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2092A81-48E7-4044-95CD-89FF6415E8F2}" xr6:coauthVersionLast="47" xr6:coauthVersionMax="47" xr10:uidLastSave="{00000000-0000-0000-0000-000000000000}"/>
  <bookViews>
    <workbookView xWindow="-120" yWindow="-120" windowWidth="38640" windowHeight="15720" tabRatio="782"/>
  </bookViews>
  <sheets>
    <sheet name="Inputs" sheetId="1" r:id="rId1"/>
    <sheet name="Power Curves" sheetId="2" r:id="rId2"/>
    <sheet name="Gas Curves" sheetId="3" r:id="rId3"/>
    <sheet name="Calculations" sheetId="4" r:id="rId4"/>
    <sheet name="Pricing Inputs" sheetId="5" r:id="rId5"/>
  </sheets>
  <externalReferences>
    <externalReference r:id="rId6"/>
  </externalReferences>
  <definedNames>
    <definedName name="_Order1" hidden="1">255</definedName>
    <definedName name="_Order2" hidden="1">0</definedName>
    <definedName name="Availability">Inputs!$S$23</definedName>
    <definedName name="Basischeck">'Pricing Inputs'!$AR$19</definedName>
    <definedName name="BasisIndex">'Power Curves'!$EC$6:$EC$19</definedName>
    <definedName name="BasisNumber">'Power Curves'!$EC$4</definedName>
    <definedName name="BMO">'Pricing Inputs'!$AN$3</definedName>
    <definedName name="CorrelationTable">'Power Curves'!$DF$10:$DG$411</definedName>
    <definedName name="Curveadj">Inputs!$E$24:$G$35</definedName>
    <definedName name="CurveCode" localSheetId="2">OFFSET('Gas Curves'!$B$13,0,0,1,COUNT('Gas Curves'!$17:$17))</definedName>
    <definedName name="CurveDate">Inputs!$D$4</definedName>
    <definedName name="CurveRange">'Gas Curves'!$C$11</definedName>
    <definedName name="CurveValues">Gas [1]Curves!$B$11:$O$377</definedName>
    <definedName name="curvevalues2" localSheetId="2">OFFSET('Gas Curves'!$B$11,0,0,COUNT('Gas Curves'!$B:$B)+5,COUNT('Gas Curves'!$17:$17))</definedName>
    <definedName name="DateToday">Inputs!$D$3</definedName>
    <definedName name="Dayrun">'Pricing Inputs'!$AQ$3</definedName>
    <definedName name="DBase">'Gas Curves'!$B$3</definedName>
    <definedName name="Dynamic">'Pricing Inputs'!$AN$25</definedName>
    <definedName name="Gasbmo">Inputs!$S$12</definedName>
    <definedName name="GasCurves">'Gas Curves'!$B$17:$P$310</definedName>
    <definedName name="Gasesc">Inputs!#REF!</definedName>
    <definedName name="GasVolTable">'Gas Curves'!$B$10:$H$353</definedName>
    <definedName name="Hrtable">Inputs!$I$24:$J$35</definedName>
    <definedName name="Indexcheck">'Pricing Inputs'!$AR$21</definedName>
    <definedName name="InterestRatesTable">'Gas Curves'!$B$10:$C$377</definedName>
    <definedName name="IntraPowerVol">'Power Curves'!$CW$8:$CZ$411</definedName>
    <definedName name="IRFirstMonth">'Power Curves'!#REF!</definedName>
    <definedName name="IRTable">'Power Curves'!#REF!</definedName>
    <definedName name="LastDateOfMonthlyVol">'Power Curves'!$U$3</definedName>
    <definedName name="ManualTable">Inputs!$F$6:$O$17</definedName>
    <definedName name="NumberofDaysTable">'Pricing Inputs'!$AF$2:$AK$446</definedName>
    <definedName name="OffPeakEx">'Pricing Inputs'!$AR$25</definedName>
    <definedName name="OffPeakVol">'Power Curves'!$DJ$7:$DQ$393</definedName>
    <definedName name="OmicronCurveDate">Inputs!$D$8</definedName>
    <definedName name="OmicronVol">'Gas Curves'!$R$14:$U$310</definedName>
    <definedName name="OPPowerPrices">'Power Curves'!$B$10:$I$265</definedName>
    <definedName name="Option">'Pricing Inputs'!$AN$8</definedName>
    <definedName name="Password">'Gas Curves'!$B$2</definedName>
    <definedName name="PeakPowerCurves">'Power Curves'!$B$10:$E$363</definedName>
    <definedName name="Perstart">Inputs!$S$21</definedName>
    <definedName name="PositionRegion">'Power Curves'!$B$4</definedName>
    <definedName name="PowerVolTable">'Power Curves'!$CW$10:$DD$411</definedName>
    <definedName name="Pricetype">'Pricing Inputs'!#REF!</definedName>
    <definedName name="_xlnm.Print_Area" localSheetId="3">Calculations!$CC$1:$CK$27</definedName>
    <definedName name="_xlnm.Print_Area" localSheetId="2">'Gas Curves'!$B$10:$P$137</definedName>
    <definedName name="_xlnm.Print_Area" localSheetId="0">Inputs!$B$2:$T$37</definedName>
    <definedName name="_xlnm.Print_Area" localSheetId="4">'Pricing Inputs'!$AN$1:$BA$17</definedName>
    <definedName name="_xlnm.Print_Titles" localSheetId="2">'Gas Curves'!$13:$13</definedName>
    <definedName name="PV">'Pricing Inputs'!$AN$12</definedName>
    <definedName name="Pwresc">Inputs!#REF!</definedName>
    <definedName name="RegionIndex">'Power Curves'!$DZ$10:$DZ$37</definedName>
    <definedName name="RegionNumber">'Power Curves'!$DZ$9</definedName>
    <definedName name="SatSunPeakPwr">'Power Curves'!$K$6:$R$233</definedName>
    <definedName name="ScalarTable">'Pricing Inputs'!$B$5:$M$32</definedName>
    <definedName name="ScaledPrice">'Pricing Inputs'!$A$39:$N$290</definedName>
    <definedName name="Scalers">'Pricing Inputs'!$AN$21</definedName>
    <definedName name="Smile">'Pricing Inputs'!$AR$17</definedName>
    <definedName name="Today">'Gas Curves'!$A$6</definedName>
    <definedName name="UpperLeftOfCurveTable">'Gas Curves'!$B$11</definedName>
    <definedName name="UserName">'Gas Curves'!$B$1</definedName>
    <definedName name="VolBMO">'Pricing Inputs'!$AN$16</definedName>
    <definedName name="Volscale">Inputs!$E$24:$F$35</definedName>
    <definedName name="Volsmile">'Power Curves'!$AQ$38:$AR$58</definedName>
    <definedName name="VolType">'Pricing Inputs'!$AN$29</definedName>
    <definedName name="VOM">Inputs!$S$19</definedName>
    <definedName name="VOMesc">Inputs!$S$20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K10" i="4"/>
  <c r="DL10" i="4"/>
  <c r="DM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DF11" i="4"/>
  <c r="DG11" i="4"/>
  <c r="DH11" i="4"/>
  <c r="DI11" i="4"/>
  <c r="DJ11" i="4"/>
  <c r="DK11" i="4"/>
  <c r="DL11" i="4"/>
  <c r="DM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DF12" i="4"/>
  <c r="DG12" i="4"/>
  <c r="DH12" i="4"/>
  <c r="DI12" i="4"/>
  <c r="DJ12" i="4"/>
  <c r="DK12" i="4"/>
  <c r="DL12" i="4"/>
  <c r="DM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DH13" i="4"/>
  <c r="DI13" i="4"/>
  <c r="DJ13" i="4"/>
  <c r="DK13" i="4"/>
  <c r="DL13" i="4"/>
  <c r="DM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DF14" i="4"/>
  <c r="DG14" i="4"/>
  <c r="DH14" i="4"/>
  <c r="DI14" i="4"/>
  <c r="DJ14" i="4"/>
  <c r="DK14" i="4"/>
  <c r="DL14" i="4"/>
  <c r="DM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X16" i="4"/>
  <c r="CY16" i="4"/>
  <c r="CZ16" i="4"/>
  <c r="DA16" i="4"/>
  <c r="DB16" i="4"/>
  <c r="DC16" i="4"/>
  <c r="DD16" i="4"/>
  <c r="DE16" i="4"/>
  <c r="DF16" i="4"/>
  <c r="DG16" i="4"/>
  <c r="DH16" i="4"/>
  <c r="DI16" i="4"/>
  <c r="DJ16" i="4"/>
  <c r="DK16" i="4"/>
  <c r="DL16" i="4"/>
  <c r="DM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X17" i="4"/>
  <c r="CY17" i="4"/>
  <c r="CZ17" i="4"/>
  <c r="DA17" i="4"/>
  <c r="DB17" i="4"/>
  <c r="DC17" i="4"/>
  <c r="DD17" i="4"/>
  <c r="DE17" i="4"/>
  <c r="DF17" i="4"/>
  <c r="DG17" i="4"/>
  <c r="DH17" i="4"/>
  <c r="DI17" i="4"/>
  <c r="DJ17" i="4"/>
  <c r="DK17" i="4"/>
  <c r="DL17" i="4"/>
  <c r="DM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DD18" i="4"/>
  <c r="DE18" i="4"/>
  <c r="DF18" i="4"/>
  <c r="DG18" i="4"/>
  <c r="DH18" i="4"/>
  <c r="DI18" i="4"/>
  <c r="DJ18" i="4"/>
  <c r="DK18" i="4"/>
  <c r="DL18" i="4"/>
  <c r="DM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X19" i="4"/>
  <c r="CY19" i="4"/>
  <c r="CZ19" i="4"/>
  <c r="DA19" i="4"/>
  <c r="DB19" i="4"/>
  <c r="DC19" i="4"/>
  <c r="DD19" i="4"/>
  <c r="DE19" i="4"/>
  <c r="DF19" i="4"/>
  <c r="DG19" i="4"/>
  <c r="DH19" i="4"/>
  <c r="DI19" i="4"/>
  <c r="DJ19" i="4"/>
  <c r="DK19" i="4"/>
  <c r="DL19" i="4"/>
  <c r="DM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CX20" i="4"/>
  <c r="CY20" i="4"/>
  <c r="CZ20" i="4"/>
  <c r="DA20" i="4"/>
  <c r="DB20" i="4"/>
  <c r="DC20" i="4"/>
  <c r="DD20" i="4"/>
  <c r="DE20" i="4"/>
  <c r="DF20" i="4"/>
  <c r="DG20" i="4"/>
  <c r="DH20" i="4"/>
  <c r="DI20" i="4"/>
  <c r="DJ20" i="4"/>
  <c r="DK20" i="4"/>
  <c r="DL20" i="4"/>
  <c r="DM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CP21" i="4"/>
  <c r="CQ21" i="4"/>
  <c r="CR21" i="4"/>
  <c r="CS21" i="4"/>
  <c r="CT21" i="4"/>
  <c r="CU21" i="4"/>
  <c r="CV21" i="4"/>
  <c r="CW21" i="4"/>
  <c r="CX21" i="4"/>
  <c r="CY21" i="4"/>
  <c r="CZ21" i="4"/>
  <c r="DA21" i="4"/>
  <c r="DB21" i="4"/>
  <c r="DC21" i="4"/>
  <c r="DD21" i="4"/>
  <c r="DE21" i="4"/>
  <c r="DF21" i="4"/>
  <c r="DG21" i="4"/>
  <c r="DH21" i="4"/>
  <c r="DI21" i="4"/>
  <c r="DJ21" i="4"/>
  <c r="DK21" i="4"/>
  <c r="DL21" i="4"/>
  <c r="DM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CN23" i="4"/>
  <c r="CO23" i="4"/>
  <c r="CP23" i="4"/>
  <c r="CQ23" i="4"/>
  <c r="CR23" i="4"/>
  <c r="CS23" i="4"/>
  <c r="CT23" i="4"/>
  <c r="CU23" i="4"/>
  <c r="CV23" i="4"/>
  <c r="CW23" i="4"/>
  <c r="CX23" i="4"/>
  <c r="CY23" i="4"/>
  <c r="CZ23" i="4"/>
  <c r="DA23" i="4"/>
  <c r="DB23" i="4"/>
  <c r="DC23" i="4"/>
  <c r="DD23" i="4"/>
  <c r="DE23" i="4"/>
  <c r="DF23" i="4"/>
  <c r="DG23" i="4"/>
  <c r="DH23" i="4"/>
  <c r="DI23" i="4"/>
  <c r="DJ23" i="4"/>
  <c r="DK23" i="4"/>
  <c r="DL23" i="4"/>
  <c r="DM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CL25" i="4"/>
  <c r="CM25" i="4"/>
  <c r="CN25" i="4"/>
  <c r="CO25" i="4"/>
  <c r="CP25" i="4"/>
  <c r="CQ25" i="4"/>
  <c r="CR25" i="4"/>
  <c r="CS25" i="4"/>
  <c r="CT25" i="4"/>
  <c r="CU25" i="4"/>
  <c r="CV25" i="4"/>
  <c r="CW25" i="4"/>
  <c r="CX25" i="4"/>
  <c r="CY25" i="4"/>
  <c r="CZ25" i="4"/>
  <c r="DA25" i="4"/>
  <c r="DB25" i="4"/>
  <c r="DC25" i="4"/>
  <c r="DD25" i="4"/>
  <c r="DE25" i="4"/>
  <c r="DF25" i="4"/>
  <c r="DG25" i="4"/>
  <c r="DH25" i="4"/>
  <c r="DI25" i="4"/>
  <c r="DJ25" i="4"/>
  <c r="DK25" i="4"/>
  <c r="DL25" i="4"/>
  <c r="DM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CN26" i="4"/>
  <c r="CO26" i="4"/>
  <c r="CP26" i="4"/>
  <c r="CQ26" i="4"/>
  <c r="CR26" i="4"/>
  <c r="CS26" i="4"/>
  <c r="CT26" i="4"/>
  <c r="CU26" i="4"/>
  <c r="CV26" i="4"/>
  <c r="CW26" i="4"/>
  <c r="CX26" i="4"/>
  <c r="CY26" i="4"/>
  <c r="CZ26" i="4"/>
  <c r="DA26" i="4"/>
  <c r="DB26" i="4"/>
  <c r="DC26" i="4"/>
  <c r="DD26" i="4"/>
  <c r="DE26" i="4"/>
  <c r="DF26" i="4"/>
  <c r="DG26" i="4"/>
  <c r="DH26" i="4"/>
  <c r="DI26" i="4"/>
  <c r="DJ26" i="4"/>
  <c r="DK26" i="4"/>
  <c r="DL26" i="4"/>
  <c r="DM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K27" i="4"/>
  <c r="CL27" i="4"/>
  <c r="CM27" i="4"/>
  <c r="CN27" i="4"/>
  <c r="CO27" i="4"/>
  <c r="CP27" i="4"/>
  <c r="CQ27" i="4"/>
  <c r="CR27" i="4"/>
  <c r="CS27" i="4"/>
  <c r="CT27" i="4"/>
  <c r="CU27" i="4"/>
  <c r="CV27" i="4"/>
  <c r="CW27" i="4"/>
  <c r="CX27" i="4"/>
  <c r="CY27" i="4"/>
  <c r="CZ27" i="4"/>
  <c r="DA27" i="4"/>
  <c r="DB27" i="4"/>
  <c r="DC27" i="4"/>
  <c r="DD27" i="4"/>
  <c r="DE27" i="4"/>
  <c r="DF27" i="4"/>
  <c r="DG27" i="4"/>
  <c r="DH27" i="4"/>
  <c r="DI27" i="4"/>
  <c r="DJ27" i="4"/>
  <c r="DK27" i="4"/>
  <c r="DL27" i="4"/>
  <c r="DM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U28" i="4"/>
  <c r="CV28" i="4"/>
  <c r="CW28" i="4"/>
  <c r="CX28" i="4"/>
  <c r="CY28" i="4"/>
  <c r="CZ28" i="4"/>
  <c r="DA28" i="4"/>
  <c r="DB28" i="4"/>
  <c r="DC28" i="4"/>
  <c r="DD28" i="4"/>
  <c r="DE28" i="4"/>
  <c r="DF28" i="4"/>
  <c r="DG28" i="4"/>
  <c r="DH28" i="4"/>
  <c r="DI28" i="4"/>
  <c r="DJ28" i="4"/>
  <c r="DK28" i="4"/>
  <c r="DL28" i="4"/>
  <c r="DM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K29" i="4"/>
  <c r="CL29" i="4"/>
  <c r="CM29" i="4"/>
  <c r="CN29" i="4"/>
  <c r="CO29" i="4"/>
  <c r="CP29" i="4"/>
  <c r="CQ29" i="4"/>
  <c r="CR29" i="4"/>
  <c r="CS29" i="4"/>
  <c r="CT29" i="4"/>
  <c r="CU29" i="4"/>
  <c r="CV29" i="4"/>
  <c r="CW29" i="4"/>
  <c r="CX29" i="4"/>
  <c r="CY29" i="4"/>
  <c r="CZ29" i="4"/>
  <c r="DA29" i="4"/>
  <c r="DB29" i="4"/>
  <c r="DC29" i="4"/>
  <c r="DD29" i="4"/>
  <c r="DE29" i="4"/>
  <c r="DF29" i="4"/>
  <c r="DG29" i="4"/>
  <c r="DH29" i="4"/>
  <c r="DI29" i="4"/>
  <c r="DJ29" i="4"/>
  <c r="DK29" i="4"/>
  <c r="DL29" i="4"/>
  <c r="DM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U30" i="4"/>
  <c r="CV30" i="4"/>
  <c r="CW30" i="4"/>
  <c r="CX30" i="4"/>
  <c r="CY30" i="4"/>
  <c r="CZ30" i="4"/>
  <c r="DA30" i="4"/>
  <c r="DB30" i="4"/>
  <c r="DC30" i="4"/>
  <c r="DD30" i="4"/>
  <c r="DE30" i="4"/>
  <c r="DF30" i="4"/>
  <c r="DG30" i="4"/>
  <c r="DH30" i="4"/>
  <c r="DI30" i="4"/>
  <c r="DJ30" i="4"/>
  <c r="DK30" i="4"/>
  <c r="DL30" i="4"/>
  <c r="DM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CN31" i="4"/>
  <c r="CO31" i="4"/>
  <c r="CP31" i="4"/>
  <c r="CQ31" i="4"/>
  <c r="CR31" i="4"/>
  <c r="CS31" i="4"/>
  <c r="CT31" i="4"/>
  <c r="CU31" i="4"/>
  <c r="CV31" i="4"/>
  <c r="CW31" i="4"/>
  <c r="CX31" i="4"/>
  <c r="CY31" i="4"/>
  <c r="CZ31" i="4"/>
  <c r="DA31" i="4"/>
  <c r="DB31" i="4"/>
  <c r="DC31" i="4"/>
  <c r="DD31" i="4"/>
  <c r="DE31" i="4"/>
  <c r="DF31" i="4"/>
  <c r="DG31" i="4"/>
  <c r="DH31" i="4"/>
  <c r="DI31" i="4"/>
  <c r="DJ31" i="4"/>
  <c r="DK31" i="4"/>
  <c r="DL31" i="4"/>
  <c r="DM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CL32" i="4"/>
  <c r="CM32" i="4"/>
  <c r="CN32" i="4"/>
  <c r="CO32" i="4"/>
  <c r="CP32" i="4"/>
  <c r="CQ32" i="4"/>
  <c r="CR32" i="4"/>
  <c r="CS32" i="4"/>
  <c r="CT32" i="4"/>
  <c r="CU32" i="4"/>
  <c r="CV32" i="4"/>
  <c r="CW32" i="4"/>
  <c r="CX32" i="4"/>
  <c r="CY32" i="4"/>
  <c r="CZ32" i="4"/>
  <c r="DA32" i="4"/>
  <c r="DB32" i="4"/>
  <c r="DC32" i="4"/>
  <c r="DD32" i="4"/>
  <c r="DE32" i="4"/>
  <c r="DF32" i="4"/>
  <c r="DG32" i="4"/>
  <c r="DH32" i="4"/>
  <c r="DI32" i="4"/>
  <c r="DJ32" i="4"/>
  <c r="DK32" i="4"/>
  <c r="DL32" i="4"/>
  <c r="DM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CN33" i="4"/>
  <c r="CO33" i="4"/>
  <c r="CP33" i="4"/>
  <c r="CQ33" i="4"/>
  <c r="CR33" i="4"/>
  <c r="CS33" i="4"/>
  <c r="CT33" i="4"/>
  <c r="CU33" i="4"/>
  <c r="CV33" i="4"/>
  <c r="CW33" i="4"/>
  <c r="CX33" i="4"/>
  <c r="CY33" i="4"/>
  <c r="CZ33" i="4"/>
  <c r="DA33" i="4"/>
  <c r="DB33" i="4"/>
  <c r="DC33" i="4"/>
  <c r="DD33" i="4"/>
  <c r="DE33" i="4"/>
  <c r="DF33" i="4"/>
  <c r="DG33" i="4"/>
  <c r="DH33" i="4"/>
  <c r="DI33" i="4"/>
  <c r="DJ33" i="4"/>
  <c r="DK33" i="4"/>
  <c r="DL33" i="4"/>
  <c r="DM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W34" i="4"/>
  <c r="BX34" i="4"/>
  <c r="BY34" i="4"/>
  <c r="BZ34" i="4"/>
  <c r="CA34" i="4"/>
  <c r="CB34" i="4"/>
  <c r="CC34" i="4"/>
  <c r="CD34" i="4"/>
  <c r="CE34" i="4"/>
  <c r="CF34" i="4"/>
  <c r="CG34" i="4"/>
  <c r="CH34" i="4"/>
  <c r="CI34" i="4"/>
  <c r="CJ34" i="4"/>
  <c r="CK34" i="4"/>
  <c r="CL34" i="4"/>
  <c r="CM34" i="4"/>
  <c r="CN34" i="4"/>
  <c r="CO34" i="4"/>
  <c r="CP34" i="4"/>
  <c r="CQ34" i="4"/>
  <c r="CR34" i="4"/>
  <c r="CS34" i="4"/>
  <c r="CT34" i="4"/>
  <c r="CU34" i="4"/>
  <c r="CV34" i="4"/>
  <c r="CW34" i="4"/>
  <c r="CX34" i="4"/>
  <c r="CY34" i="4"/>
  <c r="CZ34" i="4"/>
  <c r="DA34" i="4"/>
  <c r="DB34" i="4"/>
  <c r="DC34" i="4"/>
  <c r="DD34" i="4"/>
  <c r="DE34" i="4"/>
  <c r="DF34" i="4"/>
  <c r="DG34" i="4"/>
  <c r="DH34" i="4"/>
  <c r="DI34" i="4"/>
  <c r="DJ34" i="4"/>
  <c r="DK34" i="4"/>
  <c r="DL34" i="4"/>
  <c r="DM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CN35" i="4"/>
  <c r="CO35" i="4"/>
  <c r="CP35" i="4"/>
  <c r="CQ35" i="4"/>
  <c r="CR35" i="4"/>
  <c r="CS35" i="4"/>
  <c r="CT35" i="4"/>
  <c r="CU35" i="4"/>
  <c r="CV35" i="4"/>
  <c r="CW35" i="4"/>
  <c r="CX35" i="4"/>
  <c r="CY35" i="4"/>
  <c r="CZ35" i="4"/>
  <c r="DA35" i="4"/>
  <c r="DB35" i="4"/>
  <c r="DC35" i="4"/>
  <c r="DD35" i="4"/>
  <c r="DE35" i="4"/>
  <c r="DF35" i="4"/>
  <c r="DG35" i="4"/>
  <c r="DH35" i="4"/>
  <c r="DI35" i="4"/>
  <c r="DJ35" i="4"/>
  <c r="DK35" i="4"/>
  <c r="DL35" i="4"/>
  <c r="DM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CN36" i="4"/>
  <c r="CO36" i="4"/>
  <c r="CP36" i="4"/>
  <c r="CQ36" i="4"/>
  <c r="CR36" i="4"/>
  <c r="CS36" i="4"/>
  <c r="CT36" i="4"/>
  <c r="CU36" i="4"/>
  <c r="CV36" i="4"/>
  <c r="CW36" i="4"/>
  <c r="CX36" i="4"/>
  <c r="CY36" i="4"/>
  <c r="CZ36" i="4"/>
  <c r="DA36" i="4"/>
  <c r="DB36" i="4"/>
  <c r="DC36" i="4"/>
  <c r="DD36" i="4"/>
  <c r="DE36" i="4"/>
  <c r="DF36" i="4"/>
  <c r="DG36" i="4"/>
  <c r="DH36" i="4"/>
  <c r="DI36" i="4"/>
  <c r="DJ36" i="4"/>
  <c r="DK36" i="4"/>
  <c r="DL36" i="4"/>
  <c r="DM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K37" i="4"/>
  <c r="CL37" i="4"/>
  <c r="CM37" i="4"/>
  <c r="CN37" i="4"/>
  <c r="CO37" i="4"/>
  <c r="CP37" i="4"/>
  <c r="CQ37" i="4"/>
  <c r="CR37" i="4"/>
  <c r="CS37" i="4"/>
  <c r="CT37" i="4"/>
  <c r="CU37" i="4"/>
  <c r="CV37" i="4"/>
  <c r="CW37" i="4"/>
  <c r="CX37" i="4"/>
  <c r="CY37" i="4"/>
  <c r="CZ37" i="4"/>
  <c r="DA37" i="4"/>
  <c r="DB37" i="4"/>
  <c r="DC37" i="4"/>
  <c r="DD37" i="4"/>
  <c r="DE37" i="4"/>
  <c r="DF37" i="4"/>
  <c r="DG37" i="4"/>
  <c r="DH37" i="4"/>
  <c r="DI37" i="4"/>
  <c r="DJ37" i="4"/>
  <c r="DK37" i="4"/>
  <c r="DL37" i="4"/>
  <c r="DM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K38" i="4"/>
  <c r="CL38" i="4"/>
  <c r="CM38" i="4"/>
  <c r="CN38" i="4"/>
  <c r="CO38" i="4"/>
  <c r="CP38" i="4"/>
  <c r="CQ38" i="4"/>
  <c r="CR38" i="4"/>
  <c r="CS38" i="4"/>
  <c r="CT38" i="4"/>
  <c r="CU38" i="4"/>
  <c r="CV38" i="4"/>
  <c r="CW38" i="4"/>
  <c r="CX38" i="4"/>
  <c r="CY38" i="4"/>
  <c r="CZ38" i="4"/>
  <c r="DA38" i="4"/>
  <c r="DB38" i="4"/>
  <c r="DC38" i="4"/>
  <c r="DD38" i="4"/>
  <c r="DE38" i="4"/>
  <c r="DF38" i="4"/>
  <c r="DG38" i="4"/>
  <c r="DH38" i="4"/>
  <c r="DI38" i="4"/>
  <c r="DJ38" i="4"/>
  <c r="DK38" i="4"/>
  <c r="DL38" i="4"/>
  <c r="DM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W39" i="4"/>
  <c r="BX39" i="4"/>
  <c r="BY39" i="4"/>
  <c r="BZ39" i="4"/>
  <c r="CA39" i="4"/>
  <c r="CB39" i="4"/>
  <c r="CC39" i="4"/>
  <c r="CD39" i="4"/>
  <c r="CE39" i="4"/>
  <c r="CF39" i="4"/>
  <c r="CG39" i="4"/>
  <c r="CH39" i="4"/>
  <c r="CI39" i="4"/>
  <c r="CJ39" i="4"/>
  <c r="CK39" i="4"/>
  <c r="CL39" i="4"/>
  <c r="CM39" i="4"/>
  <c r="CN39" i="4"/>
  <c r="CO39" i="4"/>
  <c r="CP39" i="4"/>
  <c r="CQ39" i="4"/>
  <c r="CR39" i="4"/>
  <c r="CS39" i="4"/>
  <c r="CT39" i="4"/>
  <c r="CU39" i="4"/>
  <c r="CV39" i="4"/>
  <c r="CW39" i="4"/>
  <c r="CX39" i="4"/>
  <c r="CY39" i="4"/>
  <c r="CZ39" i="4"/>
  <c r="DA39" i="4"/>
  <c r="DB39" i="4"/>
  <c r="DC39" i="4"/>
  <c r="DD39" i="4"/>
  <c r="DE39" i="4"/>
  <c r="DF39" i="4"/>
  <c r="DG39" i="4"/>
  <c r="DH39" i="4"/>
  <c r="DI39" i="4"/>
  <c r="DJ39" i="4"/>
  <c r="DK39" i="4"/>
  <c r="DL39" i="4"/>
  <c r="DM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W40" i="4"/>
  <c r="BX40" i="4"/>
  <c r="BY40" i="4"/>
  <c r="BZ40" i="4"/>
  <c r="CA40" i="4"/>
  <c r="CB40" i="4"/>
  <c r="CC40" i="4"/>
  <c r="CD40" i="4"/>
  <c r="CE40" i="4"/>
  <c r="CF40" i="4"/>
  <c r="CG40" i="4"/>
  <c r="CH40" i="4"/>
  <c r="CI40" i="4"/>
  <c r="CJ40" i="4"/>
  <c r="CK40" i="4"/>
  <c r="CL40" i="4"/>
  <c r="CM40" i="4"/>
  <c r="CN40" i="4"/>
  <c r="CO40" i="4"/>
  <c r="CP40" i="4"/>
  <c r="CQ40" i="4"/>
  <c r="CR40" i="4"/>
  <c r="CS40" i="4"/>
  <c r="CT40" i="4"/>
  <c r="CU40" i="4"/>
  <c r="CV40" i="4"/>
  <c r="CW40" i="4"/>
  <c r="CX40" i="4"/>
  <c r="CY40" i="4"/>
  <c r="CZ40" i="4"/>
  <c r="DA40" i="4"/>
  <c r="DB40" i="4"/>
  <c r="DC40" i="4"/>
  <c r="DD40" i="4"/>
  <c r="DE40" i="4"/>
  <c r="DF40" i="4"/>
  <c r="DG40" i="4"/>
  <c r="DH40" i="4"/>
  <c r="DI40" i="4"/>
  <c r="DJ40" i="4"/>
  <c r="DK40" i="4"/>
  <c r="DL40" i="4"/>
  <c r="DM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W41" i="4"/>
  <c r="BX41" i="4"/>
  <c r="BY41" i="4"/>
  <c r="BZ41" i="4"/>
  <c r="CA41" i="4"/>
  <c r="CB41" i="4"/>
  <c r="CC41" i="4"/>
  <c r="CD41" i="4"/>
  <c r="CE41" i="4"/>
  <c r="CF41" i="4"/>
  <c r="CG41" i="4"/>
  <c r="CH41" i="4"/>
  <c r="CI41" i="4"/>
  <c r="CJ41" i="4"/>
  <c r="CK41" i="4"/>
  <c r="CL41" i="4"/>
  <c r="CM41" i="4"/>
  <c r="CN41" i="4"/>
  <c r="CO41" i="4"/>
  <c r="CP41" i="4"/>
  <c r="CQ41" i="4"/>
  <c r="CR41" i="4"/>
  <c r="CS41" i="4"/>
  <c r="CT41" i="4"/>
  <c r="CU41" i="4"/>
  <c r="CV41" i="4"/>
  <c r="CW41" i="4"/>
  <c r="CX41" i="4"/>
  <c r="CY41" i="4"/>
  <c r="CZ41" i="4"/>
  <c r="DA41" i="4"/>
  <c r="DB41" i="4"/>
  <c r="DC41" i="4"/>
  <c r="DD41" i="4"/>
  <c r="DE41" i="4"/>
  <c r="DF41" i="4"/>
  <c r="DG41" i="4"/>
  <c r="DH41" i="4"/>
  <c r="DI41" i="4"/>
  <c r="DJ41" i="4"/>
  <c r="DK41" i="4"/>
  <c r="DL41" i="4"/>
  <c r="DM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W42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CJ42" i="4"/>
  <c r="CK42" i="4"/>
  <c r="CL42" i="4"/>
  <c r="CM42" i="4"/>
  <c r="CN42" i="4"/>
  <c r="CO42" i="4"/>
  <c r="CP42" i="4"/>
  <c r="CQ42" i="4"/>
  <c r="CR42" i="4"/>
  <c r="CS42" i="4"/>
  <c r="CT42" i="4"/>
  <c r="CU42" i="4"/>
  <c r="CV42" i="4"/>
  <c r="CW42" i="4"/>
  <c r="CX42" i="4"/>
  <c r="CY42" i="4"/>
  <c r="CZ42" i="4"/>
  <c r="DA42" i="4"/>
  <c r="DB42" i="4"/>
  <c r="DC42" i="4"/>
  <c r="DD42" i="4"/>
  <c r="DE42" i="4"/>
  <c r="DF42" i="4"/>
  <c r="DG42" i="4"/>
  <c r="DH42" i="4"/>
  <c r="DI42" i="4"/>
  <c r="DJ42" i="4"/>
  <c r="DK42" i="4"/>
  <c r="DL42" i="4"/>
  <c r="DM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W43" i="4"/>
  <c r="BX43" i="4"/>
  <c r="BY43" i="4"/>
  <c r="BZ43" i="4"/>
  <c r="CA43" i="4"/>
  <c r="CB43" i="4"/>
  <c r="CC43" i="4"/>
  <c r="CD43" i="4"/>
  <c r="CE43" i="4"/>
  <c r="CF43" i="4"/>
  <c r="CG43" i="4"/>
  <c r="CH43" i="4"/>
  <c r="CI43" i="4"/>
  <c r="CJ43" i="4"/>
  <c r="CK43" i="4"/>
  <c r="CL43" i="4"/>
  <c r="CM43" i="4"/>
  <c r="CN43" i="4"/>
  <c r="CO43" i="4"/>
  <c r="CP43" i="4"/>
  <c r="CQ43" i="4"/>
  <c r="CR43" i="4"/>
  <c r="CS43" i="4"/>
  <c r="CT43" i="4"/>
  <c r="CU43" i="4"/>
  <c r="CV43" i="4"/>
  <c r="CW43" i="4"/>
  <c r="CX43" i="4"/>
  <c r="CY43" i="4"/>
  <c r="CZ43" i="4"/>
  <c r="DA43" i="4"/>
  <c r="DB43" i="4"/>
  <c r="DC43" i="4"/>
  <c r="DD43" i="4"/>
  <c r="DE43" i="4"/>
  <c r="DF43" i="4"/>
  <c r="DG43" i="4"/>
  <c r="DH43" i="4"/>
  <c r="DI43" i="4"/>
  <c r="DJ43" i="4"/>
  <c r="DK43" i="4"/>
  <c r="DL43" i="4"/>
  <c r="DM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K44" i="4"/>
  <c r="CL44" i="4"/>
  <c r="CM44" i="4"/>
  <c r="CN44" i="4"/>
  <c r="CO44" i="4"/>
  <c r="CP44" i="4"/>
  <c r="CQ44" i="4"/>
  <c r="CR44" i="4"/>
  <c r="CS44" i="4"/>
  <c r="CT44" i="4"/>
  <c r="CU44" i="4"/>
  <c r="CV44" i="4"/>
  <c r="CW44" i="4"/>
  <c r="CX44" i="4"/>
  <c r="CY44" i="4"/>
  <c r="CZ44" i="4"/>
  <c r="DA44" i="4"/>
  <c r="DB44" i="4"/>
  <c r="DC44" i="4"/>
  <c r="DD44" i="4"/>
  <c r="DE44" i="4"/>
  <c r="DF44" i="4"/>
  <c r="DG44" i="4"/>
  <c r="DH44" i="4"/>
  <c r="DI44" i="4"/>
  <c r="DJ44" i="4"/>
  <c r="DK44" i="4"/>
  <c r="DL44" i="4"/>
  <c r="DM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W45" i="4"/>
  <c r="BX45" i="4"/>
  <c r="BY45" i="4"/>
  <c r="BZ45" i="4"/>
  <c r="CA45" i="4"/>
  <c r="CB45" i="4"/>
  <c r="CC45" i="4"/>
  <c r="CD45" i="4"/>
  <c r="CE45" i="4"/>
  <c r="CF45" i="4"/>
  <c r="CG45" i="4"/>
  <c r="CH45" i="4"/>
  <c r="CI45" i="4"/>
  <c r="CJ45" i="4"/>
  <c r="CK45" i="4"/>
  <c r="CL45" i="4"/>
  <c r="CM45" i="4"/>
  <c r="CN45" i="4"/>
  <c r="CO45" i="4"/>
  <c r="CP45" i="4"/>
  <c r="CQ45" i="4"/>
  <c r="CR45" i="4"/>
  <c r="CS45" i="4"/>
  <c r="CT45" i="4"/>
  <c r="CU45" i="4"/>
  <c r="CV45" i="4"/>
  <c r="CW45" i="4"/>
  <c r="CX45" i="4"/>
  <c r="CY45" i="4"/>
  <c r="CZ45" i="4"/>
  <c r="DA45" i="4"/>
  <c r="DB45" i="4"/>
  <c r="DC45" i="4"/>
  <c r="DD45" i="4"/>
  <c r="DE45" i="4"/>
  <c r="DF45" i="4"/>
  <c r="DG45" i="4"/>
  <c r="DH45" i="4"/>
  <c r="DI45" i="4"/>
  <c r="DJ45" i="4"/>
  <c r="DK45" i="4"/>
  <c r="DL45" i="4"/>
  <c r="DM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BU46" i="4"/>
  <c r="BV46" i="4"/>
  <c r="BW46" i="4"/>
  <c r="BX46" i="4"/>
  <c r="BY46" i="4"/>
  <c r="BZ46" i="4"/>
  <c r="CA46" i="4"/>
  <c r="CB46" i="4"/>
  <c r="CC46" i="4"/>
  <c r="CD46" i="4"/>
  <c r="CE46" i="4"/>
  <c r="CF46" i="4"/>
  <c r="CG46" i="4"/>
  <c r="CH46" i="4"/>
  <c r="CI46" i="4"/>
  <c r="CJ46" i="4"/>
  <c r="CK46" i="4"/>
  <c r="CL46" i="4"/>
  <c r="CM46" i="4"/>
  <c r="CN46" i="4"/>
  <c r="CO46" i="4"/>
  <c r="CP46" i="4"/>
  <c r="CQ46" i="4"/>
  <c r="CR46" i="4"/>
  <c r="CS46" i="4"/>
  <c r="CT46" i="4"/>
  <c r="CU46" i="4"/>
  <c r="CV46" i="4"/>
  <c r="CW46" i="4"/>
  <c r="CX46" i="4"/>
  <c r="CY46" i="4"/>
  <c r="CZ46" i="4"/>
  <c r="DA46" i="4"/>
  <c r="DB46" i="4"/>
  <c r="DC46" i="4"/>
  <c r="DD46" i="4"/>
  <c r="DE46" i="4"/>
  <c r="DF46" i="4"/>
  <c r="DG46" i="4"/>
  <c r="DH46" i="4"/>
  <c r="DI46" i="4"/>
  <c r="DJ46" i="4"/>
  <c r="DK46" i="4"/>
  <c r="DL46" i="4"/>
  <c r="DM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W47" i="4"/>
  <c r="BX47" i="4"/>
  <c r="BY47" i="4"/>
  <c r="BZ47" i="4"/>
  <c r="CA47" i="4"/>
  <c r="CB47" i="4"/>
  <c r="CC47" i="4"/>
  <c r="CD47" i="4"/>
  <c r="CE47" i="4"/>
  <c r="CF47" i="4"/>
  <c r="CG47" i="4"/>
  <c r="CH47" i="4"/>
  <c r="CI47" i="4"/>
  <c r="CJ47" i="4"/>
  <c r="CK47" i="4"/>
  <c r="CL47" i="4"/>
  <c r="CM47" i="4"/>
  <c r="CN47" i="4"/>
  <c r="CO47" i="4"/>
  <c r="CP47" i="4"/>
  <c r="CQ47" i="4"/>
  <c r="CR47" i="4"/>
  <c r="CS47" i="4"/>
  <c r="CT47" i="4"/>
  <c r="CU47" i="4"/>
  <c r="CV47" i="4"/>
  <c r="CW47" i="4"/>
  <c r="CX47" i="4"/>
  <c r="CY47" i="4"/>
  <c r="CZ47" i="4"/>
  <c r="DA47" i="4"/>
  <c r="DB47" i="4"/>
  <c r="DC47" i="4"/>
  <c r="DD47" i="4"/>
  <c r="DE47" i="4"/>
  <c r="DF47" i="4"/>
  <c r="DG47" i="4"/>
  <c r="DH47" i="4"/>
  <c r="DI47" i="4"/>
  <c r="DJ47" i="4"/>
  <c r="DK47" i="4"/>
  <c r="DL47" i="4"/>
  <c r="DM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BU48" i="4"/>
  <c r="BV48" i="4"/>
  <c r="BW48" i="4"/>
  <c r="BX48" i="4"/>
  <c r="BY48" i="4"/>
  <c r="BZ48" i="4"/>
  <c r="CA48" i="4"/>
  <c r="CB48" i="4"/>
  <c r="CC48" i="4"/>
  <c r="CD48" i="4"/>
  <c r="CE48" i="4"/>
  <c r="CF48" i="4"/>
  <c r="CG48" i="4"/>
  <c r="CH48" i="4"/>
  <c r="CI48" i="4"/>
  <c r="CJ48" i="4"/>
  <c r="CK48" i="4"/>
  <c r="CL48" i="4"/>
  <c r="CM48" i="4"/>
  <c r="CN48" i="4"/>
  <c r="CO48" i="4"/>
  <c r="CP48" i="4"/>
  <c r="CQ48" i="4"/>
  <c r="CR48" i="4"/>
  <c r="CS48" i="4"/>
  <c r="CT48" i="4"/>
  <c r="CU48" i="4"/>
  <c r="CV48" i="4"/>
  <c r="CW48" i="4"/>
  <c r="CX48" i="4"/>
  <c r="CY48" i="4"/>
  <c r="CZ48" i="4"/>
  <c r="DA48" i="4"/>
  <c r="DB48" i="4"/>
  <c r="DC48" i="4"/>
  <c r="DD48" i="4"/>
  <c r="DE48" i="4"/>
  <c r="DF48" i="4"/>
  <c r="DG48" i="4"/>
  <c r="DH48" i="4"/>
  <c r="DI48" i="4"/>
  <c r="DJ48" i="4"/>
  <c r="DK48" i="4"/>
  <c r="DL48" i="4"/>
  <c r="DM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BU49" i="4"/>
  <c r="BV49" i="4"/>
  <c r="BW49" i="4"/>
  <c r="BX49" i="4"/>
  <c r="BY49" i="4"/>
  <c r="BZ49" i="4"/>
  <c r="CA49" i="4"/>
  <c r="CB49" i="4"/>
  <c r="CC49" i="4"/>
  <c r="CD49" i="4"/>
  <c r="CE49" i="4"/>
  <c r="CF49" i="4"/>
  <c r="CG49" i="4"/>
  <c r="CH49" i="4"/>
  <c r="CI49" i="4"/>
  <c r="CJ49" i="4"/>
  <c r="CK49" i="4"/>
  <c r="CL49" i="4"/>
  <c r="CM49" i="4"/>
  <c r="CN49" i="4"/>
  <c r="CO49" i="4"/>
  <c r="CP49" i="4"/>
  <c r="CQ49" i="4"/>
  <c r="CR49" i="4"/>
  <c r="CS49" i="4"/>
  <c r="CT49" i="4"/>
  <c r="CU49" i="4"/>
  <c r="CV49" i="4"/>
  <c r="CW49" i="4"/>
  <c r="CX49" i="4"/>
  <c r="CY49" i="4"/>
  <c r="CZ49" i="4"/>
  <c r="DA49" i="4"/>
  <c r="DB49" i="4"/>
  <c r="DC49" i="4"/>
  <c r="DD49" i="4"/>
  <c r="DE49" i="4"/>
  <c r="DF49" i="4"/>
  <c r="DG49" i="4"/>
  <c r="DH49" i="4"/>
  <c r="DI49" i="4"/>
  <c r="DJ49" i="4"/>
  <c r="DK49" i="4"/>
  <c r="DL49" i="4"/>
  <c r="DM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W50" i="4"/>
  <c r="BX50" i="4"/>
  <c r="BY50" i="4"/>
  <c r="BZ50" i="4"/>
  <c r="CA50" i="4"/>
  <c r="CB50" i="4"/>
  <c r="CC50" i="4"/>
  <c r="CD50" i="4"/>
  <c r="CE50" i="4"/>
  <c r="CF50" i="4"/>
  <c r="CG50" i="4"/>
  <c r="CH50" i="4"/>
  <c r="CI50" i="4"/>
  <c r="CJ50" i="4"/>
  <c r="CK50" i="4"/>
  <c r="CL50" i="4"/>
  <c r="CM50" i="4"/>
  <c r="CN50" i="4"/>
  <c r="CO50" i="4"/>
  <c r="CP50" i="4"/>
  <c r="CQ50" i="4"/>
  <c r="CR50" i="4"/>
  <c r="CS50" i="4"/>
  <c r="CT50" i="4"/>
  <c r="CU50" i="4"/>
  <c r="CV50" i="4"/>
  <c r="CW50" i="4"/>
  <c r="CX50" i="4"/>
  <c r="CY50" i="4"/>
  <c r="CZ50" i="4"/>
  <c r="DA50" i="4"/>
  <c r="DB50" i="4"/>
  <c r="DC50" i="4"/>
  <c r="DD50" i="4"/>
  <c r="DE50" i="4"/>
  <c r="DF50" i="4"/>
  <c r="DG50" i="4"/>
  <c r="DH50" i="4"/>
  <c r="DI50" i="4"/>
  <c r="DJ50" i="4"/>
  <c r="DK50" i="4"/>
  <c r="DL50" i="4"/>
  <c r="DM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BU51" i="4"/>
  <c r="BV51" i="4"/>
  <c r="BW51" i="4"/>
  <c r="BX51" i="4"/>
  <c r="BY51" i="4"/>
  <c r="BZ51" i="4"/>
  <c r="CA51" i="4"/>
  <c r="CB51" i="4"/>
  <c r="CC51" i="4"/>
  <c r="CD51" i="4"/>
  <c r="CE51" i="4"/>
  <c r="CF51" i="4"/>
  <c r="CG51" i="4"/>
  <c r="CH51" i="4"/>
  <c r="CI51" i="4"/>
  <c r="CJ51" i="4"/>
  <c r="CK51" i="4"/>
  <c r="CL51" i="4"/>
  <c r="CM51" i="4"/>
  <c r="CN51" i="4"/>
  <c r="CO51" i="4"/>
  <c r="CP51" i="4"/>
  <c r="CQ51" i="4"/>
  <c r="CR51" i="4"/>
  <c r="CS51" i="4"/>
  <c r="CT51" i="4"/>
  <c r="CU51" i="4"/>
  <c r="CV51" i="4"/>
  <c r="CW51" i="4"/>
  <c r="CX51" i="4"/>
  <c r="CY51" i="4"/>
  <c r="CZ51" i="4"/>
  <c r="DA51" i="4"/>
  <c r="DB51" i="4"/>
  <c r="DC51" i="4"/>
  <c r="DD51" i="4"/>
  <c r="DE51" i="4"/>
  <c r="DF51" i="4"/>
  <c r="DG51" i="4"/>
  <c r="DH51" i="4"/>
  <c r="DI51" i="4"/>
  <c r="DJ51" i="4"/>
  <c r="DK51" i="4"/>
  <c r="DL51" i="4"/>
  <c r="DM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BU52" i="4"/>
  <c r="BV52" i="4"/>
  <c r="BW52" i="4"/>
  <c r="BX52" i="4"/>
  <c r="BY52" i="4"/>
  <c r="BZ52" i="4"/>
  <c r="CA52" i="4"/>
  <c r="CB52" i="4"/>
  <c r="CC52" i="4"/>
  <c r="CD52" i="4"/>
  <c r="CE52" i="4"/>
  <c r="CF52" i="4"/>
  <c r="CG52" i="4"/>
  <c r="CH52" i="4"/>
  <c r="CI52" i="4"/>
  <c r="CJ52" i="4"/>
  <c r="CK52" i="4"/>
  <c r="CL52" i="4"/>
  <c r="CM52" i="4"/>
  <c r="CN52" i="4"/>
  <c r="CO52" i="4"/>
  <c r="CP52" i="4"/>
  <c r="CQ52" i="4"/>
  <c r="CR52" i="4"/>
  <c r="CS52" i="4"/>
  <c r="CT52" i="4"/>
  <c r="CU52" i="4"/>
  <c r="CV52" i="4"/>
  <c r="CW52" i="4"/>
  <c r="CX52" i="4"/>
  <c r="CY52" i="4"/>
  <c r="CZ52" i="4"/>
  <c r="DA52" i="4"/>
  <c r="DB52" i="4"/>
  <c r="DC52" i="4"/>
  <c r="DD52" i="4"/>
  <c r="DE52" i="4"/>
  <c r="DF52" i="4"/>
  <c r="DG52" i="4"/>
  <c r="DH52" i="4"/>
  <c r="DI52" i="4"/>
  <c r="DJ52" i="4"/>
  <c r="DK52" i="4"/>
  <c r="DL52" i="4"/>
  <c r="DM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W53" i="4"/>
  <c r="BX53" i="4"/>
  <c r="BY53" i="4"/>
  <c r="BZ53" i="4"/>
  <c r="CA53" i="4"/>
  <c r="CB53" i="4"/>
  <c r="CC53" i="4"/>
  <c r="CD53" i="4"/>
  <c r="CE53" i="4"/>
  <c r="CF53" i="4"/>
  <c r="CG53" i="4"/>
  <c r="CH53" i="4"/>
  <c r="CI53" i="4"/>
  <c r="CJ53" i="4"/>
  <c r="CK53" i="4"/>
  <c r="CL53" i="4"/>
  <c r="CM53" i="4"/>
  <c r="CN53" i="4"/>
  <c r="CO53" i="4"/>
  <c r="CP53" i="4"/>
  <c r="CQ53" i="4"/>
  <c r="CR53" i="4"/>
  <c r="CS53" i="4"/>
  <c r="CT53" i="4"/>
  <c r="CU53" i="4"/>
  <c r="CV53" i="4"/>
  <c r="CW53" i="4"/>
  <c r="CX53" i="4"/>
  <c r="CY53" i="4"/>
  <c r="CZ53" i="4"/>
  <c r="DA53" i="4"/>
  <c r="DB53" i="4"/>
  <c r="DC53" i="4"/>
  <c r="DD53" i="4"/>
  <c r="DE53" i="4"/>
  <c r="DF53" i="4"/>
  <c r="DG53" i="4"/>
  <c r="DH53" i="4"/>
  <c r="DI53" i="4"/>
  <c r="DJ53" i="4"/>
  <c r="DK53" i="4"/>
  <c r="DL53" i="4"/>
  <c r="DM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R54" i="4"/>
  <c r="BS54" i="4"/>
  <c r="BT54" i="4"/>
  <c r="BU54" i="4"/>
  <c r="BV54" i="4"/>
  <c r="BW54" i="4"/>
  <c r="BX54" i="4"/>
  <c r="BY54" i="4"/>
  <c r="BZ54" i="4"/>
  <c r="CA54" i="4"/>
  <c r="CB54" i="4"/>
  <c r="CC54" i="4"/>
  <c r="CD54" i="4"/>
  <c r="CE54" i="4"/>
  <c r="CF54" i="4"/>
  <c r="CG54" i="4"/>
  <c r="CH54" i="4"/>
  <c r="CI54" i="4"/>
  <c r="CJ54" i="4"/>
  <c r="CK54" i="4"/>
  <c r="CL54" i="4"/>
  <c r="CM54" i="4"/>
  <c r="CN54" i="4"/>
  <c r="CO54" i="4"/>
  <c r="CP54" i="4"/>
  <c r="CQ54" i="4"/>
  <c r="CR54" i="4"/>
  <c r="CS54" i="4"/>
  <c r="CT54" i="4"/>
  <c r="CU54" i="4"/>
  <c r="CV54" i="4"/>
  <c r="CW54" i="4"/>
  <c r="CX54" i="4"/>
  <c r="CY54" i="4"/>
  <c r="CZ54" i="4"/>
  <c r="DA54" i="4"/>
  <c r="DB54" i="4"/>
  <c r="DC54" i="4"/>
  <c r="DD54" i="4"/>
  <c r="DE54" i="4"/>
  <c r="DF54" i="4"/>
  <c r="DG54" i="4"/>
  <c r="DH54" i="4"/>
  <c r="DI54" i="4"/>
  <c r="DJ54" i="4"/>
  <c r="DK54" i="4"/>
  <c r="DL54" i="4"/>
  <c r="DM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R55" i="4"/>
  <c r="BS55" i="4"/>
  <c r="BT55" i="4"/>
  <c r="BU55" i="4"/>
  <c r="BV55" i="4"/>
  <c r="BW55" i="4"/>
  <c r="BX55" i="4"/>
  <c r="BY55" i="4"/>
  <c r="BZ55" i="4"/>
  <c r="CA55" i="4"/>
  <c r="CB55" i="4"/>
  <c r="CC55" i="4"/>
  <c r="CD55" i="4"/>
  <c r="CE55" i="4"/>
  <c r="CF55" i="4"/>
  <c r="CG55" i="4"/>
  <c r="CH55" i="4"/>
  <c r="CI55" i="4"/>
  <c r="CJ55" i="4"/>
  <c r="CK55" i="4"/>
  <c r="CL55" i="4"/>
  <c r="CM55" i="4"/>
  <c r="CN55" i="4"/>
  <c r="CO55" i="4"/>
  <c r="CP55" i="4"/>
  <c r="CQ55" i="4"/>
  <c r="CR55" i="4"/>
  <c r="CS55" i="4"/>
  <c r="CT55" i="4"/>
  <c r="CU55" i="4"/>
  <c r="CV55" i="4"/>
  <c r="CW55" i="4"/>
  <c r="CX55" i="4"/>
  <c r="CY55" i="4"/>
  <c r="CZ55" i="4"/>
  <c r="DA55" i="4"/>
  <c r="DB55" i="4"/>
  <c r="DC55" i="4"/>
  <c r="DD55" i="4"/>
  <c r="DE55" i="4"/>
  <c r="DF55" i="4"/>
  <c r="DG55" i="4"/>
  <c r="DH55" i="4"/>
  <c r="DI55" i="4"/>
  <c r="DJ55" i="4"/>
  <c r="DK55" i="4"/>
  <c r="DL55" i="4"/>
  <c r="DM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BU56" i="4"/>
  <c r="BV56" i="4"/>
  <c r="BW56" i="4"/>
  <c r="BX56" i="4"/>
  <c r="BY56" i="4"/>
  <c r="BZ56" i="4"/>
  <c r="CA56" i="4"/>
  <c r="CB56" i="4"/>
  <c r="CC56" i="4"/>
  <c r="CD56" i="4"/>
  <c r="CE56" i="4"/>
  <c r="CF56" i="4"/>
  <c r="CG56" i="4"/>
  <c r="CH56" i="4"/>
  <c r="CI56" i="4"/>
  <c r="CJ56" i="4"/>
  <c r="CK56" i="4"/>
  <c r="CL56" i="4"/>
  <c r="CM56" i="4"/>
  <c r="CN56" i="4"/>
  <c r="CO56" i="4"/>
  <c r="CP56" i="4"/>
  <c r="CQ56" i="4"/>
  <c r="CR56" i="4"/>
  <c r="CS56" i="4"/>
  <c r="CT56" i="4"/>
  <c r="CU56" i="4"/>
  <c r="CV56" i="4"/>
  <c r="CW56" i="4"/>
  <c r="CX56" i="4"/>
  <c r="CY56" i="4"/>
  <c r="CZ56" i="4"/>
  <c r="DA56" i="4"/>
  <c r="DB56" i="4"/>
  <c r="DC56" i="4"/>
  <c r="DD56" i="4"/>
  <c r="DE56" i="4"/>
  <c r="DF56" i="4"/>
  <c r="DG56" i="4"/>
  <c r="DH56" i="4"/>
  <c r="DI56" i="4"/>
  <c r="DJ56" i="4"/>
  <c r="DK56" i="4"/>
  <c r="DL56" i="4"/>
  <c r="DM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BU57" i="4"/>
  <c r="BV57" i="4"/>
  <c r="BW57" i="4"/>
  <c r="BX57" i="4"/>
  <c r="BY57" i="4"/>
  <c r="BZ57" i="4"/>
  <c r="CA57" i="4"/>
  <c r="CB57" i="4"/>
  <c r="CC57" i="4"/>
  <c r="CD57" i="4"/>
  <c r="CE57" i="4"/>
  <c r="CF57" i="4"/>
  <c r="CG57" i="4"/>
  <c r="CH57" i="4"/>
  <c r="CI57" i="4"/>
  <c r="CJ57" i="4"/>
  <c r="CK57" i="4"/>
  <c r="CL57" i="4"/>
  <c r="CM57" i="4"/>
  <c r="CN57" i="4"/>
  <c r="CO57" i="4"/>
  <c r="CP57" i="4"/>
  <c r="CQ57" i="4"/>
  <c r="CR57" i="4"/>
  <c r="CS57" i="4"/>
  <c r="CT57" i="4"/>
  <c r="CU57" i="4"/>
  <c r="CV57" i="4"/>
  <c r="CW57" i="4"/>
  <c r="CX57" i="4"/>
  <c r="CY57" i="4"/>
  <c r="CZ57" i="4"/>
  <c r="DA57" i="4"/>
  <c r="DB57" i="4"/>
  <c r="DC57" i="4"/>
  <c r="DD57" i="4"/>
  <c r="DE57" i="4"/>
  <c r="DF57" i="4"/>
  <c r="DG57" i="4"/>
  <c r="DH57" i="4"/>
  <c r="DI57" i="4"/>
  <c r="DJ57" i="4"/>
  <c r="DK57" i="4"/>
  <c r="DL57" i="4"/>
  <c r="DM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BU58" i="4"/>
  <c r="BV58" i="4"/>
  <c r="BW58" i="4"/>
  <c r="BX58" i="4"/>
  <c r="BY58" i="4"/>
  <c r="BZ58" i="4"/>
  <c r="CA58" i="4"/>
  <c r="CB58" i="4"/>
  <c r="CC58" i="4"/>
  <c r="CD58" i="4"/>
  <c r="CE58" i="4"/>
  <c r="CF58" i="4"/>
  <c r="CG58" i="4"/>
  <c r="CH58" i="4"/>
  <c r="CI58" i="4"/>
  <c r="CJ58" i="4"/>
  <c r="CK58" i="4"/>
  <c r="CL58" i="4"/>
  <c r="CM58" i="4"/>
  <c r="CN58" i="4"/>
  <c r="CO58" i="4"/>
  <c r="CP58" i="4"/>
  <c r="CQ58" i="4"/>
  <c r="CR58" i="4"/>
  <c r="CS58" i="4"/>
  <c r="CT58" i="4"/>
  <c r="CU58" i="4"/>
  <c r="CV58" i="4"/>
  <c r="CW58" i="4"/>
  <c r="CX58" i="4"/>
  <c r="CY58" i="4"/>
  <c r="CZ58" i="4"/>
  <c r="DA58" i="4"/>
  <c r="DB58" i="4"/>
  <c r="DC58" i="4"/>
  <c r="DD58" i="4"/>
  <c r="DE58" i="4"/>
  <c r="DF58" i="4"/>
  <c r="DG58" i="4"/>
  <c r="DH58" i="4"/>
  <c r="DI58" i="4"/>
  <c r="DJ58" i="4"/>
  <c r="DK58" i="4"/>
  <c r="DL58" i="4"/>
  <c r="DM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BQ59" i="4"/>
  <c r="BR59" i="4"/>
  <c r="BS59" i="4"/>
  <c r="BT59" i="4"/>
  <c r="BU59" i="4"/>
  <c r="BV59" i="4"/>
  <c r="BW59" i="4"/>
  <c r="BX59" i="4"/>
  <c r="BY59" i="4"/>
  <c r="BZ59" i="4"/>
  <c r="CA59" i="4"/>
  <c r="CB59" i="4"/>
  <c r="CC59" i="4"/>
  <c r="CD59" i="4"/>
  <c r="CE59" i="4"/>
  <c r="CF59" i="4"/>
  <c r="CG59" i="4"/>
  <c r="CH59" i="4"/>
  <c r="CI59" i="4"/>
  <c r="CJ59" i="4"/>
  <c r="CK59" i="4"/>
  <c r="CL59" i="4"/>
  <c r="CM59" i="4"/>
  <c r="CN59" i="4"/>
  <c r="CO59" i="4"/>
  <c r="CP59" i="4"/>
  <c r="CQ59" i="4"/>
  <c r="CR59" i="4"/>
  <c r="CS59" i="4"/>
  <c r="CT59" i="4"/>
  <c r="CU59" i="4"/>
  <c r="CV59" i="4"/>
  <c r="CW59" i="4"/>
  <c r="CX59" i="4"/>
  <c r="CY59" i="4"/>
  <c r="CZ59" i="4"/>
  <c r="DA59" i="4"/>
  <c r="DB59" i="4"/>
  <c r="DC59" i="4"/>
  <c r="DD59" i="4"/>
  <c r="DE59" i="4"/>
  <c r="DF59" i="4"/>
  <c r="DG59" i="4"/>
  <c r="DH59" i="4"/>
  <c r="DI59" i="4"/>
  <c r="DJ59" i="4"/>
  <c r="DK59" i="4"/>
  <c r="DL59" i="4"/>
  <c r="DM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R60" i="4"/>
  <c r="BS60" i="4"/>
  <c r="BT60" i="4"/>
  <c r="BU60" i="4"/>
  <c r="BV60" i="4"/>
  <c r="BW60" i="4"/>
  <c r="BX60" i="4"/>
  <c r="BY60" i="4"/>
  <c r="BZ60" i="4"/>
  <c r="CA60" i="4"/>
  <c r="CB60" i="4"/>
  <c r="CC60" i="4"/>
  <c r="CD60" i="4"/>
  <c r="CE60" i="4"/>
  <c r="CF60" i="4"/>
  <c r="CG60" i="4"/>
  <c r="CH60" i="4"/>
  <c r="CI60" i="4"/>
  <c r="CJ60" i="4"/>
  <c r="CK60" i="4"/>
  <c r="CL60" i="4"/>
  <c r="CM60" i="4"/>
  <c r="CN60" i="4"/>
  <c r="CO60" i="4"/>
  <c r="CP60" i="4"/>
  <c r="CQ60" i="4"/>
  <c r="CR60" i="4"/>
  <c r="CS60" i="4"/>
  <c r="CT60" i="4"/>
  <c r="CU60" i="4"/>
  <c r="CV60" i="4"/>
  <c r="CW60" i="4"/>
  <c r="CX60" i="4"/>
  <c r="CY60" i="4"/>
  <c r="CZ60" i="4"/>
  <c r="DA60" i="4"/>
  <c r="DB60" i="4"/>
  <c r="DC60" i="4"/>
  <c r="DD60" i="4"/>
  <c r="DE60" i="4"/>
  <c r="DF60" i="4"/>
  <c r="DG60" i="4"/>
  <c r="DH60" i="4"/>
  <c r="DI60" i="4"/>
  <c r="DJ60" i="4"/>
  <c r="DK60" i="4"/>
  <c r="DL60" i="4"/>
  <c r="DM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BQ61" i="4"/>
  <c r="BR61" i="4"/>
  <c r="BS61" i="4"/>
  <c r="BT61" i="4"/>
  <c r="BU61" i="4"/>
  <c r="BV61" i="4"/>
  <c r="BW61" i="4"/>
  <c r="BX61" i="4"/>
  <c r="BY61" i="4"/>
  <c r="BZ61" i="4"/>
  <c r="CA61" i="4"/>
  <c r="CB61" i="4"/>
  <c r="CC61" i="4"/>
  <c r="CD61" i="4"/>
  <c r="CE61" i="4"/>
  <c r="CF61" i="4"/>
  <c r="CG61" i="4"/>
  <c r="CH61" i="4"/>
  <c r="CI61" i="4"/>
  <c r="CJ61" i="4"/>
  <c r="CK61" i="4"/>
  <c r="CL61" i="4"/>
  <c r="CM61" i="4"/>
  <c r="CN61" i="4"/>
  <c r="CO61" i="4"/>
  <c r="CP61" i="4"/>
  <c r="CQ61" i="4"/>
  <c r="CR61" i="4"/>
  <c r="CS61" i="4"/>
  <c r="CT61" i="4"/>
  <c r="CU61" i="4"/>
  <c r="CV61" i="4"/>
  <c r="CW61" i="4"/>
  <c r="CX61" i="4"/>
  <c r="CY61" i="4"/>
  <c r="CZ61" i="4"/>
  <c r="DA61" i="4"/>
  <c r="DB61" i="4"/>
  <c r="DC61" i="4"/>
  <c r="DD61" i="4"/>
  <c r="DE61" i="4"/>
  <c r="DF61" i="4"/>
  <c r="DG61" i="4"/>
  <c r="DH61" i="4"/>
  <c r="DI61" i="4"/>
  <c r="DJ61" i="4"/>
  <c r="DK61" i="4"/>
  <c r="DL61" i="4"/>
  <c r="DM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R62" i="4"/>
  <c r="BS62" i="4"/>
  <c r="BT62" i="4"/>
  <c r="BU62" i="4"/>
  <c r="BV62" i="4"/>
  <c r="BW62" i="4"/>
  <c r="BX62" i="4"/>
  <c r="BY62" i="4"/>
  <c r="BZ62" i="4"/>
  <c r="CA62" i="4"/>
  <c r="CB62" i="4"/>
  <c r="CC62" i="4"/>
  <c r="CD62" i="4"/>
  <c r="CE62" i="4"/>
  <c r="CF62" i="4"/>
  <c r="CG62" i="4"/>
  <c r="CH62" i="4"/>
  <c r="CI62" i="4"/>
  <c r="CJ62" i="4"/>
  <c r="CK62" i="4"/>
  <c r="CL62" i="4"/>
  <c r="CM62" i="4"/>
  <c r="CN62" i="4"/>
  <c r="CO62" i="4"/>
  <c r="CP62" i="4"/>
  <c r="CQ62" i="4"/>
  <c r="CR62" i="4"/>
  <c r="CS62" i="4"/>
  <c r="CT62" i="4"/>
  <c r="CU62" i="4"/>
  <c r="CV62" i="4"/>
  <c r="CW62" i="4"/>
  <c r="CX62" i="4"/>
  <c r="CY62" i="4"/>
  <c r="CZ62" i="4"/>
  <c r="DA62" i="4"/>
  <c r="DB62" i="4"/>
  <c r="DC62" i="4"/>
  <c r="DD62" i="4"/>
  <c r="DE62" i="4"/>
  <c r="DF62" i="4"/>
  <c r="DG62" i="4"/>
  <c r="DH62" i="4"/>
  <c r="DI62" i="4"/>
  <c r="DJ62" i="4"/>
  <c r="DK62" i="4"/>
  <c r="DL62" i="4"/>
  <c r="DM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BQ63" i="4"/>
  <c r="BR63" i="4"/>
  <c r="BS63" i="4"/>
  <c r="BT63" i="4"/>
  <c r="BU63" i="4"/>
  <c r="BV63" i="4"/>
  <c r="BW63" i="4"/>
  <c r="BX63" i="4"/>
  <c r="BY63" i="4"/>
  <c r="BZ63" i="4"/>
  <c r="CA63" i="4"/>
  <c r="CB63" i="4"/>
  <c r="CC63" i="4"/>
  <c r="CD63" i="4"/>
  <c r="CE63" i="4"/>
  <c r="CF63" i="4"/>
  <c r="CG63" i="4"/>
  <c r="CH63" i="4"/>
  <c r="CI63" i="4"/>
  <c r="CJ63" i="4"/>
  <c r="CK63" i="4"/>
  <c r="CL63" i="4"/>
  <c r="CM63" i="4"/>
  <c r="CN63" i="4"/>
  <c r="CO63" i="4"/>
  <c r="CP63" i="4"/>
  <c r="CQ63" i="4"/>
  <c r="CR63" i="4"/>
  <c r="CS63" i="4"/>
  <c r="CT63" i="4"/>
  <c r="CU63" i="4"/>
  <c r="CV63" i="4"/>
  <c r="CW63" i="4"/>
  <c r="CX63" i="4"/>
  <c r="CY63" i="4"/>
  <c r="CZ63" i="4"/>
  <c r="DA63" i="4"/>
  <c r="DB63" i="4"/>
  <c r="DC63" i="4"/>
  <c r="DD63" i="4"/>
  <c r="DE63" i="4"/>
  <c r="DF63" i="4"/>
  <c r="DG63" i="4"/>
  <c r="DH63" i="4"/>
  <c r="DI63" i="4"/>
  <c r="DJ63" i="4"/>
  <c r="DK63" i="4"/>
  <c r="DL63" i="4"/>
  <c r="DM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W64" i="4"/>
  <c r="BX64" i="4"/>
  <c r="BY64" i="4"/>
  <c r="BZ64" i="4"/>
  <c r="CA64" i="4"/>
  <c r="CB64" i="4"/>
  <c r="CC64" i="4"/>
  <c r="CD64" i="4"/>
  <c r="CE64" i="4"/>
  <c r="CF64" i="4"/>
  <c r="CG64" i="4"/>
  <c r="CH64" i="4"/>
  <c r="CI64" i="4"/>
  <c r="CJ64" i="4"/>
  <c r="CK64" i="4"/>
  <c r="CL64" i="4"/>
  <c r="CM64" i="4"/>
  <c r="CN64" i="4"/>
  <c r="CO64" i="4"/>
  <c r="CP64" i="4"/>
  <c r="CQ64" i="4"/>
  <c r="CR64" i="4"/>
  <c r="CS64" i="4"/>
  <c r="CT64" i="4"/>
  <c r="CU64" i="4"/>
  <c r="CV64" i="4"/>
  <c r="CW64" i="4"/>
  <c r="CX64" i="4"/>
  <c r="CY64" i="4"/>
  <c r="CZ64" i="4"/>
  <c r="DA64" i="4"/>
  <c r="DB64" i="4"/>
  <c r="DC64" i="4"/>
  <c r="DD64" i="4"/>
  <c r="DE64" i="4"/>
  <c r="DF64" i="4"/>
  <c r="DG64" i="4"/>
  <c r="DH64" i="4"/>
  <c r="DI64" i="4"/>
  <c r="DJ64" i="4"/>
  <c r="DK64" i="4"/>
  <c r="DL64" i="4"/>
  <c r="DM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BQ65" i="4"/>
  <c r="BR65" i="4"/>
  <c r="BS65" i="4"/>
  <c r="BT65" i="4"/>
  <c r="BU65" i="4"/>
  <c r="BV65" i="4"/>
  <c r="BW65" i="4"/>
  <c r="BX65" i="4"/>
  <c r="BY65" i="4"/>
  <c r="BZ65" i="4"/>
  <c r="CA65" i="4"/>
  <c r="CB65" i="4"/>
  <c r="CC65" i="4"/>
  <c r="CD65" i="4"/>
  <c r="CE65" i="4"/>
  <c r="CF65" i="4"/>
  <c r="CG65" i="4"/>
  <c r="CH65" i="4"/>
  <c r="CI65" i="4"/>
  <c r="CJ65" i="4"/>
  <c r="CK65" i="4"/>
  <c r="CL65" i="4"/>
  <c r="CM65" i="4"/>
  <c r="CN65" i="4"/>
  <c r="CO65" i="4"/>
  <c r="CP65" i="4"/>
  <c r="CQ65" i="4"/>
  <c r="CR65" i="4"/>
  <c r="CS65" i="4"/>
  <c r="CT65" i="4"/>
  <c r="CU65" i="4"/>
  <c r="CV65" i="4"/>
  <c r="CW65" i="4"/>
  <c r="CX65" i="4"/>
  <c r="CY65" i="4"/>
  <c r="CZ65" i="4"/>
  <c r="DA65" i="4"/>
  <c r="DB65" i="4"/>
  <c r="DC65" i="4"/>
  <c r="DD65" i="4"/>
  <c r="DE65" i="4"/>
  <c r="DF65" i="4"/>
  <c r="DG65" i="4"/>
  <c r="DH65" i="4"/>
  <c r="DI65" i="4"/>
  <c r="DJ65" i="4"/>
  <c r="DK65" i="4"/>
  <c r="DL65" i="4"/>
  <c r="DM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N66" i="4"/>
  <c r="BO66" i="4"/>
  <c r="BP66" i="4"/>
  <c r="BQ66" i="4"/>
  <c r="BR66" i="4"/>
  <c r="BS66" i="4"/>
  <c r="BT66" i="4"/>
  <c r="BU66" i="4"/>
  <c r="BV66" i="4"/>
  <c r="BW66" i="4"/>
  <c r="BX66" i="4"/>
  <c r="BY66" i="4"/>
  <c r="BZ66" i="4"/>
  <c r="CA66" i="4"/>
  <c r="CB66" i="4"/>
  <c r="CC66" i="4"/>
  <c r="CD66" i="4"/>
  <c r="CE66" i="4"/>
  <c r="CF66" i="4"/>
  <c r="CG66" i="4"/>
  <c r="CH66" i="4"/>
  <c r="CI66" i="4"/>
  <c r="CJ66" i="4"/>
  <c r="CK66" i="4"/>
  <c r="CL66" i="4"/>
  <c r="CM66" i="4"/>
  <c r="CN66" i="4"/>
  <c r="CO66" i="4"/>
  <c r="CP66" i="4"/>
  <c r="CQ66" i="4"/>
  <c r="CR66" i="4"/>
  <c r="CS66" i="4"/>
  <c r="CT66" i="4"/>
  <c r="CU66" i="4"/>
  <c r="CV66" i="4"/>
  <c r="CW66" i="4"/>
  <c r="CX66" i="4"/>
  <c r="CY66" i="4"/>
  <c r="CZ66" i="4"/>
  <c r="DA66" i="4"/>
  <c r="DB66" i="4"/>
  <c r="DC66" i="4"/>
  <c r="DD66" i="4"/>
  <c r="DE66" i="4"/>
  <c r="DF66" i="4"/>
  <c r="DG66" i="4"/>
  <c r="DH66" i="4"/>
  <c r="DI66" i="4"/>
  <c r="DJ66" i="4"/>
  <c r="DK66" i="4"/>
  <c r="DL66" i="4"/>
  <c r="DM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BQ67" i="4"/>
  <c r="BR67" i="4"/>
  <c r="BS67" i="4"/>
  <c r="BT67" i="4"/>
  <c r="BU67" i="4"/>
  <c r="BV67" i="4"/>
  <c r="BW67" i="4"/>
  <c r="BX67" i="4"/>
  <c r="BY67" i="4"/>
  <c r="BZ67" i="4"/>
  <c r="CA67" i="4"/>
  <c r="CB67" i="4"/>
  <c r="CC67" i="4"/>
  <c r="CD67" i="4"/>
  <c r="CE67" i="4"/>
  <c r="CF67" i="4"/>
  <c r="CG67" i="4"/>
  <c r="CH67" i="4"/>
  <c r="CI67" i="4"/>
  <c r="CJ67" i="4"/>
  <c r="CK67" i="4"/>
  <c r="CL67" i="4"/>
  <c r="CM67" i="4"/>
  <c r="CN67" i="4"/>
  <c r="CO67" i="4"/>
  <c r="CP67" i="4"/>
  <c r="CQ67" i="4"/>
  <c r="CR67" i="4"/>
  <c r="CS67" i="4"/>
  <c r="CT67" i="4"/>
  <c r="CU67" i="4"/>
  <c r="CV67" i="4"/>
  <c r="CW67" i="4"/>
  <c r="CX67" i="4"/>
  <c r="CY67" i="4"/>
  <c r="CZ67" i="4"/>
  <c r="DA67" i="4"/>
  <c r="DB67" i="4"/>
  <c r="DC67" i="4"/>
  <c r="DD67" i="4"/>
  <c r="DE67" i="4"/>
  <c r="DF67" i="4"/>
  <c r="DG67" i="4"/>
  <c r="DH67" i="4"/>
  <c r="DI67" i="4"/>
  <c r="DJ67" i="4"/>
  <c r="DK67" i="4"/>
  <c r="DL67" i="4"/>
  <c r="DM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BQ68" i="4"/>
  <c r="BR68" i="4"/>
  <c r="BS68" i="4"/>
  <c r="BT68" i="4"/>
  <c r="BU68" i="4"/>
  <c r="BV68" i="4"/>
  <c r="BW68" i="4"/>
  <c r="BX68" i="4"/>
  <c r="BY68" i="4"/>
  <c r="BZ68" i="4"/>
  <c r="CA68" i="4"/>
  <c r="CB68" i="4"/>
  <c r="CC68" i="4"/>
  <c r="CD68" i="4"/>
  <c r="CE68" i="4"/>
  <c r="CF68" i="4"/>
  <c r="CG68" i="4"/>
  <c r="CH68" i="4"/>
  <c r="CI68" i="4"/>
  <c r="CJ68" i="4"/>
  <c r="CK68" i="4"/>
  <c r="CL68" i="4"/>
  <c r="CM68" i="4"/>
  <c r="CN68" i="4"/>
  <c r="CO68" i="4"/>
  <c r="CP68" i="4"/>
  <c r="CQ68" i="4"/>
  <c r="CR68" i="4"/>
  <c r="CS68" i="4"/>
  <c r="CT68" i="4"/>
  <c r="CU68" i="4"/>
  <c r="CV68" i="4"/>
  <c r="CW68" i="4"/>
  <c r="CX68" i="4"/>
  <c r="CY68" i="4"/>
  <c r="CZ68" i="4"/>
  <c r="DA68" i="4"/>
  <c r="DB68" i="4"/>
  <c r="DC68" i="4"/>
  <c r="DD68" i="4"/>
  <c r="DE68" i="4"/>
  <c r="DF68" i="4"/>
  <c r="DG68" i="4"/>
  <c r="DH68" i="4"/>
  <c r="DI68" i="4"/>
  <c r="DJ68" i="4"/>
  <c r="DK68" i="4"/>
  <c r="DL68" i="4"/>
  <c r="DM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R69" i="4"/>
  <c r="BS69" i="4"/>
  <c r="BT69" i="4"/>
  <c r="BU69" i="4"/>
  <c r="BV69" i="4"/>
  <c r="BW69" i="4"/>
  <c r="BX69" i="4"/>
  <c r="BY69" i="4"/>
  <c r="BZ69" i="4"/>
  <c r="CA69" i="4"/>
  <c r="CB69" i="4"/>
  <c r="CC69" i="4"/>
  <c r="CD69" i="4"/>
  <c r="CE69" i="4"/>
  <c r="CF69" i="4"/>
  <c r="CG69" i="4"/>
  <c r="CH69" i="4"/>
  <c r="CI69" i="4"/>
  <c r="CJ69" i="4"/>
  <c r="CK69" i="4"/>
  <c r="CL69" i="4"/>
  <c r="CM69" i="4"/>
  <c r="CN69" i="4"/>
  <c r="CO69" i="4"/>
  <c r="CP69" i="4"/>
  <c r="CQ69" i="4"/>
  <c r="CR69" i="4"/>
  <c r="CS69" i="4"/>
  <c r="CT69" i="4"/>
  <c r="CU69" i="4"/>
  <c r="CV69" i="4"/>
  <c r="CW69" i="4"/>
  <c r="CX69" i="4"/>
  <c r="CY69" i="4"/>
  <c r="CZ69" i="4"/>
  <c r="DA69" i="4"/>
  <c r="DB69" i="4"/>
  <c r="DC69" i="4"/>
  <c r="DD69" i="4"/>
  <c r="DE69" i="4"/>
  <c r="DF69" i="4"/>
  <c r="DG69" i="4"/>
  <c r="DH69" i="4"/>
  <c r="DI69" i="4"/>
  <c r="DJ69" i="4"/>
  <c r="DK69" i="4"/>
  <c r="DL69" i="4"/>
  <c r="DM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BR70" i="4"/>
  <c r="BS70" i="4"/>
  <c r="BT70" i="4"/>
  <c r="BU70" i="4"/>
  <c r="BV70" i="4"/>
  <c r="BW70" i="4"/>
  <c r="BX70" i="4"/>
  <c r="BY70" i="4"/>
  <c r="BZ70" i="4"/>
  <c r="CA70" i="4"/>
  <c r="CB70" i="4"/>
  <c r="CC70" i="4"/>
  <c r="CD70" i="4"/>
  <c r="CE70" i="4"/>
  <c r="CF70" i="4"/>
  <c r="CG70" i="4"/>
  <c r="CH70" i="4"/>
  <c r="CI70" i="4"/>
  <c r="CJ70" i="4"/>
  <c r="CK70" i="4"/>
  <c r="CL70" i="4"/>
  <c r="CM70" i="4"/>
  <c r="CN70" i="4"/>
  <c r="CO70" i="4"/>
  <c r="CP70" i="4"/>
  <c r="CQ70" i="4"/>
  <c r="CR70" i="4"/>
  <c r="CS70" i="4"/>
  <c r="CT70" i="4"/>
  <c r="CU70" i="4"/>
  <c r="CV70" i="4"/>
  <c r="CW70" i="4"/>
  <c r="CX70" i="4"/>
  <c r="CY70" i="4"/>
  <c r="CZ70" i="4"/>
  <c r="DA70" i="4"/>
  <c r="DB70" i="4"/>
  <c r="DC70" i="4"/>
  <c r="DD70" i="4"/>
  <c r="DE70" i="4"/>
  <c r="DF70" i="4"/>
  <c r="DG70" i="4"/>
  <c r="DH70" i="4"/>
  <c r="DI70" i="4"/>
  <c r="DJ70" i="4"/>
  <c r="DK70" i="4"/>
  <c r="DL70" i="4"/>
  <c r="DM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BQ71" i="4"/>
  <c r="BR71" i="4"/>
  <c r="BS71" i="4"/>
  <c r="BT71" i="4"/>
  <c r="BU71" i="4"/>
  <c r="BV71" i="4"/>
  <c r="BW71" i="4"/>
  <c r="BX71" i="4"/>
  <c r="BY71" i="4"/>
  <c r="BZ71" i="4"/>
  <c r="CA71" i="4"/>
  <c r="CB71" i="4"/>
  <c r="CC71" i="4"/>
  <c r="CD71" i="4"/>
  <c r="CE71" i="4"/>
  <c r="CF71" i="4"/>
  <c r="CG71" i="4"/>
  <c r="CH71" i="4"/>
  <c r="CI71" i="4"/>
  <c r="CJ71" i="4"/>
  <c r="CK71" i="4"/>
  <c r="CL71" i="4"/>
  <c r="CM71" i="4"/>
  <c r="CN71" i="4"/>
  <c r="CO71" i="4"/>
  <c r="CP71" i="4"/>
  <c r="CQ71" i="4"/>
  <c r="CR71" i="4"/>
  <c r="CS71" i="4"/>
  <c r="CT71" i="4"/>
  <c r="CU71" i="4"/>
  <c r="CV71" i="4"/>
  <c r="CW71" i="4"/>
  <c r="CX71" i="4"/>
  <c r="CY71" i="4"/>
  <c r="CZ71" i="4"/>
  <c r="DA71" i="4"/>
  <c r="DB71" i="4"/>
  <c r="DC71" i="4"/>
  <c r="DD71" i="4"/>
  <c r="DE71" i="4"/>
  <c r="DF71" i="4"/>
  <c r="DG71" i="4"/>
  <c r="DH71" i="4"/>
  <c r="DI71" i="4"/>
  <c r="DJ71" i="4"/>
  <c r="DK71" i="4"/>
  <c r="DL71" i="4"/>
  <c r="DM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BQ72" i="4"/>
  <c r="BR72" i="4"/>
  <c r="BS72" i="4"/>
  <c r="BT72" i="4"/>
  <c r="BU72" i="4"/>
  <c r="BV72" i="4"/>
  <c r="BW72" i="4"/>
  <c r="BX72" i="4"/>
  <c r="BY72" i="4"/>
  <c r="BZ72" i="4"/>
  <c r="CA72" i="4"/>
  <c r="CB72" i="4"/>
  <c r="CC72" i="4"/>
  <c r="CD72" i="4"/>
  <c r="CE72" i="4"/>
  <c r="CF72" i="4"/>
  <c r="CG72" i="4"/>
  <c r="CH72" i="4"/>
  <c r="CI72" i="4"/>
  <c r="CJ72" i="4"/>
  <c r="CK72" i="4"/>
  <c r="CL72" i="4"/>
  <c r="CM72" i="4"/>
  <c r="CN72" i="4"/>
  <c r="CO72" i="4"/>
  <c r="CP72" i="4"/>
  <c r="CQ72" i="4"/>
  <c r="CR72" i="4"/>
  <c r="CS72" i="4"/>
  <c r="CT72" i="4"/>
  <c r="CU72" i="4"/>
  <c r="CV72" i="4"/>
  <c r="CW72" i="4"/>
  <c r="CX72" i="4"/>
  <c r="CY72" i="4"/>
  <c r="CZ72" i="4"/>
  <c r="DA72" i="4"/>
  <c r="DB72" i="4"/>
  <c r="DC72" i="4"/>
  <c r="DD72" i="4"/>
  <c r="DE72" i="4"/>
  <c r="DF72" i="4"/>
  <c r="DG72" i="4"/>
  <c r="DH72" i="4"/>
  <c r="DI72" i="4"/>
  <c r="DJ72" i="4"/>
  <c r="DK72" i="4"/>
  <c r="DL72" i="4"/>
  <c r="DM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BQ73" i="4"/>
  <c r="BR73" i="4"/>
  <c r="BS73" i="4"/>
  <c r="BT73" i="4"/>
  <c r="BU73" i="4"/>
  <c r="BV73" i="4"/>
  <c r="BW73" i="4"/>
  <c r="BX73" i="4"/>
  <c r="BY73" i="4"/>
  <c r="BZ73" i="4"/>
  <c r="CA73" i="4"/>
  <c r="CB73" i="4"/>
  <c r="CC73" i="4"/>
  <c r="CD73" i="4"/>
  <c r="CE73" i="4"/>
  <c r="CF73" i="4"/>
  <c r="CG73" i="4"/>
  <c r="CH73" i="4"/>
  <c r="CI73" i="4"/>
  <c r="CJ73" i="4"/>
  <c r="CK73" i="4"/>
  <c r="CL73" i="4"/>
  <c r="CM73" i="4"/>
  <c r="CN73" i="4"/>
  <c r="CO73" i="4"/>
  <c r="CP73" i="4"/>
  <c r="CQ73" i="4"/>
  <c r="CR73" i="4"/>
  <c r="CS73" i="4"/>
  <c r="CT73" i="4"/>
  <c r="CU73" i="4"/>
  <c r="CV73" i="4"/>
  <c r="CW73" i="4"/>
  <c r="CX73" i="4"/>
  <c r="CY73" i="4"/>
  <c r="CZ73" i="4"/>
  <c r="DA73" i="4"/>
  <c r="DB73" i="4"/>
  <c r="DC73" i="4"/>
  <c r="DD73" i="4"/>
  <c r="DE73" i="4"/>
  <c r="DF73" i="4"/>
  <c r="DG73" i="4"/>
  <c r="DH73" i="4"/>
  <c r="DI73" i="4"/>
  <c r="DJ73" i="4"/>
  <c r="DK73" i="4"/>
  <c r="DL73" i="4"/>
  <c r="DM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BQ74" i="4"/>
  <c r="BR74" i="4"/>
  <c r="BS74" i="4"/>
  <c r="BT74" i="4"/>
  <c r="BU74" i="4"/>
  <c r="BV74" i="4"/>
  <c r="BW74" i="4"/>
  <c r="BX74" i="4"/>
  <c r="BY74" i="4"/>
  <c r="BZ74" i="4"/>
  <c r="CA74" i="4"/>
  <c r="CB74" i="4"/>
  <c r="CC74" i="4"/>
  <c r="CD74" i="4"/>
  <c r="CE74" i="4"/>
  <c r="CF74" i="4"/>
  <c r="CG74" i="4"/>
  <c r="CH74" i="4"/>
  <c r="CI74" i="4"/>
  <c r="CJ74" i="4"/>
  <c r="CK74" i="4"/>
  <c r="CL74" i="4"/>
  <c r="CM74" i="4"/>
  <c r="CN74" i="4"/>
  <c r="CO74" i="4"/>
  <c r="CP74" i="4"/>
  <c r="CQ74" i="4"/>
  <c r="CR74" i="4"/>
  <c r="CS74" i="4"/>
  <c r="CT74" i="4"/>
  <c r="CU74" i="4"/>
  <c r="CV74" i="4"/>
  <c r="CW74" i="4"/>
  <c r="CX74" i="4"/>
  <c r="CY74" i="4"/>
  <c r="CZ74" i="4"/>
  <c r="DA74" i="4"/>
  <c r="DB74" i="4"/>
  <c r="DC74" i="4"/>
  <c r="DD74" i="4"/>
  <c r="DE74" i="4"/>
  <c r="DF74" i="4"/>
  <c r="DG74" i="4"/>
  <c r="DH74" i="4"/>
  <c r="DI74" i="4"/>
  <c r="DJ74" i="4"/>
  <c r="DK74" i="4"/>
  <c r="DL74" i="4"/>
  <c r="DM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BQ75" i="4"/>
  <c r="BR75" i="4"/>
  <c r="BS75" i="4"/>
  <c r="BT75" i="4"/>
  <c r="BU75" i="4"/>
  <c r="BV75" i="4"/>
  <c r="BW75" i="4"/>
  <c r="BX75" i="4"/>
  <c r="BY75" i="4"/>
  <c r="BZ75" i="4"/>
  <c r="CA75" i="4"/>
  <c r="CB75" i="4"/>
  <c r="CC75" i="4"/>
  <c r="CD75" i="4"/>
  <c r="CE75" i="4"/>
  <c r="CF75" i="4"/>
  <c r="CG75" i="4"/>
  <c r="CH75" i="4"/>
  <c r="CI75" i="4"/>
  <c r="CJ75" i="4"/>
  <c r="CK75" i="4"/>
  <c r="CL75" i="4"/>
  <c r="CM75" i="4"/>
  <c r="CN75" i="4"/>
  <c r="CO75" i="4"/>
  <c r="CP75" i="4"/>
  <c r="CQ75" i="4"/>
  <c r="CR75" i="4"/>
  <c r="CS75" i="4"/>
  <c r="CT75" i="4"/>
  <c r="CU75" i="4"/>
  <c r="CV75" i="4"/>
  <c r="CW75" i="4"/>
  <c r="CX75" i="4"/>
  <c r="CY75" i="4"/>
  <c r="CZ75" i="4"/>
  <c r="DA75" i="4"/>
  <c r="DB75" i="4"/>
  <c r="DC75" i="4"/>
  <c r="DD75" i="4"/>
  <c r="DE75" i="4"/>
  <c r="DF75" i="4"/>
  <c r="DG75" i="4"/>
  <c r="DH75" i="4"/>
  <c r="DI75" i="4"/>
  <c r="DJ75" i="4"/>
  <c r="DK75" i="4"/>
  <c r="DL75" i="4"/>
  <c r="DM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BM76" i="4"/>
  <c r="BN76" i="4"/>
  <c r="BO76" i="4"/>
  <c r="BP76" i="4"/>
  <c r="BQ76" i="4"/>
  <c r="BR76" i="4"/>
  <c r="BS76" i="4"/>
  <c r="BT76" i="4"/>
  <c r="BU76" i="4"/>
  <c r="BV76" i="4"/>
  <c r="BW76" i="4"/>
  <c r="BX76" i="4"/>
  <c r="BY76" i="4"/>
  <c r="BZ76" i="4"/>
  <c r="CA76" i="4"/>
  <c r="CB76" i="4"/>
  <c r="CC76" i="4"/>
  <c r="CD76" i="4"/>
  <c r="CE76" i="4"/>
  <c r="CF76" i="4"/>
  <c r="CG76" i="4"/>
  <c r="CH76" i="4"/>
  <c r="CI76" i="4"/>
  <c r="CJ76" i="4"/>
  <c r="CK76" i="4"/>
  <c r="CL76" i="4"/>
  <c r="CM76" i="4"/>
  <c r="CN76" i="4"/>
  <c r="CO76" i="4"/>
  <c r="CP76" i="4"/>
  <c r="CQ76" i="4"/>
  <c r="CR76" i="4"/>
  <c r="CS76" i="4"/>
  <c r="CT76" i="4"/>
  <c r="CU76" i="4"/>
  <c r="CV76" i="4"/>
  <c r="CW76" i="4"/>
  <c r="CX76" i="4"/>
  <c r="CY76" i="4"/>
  <c r="CZ76" i="4"/>
  <c r="DA76" i="4"/>
  <c r="DB76" i="4"/>
  <c r="DC76" i="4"/>
  <c r="DD76" i="4"/>
  <c r="DE76" i="4"/>
  <c r="DF76" i="4"/>
  <c r="DG76" i="4"/>
  <c r="DH76" i="4"/>
  <c r="DI76" i="4"/>
  <c r="DJ76" i="4"/>
  <c r="DK76" i="4"/>
  <c r="DL76" i="4"/>
  <c r="DM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BI77" i="4"/>
  <c r="BJ77" i="4"/>
  <c r="BK77" i="4"/>
  <c r="BL77" i="4"/>
  <c r="BM77" i="4"/>
  <c r="BN77" i="4"/>
  <c r="BO77" i="4"/>
  <c r="BP77" i="4"/>
  <c r="BQ77" i="4"/>
  <c r="BR77" i="4"/>
  <c r="BS77" i="4"/>
  <c r="BT77" i="4"/>
  <c r="BU77" i="4"/>
  <c r="BV77" i="4"/>
  <c r="BW77" i="4"/>
  <c r="BX77" i="4"/>
  <c r="BY77" i="4"/>
  <c r="BZ77" i="4"/>
  <c r="CA77" i="4"/>
  <c r="CB77" i="4"/>
  <c r="CC77" i="4"/>
  <c r="CD77" i="4"/>
  <c r="CE77" i="4"/>
  <c r="CF77" i="4"/>
  <c r="CG77" i="4"/>
  <c r="CH77" i="4"/>
  <c r="CI77" i="4"/>
  <c r="CJ77" i="4"/>
  <c r="CK77" i="4"/>
  <c r="CL77" i="4"/>
  <c r="CM77" i="4"/>
  <c r="CN77" i="4"/>
  <c r="CO77" i="4"/>
  <c r="CP77" i="4"/>
  <c r="CQ77" i="4"/>
  <c r="CR77" i="4"/>
  <c r="CS77" i="4"/>
  <c r="CT77" i="4"/>
  <c r="CU77" i="4"/>
  <c r="CV77" i="4"/>
  <c r="CW77" i="4"/>
  <c r="CX77" i="4"/>
  <c r="CY77" i="4"/>
  <c r="CZ77" i="4"/>
  <c r="DA77" i="4"/>
  <c r="DB77" i="4"/>
  <c r="DC77" i="4"/>
  <c r="DD77" i="4"/>
  <c r="DE77" i="4"/>
  <c r="DF77" i="4"/>
  <c r="DG77" i="4"/>
  <c r="DH77" i="4"/>
  <c r="DI77" i="4"/>
  <c r="DJ77" i="4"/>
  <c r="DK77" i="4"/>
  <c r="DL77" i="4"/>
  <c r="DM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BI78" i="4"/>
  <c r="BJ78" i="4"/>
  <c r="BK78" i="4"/>
  <c r="BL78" i="4"/>
  <c r="BM78" i="4"/>
  <c r="BN78" i="4"/>
  <c r="BO78" i="4"/>
  <c r="BP78" i="4"/>
  <c r="BQ78" i="4"/>
  <c r="BR78" i="4"/>
  <c r="BS78" i="4"/>
  <c r="BT78" i="4"/>
  <c r="BU78" i="4"/>
  <c r="BV78" i="4"/>
  <c r="BW78" i="4"/>
  <c r="BX78" i="4"/>
  <c r="BY78" i="4"/>
  <c r="BZ78" i="4"/>
  <c r="CA78" i="4"/>
  <c r="CB78" i="4"/>
  <c r="CC78" i="4"/>
  <c r="CD78" i="4"/>
  <c r="CE78" i="4"/>
  <c r="CF78" i="4"/>
  <c r="CG78" i="4"/>
  <c r="CH78" i="4"/>
  <c r="CI78" i="4"/>
  <c r="CJ78" i="4"/>
  <c r="CK78" i="4"/>
  <c r="CL78" i="4"/>
  <c r="CM78" i="4"/>
  <c r="CN78" i="4"/>
  <c r="CO78" i="4"/>
  <c r="CP78" i="4"/>
  <c r="CQ78" i="4"/>
  <c r="CR78" i="4"/>
  <c r="CS78" i="4"/>
  <c r="CT78" i="4"/>
  <c r="CU78" i="4"/>
  <c r="CV78" i="4"/>
  <c r="CW78" i="4"/>
  <c r="CX78" i="4"/>
  <c r="CY78" i="4"/>
  <c r="CZ78" i="4"/>
  <c r="DA78" i="4"/>
  <c r="DB78" i="4"/>
  <c r="DC78" i="4"/>
  <c r="DD78" i="4"/>
  <c r="DE78" i="4"/>
  <c r="DF78" i="4"/>
  <c r="DG78" i="4"/>
  <c r="DH78" i="4"/>
  <c r="DI78" i="4"/>
  <c r="DJ78" i="4"/>
  <c r="DK78" i="4"/>
  <c r="DL78" i="4"/>
  <c r="DM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BI80" i="4"/>
  <c r="BJ80" i="4"/>
  <c r="BK80" i="4"/>
  <c r="BL80" i="4"/>
  <c r="BM80" i="4"/>
  <c r="BN80" i="4"/>
  <c r="BO80" i="4"/>
  <c r="BP80" i="4"/>
  <c r="BQ80" i="4"/>
  <c r="BR80" i="4"/>
  <c r="BS80" i="4"/>
  <c r="BT80" i="4"/>
  <c r="BU80" i="4"/>
  <c r="BV80" i="4"/>
  <c r="BW80" i="4"/>
  <c r="BX80" i="4"/>
  <c r="BY80" i="4"/>
  <c r="BZ80" i="4"/>
  <c r="CA80" i="4"/>
  <c r="CB80" i="4"/>
  <c r="CC80" i="4"/>
  <c r="CD80" i="4"/>
  <c r="CE80" i="4"/>
  <c r="CF80" i="4"/>
  <c r="CG80" i="4"/>
  <c r="CH80" i="4"/>
  <c r="CI80" i="4"/>
  <c r="CJ80" i="4"/>
  <c r="CK80" i="4"/>
  <c r="CL80" i="4"/>
  <c r="CM80" i="4"/>
  <c r="CN80" i="4"/>
  <c r="CO80" i="4"/>
  <c r="CP80" i="4"/>
  <c r="CQ80" i="4"/>
  <c r="CR80" i="4"/>
  <c r="CS80" i="4"/>
  <c r="CT80" i="4"/>
  <c r="CU80" i="4"/>
  <c r="CV80" i="4"/>
  <c r="CW80" i="4"/>
  <c r="CX80" i="4"/>
  <c r="CY80" i="4"/>
  <c r="CZ80" i="4"/>
  <c r="DA80" i="4"/>
  <c r="DB80" i="4"/>
  <c r="DC80" i="4"/>
  <c r="DD80" i="4"/>
  <c r="DE80" i="4"/>
  <c r="DF80" i="4"/>
  <c r="DG80" i="4"/>
  <c r="DH80" i="4"/>
  <c r="DI80" i="4"/>
  <c r="DJ80" i="4"/>
  <c r="DK80" i="4"/>
  <c r="DL80" i="4"/>
  <c r="DM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BQ81" i="4"/>
  <c r="BR81" i="4"/>
  <c r="BS81" i="4"/>
  <c r="BT81" i="4"/>
  <c r="BU81" i="4"/>
  <c r="BV81" i="4"/>
  <c r="BW81" i="4"/>
  <c r="BX81" i="4"/>
  <c r="BY81" i="4"/>
  <c r="BZ81" i="4"/>
  <c r="CA81" i="4"/>
  <c r="CB81" i="4"/>
  <c r="CC81" i="4"/>
  <c r="CD81" i="4"/>
  <c r="CE81" i="4"/>
  <c r="CF81" i="4"/>
  <c r="CG81" i="4"/>
  <c r="CH81" i="4"/>
  <c r="CI81" i="4"/>
  <c r="CJ81" i="4"/>
  <c r="CK81" i="4"/>
  <c r="CL81" i="4"/>
  <c r="CM81" i="4"/>
  <c r="CN81" i="4"/>
  <c r="CO81" i="4"/>
  <c r="CP81" i="4"/>
  <c r="CQ81" i="4"/>
  <c r="CR81" i="4"/>
  <c r="CS81" i="4"/>
  <c r="CT81" i="4"/>
  <c r="CU81" i="4"/>
  <c r="CV81" i="4"/>
  <c r="CW81" i="4"/>
  <c r="CX81" i="4"/>
  <c r="CY81" i="4"/>
  <c r="CZ81" i="4"/>
  <c r="DA81" i="4"/>
  <c r="DB81" i="4"/>
  <c r="DC81" i="4"/>
  <c r="DD81" i="4"/>
  <c r="DE81" i="4"/>
  <c r="DF81" i="4"/>
  <c r="DG81" i="4"/>
  <c r="DH81" i="4"/>
  <c r="DI81" i="4"/>
  <c r="DJ81" i="4"/>
  <c r="DK81" i="4"/>
  <c r="DL81" i="4"/>
  <c r="DM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BI82" i="4"/>
  <c r="BJ82" i="4"/>
  <c r="BK82" i="4"/>
  <c r="BL82" i="4"/>
  <c r="BM82" i="4"/>
  <c r="BN82" i="4"/>
  <c r="BO82" i="4"/>
  <c r="BP82" i="4"/>
  <c r="BQ82" i="4"/>
  <c r="BR82" i="4"/>
  <c r="BS82" i="4"/>
  <c r="BT82" i="4"/>
  <c r="BU82" i="4"/>
  <c r="BV82" i="4"/>
  <c r="BW82" i="4"/>
  <c r="BX82" i="4"/>
  <c r="BY82" i="4"/>
  <c r="BZ82" i="4"/>
  <c r="CA82" i="4"/>
  <c r="CB82" i="4"/>
  <c r="CC82" i="4"/>
  <c r="CD82" i="4"/>
  <c r="CE82" i="4"/>
  <c r="CF82" i="4"/>
  <c r="CG82" i="4"/>
  <c r="CH82" i="4"/>
  <c r="CI82" i="4"/>
  <c r="CJ82" i="4"/>
  <c r="CK82" i="4"/>
  <c r="CL82" i="4"/>
  <c r="CM82" i="4"/>
  <c r="CN82" i="4"/>
  <c r="CO82" i="4"/>
  <c r="CP82" i="4"/>
  <c r="CQ82" i="4"/>
  <c r="CR82" i="4"/>
  <c r="CS82" i="4"/>
  <c r="CT82" i="4"/>
  <c r="CU82" i="4"/>
  <c r="CV82" i="4"/>
  <c r="CW82" i="4"/>
  <c r="CX82" i="4"/>
  <c r="CY82" i="4"/>
  <c r="CZ82" i="4"/>
  <c r="DA82" i="4"/>
  <c r="DB82" i="4"/>
  <c r="DC82" i="4"/>
  <c r="DD82" i="4"/>
  <c r="DE82" i="4"/>
  <c r="DF82" i="4"/>
  <c r="DG82" i="4"/>
  <c r="DH82" i="4"/>
  <c r="DI82" i="4"/>
  <c r="DJ82" i="4"/>
  <c r="DK82" i="4"/>
  <c r="DL82" i="4"/>
  <c r="DM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BP83" i="4"/>
  <c r="BQ83" i="4"/>
  <c r="BR83" i="4"/>
  <c r="BS83" i="4"/>
  <c r="BT83" i="4"/>
  <c r="BU83" i="4"/>
  <c r="BV83" i="4"/>
  <c r="BW83" i="4"/>
  <c r="BX83" i="4"/>
  <c r="BY83" i="4"/>
  <c r="BZ83" i="4"/>
  <c r="CA83" i="4"/>
  <c r="CB83" i="4"/>
  <c r="CC83" i="4"/>
  <c r="CD83" i="4"/>
  <c r="CE83" i="4"/>
  <c r="CF83" i="4"/>
  <c r="CG83" i="4"/>
  <c r="CH83" i="4"/>
  <c r="CI83" i="4"/>
  <c r="CJ83" i="4"/>
  <c r="CK83" i="4"/>
  <c r="CL83" i="4"/>
  <c r="CM83" i="4"/>
  <c r="CN83" i="4"/>
  <c r="CO83" i="4"/>
  <c r="CP83" i="4"/>
  <c r="CQ83" i="4"/>
  <c r="CR83" i="4"/>
  <c r="CS83" i="4"/>
  <c r="CT83" i="4"/>
  <c r="CU83" i="4"/>
  <c r="CV83" i="4"/>
  <c r="CW83" i="4"/>
  <c r="CX83" i="4"/>
  <c r="CY83" i="4"/>
  <c r="CZ83" i="4"/>
  <c r="DA83" i="4"/>
  <c r="DB83" i="4"/>
  <c r="DC83" i="4"/>
  <c r="DD83" i="4"/>
  <c r="DE83" i="4"/>
  <c r="DF83" i="4"/>
  <c r="DG83" i="4"/>
  <c r="DH83" i="4"/>
  <c r="DI83" i="4"/>
  <c r="DJ83" i="4"/>
  <c r="DK83" i="4"/>
  <c r="DL83" i="4"/>
  <c r="DM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BO84" i="4"/>
  <c r="BP84" i="4"/>
  <c r="BQ84" i="4"/>
  <c r="BR84" i="4"/>
  <c r="BS84" i="4"/>
  <c r="BT84" i="4"/>
  <c r="BU84" i="4"/>
  <c r="BV84" i="4"/>
  <c r="BW84" i="4"/>
  <c r="BX84" i="4"/>
  <c r="BY84" i="4"/>
  <c r="BZ84" i="4"/>
  <c r="CA84" i="4"/>
  <c r="CB84" i="4"/>
  <c r="CC84" i="4"/>
  <c r="CD84" i="4"/>
  <c r="CE84" i="4"/>
  <c r="CF84" i="4"/>
  <c r="CG84" i="4"/>
  <c r="CH84" i="4"/>
  <c r="CI84" i="4"/>
  <c r="CJ84" i="4"/>
  <c r="CK84" i="4"/>
  <c r="CL84" i="4"/>
  <c r="CM84" i="4"/>
  <c r="CN84" i="4"/>
  <c r="CO84" i="4"/>
  <c r="CP84" i="4"/>
  <c r="CQ84" i="4"/>
  <c r="CR84" i="4"/>
  <c r="CS84" i="4"/>
  <c r="CT84" i="4"/>
  <c r="CU84" i="4"/>
  <c r="CV84" i="4"/>
  <c r="CW84" i="4"/>
  <c r="CX84" i="4"/>
  <c r="CY84" i="4"/>
  <c r="CZ84" i="4"/>
  <c r="DA84" i="4"/>
  <c r="DB84" i="4"/>
  <c r="DC84" i="4"/>
  <c r="DD84" i="4"/>
  <c r="DE84" i="4"/>
  <c r="DF84" i="4"/>
  <c r="DG84" i="4"/>
  <c r="DH84" i="4"/>
  <c r="DI84" i="4"/>
  <c r="DJ84" i="4"/>
  <c r="DK84" i="4"/>
  <c r="DL84" i="4"/>
  <c r="DM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BI85" i="4"/>
  <c r="BJ85" i="4"/>
  <c r="BK85" i="4"/>
  <c r="BL85" i="4"/>
  <c r="BM85" i="4"/>
  <c r="BN85" i="4"/>
  <c r="BO85" i="4"/>
  <c r="BP85" i="4"/>
  <c r="BQ85" i="4"/>
  <c r="BR85" i="4"/>
  <c r="BS85" i="4"/>
  <c r="BT85" i="4"/>
  <c r="BU85" i="4"/>
  <c r="BV85" i="4"/>
  <c r="BW85" i="4"/>
  <c r="BX85" i="4"/>
  <c r="BY85" i="4"/>
  <c r="BZ85" i="4"/>
  <c r="CA85" i="4"/>
  <c r="CB85" i="4"/>
  <c r="CC85" i="4"/>
  <c r="CD85" i="4"/>
  <c r="CE85" i="4"/>
  <c r="CF85" i="4"/>
  <c r="CG85" i="4"/>
  <c r="CH85" i="4"/>
  <c r="CI85" i="4"/>
  <c r="CJ85" i="4"/>
  <c r="CK85" i="4"/>
  <c r="CL85" i="4"/>
  <c r="CM85" i="4"/>
  <c r="CN85" i="4"/>
  <c r="CO85" i="4"/>
  <c r="CP85" i="4"/>
  <c r="CQ85" i="4"/>
  <c r="CR85" i="4"/>
  <c r="CS85" i="4"/>
  <c r="CT85" i="4"/>
  <c r="CU85" i="4"/>
  <c r="CV85" i="4"/>
  <c r="CW85" i="4"/>
  <c r="CX85" i="4"/>
  <c r="CY85" i="4"/>
  <c r="CZ85" i="4"/>
  <c r="DA85" i="4"/>
  <c r="DB85" i="4"/>
  <c r="DC85" i="4"/>
  <c r="DD85" i="4"/>
  <c r="DE85" i="4"/>
  <c r="DF85" i="4"/>
  <c r="DG85" i="4"/>
  <c r="DH85" i="4"/>
  <c r="DI85" i="4"/>
  <c r="DJ85" i="4"/>
  <c r="DK85" i="4"/>
  <c r="DL85" i="4"/>
  <c r="DM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AX86" i="4"/>
  <c r="AY86" i="4"/>
  <c r="AZ86" i="4"/>
  <c r="BA86" i="4"/>
  <c r="BB86" i="4"/>
  <c r="BC86" i="4"/>
  <c r="BD86" i="4"/>
  <c r="BE86" i="4"/>
  <c r="BF86" i="4"/>
  <c r="BG86" i="4"/>
  <c r="BH86" i="4"/>
  <c r="BI86" i="4"/>
  <c r="BJ86" i="4"/>
  <c r="BK86" i="4"/>
  <c r="BL86" i="4"/>
  <c r="BM86" i="4"/>
  <c r="BN86" i="4"/>
  <c r="BO86" i="4"/>
  <c r="BP86" i="4"/>
  <c r="BQ86" i="4"/>
  <c r="BR86" i="4"/>
  <c r="BS86" i="4"/>
  <c r="BT86" i="4"/>
  <c r="BU86" i="4"/>
  <c r="BV86" i="4"/>
  <c r="BW86" i="4"/>
  <c r="BX86" i="4"/>
  <c r="BY86" i="4"/>
  <c r="BZ86" i="4"/>
  <c r="CA86" i="4"/>
  <c r="CB86" i="4"/>
  <c r="CC86" i="4"/>
  <c r="CD86" i="4"/>
  <c r="CE86" i="4"/>
  <c r="CF86" i="4"/>
  <c r="CG86" i="4"/>
  <c r="CH86" i="4"/>
  <c r="CI86" i="4"/>
  <c r="CJ86" i="4"/>
  <c r="CK86" i="4"/>
  <c r="CL86" i="4"/>
  <c r="CM86" i="4"/>
  <c r="CN86" i="4"/>
  <c r="CO86" i="4"/>
  <c r="CP86" i="4"/>
  <c r="CQ86" i="4"/>
  <c r="CR86" i="4"/>
  <c r="CS86" i="4"/>
  <c r="CT86" i="4"/>
  <c r="CU86" i="4"/>
  <c r="CV86" i="4"/>
  <c r="CW86" i="4"/>
  <c r="CX86" i="4"/>
  <c r="CY86" i="4"/>
  <c r="CZ86" i="4"/>
  <c r="DA86" i="4"/>
  <c r="DB86" i="4"/>
  <c r="DC86" i="4"/>
  <c r="DD86" i="4"/>
  <c r="DE86" i="4"/>
  <c r="DF86" i="4"/>
  <c r="DG86" i="4"/>
  <c r="DH86" i="4"/>
  <c r="DI86" i="4"/>
  <c r="DJ86" i="4"/>
  <c r="DK86" i="4"/>
  <c r="DL86" i="4"/>
  <c r="DM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BA87" i="4"/>
  <c r="BB87" i="4"/>
  <c r="BC87" i="4"/>
  <c r="BD87" i="4"/>
  <c r="BE87" i="4"/>
  <c r="BF87" i="4"/>
  <c r="BG87" i="4"/>
  <c r="BH87" i="4"/>
  <c r="BI87" i="4"/>
  <c r="BJ87" i="4"/>
  <c r="BK87" i="4"/>
  <c r="BL87" i="4"/>
  <c r="BM87" i="4"/>
  <c r="BN87" i="4"/>
  <c r="BO87" i="4"/>
  <c r="BP87" i="4"/>
  <c r="BQ87" i="4"/>
  <c r="BR87" i="4"/>
  <c r="BS87" i="4"/>
  <c r="BT87" i="4"/>
  <c r="BU87" i="4"/>
  <c r="BV87" i="4"/>
  <c r="BW87" i="4"/>
  <c r="BX87" i="4"/>
  <c r="BY87" i="4"/>
  <c r="BZ87" i="4"/>
  <c r="CA87" i="4"/>
  <c r="CB87" i="4"/>
  <c r="CC87" i="4"/>
  <c r="CD87" i="4"/>
  <c r="CE87" i="4"/>
  <c r="CF87" i="4"/>
  <c r="CG87" i="4"/>
  <c r="CH87" i="4"/>
  <c r="CI87" i="4"/>
  <c r="CJ87" i="4"/>
  <c r="CK87" i="4"/>
  <c r="CL87" i="4"/>
  <c r="CM87" i="4"/>
  <c r="CN87" i="4"/>
  <c r="CO87" i="4"/>
  <c r="CP87" i="4"/>
  <c r="CQ87" i="4"/>
  <c r="CR87" i="4"/>
  <c r="CS87" i="4"/>
  <c r="CT87" i="4"/>
  <c r="CU87" i="4"/>
  <c r="CV87" i="4"/>
  <c r="CW87" i="4"/>
  <c r="CX87" i="4"/>
  <c r="CY87" i="4"/>
  <c r="CZ87" i="4"/>
  <c r="DA87" i="4"/>
  <c r="DB87" i="4"/>
  <c r="DC87" i="4"/>
  <c r="DD87" i="4"/>
  <c r="DE87" i="4"/>
  <c r="DF87" i="4"/>
  <c r="DG87" i="4"/>
  <c r="DH87" i="4"/>
  <c r="DI87" i="4"/>
  <c r="DJ87" i="4"/>
  <c r="DK87" i="4"/>
  <c r="DL87" i="4"/>
  <c r="DM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W88" i="4"/>
  <c r="AX88" i="4"/>
  <c r="AY88" i="4"/>
  <c r="AZ88" i="4"/>
  <c r="BA88" i="4"/>
  <c r="BB88" i="4"/>
  <c r="BC88" i="4"/>
  <c r="BD88" i="4"/>
  <c r="BE88" i="4"/>
  <c r="BF88" i="4"/>
  <c r="BG88" i="4"/>
  <c r="BH88" i="4"/>
  <c r="BI88" i="4"/>
  <c r="BJ88" i="4"/>
  <c r="BK88" i="4"/>
  <c r="BL88" i="4"/>
  <c r="BM88" i="4"/>
  <c r="BN88" i="4"/>
  <c r="BO88" i="4"/>
  <c r="BP88" i="4"/>
  <c r="BQ88" i="4"/>
  <c r="BR88" i="4"/>
  <c r="BS88" i="4"/>
  <c r="BT88" i="4"/>
  <c r="BU88" i="4"/>
  <c r="BV88" i="4"/>
  <c r="BW88" i="4"/>
  <c r="BX88" i="4"/>
  <c r="BY88" i="4"/>
  <c r="BZ88" i="4"/>
  <c r="CA88" i="4"/>
  <c r="CB88" i="4"/>
  <c r="CC88" i="4"/>
  <c r="CD88" i="4"/>
  <c r="CE88" i="4"/>
  <c r="CF88" i="4"/>
  <c r="CG88" i="4"/>
  <c r="CH88" i="4"/>
  <c r="CI88" i="4"/>
  <c r="CJ88" i="4"/>
  <c r="CK88" i="4"/>
  <c r="CL88" i="4"/>
  <c r="CM88" i="4"/>
  <c r="CN88" i="4"/>
  <c r="CO88" i="4"/>
  <c r="CP88" i="4"/>
  <c r="CQ88" i="4"/>
  <c r="CR88" i="4"/>
  <c r="CS88" i="4"/>
  <c r="CT88" i="4"/>
  <c r="CU88" i="4"/>
  <c r="CV88" i="4"/>
  <c r="CW88" i="4"/>
  <c r="CX88" i="4"/>
  <c r="CY88" i="4"/>
  <c r="CZ88" i="4"/>
  <c r="DA88" i="4"/>
  <c r="DB88" i="4"/>
  <c r="DC88" i="4"/>
  <c r="DD88" i="4"/>
  <c r="DE88" i="4"/>
  <c r="DF88" i="4"/>
  <c r="DG88" i="4"/>
  <c r="DH88" i="4"/>
  <c r="DI88" i="4"/>
  <c r="DJ88" i="4"/>
  <c r="DK88" i="4"/>
  <c r="DL88" i="4"/>
  <c r="DM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AX89" i="4"/>
  <c r="AY89" i="4"/>
  <c r="AZ89" i="4"/>
  <c r="BA89" i="4"/>
  <c r="BB89" i="4"/>
  <c r="BC89" i="4"/>
  <c r="BD89" i="4"/>
  <c r="BE89" i="4"/>
  <c r="BF89" i="4"/>
  <c r="BG89" i="4"/>
  <c r="BH89" i="4"/>
  <c r="BI89" i="4"/>
  <c r="BJ89" i="4"/>
  <c r="BK89" i="4"/>
  <c r="BL89" i="4"/>
  <c r="BM89" i="4"/>
  <c r="BN89" i="4"/>
  <c r="BO89" i="4"/>
  <c r="BP89" i="4"/>
  <c r="BQ89" i="4"/>
  <c r="BR89" i="4"/>
  <c r="BS89" i="4"/>
  <c r="BT89" i="4"/>
  <c r="BU89" i="4"/>
  <c r="BV89" i="4"/>
  <c r="BW89" i="4"/>
  <c r="BX89" i="4"/>
  <c r="BY89" i="4"/>
  <c r="BZ89" i="4"/>
  <c r="CA89" i="4"/>
  <c r="CB89" i="4"/>
  <c r="CC89" i="4"/>
  <c r="CD89" i="4"/>
  <c r="CE89" i="4"/>
  <c r="CF89" i="4"/>
  <c r="CG89" i="4"/>
  <c r="CH89" i="4"/>
  <c r="CI89" i="4"/>
  <c r="CJ89" i="4"/>
  <c r="CK89" i="4"/>
  <c r="CL89" i="4"/>
  <c r="CM89" i="4"/>
  <c r="CN89" i="4"/>
  <c r="CO89" i="4"/>
  <c r="CP89" i="4"/>
  <c r="CQ89" i="4"/>
  <c r="CR89" i="4"/>
  <c r="CS89" i="4"/>
  <c r="CT89" i="4"/>
  <c r="CU89" i="4"/>
  <c r="CV89" i="4"/>
  <c r="CW89" i="4"/>
  <c r="CX89" i="4"/>
  <c r="CY89" i="4"/>
  <c r="CZ89" i="4"/>
  <c r="DA89" i="4"/>
  <c r="DB89" i="4"/>
  <c r="DC89" i="4"/>
  <c r="DD89" i="4"/>
  <c r="DE89" i="4"/>
  <c r="DF89" i="4"/>
  <c r="DG89" i="4"/>
  <c r="DH89" i="4"/>
  <c r="DI89" i="4"/>
  <c r="DJ89" i="4"/>
  <c r="DK89" i="4"/>
  <c r="DL89" i="4"/>
  <c r="DM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AX90" i="4"/>
  <c r="AY90" i="4"/>
  <c r="AZ90" i="4"/>
  <c r="BA90" i="4"/>
  <c r="BB90" i="4"/>
  <c r="BC90" i="4"/>
  <c r="BD90" i="4"/>
  <c r="BE90" i="4"/>
  <c r="BF90" i="4"/>
  <c r="BG90" i="4"/>
  <c r="BH90" i="4"/>
  <c r="BI90" i="4"/>
  <c r="BJ90" i="4"/>
  <c r="BK90" i="4"/>
  <c r="BL90" i="4"/>
  <c r="BM90" i="4"/>
  <c r="BN90" i="4"/>
  <c r="BO90" i="4"/>
  <c r="BP90" i="4"/>
  <c r="BQ90" i="4"/>
  <c r="BR90" i="4"/>
  <c r="BS90" i="4"/>
  <c r="BT90" i="4"/>
  <c r="BU90" i="4"/>
  <c r="BV90" i="4"/>
  <c r="BW90" i="4"/>
  <c r="BX90" i="4"/>
  <c r="BY90" i="4"/>
  <c r="BZ90" i="4"/>
  <c r="CA90" i="4"/>
  <c r="CB90" i="4"/>
  <c r="CC90" i="4"/>
  <c r="CD90" i="4"/>
  <c r="CE90" i="4"/>
  <c r="CF90" i="4"/>
  <c r="CG90" i="4"/>
  <c r="CH90" i="4"/>
  <c r="CI90" i="4"/>
  <c r="CJ90" i="4"/>
  <c r="CK90" i="4"/>
  <c r="CL90" i="4"/>
  <c r="CM90" i="4"/>
  <c r="CN90" i="4"/>
  <c r="CO90" i="4"/>
  <c r="CP90" i="4"/>
  <c r="CQ90" i="4"/>
  <c r="CR90" i="4"/>
  <c r="CS90" i="4"/>
  <c r="CT90" i="4"/>
  <c r="CU90" i="4"/>
  <c r="CV90" i="4"/>
  <c r="CW90" i="4"/>
  <c r="CX90" i="4"/>
  <c r="CY90" i="4"/>
  <c r="CZ90" i="4"/>
  <c r="DA90" i="4"/>
  <c r="DB90" i="4"/>
  <c r="DC90" i="4"/>
  <c r="DD90" i="4"/>
  <c r="DE90" i="4"/>
  <c r="DF90" i="4"/>
  <c r="DG90" i="4"/>
  <c r="DH90" i="4"/>
  <c r="DI90" i="4"/>
  <c r="DJ90" i="4"/>
  <c r="DK90" i="4"/>
  <c r="DL90" i="4"/>
  <c r="DM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W91" i="4"/>
  <c r="AX91" i="4"/>
  <c r="AY91" i="4"/>
  <c r="AZ91" i="4"/>
  <c r="BA91" i="4"/>
  <c r="BB91" i="4"/>
  <c r="BC91" i="4"/>
  <c r="BD91" i="4"/>
  <c r="BE91" i="4"/>
  <c r="BF91" i="4"/>
  <c r="BG91" i="4"/>
  <c r="BH91" i="4"/>
  <c r="BI91" i="4"/>
  <c r="BJ91" i="4"/>
  <c r="BK91" i="4"/>
  <c r="BL91" i="4"/>
  <c r="BM91" i="4"/>
  <c r="BN91" i="4"/>
  <c r="BO91" i="4"/>
  <c r="BP91" i="4"/>
  <c r="BQ91" i="4"/>
  <c r="BR91" i="4"/>
  <c r="BS91" i="4"/>
  <c r="BT91" i="4"/>
  <c r="BU91" i="4"/>
  <c r="BV91" i="4"/>
  <c r="BW91" i="4"/>
  <c r="BX91" i="4"/>
  <c r="BY91" i="4"/>
  <c r="BZ91" i="4"/>
  <c r="CA91" i="4"/>
  <c r="CB91" i="4"/>
  <c r="CC91" i="4"/>
  <c r="CD91" i="4"/>
  <c r="CE91" i="4"/>
  <c r="CF91" i="4"/>
  <c r="CG91" i="4"/>
  <c r="CH91" i="4"/>
  <c r="CI91" i="4"/>
  <c r="CJ91" i="4"/>
  <c r="CK91" i="4"/>
  <c r="CL91" i="4"/>
  <c r="CM91" i="4"/>
  <c r="CN91" i="4"/>
  <c r="CO91" i="4"/>
  <c r="CP91" i="4"/>
  <c r="CQ91" i="4"/>
  <c r="CR91" i="4"/>
  <c r="CS91" i="4"/>
  <c r="CT91" i="4"/>
  <c r="CU91" i="4"/>
  <c r="CV91" i="4"/>
  <c r="CW91" i="4"/>
  <c r="CX91" i="4"/>
  <c r="CY91" i="4"/>
  <c r="CZ91" i="4"/>
  <c r="DA91" i="4"/>
  <c r="DB91" i="4"/>
  <c r="DC91" i="4"/>
  <c r="DD91" i="4"/>
  <c r="DE91" i="4"/>
  <c r="DF91" i="4"/>
  <c r="DG91" i="4"/>
  <c r="DH91" i="4"/>
  <c r="DI91" i="4"/>
  <c r="DJ91" i="4"/>
  <c r="DK91" i="4"/>
  <c r="DL91" i="4"/>
  <c r="DM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W92" i="4"/>
  <c r="AX92" i="4"/>
  <c r="AY92" i="4"/>
  <c r="AZ92" i="4"/>
  <c r="BA92" i="4"/>
  <c r="BB92" i="4"/>
  <c r="BC92" i="4"/>
  <c r="BD92" i="4"/>
  <c r="BE92" i="4"/>
  <c r="BF92" i="4"/>
  <c r="BG92" i="4"/>
  <c r="BH92" i="4"/>
  <c r="BI92" i="4"/>
  <c r="BJ92" i="4"/>
  <c r="BK92" i="4"/>
  <c r="BL92" i="4"/>
  <c r="BM92" i="4"/>
  <c r="BN92" i="4"/>
  <c r="BO92" i="4"/>
  <c r="BP92" i="4"/>
  <c r="BQ92" i="4"/>
  <c r="BR92" i="4"/>
  <c r="BS92" i="4"/>
  <c r="BT92" i="4"/>
  <c r="BU92" i="4"/>
  <c r="BV92" i="4"/>
  <c r="BW92" i="4"/>
  <c r="BX92" i="4"/>
  <c r="BY92" i="4"/>
  <c r="BZ92" i="4"/>
  <c r="CA92" i="4"/>
  <c r="CB92" i="4"/>
  <c r="CC92" i="4"/>
  <c r="CD92" i="4"/>
  <c r="CE92" i="4"/>
  <c r="CF92" i="4"/>
  <c r="CG92" i="4"/>
  <c r="CH92" i="4"/>
  <c r="CI92" i="4"/>
  <c r="CJ92" i="4"/>
  <c r="CK92" i="4"/>
  <c r="CL92" i="4"/>
  <c r="CM92" i="4"/>
  <c r="CN92" i="4"/>
  <c r="CO92" i="4"/>
  <c r="CP92" i="4"/>
  <c r="CQ92" i="4"/>
  <c r="CR92" i="4"/>
  <c r="CS92" i="4"/>
  <c r="CT92" i="4"/>
  <c r="CU92" i="4"/>
  <c r="CV92" i="4"/>
  <c r="CW92" i="4"/>
  <c r="CX92" i="4"/>
  <c r="CY92" i="4"/>
  <c r="CZ92" i="4"/>
  <c r="DA92" i="4"/>
  <c r="DB92" i="4"/>
  <c r="DC92" i="4"/>
  <c r="DD92" i="4"/>
  <c r="DE92" i="4"/>
  <c r="DF92" i="4"/>
  <c r="DG92" i="4"/>
  <c r="DH92" i="4"/>
  <c r="DI92" i="4"/>
  <c r="DJ92" i="4"/>
  <c r="DK92" i="4"/>
  <c r="DL92" i="4"/>
  <c r="DM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BA93" i="4"/>
  <c r="BB93" i="4"/>
  <c r="BC93" i="4"/>
  <c r="BD93" i="4"/>
  <c r="BE93" i="4"/>
  <c r="BF93" i="4"/>
  <c r="BG93" i="4"/>
  <c r="BH93" i="4"/>
  <c r="BI93" i="4"/>
  <c r="BJ93" i="4"/>
  <c r="BK93" i="4"/>
  <c r="BL93" i="4"/>
  <c r="BM93" i="4"/>
  <c r="BN93" i="4"/>
  <c r="BO93" i="4"/>
  <c r="BP93" i="4"/>
  <c r="BQ93" i="4"/>
  <c r="BR93" i="4"/>
  <c r="BS93" i="4"/>
  <c r="BT93" i="4"/>
  <c r="BU93" i="4"/>
  <c r="BV93" i="4"/>
  <c r="BW93" i="4"/>
  <c r="BX93" i="4"/>
  <c r="BY93" i="4"/>
  <c r="BZ93" i="4"/>
  <c r="CA93" i="4"/>
  <c r="CB93" i="4"/>
  <c r="CC93" i="4"/>
  <c r="CD93" i="4"/>
  <c r="CE93" i="4"/>
  <c r="CF93" i="4"/>
  <c r="CG93" i="4"/>
  <c r="CH93" i="4"/>
  <c r="CI93" i="4"/>
  <c r="CJ93" i="4"/>
  <c r="CK93" i="4"/>
  <c r="CL93" i="4"/>
  <c r="CM93" i="4"/>
  <c r="CN93" i="4"/>
  <c r="CO93" i="4"/>
  <c r="CP93" i="4"/>
  <c r="CQ93" i="4"/>
  <c r="CR93" i="4"/>
  <c r="CS93" i="4"/>
  <c r="CT93" i="4"/>
  <c r="CU93" i="4"/>
  <c r="CV93" i="4"/>
  <c r="CW93" i="4"/>
  <c r="CX93" i="4"/>
  <c r="CY93" i="4"/>
  <c r="CZ93" i="4"/>
  <c r="DA93" i="4"/>
  <c r="DB93" i="4"/>
  <c r="DC93" i="4"/>
  <c r="DD93" i="4"/>
  <c r="DE93" i="4"/>
  <c r="DF93" i="4"/>
  <c r="DG93" i="4"/>
  <c r="DH93" i="4"/>
  <c r="DI93" i="4"/>
  <c r="DJ93" i="4"/>
  <c r="DK93" i="4"/>
  <c r="DL93" i="4"/>
  <c r="DM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AX94" i="4"/>
  <c r="AY94" i="4"/>
  <c r="AZ94" i="4"/>
  <c r="BA94" i="4"/>
  <c r="BB94" i="4"/>
  <c r="BC94" i="4"/>
  <c r="BD94" i="4"/>
  <c r="BE94" i="4"/>
  <c r="BF94" i="4"/>
  <c r="BG94" i="4"/>
  <c r="BH94" i="4"/>
  <c r="BI94" i="4"/>
  <c r="BJ94" i="4"/>
  <c r="BK94" i="4"/>
  <c r="BL94" i="4"/>
  <c r="BM94" i="4"/>
  <c r="BN94" i="4"/>
  <c r="BO94" i="4"/>
  <c r="BP94" i="4"/>
  <c r="BQ94" i="4"/>
  <c r="BR94" i="4"/>
  <c r="BS94" i="4"/>
  <c r="BT94" i="4"/>
  <c r="BU94" i="4"/>
  <c r="BV94" i="4"/>
  <c r="BW94" i="4"/>
  <c r="BX94" i="4"/>
  <c r="BY94" i="4"/>
  <c r="BZ94" i="4"/>
  <c r="CA94" i="4"/>
  <c r="CB94" i="4"/>
  <c r="CC94" i="4"/>
  <c r="CD94" i="4"/>
  <c r="CE94" i="4"/>
  <c r="CF94" i="4"/>
  <c r="CG94" i="4"/>
  <c r="CH94" i="4"/>
  <c r="CI94" i="4"/>
  <c r="CJ94" i="4"/>
  <c r="CK94" i="4"/>
  <c r="CL94" i="4"/>
  <c r="CM94" i="4"/>
  <c r="CN94" i="4"/>
  <c r="CO94" i="4"/>
  <c r="CP94" i="4"/>
  <c r="CQ94" i="4"/>
  <c r="CR94" i="4"/>
  <c r="CS94" i="4"/>
  <c r="CT94" i="4"/>
  <c r="CU94" i="4"/>
  <c r="CV94" i="4"/>
  <c r="CW94" i="4"/>
  <c r="CX94" i="4"/>
  <c r="CY94" i="4"/>
  <c r="CZ94" i="4"/>
  <c r="DA94" i="4"/>
  <c r="DB94" i="4"/>
  <c r="DC94" i="4"/>
  <c r="DD94" i="4"/>
  <c r="DE94" i="4"/>
  <c r="DF94" i="4"/>
  <c r="DG94" i="4"/>
  <c r="DH94" i="4"/>
  <c r="DI94" i="4"/>
  <c r="DJ94" i="4"/>
  <c r="DK94" i="4"/>
  <c r="DL94" i="4"/>
  <c r="DM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BA95" i="4"/>
  <c r="BB95" i="4"/>
  <c r="BC95" i="4"/>
  <c r="BD95" i="4"/>
  <c r="BE95" i="4"/>
  <c r="BF95" i="4"/>
  <c r="BG95" i="4"/>
  <c r="BH95" i="4"/>
  <c r="BI95" i="4"/>
  <c r="BJ95" i="4"/>
  <c r="BK95" i="4"/>
  <c r="BL95" i="4"/>
  <c r="BM95" i="4"/>
  <c r="BN95" i="4"/>
  <c r="BO95" i="4"/>
  <c r="BP95" i="4"/>
  <c r="BQ95" i="4"/>
  <c r="BR95" i="4"/>
  <c r="BS95" i="4"/>
  <c r="BT95" i="4"/>
  <c r="BU95" i="4"/>
  <c r="BV95" i="4"/>
  <c r="BW95" i="4"/>
  <c r="BX95" i="4"/>
  <c r="BY95" i="4"/>
  <c r="BZ95" i="4"/>
  <c r="CA95" i="4"/>
  <c r="CB95" i="4"/>
  <c r="CC95" i="4"/>
  <c r="CD95" i="4"/>
  <c r="CE95" i="4"/>
  <c r="CF95" i="4"/>
  <c r="CG95" i="4"/>
  <c r="CH95" i="4"/>
  <c r="CI95" i="4"/>
  <c r="CJ95" i="4"/>
  <c r="CK95" i="4"/>
  <c r="CL95" i="4"/>
  <c r="CM95" i="4"/>
  <c r="CN95" i="4"/>
  <c r="CO95" i="4"/>
  <c r="CP95" i="4"/>
  <c r="CQ95" i="4"/>
  <c r="CR95" i="4"/>
  <c r="CS95" i="4"/>
  <c r="CT95" i="4"/>
  <c r="CU95" i="4"/>
  <c r="CV95" i="4"/>
  <c r="CW95" i="4"/>
  <c r="CX95" i="4"/>
  <c r="CY95" i="4"/>
  <c r="CZ95" i="4"/>
  <c r="DA95" i="4"/>
  <c r="DB95" i="4"/>
  <c r="DC95" i="4"/>
  <c r="DD95" i="4"/>
  <c r="DE95" i="4"/>
  <c r="DF95" i="4"/>
  <c r="DG95" i="4"/>
  <c r="DH95" i="4"/>
  <c r="DI95" i="4"/>
  <c r="DJ95" i="4"/>
  <c r="DK95" i="4"/>
  <c r="DL95" i="4"/>
  <c r="DM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BA96" i="4"/>
  <c r="BB96" i="4"/>
  <c r="BC96" i="4"/>
  <c r="BD96" i="4"/>
  <c r="BE96" i="4"/>
  <c r="BF96" i="4"/>
  <c r="BG96" i="4"/>
  <c r="BH96" i="4"/>
  <c r="BI96" i="4"/>
  <c r="BJ96" i="4"/>
  <c r="BK96" i="4"/>
  <c r="BL96" i="4"/>
  <c r="BM96" i="4"/>
  <c r="BN96" i="4"/>
  <c r="BO96" i="4"/>
  <c r="BP96" i="4"/>
  <c r="BQ96" i="4"/>
  <c r="BR96" i="4"/>
  <c r="BS96" i="4"/>
  <c r="BT96" i="4"/>
  <c r="BU96" i="4"/>
  <c r="BV96" i="4"/>
  <c r="BW96" i="4"/>
  <c r="BX96" i="4"/>
  <c r="BY96" i="4"/>
  <c r="BZ96" i="4"/>
  <c r="CA96" i="4"/>
  <c r="CB96" i="4"/>
  <c r="CC96" i="4"/>
  <c r="CD96" i="4"/>
  <c r="CE96" i="4"/>
  <c r="CF96" i="4"/>
  <c r="CG96" i="4"/>
  <c r="CH96" i="4"/>
  <c r="CI96" i="4"/>
  <c r="CJ96" i="4"/>
  <c r="CK96" i="4"/>
  <c r="CL96" i="4"/>
  <c r="CM96" i="4"/>
  <c r="CN96" i="4"/>
  <c r="CO96" i="4"/>
  <c r="CP96" i="4"/>
  <c r="CQ96" i="4"/>
  <c r="CR96" i="4"/>
  <c r="CS96" i="4"/>
  <c r="CT96" i="4"/>
  <c r="CU96" i="4"/>
  <c r="CV96" i="4"/>
  <c r="CW96" i="4"/>
  <c r="CX96" i="4"/>
  <c r="CY96" i="4"/>
  <c r="CZ96" i="4"/>
  <c r="DA96" i="4"/>
  <c r="DB96" i="4"/>
  <c r="DC96" i="4"/>
  <c r="DD96" i="4"/>
  <c r="DE96" i="4"/>
  <c r="DF96" i="4"/>
  <c r="DG96" i="4"/>
  <c r="DH96" i="4"/>
  <c r="DI96" i="4"/>
  <c r="DJ96" i="4"/>
  <c r="DK96" i="4"/>
  <c r="DL96" i="4"/>
  <c r="DM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W97" i="4"/>
  <c r="AX97" i="4"/>
  <c r="AY97" i="4"/>
  <c r="AZ97" i="4"/>
  <c r="BA97" i="4"/>
  <c r="BB97" i="4"/>
  <c r="BC97" i="4"/>
  <c r="BD97" i="4"/>
  <c r="BE97" i="4"/>
  <c r="BF97" i="4"/>
  <c r="BG97" i="4"/>
  <c r="BH97" i="4"/>
  <c r="BI97" i="4"/>
  <c r="BJ97" i="4"/>
  <c r="BK97" i="4"/>
  <c r="BL97" i="4"/>
  <c r="BM97" i="4"/>
  <c r="BN97" i="4"/>
  <c r="BO97" i="4"/>
  <c r="BP97" i="4"/>
  <c r="BQ97" i="4"/>
  <c r="BR97" i="4"/>
  <c r="BS97" i="4"/>
  <c r="BT97" i="4"/>
  <c r="BU97" i="4"/>
  <c r="BV97" i="4"/>
  <c r="BW97" i="4"/>
  <c r="BX97" i="4"/>
  <c r="BY97" i="4"/>
  <c r="BZ97" i="4"/>
  <c r="CA97" i="4"/>
  <c r="CB97" i="4"/>
  <c r="CC97" i="4"/>
  <c r="CD97" i="4"/>
  <c r="CE97" i="4"/>
  <c r="CF97" i="4"/>
  <c r="CG97" i="4"/>
  <c r="CH97" i="4"/>
  <c r="CI97" i="4"/>
  <c r="CJ97" i="4"/>
  <c r="CK97" i="4"/>
  <c r="CL97" i="4"/>
  <c r="CM97" i="4"/>
  <c r="CN97" i="4"/>
  <c r="CO97" i="4"/>
  <c r="CP97" i="4"/>
  <c r="CQ97" i="4"/>
  <c r="CR97" i="4"/>
  <c r="CS97" i="4"/>
  <c r="CT97" i="4"/>
  <c r="CU97" i="4"/>
  <c r="CV97" i="4"/>
  <c r="CW97" i="4"/>
  <c r="CX97" i="4"/>
  <c r="CY97" i="4"/>
  <c r="CZ97" i="4"/>
  <c r="DA97" i="4"/>
  <c r="DB97" i="4"/>
  <c r="DC97" i="4"/>
  <c r="DD97" i="4"/>
  <c r="DE97" i="4"/>
  <c r="DF97" i="4"/>
  <c r="DG97" i="4"/>
  <c r="DH97" i="4"/>
  <c r="DI97" i="4"/>
  <c r="DJ97" i="4"/>
  <c r="DK97" i="4"/>
  <c r="DL97" i="4"/>
  <c r="DM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AW98" i="4"/>
  <c r="AX98" i="4"/>
  <c r="AY98" i="4"/>
  <c r="AZ98" i="4"/>
  <c r="BA98" i="4"/>
  <c r="BB98" i="4"/>
  <c r="BC98" i="4"/>
  <c r="BD98" i="4"/>
  <c r="BE98" i="4"/>
  <c r="BF98" i="4"/>
  <c r="BG98" i="4"/>
  <c r="BH98" i="4"/>
  <c r="BI98" i="4"/>
  <c r="BJ98" i="4"/>
  <c r="BK98" i="4"/>
  <c r="BL98" i="4"/>
  <c r="BM98" i="4"/>
  <c r="BN98" i="4"/>
  <c r="BO98" i="4"/>
  <c r="BP98" i="4"/>
  <c r="BQ98" i="4"/>
  <c r="BR98" i="4"/>
  <c r="BS98" i="4"/>
  <c r="BT98" i="4"/>
  <c r="BU98" i="4"/>
  <c r="BV98" i="4"/>
  <c r="BW98" i="4"/>
  <c r="BX98" i="4"/>
  <c r="BY98" i="4"/>
  <c r="BZ98" i="4"/>
  <c r="CA98" i="4"/>
  <c r="CB98" i="4"/>
  <c r="CC98" i="4"/>
  <c r="CD98" i="4"/>
  <c r="CE98" i="4"/>
  <c r="CF98" i="4"/>
  <c r="CG98" i="4"/>
  <c r="CH98" i="4"/>
  <c r="CI98" i="4"/>
  <c r="CJ98" i="4"/>
  <c r="CK98" i="4"/>
  <c r="CL98" i="4"/>
  <c r="CM98" i="4"/>
  <c r="CN98" i="4"/>
  <c r="CO98" i="4"/>
  <c r="CP98" i="4"/>
  <c r="CQ98" i="4"/>
  <c r="CR98" i="4"/>
  <c r="CS98" i="4"/>
  <c r="CT98" i="4"/>
  <c r="CU98" i="4"/>
  <c r="CV98" i="4"/>
  <c r="CW98" i="4"/>
  <c r="CX98" i="4"/>
  <c r="CY98" i="4"/>
  <c r="CZ98" i="4"/>
  <c r="DA98" i="4"/>
  <c r="DB98" i="4"/>
  <c r="DC98" i="4"/>
  <c r="DD98" i="4"/>
  <c r="DE98" i="4"/>
  <c r="DF98" i="4"/>
  <c r="DG98" i="4"/>
  <c r="DH98" i="4"/>
  <c r="DI98" i="4"/>
  <c r="DJ98" i="4"/>
  <c r="DK98" i="4"/>
  <c r="DL98" i="4"/>
  <c r="DM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AV99" i="4"/>
  <c r="AW99" i="4"/>
  <c r="AX99" i="4"/>
  <c r="AY99" i="4"/>
  <c r="AZ99" i="4"/>
  <c r="BA99" i="4"/>
  <c r="BB99" i="4"/>
  <c r="BC99" i="4"/>
  <c r="BD99" i="4"/>
  <c r="BE99" i="4"/>
  <c r="BF99" i="4"/>
  <c r="BG99" i="4"/>
  <c r="BH99" i="4"/>
  <c r="BI99" i="4"/>
  <c r="BJ99" i="4"/>
  <c r="BK99" i="4"/>
  <c r="BL99" i="4"/>
  <c r="BM99" i="4"/>
  <c r="BN99" i="4"/>
  <c r="BO99" i="4"/>
  <c r="BP99" i="4"/>
  <c r="BQ99" i="4"/>
  <c r="BR99" i="4"/>
  <c r="BS99" i="4"/>
  <c r="BT99" i="4"/>
  <c r="BU99" i="4"/>
  <c r="BV99" i="4"/>
  <c r="BW99" i="4"/>
  <c r="BX99" i="4"/>
  <c r="BY99" i="4"/>
  <c r="BZ99" i="4"/>
  <c r="CA99" i="4"/>
  <c r="CB99" i="4"/>
  <c r="CC99" i="4"/>
  <c r="CD99" i="4"/>
  <c r="CE99" i="4"/>
  <c r="CF99" i="4"/>
  <c r="CG99" i="4"/>
  <c r="CH99" i="4"/>
  <c r="CI99" i="4"/>
  <c r="CJ99" i="4"/>
  <c r="CK99" i="4"/>
  <c r="CL99" i="4"/>
  <c r="CM99" i="4"/>
  <c r="CN99" i="4"/>
  <c r="CO99" i="4"/>
  <c r="CP99" i="4"/>
  <c r="CQ99" i="4"/>
  <c r="CR99" i="4"/>
  <c r="CS99" i="4"/>
  <c r="CT99" i="4"/>
  <c r="CU99" i="4"/>
  <c r="CV99" i="4"/>
  <c r="CW99" i="4"/>
  <c r="CX99" i="4"/>
  <c r="CY99" i="4"/>
  <c r="CZ99" i="4"/>
  <c r="DA99" i="4"/>
  <c r="DB99" i="4"/>
  <c r="DC99" i="4"/>
  <c r="DD99" i="4"/>
  <c r="DE99" i="4"/>
  <c r="DF99" i="4"/>
  <c r="DG99" i="4"/>
  <c r="DH99" i="4"/>
  <c r="DI99" i="4"/>
  <c r="DJ99" i="4"/>
  <c r="DK99" i="4"/>
  <c r="DL99" i="4"/>
  <c r="DM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W100" i="4"/>
  <c r="AX100" i="4"/>
  <c r="AY100" i="4"/>
  <c r="AZ100" i="4"/>
  <c r="BA100" i="4"/>
  <c r="BB100" i="4"/>
  <c r="BC100" i="4"/>
  <c r="BD100" i="4"/>
  <c r="BE100" i="4"/>
  <c r="BF100" i="4"/>
  <c r="BG100" i="4"/>
  <c r="BH100" i="4"/>
  <c r="BI100" i="4"/>
  <c r="BJ100" i="4"/>
  <c r="BK100" i="4"/>
  <c r="BL100" i="4"/>
  <c r="BM100" i="4"/>
  <c r="BN100" i="4"/>
  <c r="BO100" i="4"/>
  <c r="BP100" i="4"/>
  <c r="BQ100" i="4"/>
  <c r="BR100" i="4"/>
  <c r="BS100" i="4"/>
  <c r="BT100" i="4"/>
  <c r="BU100" i="4"/>
  <c r="BV100" i="4"/>
  <c r="BW100" i="4"/>
  <c r="BX100" i="4"/>
  <c r="BY100" i="4"/>
  <c r="BZ100" i="4"/>
  <c r="CA100" i="4"/>
  <c r="CB100" i="4"/>
  <c r="CC100" i="4"/>
  <c r="CD100" i="4"/>
  <c r="CE100" i="4"/>
  <c r="CF100" i="4"/>
  <c r="CG100" i="4"/>
  <c r="CH100" i="4"/>
  <c r="CI100" i="4"/>
  <c r="CJ100" i="4"/>
  <c r="CK100" i="4"/>
  <c r="CL100" i="4"/>
  <c r="CM100" i="4"/>
  <c r="CN100" i="4"/>
  <c r="CO100" i="4"/>
  <c r="CP100" i="4"/>
  <c r="CQ100" i="4"/>
  <c r="CR100" i="4"/>
  <c r="CS100" i="4"/>
  <c r="CT100" i="4"/>
  <c r="CU100" i="4"/>
  <c r="CV100" i="4"/>
  <c r="CW100" i="4"/>
  <c r="CX100" i="4"/>
  <c r="CY100" i="4"/>
  <c r="CZ100" i="4"/>
  <c r="DA100" i="4"/>
  <c r="DB100" i="4"/>
  <c r="DC100" i="4"/>
  <c r="DD100" i="4"/>
  <c r="DE100" i="4"/>
  <c r="DF100" i="4"/>
  <c r="DG100" i="4"/>
  <c r="DH100" i="4"/>
  <c r="DI100" i="4"/>
  <c r="DJ100" i="4"/>
  <c r="DK100" i="4"/>
  <c r="DL100" i="4"/>
  <c r="DM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AX101" i="4"/>
  <c r="AY101" i="4"/>
  <c r="AZ101" i="4"/>
  <c r="BA101" i="4"/>
  <c r="BB101" i="4"/>
  <c r="BC101" i="4"/>
  <c r="BD101" i="4"/>
  <c r="BE101" i="4"/>
  <c r="BF101" i="4"/>
  <c r="BG101" i="4"/>
  <c r="BH101" i="4"/>
  <c r="BI101" i="4"/>
  <c r="BJ101" i="4"/>
  <c r="BK101" i="4"/>
  <c r="BL101" i="4"/>
  <c r="BM101" i="4"/>
  <c r="BN101" i="4"/>
  <c r="BO101" i="4"/>
  <c r="BP101" i="4"/>
  <c r="BQ101" i="4"/>
  <c r="BR101" i="4"/>
  <c r="BS101" i="4"/>
  <c r="BT101" i="4"/>
  <c r="BU101" i="4"/>
  <c r="BV101" i="4"/>
  <c r="BW101" i="4"/>
  <c r="BX101" i="4"/>
  <c r="BY101" i="4"/>
  <c r="BZ101" i="4"/>
  <c r="CA101" i="4"/>
  <c r="CB101" i="4"/>
  <c r="CC101" i="4"/>
  <c r="CD101" i="4"/>
  <c r="CE101" i="4"/>
  <c r="CF101" i="4"/>
  <c r="CG101" i="4"/>
  <c r="CH101" i="4"/>
  <c r="CI101" i="4"/>
  <c r="CJ101" i="4"/>
  <c r="CK101" i="4"/>
  <c r="CL101" i="4"/>
  <c r="CM101" i="4"/>
  <c r="CN101" i="4"/>
  <c r="CO101" i="4"/>
  <c r="CP101" i="4"/>
  <c r="CQ101" i="4"/>
  <c r="CR101" i="4"/>
  <c r="CS101" i="4"/>
  <c r="CT101" i="4"/>
  <c r="CU101" i="4"/>
  <c r="CV101" i="4"/>
  <c r="CW101" i="4"/>
  <c r="CX101" i="4"/>
  <c r="CY101" i="4"/>
  <c r="CZ101" i="4"/>
  <c r="DA101" i="4"/>
  <c r="DB101" i="4"/>
  <c r="DC101" i="4"/>
  <c r="DD101" i="4"/>
  <c r="DE101" i="4"/>
  <c r="DF101" i="4"/>
  <c r="DG101" i="4"/>
  <c r="DH101" i="4"/>
  <c r="DI101" i="4"/>
  <c r="DJ101" i="4"/>
  <c r="DK101" i="4"/>
  <c r="DL101" i="4"/>
  <c r="DM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W102" i="4"/>
  <c r="AX102" i="4"/>
  <c r="AY102" i="4"/>
  <c r="AZ102" i="4"/>
  <c r="BA102" i="4"/>
  <c r="BB102" i="4"/>
  <c r="BC102" i="4"/>
  <c r="BD102" i="4"/>
  <c r="BE102" i="4"/>
  <c r="BF102" i="4"/>
  <c r="BG102" i="4"/>
  <c r="BH102" i="4"/>
  <c r="BI102" i="4"/>
  <c r="BJ102" i="4"/>
  <c r="BK102" i="4"/>
  <c r="BL102" i="4"/>
  <c r="BM102" i="4"/>
  <c r="BN102" i="4"/>
  <c r="BO102" i="4"/>
  <c r="BP102" i="4"/>
  <c r="BQ102" i="4"/>
  <c r="BR102" i="4"/>
  <c r="BS102" i="4"/>
  <c r="BT102" i="4"/>
  <c r="BU102" i="4"/>
  <c r="BV102" i="4"/>
  <c r="BW102" i="4"/>
  <c r="BX102" i="4"/>
  <c r="BY102" i="4"/>
  <c r="BZ102" i="4"/>
  <c r="CA102" i="4"/>
  <c r="CB102" i="4"/>
  <c r="CC102" i="4"/>
  <c r="CD102" i="4"/>
  <c r="CE102" i="4"/>
  <c r="CF102" i="4"/>
  <c r="CG102" i="4"/>
  <c r="CH102" i="4"/>
  <c r="CI102" i="4"/>
  <c r="CJ102" i="4"/>
  <c r="CK102" i="4"/>
  <c r="CL102" i="4"/>
  <c r="CM102" i="4"/>
  <c r="CN102" i="4"/>
  <c r="CO102" i="4"/>
  <c r="CP102" i="4"/>
  <c r="CQ102" i="4"/>
  <c r="CR102" i="4"/>
  <c r="CS102" i="4"/>
  <c r="CT102" i="4"/>
  <c r="CU102" i="4"/>
  <c r="CV102" i="4"/>
  <c r="CW102" i="4"/>
  <c r="CX102" i="4"/>
  <c r="CY102" i="4"/>
  <c r="CZ102" i="4"/>
  <c r="DA102" i="4"/>
  <c r="DB102" i="4"/>
  <c r="DC102" i="4"/>
  <c r="DD102" i="4"/>
  <c r="DE102" i="4"/>
  <c r="DF102" i="4"/>
  <c r="DG102" i="4"/>
  <c r="DH102" i="4"/>
  <c r="DI102" i="4"/>
  <c r="DJ102" i="4"/>
  <c r="DK102" i="4"/>
  <c r="DL102" i="4"/>
  <c r="DM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W103" i="4"/>
  <c r="AX103" i="4"/>
  <c r="AY103" i="4"/>
  <c r="AZ103" i="4"/>
  <c r="BA103" i="4"/>
  <c r="BB103" i="4"/>
  <c r="BC103" i="4"/>
  <c r="BD103" i="4"/>
  <c r="BE103" i="4"/>
  <c r="BF103" i="4"/>
  <c r="BG103" i="4"/>
  <c r="BH103" i="4"/>
  <c r="BI103" i="4"/>
  <c r="BJ103" i="4"/>
  <c r="BK103" i="4"/>
  <c r="BL103" i="4"/>
  <c r="BM103" i="4"/>
  <c r="BN103" i="4"/>
  <c r="BO103" i="4"/>
  <c r="BP103" i="4"/>
  <c r="BQ103" i="4"/>
  <c r="BR103" i="4"/>
  <c r="BS103" i="4"/>
  <c r="BT103" i="4"/>
  <c r="BU103" i="4"/>
  <c r="BV103" i="4"/>
  <c r="BW103" i="4"/>
  <c r="BX103" i="4"/>
  <c r="BY103" i="4"/>
  <c r="BZ103" i="4"/>
  <c r="CA103" i="4"/>
  <c r="CB103" i="4"/>
  <c r="CC103" i="4"/>
  <c r="CD103" i="4"/>
  <c r="CE103" i="4"/>
  <c r="CF103" i="4"/>
  <c r="CG103" i="4"/>
  <c r="CH103" i="4"/>
  <c r="CI103" i="4"/>
  <c r="CJ103" i="4"/>
  <c r="CK103" i="4"/>
  <c r="CL103" i="4"/>
  <c r="CM103" i="4"/>
  <c r="CN103" i="4"/>
  <c r="CO103" i="4"/>
  <c r="CP103" i="4"/>
  <c r="CQ103" i="4"/>
  <c r="CR103" i="4"/>
  <c r="CS103" i="4"/>
  <c r="CT103" i="4"/>
  <c r="CU103" i="4"/>
  <c r="CV103" i="4"/>
  <c r="CW103" i="4"/>
  <c r="CX103" i="4"/>
  <c r="CY103" i="4"/>
  <c r="CZ103" i="4"/>
  <c r="DA103" i="4"/>
  <c r="DB103" i="4"/>
  <c r="DC103" i="4"/>
  <c r="DD103" i="4"/>
  <c r="DE103" i="4"/>
  <c r="DF103" i="4"/>
  <c r="DG103" i="4"/>
  <c r="DH103" i="4"/>
  <c r="DI103" i="4"/>
  <c r="DJ103" i="4"/>
  <c r="DK103" i="4"/>
  <c r="DL103" i="4"/>
  <c r="DM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U104" i="4"/>
  <c r="AV104" i="4"/>
  <c r="AW104" i="4"/>
  <c r="AX104" i="4"/>
  <c r="AY104" i="4"/>
  <c r="AZ104" i="4"/>
  <c r="BA104" i="4"/>
  <c r="BB104" i="4"/>
  <c r="BC104" i="4"/>
  <c r="BD104" i="4"/>
  <c r="BE104" i="4"/>
  <c r="BF104" i="4"/>
  <c r="BG104" i="4"/>
  <c r="BH104" i="4"/>
  <c r="BI104" i="4"/>
  <c r="BJ104" i="4"/>
  <c r="BK104" i="4"/>
  <c r="BL104" i="4"/>
  <c r="BM104" i="4"/>
  <c r="BN104" i="4"/>
  <c r="BO104" i="4"/>
  <c r="BP104" i="4"/>
  <c r="BQ104" i="4"/>
  <c r="BR104" i="4"/>
  <c r="BS104" i="4"/>
  <c r="BT104" i="4"/>
  <c r="BU104" i="4"/>
  <c r="BV104" i="4"/>
  <c r="BW104" i="4"/>
  <c r="BX104" i="4"/>
  <c r="BY104" i="4"/>
  <c r="BZ104" i="4"/>
  <c r="CA104" i="4"/>
  <c r="CB104" i="4"/>
  <c r="CC104" i="4"/>
  <c r="CD104" i="4"/>
  <c r="CE104" i="4"/>
  <c r="CF104" i="4"/>
  <c r="CG104" i="4"/>
  <c r="CH104" i="4"/>
  <c r="CI104" i="4"/>
  <c r="CJ104" i="4"/>
  <c r="CK104" i="4"/>
  <c r="CL104" i="4"/>
  <c r="CM104" i="4"/>
  <c r="CN104" i="4"/>
  <c r="CO104" i="4"/>
  <c r="CP104" i="4"/>
  <c r="CQ104" i="4"/>
  <c r="CR104" i="4"/>
  <c r="CS104" i="4"/>
  <c r="CT104" i="4"/>
  <c r="CU104" i="4"/>
  <c r="CV104" i="4"/>
  <c r="CW104" i="4"/>
  <c r="CX104" i="4"/>
  <c r="CY104" i="4"/>
  <c r="CZ104" i="4"/>
  <c r="DA104" i="4"/>
  <c r="DB104" i="4"/>
  <c r="DC104" i="4"/>
  <c r="DD104" i="4"/>
  <c r="DE104" i="4"/>
  <c r="DF104" i="4"/>
  <c r="DG104" i="4"/>
  <c r="DH104" i="4"/>
  <c r="DI104" i="4"/>
  <c r="DJ104" i="4"/>
  <c r="DK104" i="4"/>
  <c r="DL104" i="4"/>
  <c r="DM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U105" i="4"/>
  <c r="AV105" i="4"/>
  <c r="AW105" i="4"/>
  <c r="AX105" i="4"/>
  <c r="AY105" i="4"/>
  <c r="AZ105" i="4"/>
  <c r="BA105" i="4"/>
  <c r="BB105" i="4"/>
  <c r="BC105" i="4"/>
  <c r="BD105" i="4"/>
  <c r="BE105" i="4"/>
  <c r="BF105" i="4"/>
  <c r="BG105" i="4"/>
  <c r="BH105" i="4"/>
  <c r="BI105" i="4"/>
  <c r="BJ105" i="4"/>
  <c r="BK105" i="4"/>
  <c r="BL105" i="4"/>
  <c r="BM105" i="4"/>
  <c r="BN105" i="4"/>
  <c r="BO105" i="4"/>
  <c r="BP105" i="4"/>
  <c r="BQ105" i="4"/>
  <c r="BR105" i="4"/>
  <c r="BS105" i="4"/>
  <c r="BT105" i="4"/>
  <c r="BU105" i="4"/>
  <c r="BV105" i="4"/>
  <c r="BW105" i="4"/>
  <c r="BX105" i="4"/>
  <c r="BY105" i="4"/>
  <c r="BZ105" i="4"/>
  <c r="CA105" i="4"/>
  <c r="CB105" i="4"/>
  <c r="CC105" i="4"/>
  <c r="CD105" i="4"/>
  <c r="CE105" i="4"/>
  <c r="CF105" i="4"/>
  <c r="CG105" i="4"/>
  <c r="CH105" i="4"/>
  <c r="CI105" i="4"/>
  <c r="CJ105" i="4"/>
  <c r="CK105" i="4"/>
  <c r="CL105" i="4"/>
  <c r="CM105" i="4"/>
  <c r="CN105" i="4"/>
  <c r="CO105" i="4"/>
  <c r="CP105" i="4"/>
  <c r="CQ105" i="4"/>
  <c r="CR105" i="4"/>
  <c r="CS105" i="4"/>
  <c r="CT105" i="4"/>
  <c r="CU105" i="4"/>
  <c r="CV105" i="4"/>
  <c r="CW105" i="4"/>
  <c r="CX105" i="4"/>
  <c r="CY105" i="4"/>
  <c r="CZ105" i="4"/>
  <c r="DA105" i="4"/>
  <c r="DB105" i="4"/>
  <c r="DC105" i="4"/>
  <c r="DD105" i="4"/>
  <c r="DE105" i="4"/>
  <c r="DF105" i="4"/>
  <c r="DG105" i="4"/>
  <c r="DH105" i="4"/>
  <c r="DI105" i="4"/>
  <c r="DJ105" i="4"/>
  <c r="DK105" i="4"/>
  <c r="DL105" i="4"/>
  <c r="DM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W106" i="4"/>
  <c r="AX106" i="4"/>
  <c r="AY106" i="4"/>
  <c r="AZ106" i="4"/>
  <c r="BA106" i="4"/>
  <c r="BB106" i="4"/>
  <c r="BC106" i="4"/>
  <c r="BD106" i="4"/>
  <c r="BE106" i="4"/>
  <c r="BF106" i="4"/>
  <c r="BG106" i="4"/>
  <c r="BH106" i="4"/>
  <c r="BI106" i="4"/>
  <c r="BJ106" i="4"/>
  <c r="BK106" i="4"/>
  <c r="BL106" i="4"/>
  <c r="BM106" i="4"/>
  <c r="BN106" i="4"/>
  <c r="BO106" i="4"/>
  <c r="BP106" i="4"/>
  <c r="BQ106" i="4"/>
  <c r="BR106" i="4"/>
  <c r="BS106" i="4"/>
  <c r="BT106" i="4"/>
  <c r="BU106" i="4"/>
  <c r="BV106" i="4"/>
  <c r="BW106" i="4"/>
  <c r="BX106" i="4"/>
  <c r="BY106" i="4"/>
  <c r="BZ106" i="4"/>
  <c r="CA106" i="4"/>
  <c r="CB106" i="4"/>
  <c r="CC106" i="4"/>
  <c r="CD106" i="4"/>
  <c r="CE106" i="4"/>
  <c r="CF106" i="4"/>
  <c r="CG106" i="4"/>
  <c r="CH106" i="4"/>
  <c r="CI106" i="4"/>
  <c r="CJ106" i="4"/>
  <c r="CK106" i="4"/>
  <c r="CL106" i="4"/>
  <c r="CM106" i="4"/>
  <c r="CN106" i="4"/>
  <c r="CO106" i="4"/>
  <c r="CP106" i="4"/>
  <c r="CQ106" i="4"/>
  <c r="CR106" i="4"/>
  <c r="CS106" i="4"/>
  <c r="CT106" i="4"/>
  <c r="CU106" i="4"/>
  <c r="CV106" i="4"/>
  <c r="CW106" i="4"/>
  <c r="CX106" i="4"/>
  <c r="CY106" i="4"/>
  <c r="CZ106" i="4"/>
  <c r="DA106" i="4"/>
  <c r="DB106" i="4"/>
  <c r="DC106" i="4"/>
  <c r="DD106" i="4"/>
  <c r="DE106" i="4"/>
  <c r="DF106" i="4"/>
  <c r="DG106" i="4"/>
  <c r="DH106" i="4"/>
  <c r="DI106" i="4"/>
  <c r="DJ106" i="4"/>
  <c r="DK106" i="4"/>
  <c r="DL106" i="4"/>
  <c r="DM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W107" i="4"/>
  <c r="AX107" i="4"/>
  <c r="AY107" i="4"/>
  <c r="AZ107" i="4"/>
  <c r="BA107" i="4"/>
  <c r="BB107" i="4"/>
  <c r="BC107" i="4"/>
  <c r="BD107" i="4"/>
  <c r="BE107" i="4"/>
  <c r="BF107" i="4"/>
  <c r="BG107" i="4"/>
  <c r="BH107" i="4"/>
  <c r="BI107" i="4"/>
  <c r="BJ107" i="4"/>
  <c r="BK107" i="4"/>
  <c r="BL107" i="4"/>
  <c r="BM107" i="4"/>
  <c r="BN107" i="4"/>
  <c r="BO107" i="4"/>
  <c r="BP107" i="4"/>
  <c r="BQ107" i="4"/>
  <c r="BR107" i="4"/>
  <c r="BS107" i="4"/>
  <c r="BT107" i="4"/>
  <c r="BU107" i="4"/>
  <c r="BV107" i="4"/>
  <c r="BW107" i="4"/>
  <c r="BX107" i="4"/>
  <c r="BY107" i="4"/>
  <c r="BZ107" i="4"/>
  <c r="CA107" i="4"/>
  <c r="CB107" i="4"/>
  <c r="CC107" i="4"/>
  <c r="CD107" i="4"/>
  <c r="CE107" i="4"/>
  <c r="CF107" i="4"/>
  <c r="CG107" i="4"/>
  <c r="CH107" i="4"/>
  <c r="CI107" i="4"/>
  <c r="CJ107" i="4"/>
  <c r="CK107" i="4"/>
  <c r="CL107" i="4"/>
  <c r="CM107" i="4"/>
  <c r="CN107" i="4"/>
  <c r="CO107" i="4"/>
  <c r="CP107" i="4"/>
  <c r="CQ107" i="4"/>
  <c r="CR107" i="4"/>
  <c r="CS107" i="4"/>
  <c r="CT107" i="4"/>
  <c r="CU107" i="4"/>
  <c r="CV107" i="4"/>
  <c r="CW107" i="4"/>
  <c r="CX107" i="4"/>
  <c r="CY107" i="4"/>
  <c r="CZ107" i="4"/>
  <c r="DA107" i="4"/>
  <c r="DB107" i="4"/>
  <c r="DC107" i="4"/>
  <c r="DD107" i="4"/>
  <c r="DE107" i="4"/>
  <c r="DF107" i="4"/>
  <c r="DG107" i="4"/>
  <c r="DH107" i="4"/>
  <c r="DI107" i="4"/>
  <c r="DJ107" i="4"/>
  <c r="DK107" i="4"/>
  <c r="DL107" i="4"/>
  <c r="DM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X108" i="4"/>
  <c r="AY108" i="4"/>
  <c r="AZ108" i="4"/>
  <c r="BA108" i="4"/>
  <c r="BB108" i="4"/>
  <c r="BC108" i="4"/>
  <c r="BD108" i="4"/>
  <c r="BE108" i="4"/>
  <c r="BF108" i="4"/>
  <c r="BG108" i="4"/>
  <c r="BH108" i="4"/>
  <c r="BI108" i="4"/>
  <c r="BJ108" i="4"/>
  <c r="BK108" i="4"/>
  <c r="BL108" i="4"/>
  <c r="BM108" i="4"/>
  <c r="BN108" i="4"/>
  <c r="BO108" i="4"/>
  <c r="BP108" i="4"/>
  <c r="BQ108" i="4"/>
  <c r="BR108" i="4"/>
  <c r="BS108" i="4"/>
  <c r="BT108" i="4"/>
  <c r="BU108" i="4"/>
  <c r="BV108" i="4"/>
  <c r="BW108" i="4"/>
  <c r="BX108" i="4"/>
  <c r="BY108" i="4"/>
  <c r="BZ108" i="4"/>
  <c r="CA108" i="4"/>
  <c r="CB108" i="4"/>
  <c r="CC108" i="4"/>
  <c r="CD108" i="4"/>
  <c r="CE108" i="4"/>
  <c r="CF108" i="4"/>
  <c r="CG108" i="4"/>
  <c r="CH108" i="4"/>
  <c r="CI108" i="4"/>
  <c r="CJ108" i="4"/>
  <c r="CK108" i="4"/>
  <c r="CL108" i="4"/>
  <c r="CM108" i="4"/>
  <c r="CN108" i="4"/>
  <c r="CO108" i="4"/>
  <c r="CP108" i="4"/>
  <c r="CQ108" i="4"/>
  <c r="CR108" i="4"/>
  <c r="CS108" i="4"/>
  <c r="CT108" i="4"/>
  <c r="CU108" i="4"/>
  <c r="CV108" i="4"/>
  <c r="CW108" i="4"/>
  <c r="CX108" i="4"/>
  <c r="CY108" i="4"/>
  <c r="CZ108" i="4"/>
  <c r="DA108" i="4"/>
  <c r="DB108" i="4"/>
  <c r="DC108" i="4"/>
  <c r="DD108" i="4"/>
  <c r="DE108" i="4"/>
  <c r="DF108" i="4"/>
  <c r="DG108" i="4"/>
  <c r="DH108" i="4"/>
  <c r="DI108" i="4"/>
  <c r="DJ108" i="4"/>
  <c r="DK108" i="4"/>
  <c r="DL108" i="4"/>
  <c r="DM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X109" i="4"/>
  <c r="AY109" i="4"/>
  <c r="AZ109" i="4"/>
  <c r="BA109" i="4"/>
  <c r="BB109" i="4"/>
  <c r="BC109" i="4"/>
  <c r="BD109" i="4"/>
  <c r="BE109" i="4"/>
  <c r="BF109" i="4"/>
  <c r="BG109" i="4"/>
  <c r="BH109" i="4"/>
  <c r="BI109" i="4"/>
  <c r="BJ109" i="4"/>
  <c r="BK109" i="4"/>
  <c r="BL109" i="4"/>
  <c r="BM109" i="4"/>
  <c r="BN109" i="4"/>
  <c r="BO109" i="4"/>
  <c r="BP109" i="4"/>
  <c r="BQ109" i="4"/>
  <c r="BR109" i="4"/>
  <c r="BS109" i="4"/>
  <c r="BT109" i="4"/>
  <c r="BU109" i="4"/>
  <c r="BV109" i="4"/>
  <c r="BW109" i="4"/>
  <c r="BX109" i="4"/>
  <c r="BY109" i="4"/>
  <c r="BZ109" i="4"/>
  <c r="CA109" i="4"/>
  <c r="CB109" i="4"/>
  <c r="CC109" i="4"/>
  <c r="CD109" i="4"/>
  <c r="CE109" i="4"/>
  <c r="CF109" i="4"/>
  <c r="CG109" i="4"/>
  <c r="CH109" i="4"/>
  <c r="CI109" i="4"/>
  <c r="CJ109" i="4"/>
  <c r="CK109" i="4"/>
  <c r="CL109" i="4"/>
  <c r="CM109" i="4"/>
  <c r="CN109" i="4"/>
  <c r="CO109" i="4"/>
  <c r="CP109" i="4"/>
  <c r="CQ109" i="4"/>
  <c r="CR109" i="4"/>
  <c r="CS109" i="4"/>
  <c r="CT109" i="4"/>
  <c r="CU109" i="4"/>
  <c r="CV109" i="4"/>
  <c r="CW109" i="4"/>
  <c r="CX109" i="4"/>
  <c r="CY109" i="4"/>
  <c r="CZ109" i="4"/>
  <c r="DA109" i="4"/>
  <c r="DB109" i="4"/>
  <c r="DC109" i="4"/>
  <c r="DD109" i="4"/>
  <c r="DE109" i="4"/>
  <c r="DF109" i="4"/>
  <c r="DG109" i="4"/>
  <c r="DH109" i="4"/>
  <c r="DI109" i="4"/>
  <c r="DJ109" i="4"/>
  <c r="DK109" i="4"/>
  <c r="DL109" i="4"/>
  <c r="DM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AZ110" i="4"/>
  <c r="BA110" i="4"/>
  <c r="BB110" i="4"/>
  <c r="BC110" i="4"/>
  <c r="BD110" i="4"/>
  <c r="BE110" i="4"/>
  <c r="BF110" i="4"/>
  <c r="BG110" i="4"/>
  <c r="BH110" i="4"/>
  <c r="BI110" i="4"/>
  <c r="BJ110" i="4"/>
  <c r="BK110" i="4"/>
  <c r="BL110" i="4"/>
  <c r="BM110" i="4"/>
  <c r="BN110" i="4"/>
  <c r="BO110" i="4"/>
  <c r="BP110" i="4"/>
  <c r="BQ110" i="4"/>
  <c r="BR110" i="4"/>
  <c r="BS110" i="4"/>
  <c r="BT110" i="4"/>
  <c r="BU110" i="4"/>
  <c r="BV110" i="4"/>
  <c r="BW110" i="4"/>
  <c r="BX110" i="4"/>
  <c r="BY110" i="4"/>
  <c r="BZ110" i="4"/>
  <c r="CA110" i="4"/>
  <c r="CB110" i="4"/>
  <c r="CC110" i="4"/>
  <c r="CD110" i="4"/>
  <c r="CE110" i="4"/>
  <c r="CF110" i="4"/>
  <c r="CG110" i="4"/>
  <c r="CH110" i="4"/>
  <c r="CI110" i="4"/>
  <c r="CJ110" i="4"/>
  <c r="CK110" i="4"/>
  <c r="CL110" i="4"/>
  <c r="CM110" i="4"/>
  <c r="CN110" i="4"/>
  <c r="CO110" i="4"/>
  <c r="CP110" i="4"/>
  <c r="CQ110" i="4"/>
  <c r="CR110" i="4"/>
  <c r="CS110" i="4"/>
  <c r="CT110" i="4"/>
  <c r="CU110" i="4"/>
  <c r="CV110" i="4"/>
  <c r="CW110" i="4"/>
  <c r="CX110" i="4"/>
  <c r="CY110" i="4"/>
  <c r="CZ110" i="4"/>
  <c r="DA110" i="4"/>
  <c r="DB110" i="4"/>
  <c r="DC110" i="4"/>
  <c r="DD110" i="4"/>
  <c r="DE110" i="4"/>
  <c r="DF110" i="4"/>
  <c r="DG110" i="4"/>
  <c r="DH110" i="4"/>
  <c r="DI110" i="4"/>
  <c r="DJ110" i="4"/>
  <c r="DK110" i="4"/>
  <c r="DL110" i="4"/>
  <c r="DM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BA111" i="4"/>
  <c r="BB111" i="4"/>
  <c r="BC111" i="4"/>
  <c r="BD111" i="4"/>
  <c r="BE111" i="4"/>
  <c r="BF111" i="4"/>
  <c r="BG111" i="4"/>
  <c r="BH111" i="4"/>
  <c r="BI111" i="4"/>
  <c r="BJ111" i="4"/>
  <c r="BK111" i="4"/>
  <c r="BL111" i="4"/>
  <c r="BM111" i="4"/>
  <c r="BN111" i="4"/>
  <c r="BO111" i="4"/>
  <c r="BP111" i="4"/>
  <c r="BQ111" i="4"/>
  <c r="BR111" i="4"/>
  <c r="BS111" i="4"/>
  <c r="BT111" i="4"/>
  <c r="BU111" i="4"/>
  <c r="BV111" i="4"/>
  <c r="BW111" i="4"/>
  <c r="BX111" i="4"/>
  <c r="BY111" i="4"/>
  <c r="BZ111" i="4"/>
  <c r="CA111" i="4"/>
  <c r="CB111" i="4"/>
  <c r="CC111" i="4"/>
  <c r="CD111" i="4"/>
  <c r="CE111" i="4"/>
  <c r="CF111" i="4"/>
  <c r="CG111" i="4"/>
  <c r="CH111" i="4"/>
  <c r="CI111" i="4"/>
  <c r="CJ111" i="4"/>
  <c r="CK111" i="4"/>
  <c r="CL111" i="4"/>
  <c r="CM111" i="4"/>
  <c r="CN111" i="4"/>
  <c r="CO111" i="4"/>
  <c r="CP111" i="4"/>
  <c r="CQ111" i="4"/>
  <c r="CR111" i="4"/>
  <c r="CS111" i="4"/>
  <c r="CT111" i="4"/>
  <c r="CU111" i="4"/>
  <c r="CV111" i="4"/>
  <c r="CW111" i="4"/>
  <c r="CX111" i="4"/>
  <c r="CY111" i="4"/>
  <c r="CZ111" i="4"/>
  <c r="DA111" i="4"/>
  <c r="DB111" i="4"/>
  <c r="DC111" i="4"/>
  <c r="DD111" i="4"/>
  <c r="DE111" i="4"/>
  <c r="DF111" i="4"/>
  <c r="DG111" i="4"/>
  <c r="DH111" i="4"/>
  <c r="DI111" i="4"/>
  <c r="DJ111" i="4"/>
  <c r="DK111" i="4"/>
  <c r="DL111" i="4"/>
  <c r="DM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U112" i="4"/>
  <c r="AV112" i="4"/>
  <c r="AW112" i="4"/>
  <c r="AX112" i="4"/>
  <c r="AY112" i="4"/>
  <c r="AZ112" i="4"/>
  <c r="BA112" i="4"/>
  <c r="BB112" i="4"/>
  <c r="BC112" i="4"/>
  <c r="BD112" i="4"/>
  <c r="BE112" i="4"/>
  <c r="BF112" i="4"/>
  <c r="BG112" i="4"/>
  <c r="BH112" i="4"/>
  <c r="BI112" i="4"/>
  <c r="BJ112" i="4"/>
  <c r="BK112" i="4"/>
  <c r="BL112" i="4"/>
  <c r="BM112" i="4"/>
  <c r="BN112" i="4"/>
  <c r="BO112" i="4"/>
  <c r="BP112" i="4"/>
  <c r="BQ112" i="4"/>
  <c r="BR112" i="4"/>
  <c r="BS112" i="4"/>
  <c r="BT112" i="4"/>
  <c r="BU112" i="4"/>
  <c r="BV112" i="4"/>
  <c r="BW112" i="4"/>
  <c r="BX112" i="4"/>
  <c r="BY112" i="4"/>
  <c r="BZ112" i="4"/>
  <c r="CA112" i="4"/>
  <c r="CB112" i="4"/>
  <c r="CC112" i="4"/>
  <c r="CD112" i="4"/>
  <c r="CE112" i="4"/>
  <c r="CF112" i="4"/>
  <c r="CG112" i="4"/>
  <c r="CH112" i="4"/>
  <c r="CI112" i="4"/>
  <c r="CJ112" i="4"/>
  <c r="CK112" i="4"/>
  <c r="CL112" i="4"/>
  <c r="CM112" i="4"/>
  <c r="CN112" i="4"/>
  <c r="CO112" i="4"/>
  <c r="CP112" i="4"/>
  <c r="CQ112" i="4"/>
  <c r="CR112" i="4"/>
  <c r="CS112" i="4"/>
  <c r="CT112" i="4"/>
  <c r="CU112" i="4"/>
  <c r="CV112" i="4"/>
  <c r="CW112" i="4"/>
  <c r="CX112" i="4"/>
  <c r="CY112" i="4"/>
  <c r="CZ112" i="4"/>
  <c r="DA112" i="4"/>
  <c r="DB112" i="4"/>
  <c r="DC112" i="4"/>
  <c r="DD112" i="4"/>
  <c r="DE112" i="4"/>
  <c r="DF112" i="4"/>
  <c r="DG112" i="4"/>
  <c r="DH112" i="4"/>
  <c r="DI112" i="4"/>
  <c r="DJ112" i="4"/>
  <c r="DK112" i="4"/>
  <c r="DL112" i="4"/>
  <c r="DM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T113" i="4"/>
  <c r="AU113" i="4"/>
  <c r="AV113" i="4"/>
  <c r="AW113" i="4"/>
  <c r="AX113" i="4"/>
  <c r="AY113" i="4"/>
  <c r="AZ113" i="4"/>
  <c r="BA113" i="4"/>
  <c r="BB113" i="4"/>
  <c r="BC113" i="4"/>
  <c r="BD113" i="4"/>
  <c r="BE113" i="4"/>
  <c r="BF113" i="4"/>
  <c r="BG113" i="4"/>
  <c r="BH113" i="4"/>
  <c r="BI113" i="4"/>
  <c r="BJ113" i="4"/>
  <c r="BK113" i="4"/>
  <c r="BL113" i="4"/>
  <c r="BM113" i="4"/>
  <c r="BN113" i="4"/>
  <c r="BO113" i="4"/>
  <c r="BP113" i="4"/>
  <c r="BQ113" i="4"/>
  <c r="BR113" i="4"/>
  <c r="BS113" i="4"/>
  <c r="BT113" i="4"/>
  <c r="BU113" i="4"/>
  <c r="BV113" i="4"/>
  <c r="BW113" i="4"/>
  <c r="BX113" i="4"/>
  <c r="BY113" i="4"/>
  <c r="BZ113" i="4"/>
  <c r="CA113" i="4"/>
  <c r="CB113" i="4"/>
  <c r="CC113" i="4"/>
  <c r="CD113" i="4"/>
  <c r="CE113" i="4"/>
  <c r="CF113" i="4"/>
  <c r="CG113" i="4"/>
  <c r="CH113" i="4"/>
  <c r="CI113" i="4"/>
  <c r="CJ113" i="4"/>
  <c r="CK113" i="4"/>
  <c r="CL113" i="4"/>
  <c r="CM113" i="4"/>
  <c r="CN113" i="4"/>
  <c r="CO113" i="4"/>
  <c r="CP113" i="4"/>
  <c r="CQ113" i="4"/>
  <c r="CR113" i="4"/>
  <c r="CS113" i="4"/>
  <c r="CT113" i="4"/>
  <c r="CU113" i="4"/>
  <c r="CV113" i="4"/>
  <c r="CW113" i="4"/>
  <c r="CX113" i="4"/>
  <c r="CY113" i="4"/>
  <c r="CZ113" i="4"/>
  <c r="DA113" i="4"/>
  <c r="DB113" i="4"/>
  <c r="DC113" i="4"/>
  <c r="DD113" i="4"/>
  <c r="DE113" i="4"/>
  <c r="DF113" i="4"/>
  <c r="DG113" i="4"/>
  <c r="DH113" i="4"/>
  <c r="DI113" i="4"/>
  <c r="DJ113" i="4"/>
  <c r="DK113" i="4"/>
  <c r="DL113" i="4"/>
  <c r="DM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T114" i="4"/>
  <c r="AU114" i="4"/>
  <c r="AV114" i="4"/>
  <c r="AW114" i="4"/>
  <c r="AX114" i="4"/>
  <c r="AY114" i="4"/>
  <c r="AZ114" i="4"/>
  <c r="BA114" i="4"/>
  <c r="BB114" i="4"/>
  <c r="BC114" i="4"/>
  <c r="BD114" i="4"/>
  <c r="BE114" i="4"/>
  <c r="BF114" i="4"/>
  <c r="BG114" i="4"/>
  <c r="BH114" i="4"/>
  <c r="BI114" i="4"/>
  <c r="BJ114" i="4"/>
  <c r="BK114" i="4"/>
  <c r="BL114" i="4"/>
  <c r="BM114" i="4"/>
  <c r="BN114" i="4"/>
  <c r="BO114" i="4"/>
  <c r="BP114" i="4"/>
  <c r="BQ114" i="4"/>
  <c r="BR114" i="4"/>
  <c r="BS114" i="4"/>
  <c r="BT114" i="4"/>
  <c r="BU114" i="4"/>
  <c r="BV114" i="4"/>
  <c r="BW114" i="4"/>
  <c r="BX114" i="4"/>
  <c r="BY114" i="4"/>
  <c r="BZ114" i="4"/>
  <c r="CA114" i="4"/>
  <c r="CB114" i="4"/>
  <c r="CC114" i="4"/>
  <c r="CD114" i="4"/>
  <c r="CE114" i="4"/>
  <c r="CF114" i="4"/>
  <c r="CG114" i="4"/>
  <c r="CH114" i="4"/>
  <c r="CI114" i="4"/>
  <c r="CJ114" i="4"/>
  <c r="CK114" i="4"/>
  <c r="CL114" i="4"/>
  <c r="CM114" i="4"/>
  <c r="CN114" i="4"/>
  <c r="CO114" i="4"/>
  <c r="CP114" i="4"/>
  <c r="CQ114" i="4"/>
  <c r="CR114" i="4"/>
  <c r="CS114" i="4"/>
  <c r="CT114" i="4"/>
  <c r="CU114" i="4"/>
  <c r="CV114" i="4"/>
  <c r="CW114" i="4"/>
  <c r="CX114" i="4"/>
  <c r="CY114" i="4"/>
  <c r="CZ114" i="4"/>
  <c r="DA114" i="4"/>
  <c r="DB114" i="4"/>
  <c r="DC114" i="4"/>
  <c r="DD114" i="4"/>
  <c r="DE114" i="4"/>
  <c r="DF114" i="4"/>
  <c r="DG114" i="4"/>
  <c r="DH114" i="4"/>
  <c r="DI114" i="4"/>
  <c r="DJ114" i="4"/>
  <c r="DK114" i="4"/>
  <c r="DL114" i="4"/>
  <c r="DM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W115" i="4"/>
  <c r="AX115" i="4"/>
  <c r="AY115" i="4"/>
  <c r="AZ115" i="4"/>
  <c r="BA115" i="4"/>
  <c r="BB115" i="4"/>
  <c r="BC115" i="4"/>
  <c r="BD115" i="4"/>
  <c r="BE115" i="4"/>
  <c r="BF115" i="4"/>
  <c r="BG115" i="4"/>
  <c r="BH115" i="4"/>
  <c r="BI115" i="4"/>
  <c r="BJ115" i="4"/>
  <c r="BK115" i="4"/>
  <c r="BL115" i="4"/>
  <c r="BM115" i="4"/>
  <c r="BN115" i="4"/>
  <c r="BO115" i="4"/>
  <c r="BP115" i="4"/>
  <c r="BQ115" i="4"/>
  <c r="BR115" i="4"/>
  <c r="BS115" i="4"/>
  <c r="BT115" i="4"/>
  <c r="BU115" i="4"/>
  <c r="BV115" i="4"/>
  <c r="BW115" i="4"/>
  <c r="BX115" i="4"/>
  <c r="BY115" i="4"/>
  <c r="BZ115" i="4"/>
  <c r="CA115" i="4"/>
  <c r="CB115" i="4"/>
  <c r="CC115" i="4"/>
  <c r="CD115" i="4"/>
  <c r="CE115" i="4"/>
  <c r="CF115" i="4"/>
  <c r="CG115" i="4"/>
  <c r="CH115" i="4"/>
  <c r="CI115" i="4"/>
  <c r="CJ115" i="4"/>
  <c r="CK115" i="4"/>
  <c r="CL115" i="4"/>
  <c r="CM115" i="4"/>
  <c r="CN115" i="4"/>
  <c r="CO115" i="4"/>
  <c r="CP115" i="4"/>
  <c r="CQ115" i="4"/>
  <c r="CR115" i="4"/>
  <c r="CS115" i="4"/>
  <c r="CT115" i="4"/>
  <c r="CU115" i="4"/>
  <c r="CV115" i="4"/>
  <c r="CW115" i="4"/>
  <c r="CX115" i="4"/>
  <c r="CY115" i="4"/>
  <c r="CZ115" i="4"/>
  <c r="DA115" i="4"/>
  <c r="DB115" i="4"/>
  <c r="DC115" i="4"/>
  <c r="DD115" i="4"/>
  <c r="DE115" i="4"/>
  <c r="DF115" i="4"/>
  <c r="DG115" i="4"/>
  <c r="DH115" i="4"/>
  <c r="DI115" i="4"/>
  <c r="DJ115" i="4"/>
  <c r="DK115" i="4"/>
  <c r="DL115" i="4"/>
  <c r="DM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U116" i="4"/>
  <c r="AV116" i="4"/>
  <c r="AW116" i="4"/>
  <c r="AX116" i="4"/>
  <c r="AY116" i="4"/>
  <c r="AZ116" i="4"/>
  <c r="BA116" i="4"/>
  <c r="BB116" i="4"/>
  <c r="BC116" i="4"/>
  <c r="BD116" i="4"/>
  <c r="BE116" i="4"/>
  <c r="BF116" i="4"/>
  <c r="BG116" i="4"/>
  <c r="BH116" i="4"/>
  <c r="BI116" i="4"/>
  <c r="BJ116" i="4"/>
  <c r="BK116" i="4"/>
  <c r="BL116" i="4"/>
  <c r="BM116" i="4"/>
  <c r="BN116" i="4"/>
  <c r="BO116" i="4"/>
  <c r="BP116" i="4"/>
  <c r="BQ116" i="4"/>
  <c r="BR116" i="4"/>
  <c r="BS116" i="4"/>
  <c r="BT116" i="4"/>
  <c r="BU116" i="4"/>
  <c r="BV116" i="4"/>
  <c r="BW116" i="4"/>
  <c r="BX116" i="4"/>
  <c r="BY116" i="4"/>
  <c r="BZ116" i="4"/>
  <c r="CA116" i="4"/>
  <c r="CB116" i="4"/>
  <c r="CC116" i="4"/>
  <c r="CD116" i="4"/>
  <c r="CE116" i="4"/>
  <c r="CF116" i="4"/>
  <c r="CG116" i="4"/>
  <c r="CH116" i="4"/>
  <c r="CI116" i="4"/>
  <c r="CJ116" i="4"/>
  <c r="CK116" i="4"/>
  <c r="CL116" i="4"/>
  <c r="CM116" i="4"/>
  <c r="CN116" i="4"/>
  <c r="CO116" i="4"/>
  <c r="CP116" i="4"/>
  <c r="CQ116" i="4"/>
  <c r="CR116" i="4"/>
  <c r="CS116" i="4"/>
  <c r="CT116" i="4"/>
  <c r="CU116" i="4"/>
  <c r="CV116" i="4"/>
  <c r="CW116" i="4"/>
  <c r="CX116" i="4"/>
  <c r="CY116" i="4"/>
  <c r="CZ116" i="4"/>
  <c r="DA116" i="4"/>
  <c r="DB116" i="4"/>
  <c r="DC116" i="4"/>
  <c r="DD116" i="4"/>
  <c r="DE116" i="4"/>
  <c r="DF116" i="4"/>
  <c r="DG116" i="4"/>
  <c r="DH116" i="4"/>
  <c r="DI116" i="4"/>
  <c r="DJ116" i="4"/>
  <c r="DK116" i="4"/>
  <c r="DL116" i="4"/>
  <c r="DM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T117" i="4"/>
  <c r="AU117" i="4"/>
  <c r="AV117" i="4"/>
  <c r="AW117" i="4"/>
  <c r="AX117" i="4"/>
  <c r="AY117" i="4"/>
  <c r="AZ117" i="4"/>
  <c r="BA117" i="4"/>
  <c r="BB117" i="4"/>
  <c r="BC117" i="4"/>
  <c r="BD117" i="4"/>
  <c r="BE117" i="4"/>
  <c r="BF117" i="4"/>
  <c r="BG117" i="4"/>
  <c r="BH117" i="4"/>
  <c r="BI117" i="4"/>
  <c r="BJ117" i="4"/>
  <c r="BK117" i="4"/>
  <c r="BL117" i="4"/>
  <c r="BM117" i="4"/>
  <c r="BN117" i="4"/>
  <c r="BO117" i="4"/>
  <c r="BP117" i="4"/>
  <c r="BQ117" i="4"/>
  <c r="BR117" i="4"/>
  <c r="BS117" i="4"/>
  <c r="BT117" i="4"/>
  <c r="BU117" i="4"/>
  <c r="BV117" i="4"/>
  <c r="BW117" i="4"/>
  <c r="BX117" i="4"/>
  <c r="BY117" i="4"/>
  <c r="BZ117" i="4"/>
  <c r="CA117" i="4"/>
  <c r="CB117" i="4"/>
  <c r="CC117" i="4"/>
  <c r="CD117" i="4"/>
  <c r="CE117" i="4"/>
  <c r="CF117" i="4"/>
  <c r="CG117" i="4"/>
  <c r="CH117" i="4"/>
  <c r="CI117" i="4"/>
  <c r="CJ117" i="4"/>
  <c r="CK117" i="4"/>
  <c r="CL117" i="4"/>
  <c r="CM117" i="4"/>
  <c r="CN117" i="4"/>
  <c r="CO117" i="4"/>
  <c r="CP117" i="4"/>
  <c r="CQ117" i="4"/>
  <c r="CR117" i="4"/>
  <c r="CS117" i="4"/>
  <c r="CT117" i="4"/>
  <c r="CU117" i="4"/>
  <c r="CV117" i="4"/>
  <c r="CW117" i="4"/>
  <c r="CX117" i="4"/>
  <c r="CY117" i="4"/>
  <c r="CZ117" i="4"/>
  <c r="DA117" i="4"/>
  <c r="DB117" i="4"/>
  <c r="DC117" i="4"/>
  <c r="DD117" i="4"/>
  <c r="DE117" i="4"/>
  <c r="DF117" i="4"/>
  <c r="DG117" i="4"/>
  <c r="DH117" i="4"/>
  <c r="DI117" i="4"/>
  <c r="DJ117" i="4"/>
  <c r="DK117" i="4"/>
  <c r="DL117" i="4"/>
  <c r="DM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T118" i="4"/>
  <c r="AU118" i="4"/>
  <c r="AV118" i="4"/>
  <c r="AW118" i="4"/>
  <c r="AX118" i="4"/>
  <c r="AY118" i="4"/>
  <c r="AZ118" i="4"/>
  <c r="BA118" i="4"/>
  <c r="BB118" i="4"/>
  <c r="BC118" i="4"/>
  <c r="BD118" i="4"/>
  <c r="BE118" i="4"/>
  <c r="BF118" i="4"/>
  <c r="BG118" i="4"/>
  <c r="BH118" i="4"/>
  <c r="BI118" i="4"/>
  <c r="BJ118" i="4"/>
  <c r="BK118" i="4"/>
  <c r="BL118" i="4"/>
  <c r="BM118" i="4"/>
  <c r="BN118" i="4"/>
  <c r="BO118" i="4"/>
  <c r="BP118" i="4"/>
  <c r="BQ118" i="4"/>
  <c r="BR118" i="4"/>
  <c r="BS118" i="4"/>
  <c r="BT118" i="4"/>
  <c r="BU118" i="4"/>
  <c r="BV118" i="4"/>
  <c r="BW118" i="4"/>
  <c r="BX118" i="4"/>
  <c r="BY118" i="4"/>
  <c r="BZ118" i="4"/>
  <c r="CA118" i="4"/>
  <c r="CB118" i="4"/>
  <c r="CC118" i="4"/>
  <c r="CD118" i="4"/>
  <c r="CE118" i="4"/>
  <c r="CF118" i="4"/>
  <c r="CG118" i="4"/>
  <c r="CH118" i="4"/>
  <c r="CI118" i="4"/>
  <c r="CJ118" i="4"/>
  <c r="CK118" i="4"/>
  <c r="CL118" i="4"/>
  <c r="CM118" i="4"/>
  <c r="CN118" i="4"/>
  <c r="CO118" i="4"/>
  <c r="CP118" i="4"/>
  <c r="CQ118" i="4"/>
  <c r="CR118" i="4"/>
  <c r="CS118" i="4"/>
  <c r="CT118" i="4"/>
  <c r="CU118" i="4"/>
  <c r="CV118" i="4"/>
  <c r="CW118" i="4"/>
  <c r="CX118" i="4"/>
  <c r="CY118" i="4"/>
  <c r="CZ118" i="4"/>
  <c r="DA118" i="4"/>
  <c r="DB118" i="4"/>
  <c r="DC118" i="4"/>
  <c r="DD118" i="4"/>
  <c r="DE118" i="4"/>
  <c r="DF118" i="4"/>
  <c r="DG118" i="4"/>
  <c r="DH118" i="4"/>
  <c r="DI118" i="4"/>
  <c r="DJ118" i="4"/>
  <c r="DK118" i="4"/>
  <c r="DL118" i="4"/>
  <c r="DM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T119" i="4"/>
  <c r="AU119" i="4"/>
  <c r="AV119" i="4"/>
  <c r="AW119" i="4"/>
  <c r="AX119" i="4"/>
  <c r="AY119" i="4"/>
  <c r="AZ119" i="4"/>
  <c r="BA119" i="4"/>
  <c r="BB119" i="4"/>
  <c r="BC119" i="4"/>
  <c r="BD119" i="4"/>
  <c r="BE119" i="4"/>
  <c r="BF119" i="4"/>
  <c r="BG119" i="4"/>
  <c r="BH119" i="4"/>
  <c r="BI119" i="4"/>
  <c r="BJ119" i="4"/>
  <c r="BK119" i="4"/>
  <c r="BL119" i="4"/>
  <c r="BM119" i="4"/>
  <c r="BN119" i="4"/>
  <c r="BO119" i="4"/>
  <c r="BP119" i="4"/>
  <c r="BQ119" i="4"/>
  <c r="BR119" i="4"/>
  <c r="BS119" i="4"/>
  <c r="BT119" i="4"/>
  <c r="BU119" i="4"/>
  <c r="BV119" i="4"/>
  <c r="BW119" i="4"/>
  <c r="BX119" i="4"/>
  <c r="BY119" i="4"/>
  <c r="BZ119" i="4"/>
  <c r="CA119" i="4"/>
  <c r="CB119" i="4"/>
  <c r="CC119" i="4"/>
  <c r="CD119" i="4"/>
  <c r="CE119" i="4"/>
  <c r="CF119" i="4"/>
  <c r="CG119" i="4"/>
  <c r="CH119" i="4"/>
  <c r="CI119" i="4"/>
  <c r="CJ119" i="4"/>
  <c r="CK119" i="4"/>
  <c r="CL119" i="4"/>
  <c r="CM119" i="4"/>
  <c r="CN119" i="4"/>
  <c r="CO119" i="4"/>
  <c r="CP119" i="4"/>
  <c r="CQ119" i="4"/>
  <c r="CR119" i="4"/>
  <c r="CS119" i="4"/>
  <c r="CT119" i="4"/>
  <c r="CU119" i="4"/>
  <c r="CV119" i="4"/>
  <c r="CW119" i="4"/>
  <c r="CX119" i="4"/>
  <c r="CY119" i="4"/>
  <c r="CZ119" i="4"/>
  <c r="DA119" i="4"/>
  <c r="DB119" i="4"/>
  <c r="DC119" i="4"/>
  <c r="DD119" i="4"/>
  <c r="DE119" i="4"/>
  <c r="DF119" i="4"/>
  <c r="DG119" i="4"/>
  <c r="DH119" i="4"/>
  <c r="DI119" i="4"/>
  <c r="DJ119" i="4"/>
  <c r="DK119" i="4"/>
  <c r="DL119" i="4"/>
  <c r="DM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T120" i="4"/>
  <c r="AU120" i="4"/>
  <c r="AV120" i="4"/>
  <c r="AW120" i="4"/>
  <c r="AX120" i="4"/>
  <c r="AY120" i="4"/>
  <c r="AZ120" i="4"/>
  <c r="BA120" i="4"/>
  <c r="BB120" i="4"/>
  <c r="BC120" i="4"/>
  <c r="BD120" i="4"/>
  <c r="BE120" i="4"/>
  <c r="BF120" i="4"/>
  <c r="BG120" i="4"/>
  <c r="BH120" i="4"/>
  <c r="BI120" i="4"/>
  <c r="BJ120" i="4"/>
  <c r="BK120" i="4"/>
  <c r="BL120" i="4"/>
  <c r="BM120" i="4"/>
  <c r="BN120" i="4"/>
  <c r="BO120" i="4"/>
  <c r="BP120" i="4"/>
  <c r="BQ120" i="4"/>
  <c r="BR120" i="4"/>
  <c r="BS120" i="4"/>
  <c r="BT120" i="4"/>
  <c r="BU120" i="4"/>
  <c r="BV120" i="4"/>
  <c r="BW120" i="4"/>
  <c r="BX120" i="4"/>
  <c r="BY120" i="4"/>
  <c r="BZ120" i="4"/>
  <c r="CA120" i="4"/>
  <c r="CB120" i="4"/>
  <c r="CC120" i="4"/>
  <c r="CD120" i="4"/>
  <c r="CE120" i="4"/>
  <c r="CF120" i="4"/>
  <c r="CG120" i="4"/>
  <c r="CH120" i="4"/>
  <c r="CI120" i="4"/>
  <c r="CJ120" i="4"/>
  <c r="CK120" i="4"/>
  <c r="CL120" i="4"/>
  <c r="CM120" i="4"/>
  <c r="CN120" i="4"/>
  <c r="CO120" i="4"/>
  <c r="CP120" i="4"/>
  <c r="CQ120" i="4"/>
  <c r="CR120" i="4"/>
  <c r="CS120" i="4"/>
  <c r="CT120" i="4"/>
  <c r="CU120" i="4"/>
  <c r="CV120" i="4"/>
  <c r="CW120" i="4"/>
  <c r="CX120" i="4"/>
  <c r="CY120" i="4"/>
  <c r="CZ120" i="4"/>
  <c r="DA120" i="4"/>
  <c r="DB120" i="4"/>
  <c r="DC120" i="4"/>
  <c r="DD120" i="4"/>
  <c r="DE120" i="4"/>
  <c r="DF120" i="4"/>
  <c r="DG120" i="4"/>
  <c r="DH120" i="4"/>
  <c r="DI120" i="4"/>
  <c r="DJ120" i="4"/>
  <c r="DK120" i="4"/>
  <c r="DL120" i="4"/>
  <c r="DM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T121" i="4"/>
  <c r="AU121" i="4"/>
  <c r="AV121" i="4"/>
  <c r="AW121" i="4"/>
  <c r="AX121" i="4"/>
  <c r="AY121" i="4"/>
  <c r="AZ121" i="4"/>
  <c r="BA121" i="4"/>
  <c r="BB121" i="4"/>
  <c r="BC121" i="4"/>
  <c r="BD121" i="4"/>
  <c r="BE121" i="4"/>
  <c r="BF121" i="4"/>
  <c r="BG121" i="4"/>
  <c r="BH121" i="4"/>
  <c r="BI121" i="4"/>
  <c r="BJ121" i="4"/>
  <c r="BK121" i="4"/>
  <c r="BL121" i="4"/>
  <c r="BM121" i="4"/>
  <c r="BN121" i="4"/>
  <c r="BO121" i="4"/>
  <c r="BP121" i="4"/>
  <c r="BQ121" i="4"/>
  <c r="BR121" i="4"/>
  <c r="BS121" i="4"/>
  <c r="BT121" i="4"/>
  <c r="BU121" i="4"/>
  <c r="BV121" i="4"/>
  <c r="BW121" i="4"/>
  <c r="BX121" i="4"/>
  <c r="BY121" i="4"/>
  <c r="BZ121" i="4"/>
  <c r="CA121" i="4"/>
  <c r="CB121" i="4"/>
  <c r="CC121" i="4"/>
  <c r="CD121" i="4"/>
  <c r="CE121" i="4"/>
  <c r="CF121" i="4"/>
  <c r="CG121" i="4"/>
  <c r="CH121" i="4"/>
  <c r="CI121" i="4"/>
  <c r="CJ121" i="4"/>
  <c r="CK121" i="4"/>
  <c r="CL121" i="4"/>
  <c r="CM121" i="4"/>
  <c r="CN121" i="4"/>
  <c r="CO121" i="4"/>
  <c r="CP121" i="4"/>
  <c r="CQ121" i="4"/>
  <c r="CR121" i="4"/>
  <c r="CS121" i="4"/>
  <c r="CT121" i="4"/>
  <c r="CU121" i="4"/>
  <c r="CV121" i="4"/>
  <c r="CW121" i="4"/>
  <c r="CX121" i="4"/>
  <c r="CY121" i="4"/>
  <c r="CZ121" i="4"/>
  <c r="DA121" i="4"/>
  <c r="DB121" i="4"/>
  <c r="DC121" i="4"/>
  <c r="DD121" i="4"/>
  <c r="DE121" i="4"/>
  <c r="DF121" i="4"/>
  <c r="DG121" i="4"/>
  <c r="DH121" i="4"/>
  <c r="DI121" i="4"/>
  <c r="DJ121" i="4"/>
  <c r="DK121" i="4"/>
  <c r="DL121" i="4"/>
  <c r="DM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T122" i="4"/>
  <c r="AU122" i="4"/>
  <c r="AV122" i="4"/>
  <c r="AW122" i="4"/>
  <c r="AX122" i="4"/>
  <c r="AY122" i="4"/>
  <c r="AZ122" i="4"/>
  <c r="BA122" i="4"/>
  <c r="BB122" i="4"/>
  <c r="BC122" i="4"/>
  <c r="BD122" i="4"/>
  <c r="BE122" i="4"/>
  <c r="BF122" i="4"/>
  <c r="BG122" i="4"/>
  <c r="BH122" i="4"/>
  <c r="BI122" i="4"/>
  <c r="BJ122" i="4"/>
  <c r="BK122" i="4"/>
  <c r="BL122" i="4"/>
  <c r="BM122" i="4"/>
  <c r="BN122" i="4"/>
  <c r="BO122" i="4"/>
  <c r="BP122" i="4"/>
  <c r="BQ122" i="4"/>
  <c r="BR122" i="4"/>
  <c r="BS122" i="4"/>
  <c r="BT122" i="4"/>
  <c r="BU122" i="4"/>
  <c r="BV122" i="4"/>
  <c r="BW122" i="4"/>
  <c r="BX122" i="4"/>
  <c r="BY122" i="4"/>
  <c r="BZ122" i="4"/>
  <c r="CA122" i="4"/>
  <c r="CB122" i="4"/>
  <c r="CC122" i="4"/>
  <c r="CD122" i="4"/>
  <c r="CE122" i="4"/>
  <c r="CF122" i="4"/>
  <c r="CG122" i="4"/>
  <c r="CH122" i="4"/>
  <c r="CI122" i="4"/>
  <c r="CJ122" i="4"/>
  <c r="CK122" i="4"/>
  <c r="CL122" i="4"/>
  <c r="CM122" i="4"/>
  <c r="CN122" i="4"/>
  <c r="CO122" i="4"/>
  <c r="CP122" i="4"/>
  <c r="CQ122" i="4"/>
  <c r="CR122" i="4"/>
  <c r="CS122" i="4"/>
  <c r="CT122" i="4"/>
  <c r="CU122" i="4"/>
  <c r="CV122" i="4"/>
  <c r="CW122" i="4"/>
  <c r="CX122" i="4"/>
  <c r="CY122" i="4"/>
  <c r="CZ122" i="4"/>
  <c r="DA122" i="4"/>
  <c r="DB122" i="4"/>
  <c r="DC122" i="4"/>
  <c r="DD122" i="4"/>
  <c r="DE122" i="4"/>
  <c r="DF122" i="4"/>
  <c r="DG122" i="4"/>
  <c r="DH122" i="4"/>
  <c r="DI122" i="4"/>
  <c r="DJ122" i="4"/>
  <c r="DK122" i="4"/>
  <c r="DL122" i="4"/>
  <c r="DM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AU123" i="4"/>
  <c r="AV123" i="4"/>
  <c r="AW123" i="4"/>
  <c r="AX123" i="4"/>
  <c r="AY123" i="4"/>
  <c r="AZ123" i="4"/>
  <c r="BA123" i="4"/>
  <c r="BB123" i="4"/>
  <c r="BC123" i="4"/>
  <c r="BD123" i="4"/>
  <c r="BE123" i="4"/>
  <c r="BF123" i="4"/>
  <c r="BG123" i="4"/>
  <c r="BH123" i="4"/>
  <c r="BI123" i="4"/>
  <c r="BJ123" i="4"/>
  <c r="BK123" i="4"/>
  <c r="BL123" i="4"/>
  <c r="BM123" i="4"/>
  <c r="BN123" i="4"/>
  <c r="BO123" i="4"/>
  <c r="BP123" i="4"/>
  <c r="BQ123" i="4"/>
  <c r="BR123" i="4"/>
  <c r="BS123" i="4"/>
  <c r="BT123" i="4"/>
  <c r="BU123" i="4"/>
  <c r="BV123" i="4"/>
  <c r="BW123" i="4"/>
  <c r="BX123" i="4"/>
  <c r="BY123" i="4"/>
  <c r="BZ123" i="4"/>
  <c r="CA123" i="4"/>
  <c r="CB123" i="4"/>
  <c r="CC123" i="4"/>
  <c r="CD123" i="4"/>
  <c r="CE123" i="4"/>
  <c r="CF123" i="4"/>
  <c r="CG123" i="4"/>
  <c r="CH123" i="4"/>
  <c r="CI123" i="4"/>
  <c r="CJ123" i="4"/>
  <c r="CK123" i="4"/>
  <c r="CL123" i="4"/>
  <c r="CM123" i="4"/>
  <c r="CN123" i="4"/>
  <c r="CO123" i="4"/>
  <c r="CP123" i="4"/>
  <c r="CQ123" i="4"/>
  <c r="CR123" i="4"/>
  <c r="CS123" i="4"/>
  <c r="CT123" i="4"/>
  <c r="CU123" i="4"/>
  <c r="CV123" i="4"/>
  <c r="CW123" i="4"/>
  <c r="CX123" i="4"/>
  <c r="CY123" i="4"/>
  <c r="CZ123" i="4"/>
  <c r="DA123" i="4"/>
  <c r="DB123" i="4"/>
  <c r="DC123" i="4"/>
  <c r="DD123" i="4"/>
  <c r="DE123" i="4"/>
  <c r="DF123" i="4"/>
  <c r="DG123" i="4"/>
  <c r="DH123" i="4"/>
  <c r="DI123" i="4"/>
  <c r="DJ123" i="4"/>
  <c r="DK123" i="4"/>
  <c r="DL123" i="4"/>
  <c r="DM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T124" i="4"/>
  <c r="AU124" i="4"/>
  <c r="AV124" i="4"/>
  <c r="AW124" i="4"/>
  <c r="AX124" i="4"/>
  <c r="AY124" i="4"/>
  <c r="AZ124" i="4"/>
  <c r="BA124" i="4"/>
  <c r="BB124" i="4"/>
  <c r="BC124" i="4"/>
  <c r="BD124" i="4"/>
  <c r="BE124" i="4"/>
  <c r="BF124" i="4"/>
  <c r="BG124" i="4"/>
  <c r="BH124" i="4"/>
  <c r="BI124" i="4"/>
  <c r="BJ124" i="4"/>
  <c r="BK124" i="4"/>
  <c r="BL124" i="4"/>
  <c r="BM124" i="4"/>
  <c r="BN124" i="4"/>
  <c r="BO124" i="4"/>
  <c r="BP124" i="4"/>
  <c r="BQ124" i="4"/>
  <c r="BR124" i="4"/>
  <c r="BS124" i="4"/>
  <c r="BT124" i="4"/>
  <c r="BU124" i="4"/>
  <c r="BV124" i="4"/>
  <c r="BW124" i="4"/>
  <c r="BX124" i="4"/>
  <c r="BY124" i="4"/>
  <c r="BZ124" i="4"/>
  <c r="CA124" i="4"/>
  <c r="CB124" i="4"/>
  <c r="CC124" i="4"/>
  <c r="CD124" i="4"/>
  <c r="CE124" i="4"/>
  <c r="CF124" i="4"/>
  <c r="CG124" i="4"/>
  <c r="CH124" i="4"/>
  <c r="CI124" i="4"/>
  <c r="CJ124" i="4"/>
  <c r="CK124" i="4"/>
  <c r="CL124" i="4"/>
  <c r="CM124" i="4"/>
  <c r="CN124" i="4"/>
  <c r="CO124" i="4"/>
  <c r="CP124" i="4"/>
  <c r="CQ124" i="4"/>
  <c r="CR124" i="4"/>
  <c r="CS124" i="4"/>
  <c r="CT124" i="4"/>
  <c r="CU124" i="4"/>
  <c r="CV124" i="4"/>
  <c r="CW124" i="4"/>
  <c r="CX124" i="4"/>
  <c r="CY124" i="4"/>
  <c r="CZ124" i="4"/>
  <c r="DA124" i="4"/>
  <c r="DB124" i="4"/>
  <c r="DC124" i="4"/>
  <c r="DD124" i="4"/>
  <c r="DE124" i="4"/>
  <c r="DF124" i="4"/>
  <c r="DG124" i="4"/>
  <c r="DH124" i="4"/>
  <c r="DI124" i="4"/>
  <c r="DJ124" i="4"/>
  <c r="DK124" i="4"/>
  <c r="DL124" i="4"/>
  <c r="DM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T125" i="4"/>
  <c r="AU125" i="4"/>
  <c r="AV125" i="4"/>
  <c r="AW125" i="4"/>
  <c r="AX125" i="4"/>
  <c r="AY125" i="4"/>
  <c r="AZ125" i="4"/>
  <c r="BA125" i="4"/>
  <c r="BB125" i="4"/>
  <c r="BC125" i="4"/>
  <c r="BD125" i="4"/>
  <c r="BE125" i="4"/>
  <c r="BF125" i="4"/>
  <c r="BG125" i="4"/>
  <c r="BH125" i="4"/>
  <c r="BI125" i="4"/>
  <c r="BJ125" i="4"/>
  <c r="BK125" i="4"/>
  <c r="BL125" i="4"/>
  <c r="BM125" i="4"/>
  <c r="BN125" i="4"/>
  <c r="BO125" i="4"/>
  <c r="BP125" i="4"/>
  <c r="BQ125" i="4"/>
  <c r="BR125" i="4"/>
  <c r="BS125" i="4"/>
  <c r="BT125" i="4"/>
  <c r="BU125" i="4"/>
  <c r="BV125" i="4"/>
  <c r="BW125" i="4"/>
  <c r="BX125" i="4"/>
  <c r="BY125" i="4"/>
  <c r="BZ125" i="4"/>
  <c r="CA125" i="4"/>
  <c r="CB125" i="4"/>
  <c r="CC125" i="4"/>
  <c r="CD125" i="4"/>
  <c r="CE125" i="4"/>
  <c r="CF125" i="4"/>
  <c r="CG125" i="4"/>
  <c r="CH125" i="4"/>
  <c r="CI125" i="4"/>
  <c r="CJ125" i="4"/>
  <c r="CK125" i="4"/>
  <c r="CL125" i="4"/>
  <c r="CM125" i="4"/>
  <c r="CN125" i="4"/>
  <c r="CO125" i="4"/>
  <c r="CP125" i="4"/>
  <c r="CQ125" i="4"/>
  <c r="CR125" i="4"/>
  <c r="CS125" i="4"/>
  <c r="CT125" i="4"/>
  <c r="CU125" i="4"/>
  <c r="CV125" i="4"/>
  <c r="CW125" i="4"/>
  <c r="CX125" i="4"/>
  <c r="CY125" i="4"/>
  <c r="CZ125" i="4"/>
  <c r="DA125" i="4"/>
  <c r="DB125" i="4"/>
  <c r="DC125" i="4"/>
  <c r="DD125" i="4"/>
  <c r="DE125" i="4"/>
  <c r="DF125" i="4"/>
  <c r="DG125" i="4"/>
  <c r="DH125" i="4"/>
  <c r="DI125" i="4"/>
  <c r="DJ125" i="4"/>
  <c r="DK125" i="4"/>
  <c r="DL125" i="4"/>
  <c r="DM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T126" i="4"/>
  <c r="AU126" i="4"/>
  <c r="AV126" i="4"/>
  <c r="AW126" i="4"/>
  <c r="AX126" i="4"/>
  <c r="AY126" i="4"/>
  <c r="AZ126" i="4"/>
  <c r="BA126" i="4"/>
  <c r="BB126" i="4"/>
  <c r="BC126" i="4"/>
  <c r="BD126" i="4"/>
  <c r="BE126" i="4"/>
  <c r="BF126" i="4"/>
  <c r="BG126" i="4"/>
  <c r="BH126" i="4"/>
  <c r="BI126" i="4"/>
  <c r="BJ126" i="4"/>
  <c r="BK126" i="4"/>
  <c r="BL126" i="4"/>
  <c r="BM126" i="4"/>
  <c r="BN126" i="4"/>
  <c r="BO126" i="4"/>
  <c r="BP126" i="4"/>
  <c r="BQ126" i="4"/>
  <c r="BR126" i="4"/>
  <c r="BS126" i="4"/>
  <c r="BT126" i="4"/>
  <c r="BU126" i="4"/>
  <c r="BV126" i="4"/>
  <c r="BW126" i="4"/>
  <c r="BX126" i="4"/>
  <c r="BY126" i="4"/>
  <c r="BZ126" i="4"/>
  <c r="CA126" i="4"/>
  <c r="CB126" i="4"/>
  <c r="CC126" i="4"/>
  <c r="CD126" i="4"/>
  <c r="CE126" i="4"/>
  <c r="CF126" i="4"/>
  <c r="CG126" i="4"/>
  <c r="CH126" i="4"/>
  <c r="CI126" i="4"/>
  <c r="CJ126" i="4"/>
  <c r="CK126" i="4"/>
  <c r="CL126" i="4"/>
  <c r="CM126" i="4"/>
  <c r="CN126" i="4"/>
  <c r="CO126" i="4"/>
  <c r="CP126" i="4"/>
  <c r="CQ126" i="4"/>
  <c r="CR126" i="4"/>
  <c r="CS126" i="4"/>
  <c r="CT126" i="4"/>
  <c r="CU126" i="4"/>
  <c r="CV126" i="4"/>
  <c r="CW126" i="4"/>
  <c r="CX126" i="4"/>
  <c r="CY126" i="4"/>
  <c r="CZ126" i="4"/>
  <c r="DA126" i="4"/>
  <c r="DB126" i="4"/>
  <c r="DC126" i="4"/>
  <c r="DD126" i="4"/>
  <c r="DE126" i="4"/>
  <c r="DF126" i="4"/>
  <c r="DG126" i="4"/>
  <c r="DH126" i="4"/>
  <c r="DI126" i="4"/>
  <c r="DJ126" i="4"/>
  <c r="DK126" i="4"/>
  <c r="DL126" i="4"/>
  <c r="DM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T127" i="4"/>
  <c r="AU127" i="4"/>
  <c r="AV127" i="4"/>
  <c r="AW127" i="4"/>
  <c r="AX127" i="4"/>
  <c r="AY127" i="4"/>
  <c r="AZ127" i="4"/>
  <c r="BA127" i="4"/>
  <c r="BB127" i="4"/>
  <c r="BC127" i="4"/>
  <c r="BD127" i="4"/>
  <c r="BE127" i="4"/>
  <c r="BF127" i="4"/>
  <c r="BG127" i="4"/>
  <c r="BH127" i="4"/>
  <c r="BI127" i="4"/>
  <c r="BJ127" i="4"/>
  <c r="BK127" i="4"/>
  <c r="BL127" i="4"/>
  <c r="BM127" i="4"/>
  <c r="BN127" i="4"/>
  <c r="BO127" i="4"/>
  <c r="BP127" i="4"/>
  <c r="BQ127" i="4"/>
  <c r="BR127" i="4"/>
  <c r="BS127" i="4"/>
  <c r="BT127" i="4"/>
  <c r="BU127" i="4"/>
  <c r="BV127" i="4"/>
  <c r="BW127" i="4"/>
  <c r="BX127" i="4"/>
  <c r="BY127" i="4"/>
  <c r="BZ127" i="4"/>
  <c r="CA127" i="4"/>
  <c r="CB127" i="4"/>
  <c r="CC127" i="4"/>
  <c r="CD127" i="4"/>
  <c r="CE127" i="4"/>
  <c r="CF127" i="4"/>
  <c r="CG127" i="4"/>
  <c r="CH127" i="4"/>
  <c r="CI127" i="4"/>
  <c r="CJ127" i="4"/>
  <c r="CK127" i="4"/>
  <c r="CL127" i="4"/>
  <c r="CM127" i="4"/>
  <c r="CN127" i="4"/>
  <c r="CO127" i="4"/>
  <c r="CP127" i="4"/>
  <c r="CQ127" i="4"/>
  <c r="CR127" i="4"/>
  <c r="CS127" i="4"/>
  <c r="CT127" i="4"/>
  <c r="CU127" i="4"/>
  <c r="CV127" i="4"/>
  <c r="CW127" i="4"/>
  <c r="CX127" i="4"/>
  <c r="CY127" i="4"/>
  <c r="CZ127" i="4"/>
  <c r="DA127" i="4"/>
  <c r="DB127" i="4"/>
  <c r="DC127" i="4"/>
  <c r="DD127" i="4"/>
  <c r="DE127" i="4"/>
  <c r="DF127" i="4"/>
  <c r="DG127" i="4"/>
  <c r="DH127" i="4"/>
  <c r="DI127" i="4"/>
  <c r="DJ127" i="4"/>
  <c r="DK127" i="4"/>
  <c r="DL127" i="4"/>
  <c r="DM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T128" i="4"/>
  <c r="AU128" i="4"/>
  <c r="AV128" i="4"/>
  <c r="AW128" i="4"/>
  <c r="AX128" i="4"/>
  <c r="AY128" i="4"/>
  <c r="AZ128" i="4"/>
  <c r="BA128" i="4"/>
  <c r="BB128" i="4"/>
  <c r="BC128" i="4"/>
  <c r="BD128" i="4"/>
  <c r="BE128" i="4"/>
  <c r="BF128" i="4"/>
  <c r="BG128" i="4"/>
  <c r="BH128" i="4"/>
  <c r="BI128" i="4"/>
  <c r="BJ128" i="4"/>
  <c r="BK128" i="4"/>
  <c r="BL128" i="4"/>
  <c r="BM128" i="4"/>
  <c r="BN128" i="4"/>
  <c r="BO128" i="4"/>
  <c r="BP128" i="4"/>
  <c r="BQ128" i="4"/>
  <c r="BR128" i="4"/>
  <c r="BS128" i="4"/>
  <c r="BT128" i="4"/>
  <c r="BU128" i="4"/>
  <c r="BV128" i="4"/>
  <c r="BW128" i="4"/>
  <c r="BX128" i="4"/>
  <c r="BY128" i="4"/>
  <c r="BZ128" i="4"/>
  <c r="CA128" i="4"/>
  <c r="CB128" i="4"/>
  <c r="CC128" i="4"/>
  <c r="CD128" i="4"/>
  <c r="CE128" i="4"/>
  <c r="CF128" i="4"/>
  <c r="CG128" i="4"/>
  <c r="CH128" i="4"/>
  <c r="CI128" i="4"/>
  <c r="CJ128" i="4"/>
  <c r="CK128" i="4"/>
  <c r="CL128" i="4"/>
  <c r="CM128" i="4"/>
  <c r="CN128" i="4"/>
  <c r="CO128" i="4"/>
  <c r="CP128" i="4"/>
  <c r="CQ128" i="4"/>
  <c r="CR128" i="4"/>
  <c r="CS128" i="4"/>
  <c r="CT128" i="4"/>
  <c r="CU128" i="4"/>
  <c r="CV128" i="4"/>
  <c r="CW128" i="4"/>
  <c r="CX128" i="4"/>
  <c r="CY128" i="4"/>
  <c r="CZ128" i="4"/>
  <c r="DA128" i="4"/>
  <c r="DB128" i="4"/>
  <c r="DC128" i="4"/>
  <c r="DD128" i="4"/>
  <c r="DE128" i="4"/>
  <c r="DF128" i="4"/>
  <c r="DG128" i="4"/>
  <c r="DH128" i="4"/>
  <c r="DI128" i="4"/>
  <c r="DJ128" i="4"/>
  <c r="DK128" i="4"/>
  <c r="DL128" i="4"/>
  <c r="DM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T129" i="4"/>
  <c r="AU129" i="4"/>
  <c r="AV129" i="4"/>
  <c r="AW129" i="4"/>
  <c r="AX129" i="4"/>
  <c r="AY129" i="4"/>
  <c r="AZ129" i="4"/>
  <c r="BA129" i="4"/>
  <c r="BB129" i="4"/>
  <c r="BC129" i="4"/>
  <c r="BD129" i="4"/>
  <c r="BE129" i="4"/>
  <c r="BF129" i="4"/>
  <c r="BG129" i="4"/>
  <c r="BH129" i="4"/>
  <c r="BI129" i="4"/>
  <c r="BJ129" i="4"/>
  <c r="BK129" i="4"/>
  <c r="BL129" i="4"/>
  <c r="BM129" i="4"/>
  <c r="BN129" i="4"/>
  <c r="BO129" i="4"/>
  <c r="BP129" i="4"/>
  <c r="BQ129" i="4"/>
  <c r="BR129" i="4"/>
  <c r="BS129" i="4"/>
  <c r="BT129" i="4"/>
  <c r="BU129" i="4"/>
  <c r="BV129" i="4"/>
  <c r="BW129" i="4"/>
  <c r="BX129" i="4"/>
  <c r="BY129" i="4"/>
  <c r="BZ129" i="4"/>
  <c r="CA129" i="4"/>
  <c r="CB129" i="4"/>
  <c r="CC129" i="4"/>
  <c r="CD129" i="4"/>
  <c r="CE129" i="4"/>
  <c r="CF129" i="4"/>
  <c r="CG129" i="4"/>
  <c r="CH129" i="4"/>
  <c r="CI129" i="4"/>
  <c r="CJ129" i="4"/>
  <c r="CK129" i="4"/>
  <c r="CL129" i="4"/>
  <c r="CM129" i="4"/>
  <c r="CN129" i="4"/>
  <c r="CO129" i="4"/>
  <c r="CP129" i="4"/>
  <c r="CQ129" i="4"/>
  <c r="CR129" i="4"/>
  <c r="CS129" i="4"/>
  <c r="CT129" i="4"/>
  <c r="CU129" i="4"/>
  <c r="CV129" i="4"/>
  <c r="CW129" i="4"/>
  <c r="CX129" i="4"/>
  <c r="CY129" i="4"/>
  <c r="CZ129" i="4"/>
  <c r="DA129" i="4"/>
  <c r="DB129" i="4"/>
  <c r="DC129" i="4"/>
  <c r="DD129" i="4"/>
  <c r="DE129" i="4"/>
  <c r="DF129" i="4"/>
  <c r="DG129" i="4"/>
  <c r="DH129" i="4"/>
  <c r="DI129" i="4"/>
  <c r="DJ129" i="4"/>
  <c r="DK129" i="4"/>
  <c r="DL129" i="4"/>
  <c r="DM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T130" i="4"/>
  <c r="AU130" i="4"/>
  <c r="AV130" i="4"/>
  <c r="AW130" i="4"/>
  <c r="AX130" i="4"/>
  <c r="AY130" i="4"/>
  <c r="AZ130" i="4"/>
  <c r="BA130" i="4"/>
  <c r="BB130" i="4"/>
  <c r="BC130" i="4"/>
  <c r="BD130" i="4"/>
  <c r="BE130" i="4"/>
  <c r="BF130" i="4"/>
  <c r="BG130" i="4"/>
  <c r="BH130" i="4"/>
  <c r="BI130" i="4"/>
  <c r="BJ130" i="4"/>
  <c r="BK130" i="4"/>
  <c r="BL130" i="4"/>
  <c r="BM130" i="4"/>
  <c r="BN130" i="4"/>
  <c r="BO130" i="4"/>
  <c r="BP130" i="4"/>
  <c r="BQ130" i="4"/>
  <c r="BR130" i="4"/>
  <c r="BS130" i="4"/>
  <c r="BT130" i="4"/>
  <c r="BU130" i="4"/>
  <c r="BV130" i="4"/>
  <c r="BW130" i="4"/>
  <c r="BX130" i="4"/>
  <c r="BY130" i="4"/>
  <c r="BZ130" i="4"/>
  <c r="CA130" i="4"/>
  <c r="CB130" i="4"/>
  <c r="CC130" i="4"/>
  <c r="CD130" i="4"/>
  <c r="CE130" i="4"/>
  <c r="CF130" i="4"/>
  <c r="CG130" i="4"/>
  <c r="CH130" i="4"/>
  <c r="CI130" i="4"/>
  <c r="CJ130" i="4"/>
  <c r="CK130" i="4"/>
  <c r="CL130" i="4"/>
  <c r="CM130" i="4"/>
  <c r="CN130" i="4"/>
  <c r="CO130" i="4"/>
  <c r="CP130" i="4"/>
  <c r="CQ130" i="4"/>
  <c r="CR130" i="4"/>
  <c r="CS130" i="4"/>
  <c r="CT130" i="4"/>
  <c r="CU130" i="4"/>
  <c r="CV130" i="4"/>
  <c r="CW130" i="4"/>
  <c r="CX130" i="4"/>
  <c r="CY130" i="4"/>
  <c r="CZ130" i="4"/>
  <c r="DA130" i="4"/>
  <c r="DB130" i="4"/>
  <c r="DC130" i="4"/>
  <c r="DD130" i="4"/>
  <c r="DE130" i="4"/>
  <c r="DF130" i="4"/>
  <c r="DG130" i="4"/>
  <c r="DH130" i="4"/>
  <c r="DI130" i="4"/>
  <c r="DJ130" i="4"/>
  <c r="DK130" i="4"/>
  <c r="DL130" i="4"/>
  <c r="DM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T131" i="4"/>
  <c r="AU131" i="4"/>
  <c r="AV131" i="4"/>
  <c r="AW131" i="4"/>
  <c r="AX131" i="4"/>
  <c r="AY131" i="4"/>
  <c r="AZ131" i="4"/>
  <c r="BA131" i="4"/>
  <c r="BB131" i="4"/>
  <c r="BC131" i="4"/>
  <c r="BD131" i="4"/>
  <c r="BE131" i="4"/>
  <c r="BF131" i="4"/>
  <c r="BG131" i="4"/>
  <c r="BH131" i="4"/>
  <c r="BI131" i="4"/>
  <c r="BJ131" i="4"/>
  <c r="BK131" i="4"/>
  <c r="BL131" i="4"/>
  <c r="BM131" i="4"/>
  <c r="BN131" i="4"/>
  <c r="BO131" i="4"/>
  <c r="BP131" i="4"/>
  <c r="BQ131" i="4"/>
  <c r="BR131" i="4"/>
  <c r="BS131" i="4"/>
  <c r="BT131" i="4"/>
  <c r="BU131" i="4"/>
  <c r="BV131" i="4"/>
  <c r="BW131" i="4"/>
  <c r="BX131" i="4"/>
  <c r="BY131" i="4"/>
  <c r="BZ131" i="4"/>
  <c r="CA131" i="4"/>
  <c r="CB131" i="4"/>
  <c r="CC131" i="4"/>
  <c r="CD131" i="4"/>
  <c r="CE131" i="4"/>
  <c r="CF131" i="4"/>
  <c r="CG131" i="4"/>
  <c r="CH131" i="4"/>
  <c r="CI131" i="4"/>
  <c r="CJ131" i="4"/>
  <c r="CK131" i="4"/>
  <c r="CL131" i="4"/>
  <c r="CM131" i="4"/>
  <c r="CN131" i="4"/>
  <c r="CO131" i="4"/>
  <c r="CP131" i="4"/>
  <c r="CQ131" i="4"/>
  <c r="CR131" i="4"/>
  <c r="CS131" i="4"/>
  <c r="CT131" i="4"/>
  <c r="CU131" i="4"/>
  <c r="CV131" i="4"/>
  <c r="CW131" i="4"/>
  <c r="CX131" i="4"/>
  <c r="CY131" i="4"/>
  <c r="CZ131" i="4"/>
  <c r="DA131" i="4"/>
  <c r="DB131" i="4"/>
  <c r="DC131" i="4"/>
  <c r="DD131" i="4"/>
  <c r="DE131" i="4"/>
  <c r="DF131" i="4"/>
  <c r="DG131" i="4"/>
  <c r="DH131" i="4"/>
  <c r="DI131" i="4"/>
  <c r="DJ131" i="4"/>
  <c r="DK131" i="4"/>
  <c r="DL131" i="4"/>
  <c r="DM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AT132" i="4"/>
  <c r="AU132" i="4"/>
  <c r="AV132" i="4"/>
  <c r="AW132" i="4"/>
  <c r="AX132" i="4"/>
  <c r="AY132" i="4"/>
  <c r="AZ132" i="4"/>
  <c r="BA132" i="4"/>
  <c r="BB132" i="4"/>
  <c r="BC132" i="4"/>
  <c r="BD132" i="4"/>
  <c r="BE132" i="4"/>
  <c r="BF132" i="4"/>
  <c r="BG132" i="4"/>
  <c r="BH132" i="4"/>
  <c r="BI132" i="4"/>
  <c r="BJ132" i="4"/>
  <c r="BK132" i="4"/>
  <c r="BL132" i="4"/>
  <c r="BM132" i="4"/>
  <c r="BN132" i="4"/>
  <c r="BO132" i="4"/>
  <c r="BP132" i="4"/>
  <c r="BQ132" i="4"/>
  <c r="BR132" i="4"/>
  <c r="BS132" i="4"/>
  <c r="BT132" i="4"/>
  <c r="BU132" i="4"/>
  <c r="BV132" i="4"/>
  <c r="BW132" i="4"/>
  <c r="BX132" i="4"/>
  <c r="BY132" i="4"/>
  <c r="BZ132" i="4"/>
  <c r="CA132" i="4"/>
  <c r="CB132" i="4"/>
  <c r="CC132" i="4"/>
  <c r="CD132" i="4"/>
  <c r="CE132" i="4"/>
  <c r="CF132" i="4"/>
  <c r="CG132" i="4"/>
  <c r="CH132" i="4"/>
  <c r="CI132" i="4"/>
  <c r="CJ132" i="4"/>
  <c r="CK132" i="4"/>
  <c r="CL132" i="4"/>
  <c r="CM132" i="4"/>
  <c r="CN132" i="4"/>
  <c r="CO132" i="4"/>
  <c r="CP132" i="4"/>
  <c r="CQ132" i="4"/>
  <c r="CR132" i="4"/>
  <c r="CS132" i="4"/>
  <c r="CT132" i="4"/>
  <c r="CU132" i="4"/>
  <c r="CV132" i="4"/>
  <c r="CW132" i="4"/>
  <c r="CX132" i="4"/>
  <c r="CY132" i="4"/>
  <c r="CZ132" i="4"/>
  <c r="DA132" i="4"/>
  <c r="DB132" i="4"/>
  <c r="DC132" i="4"/>
  <c r="DD132" i="4"/>
  <c r="DE132" i="4"/>
  <c r="DF132" i="4"/>
  <c r="DG132" i="4"/>
  <c r="DH132" i="4"/>
  <c r="DI132" i="4"/>
  <c r="DJ132" i="4"/>
  <c r="DK132" i="4"/>
  <c r="DL132" i="4"/>
  <c r="DM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AS133" i="4"/>
  <c r="AT133" i="4"/>
  <c r="AU133" i="4"/>
  <c r="AV133" i="4"/>
  <c r="AW133" i="4"/>
  <c r="AX133" i="4"/>
  <c r="AY133" i="4"/>
  <c r="AZ133" i="4"/>
  <c r="BA133" i="4"/>
  <c r="BB133" i="4"/>
  <c r="BC133" i="4"/>
  <c r="BD133" i="4"/>
  <c r="BE133" i="4"/>
  <c r="BF133" i="4"/>
  <c r="BG133" i="4"/>
  <c r="BH133" i="4"/>
  <c r="BI133" i="4"/>
  <c r="BJ133" i="4"/>
  <c r="BK133" i="4"/>
  <c r="BL133" i="4"/>
  <c r="BM133" i="4"/>
  <c r="BN133" i="4"/>
  <c r="BO133" i="4"/>
  <c r="BP133" i="4"/>
  <c r="BQ133" i="4"/>
  <c r="BR133" i="4"/>
  <c r="BS133" i="4"/>
  <c r="BT133" i="4"/>
  <c r="BU133" i="4"/>
  <c r="BV133" i="4"/>
  <c r="BW133" i="4"/>
  <c r="BX133" i="4"/>
  <c r="BY133" i="4"/>
  <c r="BZ133" i="4"/>
  <c r="CA133" i="4"/>
  <c r="CB133" i="4"/>
  <c r="CC133" i="4"/>
  <c r="CD133" i="4"/>
  <c r="CE133" i="4"/>
  <c r="CF133" i="4"/>
  <c r="CG133" i="4"/>
  <c r="CH133" i="4"/>
  <c r="CI133" i="4"/>
  <c r="CJ133" i="4"/>
  <c r="CK133" i="4"/>
  <c r="CL133" i="4"/>
  <c r="CM133" i="4"/>
  <c r="CN133" i="4"/>
  <c r="CO133" i="4"/>
  <c r="CP133" i="4"/>
  <c r="CQ133" i="4"/>
  <c r="CR133" i="4"/>
  <c r="CS133" i="4"/>
  <c r="CT133" i="4"/>
  <c r="CU133" i="4"/>
  <c r="CV133" i="4"/>
  <c r="CW133" i="4"/>
  <c r="CX133" i="4"/>
  <c r="CY133" i="4"/>
  <c r="CZ133" i="4"/>
  <c r="DA133" i="4"/>
  <c r="DB133" i="4"/>
  <c r="DC133" i="4"/>
  <c r="DD133" i="4"/>
  <c r="DE133" i="4"/>
  <c r="DF133" i="4"/>
  <c r="DG133" i="4"/>
  <c r="DH133" i="4"/>
  <c r="DI133" i="4"/>
  <c r="DJ133" i="4"/>
  <c r="DK133" i="4"/>
  <c r="DL133" i="4"/>
  <c r="DM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AS134" i="4"/>
  <c r="AT134" i="4"/>
  <c r="AU134" i="4"/>
  <c r="AV134" i="4"/>
  <c r="AW134" i="4"/>
  <c r="AX134" i="4"/>
  <c r="AY134" i="4"/>
  <c r="AZ134" i="4"/>
  <c r="BA134" i="4"/>
  <c r="BB134" i="4"/>
  <c r="BC134" i="4"/>
  <c r="BD134" i="4"/>
  <c r="BE134" i="4"/>
  <c r="BF134" i="4"/>
  <c r="BG134" i="4"/>
  <c r="BH134" i="4"/>
  <c r="BI134" i="4"/>
  <c r="BJ134" i="4"/>
  <c r="BK134" i="4"/>
  <c r="BL134" i="4"/>
  <c r="BM134" i="4"/>
  <c r="BN134" i="4"/>
  <c r="BO134" i="4"/>
  <c r="BP134" i="4"/>
  <c r="BQ134" i="4"/>
  <c r="BR134" i="4"/>
  <c r="BS134" i="4"/>
  <c r="BT134" i="4"/>
  <c r="BU134" i="4"/>
  <c r="BV134" i="4"/>
  <c r="BW134" i="4"/>
  <c r="BX134" i="4"/>
  <c r="BY134" i="4"/>
  <c r="BZ134" i="4"/>
  <c r="CA134" i="4"/>
  <c r="CB134" i="4"/>
  <c r="CC134" i="4"/>
  <c r="CD134" i="4"/>
  <c r="CE134" i="4"/>
  <c r="CF134" i="4"/>
  <c r="CG134" i="4"/>
  <c r="CH134" i="4"/>
  <c r="CI134" i="4"/>
  <c r="CJ134" i="4"/>
  <c r="CK134" i="4"/>
  <c r="CL134" i="4"/>
  <c r="CM134" i="4"/>
  <c r="CN134" i="4"/>
  <c r="CO134" i="4"/>
  <c r="CP134" i="4"/>
  <c r="CQ134" i="4"/>
  <c r="CR134" i="4"/>
  <c r="CS134" i="4"/>
  <c r="CT134" i="4"/>
  <c r="CU134" i="4"/>
  <c r="CV134" i="4"/>
  <c r="CW134" i="4"/>
  <c r="CX134" i="4"/>
  <c r="CY134" i="4"/>
  <c r="CZ134" i="4"/>
  <c r="DA134" i="4"/>
  <c r="DB134" i="4"/>
  <c r="DC134" i="4"/>
  <c r="DD134" i="4"/>
  <c r="DE134" i="4"/>
  <c r="DF134" i="4"/>
  <c r="DG134" i="4"/>
  <c r="DH134" i="4"/>
  <c r="DI134" i="4"/>
  <c r="DJ134" i="4"/>
  <c r="DK134" i="4"/>
  <c r="DL134" i="4"/>
  <c r="DM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AS135" i="4"/>
  <c r="AT135" i="4"/>
  <c r="AU135" i="4"/>
  <c r="AV135" i="4"/>
  <c r="AW135" i="4"/>
  <c r="AX135" i="4"/>
  <c r="AY135" i="4"/>
  <c r="AZ135" i="4"/>
  <c r="BA135" i="4"/>
  <c r="BB135" i="4"/>
  <c r="BC135" i="4"/>
  <c r="BD135" i="4"/>
  <c r="BE135" i="4"/>
  <c r="BF135" i="4"/>
  <c r="BG135" i="4"/>
  <c r="BH135" i="4"/>
  <c r="BI135" i="4"/>
  <c r="BJ135" i="4"/>
  <c r="BK135" i="4"/>
  <c r="BL135" i="4"/>
  <c r="BM135" i="4"/>
  <c r="BN135" i="4"/>
  <c r="BO135" i="4"/>
  <c r="BP135" i="4"/>
  <c r="BQ135" i="4"/>
  <c r="BR135" i="4"/>
  <c r="BS135" i="4"/>
  <c r="BT135" i="4"/>
  <c r="BU135" i="4"/>
  <c r="BV135" i="4"/>
  <c r="BW135" i="4"/>
  <c r="BX135" i="4"/>
  <c r="BY135" i="4"/>
  <c r="BZ135" i="4"/>
  <c r="CA135" i="4"/>
  <c r="CB135" i="4"/>
  <c r="CC135" i="4"/>
  <c r="CD135" i="4"/>
  <c r="CE135" i="4"/>
  <c r="CF135" i="4"/>
  <c r="CG135" i="4"/>
  <c r="CH135" i="4"/>
  <c r="CI135" i="4"/>
  <c r="CJ135" i="4"/>
  <c r="CK135" i="4"/>
  <c r="CL135" i="4"/>
  <c r="CM135" i="4"/>
  <c r="CN135" i="4"/>
  <c r="CO135" i="4"/>
  <c r="CP135" i="4"/>
  <c r="CQ135" i="4"/>
  <c r="CR135" i="4"/>
  <c r="CS135" i="4"/>
  <c r="CT135" i="4"/>
  <c r="CU135" i="4"/>
  <c r="CV135" i="4"/>
  <c r="CW135" i="4"/>
  <c r="CX135" i="4"/>
  <c r="CY135" i="4"/>
  <c r="CZ135" i="4"/>
  <c r="DA135" i="4"/>
  <c r="DB135" i="4"/>
  <c r="DC135" i="4"/>
  <c r="DD135" i="4"/>
  <c r="DE135" i="4"/>
  <c r="DF135" i="4"/>
  <c r="DG135" i="4"/>
  <c r="DH135" i="4"/>
  <c r="DI135" i="4"/>
  <c r="DJ135" i="4"/>
  <c r="DK135" i="4"/>
  <c r="DL135" i="4"/>
  <c r="DM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AS136" i="4"/>
  <c r="AT136" i="4"/>
  <c r="AU136" i="4"/>
  <c r="AV136" i="4"/>
  <c r="AW136" i="4"/>
  <c r="AX136" i="4"/>
  <c r="AY136" i="4"/>
  <c r="AZ136" i="4"/>
  <c r="BA136" i="4"/>
  <c r="BB136" i="4"/>
  <c r="BC136" i="4"/>
  <c r="BD136" i="4"/>
  <c r="BE136" i="4"/>
  <c r="BF136" i="4"/>
  <c r="BG136" i="4"/>
  <c r="BH136" i="4"/>
  <c r="BI136" i="4"/>
  <c r="BJ136" i="4"/>
  <c r="BK136" i="4"/>
  <c r="BL136" i="4"/>
  <c r="BM136" i="4"/>
  <c r="BN136" i="4"/>
  <c r="BO136" i="4"/>
  <c r="BP136" i="4"/>
  <c r="BQ136" i="4"/>
  <c r="BR136" i="4"/>
  <c r="BS136" i="4"/>
  <c r="BT136" i="4"/>
  <c r="BU136" i="4"/>
  <c r="BV136" i="4"/>
  <c r="BW136" i="4"/>
  <c r="BX136" i="4"/>
  <c r="BY136" i="4"/>
  <c r="BZ136" i="4"/>
  <c r="CA136" i="4"/>
  <c r="CB136" i="4"/>
  <c r="CC136" i="4"/>
  <c r="CD136" i="4"/>
  <c r="CE136" i="4"/>
  <c r="CF136" i="4"/>
  <c r="CG136" i="4"/>
  <c r="CH136" i="4"/>
  <c r="CI136" i="4"/>
  <c r="CJ136" i="4"/>
  <c r="CK136" i="4"/>
  <c r="CL136" i="4"/>
  <c r="CM136" i="4"/>
  <c r="CN136" i="4"/>
  <c r="CO136" i="4"/>
  <c r="CP136" i="4"/>
  <c r="CQ136" i="4"/>
  <c r="CR136" i="4"/>
  <c r="CS136" i="4"/>
  <c r="CT136" i="4"/>
  <c r="CU136" i="4"/>
  <c r="CV136" i="4"/>
  <c r="CW136" i="4"/>
  <c r="CX136" i="4"/>
  <c r="CY136" i="4"/>
  <c r="CZ136" i="4"/>
  <c r="DA136" i="4"/>
  <c r="DB136" i="4"/>
  <c r="DC136" i="4"/>
  <c r="DD136" i="4"/>
  <c r="DE136" i="4"/>
  <c r="DF136" i="4"/>
  <c r="DG136" i="4"/>
  <c r="DH136" i="4"/>
  <c r="DI136" i="4"/>
  <c r="DJ136" i="4"/>
  <c r="DK136" i="4"/>
  <c r="DL136" i="4"/>
  <c r="DM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AS137" i="4"/>
  <c r="AT137" i="4"/>
  <c r="AU137" i="4"/>
  <c r="AV137" i="4"/>
  <c r="AW137" i="4"/>
  <c r="AX137" i="4"/>
  <c r="AY137" i="4"/>
  <c r="AZ137" i="4"/>
  <c r="BA137" i="4"/>
  <c r="BB137" i="4"/>
  <c r="BC137" i="4"/>
  <c r="BD137" i="4"/>
  <c r="BE137" i="4"/>
  <c r="BF137" i="4"/>
  <c r="BG137" i="4"/>
  <c r="BH137" i="4"/>
  <c r="BI137" i="4"/>
  <c r="BJ137" i="4"/>
  <c r="BK137" i="4"/>
  <c r="BL137" i="4"/>
  <c r="BM137" i="4"/>
  <c r="BN137" i="4"/>
  <c r="BO137" i="4"/>
  <c r="BP137" i="4"/>
  <c r="BQ137" i="4"/>
  <c r="BR137" i="4"/>
  <c r="BS137" i="4"/>
  <c r="BT137" i="4"/>
  <c r="BU137" i="4"/>
  <c r="BV137" i="4"/>
  <c r="BW137" i="4"/>
  <c r="BX137" i="4"/>
  <c r="BY137" i="4"/>
  <c r="BZ137" i="4"/>
  <c r="CA137" i="4"/>
  <c r="CB137" i="4"/>
  <c r="CC137" i="4"/>
  <c r="CD137" i="4"/>
  <c r="CE137" i="4"/>
  <c r="CF137" i="4"/>
  <c r="CG137" i="4"/>
  <c r="CH137" i="4"/>
  <c r="CI137" i="4"/>
  <c r="CJ137" i="4"/>
  <c r="CK137" i="4"/>
  <c r="CL137" i="4"/>
  <c r="CM137" i="4"/>
  <c r="CN137" i="4"/>
  <c r="CO137" i="4"/>
  <c r="CP137" i="4"/>
  <c r="CQ137" i="4"/>
  <c r="CR137" i="4"/>
  <c r="CS137" i="4"/>
  <c r="CT137" i="4"/>
  <c r="CU137" i="4"/>
  <c r="CV137" i="4"/>
  <c r="CW137" i="4"/>
  <c r="CX137" i="4"/>
  <c r="CY137" i="4"/>
  <c r="CZ137" i="4"/>
  <c r="DA137" i="4"/>
  <c r="DB137" i="4"/>
  <c r="DC137" i="4"/>
  <c r="DD137" i="4"/>
  <c r="DE137" i="4"/>
  <c r="DF137" i="4"/>
  <c r="DG137" i="4"/>
  <c r="DH137" i="4"/>
  <c r="DI137" i="4"/>
  <c r="DJ137" i="4"/>
  <c r="DK137" i="4"/>
  <c r="DL137" i="4"/>
  <c r="DM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AS138" i="4"/>
  <c r="AT138" i="4"/>
  <c r="AU138" i="4"/>
  <c r="AV138" i="4"/>
  <c r="AW138" i="4"/>
  <c r="AX138" i="4"/>
  <c r="AY138" i="4"/>
  <c r="AZ138" i="4"/>
  <c r="BA138" i="4"/>
  <c r="BB138" i="4"/>
  <c r="BC138" i="4"/>
  <c r="BD138" i="4"/>
  <c r="BE138" i="4"/>
  <c r="BF138" i="4"/>
  <c r="BG138" i="4"/>
  <c r="BH138" i="4"/>
  <c r="BI138" i="4"/>
  <c r="BJ138" i="4"/>
  <c r="BK138" i="4"/>
  <c r="BL138" i="4"/>
  <c r="BM138" i="4"/>
  <c r="BN138" i="4"/>
  <c r="BO138" i="4"/>
  <c r="BP138" i="4"/>
  <c r="BQ138" i="4"/>
  <c r="BR138" i="4"/>
  <c r="BS138" i="4"/>
  <c r="BT138" i="4"/>
  <c r="BU138" i="4"/>
  <c r="BV138" i="4"/>
  <c r="BW138" i="4"/>
  <c r="BX138" i="4"/>
  <c r="BY138" i="4"/>
  <c r="BZ138" i="4"/>
  <c r="CA138" i="4"/>
  <c r="CB138" i="4"/>
  <c r="CC138" i="4"/>
  <c r="CD138" i="4"/>
  <c r="CE138" i="4"/>
  <c r="CF138" i="4"/>
  <c r="CG138" i="4"/>
  <c r="CH138" i="4"/>
  <c r="CI138" i="4"/>
  <c r="CJ138" i="4"/>
  <c r="CK138" i="4"/>
  <c r="CL138" i="4"/>
  <c r="CM138" i="4"/>
  <c r="CN138" i="4"/>
  <c r="CO138" i="4"/>
  <c r="CP138" i="4"/>
  <c r="CQ138" i="4"/>
  <c r="CR138" i="4"/>
  <c r="CS138" i="4"/>
  <c r="CT138" i="4"/>
  <c r="CU138" i="4"/>
  <c r="CV138" i="4"/>
  <c r="CW138" i="4"/>
  <c r="CX138" i="4"/>
  <c r="CY138" i="4"/>
  <c r="CZ138" i="4"/>
  <c r="DA138" i="4"/>
  <c r="DB138" i="4"/>
  <c r="DC138" i="4"/>
  <c r="DD138" i="4"/>
  <c r="DE138" i="4"/>
  <c r="DF138" i="4"/>
  <c r="DG138" i="4"/>
  <c r="DH138" i="4"/>
  <c r="DI138" i="4"/>
  <c r="DJ138" i="4"/>
  <c r="DK138" i="4"/>
  <c r="DL138" i="4"/>
  <c r="DM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AT139" i="4"/>
  <c r="AU139" i="4"/>
  <c r="AV139" i="4"/>
  <c r="AW139" i="4"/>
  <c r="AX139" i="4"/>
  <c r="AY139" i="4"/>
  <c r="AZ139" i="4"/>
  <c r="BA139" i="4"/>
  <c r="BB139" i="4"/>
  <c r="BC139" i="4"/>
  <c r="BD139" i="4"/>
  <c r="BE139" i="4"/>
  <c r="BF139" i="4"/>
  <c r="BG139" i="4"/>
  <c r="BH139" i="4"/>
  <c r="BI139" i="4"/>
  <c r="BJ139" i="4"/>
  <c r="BK139" i="4"/>
  <c r="BL139" i="4"/>
  <c r="BM139" i="4"/>
  <c r="BN139" i="4"/>
  <c r="BO139" i="4"/>
  <c r="BP139" i="4"/>
  <c r="BQ139" i="4"/>
  <c r="BR139" i="4"/>
  <c r="BS139" i="4"/>
  <c r="BT139" i="4"/>
  <c r="BU139" i="4"/>
  <c r="BV139" i="4"/>
  <c r="BW139" i="4"/>
  <c r="BX139" i="4"/>
  <c r="BY139" i="4"/>
  <c r="BZ139" i="4"/>
  <c r="CA139" i="4"/>
  <c r="CB139" i="4"/>
  <c r="CC139" i="4"/>
  <c r="CD139" i="4"/>
  <c r="CE139" i="4"/>
  <c r="CF139" i="4"/>
  <c r="CG139" i="4"/>
  <c r="CH139" i="4"/>
  <c r="CI139" i="4"/>
  <c r="CJ139" i="4"/>
  <c r="CK139" i="4"/>
  <c r="CL139" i="4"/>
  <c r="CM139" i="4"/>
  <c r="CN139" i="4"/>
  <c r="CO139" i="4"/>
  <c r="CP139" i="4"/>
  <c r="CQ139" i="4"/>
  <c r="CR139" i="4"/>
  <c r="CS139" i="4"/>
  <c r="CT139" i="4"/>
  <c r="CU139" i="4"/>
  <c r="CV139" i="4"/>
  <c r="CW139" i="4"/>
  <c r="CX139" i="4"/>
  <c r="CY139" i="4"/>
  <c r="CZ139" i="4"/>
  <c r="DA139" i="4"/>
  <c r="DB139" i="4"/>
  <c r="DC139" i="4"/>
  <c r="DD139" i="4"/>
  <c r="DE139" i="4"/>
  <c r="DF139" i="4"/>
  <c r="DG139" i="4"/>
  <c r="DH139" i="4"/>
  <c r="DI139" i="4"/>
  <c r="DJ139" i="4"/>
  <c r="DK139" i="4"/>
  <c r="DL139" i="4"/>
  <c r="DM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AT140" i="4"/>
  <c r="AU140" i="4"/>
  <c r="AV140" i="4"/>
  <c r="AW140" i="4"/>
  <c r="AX140" i="4"/>
  <c r="AY140" i="4"/>
  <c r="AZ140" i="4"/>
  <c r="BA140" i="4"/>
  <c r="BB140" i="4"/>
  <c r="BC140" i="4"/>
  <c r="BD140" i="4"/>
  <c r="BE140" i="4"/>
  <c r="BF140" i="4"/>
  <c r="BG140" i="4"/>
  <c r="BH140" i="4"/>
  <c r="BI140" i="4"/>
  <c r="BJ140" i="4"/>
  <c r="BK140" i="4"/>
  <c r="BL140" i="4"/>
  <c r="BM140" i="4"/>
  <c r="BN140" i="4"/>
  <c r="BO140" i="4"/>
  <c r="BP140" i="4"/>
  <c r="BQ140" i="4"/>
  <c r="BR140" i="4"/>
  <c r="BS140" i="4"/>
  <c r="BT140" i="4"/>
  <c r="BU140" i="4"/>
  <c r="BV140" i="4"/>
  <c r="BW140" i="4"/>
  <c r="BX140" i="4"/>
  <c r="BY140" i="4"/>
  <c r="BZ140" i="4"/>
  <c r="CA140" i="4"/>
  <c r="CB140" i="4"/>
  <c r="CC140" i="4"/>
  <c r="CD140" i="4"/>
  <c r="CE140" i="4"/>
  <c r="CF140" i="4"/>
  <c r="CG140" i="4"/>
  <c r="CH140" i="4"/>
  <c r="CI140" i="4"/>
  <c r="CJ140" i="4"/>
  <c r="CK140" i="4"/>
  <c r="CL140" i="4"/>
  <c r="CM140" i="4"/>
  <c r="CN140" i="4"/>
  <c r="CO140" i="4"/>
  <c r="CP140" i="4"/>
  <c r="CQ140" i="4"/>
  <c r="CR140" i="4"/>
  <c r="CS140" i="4"/>
  <c r="CT140" i="4"/>
  <c r="CU140" i="4"/>
  <c r="CV140" i="4"/>
  <c r="CW140" i="4"/>
  <c r="CX140" i="4"/>
  <c r="CY140" i="4"/>
  <c r="CZ140" i="4"/>
  <c r="DA140" i="4"/>
  <c r="DB140" i="4"/>
  <c r="DC140" i="4"/>
  <c r="DD140" i="4"/>
  <c r="DE140" i="4"/>
  <c r="DF140" i="4"/>
  <c r="DG140" i="4"/>
  <c r="DH140" i="4"/>
  <c r="DI140" i="4"/>
  <c r="DJ140" i="4"/>
  <c r="DK140" i="4"/>
  <c r="DL140" i="4"/>
  <c r="DM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AT141" i="4"/>
  <c r="AU141" i="4"/>
  <c r="AV141" i="4"/>
  <c r="AW141" i="4"/>
  <c r="AX141" i="4"/>
  <c r="AY141" i="4"/>
  <c r="AZ141" i="4"/>
  <c r="BA141" i="4"/>
  <c r="BB141" i="4"/>
  <c r="BC141" i="4"/>
  <c r="BD141" i="4"/>
  <c r="BE141" i="4"/>
  <c r="BF141" i="4"/>
  <c r="BG141" i="4"/>
  <c r="BH141" i="4"/>
  <c r="BI141" i="4"/>
  <c r="BJ141" i="4"/>
  <c r="BK141" i="4"/>
  <c r="BL141" i="4"/>
  <c r="BM141" i="4"/>
  <c r="BN141" i="4"/>
  <c r="BO141" i="4"/>
  <c r="BP141" i="4"/>
  <c r="BQ141" i="4"/>
  <c r="BR141" i="4"/>
  <c r="BS141" i="4"/>
  <c r="BT141" i="4"/>
  <c r="BU141" i="4"/>
  <c r="BV141" i="4"/>
  <c r="BW141" i="4"/>
  <c r="BX141" i="4"/>
  <c r="BY141" i="4"/>
  <c r="BZ141" i="4"/>
  <c r="CA141" i="4"/>
  <c r="CB141" i="4"/>
  <c r="CC141" i="4"/>
  <c r="CD141" i="4"/>
  <c r="CE141" i="4"/>
  <c r="CF141" i="4"/>
  <c r="CG141" i="4"/>
  <c r="CH141" i="4"/>
  <c r="CI141" i="4"/>
  <c r="CJ141" i="4"/>
  <c r="CK141" i="4"/>
  <c r="CL141" i="4"/>
  <c r="CM141" i="4"/>
  <c r="CN141" i="4"/>
  <c r="CO141" i="4"/>
  <c r="CP141" i="4"/>
  <c r="CQ141" i="4"/>
  <c r="CR141" i="4"/>
  <c r="CS141" i="4"/>
  <c r="CT141" i="4"/>
  <c r="CU141" i="4"/>
  <c r="CV141" i="4"/>
  <c r="CW141" i="4"/>
  <c r="CX141" i="4"/>
  <c r="CY141" i="4"/>
  <c r="CZ141" i="4"/>
  <c r="DA141" i="4"/>
  <c r="DB141" i="4"/>
  <c r="DC141" i="4"/>
  <c r="DD141" i="4"/>
  <c r="DE141" i="4"/>
  <c r="DF141" i="4"/>
  <c r="DG141" i="4"/>
  <c r="DH141" i="4"/>
  <c r="DI141" i="4"/>
  <c r="DJ141" i="4"/>
  <c r="DK141" i="4"/>
  <c r="DL141" i="4"/>
  <c r="DM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AT142" i="4"/>
  <c r="AU142" i="4"/>
  <c r="AV142" i="4"/>
  <c r="AW142" i="4"/>
  <c r="AX142" i="4"/>
  <c r="AY142" i="4"/>
  <c r="AZ142" i="4"/>
  <c r="BA142" i="4"/>
  <c r="BB142" i="4"/>
  <c r="BC142" i="4"/>
  <c r="BD142" i="4"/>
  <c r="BE142" i="4"/>
  <c r="BF142" i="4"/>
  <c r="BG142" i="4"/>
  <c r="BH142" i="4"/>
  <c r="BI142" i="4"/>
  <c r="BJ142" i="4"/>
  <c r="BK142" i="4"/>
  <c r="BL142" i="4"/>
  <c r="BM142" i="4"/>
  <c r="BN142" i="4"/>
  <c r="BO142" i="4"/>
  <c r="BP142" i="4"/>
  <c r="BQ142" i="4"/>
  <c r="BR142" i="4"/>
  <c r="BS142" i="4"/>
  <c r="BT142" i="4"/>
  <c r="BU142" i="4"/>
  <c r="BV142" i="4"/>
  <c r="BW142" i="4"/>
  <c r="BX142" i="4"/>
  <c r="BY142" i="4"/>
  <c r="BZ142" i="4"/>
  <c r="CA142" i="4"/>
  <c r="CB142" i="4"/>
  <c r="CC142" i="4"/>
  <c r="CD142" i="4"/>
  <c r="CE142" i="4"/>
  <c r="CF142" i="4"/>
  <c r="CG142" i="4"/>
  <c r="CH142" i="4"/>
  <c r="CI142" i="4"/>
  <c r="CJ142" i="4"/>
  <c r="CK142" i="4"/>
  <c r="CL142" i="4"/>
  <c r="CM142" i="4"/>
  <c r="CN142" i="4"/>
  <c r="CO142" i="4"/>
  <c r="CP142" i="4"/>
  <c r="CQ142" i="4"/>
  <c r="CR142" i="4"/>
  <c r="CS142" i="4"/>
  <c r="CT142" i="4"/>
  <c r="CU142" i="4"/>
  <c r="CV142" i="4"/>
  <c r="CW142" i="4"/>
  <c r="CX142" i="4"/>
  <c r="CY142" i="4"/>
  <c r="CZ142" i="4"/>
  <c r="DA142" i="4"/>
  <c r="DB142" i="4"/>
  <c r="DC142" i="4"/>
  <c r="DD142" i="4"/>
  <c r="DE142" i="4"/>
  <c r="DF142" i="4"/>
  <c r="DG142" i="4"/>
  <c r="DH142" i="4"/>
  <c r="DI142" i="4"/>
  <c r="DJ142" i="4"/>
  <c r="DK142" i="4"/>
  <c r="DL142" i="4"/>
  <c r="DM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AS143" i="4"/>
  <c r="AT143" i="4"/>
  <c r="AU143" i="4"/>
  <c r="AV143" i="4"/>
  <c r="AW143" i="4"/>
  <c r="AX143" i="4"/>
  <c r="AY143" i="4"/>
  <c r="AZ143" i="4"/>
  <c r="BA143" i="4"/>
  <c r="BB143" i="4"/>
  <c r="BC143" i="4"/>
  <c r="BD143" i="4"/>
  <c r="BE143" i="4"/>
  <c r="BF143" i="4"/>
  <c r="BG143" i="4"/>
  <c r="BH143" i="4"/>
  <c r="BI143" i="4"/>
  <c r="BJ143" i="4"/>
  <c r="BK143" i="4"/>
  <c r="BL143" i="4"/>
  <c r="BM143" i="4"/>
  <c r="BN143" i="4"/>
  <c r="BO143" i="4"/>
  <c r="BP143" i="4"/>
  <c r="BQ143" i="4"/>
  <c r="BR143" i="4"/>
  <c r="BS143" i="4"/>
  <c r="BT143" i="4"/>
  <c r="BU143" i="4"/>
  <c r="BV143" i="4"/>
  <c r="BW143" i="4"/>
  <c r="BX143" i="4"/>
  <c r="BY143" i="4"/>
  <c r="BZ143" i="4"/>
  <c r="CA143" i="4"/>
  <c r="CB143" i="4"/>
  <c r="CC143" i="4"/>
  <c r="CD143" i="4"/>
  <c r="CE143" i="4"/>
  <c r="CF143" i="4"/>
  <c r="CG143" i="4"/>
  <c r="CH143" i="4"/>
  <c r="CI143" i="4"/>
  <c r="CJ143" i="4"/>
  <c r="CK143" i="4"/>
  <c r="CL143" i="4"/>
  <c r="CM143" i="4"/>
  <c r="CN143" i="4"/>
  <c r="CO143" i="4"/>
  <c r="CP143" i="4"/>
  <c r="CQ143" i="4"/>
  <c r="CR143" i="4"/>
  <c r="CS143" i="4"/>
  <c r="CT143" i="4"/>
  <c r="CU143" i="4"/>
  <c r="CV143" i="4"/>
  <c r="CW143" i="4"/>
  <c r="CX143" i="4"/>
  <c r="CY143" i="4"/>
  <c r="CZ143" i="4"/>
  <c r="DA143" i="4"/>
  <c r="DB143" i="4"/>
  <c r="DC143" i="4"/>
  <c r="DD143" i="4"/>
  <c r="DE143" i="4"/>
  <c r="DF143" i="4"/>
  <c r="DG143" i="4"/>
  <c r="DH143" i="4"/>
  <c r="DI143" i="4"/>
  <c r="DJ143" i="4"/>
  <c r="DK143" i="4"/>
  <c r="DL143" i="4"/>
  <c r="DM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AT144" i="4"/>
  <c r="AU144" i="4"/>
  <c r="AV144" i="4"/>
  <c r="AW144" i="4"/>
  <c r="AX144" i="4"/>
  <c r="AY144" i="4"/>
  <c r="AZ144" i="4"/>
  <c r="BA144" i="4"/>
  <c r="BB144" i="4"/>
  <c r="BC144" i="4"/>
  <c r="BD144" i="4"/>
  <c r="BE144" i="4"/>
  <c r="BF144" i="4"/>
  <c r="BG144" i="4"/>
  <c r="BH144" i="4"/>
  <c r="BI144" i="4"/>
  <c r="BJ144" i="4"/>
  <c r="BK144" i="4"/>
  <c r="BL144" i="4"/>
  <c r="BM144" i="4"/>
  <c r="BN144" i="4"/>
  <c r="BO144" i="4"/>
  <c r="BP144" i="4"/>
  <c r="BQ144" i="4"/>
  <c r="BR144" i="4"/>
  <c r="BS144" i="4"/>
  <c r="BT144" i="4"/>
  <c r="BU144" i="4"/>
  <c r="BV144" i="4"/>
  <c r="BW144" i="4"/>
  <c r="BX144" i="4"/>
  <c r="BY144" i="4"/>
  <c r="BZ144" i="4"/>
  <c r="CA144" i="4"/>
  <c r="CB144" i="4"/>
  <c r="CC144" i="4"/>
  <c r="CD144" i="4"/>
  <c r="CE144" i="4"/>
  <c r="CF144" i="4"/>
  <c r="CG144" i="4"/>
  <c r="CH144" i="4"/>
  <c r="CI144" i="4"/>
  <c r="CJ144" i="4"/>
  <c r="CK144" i="4"/>
  <c r="CL144" i="4"/>
  <c r="CM144" i="4"/>
  <c r="CN144" i="4"/>
  <c r="CO144" i="4"/>
  <c r="CP144" i="4"/>
  <c r="CQ144" i="4"/>
  <c r="CR144" i="4"/>
  <c r="CS144" i="4"/>
  <c r="CT144" i="4"/>
  <c r="CU144" i="4"/>
  <c r="CV144" i="4"/>
  <c r="CW144" i="4"/>
  <c r="CX144" i="4"/>
  <c r="CY144" i="4"/>
  <c r="CZ144" i="4"/>
  <c r="DA144" i="4"/>
  <c r="DB144" i="4"/>
  <c r="DC144" i="4"/>
  <c r="DD144" i="4"/>
  <c r="DE144" i="4"/>
  <c r="DF144" i="4"/>
  <c r="DG144" i="4"/>
  <c r="DH144" i="4"/>
  <c r="DI144" i="4"/>
  <c r="DJ144" i="4"/>
  <c r="DK144" i="4"/>
  <c r="DL144" i="4"/>
  <c r="DM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T145" i="4"/>
  <c r="AU145" i="4"/>
  <c r="AV145" i="4"/>
  <c r="AW145" i="4"/>
  <c r="AX145" i="4"/>
  <c r="AY145" i="4"/>
  <c r="AZ145" i="4"/>
  <c r="BA145" i="4"/>
  <c r="BB145" i="4"/>
  <c r="BC145" i="4"/>
  <c r="BD145" i="4"/>
  <c r="BE145" i="4"/>
  <c r="BF145" i="4"/>
  <c r="BG145" i="4"/>
  <c r="BH145" i="4"/>
  <c r="BI145" i="4"/>
  <c r="BJ145" i="4"/>
  <c r="BK145" i="4"/>
  <c r="BL145" i="4"/>
  <c r="BM145" i="4"/>
  <c r="BN145" i="4"/>
  <c r="BO145" i="4"/>
  <c r="BP145" i="4"/>
  <c r="BQ145" i="4"/>
  <c r="BR145" i="4"/>
  <c r="BS145" i="4"/>
  <c r="BT145" i="4"/>
  <c r="BU145" i="4"/>
  <c r="BV145" i="4"/>
  <c r="BW145" i="4"/>
  <c r="BX145" i="4"/>
  <c r="BY145" i="4"/>
  <c r="BZ145" i="4"/>
  <c r="CA145" i="4"/>
  <c r="CB145" i="4"/>
  <c r="CC145" i="4"/>
  <c r="CD145" i="4"/>
  <c r="CE145" i="4"/>
  <c r="CF145" i="4"/>
  <c r="CG145" i="4"/>
  <c r="CH145" i="4"/>
  <c r="CI145" i="4"/>
  <c r="CJ145" i="4"/>
  <c r="CK145" i="4"/>
  <c r="CL145" i="4"/>
  <c r="CM145" i="4"/>
  <c r="CN145" i="4"/>
  <c r="CO145" i="4"/>
  <c r="CP145" i="4"/>
  <c r="CQ145" i="4"/>
  <c r="CR145" i="4"/>
  <c r="CS145" i="4"/>
  <c r="CT145" i="4"/>
  <c r="CU145" i="4"/>
  <c r="CV145" i="4"/>
  <c r="CW145" i="4"/>
  <c r="CX145" i="4"/>
  <c r="CY145" i="4"/>
  <c r="CZ145" i="4"/>
  <c r="DA145" i="4"/>
  <c r="DB145" i="4"/>
  <c r="DC145" i="4"/>
  <c r="DD145" i="4"/>
  <c r="DE145" i="4"/>
  <c r="DF145" i="4"/>
  <c r="DG145" i="4"/>
  <c r="DH145" i="4"/>
  <c r="DI145" i="4"/>
  <c r="DJ145" i="4"/>
  <c r="DK145" i="4"/>
  <c r="DL145" i="4"/>
  <c r="DM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T146" i="4"/>
  <c r="AU146" i="4"/>
  <c r="AV146" i="4"/>
  <c r="AW146" i="4"/>
  <c r="AX146" i="4"/>
  <c r="AY146" i="4"/>
  <c r="AZ146" i="4"/>
  <c r="BA146" i="4"/>
  <c r="BB146" i="4"/>
  <c r="BC146" i="4"/>
  <c r="BD146" i="4"/>
  <c r="BE146" i="4"/>
  <c r="BF146" i="4"/>
  <c r="BG146" i="4"/>
  <c r="BH146" i="4"/>
  <c r="BI146" i="4"/>
  <c r="BJ146" i="4"/>
  <c r="BK146" i="4"/>
  <c r="BL146" i="4"/>
  <c r="BM146" i="4"/>
  <c r="BN146" i="4"/>
  <c r="BO146" i="4"/>
  <c r="BP146" i="4"/>
  <c r="BQ146" i="4"/>
  <c r="BR146" i="4"/>
  <c r="BS146" i="4"/>
  <c r="BT146" i="4"/>
  <c r="BU146" i="4"/>
  <c r="BV146" i="4"/>
  <c r="BW146" i="4"/>
  <c r="BX146" i="4"/>
  <c r="BY146" i="4"/>
  <c r="BZ146" i="4"/>
  <c r="CA146" i="4"/>
  <c r="CB146" i="4"/>
  <c r="CC146" i="4"/>
  <c r="CD146" i="4"/>
  <c r="CE146" i="4"/>
  <c r="CF146" i="4"/>
  <c r="CG146" i="4"/>
  <c r="CH146" i="4"/>
  <c r="CI146" i="4"/>
  <c r="CJ146" i="4"/>
  <c r="CK146" i="4"/>
  <c r="CL146" i="4"/>
  <c r="CM146" i="4"/>
  <c r="CN146" i="4"/>
  <c r="CO146" i="4"/>
  <c r="CP146" i="4"/>
  <c r="CQ146" i="4"/>
  <c r="CR146" i="4"/>
  <c r="CS146" i="4"/>
  <c r="CT146" i="4"/>
  <c r="CU146" i="4"/>
  <c r="CV146" i="4"/>
  <c r="CW146" i="4"/>
  <c r="CX146" i="4"/>
  <c r="CY146" i="4"/>
  <c r="CZ146" i="4"/>
  <c r="DA146" i="4"/>
  <c r="DB146" i="4"/>
  <c r="DC146" i="4"/>
  <c r="DD146" i="4"/>
  <c r="DE146" i="4"/>
  <c r="DF146" i="4"/>
  <c r="DG146" i="4"/>
  <c r="DH146" i="4"/>
  <c r="DI146" i="4"/>
  <c r="DJ146" i="4"/>
  <c r="DK146" i="4"/>
  <c r="DL146" i="4"/>
  <c r="DM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AT147" i="4"/>
  <c r="AU147" i="4"/>
  <c r="AV147" i="4"/>
  <c r="AW147" i="4"/>
  <c r="AX147" i="4"/>
  <c r="AY147" i="4"/>
  <c r="AZ147" i="4"/>
  <c r="BA147" i="4"/>
  <c r="BB147" i="4"/>
  <c r="BC147" i="4"/>
  <c r="BD147" i="4"/>
  <c r="BE147" i="4"/>
  <c r="BF147" i="4"/>
  <c r="BG147" i="4"/>
  <c r="BH147" i="4"/>
  <c r="BI147" i="4"/>
  <c r="BJ147" i="4"/>
  <c r="BK147" i="4"/>
  <c r="BL147" i="4"/>
  <c r="BM147" i="4"/>
  <c r="BN147" i="4"/>
  <c r="BO147" i="4"/>
  <c r="BP147" i="4"/>
  <c r="BQ147" i="4"/>
  <c r="BR147" i="4"/>
  <c r="BS147" i="4"/>
  <c r="BT147" i="4"/>
  <c r="BU147" i="4"/>
  <c r="BV147" i="4"/>
  <c r="BW147" i="4"/>
  <c r="BX147" i="4"/>
  <c r="BY147" i="4"/>
  <c r="BZ147" i="4"/>
  <c r="CA147" i="4"/>
  <c r="CB147" i="4"/>
  <c r="CC147" i="4"/>
  <c r="CD147" i="4"/>
  <c r="CE147" i="4"/>
  <c r="CF147" i="4"/>
  <c r="CG147" i="4"/>
  <c r="CH147" i="4"/>
  <c r="CI147" i="4"/>
  <c r="CJ147" i="4"/>
  <c r="CK147" i="4"/>
  <c r="CL147" i="4"/>
  <c r="CM147" i="4"/>
  <c r="CN147" i="4"/>
  <c r="CO147" i="4"/>
  <c r="CP147" i="4"/>
  <c r="CQ147" i="4"/>
  <c r="CR147" i="4"/>
  <c r="CS147" i="4"/>
  <c r="CT147" i="4"/>
  <c r="CU147" i="4"/>
  <c r="CV147" i="4"/>
  <c r="CW147" i="4"/>
  <c r="CX147" i="4"/>
  <c r="CY147" i="4"/>
  <c r="CZ147" i="4"/>
  <c r="DA147" i="4"/>
  <c r="DB147" i="4"/>
  <c r="DC147" i="4"/>
  <c r="DD147" i="4"/>
  <c r="DE147" i="4"/>
  <c r="DF147" i="4"/>
  <c r="DG147" i="4"/>
  <c r="DH147" i="4"/>
  <c r="DI147" i="4"/>
  <c r="DJ147" i="4"/>
  <c r="DK147" i="4"/>
  <c r="DL147" i="4"/>
  <c r="DM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AS148" i="4"/>
  <c r="AT148" i="4"/>
  <c r="AU148" i="4"/>
  <c r="AV148" i="4"/>
  <c r="AW148" i="4"/>
  <c r="AX148" i="4"/>
  <c r="AY148" i="4"/>
  <c r="AZ148" i="4"/>
  <c r="BA148" i="4"/>
  <c r="BB148" i="4"/>
  <c r="BC148" i="4"/>
  <c r="BD148" i="4"/>
  <c r="BE148" i="4"/>
  <c r="BF148" i="4"/>
  <c r="BG148" i="4"/>
  <c r="BH148" i="4"/>
  <c r="BI148" i="4"/>
  <c r="BJ148" i="4"/>
  <c r="BK148" i="4"/>
  <c r="BL148" i="4"/>
  <c r="BM148" i="4"/>
  <c r="BN148" i="4"/>
  <c r="BO148" i="4"/>
  <c r="BP148" i="4"/>
  <c r="BQ148" i="4"/>
  <c r="BR148" i="4"/>
  <c r="BS148" i="4"/>
  <c r="BT148" i="4"/>
  <c r="BU148" i="4"/>
  <c r="BV148" i="4"/>
  <c r="BW148" i="4"/>
  <c r="BX148" i="4"/>
  <c r="BY148" i="4"/>
  <c r="BZ148" i="4"/>
  <c r="CA148" i="4"/>
  <c r="CB148" i="4"/>
  <c r="CC148" i="4"/>
  <c r="CD148" i="4"/>
  <c r="CE148" i="4"/>
  <c r="CF148" i="4"/>
  <c r="CG148" i="4"/>
  <c r="CH148" i="4"/>
  <c r="CI148" i="4"/>
  <c r="CJ148" i="4"/>
  <c r="CK148" i="4"/>
  <c r="CL148" i="4"/>
  <c r="CM148" i="4"/>
  <c r="CN148" i="4"/>
  <c r="CO148" i="4"/>
  <c r="CP148" i="4"/>
  <c r="CQ148" i="4"/>
  <c r="CR148" i="4"/>
  <c r="CS148" i="4"/>
  <c r="CT148" i="4"/>
  <c r="CU148" i="4"/>
  <c r="CV148" i="4"/>
  <c r="CW148" i="4"/>
  <c r="CX148" i="4"/>
  <c r="CY148" i="4"/>
  <c r="CZ148" i="4"/>
  <c r="DA148" i="4"/>
  <c r="DB148" i="4"/>
  <c r="DC148" i="4"/>
  <c r="DD148" i="4"/>
  <c r="DE148" i="4"/>
  <c r="DF148" i="4"/>
  <c r="DG148" i="4"/>
  <c r="DH148" i="4"/>
  <c r="DI148" i="4"/>
  <c r="DJ148" i="4"/>
  <c r="DK148" i="4"/>
  <c r="DL148" i="4"/>
  <c r="DM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T149" i="4"/>
  <c r="AU149" i="4"/>
  <c r="AV149" i="4"/>
  <c r="AW149" i="4"/>
  <c r="AX149" i="4"/>
  <c r="AY149" i="4"/>
  <c r="AZ149" i="4"/>
  <c r="BA149" i="4"/>
  <c r="BB149" i="4"/>
  <c r="BC149" i="4"/>
  <c r="BD149" i="4"/>
  <c r="BE149" i="4"/>
  <c r="BF149" i="4"/>
  <c r="BG149" i="4"/>
  <c r="BH149" i="4"/>
  <c r="BI149" i="4"/>
  <c r="BJ149" i="4"/>
  <c r="BK149" i="4"/>
  <c r="BL149" i="4"/>
  <c r="BM149" i="4"/>
  <c r="BN149" i="4"/>
  <c r="BO149" i="4"/>
  <c r="BP149" i="4"/>
  <c r="BQ149" i="4"/>
  <c r="BR149" i="4"/>
  <c r="BS149" i="4"/>
  <c r="BT149" i="4"/>
  <c r="BU149" i="4"/>
  <c r="BV149" i="4"/>
  <c r="BW149" i="4"/>
  <c r="BX149" i="4"/>
  <c r="BY149" i="4"/>
  <c r="BZ149" i="4"/>
  <c r="CA149" i="4"/>
  <c r="CB149" i="4"/>
  <c r="CC149" i="4"/>
  <c r="CD149" i="4"/>
  <c r="CE149" i="4"/>
  <c r="CF149" i="4"/>
  <c r="CG149" i="4"/>
  <c r="CH149" i="4"/>
  <c r="CI149" i="4"/>
  <c r="CJ149" i="4"/>
  <c r="CK149" i="4"/>
  <c r="CL149" i="4"/>
  <c r="CM149" i="4"/>
  <c r="CN149" i="4"/>
  <c r="CO149" i="4"/>
  <c r="CP149" i="4"/>
  <c r="CQ149" i="4"/>
  <c r="CR149" i="4"/>
  <c r="CS149" i="4"/>
  <c r="CT149" i="4"/>
  <c r="CU149" i="4"/>
  <c r="CV149" i="4"/>
  <c r="CW149" i="4"/>
  <c r="CX149" i="4"/>
  <c r="CY149" i="4"/>
  <c r="CZ149" i="4"/>
  <c r="DA149" i="4"/>
  <c r="DB149" i="4"/>
  <c r="DC149" i="4"/>
  <c r="DD149" i="4"/>
  <c r="DE149" i="4"/>
  <c r="DF149" i="4"/>
  <c r="DG149" i="4"/>
  <c r="DH149" i="4"/>
  <c r="DI149" i="4"/>
  <c r="DJ149" i="4"/>
  <c r="DK149" i="4"/>
  <c r="DL149" i="4"/>
  <c r="DM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T150" i="4"/>
  <c r="AU150" i="4"/>
  <c r="AV150" i="4"/>
  <c r="AW150" i="4"/>
  <c r="AX150" i="4"/>
  <c r="AY150" i="4"/>
  <c r="AZ150" i="4"/>
  <c r="BA150" i="4"/>
  <c r="BB150" i="4"/>
  <c r="BC150" i="4"/>
  <c r="BD150" i="4"/>
  <c r="BE150" i="4"/>
  <c r="BF150" i="4"/>
  <c r="BG150" i="4"/>
  <c r="BH150" i="4"/>
  <c r="BI150" i="4"/>
  <c r="BJ150" i="4"/>
  <c r="BK150" i="4"/>
  <c r="BL150" i="4"/>
  <c r="BM150" i="4"/>
  <c r="BN150" i="4"/>
  <c r="BO150" i="4"/>
  <c r="BP150" i="4"/>
  <c r="BQ150" i="4"/>
  <c r="BR150" i="4"/>
  <c r="BS150" i="4"/>
  <c r="BT150" i="4"/>
  <c r="BU150" i="4"/>
  <c r="BV150" i="4"/>
  <c r="BW150" i="4"/>
  <c r="BX150" i="4"/>
  <c r="BY150" i="4"/>
  <c r="BZ150" i="4"/>
  <c r="CA150" i="4"/>
  <c r="CB150" i="4"/>
  <c r="CC150" i="4"/>
  <c r="CD150" i="4"/>
  <c r="CE150" i="4"/>
  <c r="CF150" i="4"/>
  <c r="CG150" i="4"/>
  <c r="CH150" i="4"/>
  <c r="CI150" i="4"/>
  <c r="CJ150" i="4"/>
  <c r="CK150" i="4"/>
  <c r="CL150" i="4"/>
  <c r="CM150" i="4"/>
  <c r="CN150" i="4"/>
  <c r="CO150" i="4"/>
  <c r="CP150" i="4"/>
  <c r="CQ150" i="4"/>
  <c r="CR150" i="4"/>
  <c r="CS150" i="4"/>
  <c r="CT150" i="4"/>
  <c r="CU150" i="4"/>
  <c r="CV150" i="4"/>
  <c r="CW150" i="4"/>
  <c r="CX150" i="4"/>
  <c r="CY150" i="4"/>
  <c r="CZ150" i="4"/>
  <c r="DA150" i="4"/>
  <c r="DB150" i="4"/>
  <c r="DC150" i="4"/>
  <c r="DD150" i="4"/>
  <c r="DE150" i="4"/>
  <c r="DF150" i="4"/>
  <c r="DG150" i="4"/>
  <c r="DH150" i="4"/>
  <c r="DI150" i="4"/>
  <c r="DJ150" i="4"/>
  <c r="DK150" i="4"/>
  <c r="DL150" i="4"/>
  <c r="DM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AS151" i="4"/>
  <c r="AT151" i="4"/>
  <c r="AU151" i="4"/>
  <c r="AV151" i="4"/>
  <c r="AW151" i="4"/>
  <c r="AX151" i="4"/>
  <c r="AY151" i="4"/>
  <c r="AZ151" i="4"/>
  <c r="BA151" i="4"/>
  <c r="BB151" i="4"/>
  <c r="BC151" i="4"/>
  <c r="BD151" i="4"/>
  <c r="BE151" i="4"/>
  <c r="BF151" i="4"/>
  <c r="BG151" i="4"/>
  <c r="BH151" i="4"/>
  <c r="BI151" i="4"/>
  <c r="BJ151" i="4"/>
  <c r="BK151" i="4"/>
  <c r="BL151" i="4"/>
  <c r="BM151" i="4"/>
  <c r="BN151" i="4"/>
  <c r="BO151" i="4"/>
  <c r="BP151" i="4"/>
  <c r="BQ151" i="4"/>
  <c r="BR151" i="4"/>
  <c r="BS151" i="4"/>
  <c r="BT151" i="4"/>
  <c r="BU151" i="4"/>
  <c r="BV151" i="4"/>
  <c r="BW151" i="4"/>
  <c r="BX151" i="4"/>
  <c r="BY151" i="4"/>
  <c r="BZ151" i="4"/>
  <c r="CA151" i="4"/>
  <c r="CB151" i="4"/>
  <c r="CC151" i="4"/>
  <c r="CD151" i="4"/>
  <c r="CE151" i="4"/>
  <c r="CF151" i="4"/>
  <c r="CG151" i="4"/>
  <c r="CH151" i="4"/>
  <c r="CI151" i="4"/>
  <c r="CJ151" i="4"/>
  <c r="CK151" i="4"/>
  <c r="CL151" i="4"/>
  <c r="CM151" i="4"/>
  <c r="CN151" i="4"/>
  <c r="CO151" i="4"/>
  <c r="CP151" i="4"/>
  <c r="CQ151" i="4"/>
  <c r="CR151" i="4"/>
  <c r="CS151" i="4"/>
  <c r="CT151" i="4"/>
  <c r="CU151" i="4"/>
  <c r="CV151" i="4"/>
  <c r="CW151" i="4"/>
  <c r="CX151" i="4"/>
  <c r="CY151" i="4"/>
  <c r="CZ151" i="4"/>
  <c r="DA151" i="4"/>
  <c r="DB151" i="4"/>
  <c r="DC151" i="4"/>
  <c r="DD151" i="4"/>
  <c r="DE151" i="4"/>
  <c r="DF151" i="4"/>
  <c r="DG151" i="4"/>
  <c r="DH151" i="4"/>
  <c r="DI151" i="4"/>
  <c r="DJ151" i="4"/>
  <c r="DK151" i="4"/>
  <c r="DL151" i="4"/>
  <c r="DM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AS152" i="4"/>
  <c r="AT152" i="4"/>
  <c r="AU152" i="4"/>
  <c r="AV152" i="4"/>
  <c r="AW152" i="4"/>
  <c r="AX152" i="4"/>
  <c r="AY152" i="4"/>
  <c r="AZ152" i="4"/>
  <c r="BA152" i="4"/>
  <c r="BB152" i="4"/>
  <c r="BC152" i="4"/>
  <c r="BD152" i="4"/>
  <c r="BE152" i="4"/>
  <c r="BF152" i="4"/>
  <c r="BG152" i="4"/>
  <c r="BH152" i="4"/>
  <c r="BI152" i="4"/>
  <c r="BJ152" i="4"/>
  <c r="BK152" i="4"/>
  <c r="BL152" i="4"/>
  <c r="BM152" i="4"/>
  <c r="BN152" i="4"/>
  <c r="BO152" i="4"/>
  <c r="BP152" i="4"/>
  <c r="BQ152" i="4"/>
  <c r="BR152" i="4"/>
  <c r="BS152" i="4"/>
  <c r="BT152" i="4"/>
  <c r="BU152" i="4"/>
  <c r="BV152" i="4"/>
  <c r="BW152" i="4"/>
  <c r="BX152" i="4"/>
  <c r="BY152" i="4"/>
  <c r="BZ152" i="4"/>
  <c r="CA152" i="4"/>
  <c r="CB152" i="4"/>
  <c r="CC152" i="4"/>
  <c r="CD152" i="4"/>
  <c r="CE152" i="4"/>
  <c r="CF152" i="4"/>
  <c r="CG152" i="4"/>
  <c r="CH152" i="4"/>
  <c r="CI152" i="4"/>
  <c r="CJ152" i="4"/>
  <c r="CK152" i="4"/>
  <c r="CL152" i="4"/>
  <c r="CM152" i="4"/>
  <c r="CN152" i="4"/>
  <c r="CO152" i="4"/>
  <c r="CP152" i="4"/>
  <c r="CQ152" i="4"/>
  <c r="CR152" i="4"/>
  <c r="CS152" i="4"/>
  <c r="CT152" i="4"/>
  <c r="CU152" i="4"/>
  <c r="CV152" i="4"/>
  <c r="CW152" i="4"/>
  <c r="CX152" i="4"/>
  <c r="CY152" i="4"/>
  <c r="CZ152" i="4"/>
  <c r="DA152" i="4"/>
  <c r="DB152" i="4"/>
  <c r="DC152" i="4"/>
  <c r="DD152" i="4"/>
  <c r="DE152" i="4"/>
  <c r="DF152" i="4"/>
  <c r="DG152" i="4"/>
  <c r="DH152" i="4"/>
  <c r="DI152" i="4"/>
  <c r="DJ152" i="4"/>
  <c r="DK152" i="4"/>
  <c r="DL152" i="4"/>
  <c r="DM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AQ153" i="4"/>
  <c r="AR153" i="4"/>
  <c r="AS153" i="4"/>
  <c r="AT153" i="4"/>
  <c r="AU153" i="4"/>
  <c r="AV153" i="4"/>
  <c r="AW153" i="4"/>
  <c r="AX153" i="4"/>
  <c r="AY153" i="4"/>
  <c r="AZ153" i="4"/>
  <c r="BA153" i="4"/>
  <c r="BB153" i="4"/>
  <c r="BC153" i="4"/>
  <c r="BD153" i="4"/>
  <c r="BE153" i="4"/>
  <c r="BF153" i="4"/>
  <c r="BG153" i="4"/>
  <c r="BH153" i="4"/>
  <c r="BI153" i="4"/>
  <c r="BJ153" i="4"/>
  <c r="BK153" i="4"/>
  <c r="BL153" i="4"/>
  <c r="BM153" i="4"/>
  <c r="BN153" i="4"/>
  <c r="BO153" i="4"/>
  <c r="BP153" i="4"/>
  <c r="BQ153" i="4"/>
  <c r="BR153" i="4"/>
  <c r="BS153" i="4"/>
  <c r="BT153" i="4"/>
  <c r="BU153" i="4"/>
  <c r="BV153" i="4"/>
  <c r="BW153" i="4"/>
  <c r="BX153" i="4"/>
  <c r="BY153" i="4"/>
  <c r="BZ153" i="4"/>
  <c r="CA153" i="4"/>
  <c r="CB153" i="4"/>
  <c r="CC153" i="4"/>
  <c r="CD153" i="4"/>
  <c r="CE153" i="4"/>
  <c r="CF153" i="4"/>
  <c r="CG153" i="4"/>
  <c r="CH153" i="4"/>
  <c r="CI153" i="4"/>
  <c r="CJ153" i="4"/>
  <c r="CK153" i="4"/>
  <c r="CL153" i="4"/>
  <c r="CM153" i="4"/>
  <c r="CN153" i="4"/>
  <c r="CO153" i="4"/>
  <c r="CP153" i="4"/>
  <c r="CQ153" i="4"/>
  <c r="CR153" i="4"/>
  <c r="CS153" i="4"/>
  <c r="CT153" i="4"/>
  <c r="CU153" i="4"/>
  <c r="CV153" i="4"/>
  <c r="CW153" i="4"/>
  <c r="CX153" i="4"/>
  <c r="CY153" i="4"/>
  <c r="CZ153" i="4"/>
  <c r="DA153" i="4"/>
  <c r="DB153" i="4"/>
  <c r="DC153" i="4"/>
  <c r="DD153" i="4"/>
  <c r="DE153" i="4"/>
  <c r="DF153" i="4"/>
  <c r="DG153" i="4"/>
  <c r="DH153" i="4"/>
  <c r="DI153" i="4"/>
  <c r="DJ153" i="4"/>
  <c r="DK153" i="4"/>
  <c r="DL153" i="4"/>
  <c r="DM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AQ154" i="4"/>
  <c r="AR154" i="4"/>
  <c r="AS154" i="4"/>
  <c r="AT154" i="4"/>
  <c r="AU154" i="4"/>
  <c r="AV154" i="4"/>
  <c r="AW154" i="4"/>
  <c r="AX154" i="4"/>
  <c r="AY154" i="4"/>
  <c r="AZ154" i="4"/>
  <c r="BA154" i="4"/>
  <c r="BB154" i="4"/>
  <c r="BC154" i="4"/>
  <c r="BD154" i="4"/>
  <c r="BE154" i="4"/>
  <c r="BF154" i="4"/>
  <c r="BG154" i="4"/>
  <c r="BH154" i="4"/>
  <c r="BI154" i="4"/>
  <c r="BJ154" i="4"/>
  <c r="BK154" i="4"/>
  <c r="BL154" i="4"/>
  <c r="BM154" i="4"/>
  <c r="BN154" i="4"/>
  <c r="BO154" i="4"/>
  <c r="BP154" i="4"/>
  <c r="BQ154" i="4"/>
  <c r="BR154" i="4"/>
  <c r="BS154" i="4"/>
  <c r="BT154" i="4"/>
  <c r="BU154" i="4"/>
  <c r="BV154" i="4"/>
  <c r="BW154" i="4"/>
  <c r="BX154" i="4"/>
  <c r="BY154" i="4"/>
  <c r="BZ154" i="4"/>
  <c r="CA154" i="4"/>
  <c r="CB154" i="4"/>
  <c r="CC154" i="4"/>
  <c r="CD154" i="4"/>
  <c r="CE154" i="4"/>
  <c r="CF154" i="4"/>
  <c r="CG154" i="4"/>
  <c r="CH154" i="4"/>
  <c r="CI154" i="4"/>
  <c r="CJ154" i="4"/>
  <c r="CK154" i="4"/>
  <c r="CL154" i="4"/>
  <c r="CM154" i="4"/>
  <c r="CN154" i="4"/>
  <c r="CO154" i="4"/>
  <c r="CP154" i="4"/>
  <c r="CQ154" i="4"/>
  <c r="CR154" i="4"/>
  <c r="CS154" i="4"/>
  <c r="CT154" i="4"/>
  <c r="CU154" i="4"/>
  <c r="CV154" i="4"/>
  <c r="CW154" i="4"/>
  <c r="CX154" i="4"/>
  <c r="CY154" i="4"/>
  <c r="CZ154" i="4"/>
  <c r="DA154" i="4"/>
  <c r="DB154" i="4"/>
  <c r="DC154" i="4"/>
  <c r="DD154" i="4"/>
  <c r="DE154" i="4"/>
  <c r="DF154" i="4"/>
  <c r="DG154" i="4"/>
  <c r="DH154" i="4"/>
  <c r="DI154" i="4"/>
  <c r="DJ154" i="4"/>
  <c r="DK154" i="4"/>
  <c r="DL154" i="4"/>
  <c r="DM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AQ155" i="4"/>
  <c r="AR155" i="4"/>
  <c r="AS155" i="4"/>
  <c r="AT155" i="4"/>
  <c r="AU155" i="4"/>
  <c r="AV155" i="4"/>
  <c r="AW155" i="4"/>
  <c r="AX155" i="4"/>
  <c r="AY155" i="4"/>
  <c r="AZ155" i="4"/>
  <c r="BA155" i="4"/>
  <c r="BB155" i="4"/>
  <c r="BC155" i="4"/>
  <c r="BD155" i="4"/>
  <c r="BE155" i="4"/>
  <c r="BF155" i="4"/>
  <c r="BG155" i="4"/>
  <c r="BH155" i="4"/>
  <c r="BI155" i="4"/>
  <c r="BJ155" i="4"/>
  <c r="BK155" i="4"/>
  <c r="BL155" i="4"/>
  <c r="BM155" i="4"/>
  <c r="BN155" i="4"/>
  <c r="BO155" i="4"/>
  <c r="BP155" i="4"/>
  <c r="BQ155" i="4"/>
  <c r="BR155" i="4"/>
  <c r="BS155" i="4"/>
  <c r="BT155" i="4"/>
  <c r="BU155" i="4"/>
  <c r="BV155" i="4"/>
  <c r="BW155" i="4"/>
  <c r="BX155" i="4"/>
  <c r="BY155" i="4"/>
  <c r="BZ155" i="4"/>
  <c r="CA155" i="4"/>
  <c r="CB155" i="4"/>
  <c r="CC155" i="4"/>
  <c r="CD155" i="4"/>
  <c r="CE155" i="4"/>
  <c r="CF155" i="4"/>
  <c r="CG155" i="4"/>
  <c r="CH155" i="4"/>
  <c r="CI155" i="4"/>
  <c r="CJ155" i="4"/>
  <c r="CK155" i="4"/>
  <c r="CL155" i="4"/>
  <c r="CM155" i="4"/>
  <c r="CN155" i="4"/>
  <c r="CO155" i="4"/>
  <c r="CP155" i="4"/>
  <c r="CQ155" i="4"/>
  <c r="CR155" i="4"/>
  <c r="CS155" i="4"/>
  <c r="CT155" i="4"/>
  <c r="CU155" i="4"/>
  <c r="CV155" i="4"/>
  <c r="CW155" i="4"/>
  <c r="CX155" i="4"/>
  <c r="CY155" i="4"/>
  <c r="CZ155" i="4"/>
  <c r="DA155" i="4"/>
  <c r="DB155" i="4"/>
  <c r="DC155" i="4"/>
  <c r="DD155" i="4"/>
  <c r="DE155" i="4"/>
  <c r="DF155" i="4"/>
  <c r="DG155" i="4"/>
  <c r="DH155" i="4"/>
  <c r="DI155" i="4"/>
  <c r="DJ155" i="4"/>
  <c r="DK155" i="4"/>
  <c r="DL155" i="4"/>
  <c r="DM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AQ156" i="4"/>
  <c r="AR156" i="4"/>
  <c r="AS156" i="4"/>
  <c r="AT156" i="4"/>
  <c r="AU156" i="4"/>
  <c r="AV156" i="4"/>
  <c r="AW156" i="4"/>
  <c r="AX156" i="4"/>
  <c r="AY156" i="4"/>
  <c r="AZ156" i="4"/>
  <c r="BA156" i="4"/>
  <c r="BB156" i="4"/>
  <c r="BC156" i="4"/>
  <c r="BD156" i="4"/>
  <c r="BE156" i="4"/>
  <c r="BF156" i="4"/>
  <c r="BG156" i="4"/>
  <c r="BH156" i="4"/>
  <c r="BI156" i="4"/>
  <c r="BJ156" i="4"/>
  <c r="BK156" i="4"/>
  <c r="BL156" i="4"/>
  <c r="BM156" i="4"/>
  <c r="BN156" i="4"/>
  <c r="BO156" i="4"/>
  <c r="BP156" i="4"/>
  <c r="BQ156" i="4"/>
  <c r="BR156" i="4"/>
  <c r="BS156" i="4"/>
  <c r="BT156" i="4"/>
  <c r="BU156" i="4"/>
  <c r="BV156" i="4"/>
  <c r="BW156" i="4"/>
  <c r="BX156" i="4"/>
  <c r="BY156" i="4"/>
  <c r="BZ156" i="4"/>
  <c r="CA156" i="4"/>
  <c r="CB156" i="4"/>
  <c r="CC156" i="4"/>
  <c r="CD156" i="4"/>
  <c r="CE156" i="4"/>
  <c r="CF156" i="4"/>
  <c r="CG156" i="4"/>
  <c r="CH156" i="4"/>
  <c r="CI156" i="4"/>
  <c r="CJ156" i="4"/>
  <c r="CK156" i="4"/>
  <c r="CL156" i="4"/>
  <c r="CM156" i="4"/>
  <c r="CN156" i="4"/>
  <c r="CO156" i="4"/>
  <c r="CP156" i="4"/>
  <c r="CQ156" i="4"/>
  <c r="CR156" i="4"/>
  <c r="CS156" i="4"/>
  <c r="CT156" i="4"/>
  <c r="CU156" i="4"/>
  <c r="CV156" i="4"/>
  <c r="CW156" i="4"/>
  <c r="CX156" i="4"/>
  <c r="CY156" i="4"/>
  <c r="CZ156" i="4"/>
  <c r="DA156" i="4"/>
  <c r="DB156" i="4"/>
  <c r="DC156" i="4"/>
  <c r="DD156" i="4"/>
  <c r="DE156" i="4"/>
  <c r="DF156" i="4"/>
  <c r="DG156" i="4"/>
  <c r="DH156" i="4"/>
  <c r="DI156" i="4"/>
  <c r="DJ156" i="4"/>
  <c r="DK156" i="4"/>
  <c r="DL156" i="4"/>
  <c r="DM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P157" i="4"/>
  <c r="AQ157" i="4"/>
  <c r="AR157" i="4"/>
  <c r="AS157" i="4"/>
  <c r="AT157" i="4"/>
  <c r="AU157" i="4"/>
  <c r="AV157" i="4"/>
  <c r="AW157" i="4"/>
  <c r="AX157" i="4"/>
  <c r="AY157" i="4"/>
  <c r="AZ157" i="4"/>
  <c r="BA157" i="4"/>
  <c r="BB157" i="4"/>
  <c r="BC157" i="4"/>
  <c r="BD157" i="4"/>
  <c r="BE157" i="4"/>
  <c r="BF157" i="4"/>
  <c r="BG157" i="4"/>
  <c r="BH157" i="4"/>
  <c r="BI157" i="4"/>
  <c r="BJ157" i="4"/>
  <c r="BK157" i="4"/>
  <c r="BL157" i="4"/>
  <c r="BM157" i="4"/>
  <c r="BN157" i="4"/>
  <c r="BO157" i="4"/>
  <c r="BP157" i="4"/>
  <c r="BQ157" i="4"/>
  <c r="BR157" i="4"/>
  <c r="BS157" i="4"/>
  <c r="BT157" i="4"/>
  <c r="BU157" i="4"/>
  <c r="BV157" i="4"/>
  <c r="BW157" i="4"/>
  <c r="BX157" i="4"/>
  <c r="BY157" i="4"/>
  <c r="BZ157" i="4"/>
  <c r="CA157" i="4"/>
  <c r="CB157" i="4"/>
  <c r="CC157" i="4"/>
  <c r="CD157" i="4"/>
  <c r="CE157" i="4"/>
  <c r="CF157" i="4"/>
  <c r="CG157" i="4"/>
  <c r="CH157" i="4"/>
  <c r="CI157" i="4"/>
  <c r="CJ157" i="4"/>
  <c r="CK157" i="4"/>
  <c r="CL157" i="4"/>
  <c r="CM157" i="4"/>
  <c r="CN157" i="4"/>
  <c r="CO157" i="4"/>
  <c r="CP157" i="4"/>
  <c r="CQ157" i="4"/>
  <c r="CR157" i="4"/>
  <c r="CS157" i="4"/>
  <c r="CT157" i="4"/>
  <c r="CU157" i="4"/>
  <c r="CV157" i="4"/>
  <c r="CW157" i="4"/>
  <c r="CX157" i="4"/>
  <c r="CY157" i="4"/>
  <c r="CZ157" i="4"/>
  <c r="DA157" i="4"/>
  <c r="DB157" i="4"/>
  <c r="DC157" i="4"/>
  <c r="DD157" i="4"/>
  <c r="DE157" i="4"/>
  <c r="DF157" i="4"/>
  <c r="DG157" i="4"/>
  <c r="DH157" i="4"/>
  <c r="DI157" i="4"/>
  <c r="DJ157" i="4"/>
  <c r="DK157" i="4"/>
  <c r="DL157" i="4"/>
  <c r="DM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P158" i="4"/>
  <c r="AQ158" i="4"/>
  <c r="AR158" i="4"/>
  <c r="AS158" i="4"/>
  <c r="AT158" i="4"/>
  <c r="AU158" i="4"/>
  <c r="AV158" i="4"/>
  <c r="AW158" i="4"/>
  <c r="AX158" i="4"/>
  <c r="AY158" i="4"/>
  <c r="AZ158" i="4"/>
  <c r="BA158" i="4"/>
  <c r="BB158" i="4"/>
  <c r="BC158" i="4"/>
  <c r="BD158" i="4"/>
  <c r="BE158" i="4"/>
  <c r="BF158" i="4"/>
  <c r="BG158" i="4"/>
  <c r="BH158" i="4"/>
  <c r="BI158" i="4"/>
  <c r="BJ158" i="4"/>
  <c r="BK158" i="4"/>
  <c r="BL158" i="4"/>
  <c r="BM158" i="4"/>
  <c r="BN158" i="4"/>
  <c r="BO158" i="4"/>
  <c r="BP158" i="4"/>
  <c r="BQ158" i="4"/>
  <c r="BR158" i="4"/>
  <c r="BS158" i="4"/>
  <c r="BT158" i="4"/>
  <c r="BU158" i="4"/>
  <c r="BV158" i="4"/>
  <c r="BW158" i="4"/>
  <c r="BX158" i="4"/>
  <c r="BY158" i="4"/>
  <c r="BZ158" i="4"/>
  <c r="CA158" i="4"/>
  <c r="CB158" i="4"/>
  <c r="CC158" i="4"/>
  <c r="CD158" i="4"/>
  <c r="CE158" i="4"/>
  <c r="CF158" i="4"/>
  <c r="CG158" i="4"/>
  <c r="CH158" i="4"/>
  <c r="CI158" i="4"/>
  <c r="CJ158" i="4"/>
  <c r="CK158" i="4"/>
  <c r="CL158" i="4"/>
  <c r="CM158" i="4"/>
  <c r="CN158" i="4"/>
  <c r="CO158" i="4"/>
  <c r="CP158" i="4"/>
  <c r="CQ158" i="4"/>
  <c r="CR158" i="4"/>
  <c r="CS158" i="4"/>
  <c r="CT158" i="4"/>
  <c r="CU158" i="4"/>
  <c r="CV158" i="4"/>
  <c r="CW158" i="4"/>
  <c r="CX158" i="4"/>
  <c r="CY158" i="4"/>
  <c r="CZ158" i="4"/>
  <c r="DA158" i="4"/>
  <c r="DB158" i="4"/>
  <c r="DC158" i="4"/>
  <c r="DD158" i="4"/>
  <c r="DE158" i="4"/>
  <c r="DF158" i="4"/>
  <c r="DG158" i="4"/>
  <c r="DH158" i="4"/>
  <c r="DI158" i="4"/>
  <c r="DJ158" i="4"/>
  <c r="DK158" i="4"/>
  <c r="DL158" i="4"/>
  <c r="DM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P159" i="4"/>
  <c r="AQ159" i="4"/>
  <c r="AR159" i="4"/>
  <c r="AS159" i="4"/>
  <c r="AT159" i="4"/>
  <c r="AU159" i="4"/>
  <c r="AV159" i="4"/>
  <c r="AW159" i="4"/>
  <c r="AX159" i="4"/>
  <c r="AY159" i="4"/>
  <c r="AZ159" i="4"/>
  <c r="BA159" i="4"/>
  <c r="BB159" i="4"/>
  <c r="BC159" i="4"/>
  <c r="BD159" i="4"/>
  <c r="BE159" i="4"/>
  <c r="BF159" i="4"/>
  <c r="BG159" i="4"/>
  <c r="BH159" i="4"/>
  <c r="BI159" i="4"/>
  <c r="BJ159" i="4"/>
  <c r="BK159" i="4"/>
  <c r="BL159" i="4"/>
  <c r="BM159" i="4"/>
  <c r="BN159" i="4"/>
  <c r="BO159" i="4"/>
  <c r="BP159" i="4"/>
  <c r="BQ159" i="4"/>
  <c r="BR159" i="4"/>
  <c r="BS159" i="4"/>
  <c r="BT159" i="4"/>
  <c r="BU159" i="4"/>
  <c r="BV159" i="4"/>
  <c r="BW159" i="4"/>
  <c r="BX159" i="4"/>
  <c r="BY159" i="4"/>
  <c r="BZ159" i="4"/>
  <c r="CA159" i="4"/>
  <c r="CB159" i="4"/>
  <c r="CC159" i="4"/>
  <c r="CD159" i="4"/>
  <c r="CE159" i="4"/>
  <c r="CF159" i="4"/>
  <c r="CG159" i="4"/>
  <c r="CH159" i="4"/>
  <c r="CI159" i="4"/>
  <c r="CJ159" i="4"/>
  <c r="CK159" i="4"/>
  <c r="CL159" i="4"/>
  <c r="CM159" i="4"/>
  <c r="CN159" i="4"/>
  <c r="CO159" i="4"/>
  <c r="CP159" i="4"/>
  <c r="CQ159" i="4"/>
  <c r="CR159" i="4"/>
  <c r="CS159" i="4"/>
  <c r="CT159" i="4"/>
  <c r="CU159" i="4"/>
  <c r="CV159" i="4"/>
  <c r="CW159" i="4"/>
  <c r="CX159" i="4"/>
  <c r="CY159" i="4"/>
  <c r="CZ159" i="4"/>
  <c r="DA159" i="4"/>
  <c r="DB159" i="4"/>
  <c r="DC159" i="4"/>
  <c r="DD159" i="4"/>
  <c r="DE159" i="4"/>
  <c r="DF159" i="4"/>
  <c r="DG159" i="4"/>
  <c r="DH159" i="4"/>
  <c r="DI159" i="4"/>
  <c r="DJ159" i="4"/>
  <c r="DK159" i="4"/>
  <c r="DL159" i="4"/>
  <c r="DM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P160" i="4"/>
  <c r="AQ160" i="4"/>
  <c r="AR160" i="4"/>
  <c r="AS160" i="4"/>
  <c r="AT160" i="4"/>
  <c r="AU160" i="4"/>
  <c r="AV160" i="4"/>
  <c r="AW160" i="4"/>
  <c r="AX160" i="4"/>
  <c r="AY160" i="4"/>
  <c r="AZ160" i="4"/>
  <c r="BA160" i="4"/>
  <c r="BB160" i="4"/>
  <c r="BC160" i="4"/>
  <c r="BD160" i="4"/>
  <c r="BE160" i="4"/>
  <c r="BF160" i="4"/>
  <c r="BG160" i="4"/>
  <c r="BH160" i="4"/>
  <c r="BI160" i="4"/>
  <c r="BJ160" i="4"/>
  <c r="BK160" i="4"/>
  <c r="BL160" i="4"/>
  <c r="BM160" i="4"/>
  <c r="BN160" i="4"/>
  <c r="BO160" i="4"/>
  <c r="BP160" i="4"/>
  <c r="BQ160" i="4"/>
  <c r="BR160" i="4"/>
  <c r="BS160" i="4"/>
  <c r="BT160" i="4"/>
  <c r="BU160" i="4"/>
  <c r="BV160" i="4"/>
  <c r="BW160" i="4"/>
  <c r="BX160" i="4"/>
  <c r="BY160" i="4"/>
  <c r="BZ160" i="4"/>
  <c r="CA160" i="4"/>
  <c r="CB160" i="4"/>
  <c r="CC160" i="4"/>
  <c r="CD160" i="4"/>
  <c r="CE160" i="4"/>
  <c r="CF160" i="4"/>
  <c r="CG160" i="4"/>
  <c r="CH160" i="4"/>
  <c r="CI160" i="4"/>
  <c r="CJ160" i="4"/>
  <c r="CK160" i="4"/>
  <c r="CL160" i="4"/>
  <c r="CM160" i="4"/>
  <c r="CN160" i="4"/>
  <c r="CO160" i="4"/>
  <c r="CP160" i="4"/>
  <c r="CQ160" i="4"/>
  <c r="CR160" i="4"/>
  <c r="CS160" i="4"/>
  <c r="CT160" i="4"/>
  <c r="CU160" i="4"/>
  <c r="CV160" i="4"/>
  <c r="CW160" i="4"/>
  <c r="CX160" i="4"/>
  <c r="CY160" i="4"/>
  <c r="CZ160" i="4"/>
  <c r="DA160" i="4"/>
  <c r="DB160" i="4"/>
  <c r="DC160" i="4"/>
  <c r="DD160" i="4"/>
  <c r="DE160" i="4"/>
  <c r="DF160" i="4"/>
  <c r="DG160" i="4"/>
  <c r="DH160" i="4"/>
  <c r="DI160" i="4"/>
  <c r="DJ160" i="4"/>
  <c r="DK160" i="4"/>
  <c r="DL160" i="4"/>
  <c r="DM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AS161" i="4"/>
  <c r="AT161" i="4"/>
  <c r="AU161" i="4"/>
  <c r="AV161" i="4"/>
  <c r="AW161" i="4"/>
  <c r="AX161" i="4"/>
  <c r="AY161" i="4"/>
  <c r="AZ161" i="4"/>
  <c r="BA161" i="4"/>
  <c r="BB161" i="4"/>
  <c r="BC161" i="4"/>
  <c r="BD161" i="4"/>
  <c r="BE161" i="4"/>
  <c r="BF161" i="4"/>
  <c r="BG161" i="4"/>
  <c r="BH161" i="4"/>
  <c r="BI161" i="4"/>
  <c r="BJ161" i="4"/>
  <c r="BK161" i="4"/>
  <c r="BL161" i="4"/>
  <c r="BM161" i="4"/>
  <c r="BN161" i="4"/>
  <c r="BO161" i="4"/>
  <c r="BP161" i="4"/>
  <c r="BQ161" i="4"/>
  <c r="BR161" i="4"/>
  <c r="BS161" i="4"/>
  <c r="BT161" i="4"/>
  <c r="BU161" i="4"/>
  <c r="BV161" i="4"/>
  <c r="BW161" i="4"/>
  <c r="BX161" i="4"/>
  <c r="BY161" i="4"/>
  <c r="BZ161" i="4"/>
  <c r="CA161" i="4"/>
  <c r="CB161" i="4"/>
  <c r="CC161" i="4"/>
  <c r="CD161" i="4"/>
  <c r="CE161" i="4"/>
  <c r="CF161" i="4"/>
  <c r="CG161" i="4"/>
  <c r="CH161" i="4"/>
  <c r="CI161" i="4"/>
  <c r="CJ161" i="4"/>
  <c r="CK161" i="4"/>
  <c r="CL161" i="4"/>
  <c r="CM161" i="4"/>
  <c r="CN161" i="4"/>
  <c r="CO161" i="4"/>
  <c r="CP161" i="4"/>
  <c r="CQ161" i="4"/>
  <c r="CR161" i="4"/>
  <c r="CS161" i="4"/>
  <c r="CT161" i="4"/>
  <c r="CU161" i="4"/>
  <c r="CV161" i="4"/>
  <c r="CW161" i="4"/>
  <c r="CX161" i="4"/>
  <c r="CY161" i="4"/>
  <c r="CZ161" i="4"/>
  <c r="DA161" i="4"/>
  <c r="DB161" i="4"/>
  <c r="DC161" i="4"/>
  <c r="DD161" i="4"/>
  <c r="DE161" i="4"/>
  <c r="DF161" i="4"/>
  <c r="DG161" i="4"/>
  <c r="DH161" i="4"/>
  <c r="DI161" i="4"/>
  <c r="DJ161" i="4"/>
  <c r="DK161" i="4"/>
  <c r="DL161" i="4"/>
  <c r="DM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AP162" i="4"/>
  <c r="AQ162" i="4"/>
  <c r="AR162" i="4"/>
  <c r="AS162" i="4"/>
  <c r="AT162" i="4"/>
  <c r="AU162" i="4"/>
  <c r="AV162" i="4"/>
  <c r="AW162" i="4"/>
  <c r="AX162" i="4"/>
  <c r="AY162" i="4"/>
  <c r="AZ162" i="4"/>
  <c r="BA162" i="4"/>
  <c r="BB162" i="4"/>
  <c r="BC162" i="4"/>
  <c r="BD162" i="4"/>
  <c r="BE162" i="4"/>
  <c r="BF162" i="4"/>
  <c r="BG162" i="4"/>
  <c r="BH162" i="4"/>
  <c r="BI162" i="4"/>
  <c r="BJ162" i="4"/>
  <c r="BK162" i="4"/>
  <c r="BL162" i="4"/>
  <c r="BM162" i="4"/>
  <c r="BN162" i="4"/>
  <c r="BO162" i="4"/>
  <c r="BP162" i="4"/>
  <c r="BQ162" i="4"/>
  <c r="BR162" i="4"/>
  <c r="BS162" i="4"/>
  <c r="BT162" i="4"/>
  <c r="BU162" i="4"/>
  <c r="BV162" i="4"/>
  <c r="BW162" i="4"/>
  <c r="BX162" i="4"/>
  <c r="BY162" i="4"/>
  <c r="BZ162" i="4"/>
  <c r="CA162" i="4"/>
  <c r="CB162" i="4"/>
  <c r="CC162" i="4"/>
  <c r="CD162" i="4"/>
  <c r="CE162" i="4"/>
  <c r="CF162" i="4"/>
  <c r="CG162" i="4"/>
  <c r="CH162" i="4"/>
  <c r="CI162" i="4"/>
  <c r="CJ162" i="4"/>
  <c r="CK162" i="4"/>
  <c r="CL162" i="4"/>
  <c r="CM162" i="4"/>
  <c r="CN162" i="4"/>
  <c r="CO162" i="4"/>
  <c r="CP162" i="4"/>
  <c r="CQ162" i="4"/>
  <c r="CR162" i="4"/>
  <c r="CS162" i="4"/>
  <c r="CT162" i="4"/>
  <c r="CU162" i="4"/>
  <c r="CV162" i="4"/>
  <c r="CW162" i="4"/>
  <c r="CX162" i="4"/>
  <c r="CY162" i="4"/>
  <c r="CZ162" i="4"/>
  <c r="DA162" i="4"/>
  <c r="DB162" i="4"/>
  <c r="DC162" i="4"/>
  <c r="DD162" i="4"/>
  <c r="DE162" i="4"/>
  <c r="DF162" i="4"/>
  <c r="DG162" i="4"/>
  <c r="DH162" i="4"/>
  <c r="DI162" i="4"/>
  <c r="DJ162" i="4"/>
  <c r="DK162" i="4"/>
  <c r="DL162" i="4"/>
  <c r="DM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AS163" i="4"/>
  <c r="AT163" i="4"/>
  <c r="AU163" i="4"/>
  <c r="AV163" i="4"/>
  <c r="AW163" i="4"/>
  <c r="AX163" i="4"/>
  <c r="AY163" i="4"/>
  <c r="AZ163" i="4"/>
  <c r="BA163" i="4"/>
  <c r="BB163" i="4"/>
  <c r="BC163" i="4"/>
  <c r="BD163" i="4"/>
  <c r="BE163" i="4"/>
  <c r="BF163" i="4"/>
  <c r="BG163" i="4"/>
  <c r="BH163" i="4"/>
  <c r="BI163" i="4"/>
  <c r="BJ163" i="4"/>
  <c r="BK163" i="4"/>
  <c r="BL163" i="4"/>
  <c r="BM163" i="4"/>
  <c r="BN163" i="4"/>
  <c r="BO163" i="4"/>
  <c r="BP163" i="4"/>
  <c r="BQ163" i="4"/>
  <c r="BR163" i="4"/>
  <c r="BS163" i="4"/>
  <c r="BT163" i="4"/>
  <c r="BU163" i="4"/>
  <c r="BV163" i="4"/>
  <c r="BW163" i="4"/>
  <c r="BX163" i="4"/>
  <c r="BY163" i="4"/>
  <c r="BZ163" i="4"/>
  <c r="CA163" i="4"/>
  <c r="CB163" i="4"/>
  <c r="CC163" i="4"/>
  <c r="CD163" i="4"/>
  <c r="CE163" i="4"/>
  <c r="CF163" i="4"/>
  <c r="CG163" i="4"/>
  <c r="CH163" i="4"/>
  <c r="CI163" i="4"/>
  <c r="CJ163" i="4"/>
  <c r="CK163" i="4"/>
  <c r="CL163" i="4"/>
  <c r="CM163" i="4"/>
  <c r="CN163" i="4"/>
  <c r="CO163" i="4"/>
  <c r="CP163" i="4"/>
  <c r="CQ163" i="4"/>
  <c r="CR163" i="4"/>
  <c r="CS163" i="4"/>
  <c r="CT163" i="4"/>
  <c r="CU163" i="4"/>
  <c r="CV163" i="4"/>
  <c r="CW163" i="4"/>
  <c r="CX163" i="4"/>
  <c r="CY163" i="4"/>
  <c r="CZ163" i="4"/>
  <c r="DA163" i="4"/>
  <c r="DB163" i="4"/>
  <c r="DC163" i="4"/>
  <c r="DD163" i="4"/>
  <c r="DE163" i="4"/>
  <c r="DF163" i="4"/>
  <c r="DG163" i="4"/>
  <c r="DH163" i="4"/>
  <c r="DI163" i="4"/>
  <c r="DJ163" i="4"/>
  <c r="DK163" i="4"/>
  <c r="DL163" i="4"/>
  <c r="DM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AP164" i="4"/>
  <c r="AQ164" i="4"/>
  <c r="AR164" i="4"/>
  <c r="AS164" i="4"/>
  <c r="AT164" i="4"/>
  <c r="AU164" i="4"/>
  <c r="AV164" i="4"/>
  <c r="AW164" i="4"/>
  <c r="AX164" i="4"/>
  <c r="AY164" i="4"/>
  <c r="AZ164" i="4"/>
  <c r="BA164" i="4"/>
  <c r="BB164" i="4"/>
  <c r="BC164" i="4"/>
  <c r="BD164" i="4"/>
  <c r="BE164" i="4"/>
  <c r="BF164" i="4"/>
  <c r="BG164" i="4"/>
  <c r="BH164" i="4"/>
  <c r="BI164" i="4"/>
  <c r="BJ164" i="4"/>
  <c r="BK164" i="4"/>
  <c r="BL164" i="4"/>
  <c r="BM164" i="4"/>
  <c r="BN164" i="4"/>
  <c r="BO164" i="4"/>
  <c r="BP164" i="4"/>
  <c r="BQ164" i="4"/>
  <c r="BR164" i="4"/>
  <c r="BS164" i="4"/>
  <c r="BT164" i="4"/>
  <c r="BU164" i="4"/>
  <c r="BV164" i="4"/>
  <c r="BW164" i="4"/>
  <c r="BX164" i="4"/>
  <c r="BY164" i="4"/>
  <c r="BZ164" i="4"/>
  <c r="CA164" i="4"/>
  <c r="CB164" i="4"/>
  <c r="CC164" i="4"/>
  <c r="CD164" i="4"/>
  <c r="CE164" i="4"/>
  <c r="CF164" i="4"/>
  <c r="CG164" i="4"/>
  <c r="CH164" i="4"/>
  <c r="CI164" i="4"/>
  <c r="CJ164" i="4"/>
  <c r="CK164" i="4"/>
  <c r="CL164" i="4"/>
  <c r="CM164" i="4"/>
  <c r="CN164" i="4"/>
  <c r="CO164" i="4"/>
  <c r="CP164" i="4"/>
  <c r="CQ164" i="4"/>
  <c r="CR164" i="4"/>
  <c r="CS164" i="4"/>
  <c r="CT164" i="4"/>
  <c r="CU164" i="4"/>
  <c r="CV164" i="4"/>
  <c r="CW164" i="4"/>
  <c r="CX164" i="4"/>
  <c r="CY164" i="4"/>
  <c r="CZ164" i="4"/>
  <c r="DA164" i="4"/>
  <c r="DB164" i="4"/>
  <c r="DC164" i="4"/>
  <c r="DD164" i="4"/>
  <c r="DE164" i="4"/>
  <c r="DF164" i="4"/>
  <c r="DG164" i="4"/>
  <c r="DH164" i="4"/>
  <c r="DI164" i="4"/>
  <c r="DJ164" i="4"/>
  <c r="DK164" i="4"/>
  <c r="DL164" i="4"/>
  <c r="DM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AP165" i="4"/>
  <c r="AQ165" i="4"/>
  <c r="AR165" i="4"/>
  <c r="AS165" i="4"/>
  <c r="AT165" i="4"/>
  <c r="AU165" i="4"/>
  <c r="AV165" i="4"/>
  <c r="AW165" i="4"/>
  <c r="AX165" i="4"/>
  <c r="AY165" i="4"/>
  <c r="AZ165" i="4"/>
  <c r="BA165" i="4"/>
  <c r="BB165" i="4"/>
  <c r="BC165" i="4"/>
  <c r="BD165" i="4"/>
  <c r="BE165" i="4"/>
  <c r="BF165" i="4"/>
  <c r="BG165" i="4"/>
  <c r="BH165" i="4"/>
  <c r="BI165" i="4"/>
  <c r="BJ165" i="4"/>
  <c r="BK165" i="4"/>
  <c r="BL165" i="4"/>
  <c r="BM165" i="4"/>
  <c r="BN165" i="4"/>
  <c r="BO165" i="4"/>
  <c r="BP165" i="4"/>
  <c r="BQ165" i="4"/>
  <c r="BR165" i="4"/>
  <c r="BS165" i="4"/>
  <c r="BT165" i="4"/>
  <c r="BU165" i="4"/>
  <c r="BV165" i="4"/>
  <c r="BW165" i="4"/>
  <c r="BX165" i="4"/>
  <c r="BY165" i="4"/>
  <c r="BZ165" i="4"/>
  <c r="CA165" i="4"/>
  <c r="CB165" i="4"/>
  <c r="CC165" i="4"/>
  <c r="CD165" i="4"/>
  <c r="CE165" i="4"/>
  <c r="CF165" i="4"/>
  <c r="CG165" i="4"/>
  <c r="CH165" i="4"/>
  <c r="CI165" i="4"/>
  <c r="CJ165" i="4"/>
  <c r="CK165" i="4"/>
  <c r="CL165" i="4"/>
  <c r="CM165" i="4"/>
  <c r="CN165" i="4"/>
  <c r="CO165" i="4"/>
  <c r="CP165" i="4"/>
  <c r="CQ165" i="4"/>
  <c r="CR165" i="4"/>
  <c r="CS165" i="4"/>
  <c r="CT165" i="4"/>
  <c r="CU165" i="4"/>
  <c r="CV165" i="4"/>
  <c r="CW165" i="4"/>
  <c r="CX165" i="4"/>
  <c r="CY165" i="4"/>
  <c r="CZ165" i="4"/>
  <c r="DA165" i="4"/>
  <c r="DB165" i="4"/>
  <c r="DC165" i="4"/>
  <c r="DD165" i="4"/>
  <c r="DE165" i="4"/>
  <c r="DF165" i="4"/>
  <c r="DG165" i="4"/>
  <c r="DH165" i="4"/>
  <c r="DI165" i="4"/>
  <c r="DJ165" i="4"/>
  <c r="DK165" i="4"/>
  <c r="DL165" i="4"/>
  <c r="DM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AP166" i="4"/>
  <c r="AQ166" i="4"/>
  <c r="AR166" i="4"/>
  <c r="AS166" i="4"/>
  <c r="AT166" i="4"/>
  <c r="AU166" i="4"/>
  <c r="AV166" i="4"/>
  <c r="AW166" i="4"/>
  <c r="AX166" i="4"/>
  <c r="AY166" i="4"/>
  <c r="AZ166" i="4"/>
  <c r="BA166" i="4"/>
  <c r="BB166" i="4"/>
  <c r="BC166" i="4"/>
  <c r="BD166" i="4"/>
  <c r="BE166" i="4"/>
  <c r="BF166" i="4"/>
  <c r="BG166" i="4"/>
  <c r="BH166" i="4"/>
  <c r="BI166" i="4"/>
  <c r="BJ166" i="4"/>
  <c r="BK166" i="4"/>
  <c r="BL166" i="4"/>
  <c r="BM166" i="4"/>
  <c r="BN166" i="4"/>
  <c r="BO166" i="4"/>
  <c r="BP166" i="4"/>
  <c r="BQ166" i="4"/>
  <c r="BR166" i="4"/>
  <c r="BS166" i="4"/>
  <c r="BT166" i="4"/>
  <c r="BU166" i="4"/>
  <c r="BV166" i="4"/>
  <c r="BW166" i="4"/>
  <c r="BX166" i="4"/>
  <c r="BY166" i="4"/>
  <c r="BZ166" i="4"/>
  <c r="CA166" i="4"/>
  <c r="CB166" i="4"/>
  <c r="CC166" i="4"/>
  <c r="CD166" i="4"/>
  <c r="CE166" i="4"/>
  <c r="CF166" i="4"/>
  <c r="CG166" i="4"/>
  <c r="CH166" i="4"/>
  <c r="CI166" i="4"/>
  <c r="CJ166" i="4"/>
  <c r="CK166" i="4"/>
  <c r="CL166" i="4"/>
  <c r="CM166" i="4"/>
  <c r="CN166" i="4"/>
  <c r="CO166" i="4"/>
  <c r="CP166" i="4"/>
  <c r="CQ166" i="4"/>
  <c r="CR166" i="4"/>
  <c r="CS166" i="4"/>
  <c r="CT166" i="4"/>
  <c r="CU166" i="4"/>
  <c r="CV166" i="4"/>
  <c r="CW166" i="4"/>
  <c r="CX166" i="4"/>
  <c r="CY166" i="4"/>
  <c r="CZ166" i="4"/>
  <c r="DA166" i="4"/>
  <c r="DB166" i="4"/>
  <c r="DC166" i="4"/>
  <c r="DD166" i="4"/>
  <c r="DE166" i="4"/>
  <c r="DF166" i="4"/>
  <c r="DG166" i="4"/>
  <c r="DH166" i="4"/>
  <c r="DI166" i="4"/>
  <c r="DJ166" i="4"/>
  <c r="DK166" i="4"/>
  <c r="DL166" i="4"/>
  <c r="DM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AP167" i="4"/>
  <c r="AQ167" i="4"/>
  <c r="AR167" i="4"/>
  <c r="AS167" i="4"/>
  <c r="AT167" i="4"/>
  <c r="AU167" i="4"/>
  <c r="AV167" i="4"/>
  <c r="AW167" i="4"/>
  <c r="AX167" i="4"/>
  <c r="AY167" i="4"/>
  <c r="AZ167" i="4"/>
  <c r="BA167" i="4"/>
  <c r="BB167" i="4"/>
  <c r="BC167" i="4"/>
  <c r="BD167" i="4"/>
  <c r="BE167" i="4"/>
  <c r="BF167" i="4"/>
  <c r="BG167" i="4"/>
  <c r="BH167" i="4"/>
  <c r="BI167" i="4"/>
  <c r="BJ167" i="4"/>
  <c r="BK167" i="4"/>
  <c r="BL167" i="4"/>
  <c r="BM167" i="4"/>
  <c r="BN167" i="4"/>
  <c r="BO167" i="4"/>
  <c r="BP167" i="4"/>
  <c r="BQ167" i="4"/>
  <c r="BR167" i="4"/>
  <c r="BS167" i="4"/>
  <c r="BT167" i="4"/>
  <c r="BU167" i="4"/>
  <c r="BV167" i="4"/>
  <c r="BW167" i="4"/>
  <c r="BX167" i="4"/>
  <c r="BY167" i="4"/>
  <c r="BZ167" i="4"/>
  <c r="CA167" i="4"/>
  <c r="CB167" i="4"/>
  <c r="CC167" i="4"/>
  <c r="CD167" i="4"/>
  <c r="CE167" i="4"/>
  <c r="CF167" i="4"/>
  <c r="CG167" i="4"/>
  <c r="CH167" i="4"/>
  <c r="CI167" i="4"/>
  <c r="CJ167" i="4"/>
  <c r="CK167" i="4"/>
  <c r="CL167" i="4"/>
  <c r="CM167" i="4"/>
  <c r="CN167" i="4"/>
  <c r="CO167" i="4"/>
  <c r="CP167" i="4"/>
  <c r="CQ167" i="4"/>
  <c r="CR167" i="4"/>
  <c r="CS167" i="4"/>
  <c r="CT167" i="4"/>
  <c r="CU167" i="4"/>
  <c r="CV167" i="4"/>
  <c r="CW167" i="4"/>
  <c r="CX167" i="4"/>
  <c r="CY167" i="4"/>
  <c r="CZ167" i="4"/>
  <c r="DA167" i="4"/>
  <c r="DB167" i="4"/>
  <c r="DC167" i="4"/>
  <c r="DD167" i="4"/>
  <c r="DE167" i="4"/>
  <c r="DF167" i="4"/>
  <c r="DG167" i="4"/>
  <c r="DH167" i="4"/>
  <c r="DI167" i="4"/>
  <c r="DJ167" i="4"/>
  <c r="DK167" i="4"/>
  <c r="DL167" i="4"/>
  <c r="DM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AO168" i="4"/>
  <c r="AP168" i="4"/>
  <c r="AQ168" i="4"/>
  <c r="AR168" i="4"/>
  <c r="AS168" i="4"/>
  <c r="AT168" i="4"/>
  <c r="AU168" i="4"/>
  <c r="AV168" i="4"/>
  <c r="AW168" i="4"/>
  <c r="AX168" i="4"/>
  <c r="AY168" i="4"/>
  <c r="AZ168" i="4"/>
  <c r="BA168" i="4"/>
  <c r="BB168" i="4"/>
  <c r="BC168" i="4"/>
  <c r="BD168" i="4"/>
  <c r="BE168" i="4"/>
  <c r="BF168" i="4"/>
  <c r="BG168" i="4"/>
  <c r="BH168" i="4"/>
  <c r="BI168" i="4"/>
  <c r="BJ168" i="4"/>
  <c r="BK168" i="4"/>
  <c r="BL168" i="4"/>
  <c r="BM168" i="4"/>
  <c r="BN168" i="4"/>
  <c r="BO168" i="4"/>
  <c r="BP168" i="4"/>
  <c r="BQ168" i="4"/>
  <c r="BR168" i="4"/>
  <c r="BS168" i="4"/>
  <c r="BT168" i="4"/>
  <c r="BU168" i="4"/>
  <c r="BV168" i="4"/>
  <c r="BW168" i="4"/>
  <c r="BX168" i="4"/>
  <c r="BY168" i="4"/>
  <c r="BZ168" i="4"/>
  <c r="CA168" i="4"/>
  <c r="CB168" i="4"/>
  <c r="CC168" i="4"/>
  <c r="CD168" i="4"/>
  <c r="CE168" i="4"/>
  <c r="CF168" i="4"/>
  <c r="CG168" i="4"/>
  <c r="CH168" i="4"/>
  <c r="CI168" i="4"/>
  <c r="CJ168" i="4"/>
  <c r="CK168" i="4"/>
  <c r="CL168" i="4"/>
  <c r="CM168" i="4"/>
  <c r="CN168" i="4"/>
  <c r="CO168" i="4"/>
  <c r="CP168" i="4"/>
  <c r="CQ168" i="4"/>
  <c r="CR168" i="4"/>
  <c r="CS168" i="4"/>
  <c r="CT168" i="4"/>
  <c r="CU168" i="4"/>
  <c r="CV168" i="4"/>
  <c r="CW168" i="4"/>
  <c r="CX168" i="4"/>
  <c r="CY168" i="4"/>
  <c r="CZ168" i="4"/>
  <c r="DA168" i="4"/>
  <c r="DB168" i="4"/>
  <c r="DC168" i="4"/>
  <c r="DD168" i="4"/>
  <c r="DE168" i="4"/>
  <c r="DF168" i="4"/>
  <c r="DG168" i="4"/>
  <c r="DH168" i="4"/>
  <c r="DI168" i="4"/>
  <c r="DJ168" i="4"/>
  <c r="DK168" i="4"/>
  <c r="DL168" i="4"/>
  <c r="DM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AO169" i="4"/>
  <c r="AP169" i="4"/>
  <c r="AQ169" i="4"/>
  <c r="AR169" i="4"/>
  <c r="AS169" i="4"/>
  <c r="AT169" i="4"/>
  <c r="AU169" i="4"/>
  <c r="AV169" i="4"/>
  <c r="AW169" i="4"/>
  <c r="AX169" i="4"/>
  <c r="AY169" i="4"/>
  <c r="AZ169" i="4"/>
  <c r="BA169" i="4"/>
  <c r="BB169" i="4"/>
  <c r="BC169" i="4"/>
  <c r="BD169" i="4"/>
  <c r="BE169" i="4"/>
  <c r="BF169" i="4"/>
  <c r="BG169" i="4"/>
  <c r="BH169" i="4"/>
  <c r="BI169" i="4"/>
  <c r="BJ169" i="4"/>
  <c r="BK169" i="4"/>
  <c r="BL169" i="4"/>
  <c r="BM169" i="4"/>
  <c r="BN169" i="4"/>
  <c r="BO169" i="4"/>
  <c r="BP169" i="4"/>
  <c r="BQ169" i="4"/>
  <c r="BR169" i="4"/>
  <c r="BS169" i="4"/>
  <c r="BT169" i="4"/>
  <c r="BU169" i="4"/>
  <c r="BV169" i="4"/>
  <c r="BW169" i="4"/>
  <c r="BX169" i="4"/>
  <c r="BY169" i="4"/>
  <c r="BZ169" i="4"/>
  <c r="CA169" i="4"/>
  <c r="CB169" i="4"/>
  <c r="CC169" i="4"/>
  <c r="CD169" i="4"/>
  <c r="CE169" i="4"/>
  <c r="CF169" i="4"/>
  <c r="CG169" i="4"/>
  <c r="CH169" i="4"/>
  <c r="CI169" i="4"/>
  <c r="CJ169" i="4"/>
  <c r="CK169" i="4"/>
  <c r="CL169" i="4"/>
  <c r="CM169" i="4"/>
  <c r="CN169" i="4"/>
  <c r="CO169" i="4"/>
  <c r="CP169" i="4"/>
  <c r="CQ169" i="4"/>
  <c r="CR169" i="4"/>
  <c r="CS169" i="4"/>
  <c r="CT169" i="4"/>
  <c r="CU169" i="4"/>
  <c r="CV169" i="4"/>
  <c r="CW169" i="4"/>
  <c r="CX169" i="4"/>
  <c r="CY169" i="4"/>
  <c r="CZ169" i="4"/>
  <c r="DA169" i="4"/>
  <c r="DB169" i="4"/>
  <c r="DC169" i="4"/>
  <c r="DD169" i="4"/>
  <c r="DE169" i="4"/>
  <c r="DF169" i="4"/>
  <c r="DG169" i="4"/>
  <c r="DH169" i="4"/>
  <c r="DI169" i="4"/>
  <c r="DJ169" i="4"/>
  <c r="DK169" i="4"/>
  <c r="DL169" i="4"/>
  <c r="DM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AP170" i="4"/>
  <c r="AQ170" i="4"/>
  <c r="AR170" i="4"/>
  <c r="AS170" i="4"/>
  <c r="AT170" i="4"/>
  <c r="AU170" i="4"/>
  <c r="AV170" i="4"/>
  <c r="AW170" i="4"/>
  <c r="AX170" i="4"/>
  <c r="AY170" i="4"/>
  <c r="AZ170" i="4"/>
  <c r="BA170" i="4"/>
  <c r="BB170" i="4"/>
  <c r="BC170" i="4"/>
  <c r="BD170" i="4"/>
  <c r="BE170" i="4"/>
  <c r="BF170" i="4"/>
  <c r="BG170" i="4"/>
  <c r="BH170" i="4"/>
  <c r="BI170" i="4"/>
  <c r="BJ170" i="4"/>
  <c r="BK170" i="4"/>
  <c r="BL170" i="4"/>
  <c r="BM170" i="4"/>
  <c r="BN170" i="4"/>
  <c r="BO170" i="4"/>
  <c r="BP170" i="4"/>
  <c r="BQ170" i="4"/>
  <c r="BR170" i="4"/>
  <c r="BS170" i="4"/>
  <c r="BT170" i="4"/>
  <c r="BU170" i="4"/>
  <c r="BV170" i="4"/>
  <c r="BW170" i="4"/>
  <c r="BX170" i="4"/>
  <c r="BY170" i="4"/>
  <c r="BZ170" i="4"/>
  <c r="CA170" i="4"/>
  <c r="CB170" i="4"/>
  <c r="CC170" i="4"/>
  <c r="CD170" i="4"/>
  <c r="CE170" i="4"/>
  <c r="CF170" i="4"/>
  <c r="CG170" i="4"/>
  <c r="CH170" i="4"/>
  <c r="CI170" i="4"/>
  <c r="CJ170" i="4"/>
  <c r="CK170" i="4"/>
  <c r="CL170" i="4"/>
  <c r="CM170" i="4"/>
  <c r="CN170" i="4"/>
  <c r="CO170" i="4"/>
  <c r="CP170" i="4"/>
  <c r="CQ170" i="4"/>
  <c r="CR170" i="4"/>
  <c r="CS170" i="4"/>
  <c r="CT170" i="4"/>
  <c r="CU170" i="4"/>
  <c r="CV170" i="4"/>
  <c r="CW170" i="4"/>
  <c r="CX170" i="4"/>
  <c r="CY170" i="4"/>
  <c r="CZ170" i="4"/>
  <c r="DA170" i="4"/>
  <c r="DB170" i="4"/>
  <c r="DC170" i="4"/>
  <c r="DD170" i="4"/>
  <c r="DE170" i="4"/>
  <c r="DF170" i="4"/>
  <c r="DG170" i="4"/>
  <c r="DH170" i="4"/>
  <c r="DI170" i="4"/>
  <c r="DJ170" i="4"/>
  <c r="DK170" i="4"/>
  <c r="DL170" i="4"/>
  <c r="DM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AP171" i="4"/>
  <c r="AQ171" i="4"/>
  <c r="AR171" i="4"/>
  <c r="AS171" i="4"/>
  <c r="AT171" i="4"/>
  <c r="AU171" i="4"/>
  <c r="AV171" i="4"/>
  <c r="AW171" i="4"/>
  <c r="AX171" i="4"/>
  <c r="AY171" i="4"/>
  <c r="AZ171" i="4"/>
  <c r="BA171" i="4"/>
  <c r="BB171" i="4"/>
  <c r="BC171" i="4"/>
  <c r="BD171" i="4"/>
  <c r="BE171" i="4"/>
  <c r="BF171" i="4"/>
  <c r="BG171" i="4"/>
  <c r="BH171" i="4"/>
  <c r="BI171" i="4"/>
  <c r="BJ171" i="4"/>
  <c r="BK171" i="4"/>
  <c r="BL171" i="4"/>
  <c r="BM171" i="4"/>
  <c r="BN171" i="4"/>
  <c r="BO171" i="4"/>
  <c r="BP171" i="4"/>
  <c r="BQ171" i="4"/>
  <c r="BR171" i="4"/>
  <c r="BS171" i="4"/>
  <c r="BT171" i="4"/>
  <c r="BU171" i="4"/>
  <c r="BV171" i="4"/>
  <c r="BW171" i="4"/>
  <c r="BX171" i="4"/>
  <c r="BY171" i="4"/>
  <c r="BZ171" i="4"/>
  <c r="CA171" i="4"/>
  <c r="CB171" i="4"/>
  <c r="CC171" i="4"/>
  <c r="CD171" i="4"/>
  <c r="CE171" i="4"/>
  <c r="CF171" i="4"/>
  <c r="CG171" i="4"/>
  <c r="CH171" i="4"/>
  <c r="CI171" i="4"/>
  <c r="CJ171" i="4"/>
  <c r="CK171" i="4"/>
  <c r="CL171" i="4"/>
  <c r="CM171" i="4"/>
  <c r="CN171" i="4"/>
  <c r="CO171" i="4"/>
  <c r="CP171" i="4"/>
  <c r="CQ171" i="4"/>
  <c r="CR171" i="4"/>
  <c r="CS171" i="4"/>
  <c r="CT171" i="4"/>
  <c r="CU171" i="4"/>
  <c r="CV171" i="4"/>
  <c r="CW171" i="4"/>
  <c r="CX171" i="4"/>
  <c r="CY171" i="4"/>
  <c r="CZ171" i="4"/>
  <c r="DA171" i="4"/>
  <c r="DB171" i="4"/>
  <c r="DC171" i="4"/>
  <c r="DD171" i="4"/>
  <c r="DE171" i="4"/>
  <c r="DF171" i="4"/>
  <c r="DG171" i="4"/>
  <c r="DH171" i="4"/>
  <c r="DI171" i="4"/>
  <c r="DJ171" i="4"/>
  <c r="DK171" i="4"/>
  <c r="DL171" i="4"/>
  <c r="DM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AO172" i="4"/>
  <c r="AP172" i="4"/>
  <c r="AQ172" i="4"/>
  <c r="AR172" i="4"/>
  <c r="AS172" i="4"/>
  <c r="AT172" i="4"/>
  <c r="AU172" i="4"/>
  <c r="AV172" i="4"/>
  <c r="AW172" i="4"/>
  <c r="AX172" i="4"/>
  <c r="AY172" i="4"/>
  <c r="AZ172" i="4"/>
  <c r="BA172" i="4"/>
  <c r="BB172" i="4"/>
  <c r="BC172" i="4"/>
  <c r="BD172" i="4"/>
  <c r="BE172" i="4"/>
  <c r="BF172" i="4"/>
  <c r="BG172" i="4"/>
  <c r="BH172" i="4"/>
  <c r="BI172" i="4"/>
  <c r="BJ172" i="4"/>
  <c r="BK172" i="4"/>
  <c r="BL172" i="4"/>
  <c r="BM172" i="4"/>
  <c r="BN172" i="4"/>
  <c r="BO172" i="4"/>
  <c r="BP172" i="4"/>
  <c r="BQ172" i="4"/>
  <c r="BR172" i="4"/>
  <c r="BS172" i="4"/>
  <c r="BT172" i="4"/>
  <c r="BU172" i="4"/>
  <c r="BV172" i="4"/>
  <c r="BW172" i="4"/>
  <c r="BX172" i="4"/>
  <c r="BY172" i="4"/>
  <c r="BZ172" i="4"/>
  <c r="CA172" i="4"/>
  <c r="CB172" i="4"/>
  <c r="CC172" i="4"/>
  <c r="CD172" i="4"/>
  <c r="CE172" i="4"/>
  <c r="CF172" i="4"/>
  <c r="CG172" i="4"/>
  <c r="CH172" i="4"/>
  <c r="CI172" i="4"/>
  <c r="CJ172" i="4"/>
  <c r="CK172" i="4"/>
  <c r="CL172" i="4"/>
  <c r="CM172" i="4"/>
  <c r="CN172" i="4"/>
  <c r="CO172" i="4"/>
  <c r="CP172" i="4"/>
  <c r="CQ172" i="4"/>
  <c r="CR172" i="4"/>
  <c r="CS172" i="4"/>
  <c r="CT172" i="4"/>
  <c r="CU172" i="4"/>
  <c r="CV172" i="4"/>
  <c r="CW172" i="4"/>
  <c r="CX172" i="4"/>
  <c r="CY172" i="4"/>
  <c r="CZ172" i="4"/>
  <c r="DA172" i="4"/>
  <c r="DB172" i="4"/>
  <c r="DC172" i="4"/>
  <c r="DD172" i="4"/>
  <c r="DE172" i="4"/>
  <c r="DF172" i="4"/>
  <c r="DG172" i="4"/>
  <c r="DH172" i="4"/>
  <c r="DI172" i="4"/>
  <c r="DJ172" i="4"/>
  <c r="DK172" i="4"/>
  <c r="DL172" i="4"/>
  <c r="DM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AO173" i="4"/>
  <c r="AP173" i="4"/>
  <c r="AQ173" i="4"/>
  <c r="AR173" i="4"/>
  <c r="AS173" i="4"/>
  <c r="AT173" i="4"/>
  <c r="AU173" i="4"/>
  <c r="AV173" i="4"/>
  <c r="AW173" i="4"/>
  <c r="AX173" i="4"/>
  <c r="AY173" i="4"/>
  <c r="AZ173" i="4"/>
  <c r="BA173" i="4"/>
  <c r="BB173" i="4"/>
  <c r="BC173" i="4"/>
  <c r="BD173" i="4"/>
  <c r="BE173" i="4"/>
  <c r="BF173" i="4"/>
  <c r="BG173" i="4"/>
  <c r="BH173" i="4"/>
  <c r="BI173" i="4"/>
  <c r="BJ173" i="4"/>
  <c r="BK173" i="4"/>
  <c r="BL173" i="4"/>
  <c r="BM173" i="4"/>
  <c r="BN173" i="4"/>
  <c r="BO173" i="4"/>
  <c r="BP173" i="4"/>
  <c r="BQ173" i="4"/>
  <c r="BR173" i="4"/>
  <c r="BS173" i="4"/>
  <c r="BT173" i="4"/>
  <c r="BU173" i="4"/>
  <c r="BV173" i="4"/>
  <c r="BW173" i="4"/>
  <c r="BX173" i="4"/>
  <c r="BY173" i="4"/>
  <c r="BZ173" i="4"/>
  <c r="CA173" i="4"/>
  <c r="CB173" i="4"/>
  <c r="CC173" i="4"/>
  <c r="CD173" i="4"/>
  <c r="CE173" i="4"/>
  <c r="CF173" i="4"/>
  <c r="CG173" i="4"/>
  <c r="CH173" i="4"/>
  <c r="CI173" i="4"/>
  <c r="CJ173" i="4"/>
  <c r="CK173" i="4"/>
  <c r="CL173" i="4"/>
  <c r="CM173" i="4"/>
  <c r="CN173" i="4"/>
  <c r="CO173" i="4"/>
  <c r="CP173" i="4"/>
  <c r="CQ173" i="4"/>
  <c r="CR173" i="4"/>
  <c r="CS173" i="4"/>
  <c r="CT173" i="4"/>
  <c r="CU173" i="4"/>
  <c r="CV173" i="4"/>
  <c r="CW173" i="4"/>
  <c r="CX173" i="4"/>
  <c r="CY173" i="4"/>
  <c r="CZ173" i="4"/>
  <c r="DA173" i="4"/>
  <c r="DB173" i="4"/>
  <c r="DC173" i="4"/>
  <c r="DD173" i="4"/>
  <c r="DE173" i="4"/>
  <c r="DF173" i="4"/>
  <c r="DG173" i="4"/>
  <c r="DH173" i="4"/>
  <c r="DI173" i="4"/>
  <c r="DJ173" i="4"/>
  <c r="DK173" i="4"/>
  <c r="DL173" i="4"/>
  <c r="DM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AO174" i="4"/>
  <c r="AP174" i="4"/>
  <c r="AQ174" i="4"/>
  <c r="AR174" i="4"/>
  <c r="AS174" i="4"/>
  <c r="AT174" i="4"/>
  <c r="AU174" i="4"/>
  <c r="AV174" i="4"/>
  <c r="AW174" i="4"/>
  <c r="AX174" i="4"/>
  <c r="AY174" i="4"/>
  <c r="AZ174" i="4"/>
  <c r="BA174" i="4"/>
  <c r="BB174" i="4"/>
  <c r="BC174" i="4"/>
  <c r="BD174" i="4"/>
  <c r="BE174" i="4"/>
  <c r="BF174" i="4"/>
  <c r="BG174" i="4"/>
  <c r="BH174" i="4"/>
  <c r="BI174" i="4"/>
  <c r="BJ174" i="4"/>
  <c r="BK174" i="4"/>
  <c r="BL174" i="4"/>
  <c r="BM174" i="4"/>
  <c r="BN174" i="4"/>
  <c r="BO174" i="4"/>
  <c r="BP174" i="4"/>
  <c r="BQ174" i="4"/>
  <c r="BR174" i="4"/>
  <c r="BS174" i="4"/>
  <c r="BT174" i="4"/>
  <c r="BU174" i="4"/>
  <c r="BV174" i="4"/>
  <c r="BW174" i="4"/>
  <c r="BX174" i="4"/>
  <c r="BY174" i="4"/>
  <c r="BZ174" i="4"/>
  <c r="CA174" i="4"/>
  <c r="CB174" i="4"/>
  <c r="CC174" i="4"/>
  <c r="CD174" i="4"/>
  <c r="CE174" i="4"/>
  <c r="CF174" i="4"/>
  <c r="CG174" i="4"/>
  <c r="CH174" i="4"/>
  <c r="CI174" i="4"/>
  <c r="CJ174" i="4"/>
  <c r="CK174" i="4"/>
  <c r="CL174" i="4"/>
  <c r="CM174" i="4"/>
  <c r="CN174" i="4"/>
  <c r="CO174" i="4"/>
  <c r="CP174" i="4"/>
  <c r="CQ174" i="4"/>
  <c r="CR174" i="4"/>
  <c r="CS174" i="4"/>
  <c r="CT174" i="4"/>
  <c r="CU174" i="4"/>
  <c r="CV174" i="4"/>
  <c r="CW174" i="4"/>
  <c r="CX174" i="4"/>
  <c r="CY174" i="4"/>
  <c r="CZ174" i="4"/>
  <c r="DA174" i="4"/>
  <c r="DB174" i="4"/>
  <c r="DC174" i="4"/>
  <c r="DD174" i="4"/>
  <c r="DE174" i="4"/>
  <c r="DF174" i="4"/>
  <c r="DG174" i="4"/>
  <c r="DH174" i="4"/>
  <c r="DI174" i="4"/>
  <c r="DJ174" i="4"/>
  <c r="DK174" i="4"/>
  <c r="DL174" i="4"/>
  <c r="DM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AO175" i="4"/>
  <c r="AP175" i="4"/>
  <c r="AQ175" i="4"/>
  <c r="AR175" i="4"/>
  <c r="AS175" i="4"/>
  <c r="AT175" i="4"/>
  <c r="AU175" i="4"/>
  <c r="AV175" i="4"/>
  <c r="AW175" i="4"/>
  <c r="AX175" i="4"/>
  <c r="AY175" i="4"/>
  <c r="AZ175" i="4"/>
  <c r="BA175" i="4"/>
  <c r="BB175" i="4"/>
  <c r="BC175" i="4"/>
  <c r="BD175" i="4"/>
  <c r="BE175" i="4"/>
  <c r="BF175" i="4"/>
  <c r="BG175" i="4"/>
  <c r="BH175" i="4"/>
  <c r="BI175" i="4"/>
  <c r="BJ175" i="4"/>
  <c r="BK175" i="4"/>
  <c r="BL175" i="4"/>
  <c r="BM175" i="4"/>
  <c r="BN175" i="4"/>
  <c r="BO175" i="4"/>
  <c r="BP175" i="4"/>
  <c r="BQ175" i="4"/>
  <c r="BR175" i="4"/>
  <c r="BS175" i="4"/>
  <c r="BT175" i="4"/>
  <c r="BU175" i="4"/>
  <c r="BV175" i="4"/>
  <c r="BW175" i="4"/>
  <c r="BX175" i="4"/>
  <c r="BY175" i="4"/>
  <c r="BZ175" i="4"/>
  <c r="CA175" i="4"/>
  <c r="CB175" i="4"/>
  <c r="CC175" i="4"/>
  <c r="CD175" i="4"/>
  <c r="CE175" i="4"/>
  <c r="CF175" i="4"/>
  <c r="CG175" i="4"/>
  <c r="CH175" i="4"/>
  <c r="CI175" i="4"/>
  <c r="CJ175" i="4"/>
  <c r="CK175" i="4"/>
  <c r="CL175" i="4"/>
  <c r="CM175" i="4"/>
  <c r="CN175" i="4"/>
  <c r="CO175" i="4"/>
  <c r="CP175" i="4"/>
  <c r="CQ175" i="4"/>
  <c r="CR175" i="4"/>
  <c r="CS175" i="4"/>
  <c r="CT175" i="4"/>
  <c r="CU175" i="4"/>
  <c r="CV175" i="4"/>
  <c r="CW175" i="4"/>
  <c r="CX175" i="4"/>
  <c r="CY175" i="4"/>
  <c r="CZ175" i="4"/>
  <c r="DA175" i="4"/>
  <c r="DB175" i="4"/>
  <c r="DC175" i="4"/>
  <c r="DD175" i="4"/>
  <c r="DE175" i="4"/>
  <c r="DF175" i="4"/>
  <c r="DG175" i="4"/>
  <c r="DH175" i="4"/>
  <c r="DI175" i="4"/>
  <c r="DJ175" i="4"/>
  <c r="DK175" i="4"/>
  <c r="DL175" i="4"/>
  <c r="DM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AO176" i="4"/>
  <c r="AP176" i="4"/>
  <c r="AQ176" i="4"/>
  <c r="AR176" i="4"/>
  <c r="AS176" i="4"/>
  <c r="AT176" i="4"/>
  <c r="AU176" i="4"/>
  <c r="AV176" i="4"/>
  <c r="AW176" i="4"/>
  <c r="AX176" i="4"/>
  <c r="AY176" i="4"/>
  <c r="AZ176" i="4"/>
  <c r="BA176" i="4"/>
  <c r="BB176" i="4"/>
  <c r="BC176" i="4"/>
  <c r="BD176" i="4"/>
  <c r="BE176" i="4"/>
  <c r="BF176" i="4"/>
  <c r="BG176" i="4"/>
  <c r="BH176" i="4"/>
  <c r="BI176" i="4"/>
  <c r="BJ176" i="4"/>
  <c r="BK176" i="4"/>
  <c r="BL176" i="4"/>
  <c r="BM176" i="4"/>
  <c r="BN176" i="4"/>
  <c r="BO176" i="4"/>
  <c r="BP176" i="4"/>
  <c r="BQ176" i="4"/>
  <c r="BR176" i="4"/>
  <c r="BS176" i="4"/>
  <c r="BT176" i="4"/>
  <c r="BU176" i="4"/>
  <c r="BV176" i="4"/>
  <c r="BW176" i="4"/>
  <c r="BX176" i="4"/>
  <c r="BY176" i="4"/>
  <c r="BZ176" i="4"/>
  <c r="CA176" i="4"/>
  <c r="CB176" i="4"/>
  <c r="CC176" i="4"/>
  <c r="CD176" i="4"/>
  <c r="CE176" i="4"/>
  <c r="CF176" i="4"/>
  <c r="CG176" i="4"/>
  <c r="CH176" i="4"/>
  <c r="CI176" i="4"/>
  <c r="CJ176" i="4"/>
  <c r="CK176" i="4"/>
  <c r="CL176" i="4"/>
  <c r="CM176" i="4"/>
  <c r="CN176" i="4"/>
  <c r="CO176" i="4"/>
  <c r="CP176" i="4"/>
  <c r="CQ176" i="4"/>
  <c r="CR176" i="4"/>
  <c r="CS176" i="4"/>
  <c r="CT176" i="4"/>
  <c r="CU176" i="4"/>
  <c r="CV176" i="4"/>
  <c r="CW176" i="4"/>
  <c r="CX176" i="4"/>
  <c r="CY176" i="4"/>
  <c r="CZ176" i="4"/>
  <c r="DA176" i="4"/>
  <c r="DB176" i="4"/>
  <c r="DC176" i="4"/>
  <c r="DD176" i="4"/>
  <c r="DE176" i="4"/>
  <c r="DF176" i="4"/>
  <c r="DG176" i="4"/>
  <c r="DH176" i="4"/>
  <c r="DI176" i="4"/>
  <c r="DJ176" i="4"/>
  <c r="DK176" i="4"/>
  <c r="DL176" i="4"/>
  <c r="DM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AO177" i="4"/>
  <c r="AP177" i="4"/>
  <c r="AQ177" i="4"/>
  <c r="AR177" i="4"/>
  <c r="AS177" i="4"/>
  <c r="AT177" i="4"/>
  <c r="AU177" i="4"/>
  <c r="AV177" i="4"/>
  <c r="AW177" i="4"/>
  <c r="AX177" i="4"/>
  <c r="AY177" i="4"/>
  <c r="AZ177" i="4"/>
  <c r="BA177" i="4"/>
  <c r="BB177" i="4"/>
  <c r="BC177" i="4"/>
  <c r="BD177" i="4"/>
  <c r="BE177" i="4"/>
  <c r="BF177" i="4"/>
  <c r="BG177" i="4"/>
  <c r="BH177" i="4"/>
  <c r="BI177" i="4"/>
  <c r="BJ177" i="4"/>
  <c r="BK177" i="4"/>
  <c r="BL177" i="4"/>
  <c r="BM177" i="4"/>
  <c r="BN177" i="4"/>
  <c r="BO177" i="4"/>
  <c r="BP177" i="4"/>
  <c r="BQ177" i="4"/>
  <c r="BR177" i="4"/>
  <c r="BS177" i="4"/>
  <c r="BT177" i="4"/>
  <c r="BU177" i="4"/>
  <c r="BV177" i="4"/>
  <c r="BW177" i="4"/>
  <c r="BX177" i="4"/>
  <c r="BY177" i="4"/>
  <c r="BZ177" i="4"/>
  <c r="CA177" i="4"/>
  <c r="CB177" i="4"/>
  <c r="CC177" i="4"/>
  <c r="CD177" i="4"/>
  <c r="CE177" i="4"/>
  <c r="CF177" i="4"/>
  <c r="CG177" i="4"/>
  <c r="CH177" i="4"/>
  <c r="CI177" i="4"/>
  <c r="CJ177" i="4"/>
  <c r="CK177" i="4"/>
  <c r="CL177" i="4"/>
  <c r="CM177" i="4"/>
  <c r="CN177" i="4"/>
  <c r="CO177" i="4"/>
  <c r="CP177" i="4"/>
  <c r="CQ177" i="4"/>
  <c r="CR177" i="4"/>
  <c r="CS177" i="4"/>
  <c r="CT177" i="4"/>
  <c r="CU177" i="4"/>
  <c r="CV177" i="4"/>
  <c r="CW177" i="4"/>
  <c r="CX177" i="4"/>
  <c r="CY177" i="4"/>
  <c r="CZ177" i="4"/>
  <c r="DA177" i="4"/>
  <c r="DB177" i="4"/>
  <c r="DC177" i="4"/>
  <c r="DD177" i="4"/>
  <c r="DE177" i="4"/>
  <c r="DF177" i="4"/>
  <c r="DG177" i="4"/>
  <c r="DH177" i="4"/>
  <c r="DI177" i="4"/>
  <c r="DJ177" i="4"/>
  <c r="DK177" i="4"/>
  <c r="DL177" i="4"/>
  <c r="DM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AO178" i="4"/>
  <c r="AP178" i="4"/>
  <c r="AQ178" i="4"/>
  <c r="AR178" i="4"/>
  <c r="AS178" i="4"/>
  <c r="AT178" i="4"/>
  <c r="AU178" i="4"/>
  <c r="AV178" i="4"/>
  <c r="AW178" i="4"/>
  <c r="AX178" i="4"/>
  <c r="AY178" i="4"/>
  <c r="AZ178" i="4"/>
  <c r="BA178" i="4"/>
  <c r="BB178" i="4"/>
  <c r="BC178" i="4"/>
  <c r="BD178" i="4"/>
  <c r="BE178" i="4"/>
  <c r="BF178" i="4"/>
  <c r="BG178" i="4"/>
  <c r="BH178" i="4"/>
  <c r="BI178" i="4"/>
  <c r="BJ178" i="4"/>
  <c r="BK178" i="4"/>
  <c r="BL178" i="4"/>
  <c r="BM178" i="4"/>
  <c r="BN178" i="4"/>
  <c r="BO178" i="4"/>
  <c r="BP178" i="4"/>
  <c r="BQ178" i="4"/>
  <c r="BR178" i="4"/>
  <c r="BS178" i="4"/>
  <c r="BT178" i="4"/>
  <c r="BU178" i="4"/>
  <c r="BV178" i="4"/>
  <c r="BW178" i="4"/>
  <c r="BX178" i="4"/>
  <c r="BY178" i="4"/>
  <c r="BZ178" i="4"/>
  <c r="CA178" i="4"/>
  <c r="CB178" i="4"/>
  <c r="CC178" i="4"/>
  <c r="CD178" i="4"/>
  <c r="CE178" i="4"/>
  <c r="CF178" i="4"/>
  <c r="CG178" i="4"/>
  <c r="CH178" i="4"/>
  <c r="CI178" i="4"/>
  <c r="CJ178" i="4"/>
  <c r="CK178" i="4"/>
  <c r="CL178" i="4"/>
  <c r="CM178" i="4"/>
  <c r="CN178" i="4"/>
  <c r="CO178" i="4"/>
  <c r="CP178" i="4"/>
  <c r="CQ178" i="4"/>
  <c r="CR178" i="4"/>
  <c r="CS178" i="4"/>
  <c r="CT178" i="4"/>
  <c r="CU178" i="4"/>
  <c r="CV178" i="4"/>
  <c r="CW178" i="4"/>
  <c r="CX178" i="4"/>
  <c r="CY178" i="4"/>
  <c r="CZ178" i="4"/>
  <c r="DA178" i="4"/>
  <c r="DB178" i="4"/>
  <c r="DC178" i="4"/>
  <c r="DD178" i="4"/>
  <c r="DE178" i="4"/>
  <c r="DF178" i="4"/>
  <c r="DG178" i="4"/>
  <c r="DH178" i="4"/>
  <c r="DI178" i="4"/>
  <c r="DJ178" i="4"/>
  <c r="DK178" i="4"/>
  <c r="DL178" i="4"/>
  <c r="DM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AO179" i="4"/>
  <c r="AP179" i="4"/>
  <c r="AQ179" i="4"/>
  <c r="AR179" i="4"/>
  <c r="AS179" i="4"/>
  <c r="AT179" i="4"/>
  <c r="AU179" i="4"/>
  <c r="AV179" i="4"/>
  <c r="AW179" i="4"/>
  <c r="AX179" i="4"/>
  <c r="AY179" i="4"/>
  <c r="AZ179" i="4"/>
  <c r="BA179" i="4"/>
  <c r="BB179" i="4"/>
  <c r="BC179" i="4"/>
  <c r="BD179" i="4"/>
  <c r="BE179" i="4"/>
  <c r="BF179" i="4"/>
  <c r="BG179" i="4"/>
  <c r="BH179" i="4"/>
  <c r="BI179" i="4"/>
  <c r="BJ179" i="4"/>
  <c r="BK179" i="4"/>
  <c r="BL179" i="4"/>
  <c r="BM179" i="4"/>
  <c r="BN179" i="4"/>
  <c r="BO179" i="4"/>
  <c r="BP179" i="4"/>
  <c r="BQ179" i="4"/>
  <c r="BR179" i="4"/>
  <c r="BS179" i="4"/>
  <c r="BT179" i="4"/>
  <c r="BU179" i="4"/>
  <c r="BV179" i="4"/>
  <c r="BW179" i="4"/>
  <c r="BX179" i="4"/>
  <c r="BY179" i="4"/>
  <c r="BZ179" i="4"/>
  <c r="CA179" i="4"/>
  <c r="CB179" i="4"/>
  <c r="CC179" i="4"/>
  <c r="CD179" i="4"/>
  <c r="CE179" i="4"/>
  <c r="CF179" i="4"/>
  <c r="CG179" i="4"/>
  <c r="CH179" i="4"/>
  <c r="CI179" i="4"/>
  <c r="CJ179" i="4"/>
  <c r="CK179" i="4"/>
  <c r="CL179" i="4"/>
  <c r="CM179" i="4"/>
  <c r="CN179" i="4"/>
  <c r="CO179" i="4"/>
  <c r="CP179" i="4"/>
  <c r="CQ179" i="4"/>
  <c r="CR179" i="4"/>
  <c r="CS179" i="4"/>
  <c r="CT179" i="4"/>
  <c r="CU179" i="4"/>
  <c r="CV179" i="4"/>
  <c r="CW179" i="4"/>
  <c r="CX179" i="4"/>
  <c r="CY179" i="4"/>
  <c r="CZ179" i="4"/>
  <c r="DA179" i="4"/>
  <c r="DB179" i="4"/>
  <c r="DC179" i="4"/>
  <c r="DD179" i="4"/>
  <c r="DE179" i="4"/>
  <c r="DF179" i="4"/>
  <c r="DG179" i="4"/>
  <c r="DH179" i="4"/>
  <c r="DI179" i="4"/>
  <c r="DJ179" i="4"/>
  <c r="DK179" i="4"/>
  <c r="DL179" i="4"/>
  <c r="DM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AO180" i="4"/>
  <c r="AP180" i="4"/>
  <c r="AQ180" i="4"/>
  <c r="AR180" i="4"/>
  <c r="AS180" i="4"/>
  <c r="AT180" i="4"/>
  <c r="AU180" i="4"/>
  <c r="AV180" i="4"/>
  <c r="AW180" i="4"/>
  <c r="AX180" i="4"/>
  <c r="AY180" i="4"/>
  <c r="AZ180" i="4"/>
  <c r="BA180" i="4"/>
  <c r="BB180" i="4"/>
  <c r="BC180" i="4"/>
  <c r="BD180" i="4"/>
  <c r="BE180" i="4"/>
  <c r="BF180" i="4"/>
  <c r="BG180" i="4"/>
  <c r="BH180" i="4"/>
  <c r="BI180" i="4"/>
  <c r="BJ180" i="4"/>
  <c r="BK180" i="4"/>
  <c r="BL180" i="4"/>
  <c r="BM180" i="4"/>
  <c r="BN180" i="4"/>
  <c r="BO180" i="4"/>
  <c r="BP180" i="4"/>
  <c r="BQ180" i="4"/>
  <c r="BR180" i="4"/>
  <c r="BS180" i="4"/>
  <c r="BT180" i="4"/>
  <c r="BU180" i="4"/>
  <c r="BV180" i="4"/>
  <c r="BW180" i="4"/>
  <c r="BX180" i="4"/>
  <c r="BY180" i="4"/>
  <c r="BZ180" i="4"/>
  <c r="CA180" i="4"/>
  <c r="CB180" i="4"/>
  <c r="CC180" i="4"/>
  <c r="CD180" i="4"/>
  <c r="CE180" i="4"/>
  <c r="CF180" i="4"/>
  <c r="CG180" i="4"/>
  <c r="CH180" i="4"/>
  <c r="CI180" i="4"/>
  <c r="CJ180" i="4"/>
  <c r="CK180" i="4"/>
  <c r="CL180" i="4"/>
  <c r="CM180" i="4"/>
  <c r="CN180" i="4"/>
  <c r="CO180" i="4"/>
  <c r="CP180" i="4"/>
  <c r="CQ180" i="4"/>
  <c r="CR180" i="4"/>
  <c r="CS180" i="4"/>
  <c r="CT180" i="4"/>
  <c r="CU180" i="4"/>
  <c r="CV180" i="4"/>
  <c r="CW180" i="4"/>
  <c r="CX180" i="4"/>
  <c r="CY180" i="4"/>
  <c r="CZ180" i="4"/>
  <c r="DA180" i="4"/>
  <c r="DB180" i="4"/>
  <c r="DC180" i="4"/>
  <c r="DD180" i="4"/>
  <c r="DE180" i="4"/>
  <c r="DF180" i="4"/>
  <c r="DG180" i="4"/>
  <c r="DH180" i="4"/>
  <c r="DI180" i="4"/>
  <c r="DJ180" i="4"/>
  <c r="DK180" i="4"/>
  <c r="DL180" i="4"/>
  <c r="DM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AO181" i="4"/>
  <c r="AP181" i="4"/>
  <c r="AQ181" i="4"/>
  <c r="AR181" i="4"/>
  <c r="AS181" i="4"/>
  <c r="AT181" i="4"/>
  <c r="AU181" i="4"/>
  <c r="AV181" i="4"/>
  <c r="AW181" i="4"/>
  <c r="AX181" i="4"/>
  <c r="AY181" i="4"/>
  <c r="AZ181" i="4"/>
  <c r="BA181" i="4"/>
  <c r="BB181" i="4"/>
  <c r="BC181" i="4"/>
  <c r="BD181" i="4"/>
  <c r="BE181" i="4"/>
  <c r="BF181" i="4"/>
  <c r="BG181" i="4"/>
  <c r="BH181" i="4"/>
  <c r="BI181" i="4"/>
  <c r="BJ181" i="4"/>
  <c r="BK181" i="4"/>
  <c r="BL181" i="4"/>
  <c r="BM181" i="4"/>
  <c r="BN181" i="4"/>
  <c r="BO181" i="4"/>
  <c r="BP181" i="4"/>
  <c r="BQ181" i="4"/>
  <c r="BR181" i="4"/>
  <c r="BS181" i="4"/>
  <c r="BT181" i="4"/>
  <c r="BU181" i="4"/>
  <c r="BV181" i="4"/>
  <c r="BW181" i="4"/>
  <c r="BX181" i="4"/>
  <c r="BY181" i="4"/>
  <c r="BZ181" i="4"/>
  <c r="CA181" i="4"/>
  <c r="CB181" i="4"/>
  <c r="CC181" i="4"/>
  <c r="CD181" i="4"/>
  <c r="CE181" i="4"/>
  <c r="CF181" i="4"/>
  <c r="CG181" i="4"/>
  <c r="CH181" i="4"/>
  <c r="CI181" i="4"/>
  <c r="CJ181" i="4"/>
  <c r="CK181" i="4"/>
  <c r="CL181" i="4"/>
  <c r="CM181" i="4"/>
  <c r="CN181" i="4"/>
  <c r="CO181" i="4"/>
  <c r="CP181" i="4"/>
  <c r="CQ181" i="4"/>
  <c r="CR181" i="4"/>
  <c r="CS181" i="4"/>
  <c r="CT181" i="4"/>
  <c r="CU181" i="4"/>
  <c r="CV181" i="4"/>
  <c r="CW181" i="4"/>
  <c r="CX181" i="4"/>
  <c r="CY181" i="4"/>
  <c r="CZ181" i="4"/>
  <c r="DA181" i="4"/>
  <c r="DB181" i="4"/>
  <c r="DC181" i="4"/>
  <c r="DD181" i="4"/>
  <c r="DE181" i="4"/>
  <c r="DF181" i="4"/>
  <c r="DG181" i="4"/>
  <c r="DH181" i="4"/>
  <c r="DI181" i="4"/>
  <c r="DJ181" i="4"/>
  <c r="DK181" i="4"/>
  <c r="DL181" i="4"/>
  <c r="DM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AO182" i="4"/>
  <c r="AP182" i="4"/>
  <c r="AQ182" i="4"/>
  <c r="AR182" i="4"/>
  <c r="AS182" i="4"/>
  <c r="AT182" i="4"/>
  <c r="AU182" i="4"/>
  <c r="AV182" i="4"/>
  <c r="AW182" i="4"/>
  <c r="AX182" i="4"/>
  <c r="AY182" i="4"/>
  <c r="AZ182" i="4"/>
  <c r="BA182" i="4"/>
  <c r="BB182" i="4"/>
  <c r="BC182" i="4"/>
  <c r="BD182" i="4"/>
  <c r="BE182" i="4"/>
  <c r="BF182" i="4"/>
  <c r="BG182" i="4"/>
  <c r="BH182" i="4"/>
  <c r="BI182" i="4"/>
  <c r="BJ182" i="4"/>
  <c r="BK182" i="4"/>
  <c r="BL182" i="4"/>
  <c r="BM182" i="4"/>
  <c r="BN182" i="4"/>
  <c r="BO182" i="4"/>
  <c r="BP182" i="4"/>
  <c r="BQ182" i="4"/>
  <c r="BR182" i="4"/>
  <c r="BS182" i="4"/>
  <c r="BT182" i="4"/>
  <c r="BU182" i="4"/>
  <c r="BV182" i="4"/>
  <c r="BW182" i="4"/>
  <c r="BX182" i="4"/>
  <c r="BY182" i="4"/>
  <c r="BZ182" i="4"/>
  <c r="CA182" i="4"/>
  <c r="CB182" i="4"/>
  <c r="CC182" i="4"/>
  <c r="CD182" i="4"/>
  <c r="CE182" i="4"/>
  <c r="CF182" i="4"/>
  <c r="CG182" i="4"/>
  <c r="CH182" i="4"/>
  <c r="CI182" i="4"/>
  <c r="CJ182" i="4"/>
  <c r="CK182" i="4"/>
  <c r="CL182" i="4"/>
  <c r="CM182" i="4"/>
  <c r="CN182" i="4"/>
  <c r="CO182" i="4"/>
  <c r="CP182" i="4"/>
  <c r="CQ182" i="4"/>
  <c r="CR182" i="4"/>
  <c r="CS182" i="4"/>
  <c r="CT182" i="4"/>
  <c r="CU182" i="4"/>
  <c r="CV182" i="4"/>
  <c r="CW182" i="4"/>
  <c r="CX182" i="4"/>
  <c r="CY182" i="4"/>
  <c r="CZ182" i="4"/>
  <c r="DA182" i="4"/>
  <c r="DB182" i="4"/>
  <c r="DC182" i="4"/>
  <c r="DD182" i="4"/>
  <c r="DE182" i="4"/>
  <c r="DF182" i="4"/>
  <c r="DG182" i="4"/>
  <c r="DH182" i="4"/>
  <c r="DI182" i="4"/>
  <c r="DJ182" i="4"/>
  <c r="DK182" i="4"/>
  <c r="DL182" i="4"/>
  <c r="DM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AO183" i="4"/>
  <c r="AP183" i="4"/>
  <c r="AQ183" i="4"/>
  <c r="AR183" i="4"/>
  <c r="AS183" i="4"/>
  <c r="AT183" i="4"/>
  <c r="AU183" i="4"/>
  <c r="AV183" i="4"/>
  <c r="AW183" i="4"/>
  <c r="AX183" i="4"/>
  <c r="AY183" i="4"/>
  <c r="AZ183" i="4"/>
  <c r="BA183" i="4"/>
  <c r="BB183" i="4"/>
  <c r="BC183" i="4"/>
  <c r="BD183" i="4"/>
  <c r="BE183" i="4"/>
  <c r="BF183" i="4"/>
  <c r="BG183" i="4"/>
  <c r="BH183" i="4"/>
  <c r="BI183" i="4"/>
  <c r="BJ183" i="4"/>
  <c r="BK183" i="4"/>
  <c r="BL183" i="4"/>
  <c r="BM183" i="4"/>
  <c r="BN183" i="4"/>
  <c r="BO183" i="4"/>
  <c r="BP183" i="4"/>
  <c r="BQ183" i="4"/>
  <c r="BR183" i="4"/>
  <c r="BS183" i="4"/>
  <c r="BT183" i="4"/>
  <c r="BU183" i="4"/>
  <c r="BV183" i="4"/>
  <c r="BW183" i="4"/>
  <c r="BX183" i="4"/>
  <c r="BY183" i="4"/>
  <c r="BZ183" i="4"/>
  <c r="CA183" i="4"/>
  <c r="CB183" i="4"/>
  <c r="CC183" i="4"/>
  <c r="CD183" i="4"/>
  <c r="CE183" i="4"/>
  <c r="CF183" i="4"/>
  <c r="CG183" i="4"/>
  <c r="CH183" i="4"/>
  <c r="CI183" i="4"/>
  <c r="CJ183" i="4"/>
  <c r="CK183" i="4"/>
  <c r="CL183" i="4"/>
  <c r="CM183" i="4"/>
  <c r="CN183" i="4"/>
  <c r="CO183" i="4"/>
  <c r="CP183" i="4"/>
  <c r="CQ183" i="4"/>
  <c r="CR183" i="4"/>
  <c r="CS183" i="4"/>
  <c r="CT183" i="4"/>
  <c r="CU183" i="4"/>
  <c r="CV183" i="4"/>
  <c r="CW183" i="4"/>
  <c r="CX183" i="4"/>
  <c r="CY183" i="4"/>
  <c r="CZ183" i="4"/>
  <c r="DA183" i="4"/>
  <c r="DB183" i="4"/>
  <c r="DC183" i="4"/>
  <c r="DD183" i="4"/>
  <c r="DE183" i="4"/>
  <c r="DF183" i="4"/>
  <c r="DG183" i="4"/>
  <c r="DH183" i="4"/>
  <c r="DI183" i="4"/>
  <c r="DJ183" i="4"/>
  <c r="DK183" i="4"/>
  <c r="DL183" i="4"/>
  <c r="DM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AO184" i="4"/>
  <c r="AP184" i="4"/>
  <c r="AQ184" i="4"/>
  <c r="AR184" i="4"/>
  <c r="AS184" i="4"/>
  <c r="AT184" i="4"/>
  <c r="AU184" i="4"/>
  <c r="AV184" i="4"/>
  <c r="AW184" i="4"/>
  <c r="AX184" i="4"/>
  <c r="AY184" i="4"/>
  <c r="AZ184" i="4"/>
  <c r="BA184" i="4"/>
  <c r="BB184" i="4"/>
  <c r="BC184" i="4"/>
  <c r="BD184" i="4"/>
  <c r="BE184" i="4"/>
  <c r="BF184" i="4"/>
  <c r="BG184" i="4"/>
  <c r="BH184" i="4"/>
  <c r="BI184" i="4"/>
  <c r="BJ184" i="4"/>
  <c r="BK184" i="4"/>
  <c r="BL184" i="4"/>
  <c r="BM184" i="4"/>
  <c r="BN184" i="4"/>
  <c r="BO184" i="4"/>
  <c r="BP184" i="4"/>
  <c r="BQ184" i="4"/>
  <c r="BR184" i="4"/>
  <c r="BS184" i="4"/>
  <c r="BT184" i="4"/>
  <c r="BU184" i="4"/>
  <c r="BV184" i="4"/>
  <c r="BW184" i="4"/>
  <c r="BX184" i="4"/>
  <c r="BY184" i="4"/>
  <c r="BZ184" i="4"/>
  <c r="CA184" i="4"/>
  <c r="CB184" i="4"/>
  <c r="CC184" i="4"/>
  <c r="CD184" i="4"/>
  <c r="CE184" i="4"/>
  <c r="CF184" i="4"/>
  <c r="CG184" i="4"/>
  <c r="CH184" i="4"/>
  <c r="CI184" i="4"/>
  <c r="CJ184" i="4"/>
  <c r="CK184" i="4"/>
  <c r="CL184" i="4"/>
  <c r="CM184" i="4"/>
  <c r="CN184" i="4"/>
  <c r="CO184" i="4"/>
  <c r="CP184" i="4"/>
  <c r="CQ184" i="4"/>
  <c r="CR184" i="4"/>
  <c r="CS184" i="4"/>
  <c r="CT184" i="4"/>
  <c r="CU184" i="4"/>
  <c r="CV184" i="4"/>
  <c r="CW184" i="4"/>
  <c r="CX184" i="4"/>
  <c r="CY184" i="4"/>
  <c r="CZ184" i="4"/>
  <c r="DA184" i="4"/>
  <c r="DB184" i="4"/>
  <c r="DC184" i="4"/>
  <c r="DD184" i="4"/>
  <c r="DE184" i="4"/>
  <c r="DF184" i="4"/>
  <c r="DG184" i="4"/>
  <c r="DH184" i="4"/>
  <c r="DI184" i="4"/>
  <c r="DJ184" i="4"/>
  <c r="DK184" i="4"/>
  <c r="DL184" i="4"/>
  <c r="DM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AO185" i="4"/>
  <c r="AP185" i="4"/>
  <c r="AQ185" i="4"/>
  <c r="AR185" i="4"/>
  <c r="AS185" i="4"/>
  <c r="AT185" i="4"/>
  <c r="AU185" i="4"/>
  <c r="AV185" i="4"/>
  <c r="AW185" i="4"/>
  <c r="AX185" i="4"/>
  <c r="AY185" i="4"/>
  <c r="AZ185" i="4"/>
  <c r="BA185" i="4"/>
  <c r="BB185" i="4"/>
  <c r="BC185" i="4"/>
  <c r="BD185" i="4"/>
  <c r="BE185" i="4"/>
  <c r="BF185" i="4"/>
  <c r="BG185" i="4"/>
  <c r="BH185" i="4"/>
  <c r="BI185" i="4"/>
  <c r="BJ185" i="4"/>
  <c r="BK185" i="4"/>
  <c r="BL185" i="4"/>
  <c r="BM185" i="4"/>
  <c r="BN185" i="4"/>
  <c r="BO185" i="4"/>
  <c r="BP185" i="4"/>
  <c r="BQ185" i="4"/>
  <c r="BR185" i="4"/>
  <c r="BS185" i="4"/>
  <c r="BT185" i="4"/>
  <c r="BU185" i="4"/>
  <c r="BV185" i="4"/>
  <c r="BW185" i="4"/>
  <c r="BX185" i="4"/>
  <c r="BY185" i="4"/>
  <c r="BZ185" i="4"/>
  <c r="CA185" i="4"/>
  <c r="CB185" i="4"/>
  <c r="CC185" i="4"/>
  <c r="CD185" i="4"/>
  <c r="CE185" i="4"/>
  <c r="CF185" i="4"/>
  <c r="CG185" i="4"/>
  <c r="CH185" i="4"/>
  <c r="CI185" i="4"/>
  <c r="CJ185" i="4"/>
  <c r="CK185" i="4"/>
  <c r="CL185" i="4"/>
  <c r="CM185" i="4"/>
  <c r="CN185" i="4"/>
  <c r="CO185" i="4"/>
  <c r="CP185" i="4"/>
  <c r="CQ185" i="4"/>
  <c r="CR185" i="4"/>
  <c r="CS185" i="4"/>
  <c r="CT185" i="4"/>
  <c r="CU185" i="4"/>
  <c r="CV185" i="4"/>
  <c r="CW185" i="4"/>
  <c r="CX185" i="4"/>
  <c r="CY185" i="4"/>
  <c r="CZ185" i="4"/>
  <c r="DA185" i="4"/>
  <c r="DB185" i="4"/>
  <c r="DC185" i="4"/>
  <c r="DD185" i="4"/>
  <c r="DE185" i="4"/>
  <c r="DF185" i="4"/>
  <c r="DG185" i="4"/>
  <c r="DH185" i="4"/>
  <c r="DI185" i="4"/>
  <c r="DJ185" i="4"/>
  <c r="DK185" i="4"/>
  <c r="DL185" i="4"/>
  <c r="DM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AO186" i="4"/>
  <c r="AP186" i="4"/>
  <c r="AQ186" i="4"/>
  <c r="AR186" i="4"/>
  <c r="AS186" i="4"/>
  <c r="AT186" i="4"/>
  <c r="AU186" i="4"/>
  <c r="AV186" i="4"/>
  <c r="AW186" i="4"/>
  <c r="AX186" i="4"/>
  <c r="AY186" i="4"/>
  <c r="AZ186" i="4"/>
  <c r="BA186" i="4"/>
  <c r="BB186" i="4"/>
  <c r="BC186" i="4"/>
  <c r="BD186" i="4"/>
  <c r="BE186" i="4"/>
  <c r="BF186" i="4"/>
  <c r="BG186" i="4"/>
  <c r="BH186" i="4"/>
  <c r="BI186" i="4"/>
  <c r="BJ186" i="4"/>
  <c r="BK186" i="4"/>
  <c r="BL186" i="4"/>
  <c r="BM186" i="4"/>
  <c r="BN186" i="4"/>
  <c r="BO186" i="4"/>
  <c r="BP186" i="4"/>
  <c r="BQ186" i="4"/>
  <c r="BR186" i="4"/>
  <c r="BS186" i="4"/>
  <c r="BT186" i="4"/>
  <c r="BU186" i="4"/>
  <c r="BV186" i="4"/>
  <c r="BW186" i="4"/>
  <c r="BX186" i="4"/>
  <c r="BY186" i="4"/>
  <c r="BZ186" i="4"/>
  <c r="CA186" i="4"/>
  <c r="CB186" i="4"/>
  <c r="CC186" i="4"/>
  <c r="CD186" i="4"/>
  <c r="CE186" i="4"/>
  <c r="CF186" i="4"/>
  <c r="CG186" i="4"/>
  <c r="CH186" i="4"/>
  <c r="CI186" i="4"/>
  <c r="CJ186" i="4"/>
  <c r="CK186" i="4"/>
  <c r="CL186" i="4"/>
  <c r="CM186" i="4"/>
  <c r="CN186" i="4"/>
  <c r="CO186" i="4"/>
  <c r="CP186" i="4"/>
  <c r="CQ186" i="4"/>
  <c r="CR186" i="4"/>
  <c r="CS186" i="4"/>
  <c r="CT186" i="4"/>
  <c r="CU186" i="4"/>
  <c r="CV186" i="4"/>
  <c r="CW186" i="4"/>
  <c r="CX186" i="4"/>
  <c r="CY186" i="4"/>
  <c r="CZ186" i="4"/>
  <c r="DA186" i="4"/>
  <c r="DB186" i="4"/>
  <c r="DC186" i="4"/>
  <c r="DD186" i="4"/>
  <c r="DE186" i="4"/>
  <c r="DF186" i="4"/>
  <c r="DG186" i="4"/>
  <c r="DH186" i="4"/>
  <c r="DI186" i="4"/>
  <c r="DJ186" i="4"/>
  <c r="DK186" i="4"/>
  <c r="DL186" i="4"/>
  <c r="DM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AO187" i="4"/>
  <c r="AP187" i="4"/>
  <c r="AQ187" i="4"/>
  <c r="AR187" i="4"/>
  <c r="AS187" i="4"/>
  <c r="AT187" i="4"/>
  <c r="AU187" i="4"/>
  <c r="AV187" i="4"/>
  <c r="AW187" i="4"/>
  <c r="AX187" i="4"/>
  <c r="AY187" i="4"/>
  <c r="AZ187" i="4"/>
  <c r="BA187" i="4"/>
  <c r="BB187" i="4"/>
  <c r="BC187" i="4"/>
  <c r="BD187" i="4"/>
  <c r="BE187" i="4"/>
  <c r="BF187" i="4"/>
  <c r="BG187" i="4"/>
  <c r="BH187" i="4"/>
  <c r="BI187" i="4"/>
  <c r="BJ187" i="4"/>
  <c r="BK187" i="4"/>
  <c r="BL187" i="4"/>
  <c r="BM187" i="4"/>
  <c r="BN187" i="4"/>
  <c r="BO187" i="4"/>
  <c r="BP187" i="4"/>
  <c r="BQ187" i="4"/>
  <c r="BR187" i="4"/>
  <c r="BS187" i="4"/>
  <c r="BT187" i="4"/>
  <c r="BU187" i="4"/>
  <c r="BV187" i="4"/>
  <c r="BW187" i="4"/>
  <c r="BX187" i="4"/>
  <c r="BY187" i="4"/>
  <c r="BZ187" i="4"/>
  <c r="CA187" i="4"/>
  <c r="CB187" i="4"/>
  <c r="CC187" i="4"/>
  <c r="CD187" i="4"/>
  <c r="CE187" i="4"/>
  <c r="CF187" i="4"/>
  <c r="CG187" i="4"/>
  <c r="CH187" i="4"/>
  <c r="CI187" i="4"/>
  <c r="CJ187" i="4"/>
  <c r="CK187" i="4"/>
  <c r="CL187" i="4"/>
  <c r="CM187" i="4"/>
  <c r="CN187" i="4"/>
  <c r="CO187" i="4"/>
  <c r="CP187" i="4"/>
  <c r="CQ187" i="4"/>
  <c r="CR187" i="4"/>
  <c r="CS187" i="4"/>
  <c r="CT187" i="4"/>
  <c r="CU187" i="4"/>
  <c r="CV187" i="4"/>
  <c r="CW187" i="4"/>
  <c r="CX187" i="4"/>
  <c r="CY187" i="4"/>
  <c r="CZ187" i="4"/>
  <c r="DA187" i="4"/>
  <c r="DB187" i="4"/>
  <c r="DC187" i="4"/>
  <c r="DD187" i="4"/>
  <c r="DE187" i="4"/>
  <c r="DF187" i="4"/>
  <c r="DG187" i="4"/>
  <c r="DH187" i="4"/>
  <c r="DI187" i="4"/>
  <c r="DJ187" i="4"/>
  <c r="DK187" i="4"/>
  <c r="DL187" i="4"/>
  <c r="DM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AO188" i="4"/>
  <c r="AP188" i="4"/>
  <c r="AQ188" i="4"/>
  <c r="AR188" i="4"/>
  <c r="AS188" i="4"/>
  <c r="AT188" i="4"/>
  <c r="AU188" i="4"/>
  <c r="AV188" i="4"/>
  <c r="AW188" i="4"/>
  <c r="AX188" i="4"/>
  <c r="AY188" i="4"/>
  <c r="AZ188" i="4"/>
  <c r="BA188" i="4"/>
  <c r="BB188" i="4"/>
  <c r="BC188" i="4"/>
  <c r="BD188" i="4"/>
  <c r="BE188" i="4"/>
  <c r="BF188" i="4"/>
  <c r="BG188" i="4"/>
  <c r="BH188" i="4"/>
  <c r="BI188" i="4"/>
  <c r="BJ188" i="4"/>
  <c r="BK188" i="4"/>
  <c r="BL188" i="4"/>
  <c r="BM188" i="4"/>
  <c r="BN188" i="4"/>
  <c r="BO188" i="4"/>
  <c r="BP188" i="4"/>
  <c r="BQ188" i="4"/>
  <c r="BR188" i="4"/>
  <c r="BS188" i="4"/>
  <c r="BT188" i="4"/>
  <c r="BU188" i="4"/>
  <c r="BV188" i="4"/>
  <c r="BW188" i="4"/>
  <c r="BX188" i="4"/>
  <c r="BY188" i="4"/>
  <c r="BZ188" i="4"/>
  <c r="CA188" i="4"/>
  <c r="CB188" i="4"/>
  <c r="CC188" i="4"/>
  <c r="CD188" i="4"/>
  <c r="CE188" i="4"/>
  <c r="CF188" i="4"/>
  <c r="CG188" i="4"/>
  <c r="CH188" i="4"/>
  <c r="CI188" i="4"/>
  <c r="CJ188" i="4"/>
  <c r="CK188" i="4"/>
  <c r="CL188" i="4"/>
  <c r="CM188" i="4"/>
  <c r="CN188" i="4"/>
  <c r="CO188" i="4"/>
  <c r="CP188" i="4"/>
  <c r="CQ188" i="4"/>
  <c r="CR188" i="4"/>
  <c r="CS188" i="4"/>
  <c r="CT188" i="4"/>
  <c r="CU188" i="4"/>
  <c r="CV188" i="4"/>
  <c r="CW188" i="4"/>
  <c r="CX188" i="4"/>
  <c r="CY188" i="4"/>
  <c r="CZ188" i="4"/>
  <c r="DA188" i="4"/>
  <c r="DB188" i="4"/>
  <c r="DC188" i="4"/>
  <c r="DD188" i="4"/>
  <c r="DE188" i="4"/>
  <c r="DF188" i="4"/>
  <c r="DG188" i="4"/>
  <c r="DH188" i="4"/>
  <c r="DI188" i="4"/>
  <c r="DJ188" i="4"/>
  <c r="DK188" i="4"/>
  <c r="DL188" i="4"/>
  <c r="DM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AO189" i="4"/>
  <c r="AP189" i="4"/>
  <c r="AQ189" i="4"/>
  <c r="AR189" i="4"/>
  <c r="AS189" i="4"/>
  <c r="AT189" i="4"/>
  <c r="AU189" i="4"/>
  <c r="AV189" i="4"/>
  <c r="AW189" i="4"/>
  <c r="AX189" i="4"/>
  <c r="AY189" i="4"/>
  <c r="AZ189" i="4"/>
  <c r="BA189" i="4"/>
  <c r="BB189" i="4"/>
  <c r="BC189" i="4"/>
  <c r="BD189" i="4"/>
  <c r="BE189" i="4"/>
  <c r="BF189" i="4"/>
  <c r="BG189" i="4"/>
  <c r="BH189" i="4"/>
  <c r="BI189" i="4"/>
  <c r="BJ189" i="4"/>
  <c r="BK189" i="4"/>
  <c r="BL189" i="4"/>
  <c r="BM189" i="4"/>
  <c r="BN189" i="4"/>
  <c r="BO189" i="4"/>
  <c r="BP189" i="4"/>
  <c r="BQ189" i="4"/>
  <c r="BR189" i="4"/>
  <c r="BS189" i="4"/>
  <c r="BT189" i="4"/>
  <c r="BU189" i="4"/>
  <c r="BV189" i="4"/>
  <c r="BW189" i="4"/>
  <c r="BX189" i="4"/>
  <c r="BY189" i="4"/>
  <c r="BZ189" i="4"/>
  <c r="CA189" i="4"/>
  <c r="CB189" i="4"/>
  <c r="CC189" i="4"/>
  <c r="CD189" i="4"/>
  <c r="CE189" i="4"/>
  <c r="CF189" i="4"/>
  <c r="CG189" i="4"/>
  <c r="CH189" i="4"/>
  <c r="CI189" i="4"/>
  <c r="CJ189" i="4"/>
  <c r="CK189" i="4"/>
  <c r="CL189" i="4"/>
  <c r="CM189" i="4"/>
  <c r="CN189" i="4"/>
  <c r="CO189" i="4"/>
  <c r="CP189" i="4"/>
  <c r="CQ189" i="4"/>
  <c r="CR189" i="4"/>
  <c r="CS189" i="4"/>
  <c r="CT189" i="4"/>
  <c r="CU189" i="4"/>
  <c r="CV189" i="4"/>
  <c r="CW189" i="4"/>
  <c r="CX189" i="4"/>
  <c r="CY189" i="4"/>
  <c r="CZ189" i="4"/>
  <c r="DA189" i="4"/>
  <c r="DB189" i="4"/>
  <c r="DC189" i="4"/>
  <c r="DD189" i="4"/>
  <c r="DE189" i="4"/>
  <c r="DF189" i="4"/>
  <c r="DG189" i="4"/>
  <c r="DH189" i="4"/>
  <c r="DI189" i="4"/>
  <c r="DJ189" i="4"/>
  <c r="DK189" i="4"/>
  <c r="DL189" i="4"/>
  <c r="DM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AO190" i="4"/>
  <c r="AP190" i="4"/>
  <c r="AQ190" i="4"/>
  <c r="AR190" i="4"/>
  <c r="AS190" i="4"/>
  <c r="AT190" i="4"/>
  <c r="AU190" i="4"/>
  <c r="AV190" i="4"/>
  <c r="AW190" i="4"/>
  <c r="AX190" i="4"/>
  <c r="AY190" i="4"/>
  <c r="AZ190" i="4"/>
  <c r="BA190" i="4"/>
  <c r="BB190" i="4"/>
  <c r="BC190" i="4"/>
  <c r="BD190" i="4"/>
  <c r="BE190" i="4"/>
  <c r="BF190" i="4"/>
  <c r="BG190" i="4"/>
  <c r="BH190" i="4"/>
  <c r="BI190" i="4"/>
  <c r="BJ190" i="4"/>
  <c r="BK190" i="4"/>
  <c r="BL190" i="4"/>
  <c r="BM190" i="4"/>
  <c r="BN190" i="4"/>
  <c r="BO190" i="4"/>
  <c r="BP190" i="4"/>
  <c r="BQ190" i="4"/>
  <c r="BR190" i="4"/>
  <c r="BS190" i="4"/>
  <c r="BT190" i="4"/>
  <c r="BU190" i="4"/>
  <c r="BV190" i="4"/>
  <c r="BW190" i="4"/>
  <c r="BX190" i="4"/>
  <c r="BY190" i="4"/>
  <c r="BZ190" i="4"/>
  <c r="CA190" i="4"/>
  <c r="CB190" i="4"/>
  <c r="CC190" i="4"/>
  <c r="CD190" i="4"/>
  <c r="CE190" i="4"/>
  <c r="CF190" i="4"/>
  <c r="CG190" i="4"/>
  <c r="CH190" i="4"/>
  <c r="CI190" i="4"/>
  <c r="CJ190" i="4"/>
  <c r="CK190" i="4"/>
  <c r="CL190" i="4"/>
  <c r="CM190" i="4"/>
  <c r="CN190" i="4"/>
  <c r="CO190" i="4"/>
  <c r="CP190" i="4"/>
  <c r="CQ190" i="4"/>
  <c r="CR190" i="4"/>
  <c r="CS190" i="4"/>
  <c r="CT190" i="4"/>
  <c r="CU190" i="4"/>
  <c r="CV190" i="4"/>
  <c r="CW190" i="4"/>
  <c r="CX190" i="4"/>
  <c r="CY190" i="4"/>
  <c r="CZ190" i="4"/>
  <c r="DA190" i="4"/>
  <c r="DB190" i="4"/>
  <c r="DC190" i="4"/>
  <c r="DD190" i="4"/>
  <c r="DE190" i="4"/>
  <c r="DF190" i="4"/>
  <c r="DG190" i="4"/>
  <c r="DH190" i="4"/>
  <c r="DI190" i="4"/>
  <c r="DJ190" i="4"/>
  <c r="DK190" i="4"/>
  <c r="DL190" i="4"/>
  <c r="DM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AO191" i="4"/>
  <c r="AP191" i="4"/>
  <c r="AQ191" i="4"/>
  <c r="AR191" i="4"/>
  <c r="AS191" i="4"/>
  <c r="AT191" i="4"/>
  <c r="AU191" i="4"/>
  <c r="AV191" i="4"/>
  <c r="AW191" i="4"/>
  <c r="AX191" i="4"/>
  <c r="AY191" i="4"/>
  <c r="AZ191" i="4"/>
  <c r="BA191" i="4"/>
  <c r="BB191" i="4"/>
  <c r="BC191" i="4"/>
  <c r="BD191" i="4"/>
  <c r="BE191" i="4"/>
  <c r="BF191" i="4"/>
  <c r="BG191" i="4"/>
  <c r="BH191" i="4"/>
  <c r="BI191" i="4"/>
  <c r="BJ191" i="4"/>
  <c r="BK191" i="4"/>
  <c r="BL191" i="4"/>
  <c r="BM191" i="4"/>
  <c r="BN191" i="4"/>
  <c r="BO191" i="4"/>
  <c r="BP191" i="4"/>
  <c r="BQ191" i="4"/>
  <c r="BR191" i="4"/>
  <c r="BS191" i="4"/>
  <c r="BT191" i="4"/>
  <c r="BU191" i="4"/>
  <c r="BV191" i="4"/>
  <c r="BW191" i="4"/>
  <c r="BX191" i="4"/>
  <c r="BY191" i="4"/>
  <c r="BZ191" i="4"/>
  <c r="CA191" i="4"/>
  <c r="CB191" i="4"/>
  <c r="CC191" i="4"/>
  <c r="CD191" i="4"/>
  <c r="CE191" i="4"/>
  <c r="CF191" i="4"/>
  <c r="CG191" i="4"/>
  <c r="CH191" i="4"/>
  <c r="CI191" i="4"/>
  <c r="CJ191" i="4"/>
  <c r="CK191" i="4"/>
  <c r="CL191" i="4"/>
  <c r="CM191" i="4"/>
  <c r="CN191" i="4"/>
  <c r="CO191" i="4"/>
  <c r="CP191" i="4"/>
  <c r="CQ191" i="4"/>
  <c r="CR191" i="4"/>
  <c r="CS191" i="4"/>
  <c r="CT191" i="4"/>
  <c r="CU191" i="4"/>
  <c r="CV191" i="4"/>
  <c r="CW191" i="4"/>
  <c r="CX191" i="4"/>
  <c r="CY191" i="4"/>
  <c r="CZ191" i="4"/>
  <c r="DA191" i="4"/>
  <c r="DB191" i="4"/>
  <c r="DC191" i="4"/>
  <c r="DD191" i="4"/>
  <c r="DE191" i="4"/>
  <c r="DF191" i="4"/>
  <c r="DG191" i="4"/>
  <c r="DH191" i="4"/>
  <c r="DI191" i="4"/>
  <c r="DJ191" i="4"/>
  <c r="DK191" i="4"/>
  <c r="DL191" i="4"/>
  <c r="DM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AO192" i="4"/>
  <c r="AP192" i="4"/>
  <c r="AQ192" i="4"/>
  <c r="AR192" i="4"/>
  <c r="AS192" i="4"/>
  <c r="AT192" i="4"/>
  <c r="AU192" i="4"/>
  <c r="AV192" i="4"/>
  <c r="AW192" i="4"/>
  <c r="AX192" i="4"/>
  <c r="AY192" i="4"/>
  <c r="AZ192" i="4"/>
  <c r="BA192" i="4"/>
  <c r="BB192" i="4"/>
  <c r="BC192" i="4"/>
  <c r="BD192" i="4"/>
  <c r="BE192" i="4"/>
  <c r="BF192" i="4"/>
  <c r="BG192" i="4"/>
  <c r="BH192" i="4"/>
  <c r="BI192" i="4"/>
  <c r="BJ192" i="4"/>
  <c r="BK192" i="4"/>
  <c r="BL192" i="4"/>
  <c r="BM192" i="4"/>
  <c r="BN192" i="4"/>
  <c r="BO192" i="4"/>
  <c r="BP192" i="4"/>
  <c r="BQ192" i="4"/>
  <c r="BR192" i="4"/>
  <c r="BS192" i="4"/>
  <c r="BT192" i="4"/>
  <c r="BU192" i="4"/>
  <c r="BV192" i="4"/>
  <c r="BW192" i="4"/>
  <c r="BX192" i="4"/>
  <c r="BY192" i="4"/>
  <c r="BZ192" i="4"/>
  <c r="CA192" i="4"/>
  <c r="CB192" i="4"/>
  <c r="CC192" i="4"/>
  <c r="CD192" i="4"/>
  <c r="CE192" i="4"/>
  <c r="CF192" i="4"/>
  <c r="CG192" i="4"/>
  <c r="CH192" i="4"/>
  <c r="CI192" i="4"/>
  <c r="CJ192" i="4"/>
  <c r="CK192" i="4"/>
  <c r="CL192" i="4"/>
  <c r="CM192" i="4"/>
  <c r="CN192" i="4"/>
  <c r="CO192" i="4"/>
  <c r="CP192" i="4"/>
  <c r="CQ192" i="4"/>
  <c r="CR192" i="4"/>
  <c r="CS192" i="4"/>
  <c r="CT192" i="4"/>
  <c r="CU192" i="4"/>
  <c r="CV192" i="4"/>
  <c r="CW192" i="4"/>
  <c r="CX192" i="4"/>
  <c r="CY192" i="4"/>
  <c r="CZ192" i="4"/>
  <c r="DA192" i="4"/>
  <c r="DB192" i="4"/>
  <c r="DC192" i="4"/>
  <c r="DD192" i="4"/>
  <c r="DE192" i="4"/>
  <c r="DF192" i="4"/>
  <c r="DG192" i="4"/>
  <c r="DH192" i="4"/>
  <c r="DI192" i="4"/>
  <c r="DJ192" i="4"/>
  <c r="DK192" i="4"/>
  <c r="DL192" i="4"/>
  <c r="DM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AO193" i="4"/>
  <c r="AP193" i="4"/>
  <c r="AQ193" i="4"/>
  <c r="AR193" i="4"/>
  <c r="AS193" i="4"/>
  <c r="AT193" i="4"/>
  <c r="AU193" i="4"/>
  <c r="AV193" i="4"/>
  <c r="AW193" i="4"/>
  <c r="AX193" i="4"/>
  <c r="AY193" i="4"/>
  <c r="AZ193" i="4"/>
  <c r="BA193" i="4"/>
  <c r="BB193" i="4"/>
  <c r="BC193" i="4"/>
  <c r="BD193" i="4"/>
  <c r="BE193" i="4"/>
  <c r="BF193" i="4"/>
  <c r="BG193" i="4"/>
  <c r="BH193" i="4"/>
  <c r="BI193" i="4"/>
  <c r="BJ193" i="4"/>
  <c r="BK193" i="4"/>
  <c r="BL193" i="4"/>
  <c r="BM193" i="4"/>
  <c r="BN193" i="4"/>
  <c r="BO193" i="4"/>
  <c r="BP193" i="4"/>
  <c r="BQ193" i="4"/>
  <c r="BR193" i="4"/>
  <c r="BS193" i="4"/>
  <c r="BT193" i="4"/>
  <c r="BU193" i="4"/>
  <c r="BV193" i="4"/>
  <c r="BW193" i="4"/>
  <c r="BX193" i="4"/>
  <c r="BY193" i="4"/>
  <c r="BZ193" i="4"/>
  <c r="CA193" i="4"/>
  <c r="CB193" i="4"/>
  <c r="CC193" i="4"/>
  <c r="CD193" i="4"/>
  <c r="CE193" i="4"/>
  <c r="CF193" i="4"/>
  <c r="CG193" i="4"/>
  <c r="CH193" i="4"/>
  <c r="CI193" i="4"/>
  <c r="CJ193" i="4"/>
  <c r="CK193" i="4"/>
  <c r="CL193" i="4"/>
  <c r="CM193" i="4"/>
  <c r="CN193" i="4"/>
  <c r="CO193" i="4"/>
  <c r="CP193" i="4"/>
  <c r="CQ193" i="4"/>
  <c r="CR193" i="4"/>
  <c r="CS193" i="4"/>
  <c r="CT193" i="4"/>
  <c r="CU193" i="4"/>
  <c r="CV193" i="4"/>
  <c r="CW193" i="4"/>
  <c r="CX193" i="4"/>
  <c r="CY193" i="4"/>
  <c r="CZ193" i="4"/>
  <c r="DA193" i="4"/>
  <c r="DB193" i="4"/>
  <c r="DC193" i="4"/>
  <c r="DD193" i="4"/>
  <c r="DE193" i="4"/>
  <c r="DF193" i="4"/>
  <c r="DG193" i="4"/>
  <c r="DH193" i="4"/>
  <c r="DI193" i="4"/>
  <c r="DJ193" i="4"/>
  <c r="DK193" i="4"/>
  <c r="DL193" i="4"/>
  <c r="DM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AO194" i="4"/>
  <c r="AP194" i="4"/>
  <c r="AQ194" i="4"/>
  <c r="AR194" i="4"/>
  <c r="AS194" i="4"/>
  <c r="AT194" i="4"/>
  <c r="AU194" i="4"/>
  <c r="AV194" i="4"/>
  <c r="AW194" i="4"/>
  <c r="AX194" i="4"/>
  <c r="AY194" i="4"/>
  <c r="AZ194" i="4"/>
  <c r="BA194" i="4"/>
  <c r="BB194" i="4"/>
  <c r="BC194" i="4"/>
  <c r="BD194" i="4"/>
  <c r="BE194" i="4"/>
  <c r="BF194" i="4"/>
  <c r="BG194" i="4"/>
  <c r="BH194" i="4"/>
  <c r="BI194" i="4"/>
  <c r="BJ194" i="4"/>
  <c r="BK194" i="4"/>
  <c r="BL194" i="4"/>
  <c r="BM194" i="4"/>
  <c r="BN194" i="4"/>
  <c r="BO194" i="4"/>
  <c r="BP194" i="4"/>
  <c r="BQ194" i="4"/>
  <c r="BR194" i="4"/>
  <c r="BS194" i="4"/>
  <c r="BT194" i="4"/>
  <c r="BU194" i="4"/>
  <c r="BV194" i="4"/>
  <c r="BW194" i="4"/>
  <c r="BX194" i="4"/>
  <c r="BY194" i="4"/>
  <c r="BZ194" i="4"/>
  <c r="CA194" i="4"/>
  <c r="CB194" i="4"/>
  <c r="CC194" i="4"/>
  <c r="CD194" i="4"/>
  <c r="CE194" i="4"/>
  <c r="CF194" i="4"/>
  <c r="CG194" i="4"/>
  <c r="CH194" i="4"/>
  <c r="CI194" i="4"/>
  <c r="CJ194" i="4"/>
  <c r="CK194" i="4"/>
  <c r="CL194" i="4"/>
  <c r="CM194" i="4"/>
  <c r="CN194" i="4"/>
  <c r="CO194" i="4"/>
  <c r="CP194" i="4"/>
  <c r="CQ194" i="4"/>
  <c r="CR194" i="4"/>
  <c r="CS194" i="4"/>
  <c r="CT194" i="4"/>
  <c r="CU194" i="4"/>
  <c r="CV194" i="4"/>
  <c r="CW194" i="4"/>
  <c r="CX194" i="4"/>
  <c r="CY194" i="4"/>
  <c r="CZ194" i="4"/>
  <c r="DA194" i="4"/>
  <c r="DB194" i="4"/>
  <c r="DC194" i="4"/>
  <c r="DD194" i="4"/>
  <c r="DE194" i="4"/>
  <c r="DF194" i="4"/>
  <c r="DG194" i="4"/>
  <c r="DH194" i="4"/>
  <c r="DI194" i="4"/>
  <c r="DJ194" i="4"/>
  <c r="DK194" i="4"/>
  <c r="DL194" i="4"/>
  <c r="DM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AO195" i="4"/>
  <c r="AP195" i="4"/>
  <c r="AQ195" i="4"/>
  <c r="AR195" i="4"/>
  <c r="AS195" i="4"/>
  <c r="AT195" i="4"/>
  <c r="AU195" i="4"/>
  <c r="AV195" i="4"/>
  <c r="AW195" i="4"/>
  <c r="AX195" i="4"/>
  <c r="AY195" i="4"/>
  <c r="AZ195" i="4"/>
  <c r="BA195" i="4"/>
  <c r="BB195" i="4"/>
  <c r="BC195" i="4"/>
  <c r="BD195" i="4"/>
  <c r="BE195" i="4"/>
  <c r="BF195" i="4"/>
  <c r="BG195" i="4"/>
  <c r="BH195" i="4"/>
  <c r="BI195" i="4"/>
  <c r="BJ195" i="4"/>
  <c r="BK195" i="4"/>
  <c r="BL195" i="4"/>
  <c r="BM195" i="4"/>
  <c r="BN195" i="4"/>
  <c r="BO195" i="4"/>
  <c r="BP195" i="4"/>
  <c r="BQ195" i="4"/>
  <c r="BR195" i="4"/>
  <c r="BS195" i="4"/>
  <c r="BT195" i="4"/>
  <c r="BU195" i="4"/>
  <c r="BV195" i="4"/>
  <c r="BW195" i="4"/>
  <c r="BX195" i="4"/>
  <c r="BY195" i="4"/>
  <c r="BZ195" i="4"/>
  <c r="CA195" i="4"/>
  <c r="CB195" i="4"/>
  <c r="CC195" i="4"/>
  <c r="CD195" i="4"/>
  <c r="CE195" i="4"/>
  <c r="CF195" i="4"/>
  <c r="CG195" i="4"/>
  <c r="CH195" i="4"/>
  <c r="CI195" i="4"/>
  <c r="CJ195" i="4"/>
  <c r="CK195" i="4"/>
  <c r="CL195" i="4"/>
  <c r="CM195" i="4"/>
  <c r="CN195" i="4"/>
  <c r="CO195" i="4"/>
  <c r="CP195" i="4"/>
  <c r="CQ195" i="4"/>
  <c r="CR195" i="4"/>
  <c r="CS195" i="4"/>
  <c r="CT195" i="4"/>
  <c r="CU195" i="4"/>
  <c r="CV195" i="4"/>
  <c r="CW195" i="4"/>
  <c r="CX195" i="4"/>
  <c r="CY195" i="4"/>
  <c r="CZ195" i="4"/>
  <c r="DA195" i="4"/>
  <c r="DB195" i="4"/>
  <c r="DC195" i="4"/>
  <c r="DD195" i="4"/>
  <c r="DE195" i="4"/>
  <c r="DF195" i="4"/>
  <c r="DG195" i="4"/>
  <c r="DH195" i="4"/>
  <c r="DI195" i="4"/>
  <c r="DJ195" i="4"/>
  <c r="DK195" i="4"/>
  <c r="DL195" i="4"/>
  <c r="DM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AO196" i="4"/>
  <c r="AP196" i="4"/>
  <c r="AQ196" i="4"/>
  <c r="AR196" i="4"/>
  <c r="AS196" i="4"/>
  <c r="AT196" i="4"/>
  <c r="AU196" i="4"/>
  <c r="AV196" i="4"/>
  <c r="AW196" i="4"/>
  <c r="AX196" i="4"/>
  <c r="AY196" i="4"/>
  <c r="AZ196" i="4"/>
  <c r="BA196" i="4"/>
  <c r="BB196" i="4"/>
  <c r="BC196" i="4"/>
  <c r="BD196" i="4"/>
  <c r="BE196" i="4"/>
  <c r="BF196" i="4"/>
  <c r="BG196" i="4"/>
  <c r="BH196" i="4"/>
  <c r="BI196" i="4"/>
  <c r="BJ196" i="4"/>
  <c r="BK196" i="4"/>
  <c r="BL196" i="4"/>
  <c r="BM196" i="4"/>
  <c r="BN196" i="4"/>
  <c r="BO196" i="4"/>
  <c r="BP196" i="4"/>
  <c r="BQ196" i="4"/>
  <c r="BR196" i="4"/>
  <c r="BS196" i="4"/>
  <c r="BT196" i="4"/>
  <c r="BU196" i="4"/>
  <c r="BV196" i="4"/>
  <c r="BW196" i="4"/>
  <c r="BX196" i="4"/>
  <c r="BY196" i="4"/>
  <c r="BZ196" i="4"/>
  <c r="CA196" i="4"/>
  <c r="CB196" i="4"/>
  <c r="CC196" i="4"/>
  <c r="CD196" i="4"/>
  <c r="CE196" i="4"/>
  <c r="CF196" i="4"/>
  <c r="CG196" i="4"/>
  <c r="CH196" i="4"/>
  <c r="CI196" i="4"/>
  <c r="CJ196" i="4"/>
  <c r="CK196" i="4"/>
  <c r="CL196" i="4"/>
  <c r="CM196" i="4"/>
  <c r="CN196" i="4"/>
  <c r="CO196" i="4"/>
  <c r="CP196" i="4"/>
  <c r="CQ196" i="4"/>
  <c r="CR196" i="4"/>
  <c r="CS196" i="4"/>
  <c r="CT196" i="4"/>
  <c r="CU196" i="4"/>
  <c r="CV196" i="4"/>
  <c r="CW196" i="4"/>
  <c r="CX196" i="4"/>
  <c r="CY196" i="4"/>
  <c r="CZ196" i="4"/>
  <c r="DA196" i="4"/>
  <c r="DB196" i="4"/>
  <c r="DC196" i="4"/>
  <c r="DD196" i="4"/>
  <c r="DE196" i="4"/>
  <c r="DF196" i="4"/>
  <c r="DG196" i="4"/>
  <c r="DH196" i="4"/>
  <c r="DI196" i="4"/>
  <c r="DJ196" i="4"/>
  <c r="DK196" i="4"/>
  <c r="DL196" i="4"/>
  <c r="DM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AO197" i="4"/>
  <c r="AP197" i="4"/>
  <c r="AQ197" i="4"/>
  <c r="AR197" i="4"/>
  <c r="AS197" i="4"/>
  <c r="AT197" i="4"/>
  <c r="AU197" i="4"/>
  <c r="AV197" i="4"/>
  <c r="AW197" i="4"/>
  <c r="AX197" i="4"/>
  <c r="AY197" i="4"/>
  <c r="AZ197" i="4"/>
  <c r="BA197" i="4"/>
  <c r="BB197" i="4"/>
  <c r="BC197" i="4"/>
  <c r="BD197" i="4"/>
  <c r="BE197" i="4"/>
  <c r="BF197" i="4"/>
  <c r="BG197" i="4"/>
  <c r="BH197" i="4"/>
  <c r="BI197" i="4"/>
  <c r="BJ197" i="4"/>
  <c r="BK197" i="4"/>
  <c r="BL197" i="4"/>
  <c r="BM197" i="4"/>
  <c r="BN197" i="4"/>
  <c r="BO197" i="4"/>
  <c r="BP197" i="4"/>
  <c r="BQ197" i="4"/>
  <c r="BR197" i="4"/>
  <c r="BS197" i="4"/>
  <c r="BT197" i="4"/>
  <c r="BU197" i="4"/>
  <c r="BV197" i="4"/>
  <c r="BW197" i="4"/>
  <c r="BX197" i="4"/>
  <c r="BY197" i="4"/>
  <c r="BZ197" i="4"/>
  <c r="CA197" i="4"/>
  <c r="CB197" i="4"/>
  <c r="CC197" i="4"/>
  <c r="CD197" i="4"/>
  <c r="CE197" i="4"/>
  <c r="CF197" i="4"/>
  <c r="CG197" i="4"/>
  <c r="CH197" i="4"/>
  <c r="CI197" i="4"/>
  <c r="CJ197" i="4"/>
  <c r="CK197" i="4"/>
  <c r="CL197" i="4"/>
  <c r="CM197" i="4"/>
  <c r="CN197" i="4"/>
  <c r="CO197" i="4"/>
  <c r="CP197" i="4"/>
  <c r="CQ197" i="4"/>
  <c r="CR197" i="4"/>
  <c r="CS197" i="4"/>
  <c r="CT197" i="4"/>
  <c r="CU197" i="4"/>
  <c r="CV197" i="4"/>
  <c r="CW197" i="4"/>
  <c r="CX197" i="4"/>
  <c r="CY197" i="4"/>
  <c r="CZ197" i="4"/>
  <c r="DA197" i="4"/>
  <c r="DB197" i="4"/>
  <c r="DC197" i="4"/>
  <c r="DD197" i="4"/>
  <c r="DE197" i="4"/>
  <c r="DF197" i="4"/>
  <c r="DG197" i="4"/>
  <c r="DH197" i="4"/>
  <c r="DI197" i="4"/>
  <c r="DJ197" i="4"/>
  <c r="DK197" i="4"/>
  <c r="DL197" i="4"/>
  <c r="DM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AO198" i="4"/>
  <c r="AP198" i="4"/>
  <c r="AQ198" i="4"/>
  <c r="AR198" i="4"/>
  <c r="AS198" i="4"/>
  <c r="AT198" i="4"/>
  <c r="AU198" i="4"/>
  <c r="AV198" i="4"/>
  <c r="AW198" i="4"/>
  <c r="AX198" i="4"/>
  <c r="AY198" i="4"/>
  <c r="AZ198" i="4"/>
  <c r="BA198" i="4"/>
  <c r="BB198" i="4"/>
  <c r="BC198" i="4"/>
  <c r="BD198" i="4"/>
  <c r="BE198" i="4"/>
  <c r="BF198" i="4"/>
  <c r="BG198" i="4"/>
  <c r="BH198" i="4"/>
  <c r="BI198" i="4"/>
  <c r="BJ198" i="4"/>
  <c r="BK198" i="4"/>
  <c r="BL198" i="4"/>
  <c r="BM198" i="4"/>
  <c r="BN198" i="4"/>
  <c r="BO198" i="4"/>
  <c r="BP198" i="4"/>
  <c r="BQ198" i="4"/>
  <c r="BR198" i="4"/>
  <c r="BS198" i="4"/>
  <c r="BT198" i="4"/>
  <c r="BU198" i="4"/>
  <c r="BV198" i="4"/>
  <c r="BW198" i="4"/>
  <c r="BX198" i="4"/>
  <c r="BY198" i="4"/>
  <c r="BZ198" i="4"/>
  <c r="CA198" i="4"/>
  <c r="CB198" i="4"/>
  <c r="CC198" i="4"/>
  <c r="CD198" i="4"/>
  <c r="CE198" i="4"/>
  <c r="CF198" i="4"/>
  <c r="CG198" i="4"/>
  <c r="CH198" i="4"/>
  <c r="CI198" i="4"/>
  <c r="CJ198" i="4"/>
  <c r="CK198" i="4"/>
  <c r="CL198" i="4"/>
  <c r="CM198" i="4"/>
  <c r="CN198" i="4"/>
  <c r="CO198" i="4"/>
  <c r="CP198" i="4"/>
  <c r="CQ198" i="4"/>
  <c r="CR198" i="4"/>
  <c r="CS198" i="4"/>
  <c r="CT198" i="4"/>
  <c r="CU198" i="4"/>
  <c r="CV198" i="4"/>
  <c r="CW198" i="4"/>
  <c r="CX198" i="4"/>
  <c r="CY198" i="4"/>
  <c r="CZ198" i="4"/>
  <c r="DA198" i="4"/>
  <c r="DB198" i="4"/>
  <c r="DC198" i="4"/>
  <c r="DD198" i="4"/>
  <c r="DE198" i="4"/>
  <c r="DF198" i="4"/>
  <c r="DG198" i="4"/>
  <c r="DH198" i="4"/>
  <c r="DI198" i="4"/>
  <c r="DJ198" i="4"/>
  <c r="DK198" i="4"/>
  <c r="DL198" i="4"/>
  <c r="DM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AO199" i="4"/>
  <c r="AP199" i="4"/>
  <c r="AQ199" i="4"/>
  <c r="AR199" i="4"/>
  <c r="AS199" i="4"/>
  <c r="AT199" i="4"/>
  <c r="AU199" i="4"/>
  <c r="AV199" i="4"/>
  <c r="AW199" i="4"/>
  <c r="AX199" i="4"/>
  <c r="AY199" i="4"/>
  <c r="AZ199" i="4"/>
  <c r="BA199" i="4"/>
  <c r="BB199" i="4"/>
  <c r="BC199" i="4"/>
  <c r="BD199" i="4"/>
  <c r="BE199" i="4"/>
  <c r="BF199" i="4"/>
  <c r="BG199" i="4"/>
  <c r="BH199" i="4"/>
  <c r="BI199" i="4"/>
  <c r="BJ199" i="4"/>
  <c r="BK199" i="4"/>
  <c r="BL199" i="4"/>
  <c r="BM199" i="4"/>
  <c r="BN199" i="4"/>
  <c r="BO199" i="4"/>
  <c r="BP199" i="4"/>
  <c r="BQ199" i="4"/>
  <c r="BR199" i="4"/>
  <c r="BS199" i="4"/>
  <c r="BT199" i="4"/>
  <c r="BU199" i="4"/>
  <c r="BV199" i="4"/>
  <c r="BW199" i="4"/>
  <c r="BX199" i="4"/>
  <c r="BY199" i="4"/>
  <c r="BZ199" i="4"/>
  <c r="CA199" i="4"/>
  <c r="CB199" i="4"/>
  <c r="CC199" i="4"/>
  <c r="CD199" i="4"/>
  <c r="CE199" i="4"/>
  <c r="CF199" i="4"/>
  <c r="CG199" i="4"/>
  <c r="CH199" i="4"/>
  <c r="CI199" i="4"/>
  <c r="CJ199" i="4"/>
  <c r="CK199" i="4"/>
  <c r="CL199" i="4"/>
  <c r="CM199" i="4"/>
  <c r="CN199" i="4"/>
  <c r="CO199" i="4"/>
  <c r="CP199" i="4"/>
  <c r="CQ199" i="4"/>
  <c r="CR199" i="4"/>
  <c r="CS199" i="4"/>
  <c r="CT199" i="4"/>
  <c r="CU199" i="4"/>
  <c r="CV199" i="4"/>
  <c r="CW199" i="4"/>
  <c r="CX199" i="4"/>
  <c r="CY199" i="4"/>
  <c r="CZ199" i="4"/>
  <c r="DA199" i="4"/>
  <c r="DB199" i="4"/>
  <c r="DC199" i="4"/>
  <c r="DD199" i="4"/>
  <c r="DE199" i="4"/>
  <c r="DF199" i="4"/>
  <c r="DG199" i="4"/>
  <c r="DH199" i="4"/>
  <c r="DI199" i="4"/>
  <c r="DJ199" i="4"/>
  <c r="DK199" i="4"/>
  <c r="DL199" i="4"/>
  <c r="DM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AO200" i="4"/>
  <c r="AP200" i="4"/>
  <c r="AQ200" i="4"/>
  <c r="AR200" i="4"/>
  <c r="AS200" i="4"/>
  <c r="AT200" i="4"/>
  <c r="AU200" i="4"/>
  <c r="AV200" i="4"/>
  <c r="AW200" i="4"/>
  <c r="AX200" i="4"/>
  <c r="AY200" i="4"/>
  <c r="AZ200" i="4"/>
  <c r="BA200" i="4"/>
  <c r="BB200" i="4"/>
  <c r="BC200" i="4"/>
  <c r="BD200" i="4"/>
  <c r="BE200" i="4"/>
  <c r="BF200" i="4"/>
  <c r="BG200" i="4"/>
  <c r="BH200" i="4"/>
  <c r="BI200" i="4"/>
  <c r="BJ200" i="4"/>
  <c r="BK200" i="4"/>
  <c r="BL200" i="4"/>
  <c r="BM200" i="4"/>
  <c r="BN200" i="4"/>
  <c r="BO200" i="4"/>
  <c r="BP200" i="4"/>
  <c r="BQ200" i="4"/>
  <c r="BR200" i="4"/>
  <c r="BS200" i="4"/>
  <c r="BT200" i="4"/>
  <c r="BU200" i="4"/>
  <c r="BV200" i="4"/>
  <c r="BW200" i="4"/>
  <c r="BX200" i="4"/>
  <c r="BY200" i="4"/>
  <c r="BZ200" i="4"/>
  <c r="CA200" i="4"/>
  <c r="CB200" i="4"/>
  <c r="CC200" i="4"/>
  <c r="CD200" i="4"/>
  <c r="CE200" i="4"/>
  <c r="CF200" i="4"/>
  <c r="CG200" i="4"/>
  <c r="CH200" i="4"/>
  <c r="CI200" i="4"/>
  <c r="CJ200" i="4"/>
  <c r="CK200" i="4"/>
  <c r="CL200" i="4"/>
  <c r="CM200" i="4"/>
  <c r="CN200" i="4"/>
  <c r="CO200" i="4"/>
  <c r="CP200" i="4"/>
  <c r="CQ200" i="4"/>
  <c r="CR200" i="4"/>
  <c r="CS200" i="4"/>
  <c r="CT200" i="4"/>
  <c r="CU200" i="4"/>
  <c r="CV200" i="4"/>
  <c r="CW200" i="4"/>
  <c r="CX200" i="4"/>
  <c r="CY200" i="4"/>
  <c r="CZ200" i="4"/>
  <c r="DA200" i="4"/>
  <c r="DB200" i="4"/>
  <c r="DC200" i="4"/>
  <c r="DD200" i="4"/>
  <c r="DE200" i="4"/>
  <c r="DF200" i="4"/>
  <c r="DG200" i="4"/>
  <c r="DH200" i="4"/>
  <c r="DI200" i="4"/>
  <c r="DJ200" i="4"/>
  <c r="DK200" i="4"/>
  <c r="DL200" i="4"/>
  <c r="DM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AN201" i="4"/>
  <c r="AO201" i="4"/>
  <c r="AP201" i="4"/>
  <c r="AQ201" i="4"/>
  <c r="AR201" i="4"/>
  <c r="AS201" i="4"/>
  <c r="AT201" i="4"/>
  <c r="AU201" i="4"/>
  <c r="AV201" i="4"/>
  <c r="AW201" i="4"/>
  <c r="AX201" i="4"/>
  <c r="AY201" i="4"/>
  <c r="AZ201" i="4"/>
  <c r="BA201" i="4"/>
  <c r="BB201" i="4"/>
  <c r="BC201" i="4"/>
  <c r="BD201" i="4"/>
  <c r="BE201" i="4"/>
  <c r="BF201" i="4"/>
  <c r="BG201" i="4"/>
  <c r="BH201" i="4"/>
  <c r="BI201" i="4"/>
  <c r="BJ201" i="4"/>
  <c r="BK201" i="4"/>
  <c r="BL201" i="4"/>
  <c r="BM201" i="4"/>
  <c r="BN201" i="4"/>
  <c r="BO201" i="4"/>
  <c r="BP201" i="4"/>
  <c r="BQ201" i="4"/>
  <c r="BR201" i="4"/>
  <c r="BS201" i="4"/>
  <c r="BT201" i="4"/>
  <c r="BU201" i="4"/>
  <c r="BV201" i="4"/>
  <c r="BW201" i="4"/>
  <c r="BX201" i="4"/>
  <c r="BY201" i="4"/>
  <c r="BZ201" i="4"/>
  <c r="CA201" i="4"/>
  <c r="CB201" i="4"/>
  <c r="CC201" i="4"/>
  <c r="CD201" i="4"/>
  <c r="CE201" i="4"/>
  <c r="CF201" i="4"/>
  <c r="CG201" i="4"/>
  <c r="CH201" i="4"/>
  <c r="CI201" i="4"/>
  <c r="CJ201" i="4"/>
  <c r="CK201" i="4"/>
  <c r="CL201" i="4"/>
  <c r="CM201" i="4"/>
  <c r="CN201" i="4"/>
  <c r="CO201" i="4"/>
  <c r="CP201" i="4"/>
  <c r="CQ201" i="4"/>
  <c r="CR201" i="4"/>
  <c r="CS201" i="4"/>
  <c r="CT201" i="4"/>
  <c r="CU201" i="4"/>
  <c r="CV201" i="4"/>
  <c r="CW201" i="4"/>
  <c r="CX201" i="4"/>
  <c r="CY201" i="4"/>
  <c r="CZ201" i="4"/>
  <c r="DA201" i="4"/>
  <c r="DB201" i="4"/>
  <c r="DC201" i="4"/>
  <c r="DD201" i="4"/>
  <c r="DE201" i="4"/>
  <c r="DF201" i="4"/>
  <c r="DG201" i="4"/>
  <c r="DH201" i="4"/>
  <c r="DI201" i="4"/>
  <c r="DJ201" i="4"/>
  <c r="DK201" i="4"/>
  <c r="DL201" i="4"/>
  <c r="DM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L202" i="4"/>
  <c r="AM202" i="4"/>
  <c r="AN202" i="4"/>
  <c r="AO202" i="4"/>
  <c r="AP202" i="4"/>
  <c r="AQ202" i="4"/>
  <c r="AR202" i="4"/>
  <c r="AS202" i="4"/>
  <c r="AT202" i="4"/>
  <c r="AU202" i="4"/>
  <c r="AV202" i="4"/>
  <c r="AW202" i="4"/>
  <c r="AX202" i="4"/>
  <c r="AY202" i="4"/>
  <c r="AZ202" i="4"/>
  <c r="BA202" i="4"/>
  <c r="BB202" i="4"/>
  <c r="BC202" i="4"/>
  <c r="BD202" i="4"/>
  <c r="BE202" i="4"/>
  <c r="BF202" i="4"/>
  <c r="BG202" i="4"/>
  <c r="BH202" i="4"/>
  <c r="BI202" i="4"/>
  <c r="BJ202" i="4"/>
  <c r="BK202" i="4"/>
  <c r="BL202" i="4"/>
  <c r="BM202" i="4"/>
  <c r="BN202" i="4"/>
  <c r="BO202" i="4"/>
  <c r="BP202" i="4"/>
  <c r="BQ202" i="4"/>
  <c r="BR202" i="4"/>
  <c r="BS202" i="4"/>
  <c r="BT202" i="4"/>
  <c r="BU202" i="4"/>
  <c r="BV202" i="4"/>
  <c r="BW202" i="4"/>
  <c r="BX202" i="4"/>
  <c r="BY202" i="4"/>
  <c r="BZ202" i="4"/>
  <c r="CA202" i="4"/>
  <c r="CB202" i="4"/>
  <c r="CC202" i="4"/>
  <c r="CD202" i="4"/>
  <c r="CE202" i="4"/>
  <c r="CF202" i="4"/>
  <c r="CG202" i="4"/>
  <c r="CH202" i="4"/>
  <c r="CI202" i="4"/>
  <c r="CJ202" i="4"/>
  <c r="CK202" i="4"/>
  <c r="CL202" i="4"/>
  <c r="CM202" i="4"/>
  <c r="CN202" i="4"/>
  <c r="CO202" i="4"/>
  <c r="CP202" i="4"/>
  <c r="CQ202" i="4"/>
  <c r="CR202" i="4"/>
  <c r="CS202" i="4"/>
  <c r="CT202" i="4"/>
  <c r="CU202" i="4"/>
  <c r="CV202" i="4"/>
  <c r="CW202" i="4"/>
  <c r="CX202" i="4"/>
  <c r="CY202" i="4"/>
  <c r="CZ202" i="4"/>
  <c r="DA202" i="4"/>
  <c r="DB202" i="4"/>
  <c r="DC202" i="4"/>
  <c r="DD202" i="4"/>
  <c r="DE202" i="4"/>
  <c r="DF202" i="4"/>
  <c r="DG202" i="4"/>
  <c r="DH202" i="4"/>
  <c r="DI202" i="4"/>
  <c r="DJ202" i="4"/>
  <c r="DK202" i="4"/>
  <c r="DL202" i="4"/>
  <c r="DM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AN203" i="4"/>
  <c r="AO203" i="4"/>
  <c r="AP203" i="4"/>
  <c r="AQ203" i="4"/>
  <c r="AR203" i="4"/>
  <c r="AS203" i="4"/>
  <c r="AT203" i="4"/>
  <c r="AU203" i="4"/>
  <c r="AV203" i="4"/>
  <c r="AW203" i="4"/>
  <c r="AX203" i="4"/>
  <c r="AY203" i="4"/>
  <c r="AZ203" i="4"/>
  <c r="BA203" i="4"/>
  <c r="BB203" i="4"/>
  <c r="BC203" i="4"/>
  <c r="BD203" i="4"/>
  <c r="BE203" i="4"/>
  <c r="BF203" i="4"/>
  <c r="BG203" i="4"/>
  <c r="BH203" i="4"/>
  <c r="BI203" i="4"/>
  <c r="BJ203" i="4"/>
  <c r="BK203" i="4"/>
  <c r="BL203" i="4"/>
  <c r="BM203" i="4"/>
  <c r="BN203" i="4"/>
  <c r="BO203" i="4"/>
  <c r="BP203" i="4"/>
  <c r="BQ203" i="4"/>
  <c r="BR203" i="4"/>
  <c r="BS203" i="4"/>
  <c r="BT203" i="4"/>
  <c r="BU203" i="4"/>
  <c r="BV203" i="4"/>
  <c r="BW203" i="4"/>
  <c r="BX203" i="4"/>
  <c r="BY203" i="4"/>
  <c r="BZ203" i="4"/>
  <c r="CA203" i="4"/>
  <c r="CB203" i="4"/>
  <c r="CC203" i="4"/>
  <c r="CD203" i="4"/>
  <c r="CE203" i="4"/>
  <c r="CF203" i="4"/>
  <c r="CG203" i="4"/>
  <c r="CH203" i="4"/>
  <c r="CI203" i="4"/>
  <c r="CJ203" i="4"/>
  <c r="CK203" i="4"/>
  <c r="CL203" i="4"/>
  <c r="CM203" i="4"/>
  <c r="CN203" i="4"/>
  <c r="CO203" i="4"/>
  <c r="CP203" i="4"/>
  <c r="CQ203" i="4"/>
  <c r="CR203" i="4"/>
  <c r="CS203" i="4"/>
  <c r="CT203" i="4"/>
  <c r="CU203" i="4"/>
  <c r="CV203" i="4"/>
  <c r="CW203" i="4"/>
  <c r="CX203" i="4"/>
  <c r="CY203" i="4"/>
  <c r="CZ203" i="4"/>
  <c r="DA203" i="4"/>
  <c r="DB203" i="4"/>
  <c r="DC203" i="4"/>
  <c r="DD203" i="4"/>
  <c r="DE203" i="4"/>
  <c r="DF203" i="4"/>
  <c r="DG203" i="4"/>
  <c r="DH203" i="4"/>
  <c r="DI203" i="4"/>
  <c r="DJ203" i="4"/>
  <c r="DK203" i="4"/>
  <c r="DL203" i="4"/>
  <c r="DM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L204" i="4"/>
  <c r="AM204" i="4"/>
  <c r="AN204" i="4"/>
  <c r="AO204" i="4"/>
  <c r="AP204" i="4"/>
  <c r="AQ204" i="4"/>
  <c r="AR204" i="4"/>
  <c r="AS204" i="4"/>
  <c r="AT204" i="4"/>
  <c r="AU204" i="4"/>
  <c r="AV204" i="4"/>
  <c r="AW204" i="4"/>
  <c r="AX204" i="4"/>
  <c r="AY204" i="4"/>
  <c r="AZ204" i="4"/>
  <c r="BA204" i="4"/>
  <c r="BB204" i="4"/>
  <c r="BC204" i="4"/>
  <c r="BD204" i="4"/>
  <c r="BE204" i="4"/>
  <c r="BF204" i="4"/>
  <c r="BG204" i="4"/>
  <c r="BH204" i="4"/>
  <c r="BI204" i="4"/>
  <c r="BJ204" i="4"/>
  <c r="BK204" i="4"/>
  <c r="BL204" i="4"/>
  <c r="BM204" i="4"/>
  <c r="BN204" i="4"/>
  <c r="BO204" i="4"/>
  <c r="BP204" i="4"/>
  <c r="BQ204" i="4"/>
  <c r="BR204" i="4"/>
  <c r="BS204" i="4"/>
  <c r="BT204" i="4"/>
  <c r="BU204" i="4"/>
  <c r="BV204" i="4"/>
  <c r="BW204" i="4"/>
  <c r="BX204" i="4"/>
  <c r="BY204" i="4"/>
  <c r="BZ204" i="4"/>
  <c r="CA204" i="4"/>
  <c r="CB204" i="4"/>
  <c r="CC204" i="4"/>
  <c r="CD204" i="4"/>
  <c r="CE204" i="4"/>
  <c r="CF204" i="4"/>
  <c r="CG204" i="4"/>
  <c r="CH204" i="4"/>
  <c r="CI204" i="4"/>
  <c r="CJ204" i="4"/>
  <c r="CK204" i="4"/>
  <c r="CL204" i="4"/>
  <c r="CM204" i="4"/>
  <c r="CN204" i="4"/>
  <c r="CO204" i="4"/>
  <c r="CP204" i="4"/>
  <c r="CQ204" i="4"/>
  <c r="CR204" i="4"/>
  <c r="CS204" i="4"/>
  <c r="CT204" i="4"/>
  <c r="CU204" i="4"/>
  <c r="CV204" i="4"/>
  <c r="CW204" i="4"/>
  <c r="CX204" i="4"/>
  <c r="CY204" i="4"/>
  <c r="CZ204" i="4"/>
  <c r="DA204" i="4"/>
  <c r="DB204" i="4"/>
  <c r="DC204" i="4"/>
  <c r="DD204" i="4"/>
  <c r="DE204" i="4"/>
  <c r="DF204" i="4"/>
  <c r="DG204" i="4"/>
  <c r="DH204" i="4"/>
  <c r="DI204" i="4"/>
  <c r="DJ204" i="4"/>
  <c r="DK204" i="4"/>
  <c r="DL204" i="4"/>
  <c r="DM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AN205" i="4"/>
  <c r="AO205" i="4"/>
  <c r="AP205" i="4"/>
  <c r="AQ205" i="4"/>
  <c r="AR205" i="4"/>
  <c r="AS205" i="4"/>
  <c r="AT205" i="4"/>
  <c r="AU205" i="4"/>
  <c r="AV205" i="4"/>
  <c r="AW205" i="4"/>
  <c r="AX205" i="4"/>
  <c r="AY205" i="4"/>
  <c r="AZ205" i="4"/>
  <c r="BA205" i="4"/>
  <c r="BB205" i="4"/>
  <c r="BC205" i="4"/>
  <c r="BD205" i="4"/>
  <c r="BE205" i="4"/>
  <c r="BF205" i="4"/>
  <c r="BG205" i="4"/>
  <c r="BH205" i="4"/>
  <c r="BI205" i="4"/>
  <c r="BJ205" i="4"/>
  <c r="BK205" i="4"/>
  <c r="BL205" i="4"/>
  <c r="BM205" i="4"/>
  <c r="BN205" i="4"/>
  <c r="BO205" i="4"/>
  <c r="BP205" i="4"/>
  <c r="BQ205" i="4"/>
  <c r="BR205" i="4"/>
  <c r="BS205" i="4"/>
  <c r="BT205" i="4"/>
  <c r="BU205" i="4"/>
  <c r="BV205" i="4"/>
  <c r="BW205" i="4"/>
  <c r="BX205" i="4"/>
  <c r="BY205" i="4"/>
  <c r="BZ205" i="4"/>
  <c r="CA205" i="4"/>
  <c r="CB205" i="4"/>
  <c r="CC205" i="4"/>
  <c r="CD205" i="4"/>
  <c r="CE205" i="4"/>
  <c r="CF205" i="4"/>
  <c r="CG205" i="4"/>
  <c r="CH205" i="4"/>
  <c r="CI205" i="4"/>
  <c r="CJ205" i="4"/>
  <c r="CK205" i="4"/>
  <c r="CL205" i="4"/>
  <c r="CM205" i="4"/>
  <c r="CN205" i="4"/>
  <c r="CO205" i="4"/>
  <c r="CP205" i="4"/>
  <c r="CQ205" i="4"/>
  <c r="CR205" i="4"/>
  <c r="CS205" i="4"/>
  <c r="CT205" i="4"/>
  <c r="CU205" i="4"/>
  <c r="CV205" i="4"/>
  <c r="CW205" i="4"/>
  <c r="CX205" i="4"/>
  <c r="CY205" i="4"/>
  <c r="CZ205" i="4"/>
  <c r="DA205" i="4"/>
  <c r="DB205" i="4"/>
  <c r="DC205" i="4"/>
  <c r="DD205" i="4"/>
  <c r="DE205" i="4"/>
  <c r="DF205" i="4"/>
  <c r="DG205" i="4"/>
  <c r="DH205" i="4"/>
  <c r="DI205" i="4"/>
  <c r="DJ205" i="4"/>
  <c r="DK205" i="4"/>
  <c r="DL205" i="4"/>
  <c r="DM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AO206" i="4"/>
  <c r="AP206" i="4"/>
  <c r="AQ206" i="4"/>
  <c r="AR206" i="4"/>
  <c r="AS206" i="4"/>
  <c r="AT206" i="4"/>
  <c r="AU206" i="4"/>
  <c r="AV206" i="4"/>
  <c r="AW206" i="4"/>
  <c r="AX206" i="4"/>
  <c r="AY206" i="4"/>
  <c r="AZ206" i="4"/>
  <c r="BA206" i="4"/>
  <c r="BB206" i="4"/>
  <c r="BC206" i="4"/>
  <c r="BD206" i="4"/>
  <c r="BE206" i="4"/>
  <c r="BF206" i="4"/>
  <c r="BG206" i="4"/>
  <c r="BH206" i="4"/>
  <c r="BI206" i="4"/>
  <c r="BJ206" i="4"/>
  <c r="BK206" i="4"/>
  <c r="BL206" i="4"/>
  <c r="BM206" i="4"/>
  <c r="BN206" i="4"/>
  <c r="BO206" i="4"/>
  <c r="BP206" i="4"/>
  <c r="BQ206" i="4"/>
  <c r="BR206" i="4"/>
  <c r="BS206" i="4"/>
  <c r="BT206" i="4"/>
  <c r="BU206" i="4"/>
  <c r="BV206" i="4"/>
  <c r="BW206" i="4"/>
  <c r="BX206" i="4"/>
  <c r="BY206" i="4"/>
  <c r="BZ206" i="4"/>
  <c r="CA206" i="4"/>
  <c r="CB206" i="4"/>
  <c r="CC206" i="4"/>
  <c r="CD206" i="4"/>
  <c r="CE206" i="4"/>
  <c r="CF206" i="4"/>
  <c r="CG206" i="4"/>
  <c r="CH206" i="4"/>
  <c r="CI206" i="4"/>
  <c r="CJ206" i="4"/>
  <c r="CK206" i="4"/>
  <c r="CL206" i="4"/>
  <c r="CM206" i="4"/>
  <c r="CN206" i="4"/>
  <c r="CO206" i="4"/>
  <c r="CP206" i="4"/>
  <c r="CQ206" i="4"/>
  <c r="CR206" i="4"/>
  <c r="CS206" i="4"/>
  <c r="CT206" i="4"/>
  <c r="CU206" i="4"/>
  <c r="CV206" i="4"/>
  <c r="CW206" i="4"/>
  <c r="CX206" i="4"/>
  <c r="CY206" i="4"/>
  <c r="CZ206" i="4"/>
  <c r="DA206" i="4"/>
  <c r="DB206" i="4"/>
  <c r="DC206" i="4"/>
  <c r="DD206" i="4"/>
  <c r="DE206" i="4"/>
  <c r="DF206" i="4"/>
  <c r="DG206" i="4"/>
  <c r="DH206" i="4"/>
  <c r="DI206" i="4"/>
  <c r="DJ206" i="4"/>
  <c r="DK206" i="4"/>
  <c r="DL206" i="4"/>
  <c r="DM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AN207" i="4"/>
  <c r="AO207" i="4"/>
  <c r="AP207" i="4"/>
  <c r="AQ207" i="4"/>
  <c r="AR207" i="4"/>
  <c r="AS207" i="4"/>
  <c r="AT207" i="4"/>
  <c r="AU207" i="4"/>
  <c r="AV207" i="4"/>
  <c r="AW207" i="4"/>
  <c r="AX207" i="4"/>
  <c r="AY207" i="4"/>
  <c r="AZ207" i="4"/>
  <c r="BA207" i="4"/>
  <c r="BB207" i="4"/>
  <c r="BC207" i="4"/>
  <c r="BD207" i="4"/>
  <c r="BE207" i="4"/>
  <c r="BF207" i="4"/>
  <c r="BG207" i="4"/>
  <c r="BH207" i="4"/>
  <c r="BI207" i="4"/>
  <c r="BJ207" i="4"/>
  <c r="BK207" i="4"/>
  <c r="BL207" i="4"/>
  <c r="BM207" i="4"/>
  <c r="BN207" i="4"/>
  <c r="BO207" i="4"/>
  <c r="BP207" i="4"/>
  <c r="BQ207" i="4"/>
  <c r="BR207" i="4"/>
  <c r="BS207" i="4"/>
  <c r="BT207" i="4"/>
  <c r="BU207" i="4"/>
  <c r="BV207" i="4"/>
  <c r="BW207" i="4"/>
  <c r="BX207" i="4"/>
  <c r="BY207" i="4"/>
  <c r="BZ207" i="4"/>
  <c r="CA207" i="4"/>
  <c r="CB207" i="4"/>
  <c r="CC207" i="4"/>
  <c r="CD207" i="4"/>
  <c r="CE207" i="4"/>
  <c r="CF207" i="4"/>
  <c r="CG207" i="4"/>
  <c r="CH207" i="4"/>
  <c r="CI207" i="4"/>
  <c r="CJ207" i="4"/>
  <c r="CK207" i="4"/>
  <c r="CL207" i="4"/>
  <c r="CM207" i="4"/>
  <c r="CN207" i="4"/>
  <c r="CO207" i="4"/>
  <c r="CP207" i="4"/>
  <c r="CQ207" i="4"/>
  <c r="CR207" i="4"/>
  <c r="CS207" i="4"/>
  <c r="CT207" i="4"/>
  <c r="CU207" i="4"/>
  <c r="CV207" i="4"/>
  <c r="CW207" i="4"/>
  <c r="CX207" i="4"/>
  <c r="CY207" i="4"/>
  <c r="CZ207" i="4"/>
  <c r="DA207" i="4"/>
  <c r="DB207" i="4"/>
  <c r="DC207" i="4"/>
  <c r="DD207" i="4"/>
  <c r="DE207" i="4"/>
  <c r="DF207" i="4"/>
  <c r="DG207" i="4"/>
  <c r="DH207" i="4"/>
  <c r="DI207" i="4"/>
  <c r="DJ207" i="4"/>
  <c r="DK207" i="4"/>
  <c r="DL207" i="4"/>
  <c r="DM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AN208" i="4"/>
  <c r="AO208" i="4"/>
  <c r="AP208" i="4"/>
  <c r="AQ208" i="4"/>
  <c r="AR208" i="4"/>
  <c r="AS208" i="4"/>
  <c r="AT208" i="4"/>
  <c r="AU208" i="4"/>
  <c r="AV208" i="4"/>
  <c r="AW208" i="4"/>
  <c r="AX208" i="4"/>
  <c r="AY208" i="4"/>
  <c r="AZ208" i="4"/>
  <c r="BA208" i="4"/>
  <c r="BB208" i="4"/>
  <c r="BC208" i="4"/>
  <c r="BD208" i="4"/>
  <c r="BE208" i="4"/>
  <c r="BF208" i="4"/>
  <c r="BG208" i="4"/>
  <c r="BH208" i="4"/>
  <c r="BI208" i="4"/>
  <c r="BJ208" i="4"/>
  <c r="BK208" i="4"/>
  <c r="BL208" i="4"/>
  <c r="BM208" i="4"/>
  <c r="BN208" i="4"/>
  <c r="BO208" i="4"/>
  <c r="BP208" i="4"/>
  <c r="BQ208" i="4"/>
  <c r="BR208" i="4"/>
  <c r="BS208" i="4"/>
  <c r="BT208" i="4"/>
  <c r="BU208" i="4"/>
  <c r="BV208" i="4"/>
  <c r="BW208" i="4"/>
  <c r="BX208" i="4"/>
  <c r="BY208" i="4"/>
  <c r="BZ208" i="4"/>
  <c r="CA208" i="4"/>
  <c r="CB208" i="4"/>
  <c r="CC208" i="4"/>
  <c r="CD208" i="4"/>
  <c r="CE208" i="4"/>
  <c r="CF208" i="4"/>
  <c r="CG208" i="4"/>
  <c r="CH208" i="4"/>
  <c r="CI208" i="4"/>
  <c r="CJ208" i="4"/>
  <c r="CK208" i="4"/>
  <c r="CL208" i="4"/>
  <c r="CM208" i="4"/>
  <c r="CN208" i="4"/>
  <c r="CO208" i="4"/>
  <c r="CP208" i="4"/>
  <c r="CQ208" i="4"/>
  <c r="CR208" i="4"/>
  <c r="CS208" i="4"/>
  <c r="CT208" i="4"/>
  <c r="CU208" i="4"/>
  <c r="CV208" i="4"/>
  <c r="CW208" i="4"/>
  <c r="CX208" i="4"/>
  <c r="CY208" i="4"/>
  <c r="CZ208" i="4"/>
  <c r="DA208" i="4"/>
  <c r="DB208" i="4"/>
  <c r="DC208" i="4"/>
  <c r="DD208" i="4"/>
  <c r="DE208" i="4"/>
  <c r="DF208" i="4"/>
  <c r="DG208" i="4"/>
  <c r="DH208" i="4"/>
  <c r="DI208" i="4"/>
  <c r="DJ208" i="4"/>
  <c r="DK208" i="4"/>
  <c r="DL208" i="4"/>
  <c r="DM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L209" i="4"/>
  <c r="AM209" i="4"/>
  <c r="AN209" i="4"/>
  <c r="AO209" i="4"/>
  <c r="AP209" i="4"/>
  <c r="AQ209" i="4"/>
  <c r="AR209" i="4"/>
  <c r="AS209" i="4"/>
  <c r="AT209" i="4"/>
  <c r="AU209" i="4"/>
  <c r="AV209" i="4"/>
  <c r="AW209" i="4"/>
  <c r="AX209" i="4"/>
  <c r="AY209" i="4"/>
  <c r="AZ209" i="4"/>
  <c r="BA209" i="4"/>
  <c r="BB209" i="4"/>
  <c r="BC209" i="4"/>
  <c r="BD209" i="4"/>
  <c r="BE209" i="4"/>
  <c r="BF209" i="4"/>
  <c r="BG209" i="4"/>
  <c r="BH209" i="4"/>
  <c r="BI209" i="4"/>
  <c r="BJ209" i="4"/>
  <c r="BK209" i="4"/>
  <c r="BL209" i="4"/>
  <c r="BM209" i="4"/>
  <c r="BN209" i="4"/>
  <c r="BO209" i="4"/>
  <c r="BP209" i="4"/>
  <c r="BQ209" i="4"/>
  <c r="BR209" i="4"/>
  <c r="BS209" i="4"/>
  <c r="BT209" i="4"/>
  <c r="BU209" i="4"/>
  <c r="BV209" i="4"/>
  <c r="BW209" i="4"/>
  <c r="BX209" i="4"/>
  <c r="BY209" i="4"/>
  <c r="BZ209" i="4"/>
  <c r="CA209" i="4"/>
  <c r="CB209" i="4"/>
  <c r="CC209" i="4"/>
  <c r="CD209" i="4"/>
  <c r="CE209" i="4"/>
  <c r="CF209" i="4"/>
  <c r="CG209" i="4"/>
  <c r="CH209" i="4"/>
  <c r="CI209" i="4"/>
  <c r="CJ209" i="4"/>
  <c r="CK209" i="4"/>
  <c r="CL209" i="4"/>
  <c r="CM209" i="4"/>
  <c r="CN209" i="4"/>
  <c r="CO209" i="4"/>
  <c r="CP209" i="4"/>
  <c r="CQ209" i="4"/>
  <c r="CR209" i="4"/>
  <c r="CS209" i="4"/>
  <c r="CT209" i="4"/>
  <c r="CU209" i="4"/>
  <c r="CV209" i="4"/>
  <c r="CW209" i="4"/>
  <c r="CX209" i="4"/>
  <c r="CY209" i="4"/>
  <c r="CZ209" i="4"/>
  <c r="DA209" i="4"/>
  <c r="DB209" i="4"/>
  <c r="DC209" i="4"/>
  <c r="DD209" i="4"/>
  <c r="DE209" i="4"/>
  <c r="DF209" i="4"/>
  <c r="DG209" i="4"/>
  <c r="DH209" i="4"/>
  <c r="DI209" i="4"/>
  <c r="DJ209" i="4"/>
  <c r="DK209" i="4"/>
  <c r="DL209" i="4"/>
  <c r="DM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AL210" i="4"/>
  <c r="AM210" i="4"/>
  <c r="AN210" i="4"/>
  <c r="AO210" i="4"/>
  <c r="AP210" i="4"/>
  <c r="AQ210" i="4"/>
  <c r="AR210" i="4"/>
  <c r="AS210" i="4"/>
  <c r="AT210" i="4"/>
  <c r="AU210" i="4"/>
  <c r="AV210" i="4"/>
  <c r="AW210" i="4"/>
  <c r="AX210" i="4"/>
  <c r="AY210" i="4"/>
  <c r="AZ210" i="4"/>
  <c r="BA210" i="4"/>
  <c r="BB210" i="4"/>
  <c r="BC210" i="4"/>
  <c r="BD210" i="4"/>
  <c r="BE210" i="4"/>
  <c r="BF210" i="4"/>
  <c r="BG210" i="4"/>
  <c r="BH210" i="4"/>
  <c r="BI210" i="4"/>
  <c r="BJ210" i="4"/>
  <c r="BK210" i="4"/>
  <c r="BL210" i="4"/>
  <c r="BM210" i="4"/>
  <c r="BN210" i="4"/>
  <c r="BO210" i="4"/>
  <c r="BP210" i="4"/>
  <c r="BQ210" i="4"/>
  <c r="BR210" i="4"/>
  <c r="BS210" i="4"/>
  <c r="BT210" i="4"/>
  <c r="BU210" i="4"/>
  <c r="BV210" i="4"/>
  <c r="BW210" i="4"/>
  <c r="BX210" i="4"/>
  <c r="BY210" i="4"/>
  <c r="BZ210" i="4"/>
  <c r="CA210" i="4"/>
  <c r="CB210" i="4"/>
  <c r="CC210" i="4"/>
  <c r="CD210" i="4"/>
  <c r="CE210" i="4"/>
  <c r="CF210" i="4"/>
  <c r="CG210" i="4"/>
  <c r="CH210" i="4"/>
  <c r="CI210" i="4"/>
  <c r="CJ210" i="4"/>
  <c r="CK210" i="4"/>
  <c r="CL210" i="4"/>
  <c r="CM210" i="4"/>
  <c r="CN210" i="4"/>
  <c r="CO210" i="4"/>
  <c r="CP210" i="4"/>
  <c r="CQ210" i="4"/>
  <c r="CR210" i="4"/>
  <c r="CS210" i="4"/>
  <c r="CT210" i="4"/>
  <c r="CU210" i="4"/>
  <c r="CV210" i="4"/>
  <c r="CW210" i="4"/>
  <c r="CX210" i="4"/>
  <c r="CY210" i="4"/>
  <c r="CZ210" i="4"/>
  <c r="DA210" i="4"/>
  <c r="DB210" i="4"/>
  <c r="DC210" i="4"/>
  <c r="DD210" i="4"/>
  <c r="DE210" i="4"/>
  <c r="DF210" i="4"/>
  <c r="DG210" i="4"/>
  <c r="DH210" i="4"/>
  <c r="DI210" i="4"/>
  <c r="DJ210" i="4"/>
  <c r="DK210" i="4"/>
  <c r="DL210" i="4"/>
  <c r="DM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AL211" i="4"/>
  <c r="AM211" i="4"/>
  <c r="AN211" i="4"/>
  <c r="AO211" i="4"/>
  <c r="AP211" i="4"/>
  <c r="AQ211" i="4"/>
  <c r="AR211" i="4"/>
  <c r="AS211" i="4"/>
  <c r="AT211" i="4"/>
  <c r="AU211" i="4"/>
  <c r="AV211" i="4"/>
  <c r="AW211" i="4"/>
  <c r="AX211" i="4"/>
  <c r="AY211" i="4"/>
  <c r="AZ211" i="4"/>
  <c r="BA211" i="4"/>
  <c r="BB211" i="4"/>
  <c r="BC211" i="4"/>
  <c r="BD211" i="4"/>
  <c r="BE211" i="4"/>
  <c r="BF211" i="4"/>
  <c r="BG211" i="4"/>
  <c r="BH211" i="4"/>
  <c r="BI211" i="4"/>
  <c r="BJ211" i="4"/>
  <c r="BK211" i="4"/>
  <c r="BL211" i="4"/>
  <c r="BM211" i="4"/>
  <c r="BN211" i="4"/>
  <c r="BO211" i="4"/>
  <c r="BP211" i="4"/>
  <c r="BQ211" i="4"/>
  <c r="BR211" i="4"/>
  <c r="BS211" i="4"/>
  <c r="BT211" i="4"/>
  <c r="BU211" i="4"/>
  <c r="BV211" i="4"/>
  <c r="BW211" i="4"/>
  <c r="BX211" i="4"/>
  <c r="BY211" i="4"/>
  <c r="BZ211" i="4"/>
  <c r="CA211" i="4"/>
  <c r="CB211" i="4"/>
  <c r="CC211" i="4"/>
  <c r="CD211" i="4"/>
  <c r="CE211" i="4"/>
  <c r="CF211" i="4"/>
  <c r="CG211" i="4"/>
  <c r="CH211" i="4"/>
  <c r="CI211" i="4"/>
  <c r="CJ211" i="4"/>
  <c r="CK211" i="4"/>
  <c r="CL211" i="4"/>
  <c r="CM211" i="4"/>
  <c r="CN211" i="4"/>
  <c r="CO211" i="4"/>
  <c r="CP211" i="4"/>
  <c r="CQ211" i="4"/>
  <c r="CR211" i="4"/>
  <c r="CS211" i="4"/>
  <c r="CT211" i="4"/>
  <c r="CU211" i="4"/>
  <c r="CV211" i="4"/>
  <c r="CW211" i="4"/>
  <c r="CX211" i="4"/>
  <c r="CY211" i="4"/>
  <c r="CZ211" i="4"/>
  <c r="DA211" i="4"/>
  <c r="DB211" i="4"/>
  <c r="DC211" i="4"/>
  <c r="DD211" i="4"/>
  <c r="DE211" i="4"/>
  <c r="DF211" i="4"/>
  <c r="DG211" i="4"/>
  <c r="DH211" i="4"/>
  <c r="DI211" i="4"/>
  <c r="DJ211" i="4"/>
  <c r="DK211" i="4"/>
  <c r="DL211" i="4"/>
  <c r="DM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AL212" i="4"/>
  <c r="AM212" i="4"/>
  <c r="AN212" i="4"/>
  <c r="AO212" i="4"/>
  <c r="AP212" i="4"/>
  <c r="AQ212" i="4"/>
  <c r="AR212" i="4"/>
  <c r="AS212" i="4"/>
  <c r="AT212" i="4"/>
  <c r="AU212" i="4"/>
  <c r="AV212" i="4"/>
  <c r="AW212" i="4"/>
  <c r="AX212" i="4"/>
  <c r="AY212" i="4"/>
  <c r="AZ212" i="4"/>
  <c r="BA212" i="4"/>
  <c r="BB212" i="4"/>
  <c r="BC212" i="4"/>
  <c r="BD212" i="4"/>
  <c r="BE212" i="4"/>
  <c r="BF212" i="4"/>
  <c r="BG212" i="4"/>
  <c r="BH212" i="4"/>
  <c r="BI212" i="4"/>
  <c r="BJ212" i="4"/>
  <c r="BK212" i="4"/>
  <c r="BL212" i="4"/>
  <c r="BM212" i="4"/>
  <c r="BN212" i="4"/>
  <c r="BO212" i="4"/>
  <c r="BP212" i="4"/>
  <c r="BQ212" i="4"/>
  <c r="BR212" i="4"/>
  <c r="BS212" i="4"/>
  <c r="BT212" i="4"/>
  <c r="BU212" i="4"/>
  <c r="BV212" i="4"/>
  <c r="BW212" i="4"/>
  <c r="BX212" i="4"/>
  <c r="BY212" i="4"/>
  <c r="BZ212" i="4"/>
  <c r="CA212" i="4"/>
  <c r="CB212" i="4"/>
  <c r="CC212" i="4"/>
  <c r="CD212" i="4"/>
  <c r="CE212" i="4"/>
  <c r="CF212" i="4"/>
  <c r="CG212" i="4"/>
  <c r="CH212" i="4"/>
  <c r="CI212" i="4"/>
  <c r="CJ212" i="4"/>
  <c r="CK212" i="4"/>
  <c r="CL212" i="4"/>
  <c r="CM212" i="4"/>
  <c r="CN212" i="4"/>
  <c r="CO212" i="4"/>
  <c r="CP212" i="4"/>
  <c r="CQ212" i="4"/>
  <c r="CR212" i="4"/>
  <c r="CS212" i="4"/>
  <c r="CT212" i="4"/>
  <c r="CU212" i="4"/>
  <c r="CV212" i="4"/>
  <c r="CW212" i="4"/>
  <c r="CX212" i="4"/>
  <c r="CY212" i="4"/>
  <c r="CZ212" i="4"/>
  <c r="DA212" i="4"/>
  <c r="DB212" i="4"/>
  <c r="DC212" i="4"/>
  <c r="DD212" i="4"/>
  <c r="DE212" i="4"/>
  <c r="DF212" i="4"/>
  <c r="DG212" i="4"/>
  <c r="DH212" i="4"/>
  <c r="DI212" i="4"/>
  <c r="DJ212" i="4"/>
  <c r="DK212" i="4"/>
  <c r="DL212" i="4"/>
  <c r="DM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AL213" i="4"/>
  <c r="AM213" i="4"/>
  <c r="AN213" i="4"/>
  <c r="AO213" i="4"/>
  <c r="AP213" i="4"/>
  <c r="AQ213" i="4"/>
  <c r="AR213" i="4"/>
  <c r="AS213" i="4"/>
  <c r="AT213" i="4"/>
  <c r="AU213" i="4"/>
  <c r="AV213" i="4"/>
  <c r="AW213" i="4"/>
  <c r="AX213" i="4"/>
  <c r="AY213" i="4"/>
  <c r="AZ213" i="4"/>
  <c r="BA213" i="4"/>
  <c r="BB213" i="4"/>
  <c r="BC213" i="4"/>
  <c r="BD213" i="4"/>
  <c r="BE213" i="4"/>
  <c r="BF213" i="4"/>
  <c r="BG213" i="4"/>
  <c r="BH213" i="4"/>
  <c r="BI213" i="4"/>
  <c r="BJ213" i="4"/>
  <c r="BK213" i="4"/>
  <c r="BL213" i="4"/>
  <c r="BM213" i="4"/>
  <c r="BN213" i="4"/>
  <c r="BO213" i="4"/>
  <c r="BP213" i="4"/>
  <c r="BQ213" i="4"/>
  <c r="BR213" i="4"/>
  <c r="BS213" i="4"/>
  <c r="BT213" i="4"/>
  <c r="BU213" i="4"/>
  <c r="BV213" i="4"/>
  <c r="BW213" i="4"/>
  <c r="BX213" i="4"/>
  <c r="BY213" i="4"/>
  <c r="BZ213" i="4"/>
  <c r="CA213" i="4"/>
  <c r="CB213" i="4"/>
  <c r="CC213" i="4"/>
  <c r="CD213" i="4"/>
  <c r="CE213" i="4"/>
  <c r="CF213" i="4"/>
  <c r="CG213" i="4"/>
  <c r="CH213" i="4"/>
  <c r="CI213" i="4"/>
  <c r="CJ213" i="4"/>
  <c r="CK213" i="4"/>
  <c r="CL213" i="4"/>
  <c r="CM213" i="4"/>
  <c r="CN213" i="4"/>
  <c r="CO213" i="4"/>
  <c r="CP213" i="4"/>
  <c r="CQ213" i="4"/>
  <c r="CR213" i="4"/>
  <c r="CS213" i="4"/>
  <c r="CT213" i="4"/>
  <c r="CU213" i="4"/>
  <c r="CV213" i="4"/>
  <c r="CW213" i="4"/>
  <c r="CX213" i="4"/>
  <c r="CY213" i="4"/>
  <c r="CZ213" i="4"/>
  <c r="DA213" i="4"/>
  <c r="DB213" i="4"/>
  <c r="DC213" i="4"/>
  <c r="DD213" i="4"/>
  <c r="DE213" i="4"/>
  <c r="DF213" i="4"/>
  <c r="DG213" i="4"/>
  <c r="DH213" i="4"/>
  <c r="DI213" i="4"/>
  <c r="DJ213" i="4"/>
  <c r="DK213" i="4"/>
  <c r="DL213" i="4"/>
  <c r="DM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AL214" i="4"/>
  <c r="AM214" i="4"/>
  <c r="AN214" i="4"/>
  <c r="AO214" i="4"/>
  <c r="AP214" i="4"/>
  <c r="AQ214" i="4"/>
  <c r="AR214" i="4"/>
  <c r="AS214" i="4"/>
  <c r="AT214" i="4"/>
  <c r="AU214" i="4"/>
  <c r="AV214" i="4"/>
  <c r="AW214" i="4"/>
  <c r="AX214" i="4"/>
  <c r="AY214" i="4"/>
  <c r="AZ214" i="4"/>
  <c r="BA214" i="4"/>
  <c r="BB214" i="4"/>
  <c r="BC214" i="4"/>
  <c r="BD214" i="4"/>
  <c r="BE214" i="4"/>
  <c r="BF214" i="4"/>
  <c r="BG214" i="4"/>
  <c r="BH214" i="4"/>
  <c r="BI214" i="4"/>
  <c r="BJ214" i="4"/>
  <c r="BK214" i="4"/>
  <c r="BL214" i="4"/>
  <c r="BM214" i="4"/>
  <c r="BN214" i="4"/>
  <c r="BO214" i="4"/>
  <c r="BP214" i="4"/>
  <c r="BQ214" i="4"/>
  <c r="BR214" i="4"/>
  <c r="BS214" i="4"/>
  <c r="BT214" i="4"/>
  <c r="BU214" i="4"/>
  <c r="BV214" i="4"/>
  <c r="BW214" i="4"/>
  <c r="BX214" i="4"/>
  <c r="BY214" i="4"/>
  <c r="BZ214" i="4"/>
  <c r="CA214" i="4"/>
  <c r="CB214" i="4"/>
  <c r="CC214" i="4"/>
  <c r="CD214" i="4"/>
  <c r="CE214" i="4"/>
  <c r="CF214" i="4"/>
  <c r="CG214" i="4"/>
  <c r="CH214" i="4"/>
  <c r="CI214" i="4"/>
  <c r="CJ214" i="4"/>
  <c r="CK214" i="4"/>
  <c r="CL214" i="4"/>
  <c r="CM214" i="4"/>
  <c r="CN214" i="4"/>
  <c r="CO214" i="4"/>
  <c r="CP214" i="4"/>
  <c r="CQ214" i="4"/>
  <c r="CR214" i="4"/>
  <c r="CS214" i="4"/>
  <c r="CT214" i="4"/>
  <c r="CU214" i="4"/>
  <c r="CV214" i="4"/>
  <c r="CW214" i="4"/>
  <c r="CX214" i="4"/>
  <c r="CY214" i="4"/>
  <c r="CZ214" i="4"/>
  <c r="DA214" i="4"/>
  <c r="DB214" i="4"/>
  <c r="DC214" i="4"/>
  <c r="DD214" i="4"/>
  <c r="DE214" i="4"/>
  <c r="DF214" i="4"/>
  <c r="DG214" i="4"/>
  <c r="DH214" i="4"/>
  <c r="DI214" i="4"/>
  <c r="DJ214" i="4"/>
  <c r="DK214" i="4"/>
  <c r="DL214" i="4"/>
  <c r="DM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AL215" i="4"/>
  <c r="AM215" i="4"/>
  <c r="AN215" i="4"/>
  <c r="AO215" i="4"/>
  <c r="AP215" i="4"/>
  <c r="AQ215" i="4"/>
  <c r="AR215" i="4"/>
  <c r="AS215" i="4"/>
  <c r="AT215" i="4"/>
  <c r="AU215" i="4"/>
  <c r="AV215" i="4"/>
  <c r="AW215" i="4"/>
  <c r="AX215" i="4"/>
  <c r="AY215" i="4"/>
  <c r="AZ215" i="4"/>
  <c r="BA215" i="4"/>
  <c r="BB215" i="4"/>
  <c r="BC215" i="4"/>
  <c r="BD215" i="4"/>
  <c r="BE215" i="4"/>
  <c r="BF215" i="4"/>
  <c r="BG215" i="4"/>
  <c r="BH215" i="4"/>
  <c r="BI215" i="4"/>
  <c r="BJ215" i="4"/>
  <c r="BK215" i="4"/>
  <c r="BL215" i="4"/>
  <c r="BM215" i="4"/>
  <c r="BN215" i="4"/>
  <c r="BO215" i="4"/>
  <c r="BP215" i="4"/>
  <c r="BQ215" i="4"/>
  <c r="BR215" i="4"/>
  <c r="BS215" i="4"/>
  <c r="BT215" i="4"/>
  <c r="BU215" i="4"/>
  <c r="BV215" i="4"/>
  <c r="BW215" i="4"/>
  <c r="BX215" i="4"/>
  <c r="BY215" i="4"/>
  <c r="BZ215" i="4"/>
  <c r="CA215" i="4"/>
  <c r="CB215" i="4"/>
  <c r="CC215" i="4"/>
  <c r="CD215" i="4"/>
  <c r="CE215" i="4"/>
  <c r="CF215" i="4"/>
  <c r="CG215" i="4"/>
  <c r="CH215" i="4"/>
  <c r="CI215" i="4"/>
  <c r="CJ215" i="4"/>
  <c r="CK215" i="4"/>
  <c r="CL215" i="4"/>
  <c r="CM215" i="4"/>
  <c r="CN215" i="4"/>
  <c r="CO215" i="4"/>
  <c r="CP215" i="4"/>
  <c r="CQ215" i="4"/>
  <c r="CR215" i="4"/>
  <c r="CS215" i="4"/>
  <c r="CT215" i="4"/>
  <c r="CU215" i="4"/>
  <c r="CV215" i="4"/>
  <c r="CW215" i="4"/>
  <c r="CX215" i="4"/>
  <c r="CY215" i="4"/>
  <c r="CZ215" i="4"/>
  <c r="DA215" i="4"/>
  <c r="DB215" i="4"/>
  <c r="DC215" i="4"/>
  <c r="DD215" i="4"/>
  <c r="DE215" i="4"/>
  <c r="DF215" i="4"/>
  <c r="DG215" i="4"/>
  <c r="DH215" i="4"/>
  <c r="DI215" i="4"/>
  <c r="DJ215" i="4"/>
  <c r="DK215" i="4"/>
  <c r="DL215" i="4"/>
  <c r="DM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L216" i="4"/>
  <c r="AM216" i="4"/>
  <c r="AN216" i="4"/>
  <c r="AO216" i="4"/>
  <c r="AP216" i="4"/>
  <c r="AQ216" i="4"/>
  <c r="AR216" i="4"/>
  <c r="AS216" i="4"/>
  <c r="AT216" i="4"/>
  <c r="AU216" i="4"/>
  <c r="AV216" i="4"/>
  <c r="AW216" i="4"/>
  <c r="AX216" i="4"/>
  <c r="AY216" i="4"/>
  <c r="AZ216" i="4"/>
  <c r="BA216" i="4"/>
  <c r="BB216" i="4"/>
  <c r="BC216" i="4"/>
  <c r="BD216" i="4"/>
  <c r="BE216" i="4"/>
  <c r="BF216" i="4"/>
  <c r="BG216" i="4"/>
  <c r="BH216" i="4"/>
  <c r="BI216" i="4"/>
  <c r="BJ216" i="4"/>
  <c r="BK216" i="4"/>
  <c r="BL216" i="4"/>
  <c r="BM216" i="4"/>
  <c r="BN216" i="4"/>
  <c r="BO216" i="4"/>
  <c r="BP216" i="4"/>
  <c r="BQ216" i="4"/>
  <c r="BR216" i="4"/>
  <c r="BS216" i="4"/>
  <c r="BT216" i="4"/>
  <c r="BU216" i="4"/>
  <c r="BV216" i="4"/>
  <c r="BW216" i="4"/>
  <c r="BX216" i="4"/>
  <c r="BY216" i="4"/>
  <c r="BZ216" i="4"/>
  <c r="CA216" i="4"/>
  <c r="CB216" i="4"/>
  <c r="CC216" i="4"/>
  <c r="CD216" i="4"/>
  <c r="CE216" i="4"/>
  <c r="CF216" i="4"/>
  <c r="CG216" i="4"/>
  <c r="CH216" i="4"/>
  <c r="CI216" i="4"/>
  <c r="CJ216" i="4"/>
  <c r="CK216" i="4"/>
  <c r="CL216" i="4"/>
  <c r="CM216" i="4"/>
  <c r="CN216" i="4"/>
  <c r="CO216" i="4"/>
  <c r="CP216" i="4"/>
  <c r="CQ216" i="4"/>
  <c r="CR216" i="4"/>
  <c r="CS216" i="4"/>
  <c r="CT216" i="4"/>
  <c r="CU216" i="4"/>
  <c r="CV216" i="4"/>
  <c r="CW216" i="4"/>
  <c r="CX216" i="4"/>
  <c r="CY216" i="4"/>
  <c r="CZ216" i="4"/>
  <c r="DA216" i="4"/>
  <c r="DB216" i="4"/>
  <c r="DC216" i="4"/>
  <c r="DD216" i="4"/>
  <c r="DE216" i="4"/>
  <c r="DF216" i="4"/>
  <c r="DG216" i="4"/>
  <c r="DH216" i="4"/>
  <c r="DI216" i="4"/>
  <c r="DJ216" i="4"/>
  <c r="DK216" i="4"/>
  <c r="DL216" i="4"/>
  <c r="DM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AL217" i="4"/>
  <c r="AM217" i="4"/>
  <c r="AN217" i="4"/>
  <c r="AO217" i="4"/>
  <c r="AP217" i="4"/>
  <c r="AQ217" i="4"/>
  <c r="AR217" i="4"/>
  <c r="AS217" i="4"/>
  <c r="AT217" i="4"/>
  <c r="AU217" i="4"/>
  <c r="AV217" i="4"/>
  <c r="AW217" i="4"/>
  <c r="AX217" i="4"/>
  <c r="AY217" i="4"/>
  <c r="AZ217" i="4"/>
  <c r="BA217" i="4"/>
  <c r="BB217" i="4"/>
  <c r="BC217" i="4"/>
  <c r="BD217" i="4"/>
  <c r="BE217" i="4"/>
  <c r="BF217" i="4"/>
  <c r="BG217" i="4"/>
  <c r="BH217" i="4"/>
  <c r="BI217" i="4"/>
  <c r="BJ217" i="4"/>
  <c r="BK217" i="4"/>
  <c r="BL217" i="4"/>
  <c r="BM217" i="4"/>
  <c r="BN217" i="4"/>
  <c r="BO217" i="4"/>
  <c r="BP217" i="4"/>
  <c r="BQ217" i="4"/>
  <c r="BR217" i="4"/>
  <c r="BS217" i="4"/>
  <c r="BT217" i="4"/>
  <c r="BU217" i="4"/>
  <c r="BV217" i="4"/>
  <c r="BW217" i="4"/>
  <c r="BX217" i="4"/>
  <c r="BY217" i="4"/>
  <c r="BZ217" i="4"/>
  <c r="CA217" i="4"/>
  <c r="CB217" i="4"/>
  <c r="CC217" i="4"/>
  <c r="CD217" i="4"/>
  <c r="CE217" i="4"/>
  <c r="CF217" i="4"/>
  <c r="CG217" i="4"/>
  <c r="CH217" i="4"/>
  <c r="CI217" i="4"/>
  <c r="CJ217" i="4"/>
  <c r="CK217" i="4"/>
  <c r="CL217" i="4"/>
  <c r="CM217" i="4"/>
  <c r="CN217" i="4"/>
  <c r="CO217" i="4"/>
  <c r="CP217" i="4"/>
  <c r="CQ217" i="4"/>
  <c r="CR217" i="4"/>
  <c r="CS217" i="4"/>
  <c r="CT217" i="4"/>
  <c r="CU217" i="4"/>
  <c r="CV217" i="4"/>
  <c r="CW217" i="4"/>
  <c r="CX217" i="4"/>
  <c r="CY217" i="4"/>
  <c r="CZ217" i="4"/>
  <c r="DA217" i="4"/>
  <c r="DB217" i="4"/>
  <c r="DC217" i="4"/>
  <c r="DD217" i="4"/>
  <c r="DE217" i="4"/>
  <c r="DF217" i="4"/>
  <c r="DG217" i="4"/>
  <c r="DH217" i="4"/>
  <c r="DI217" i="4"/>
  <c r="DJ217" i="4"/>
  <c r="DK217" i="4"/>
  <c r="DL217" i="4"/>
  <c r="DM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AL218" i="4"/>
  <c r="AM218" i="4"/>
  <c r="AN218" i="4"/>
  <c r="AO218" i="4"/>
  <c r="AP218" i="4"/>
  <c r="AQ218" i="4"/>
  <c r="AR218" i="4"/>
  <c r="AS218" i="4"/>
  <c r="AT218" i="4"/>
  <c r="AU218" i="4"/>
  <c r="AV218" i="4"/>
  <c r="AW218" i="4"/>
  <c r="AX218" i="4"/>
  <c r="AY218" i="4"/>
  <c r="AZ218" i="4"/>
  <c r="BA218" i="4"/>
  <c r="BB218" i="4"/>
  <c r="BC218" i="4"/>
  <c r="BD218" i="4"/>
  <c r="BE218" i="4"/>
  <c r="BF218" i="4"/>
  <c r="BG218" i="4"/>
  <c r="BH218" i="4"/>
  <c r="BI218" i="4"/>
  <c r="BJ218" i="4"/>
  <c r="BK218" i="4"/>
  <c r="BL218" i="4"/>
  <c r="BM218" i="4"/>
  <c r="BN218" i="4"/>
  <c r="BO218" i="4"/>
  <c r="BP218" i="4"/>
  <c r="BQ218" i="4"/>
  <c r="BR218" i="4"/>
  <c r="BS218" i="4"/>
  <c r="BT218" i="4"/>
  <c r="BU218" i="4"/>
  <c r="BV218" i="4"/>
  <c r="BW218" i="4"/>
  <c r="BX218" i="4"/>
  <c r="BY218" i="4"/>
  <c r="BZ218" i="4"/>
  <c r="CA218" i="4"/>
  <c r="CB218" i="4"/>
  <c r="CC218" i="4"/>
  <c r="CD218" i="4"/>
  <c r="CE218" i="4"/>
  <c r="CF218" i="4"/>
  <c r="CG218" i="4"/>
  <c r="CH218" i="4"/>
  <c r="CI218" i="4"/>
  <c r="CJ218" i="4"/>
  <c r="CK218" i="4"/>
  <c r="CL218" i="4"/>
  <c r="CM218" i="4"/>
  <c r="CN218" i="4"/>
  <c r="CO218" i="4"/>
  <c r="CP218" i="4"/>
  <c r="CQ218" i="4"/>
  <c r="CR218" i="4"/>
  <c r="CS218" i="4"/>
  <c r="CT218" i="4"/>
  <c r="CU218" i="4"/>
  <c r="CV218" i="4"/>
  <c r="CW218" i="4"/>
  <c r="CX218" i="4"/>
  <c r="CY218" i="4"/>
  <c r="CZ218" i="4"/>
  <c r="DA218" i="4"/>
  <c r="DB218" i="4"/>
  <c r="DC218" i="4"/>
  <c r="DD218" i="4"/>
  <c r="DE218" i="4"/>
  <c r="DF218" i="4"/>
  <c r="DG218" i="4"/>
  <c r="DH218" i="4"/>
  <c r="DI218" i="4"/>
  <c r="DJ218" i="4"/>
  <c r="DK218" i="4"/>
  <c r="DL218" i="4"/>
  <c r="DM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AL219" i="4"/>
  <c r="AM219" i="4"/>
  <c r="AN219" i="4"/>
  <c r="AO219" i="4"/>
  <c r="AP219" i="4"/>
  <c r="AQ219" i="4"/>
  <c r="AR219" i="4"/>
  <c r="AS219" i="4"/>
  <c r="AT219" i="4"/>
  <c r="AU219" i="4"/>
  <c r="AV219" i="4"/>
  <c r="AW219" i="4"/>
  <c r="AX219" i="4"/>
  <c r="AY219" i="4"/>
  <c r="AZ219" i="4"/>
  <c r="BA219" i="4"/>
  <c r="BB219" i="4"/>
  <c r="BC219" i="4"/>
  <c r="BD219" i="4"/>
  <c r="BE219" i="4"/>
  <c r="BF219" i="4"/>
  <c r="BG219" i="4"/>
  <c r="BH219" i="4"/>
  <c r="BI219" i="4"/>
  <c r="BJ219" i="4"/>
  <c r="BK219" i="4"/>
  <c r="BL219" i="4"/>
  <c r="BM219" i="4"/>
  <c r="BN219" i="4"/>
  <c r="BO219" i="4"/>
  <c r="BP219" i="4"/>
  <c r="BQ219" i="4"/>
  <c r="BR219" i="4"/>
  <c r="BS219" i="4"/>
  <c r="BT219" i="4"/>
  <c r="BU219" i="4"/>
  <c r="BV219" i="4"/>
  <c r="BW219" i="4"/>
  <c r="BX219" i="4"/>
  <c r="BY219" i="4"/>
  <c r="BZ219" i="4"/>
  <c r="CA219" i="4"/>
  <c r="CB219" i="4"/>
  <c r="CC219" i="4"/>
  <c r="CD219" i="4"/>
  <c r="CE219" i="4"/>
  <c r="CF219" i="4"/>
  <c r="CG219" i="4"/>
  <c r="CH219" i="4"/>
  <c r="CI219" i="4"/>
  <c r="CJ219" i="4"/>
  <c r="CK219" i="4"/>
  <c r="CL219" i="4"/>
  <c r="CM219" i="4"/>
  <c r="CN219" i="4"/>
  <c r="CO219" i="4"/>
  <c r="CP219" i="4"/>
  <c r="CQ219" i="4"/>
  <c r="CR219" i="4"/>
  <c r="CS219" i="4"/>
  <c r="CT219" i="4"/>
  <c r="CU219" i="4"/>
  <c r="CV219" i="4"/>
  <c r="CW219" i="4"/>
  <c r="CX219" i="4"/>
  <c r="CY219" i="4"/>
  <c r="CZ219" i="4"/>
  <c r="DA219" i="4"/>
  <c r="DB219" i="4"/>
  <c r="DC219" i="4"/>
  <c r="DD219" i="4"/>
  <c r="DE219" i="4"/>
  <c r="DF219" i="4"/>
  <c r="DG219" i="4"/>
  <c r="DH219" i="4"/>
  <c r="DI219" i="4"/>
  <c r="DJ219" i="4"/>
  <c r="DK219" i="4"/>
  <c r="DL219" i="4"/>
  <c r="DM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AL220" i="4"/>
  <c r="AM220" i="4"/>
  <c r="AN220" i="4"/>
  <c r="AO220" i="4"/>
  <c r="AP220" i="4"/>
  <c r="AQ220" i="4"/>
  <c r="AR220" i="4"/>
  <c r="AS220" i="4"/>
  <c r="AT220" i="4"/>
  <c r="AU220" i="4"/>
  <c r="AV220" i="4"/>
  <c r="AW220" i="4"/>
  <c r="AX220" i="4"/>
  <c r="AY220" i="4"/>
  <c r="AZ220" i="4"/>
  <c r="BA220" i="4"/>
  <c r="BB220" i="4"/>
  <c r="BC220" i="4"/>
  <c r="BD220" i="4"/>
  <c r="BE220" i="4"/>
  <c r="BF220" i="4"/>
  <c r="BG220" i="4"/>
  <c r="BH220" i="4"/>
  <c r="BI220" i="4"/>
  <c r="BJ220" i="4"/>
  <c r="BK220" i="4"/>
  <c r="BL220" i="4"/>
  <c r="BM220" i="4"/>
  <c r="BN220" i="4"/>
  <c r="BO220" i="4"/>
  <c r="BP220" i="4"/>
  <c r="BQ220" i="4"/>
  <c r="BR220" i="4"/>
  <c r="BS220" i="4"/>
  <c r="BT220" i="4"/>
  <c r="BU220" i="4"/>
  <c r="BV220" i="4"/>
  <c r="BW220" i="4"/>
  <c r="BX220" i="4"/>
  <c r="BY220" i="4"/>
  <c r="BZ220" i="4"/>
  <c r="CA220" i="4"/>
  <c r="CB220" i="4"/>
  <c r="CC220" i="4"/>
  <c r="CD220" i="4"/>
  <c r="CE220" i="4"/>
  <c r="CF220" i="4"/>
  <c r="CG220" i="4"/>
  <c r="CH220" i="4"/>
  <c r="CI220" i="4"/>
  <c r="CJ220" i="4"/>
  <c r="CK220" i="4"/>
  <c r="CL220" i="4"/>
  <c r="CM220" i="4"/>
  <c r="CN220" i="4"/>
  <c r="CO220" i="4"/>
  <c r="CP220" i="4"/>
  <c r="CQ220" i="4"/>
  <c r="CR220" i="4"/>
  <c r="CS220" i="4"/>
  <c r="CT220" i="4"/>
  <c r="CU220" i="4"/>
  <c r="CV220" i="4"/>
  <c r="CW220" i="4"/>
  <c r="CX220" i="4"/>
  <c r="CY220" i="4"/>
  <c r="CZ220" i="4"/>
  <c r="DA220" i="4"/>
  <c r="DB220" i="4"/>
  <c r="DC220" i="4"/>
  <c r="DD220" i="4"/>
  <c r="DE220" i="4"/>
  <c r="DF220" i="4"/>
  <c r="DG220" i="4"/>
  <c r="DH220" i="4"/>
  <c r="DI220" i="4"/>
  <c r="DJ220" i="4"/>
  <c r="DK220" i="4"/>
  <c r="DL220" i="4"/>
  <c r="DM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AL221" i="4"/>
  <c r="AM221" i="4"/>
  <c r="AN221" i="4"/>
  <c r="AO221" i="4"/>
  <c r="AP221" i="4"/>
  <c r="AQ221" i="4"/>
  <c r="AR221" i="4"/>
  <c r="AS221" i="4"/>
  <c r="AT221" i="4"/>
  <c r="AU221" i="4"/>
  <c r="AV221" i="4"/>
  <c r="AW221" i="4"/>
  <c r="AX221" i="4"/>
  <c r="AY221" i="4"/>
  <c r="AZ221" i="4"/>
  <c r="BA221" i="4"/>
  <c r="BB221" i="4"/>
  <c r="BC221" i="4"/>
  <c r="BD221" i="4"/>
  <c r="BE221" i="4"/>
  <c r="BF221" i="4"/>
  <c r="BG221" i="4"/>
  <c r="BH221" i="4"/>
  <c r="BI221" i="4"/>
  <c r="BJ221" i="4"/>
  <c r="BK221" i="4"/>
  <c r="BL221" i="4"/>
  <c r="BM221" i="4"/>
  <c r="BN221" i="4"/>
  <c r="BO221" i="4"/>
  <c r="BP221" i="4"/>
  <c r="BQ221" i="4"/>
  <c r="BR221" i="4"/>
  <c r="BS221" i="4"/>
  <c r="BT221" i="4"/>
  <c r="BU221" i="4"/>
  <c r="BV221" i="4"/>
  <c r="BW221" i="4"/>
  <c r="BX221" i="4"/>
  <c r="BY221" i="4"/>
  <c r="BZ221" i="4"/>
  <c r="CA221" i="4"/>
  <c r="CB221" i="4"/>
  <c r="CC221" i="4"/>
  <c r="CD221" i="4"/>
  <c r="CE221" i="4"/>
  <c r="CF221" i="4"/>
  <c r="CG221" i="4"/>
  <c r="CH221" i="4"/>
  <c r="CI221" i="4"/>
  <c r="CJ221" i="4"/>
  <c r="CK221" i="4"/>
  <c r="CL221" i="4"/>
  <c r="CM221" i="4"/>
  <c r="CN221" i="4"/>
  <c r="CO221" i="4"/>
  <c r="CP221" i="4"/>
  <c r="CQ221" i="4"/>
  <c r="CR221" i="4"/>
  <c r="CS221" i="4"/>
  <c r="CT221" i="4"/>
  <c r="CU221" i="4"/>
  <c r="CV221" i="4"/>
  <c r="CW221" i="4"/>
  <c r="CX221" i="4"/>
  <c r="CY221" i="4"/>
  <c r="CZ221" i="4"/>
  <c r="DA221" i="4"/>
  <c r="DB221" i="4"/>
  <c r="DC221" i="4"/>
  <c r="DD221" i="4"/>
  <c r="DE221" i="4"/>
  <c r="DF221" i="4"/>
  <c r="DG221" i="4"/>
  <c r="DH221" i="4"/>
  <c r="DI221" i="4"/>
  <c r="DJ221" i="4"/>
  <c r="DK221" i="4"/>
  <c r="DL221" i="4"/>
  <c r="DM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AL222" i="4"/>
  <c r="AM222" i="4"/>
  <c r="AN222" i="4"/>
  <c r="AO222" i="4"/>
  <c r="AP222" i="4"/>
  <c r="AQ222" i="4"/>
  <c r="AR222" i="4"/>
  <c r="AS222" i="4"/>
  <c r="AT222" i="4"/>
  <c r="AU222" i="4"/>
  <c r="AV222" i="4"/>
  <c r="AW222" i="4"/>
  <c r="AX222" i="4"/>
  <c r="AY222" i="4"/>
  <c r="AZ222" i="4"/>
  <c r="BA222" i="4"/>
  <c r="BB222" i="4"/>
  <c r="BC222" i="4"/>
  <c r="BD222" i="4"/>
  <c r="BE222" i="4"/>
  <c r="BF222" i="4"/>
  <c r="BG222" i="4"/>
  <c r="BH222" i="4"/>
  <c r="BI222" i="4"/>
  <c r="BJ222" i="4"/>
  <c r="BK222" i="4"/>
  <c r="BL222" i="4"/>
  <c r="BM222" i="4"/>
  <c r="BN222" i="4"/>
  <c r="BO222" i="4"/>
  <c r="BP222" i="4"/>
  <c r="BQ222" i="4"/>
  <c r="BR222" i="4"/>
  <c r="BS222" i="4"/>
  <c r="BT222" i="4"/>
  <c r="BU222" i="4"/>
  <c r="BV222" i="4"/>
  <c r="BW222" i="4"/>
  <c r="BX222" i="4"/>
  <c r="BY222" i="4"/>
  <c r="BZ222" i="4"/>
  <c r="CA222" i="4"/>
  <c r="CB222" i="4"/>
  <c r="CC222" i="4"/>
  <c r="CD222" i="4"/>
  <c r="CE222" i="4"/>
  <c r="CF222" i="4"/>
  <c r="CG222" i="4"/>
  <c r="CH222" i="4"/>
  <c r="CI222" i="4"/>
  <c r="CJ222" i="4"/>
  <c r="CK222" i="4"/>
  <c r="CL222" i="4"/>
  <c r="CM222" i="4"/>
  <c r="CN222" i="4"/>
  <c r="CO222" i="4"/>
  <c r="CP222" i="4"/>
  <c r="CQ222" i="4"/>
  <c r="CR222" i="4"/>
  <c r="CS222" i="4"/>
  <c r="CT222" i="4"/>
  <c r="CU222" i="4"/>
  <c r="CV222" i="4"/>
  <c r="CW222" i="4"/>
  <c r="CX222" i="4"/>
  <c r="CY222" i="4"/>
  <c r="CZ222" i="4"/>
  <c r="DA222" i="4"/>
  <c r="DB222" i="4"/>
  <c r="DC222" i="4"/>
  <c r="DD222" i="4"/>
  <c r="DE222" i="4"/>
  <c r="DF222" i="4"/>
  <c r="DG222" i="4"/>
  <c r="DH222" i="4"/>
  <c r="DI222" i="4"/>
  <c r="DJ222" i="4"/>
  <c r="DK222" i="4"/>
  <c r="DL222" i="4"/>
  <c r="DM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AL223" i="4"/>
  <c r="AM223" i="4"/>
  <c r="AN223" i="4"/>
  <c r="AO223" i="4"/>
  <c r="AP223" i="4"/>
  <c r="AQ223" i="4"/>
  <c r="AR223" i="4"/>
  <c r="AS223" i="4"/>
  <c r="AT223" i="4"/>
  <c r="AU223" i="4"/>
  <c r="AV223" i="4"/>
  <c r="AW223" i="4"/>
  <c r="AX223" i="4"/>
  <c r="AY223" i="4"/>
  <c r="AZ223" i="4"/>
  <c r="BA223" i="4"/>
  <c r="BB223" i="4"/>
  <c r="BC223" i="4"/>
  <c r="BD223" i="4"/>
  <c r="BE223" i="4"/>
  <c r="BF223" i="4"/>
  <c r="BG223" i="4"/>
  <c r="BH223" i="4"/>
  <c r="BI223" i="4"/>
  <c r="BJ223" i="4"/>
  <c r="BK223" i="4"/>
  <c r="BL223" i="4"/>
  <c r="BM223" i="4"/>
  <c r="BN223" i="4"/>
  <c r="BO223" i="4"/>
  <c r="BP223" i="4"/>
  <c r="BQ223" i="4"/>
  <c r="BR223" i="4"/>
  <c r="BS223" i="4"/>
  <c r="BT223" i="4"/>
  <c r="BU223" i="4"/>
  <c r="BV223" i="4"/>
  <c r="BW223" i="4"/>
  <c r="BX223" i="4"/>
  <c r="BY223" i="4"/>
  <c r="BZ223" i="4"/>
  <c r="CA223" i="4"/>
  <c r="CB223" i="4"/>
  <c r="CC223" i="4"/>
  <c r="CD223" i="4"/>
  <c r="CE223" i="4"/>
  <c r="CF223" i="4"/>
  <c r="CG223" i="4"/>
  <c r="CH223" i="4"/>
  <c r="CI223" i="4"/>
  <c r="CJ223" i="4"/>
  <c r="CK223" i="4"/>
  <c r="CL223" i="4"/>
  <c r="CM223" i="4"/>
  <c r="CN223" i="4"/>
  <c r="CO223" i="4"/>
  <c r="CP223" i="4"/>
  <c r="CQ223" i="4"/>
  <c r="CR223" i="4"/>
  <c r="CS223" i="4"/>
  <c r="CT223" i="4"/>
  <c r="CU223" i="4"/>
  <c r="CV223" i="4"/>
  <c r="CW223" i="4"/>
  <c r="CX223" i="4"/>
  <c r="CY223" i="4"/>
  <c r="CZ223" i="4"/>
  <c r="DA223" i="4"/>
  <c r="DB223" i="4"/>
  <c r="DC223" i="4"/>
  <c r="DD223" i="4"/>
  <c r="DE223" i="4"/>
  <c r="DF223" i="4"/>
  <c r="DG223" i="4"/>
  <c r="DH223" i="4"/>
  <c r="DI223" i="4"/>
  <c r="DJ223" i="4"/>
  <c r="DK223" i="4"/>
  <c r="DL223" i="4"/>
  <c r="DM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AL224" i="4"/>
  <c r="AM224" i="4"/>
  <c r="AN224" i="4"/>
  <c r="AO224" i="4"/>
  <c r="AP224" i="4"/>
  <c r="AQ224" i="4"/>
  <c r="AR224" i="4"/>
  <c r="AS224" i="4"/>
  <c r="AT224" i="4"/>
  <c r="AU224" i="4"/>
  <c r="AV224" i="4"/>
  <c r="AW224" i="4"/>
  <c r="AX224" i="4"/>
  <c r="AY224" i="4"/>
  <c r="AZ224" i="4"/>
  <c r="BA224" i="4"/>
  <c r="BB224" i="4"/>
  <c r="BC224" i="4"/>
  <c r="BD224" i="4"/>
  <c r="BE224" i="4"/>
  <c r="BF224" i="4"/>
  <c r="BG224" i="4"/>
  <c r="BH224" i="4"/>
  <c r="BI224" i="4"/>
  <c r="BJ224" i="4"/>
  <c r="BK224" i="4"/>
  <c r="BL224" i="4"/>
  <c r="BM224" i="4"/>
  <c r="BN224" i="4"/>
  <c r="BO224" i="4"/>
  <c r="BP224" i="4"/>
  <c r="BQ224" i="4"/>
  <c r="BR224" i="4"/>
  <c r="BS224" i="4"/>
  <c r="BT224" i="4"/>
  <c r="BU224" i="4"/>
  <c r="BV224" i="4"/>
  <c r="BW224" i="4"/>
  <c r="BX224" i="4"/>
  <c r="BY224" i="4"/>
  <c r="BZ224" i="4"/>
  <c r="CA224" i="4"/>
  <c r="CB224" i="4"/>
  <c r="CC224" i="4"/>
  <c r="CD224" i="4"/>
  <c r="CE224" i="4"/>
  <c r="CF224" i="4"/>
  <c r="CG224" i="4"/>
  <c r="CH224" i="4"/>
  <c r="CI224" i="4"/>
  <c r="CJ224" i="4"/>
  <c r="CK224" i="4"/>
  <c r="CL224" i="4"/>
  <c r="CM224" i="4"/>
  <c r="CN224" i="4"/>
  <c r="CO224" i="4"/>
  <c r="CP224" i="4"/>
  <c r="CQ224" i="4"/>
  <c r="CR224" i="4"/>
  <c r="CS224" i="4"/>
  <c r="CT224" i="4"/>
  <c r="CU224" i="4"/>
  <c r="CV224" i="4"/>
  <c r="CW224" i="4"/>
  <c r="CX224" i="4"/>
  <c r="CY224" i="4"/>
  <c r="CZ224" i="4"/>
  <c r="DA224" i="4"/>
  <c r="DB224" i="4"/>
  <c r="DC224" i="4"/>
  <c r="DD224" i="4"/>
  <c r="DE224" i="4"/>
  <c r="DF224" i="4"/>
  <c r="DG224" i="4"/>
  <c r="DH224" i="4"/>
  <c r="DI224" i="4"/>
  <c r="DJ224" i="4"/>
  <c r="DK224" i="4"/>
  <c r="DL224" i="4"/>
  <c r="DM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AL225" i="4"/>
  <c r="AM225" i="4"/>
  <c r="AN225" i="4"/>
  <c r="AO225" i="4"/>
  <c r="AP225" i="4"/>
  <c r="AQ225" i="4"/>
  <c r="AR225" i="4"/>
  <c r="AS225" i="4"/>
  <c r="AT225" i="4"/>
  <c r="AU225" i="4"/>
  <c r="AV225" i="4"/>
  <c r="AW225" i="4"/>
  <c r="AX225" i="4"/>
  <c r="AY225" i="4"/>
  <c r="AZ225" i="4"/>
  <c r="BA225" i="4"/>
  <c r="BB225" i="4"/>
  <c r="BC225" i="4"/>
  <c r="BD225" i="4"/>
  <c r="BE225" i="4"/>
  <c r="BF225" i="4"/>
  <c r="BG225" i="4"/>
  <c r="BH225" i="4"/>
  <c r="BI225" i="4"/>
  <c r="BJ225" i="4"/>
  <c r="BK225" i="4"/>
  <c r="BL225" i="4"/>
  <c r="BM225" i="4"/>
  <c r="BN225" i="4"/>
  <c r="BO225" i="4"/>
  <c r="BP225" i="4"/>
  <c r="BQ225" i="4"/>
  <c r="BR225" i="4"/>
  <c r="BS225" i="4"/>
  <c r="BT225" i="4"/>
  <c r="BU225" i="4"/>
  <c r="BV225" i="4"/>
  <c r="BW225" i="4"/>
  <c r="BX225" i="4"/>
  <c r="BY225" i="4"/>
  <c r="BZ225" i="4"/>
  <c r="CA225" i="4"/>
  <c r="CB225" i="4"/>
  <c r="CC225" i="4"/>
  <c r="CD225" i="4"/>
  <c r="CE225" i="4"/>
  <c r="CF225" i="4"/>
  <c r="CG225" i="4"/>
  <c r="CH225" i="4"/>
  <c r="CI225" i="4"/>
  <c r="CJ225" i="4"/>
  <c r="CK225" i="4"/>
  <c r="CL225" i="4"/>
  <c r="CM225" i="4"/>
  <c r="CN225" i="4"/>
  <c r="CO225" i="4"/>
  <c r="CP225" i="4"/>
  <c r="CQ225" i="4"/>
  <c r="CR225" i="4"/>
  <c r="CS225" i="4"/>
  <c r="CT225" i="4"/>
  <c r="CU225" i="4"/>
  <c r="CV225" i="4"/>
  <c r="CW225" i="4"/>
  <c r="CX225" i="4"/>
  <c r="CY225" i="4"/>
  <c r="CZ225" i="4"/>
  <c r="DA225" i="4"/>
  <c r="DB225" i="4"/>
  <c r="DC225" i="4"/>
  <c r="DD225" i="4"/>
  <c r="DE225" i="4"/>
  <c r="DF225" i="4"/>
  <c r="DG225" i="4"/>
  <c r="DH225" i="4"/>
  <c r="DI225" i="4"/>
  <c r="DJ225" i="4"/>
  <c r="DK225" i="4"/>
  <c r="DL225" i="4"/>
  <c r="DM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AL226" i="4"/>
  <c r="AM226" i="4"/>
  <c r="AN226" i="4"/>
  <c r="AO226" i="4"/>
  <c r="AP226" i="4"/>
  <c r="AQ226" i="4"/>
  <c r="AR226" i="4"/>
  <c r="AS226" i="4"/>
  <c r="AT226" i="4"/>
  <c r="AU226" i="4"/>
  <c r="AV226" i="4"/>
  <c r="AW226" i="4"/>
  <c r="AX226" i="4"/>
  <c r="AY226" i="4"/>
  <c r="AZ226" i="4"/>
  <c r="BA226" i="4"/>
  <c r="BB226" i="4"/>
  <c r="BC226" i="4"/>
  <c r="BD226" i="4"/>
  <c r="BE226" i="4"/>
  <c r="BF226" i="4"/>
  <c r="BG226" i="4"/>
  <c r="BH226" i="4"/>
  <c r="BI226" i="4"/>
  <c r="BJ226" i="4"/>
  <c r="BK226" i="4"/>
  <c r="BL226" i="4"/>
  <c r="BM226" i="4"/>
  <c r="BN226" i="4"/>
  <c r="BO226" i="4"/>
  <c r="BP226" i="4"/>
  <c r="BQ226" i="4"/>
  <c r="BR226" i="4"/>
  <c r="BS226" i="4"/>
  <c r="BT226" i="4"/>
  <c r="BU226" i="4"/>
  <c r="BV226" i="4"/>
  <c r="BW226" i="4"/>
  <c r="BX226" i="4"/>
  <c r="BY226" i="4"/>
  <c r="BZ226" i="4"/>
  <c r="CA226" i="4"/>
  <c r="CB226" i="4"/>
  <c r="CC226" i="4"/>
  <c r="CD226" i="4"/>
  <c r="CE226" i="4"/>
  <c r="CF226" i="4"/>
  <c r="CG226" i="4"/>
  <c r="CH226" i="4"/>
  <c r="CI226" i="4"/>
  <c r="CJ226" i="4"/>
  <c r="CK226" i="4"/>
  <c r="CL226" i="4"/>
  <c r="CM226" i="4"/>
  <c r="CN226" i="4"/>
  <c r="CO226" i="4"/>
  <c r="CP226" i="4"/>
  <c r="CQ226" i="4"/>
  <c r="CR226" i="4"/>
  <c r="CS226" i="4"/>
  <c r="CT226" i="4"/>
  <c r="CU226" i="4"/>
  <c r="CV226" i="4"/>
  <c r="CW226" i="4"/>
  <c r="CX226" i="4"/>
  <c r="CY226" i="4"/>
  <c r="CZ226" i="4"/>
  <c r="DA226" i="4"/>
  <c r="DB226" i="4"/>
  <c r="DC226" i="4"/>
  <c r="DD226" i="4"/>
  <c r="DE226" i="4"/>
  <c r="DF226" i="4"/>
  <c r="DG226" i="4"/>
  <c r="DH226" i="4"/>
  <c r="DI226" i="4"/>
  <c r="DJ226" i="4"/>
  <c r="DK226" i="4"/>
  <c r="DL226" i="4"/>
  <c r="DM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AL227" i="4"/>
  <c r="AM227" i="4"/>
  <c r="AN227" i="4"/>
  <c r="AO227" i="4"/>
  <c r="AP227" i="4"/>
  <c r="AQ227" i="4"/>
  <c r="AR227" i="4"/>
  <c r="AS227" i="4"/>
  <c r="AT227" i="4"/>
  <c r="AU227" i="4"/>
  <c r="AV227" i="4"/>
  <c r="AW227" i="4"/>
  <c r="AX227" i="4"/>
  <c r="AY227" i="4"/>
  <c r="AZ227" i="4"/>
  <c r="BA227" i="4"/>
  <c r="BB227" i="4"/>
  <c r="BC227" i="4"/>
  <c r="BD227" i="4"/>
  <c r="BE227" i="4"/>
  <c r="BF227" i="4"/>
  <c r="BG227" i="4"/>
  <c r="BH227" i="4"/>
  <c r="BI227" i="4"/>
  <c r="BJ227" i="4"/>
  <c r="BK227" i="4"/>
  <c r="BL227" i="4"/>
  <c r="BM227" i="4"/>
  <c r="BN227" i="4"/>
  <c r="BO227" i="4"/>
  <c r="BP227" i="4"/>
  <c r="BQ227" i="4"/>
  <c r="BR227" i="4"/>
  <c r="BS227" i="4"/>
  <c r="BT227" i="4"/>
  <c r="BU227" i="4"/>
  <c r="BV227" i="4"/>
  <c r="BW227" i="4"/>
  <c r="BX227" i="4"/>
  <c r="BY227" i="4"/>
  <c r="BZ227" i="4"/>
  <c r="CA227" i="4"/>
  <c r="CB227" i="4"/>
  <c r="CC227" i="4"/>
  <c r="CD227" i="4"/>
  <c r="CE227" i="4"/>
  <c r="CF227" i="4"/>
  <c r="CG227" i="4"/>
  <c r="CH227" i="4"/>
  <c r="CI227" i="4"/>
  <c r="CJ227" i="4"/>
  <c r="CK227" i="4"/>
  <c r="CL227" i="4"/>
  <c r="CM227" i="4"/>
  <c r="CN227" i="4"/>
  <c r="CO227" i="4"/>
  <c r="CP227" i="4"/>
  <c r="CQ227" i="4"/>
  <c r="CR227" i="4"/>
  <c r="CS227" i="4"/>
  <c r="CT227" i="4"/>
  <c r="CU227" i="4"/>
  <c r="CV227" i="4"/>
  <c r="CW227" i="4"/>
  <c r="CX227" i="4"/>
  <c r="CY227" i="4"/>
  <c r="CZ227" i="4"/>
  <c r="DA227" i="4"/>
  <c r="DB227" i="4"/>
  <c r="DC227" i="4"/>
  <c r="DD227" i="4"/>
  <c r="DE227" i="4"/>
  <c r="DF227" i="4"/>
  <c r="DG227" i="4"/>
  <c r="DH227" i="4"/>
  <c r="DI227" i="4"/>
  <c r="DJ227" i="4"/>
  <c r="DK227" i="4"/>
  <c r="DL227" i="4"/>
  <c r="DM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AL228" i="4"/>
  <c r="AM228" i="4"/>
  <c r="AN228" i="4"/>
  <c r="AO228" i="4"/>
  <c r="AP228" i="4"/>
  <c r="AQ228" i="4"/>
  <c r="AR228" i="4"/>
  <c r="AS228" i="4"/>
  <c r="AT228" i="4"/>
  <c r="AU228" i="4"/>
  <c r="AV228" i="4"/>
  <c r="AW228" i="4"/>
  <c r="AX228" i="4"/>
  <c r="AY228" i="4"/>
  <c r="AZ228" i="4"/>
  <c r="BA228" i="4"/>
  <c r="BB228" i="4"/>
  <c r="BC228" i="4"/>
  <c r="BD228" i="4"/>
  <c r="BE228" i="4"/>
  <c r="BF228" i="4"/>
  <c r="BG228" i="4"/>
  <c r="BH228" i="4"/>
  <c r="BI228" i="4"/>
  <c r="BJ228" i="4"/>
  <c r="BK228" i="4"/>
  <c r="BL228" i="4"/>
  <c r="BM228" i="4"/>
  <c r="BN228" i="4"/>
  <c r="BO228" i="4"/>
  <c r="BP228" i="4"/>
  <c r="BQ228" i="4"/>
  <c r="BR228" i="4"/>
  <c r="BS228" i="4"/>
  <c r="BT228" i="4"/>
  <c r="BU228" i="4"/>
  <c r="BV228" i="4"/>
  <c r="BW228" i="4"/>
  <c r="BX228" i="4"/>
  <c r="BY228" i="4"/>
  <c r="BZ228" i="4"/>
  <c r="CA228" i="4"/>
  <c r="CB228" i="4"/>
  <c r="CC228" i="4"/>
  <c r="CD228" i="4"/>
  <c r="CE228" i="4"/>
  <c r="CF228" i="4"/>
  <c r="CG228" i="4"/>
  <c r="CH228" i="4"/>
  <c r="CI228" i="4"/>
  <c r="CJ228" i="4"/>
  <c r="CK228" i="4"/>
  <c r="CL228" i="4"/>
  <c r="CM228" i="4"/>
  <c r="CN228" i="4"/>
  <c r="CO228" i="4"/>
  <c r="CP228" i="4"/>
  <c r="CQ228" i="4"/>
  <c r="CR228" i="4"/>
  <c r="CS228" i="4"/>
  <c r="CT228" i="4"/>
  <c r="CU228" i="4"/>
  <c r="CV228" i="4"/>
  <c r="CW228" i="4"/>
  <c r="CX228" i="4"/>
  <c r="CY228" i="4"/>
  <c r="CZ228" i="4"/>
  <c r="DA228" i="4"/>
  <c r="DB228" i="4"/>
  <c r="DC228" i="4"/>
  <c r="DD228" i="4"/>
  <c r="DE228" i="4"/>
  <c r="DF228" i="4"/>
  <c r="DG228" i="4"/>
  <c r="DH228" i="4"/>
  <c r="DI228" i="4"/>
  <c r="DJ228" i="4"/>
  <c r="DK228" i="4"/>
  <c r="DL228" i="4"/>
  <c r="DM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AN229" i="4"/>
  <c r="AO229" i="4"/>
  <c r="AP229" i="4"/>
  <c r="AQ229" i="4"/>
  <c r="AR229" i="4"/>
  <c r="AS229" i="4"/>
  <c r="AT229" i="4"/>
  <c r="AU229" i="4"/>
  <c r="AV229" i="4"/>
  <c r="AW229" i="4"/>
  <c r="AX229" i="4"/>
  <c r="AY229" i="4"/>
  <c r="AZ229" i="4"/>
  <c r="BA229" i="4"/>
  <c r="BB229" i="4"/>
  <c r="BC229" i="4"/>
  <c r="BD229" i="4"/>
  <c r="BE229" i="4"/>
  <c r="BF229" i="4"/>
  <c r="BG229" i="4"/>
  <c r="BH229" i="4"/>
  <c r="BI229" i="4"/>
  <c r="BJ229" i="4"/>
  <c r="BK229" i="4"/>
  <c r="BL229" i="4"/>
  <c r="BM229" i="4"/>
  <c r="BN229" i="4"/>
  <c r="BO229" i="4"/>
  <c r="BP229" i="4"/>
  <c r="BQ229" i="4"/>
  <c r="BR229" i="4"/>
  <c r="BS229" i="4"/>
  <c r="BT229" i="4"/>
  <c r="BU229" i="4"/>
  <c r="BV229" i="4"/>
  <c r="BW229" i="4"/>
  <c r="BX229" i="4"/>
  <c r="BY229" i="4"/>
  <c r="BZ229" i="4"/>
  <c r="CA229" i="4"/>
  <c r="CB229" i="4"/>
  <c r="CC229" i="4"/>
  <c r="CD229" i="4"/>
  <c r="CE229" i="4"/>
  <c r="CF229" i="4"/>
  <c r="CG229" i="4"/>
  <c r="CH229" i="4"/>
  <c r="CI229" i="4"/>
  <c r="CJ229" i="4"/>
  <c r="CK229" i="4"/>
  <c r="CL229" i="4"/>
  <c r="CM229" i="4"/>
  <c r="CN229" i="4"/>
  <c r="CO229" i="4"/>
  <c r="CP229" i="4"/>
  <c r="CQ229" i="4"/>
  <c r="CR229" i="4"/>
  <c r="CS229" i="4"/>
  <c r="CT229" i="4"/>
  <c r="CU229" i="4"/>
  <c r="CV229" i="4"/>
  <c r="CW229" i="4"/>
  <c r="CX229" i="4"/>
  <c r="CY229" i="4"/>
  <c r="CZ229" i="4"/>
  <c r="DA229" i="4"/>
  <c r="DB229" i="4"/>
  <c r="DC229" i="4"/>
  <c r="DD229" i="4"/>
  <c r="DE229" i="4"/>
  <c r="DF229" i="4"/>
  <c r="DG229" i="4"/>
  <c r="DH229" i="4"/>
  <c r="DI229" i="4"/>
  <c r="DJ229" i="4"/>
  <c r="DK229" i="4"/>
  <c r="DL229" i="4"/>
  <c r="DM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AN230" i="4"/>
  <c r="AO230" i="4"/>
  <c r="AP230" i="4"/>
  <c r="AQ230" i="4"/>
  <c r="AR230" i="4"/>
  <c r="AS230" i="4"/>
  <c r="AT230" i="4"/>
  <c r="AU230" i="4"/>
  <c r="AV230" i="4"/>
  <c r="AW230" i="4"/>
  <c r="AX230" i="4"/>
  <c r="AY230" i="4"/>
  <c r="AZ230" i="4"/>
  <c r="BA230" i="4"/>
  <c r="BB230" i="4"/>
  <c r="BC230" i="4"/>
  <c r="BD230" i="4"/>
  <c r="BE230" i="4"/>
  <c r="BF230" i="4"/>
  <c r="BG230" i="4"/>
  <c r="BH230" i="4"/>
  <c r="BI230" i="4"/>
  <c r="BJ230" i="4"/>
  <c r="BK230" i="4"/>
  <c r="BL230" i="4"/>
  <c r="BM230" i="4"/>
  <c r="BN230" i="4"/>
  <c r="BO230" i="4"/>
  <c r="BP230" i="4"/>
  <c r="BQ230" i="4"/>
  <c r="BR230" i="4"/>
  <c r="BS230" i="4"/>
  <c r="BT230" i="4"/>
  <c r="BU230" i="4"/>
  <c r="BV230" i="4"/>
  <c r="BW230" i="4"/>
  <c r="BX230" i="4"/>
  <c r="BY230" i="4"/>
  <c r="BZ230" i="4"/>
  <c r="CA230" i="4"/>
  <c r="CB230" i="4"/>
  <c r="CC230" i="4"/>
  <c r="CD230" i="4"/>
  <c r="CE230" i="4"/>
  <c r="CF230" i="4"/>
  <c r="CG230" i="4"/>
  <c r="CH230" i="4"/>
  <c r="CI230" i="4"/>
  <c r="CJ230" i="4"/>
  <c r="CK230" i="4"/>
  <c r="CL230" i="4"/>
  <c r="CM230" i="4"/>
  <c r="CN230" i="4"/>
  <c r="CO230" i="4"/>
  <c r="CP230" i="4"/>
  <c r="CQ230" i="4"/>
  <c r="CR230" i="4"/>
  <c r="CS230" i="4"/>
  <c r="CT230" i="4"/>
  <c r="CU230" i="4"/>
  <c r="CV230" i="4"/>
  <c r="CW230" i="4"/>
  <c r="CX230" i="4"/>
  <c r="CY230" i="4"/>
  <c r="CZ230" i="4"/>
  <c r="DA230" i="4"/>
  <c r="DB230" i="4"/>
  <c r="DC230" i="4"/>
  <c r="DD230" i="4"/>
  <c r="DE230" i="4"/>
  <c r="DF230" i="4"/>
  <c r="DG230" i="4"/>
  <c r="DH230" i="4"/>
  <c r="DI230" i="4"/>
  <c r="DJ230" i="4"/>
  <c r="DK230" i="4"/>
  <c r="DL230" i="4"/>
  <c r="DM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AN231" i="4"/>
  <c r="AO231" i="4"/>
  <c r="AP231" i="4"/>
  <c r="AQ231" i="4"/>
  <c r="AR231" i="4"/>
  <c r="AS231" i="4"/>
  <c r="AT231" i="4"/>
  <c r="AU231" i="4"/>
  <c r="AV231" i="4"/>
  <c r="AW231" i="4"/>
  <c r="AX231" i="4"/>
  <c r="AY231" i="4"/>
  <c r="AZ231" i="4"/>
  <c r="BA231" i="4"/>
  <c r="BB231" i="4"/>
  <c r="BC231" i="4"/>
  <c r="BD231" i="4"/>
  <c r="BE231" i="4"/>
  <c r="BF231" i="4"/>
  <c r="BG231" i="4"/>
  <c r="BH231" i="4"/>
  <c r="BI231" i="4"/>
  <c r="BJ231" i="4"/>
  <c r="BK231" i="4"/>
  <c r="BL231" i="4"/>
  <c r="BM231" i="4"/>
  <c r="BN231" i="4"/>
  <c r="BO231" i="4"/>
  <c r="BP231" i="4"/>
  <c r="BQ231" i="4"/>
  <c r="BR231" i="4"/>
  <c r="BS231" i="4"/>
  <c r="BT231" i="4"/>
  <c r="BU231" i="4"/>
  <c r="BV231" i="4"/>
  <c r="BW231" i="4"/>
  <c r="BX231" i="4"/>
  <c r="BY231" i="4"/>
  <c r="BZ231" i="4"/>
  <c r="CA231" i="4"/>
  <c r="CB231" i="4"/>
  <c r="CC231" i="4"/>
  <c r="CD231" i="4"/>
  <c r="CE231" i="4"/>
  <c r="CF231" i="4"/>
  <c r="CG231" i="4"/>
  <c r="CH231" i="4"/>
  <c r="CI231" i="4"/>
  <c r="CJ231" i="4"/>
  <c r="CK231" i="4"/>
  <c r="CL231" i="4"/>
  <c r="CM231" i="4"/>
  <c r="CN231" i="4"/>
  <c r="CO231" i="4"/>
  <c r="CP231" i="4"/>
  <c r="CQ231" i="4"/>
  <c r="CR231" i="4"/>
  <c r="CS231" i="4"/>
  <c r="CT231" i="4"/>
  <c r="CU231" i="4"/>
  <c r="CV231" i="4"/>
  <c r="CW231" i="4"/>
  <c r="CX231" i="4"/>
  <c r="CY231" i="4"/>
  <c r="CZ231" i="4"/>
  <c r="DA231" i="4"/>
  <c r="DB231" i="4"/>
  <c r="DC231" i="4"/>
  <c r="DD231" i="4"/>
  <c r="DE231" i="4"/>
  <c r="DF231" i="4"/>
  <c r="DG231" i="4"/>
  <c r="DH231" i="4"/>
  <c r="DI231" i="4"/>
  <c r="DJ231" i="4"/>
  <c r="DK231" i="4"/>
  <c r="DL231" i="4"/>
  <c r="DM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AN232" i="4"/>
  <c r="AO232" i="4"/>
  <c r="AP232" i="4"/>
  <c r="AQ232" i="4"/>
  <c r="AR232" i="4"/>
  <c r="AS232" i="4"/>
  <c r="AT232" i="4"/>
  <c r="AU232" i="4"/>
  <c r="AV232" i="4"/>
  <c r="AW232" i="4"/>
  <c r="AX232" i="4"/>
  <c r="AY232" i="4"/>
  <c r="AZ232" i="4"/>
  <c r="BA232" i="4"/>
  <c r="BB232" i="4"/>
  <c r="BC232" i="4"/>
  <c r="BD232" i="4"/>
  <c r="BE232" i="4"/>
  <c r="BF232" i="4"/>
  <c r="BG232" i="4"/>
  <c r="BH232" i="4"/>
  <c r="BI232" i="4"/>
  <c r="BJ232" i="4"/>
  <c r="BK232" i="4"/>
  <c r="BL232" i="4"/>
  <c r="BM232" i="4"/>
  <c r="BN232" i="4"/>
  <c r="BO232" i="4"/>
  <c r="BP232" i="4"/>
  <c r="BQ232" i="4"/>
  <c r="BR232" i="4"/>
  <c r="BS232" i="4"/>
  <c r="BT232" i="4"/>
  <c r="BU232" i="4"/>
  <c r="BV232" i="4"/>
  <c r="BW232" i="4"/>
  <c r="BX232" i="4"/>
  <c r="BY232" i="4"/>
  <c r="BZ232" i="4"/>
  <c r="CA232" i="4"/>
  <c r="CB232" i="4"/>
  <c r="CC232" i="4"/>
  <c r="CD232" i="4"/>
  <c r="CE232" i="4"/>
  <c r="CF232" i="4"/>
  <c r="CG232" i="4"/>
  <c r="CH232" i="4"/>
  <c r="CI232" i="4"/>
  <c r="CJ232" i="4"/>
  <c r="CK232" i="4"/>
  <c r="CL232" i="4"/>
  <c r="CM232" i="4"/>
  <c r="CN232" i="4"/>
  <c r="CO232" i="4"/>
  <c r="CP232" i="4"/>
  <c r="CQ232" i="4"/>
  <c r="CR232" i="4"/>
  <c r="CS232" i="4"/>
  <c r="CT232" i="4"/>
  <c r="CU232" i="4"/>
  <c r="CV232" i="4"/>
  <c r="CW232" i="4"/>
  <c r="CX232" i="4"/>
  <c r="CY232" i="4"/>
  <c r="CZ232" i="4"/>
  <c r="DA232" i="4"/>
  <c r="DB232" i="4"/>
  <c r="DC232" i="4"/>
  <c r="DD232" i="4"/>
  <c r="DE232" i="4"/>
  <c r="DF232" i="4"/>
  <c r="DG232" i="4"/>
  <c r="DH232" i="4"/>
  <c r="DI232" i="4"/>
  <c r="DJ232" i="4"/>
  <c r="DK232" i="4"/>
  <c r="DL232" i="4"/>
  <c r="DM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AL233" i="4"/>
  <c r="AM233" i="4"/>
  <c r="AN233" i="4"/>
  <c r="AO233" i="4"/>
  <c r="AP233" i="4"/>
  <c r="AQ233" i="4"/>
  <c r="AR233" i="4"/>
  <c r="AS233" i="4"/>
  <c r="AT233" i="4"/>
  <c r="AU233" i="4"/>
  <c r="AV233" i="4"/>
  <c r="AW233" i="4"/>
  <c r="AX233" i="4"/>
  <c r="AY233" i="4"/>
  <c r="AZ233" i="4"/>
  <c r="BA233" i="4"/>
  <c r="BB233" i="4"/>
  <c r="BC233" i="4"/>
  <c r="BD233" i="4"/>
  <c r="BE233" i="4"/>
  <c r="BF233" i="4"/>
  <c r="BG233" i="4"/>
  <c r="BH233" i="4"/>
  <c r="BI233" i="4"/>
  <c r="BJ233" i="4"/>
  <c r="BK233" i="4"/>
  <c r="BL233" i="4"/>
  <c r="BM233" i="4"/>
  <c r="BN233" i="4"/>
  <c r="BO233" i="4"/>
  <c r="BP233" i="4"/>
  <c r="BQ233" i="4"/>
  <c r="BR233" i="4"/>
  <c r="BS233" i="4"/>
  <c r="BT233" i="4"/>
  <c r="BU233" i="4"/>
  <c r="BV233" i="4"/>
  <c r="BW233" i="4"/>
  <c r="BX233" i="4"/>
  <c r="BY233" i="4"/>
  <c r="BZ233" i="4"/>
  <c r="CA233" i="4"/>
  <c r="CB233" i="4"/>
  <c r="CC233" i="4"/>
  <c r="CD233" i="4"/>
  <c r="CE233" i="4"/>
  <c r="CF233" i="4"/>
  <c r="CG233" i="4"/>
  <c r="CH233" i="4"/>
  <c r="CI233" i="4"/>
  <c r="CJ233" i="4"/>
  <c r="CK233" i="4"/>
  <c r="CL233" i="4"/>
  <c r="CM233" i="4"/>
  <c r="CN233" i="4"/>
  <c r="CO233" i="4"/>
  <c r="CP233" i="4"/>
  <c r="CQ233" i="4"/>
  <c r="CR233" i="4"/>
  <c r="CS233" i="4"/>
  <c r="CT233" i="4"/>
  <c r="CU233" i="4"/>
  <c r="CV233" i="4"/>
  <c r="CW233" i="4"/>
  <c r="CX233" i="4"/>
  <c r="CY233" i="4"/>
  <c r="CZ233" i="4"/>
  <c r="DA233" i="4"/>
  <c r="DB233" i="4"/>
  <c r="DC233" i="4"/>
  <c r="DD233" i="4"/>
  <c r="DE233" i="4"/>
  <c r="DF233" i="4"/>
  <c r="DG233" i="4"/>
  <c r="DH233" i="4"/>
  <c r="DI233" i="4"/>
  <c r="DJ233" i="4"/>
  <c r="DK233" i="4"/>
  <c r="DL233" i="4"/>
  <c r="DM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AL234" i="4"/>
  <c r="AM234" i="4"/>
  <c r="AN234" i="4"/>
  <c r="AO234" i="4"/>
  <c r="AP234" i="4"/>
  <c r="AQ234" i="4"/>
  <c r="AR234" i="4"/>
  <c r="AS234" i="4"/>
  <c r="AT234" i="4"/>
  <c r="AU234" i="4"/>
  <c r="AV234" i="4"/>
  <c r="AW234" i="4"/>
  <c r="AX234" i="4"/>
  <c r="AY234" i="4"/>
  <c r="AZ234" i="4"/>
  <c r="BA234" i="4"/>
  <c r="BB234" i="4"/>
  <c r="BC234" i="4"/>
  <c r="BD234" i="4"/>
  <c r="BE234" i="4"/>
  <c r="BF234" i="4"/>
  <c r="BG234" i="4"/>
  <c r="BH234" i="4"/>
  <c r="BI234" i="4"/>
  <c r="BJ234" i="4"/>
  <c r="BK234" i="4"/>
  <c r="BL234" i="4"/>
  <c r="BM234" i="4"/>
  <c r="BN234" i="4"/>
  <c r="BO234" i="4"/>
  <c r="BP234" i="4"/>
  <c r="BQ234" i="4"/>
  <c r="BR234" i="4"/>
  <c r="BS234" i="4"/>
  <c r="BT234" i="4"/>
  <c r="BU234" i="4"/>
  <c r="BV234" i="4"/>
  <c r="BW234" i="4"/>
  <c r="BX234" i="4"/>
  <c r="BY234" i="4"/>
  <c r="BZ234" i="4"/>
  <c r="CA234" i="4"/>
  <c r="CB234" i="4"/>
  <c r="CC234" i="4"/>
  <c r="CD234" i="4"/>
  <c r="CE234" i="4"/>
  <c r="CF234" i="4"/>
  <c r="CG234" i="4"/>
  <c r="CH234" i="4"/>
  <c r="CI234" i="4"/>
  <c r="CJ234" i="4"/>
  <c r="CK234" i="4"/>
  <c r="CL234" i="4"/>
  <c r="CM234" i="4"/>
  <c r="CN234" i="4"/>
  <c r="CO234" i="4"/>
  <c r="CP234" i="4"/>
  <c r="CQ234" i="4"/>
  <c r="CR234" i="4"/>
  <c r="CS234" i="4"/>
  <c r="CT234" i="4"/>
  <c r="CU234" i="4"/>
  <c r="CV234" i="4"/>
  <c r="CW234" i="4"/>
  <c r="CX234" i="4"/>
  <c r="CY234" i="4"/>
  <c r="CZ234" i="4"/>
  <c r="DA234" i="4"/>
  <c r="DB234" i="4"/>
  <c r="DC234" i="4"/>
  <c r="DD234" i="4"/>
  <c r="DE234" i="4"/>
  <c r="DF234" i="4"/>
  <c r="DG234" i="4"/>
  <c r="DH234" i="4"/>
  <c r="DI234" i="4"/>
  <c r="DJ234" i="4"/>
  <c r="DK234" i="4"/>
  <c r="DL234" i="4"/>
  <c r="DM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AL235" i="4"/>
  <c r="AM235" i="4"/>
  <c r="AN235" i="4"/>
  <c r="AO235" i="4"/>
  <c r="AP235" i="4"/>
  <c r="AQ235" i="4"/>
  <c r="AR235" i="4"/>
  <c r="AS235" i="4"/>
  <c r="AT235" i="4"/>
  <c r="AU235" i="4"/>
  <c r="AV235" i="4"/>
  <c r="AW235" i="4"/>
  <c r="AX235" i="4"/>
  <c r="AY235" i="4"/>
  <c r="AZ235" i="4"/>
  <c r="BA235" i="4"/>
  <c r="BB235" i="4"/>
  <c r="BC235" i="4"/>
  <c r="BD235" i="4"/>
  <c r="BE235" i="4"/>
  <c r="BF235" i="4"/>
  <c r="BG235" i="4"/>
  <c r="BH235" i="4"/>
  <c r="BI235" i="4"/>
  <c r="BJ235" i="4"/>
  <c r="BK235" i="4"/>
  <c r="BL235" i="4"/>
  <c r="BM235" i="4"/>
  <c r="BN235" i="4"/>
  <c r="BO235" i="4"/>
  <c r="BP235" i="4"/>
  <c r="BQ235" i="4"/>
  <c r="BR235" i="4"/>
  <c r="BS235" i="4"/>
  <c r="BT235" i="4"/>
  <c r="BU235" i="4"/>
  <c r="BV235" i="4"/>
  <c r="BW235" i="4"/>
  <c r="BX235" i="4"/>
  <c r="BY235" i="4"/>
  <c r="BZ235" i="4"/>
  <c r="CA235" i="4"/>
  <c r="CB235" i="4"/>
  <c r="CC235" i="4"/>
  <c r="CD235" i="4"/>
  <c r="CE235" i="4"/>
  <c r="CF235" i="4"/>
  <c r="CG235" i="4"/>
  <c r="CH235" i="4"/>
  <c r="CI235" i="4"/>
  <c r="CJ235" i="4"/>
  <c r="CK235" i="4"/>
  <c r="CL235" i="4"/>
  <c r="CM235" i="4"/>
  <c r="CN235" i="4"/>
  <c r="CO235" i="4"/>
  <c r="CP235" i="4"/>
  <c r="CQ235" i="4"/>
  <c r="CR235" i="4"/>
  <c r="CS235" i="4"/>
  <c r="CT235" i="4"/>
  <c r="CU235" i="4"/>
  <c r="CV235" i="4"/>
  <c r="CW235" i="4"/>
  <c r="CX235" i="4"/>
  <c r="CY235" i="4"/>
  <c r="CZ235" i="4"/>
  <c r="DA235" i="4"/>
  <c r="DB235" i="4"/>
  <c r="DC235" i="4"/>
  <c r="DD235" i="4"/>
  <c r="DE235" i="4"/>
  <c r="DF235" i="4"/>
  <c r="DG235" i="4"/>
  <c r="DH235" i="4"/>
  <c r="DI235" i="4"/>
  <c r="DJ235" i="4"/>
  <c r="DK235" i="4"/>
  <c r="DL235" i="4"/>
  <c r="DM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AN236" i="4"/>
  <c r="AO236" i="4"/>
  <c r="AP236" i="4"/>
  <c r="AQ236" i="4"/>
  <c r="AR236" i="4"/>
  <c r="AS236" i="4"/>
  <c r="AT236" i="4"/>
  <c r="AU236" i="4"/>
  <c r="AV236" i="4"/>
  <c r="AW236" i="4"/>
  <c r="AX236" i="4"/>
  <c r="AY236" i="4"/>
  <c r="AZ236" i="4"/>
  <c r="BA236" i="4"/>
  <c r="BB236" i="4"/>
  <c r="BC236" i="4"/>
  <c r="BD236" i="4"/>
  <c r="BE236" i="4"/>
  <c r="BF236" i="4"/>
  <c r="BG236" i="4"/>
  <c r="BH236" i="4"/>
  <c r="BI236" i="4"/>
  <c r="BJ236" i="4"/>
  <c r="BK236" i="4"/>
  <c r="BL236" i="4"/>
  <c r="BM236" i="4"/>
  <c r="BN236" i="4"/>
  <c r="BO236" i="4"/>
  <c r="BP236" i="4"/>
  <c r="BQ236" i="4"/>
  <c r="BR236" i="4"/>
  <c r="BS236" i="4"/>
  <c r="BT236" i="4"/>
  <c r="BU236" i="4"/>
  <c r="BV236" i="4"/>
  <c r="BW236" i="4"/>
  <c r="BX236" i="4"/>
  <c r="BY236" i="4"/>
  <c r="BZ236" i="4"/>
  <c r="CA236" i="4"/>
  <c r="CB236" i="4"/>
  <c r="CC236" i="4"/>
  <c r="CD236" i="4"/>
  <c r="CE236" i="4"/>
  <c r="CF236" i="4"/>
  <c r="CG236" i="4"/>
  <c r="CH236" i="4"/>
  <c r="CI236" i="4"/>
  <c r="CJ236" i="4"/>
  <c r="CK236" i="4"/>
  <c r="CL236" i="4"/>
  <c r="CM236" i="4"/>
  <c r="CN236" i="4"/>
  <c r="CO236" i="4"/>
  <c r="CP236" i="4"/>
  <c r="CQ236" i="4"/>
  <c r="CR236" i="4"/>
  <c r="CS236" i="4"/>
  <c r="CT236" i="4"/>
  <c r="CU236" i="4"/>
  <c r="CV236" i="4"/>
  <c r="CW236" i="4"/>
  <c r="CX236" i="4"/>
  <c r="CY236" i="4"/>
  <c r="CZ236" i="4"/>
  <c r="DA236" i="4"/>
  <c r="DB236" i="4"/>
  <c r="DC236" i="4"/>
  <c r="DD236" i="4"/>
  <c r="DE236" i="4"/>
  <c r="DF236" i="4"/>
  <c r="DG236" i="4"/>
  <c r="DH236" i="4"/>
  <c r="DI236" i="4"/>
  <c r="DJ236" i="4"/>
  <c r="DK236" i="4"/>
  <c r="DL236" i="4"/>
  <c r="DM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AN237" i="4"/>
  <c r="AO237" i="4"/>
  <c r="AP237" i="4"/>
  <c r="AQ237" i="4"/>
  <c r="AR237" i="4"/>
  <c r="AS237" i="4"/>
  <c r="AT237" i="4"/>
  <c r="AU237" i="4"/>
  <c r="AV237" i="4"/>
  <c r="AW237" i="4"/>
  <c r="AX237" i="4"/>
  <c r="AY237" i="4"/>
  <c r="AZ237" i="4"/>
  <c r="BA237" i="4"/>
  <c r="BB237" i="4"/>
  <c r="BC237" i="4"/>
  <c r="BD237" i="4"/>
  <c r="BE237" i="4"/>
  <c r="BF237" i="4"/>
  <c r="BG237" i="4"/>
  <c r="BH237" i="4"/>
  <c r="BI237" i="4"/>
  <c r="BJ237" i="4"/>
  <c r="BK237" i="4"/>
  <c r="BL237" i="4"/>
  <c r="BM237" i="4"/>
  <c r="BN237" i="4"/>
  <c r="BO237" i="4"/>
  <c r="BP237" i="4"/>
  <c r="BQ237" i="4"/>
  <c r="BR237" i="4"/>
  <c r="BS237" i="4"/>
  <c r="BT237" i="4"/>
  <c r="BU237" i="4"/>
  <c r="BV237" i="4"/>
  <c r="BW237" i="4"/>
  <c r="BX237" i="4"/>
  <c r="BY237" i="4"/>
  <c r="BZ237" i="4"/>
  <c r="CA237" i="4"/>
  <c r="CB237" i="4"/>
  <c r="CC237" i="4"/>
  <c r="CD237" i="4"/>
  <c r="CE237" i="4"/>
  <c r="CF237" i="4"/>
  <c r="CG237" i="4"/>
  <c r="CH237" i="4"/>
  <c r="CI237" i="4"/>
  <c r="CJ237" i="4"/>
  <c r="CK237" i="4"/>
  <c r="CL237" i="4"/>
  <c r="CM237" i="4"/>
  <c r="CN237" i="4"/>
  <c r="CO237" i="4"/>
  <c r="CP237" i="4"/>
  <c r="CQ237" i="4"/>
  <c r="CR237" i="4"/>
  <c r="CS237" i="4"/>
  <c r="CT237" i="4"/>
  <c r="CU237" i="4"/>
  <c r="CV237" i="4"/>
  <c r="CW237" i="4"/>
  <c r="CX237" i="4"/>
  <c r="CY237" i="4"/>
  <c r="CZ237" i="4"/>
  <c r="DA237" i="4"/>
  <c r="DB237" i="4"/>
  <c r="DC237" i="4"/>
  <c r="DD237" i="4"/>
  <c r="DE237" i="4"/>
  <c r="DF237" i="4"/>
  <c r="DG237" i="4"/>
  <c r="DH237" i="4"/>
  <c r="DI237" i="4"/>
  <c r="DJ237" i="4"/>
  <c r="DK237" i="4"/>
  <c r="DL237" i="4"/>
  <c r="DM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AN238" i="4"/>
  <c r="AO238" i="4"/>
  <c r="AP238" i="4"/>
  <c r="AQ238" i="4"/>
  <c r="AR238" i="4"/>
  <c r="AS238" i="4"/>
  <c r="AT238" i="4"/>
  <c r="AU238" i="4"/>
  <c r="AV238" i="4"/>
  <c r="AW238" i="4"/>
  <c r="AX238" i="4"/>
  <c r="AY238" i="4"/>
  <c r="AZ238" i="4"/>
  <c r="BA238" i="4"/>
  <c r="BB238" i="4"/>
  <c r="BC238" i="4"/>
  <c r="BD238" i="4"/>
  <c r="BE238" i="4"/>
  <c r="BF238" i="4"/>
  <c r="BG238" i="4"/>
  <c r="BH238" i="4"/>
  <c r="BI238" i="4"/>
  <c r="BJ238" i="4"/>
  <c r="BK238" i="4"/>
  <c r="BL238" i="4"/>
  <c r="BM238" i="4"/>
  <c r="BN238" i="4"/>
  <c r="BO238" i="4"/>
  <c r="BP238" i="4"/>
  <c r="BQ238" i="4"/>
  <c r="BR238" i="4"/>
  <c r="BS238" i="4"/>
  <c r="BT238" i="4"/>
  <c r="BU238" i="4"/>
  <c r="BV238" i="4"/>
  <c r="BW238" i="4"/>
  <c r="BX238" i="4"/>
  <c r="BY238" i="4"/>
  <c r="BZ238" i="4"/>
  <c r="CA238" i="4"/>
  <c r="CB238" i="4"/>
  <c r="CC238" i="4"/>
  <c r="CD238" i="4"/>
  <c r="CE238" i="4"/>
  <c r="CF238" i="4"/>
  <c r="CG238" i="4"/>
  <c r="CH238" i="4"/>
  <c r="CI238" i="4"/>
  <c r="CJ238" i="4"/>
  <c r="CK238" i="4"/>
  <c r="CL238" i="4"/>
  <c r="CM238" i="4"/>
  <c r="CN238" i="4"/>
  <c r="CO238" i="4"/>
  <c r="CP238" i="4"/>
  <c r="CQ238" i="4"/>
  <c r="CR238" i="4"/>
  <c r="CS238" i="4"/>
  <c r="CT238" i="4"/>
  <c r="CU238" i="4"/>
  <c r="CV238" i="4"/>
  <c r="CW238" i="4"/>
  <c r="CX238" i="4"/>
  <c r="CY238" i="4"/>
  <c r="CZ238" i="4"/>
  <c r="DA238" i="4"/>
  <c r="DB238" i="4"/>
  <c r="DC238" i="4"/>
  <c r="DD238" i="4"/>
  <c r="DE238" i="4"/>
  <c r="DF238" i="4"/>
  <c r="DG238" i="4"/>
  <c r="DH238" i="4"/>
  <c r="DI238" i="4"/>
  <c r="DJ238" i="4"/>
  <c r="DK238" i="4"/>
  <c r="DL238" i="4"/>
  <c r="DM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AN239" i="4"/>
  <c r="AO239" i="4"/>
  <c r="AP239" i="4"/>
  <c r="AQ239" i="4"/>
  <c r="AR239" i="4"/>
  <c r="AS239" i="4"/>
  <c r="AT239" i="4"/>
  <c r="AU239" i="4"/>
  <c r="AV239" i="4"/>
  <c r="AW239" i="4"/>
  <c r="AX239" i="4"/>
  <c r="AY239" i="4"/>
  <c r="AZ239" i="4"/>
  <c r="BA239" i="4"/>
  <c r="BB239" i="4"/>
  <c r="BC239" i="4"/>
  <c r="BD239" i="4"/>
  <c r="BE239" i="4"/>
  <c r="BF239" i="4"/>
  <c r="BG239" i="4"/>
  <c r="BH239" i="4"/>
  <c r="BI239" i="4"/>
  <c r="BJ239" i="4"/>
  <c r="BK239" i="4"/>
  <c r="BL239" i="4"/>
  <c r="BM239" i="4"/>
  <c r="BN239" i="4"/>
  <c r="BO239" i="4"/>
  <c r="BP239" i="4"/>
  <c r="BQ239" i="4"/>
  <c r="BR239" i="4"/>
  <c r="BS239" i="4"/>
  <c r="BT239" i="4"/>
  <c r="BU239" i="4"/>
  <c r="BV239" i="4"/>
  <c r="BW239" i="4"/>
  <c r="BX239" i="4"/>
  <c r="BY239" i="4"/>
  <c r="BZ239" i="4"/>
  <c r="CA239" i="4"/>
  <c r="CB239" i="4"/>
  <c r="CC239" i="4"/>
  <c r="CD239" i="4"/>
  <c r="CE239" i="4"/>
  <c r="CF239" i="4"/>
  <c r="CG239" i="4"/>
  <c r="CH239" i="4"/>
  <c r="CI239" i="4"/>
  <c r="CJ239" i="4"/>
  <c r="CK239" i="4"/>
  <c r="CL239" i="4"/>
  <c r="CM239" i="4"/>
  <c r="CN239" i="4"/>
  <c r="CO239" i="4"/>
  <c r="CP239" i="4"/>
  <c r="CQ239" i="4"/>
  <c r="CR239" i="4"/>
  <c r="CS239" i="4"/>
  <c r="CT239" i="4"/>
  <c r="CU239" i="4"/>
  <c r="CV239" i="4"/>
  <c r="CW239" i="4"/>
  <c r="CX239" i="4"/>
  <c r="CY239" i="4"/>
  <c r="CZ239" i="4"/>
  <c r="DA239" i="4"/>
  <c r="DB239" i="4"/>
  <c r="DC239" i="4"/>
  <c r="DD239" i="4"/>
  <c r="DE239" i="4"/>
  <c r="DF239" i="4"/>
  <c r="DG239" i="4"/>
  <c r="DH239" i="4"/>
  <c r="DI239" i="4"/>
  <c r="DJ239" i="4"/>
  <c r="DK239" i="4"/>
  <c r="DL239" i="4"/>
  <c r="DM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L240" i="4"/>
  <c r="AM240" i="4"/>
  <c r="AN240" i="4"/>
  <c r="AO240" i="4"/>
  <c r="AP240" i="4"/>
  <c r="AQ240" i="4"/>
  <c r="AR240" i="4"/>
  <c r="AS240" i="4"/>
  <c r="AT240" i="4"/>
  <c r="AU240" i="4"/>
  <c r="AV240" i="4"/>
  <c r="AW240" i="4"/>
  <c r="AX240" i="4"/>
  <c r="AY240" i="4"/>
  <c r="AZ240" i="4"/>
  <c r="BA240" i="4"/>
  <c r="BB240" i="4"/>
  <c r="BC240" i="4"/>
  <c r="BD240" i="4"/>
  <c r="BE240" i="4"/>
  <c r="BF240" i="4"/>
  <c r="BG240" i="4"/>
  <c r="BH240" i="4"/>
  <c r="BI240" i="4"/>
  <c r="BJ240" i="4"/>
  <c r="BK240" i="4"/>
  <c r="BL240" i="4"/>
  <c r="BM240" i="4"/>
  <c r="BN240" i="4"/>
  <c r="BO240" i="4"/>
  <c r="BP240" i="4"/>
  <c r="BQ240" i="4"/>
  <c r="BR240" i="4"/>
  <c r="BS240" i="4"/>
  <c r="BT240" i="4"/>
  <c r="BU240" i="4"/>
  <c r="BV240" i="4"/>
  <c r="BW240" i="4"/>
  <c r="BX240" i="4"/>
  <c r="BY240" i="4"/>
  <c r="BZ240" i="4"/>
  <c r="CA240" i="4"/>
  <c r="CB240" i="4"/>
  <c r="CC240" i="4"/>
  <c r="CD240" i="4"/>
  <c r="CE240" i="4"/>
  <c r="CF240" i="4"/>
  <c r="CG240" i="4"/>
  <c r="CH240" i="4"/>
  <c r="CI240" i="4"/>
  <c r="CJ240" i="4"/>
  <c r="CK240" i="4"/>
  <c r="CL240" i="4"/>
  <c r="CM240" i="4"/>
  <c r="CN240" i="4"/>
  <c r="CO240" i="4"/>
  <c r="CP240" i="4"/>
  <c r="CQ240" i="4"/>
  <c r="CR240" i="4"/>
  <c r="CS240" i="4"/>
  <c r="CT240" i="4"/>
  <c r="CU240" i="4"/>
  <c r="CV240" i="4"/>
  <c r="CW240" i="4"/>
  <c r="CX240" i="4"/>
  <c r="CY240" i="4"/>
  <c r="CZ240" i="4"/>
  <c r="DA240" i="4"/>
  <c r="DB240" i="4"/>
  <c r="DC240" i="4"/>
  <c r="DD240" i="4"/>
  <c r="DE240" i="4"/>
  <c r="DF240" i="4"/>
  <c r="DG240" i="4"/>
  <c r="DH240" i="4"/>
  <c r="DI240" i="4"/>
  <c r="DJ240" i="4"/>
  <c r="DK240" i="4"/>
  <c r="DL240" i="4"/>
  <c r="DM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L241" i="4"/>
  <c r="AM241" i="4"/>
  <c r="AN241" i="4"/>
  <c r="AO241" i="4"/>
  <c r="AP241" i="4"/>
  <c r="AQ241" i="4"/>
  <c r="AR241" i="4"/>
  <c r="AS241" i="4"/>
  <c r="AT241" i="4"/>
  <c r="AU241" i="4"/>
  <c r="AV241" i="4"/>
  <c r="AW241" i="4"/>
  <c r="AX241" i="4"/>
  <c r="AY241" i="4"/>
  <c r="AZ241" i="4"/>
  <c r="BA241" i="4"/>
  <c r="BB241" i="4"/>
  <c r="BC241" i="4"/>
  <c r="BD241" i="4"/>
  <c r="BE241" i="4"/>
  <c r="BF241" i="4"/>
  <c r="BG241" i="4"/>
  <c r="BH241" i="4"/>
  <c r="BI241" i="4"/>
  <c r="BJ241" i="4"/>
  <c r="BK241" i="4"/>
  <c r="BL241" i="4"/>
  <c r="BM241" i="4"/>
  <c r="BN241" i="4"/>
  <c r="BO241" i="4"/>
  <c r="BP241" i="4"/>
  <c r="BQ241" i="4"/>
  <c r="BR241" i="4"/>
  <c r="BS241" i="4"/>
  <c r="BT241" i="4"/>
  <c r="BU241" i="4"/>
  <c r="BV241" i="4"/>
  <c r="BW241" i="4"/>
  <c r="BX241" i="4"/>
  <c r="BY241" i="4"/>
  <c r="BZ241" i="4"/>
  <c r="CA241" i="4"/>
  <c r="CB241" i="4"/>
  <c r="CC241" i="4"/>
  <c r="CD241" i="4"/>
  <c r="CE241" i="4"/>
  <c r="CF241" i="4"/>
  <c r="CG241" i="4"/>
  <c r="CH241" i="4"/>
  <c r="CI241" i="4"/>
  <c r="CJ241" i="4"/>
  <c r="CK241" i="4"/>
  <c r="CL241" i="4"/>
  <c r="CM241" i="4"/>
  <c r="CN241" i="4"/>
  <c r="CO241" i="4"/>
  <c r="CP241" i="4"/>
  <c r="CQ241" i="4"/>
  <c r="CR241" i="4"/>
  <c r="CS241" i="4"/>
  <c r="CT241" i="4"/>
  <c r="CU241" i="4"/>
  <c r="CV241" i="4"/>
  <c r="CW241" i="4"/>
  <c r="CX241" i="4"/>
  <c r="CY241" i="4"/>
  <c r="CZ241" i="4"/>
  <c r="DA241" i="4"/>
  <c r="DB241" i="4"/>
  <c r="DC241" i="4"/>
  <c r="DD241" i="4"/>
  <c r="DE241" i="4"/>
  <c r="DF241" i="4"/>
  <c r="DG241" i="4"/>
  <c r="DH241" i="4"/>
  <c r="DI241" i="4"/>
  <c r="DJ241" i="4"/>
  <c r="DK241" i="4"/>
  <c r="DL241" i="4"/>
  <c r="DM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L242" i="4"/>
  <c r="AM242" i="4"/>
  <c r="AN242" i="4"/>
  <c r="AO242" i="4"/>
  <c r="AP242" i="4"/>
  <c r="AQ242" i="4"/>
  <c r="AR242" i="4"/>
  <c r="AS242" i="4"/>
  <c r="AT242" i="4"/>
  <c r="AU242" i="4"/>
  <c r="AV242" i="4"/>
  <c r="AW242" i="4"/>
  <c r="AX242" i="4"/>
  <c r="AY242" i="4"/>
  <c r="AZ242" i="4"/>
  <c r="BA242" i="4"/>
  <c r="BB242" i="4"/>
  <c r="BC242" i="4"/>
  <c r="BD242" i="4"/>
  <c r="BE242" i="4"/>
  <c r="BF242" i="4"/>
  <c r="BG242" i="4"/>
  <c r="BH242" i="4"/>
  <c r="BI242" i="4"/>
  <c r="BJ242" i="4"/>
  <c r="BK242" i="4"/>
  <c r="BL242" i="4"/>
  <c r="BM242" i="4"/>
  <c r="BN242" i="4"/>
  <c r="BO242" i="4"/>
  <c r="BP242" i="4"/>
  <c r="BQ242" i="4"/>
  <c r="BR242" i="4"/>
  <c r="BS242" i="4"/>
  <c r="BT242" i="4"/>
  <c r="BU242" i="4"/>
  <c r="BV242" i="4"/>
  <c r="BW242" i="4"/>
  <c r="BX242" i="4"/>
  <c r="BY242" i="4"/>
  <c r="BZ242" i="4"/>
  <c r="CA242" i="4"/>
  <c r="CB242" i="4"/>
  <c r="CC242" i="4"/>
  <c r="CD242" i="4"/>
  <c r="CE242" i="4"/>
  <c r="CF242" i="4"/>
  <c r="CG242" i="4"/>
  <c r="CH242" i="4"/>
  <c r="CI242" i="4"/>
  <c r="CJ242" i="4"/>
  <c r="CK242" i="4"/>
  <c r="CL242" i="4"/>
  <c r="CM242" i="4"/>
  <c r="CN242" i="4"/>
  <c r="CO242" i="4"/>
  <c r="CP242" i="4"/>
  <c r="CQ242" i="4"/>
  <c r="CR242" i="4"/>
  <c r="CS242" i="4"/>
  <c r="CT242" i="4"/>
  <c r="CU242" i="4"/>
  <c r="CV242" i="4"/>
  <c r="CW242" i="4"/>
  <c r="CX242" i="4"/>
  <c r="CY242" i="4"/>
  <c r="CZ242" i="4"/>
  <c r="DA242" i="4"/>
  <c r="DB242" i="4"/>
  <c r="DC242" i="4"/>
  <c r="DD242" i="4"/>
  <c r="DE242" i="4"/>
  <c r="DF242" i="4"/>
  <c r="DG242" i="4"/>
  <c r="DH242" i="4"/>
  <c r="DI242" i="4"/>
  <c r="DJ242" i="4"/>
  <c r="DK242" i="4"/>
  <c r="DL242" i="4"/>
  <c r="DM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L243" i="4"/>
  <c r="AM243" i="4"/>
  <c r="AN243" i="4"/>
  <c r="AO243" i="4"/>
  <c r="AP243" i="4"/>
  <c r="AQ243" i="4"/>
  <c r="AR243" i="4"/>
  <c r="AS243" i="4"/>
  <c r="AT243" i="4"/>
  <c r="AU243" i="4"/>
  <c r="AV243" i="4"/>
  <c r="AW243" i="4"/>
  <c r="AX243" i="4"/>
  <c r="AY243" i="4"/>
  <c r="AZ243" i="4"/>
  <c r="BA243" i="4"/>
  <c r="BB243" i="4"/>
  <c r="BC243" i="4"/>
  <c r="BD243" i="4"/>
  <c r="BE243" i="4"/>
  <c r="BF243" i="4"/>
  <c r="BG243" i="4"/>
  <c r="BH243" i="4"/>
  <c r="BI243" i="4"/>
  <c r="BJ243" i="4"/>
  <c r="BK243" i="4"/>
  <c r="BL243" i="4"/>
  <c r="BM243" i="4"/>
  <c r="BN243" i="4"/>
  <c r="BO243" i="4"/>
  <c r="BP243" i="4"/>
  <c r="BQ243" i="4"/>
  <c r="BR243" i="4"/>
  <c r="BS243" i="4"/>
  <c r="BT243" i="4"/>
  <c r="BU243" i="4"/>
  <c r="BV243" i="4"/>
  <c r="BW243" i="4"/>
  <c r="BX243" i="4"/>
  <c r="BY243" i="4"/>
  <c r="BZ243" i="4"/>
  <c r="CA243" i="4"/>
  <c r="CB243" i="4"/>
  <c r="CC243" i="4"/>
  <c r="CD243" i="4"/>
  <c r="CE243" i="4"/>
  <c r="CF243" i="4"/>
  <c r="CG243" i="4"/>
  <c r="CH243" i="4"/>
  <c r="CI243" i="4"/>
  <c r="CJ243" i="4"/>
  <c r="CK243" i="4"/>
  <c r="CL243" i="4"/>
  <c r="CM243" i="4"/>
  <c r="CN243" i="4"/>
  <c r="CO243" i="4"/>
  <c r="CP243" i="4"/>
  <c r="CQ243" i="4"/>
  <c r="CR243" i="4"/>
  <c r="CS243" i="4"/>
  <c r="CT243" i="4"/>
  <c r="CU243" i="4"/>
  <c r="CV243" i="4"/>
  <c r="CW243" i="4"/>
  <c r="CX243" i="4"/>
  <c r="CY243" i="4"/>
  <c r="CZ243" i="4"/>
  <c r="DA243" i="4"/>
  <c r="DB243" i="4"/>
  <c r="DC243" i="4"/>
  <c r="DD243" i="4"/>
  <c r="DE243" i="4"/>
  <c r="DF243" i="4"/>
  <c r="DG243" i="4"/>
  <c r="DH243" i="4"/>
  <c r="DI243" i="4"/>
  <c r="DJ243" i="4"/>
  <c r="DK243" i="4"/>
  <c r="DL243" i="4"/>
  <c r="DM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L244" i="4"/>
  <c r="AM244" i="4"/>
  <c r="AN244" i="4"/>
  <c r="AO244" i="4"/>
  <c r="AP244" i="4"/>
  <c r="AQ244" i="4"/>
  <c r="AR244" i="4"/>
  <c r="AS244" i="4"/>
  <c r="AT244" i="4"/>
  <c r="AU244" i="4"/>
  <c r="AV244" i="4"/>
  <c r="AW244" i="4"/>
  <c r="AX244" i="4"/>
  <c r="AY244" i="4"/>
  <c r="AZ244" i="4"/>
  <c r="BA244" i="4"/>
  <c r="BB244" i="4"/>
  <c r="BC244" i="4"/>
  <c r="BD244" i="4"/>
  <c r="BE244" i="4"/>
  <c r="BF244" i="4"/>
  <c r="BG244" i="4"/>
  <c r="BH244" i="4"/>
  <c r="BI244" i="4"/>
  <c r="BJ244" i="4"/>
  <c r="BK244" i="4"/>
  <c r="BL244" i="4"/>
  <c r="BM244" i="4"/>
  <c r="BN244" i="4"/>
  <c r="BO244" i="4"/>
  <c r="BP244" i="4"/>
  <c r="BQ244" i="4"/>
  <c r="BR244" i="4"/>
  <c r="BS244" i="4"/>
  <c r="BT244" i="4"/>
  <c r="BU244" i="4"/>
  <c r="BV244" i="4"/>
  <c r="BW244" i="4"/>
  <c r="BX244" i="4"/>
  <c r="BY244" i="4"/>
  <c r="BZ244" i="4"/>
  <c r="CA244" i="4"/>
  <c r="CB244" i="4"/>
  <c r="CC244" i="4"/>
  <c r="CD244" i="4"/>
  <c r="CE244" i="4"/>
  <c r="CF244" i="4"/>
  <c r="CG244" i="4"/>
  <c r="CH244" i="4"/>
  <c r="CI244" i="4"/>
  <c r="CJ244" i="4"/>
  <c r="CK244" i="4"/>
  <c r="CL244" i="4"/>
  <c r="CM244" i="4"/>
  <c r="CN244" i="4"/>
  <c r="CO244" i="4"/>
  <c r="CP244" i="4"/>
  <c r="CQ244" i="4"/>
  <c r="CR244" i="4"/>
  <c r="CS244" i="4"/>
  <c r="CT244" i="4"/>
  <c r="CU244" i="4"/>
  <c r="CV244" i="4"/>
  <c r="CW244" i="4"/>
  <c r="CX244" i="4"/>
  <c r="CY244" i="4"/>
  <c r="CZ244" i="4"/>
  <c r="DA244" i="4"/>
  <c r="DB244" i="4"/>
  <c r="DC244" i="4"/>
  <c r="DD244" i="4"/>
  <c r="DE244" i="4"/>
  <c r="DF244" i="4"/>
  <c r="DG244" i="4"/>
  <c r="DH244" i="4"/>
  <c r="DI244" i="4"/>
  <c r="DJ244" i="4"/>
  <c r="DK244" i="4"/>
  <c r="DL244" i="4"/>
  <c r="DM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AL245" i="4"/>
  <c r="AM245" i="4"/>
  <c r="AN245" i="4"/>
  <c r="AO245" i="4"/>
  <c r="AP245" i="4"/>
  <c r="AQ245" i="4"/>
  <c r="AR245" i="4"/>
  <c r="AS245" i="4"/>
  <c r="AT245" i="4"/>
  <c r="AU245" i="4"/>
  <c r="AV245" i="4"/>
  <c r="AW245" i="4"/>
  <c r="AX245" i="4"/>
  <c r="AY245" i="4"/>
  <c r="AZ245" i="4"/>
  <c r="BA245" i="4"/>
  <c r="BB245" i="4"/>
  <c r="BC245" i="4"/>
  <c r="BD245" i="4"/>
  <c r="BE245" i="4"/>
  <c r="BF245" i="4"/>
  <c r="BG245" i="4"/>
  <c r="BH245" i="4"/>
  <c r="BI245" i="4"/>
  <c r="BJ245" i="4"/>
  <c r="BK245" i="4"/>
  <c r="BL245" i="4"/>
  <c r="BM245" i="4"/>
  <c r="BN245" i="4"/>
  <c r="BO245" i="4"/>
  <c r="BP245" i="4"/>
  <c r="BQ245" i="4"/>
  <c r="BR245" i="4"/>
  <c r="BS245" i="4"/>
  <c r="BT245" i="4"/>
  <c r="BU245" i="4"/>
  <c r="BV245" i="4"/>
  <c r="BW245" i="4"/>
  <c r="BX245" i="4"/>
  <c r="BY245" i="4"/>
  <c r="BZ245" i="4"/>
  <c r="CA245" i="4"/>
  <c r="CB245" i="4"/>
  <c r="CC245" i="4"/>
  <c r="CD245" i="4"/>
  <c r="CE245" i="4"/>
  <c r="CF245" i="4"/>
  <c r="CG245" i="4"/>
  <c r="CH245" i="4"/>
  <c r="CI245" i="4"/>
  <c r="CJ245" i="4"/>
  <c r="CK245" i="4"/>
  <c r="CL245" i="4"/>
  <c r="CM245" i="4"/>
  <c r="CN245" i="4"/>
  <c r="CO245" i="4"/>
  <c r="CP245" i="4"/>
  <c r="CQ245" i="4"/>
  <c r="CR245" i="4"/>
  <c r="CS245" i="4"/>
  <c r="CT245" i="4"/>
  <c r="CU245" i="4"/>
  <c r="CV245" i="4"/>
  <c r="CW245" i="4"/>
  <c r="CX245" i="4"/>
  <c r="CY245" i="4"/>
  <c r="CZ245" i="4"/>
  <c r="DA245" i="4"/>
  <c r="DB245" i="4"/>
  <c r="DC245" i="4"/>
  <c r="DD245" i="4"/>
  <c r="DE245" i="4"/>
  <c r="DF245" i="4"/>
  <c r="DG245" i="4"/>
  <c r="DH245" i="4"/>
  <c r="DI245" i="4"/>
  <c r="DJ245" i="4"/>
  <c r="DK245" i="4"/>
  <c r="DL245" i="4"/>
  <c r="DM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L246" i="4"/>
  <c r="AM246" i="4"/>
  <c r="AN246" i="4"/>
  <c r="AO246" i="4"/>
  <c r="AP246" i="4"/>
  <c r="AQ246" i="4"/>
  <c r="AR246" i="4"/>
  <c r="AS246" i="4"/>
  <c r="AT246" i="4"/>
  <c r="AU246" i="4"/>
  <c r="AV246" i="4"/>
  <c r="AW246" i="4"/>
  <c r="AX246" i="4"/>
  <c r="AY246" i="4"/>
  <c r="AZ246" i="4"/>
  <c r="BA246" i="4"/>
  <c r="BB246" i="4"/>
  <c r="BC246" i="4"/>
  <c r="BD246" i="4"/>
  <c r="BE246" i="4"/>
  <c r="BF246" i="4"/>
  <c r="BG246" i="4"/>
  <c r="BH246" i="4"/>
  <c r="BI246" i="4"/>
  <c r="BJ246" i="4"/>
  <c r="BK246" i="4"/>
  <c r="BL246" i="4"/>
  <c r="BM246" i="4"/>
  <c r="BN246" i="4"/>
  <c r="BO246" i="4"/>
  <c r="BP246" i="4"/>
  <c r="BQ246" i="4"/>
  <c r="BR246" i="4"/>
  <c r="BS246" i="4"/>
  <c r="BT246" i="4"/>
  <c r="BU246" i="4"/>
  <c r="BV246" i="4"/>
  <c r="BW246" i="4"/>
  <c r="BX246" i="4"/>
  <c r="BY246" i="4"/>
  <c r="BZ246" i="4"/>
  <c r="CA246" i="4"/>
  <c r="CB246" i="4"/>
  <c r="CC246" i="4"/>
  <c r="CD246" i="4"/>
  <c r="CE246" i="4"/>
  <c r="CF246" i="4"/>
  <c r="CG246" i="4"/>
  <c r="CH246" i="4"/>
  <c r="CI246" i="4"/>
  <c r="CJ246" i="4"/>
  <c r="CK246" i="4"/>
  <c r="CL246" i="4"/>
  <c r="CM246" i="4"/>
  <c r="CN246" i="4"/>
  <c r="CO246" i="4"/>
  <c r="CP246" i="4"/>
  <c r="CQ246" i="4"/>
  <c r="CR246" i="4"/>
  <c r="CS246" i="4"/>
  <c r="CT246" i="4"/>
  <c r="CU246" i="4"/>
  <c r="CV246" i="4"/>
  <c r="CW246" i="4"/>
  <c r="CX246" i="4"/>
  <c r="CY246" i="4"/>
  <c r="CZ246" i="4"/>
  <c r="DA246" i="4"/>
  <c r="DB246" i="4"/>
  <c r="DC246" i="4"/>
  <c r="DD246" i="4"/>
  <c r="DE246" i="4"/>
  <c r="DF246" i="4"/>
  <c r="DG246" i="4"/>
  <c r="DH246" i="4"/>
  <c r="DI246" i="4"/>
  <c r="DJ246" i="4"/>
  <c r="DK246" i="4"/>
  <c r="DL246" i="4"/>
  <c r="DM246" i="4"/>
  <c r="A247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L247" i="4"/>
  <c r="AM247" i="4"/>
  <c r="AN247" i="4"/>
  <c r="AO247" i="4"/>
  <c r="AP247" i="4"/>
  <c r="AQ247" i="4"/>
  <c r="AR247" i="4"/>
  <c r="AS247" i="4"/>
  <c r="AT247" i="4"/>
  <c r="AU247" i="4"/>
  <c r="AV247" i="4"/>
  <c r="AW247" i="4"/>
  <c r="AX247" i="4"/>
  <c r="AY247" i="4"/>
  <c r="AZ247" i="4"/>
  <c r="BA247" i="4"/>
  <c r="BB247" i="4"/>
  <c r="BC247" i="4"/>
  <c r="BD247" i="4"/>
  <c r="BE247" i="4"/>
  <c r="BF247" i="4"/>
  <c r="BG247" i="4"/>
  <c r="BH247" i="4"/>
  <c r="BI247" i="4"/>
  <c r="BJ247" i="4"/>
  <c r="BK247" i="4"/>
  <c r="BL247" i="4"/>
  <c r="BM247" i="4"/>
  <c r="BN247" i="4"/>
  <c r="BO247" i="4"/>
  <c r="BP247" i="4"/>
  <c r="BQ247" i="4"/>
  <c r="BR247" i="4"/>
  <c r="BS247" i="4"/>
  <c r="BT247" i="4"/>
  <c r="BU247" i="4"/>
  <c r="BV247" i="4"/>
  <c r="BW247" i="4"/>
  <c r="BX247" i="4"/>
  <c r="BY247" i="4"/>
  <c r="BZ247" i="4"/>
  <c r="CA247" i="4"/>
  <c r="CB247" i="4"/>
  <c r="CC247" i="4"/>
  <c r="CD247" i="4"/>
  <c r="CE247" i="4"/>
  <c r="CF247" i="4"/>
  <c r="CG247" i="4"/>
  <c r="CH247" i="4"/>
  <c r="CI247" i="4"/>
  <c r="CJ247" i="4"/>
  <c r="CK247" i="4"/>
  <c r="CL247" i="4"/>
  <c r="CM247" i="4"/>
  <c r="CN247" i="4"/>
  <c r="CO247" i="4"/>
  <c r="CP247" i="4"/>
  <c r="CQ247" i="4"/>
  <c r="CR247" i="4"/>
  <c r="CS247" i="4"/>
  <c r="CT247" i="4"/>
  <c r="CU247" i="4"/>
  <c r="CV247" i="4"/>
  <c r="CW247" i="4"/>
  <c r="CX247" i="4"/>
  <c r="CY247" i="4"/>
  <c r="CZ247" i="4"/>
  <c r="DA247" i="4"/>
  <c r="DB247" i="4"/>
  <c r="DC247" i="4"/>
  <c r="DD247" i="4"/>
  <c r="DE247" i="4"/>
  <c r="DF247" i="4"/>
  <c r="DG247" i="4"/>
  <c r="DH247" i="4"/>
  <c r="DI247" i="4"/>
  <c r="DJ247" i="4"/>
  <c r="DK247" i="4"/>
  <c r="DL247" i="4"/>
  <c r="DM247" i="4"/>
  <c r="A248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L248" i="4"/>
  <c r="AM248" i="4"/>
  <c r="AN248" i="4"/>
  <c r="AO248" i="4"/>
  <c r="AP248" i="4"/>
  <c r="AQ248" i="4"/>
  <c r="AR248" i="4"/>
  <c r="AS248" i="4"/>
  <c r="AT248" i="4"/>
  <c r="AU248" i="4"/>
  <c r="AV248" i="4"/>
  <c r="AW248" i="4"/>
  <c r="AX248" i="4"/>
  <c r="AY248" i="4"/>
  <c r="AZ248" i="4"/>
  <c r="BA248" i="4"/>
  <c r="BB248" i="4"/>
  <c r="BC248" i="4"/>
  <c r="BD248" i="4"/>
  <c r="BE248" i="4"/>
  <c r="BF248" i="4"/>
  <c r="BG248" i="4"/>
  <c r="BH248" i="4"/>
  <c r="BI248" i="4"/>
  <c r="BJ248" i="4"/>
  <c r="BK248" i="4"/>
  <c r="BL248" i="4"/>
  <c r="BM248" i="4"/>
  <c r="BN248" i="4"/>
  <c r="BO248" i="4"/>
  <c r="BP248" i="4"/>
  <c r="BQ248" i="4"/>
  <c r="BR248" i="4"/>
  <c r="BS248" i="4"/>
  <c r="BT248" i="4"/>
  <c r="BU248" i="4"/>
  <c r="BV248" i="4"/>
  <c r="BW248" i="4"/>
  <c r="BX248" i="4"/>
  <c r="BY248" i="4"/>
  <c r="BZ248" i="4"/>
  <c r="CA248" i="4"/>
  <c r="CB248" i="4"/>
  <c r="CC248" i="4"/>
  <c r="CD248" i="4"/>
  <c r="CE248" i="4"/>
  <c r="CF248" i="4"/>
  <c r="CG248" i="4"/>
  <c r="CH248" i="4"/>
  <c r="CI248" i="4"/>
  <c r="CJ248" i="4"/>
  <c r="CK248" i="4"/>
  <c r="CL248" i="4"/>
  <c r="CM248" i="4"/>
  <c r="CN248" i="4"/>
  <c r="CO248" i="4"/>
  <c r="CP248" i="4"/>
  <c r="CQ248" i="4"/>
  <c r="CR248" i="4"/>
  <c r="CS248" i="4"/>
  <c r="CT248" i="4"/>
  <c r="CU248" i="4"/>
  <c r="CV248" i="4"/>
  <c r="CW248" i="4"/>
  <c r="CX248" i="4"/>
  <c r="CY248" i="4"/>
  <c r="CZ248" i="4"/>
  <c r="DA248" i="4"/>
  <c r="DB248" i="4"/>
  <c r="DC248" i="4"/>
  <c r="DD248" i="4"/>
  <c r="DE248" i="4"/>
  <c r="DF248" i="4"/>
  <c r="DG248" i="4"/>
  <c r="DH248" i="4"/>
  <c r="DI248" i="4"/>
  <c r="DJ248" i="4"/>
  <c r="DK248" i="4"/>
  <c r="DL248" i="4"/>
  <c r="DM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K249" i="4"/>
  <c r="AL249" i="4"/>
  <c r="AM249" i="4"/>
  <c r="AN249" i="4"/>
  <c r="AO249" i="4"/>
  <c r="AP249" i="4"/>
  <c r="AQ249" i="4"/>
  <c r="AR249" i="4"/>
  <c r="AS249" i="4"/>
  <c r="AT249" i="4"/>
  <c r="AU249" i="4"/>
  <c r="AV249" i="4"/>
  <c r="AW249" i="4"/>
  <c r="AX249" i="4"/>
  <c r="AY249" i="4"/>
  <c r="AZ249" i="4"/>
  <c r="BA249" i="4"/>
  <c r="BB249" i="4"/>
  <c r="BC249" i="4"/>
  <c r="BD249" i="4"/>
  <c r="BE249" i="4"/>
  <c r="BF249" i="4"/>
  <c r="BG249" i="4"/>
  <c r="BH249" i="4"/>
  <c r="BI249" i="4"/>
  <c r="BJ249" i="4"/>
  <c r="BK249" i="4"/>
  <c r="BL249" i="4"/>
  <c r="BM249" i="4"/>
  <c r="BN249" i="4"/>
  <c r="BO249" i="4"/>
  <c r="BP249" i="4"/>
  <c r="BQ249" i="4"/>
  <c r="BR249" i="4"/>
  <c r="BS249" i="4"/>
  <c r="BT249" i="4"/>
  <c r="BU249" i="4"/>
  <c r="BV249" i="4"/>
  <c r="BW249" i="4"/>
  <c r="BX249" i="4"/>
  <c r="BY249" i="4"/>
  <c r="BZ249" i="4"/>
  <c r="CA249" i="4"/>
  <c r="CB249" i="4"/>
  <c r="CC249" i="4"/>
  <c r="CD249" i="4"/>
  <c r="CE249" i="4"/>
  <c r="CF249" i="4"/>
  <c r="CG249" i="4"/>
  <c r="CH249" i="4"/>
  <c r="CI249" i="4"/>
  <c r="CJ249" i="4"/>
  <c r="CK249" i="4"/>
  <c r="CL249" i="4"/>
  <c r="CM249" i="4"/>
  <c r="CN249" i="4"/>
  <c r="CO249" i="4"/>
  <c r="CP249" i="4"/>
  <c r="CQ249" i="4"/>
  <c r="CR249" i="4"/>
  <c r="CS249" i="4"/>
  <c r="CT249" i="4"/>
  <c r="CU249" i="4"/>
  <c r="CV249" i="4"/>
  <c r="CW249" i="4"/>
  <c r="CX249" i="4"/>
  <c r="CY249" i="4"/>
  <c r="CZ249" i="4"/>
  <c r="DA249" i="4"/>
  <c r="DB249" i="4"/>
  <c r="DC249" i="4"/>
  <c r="DD249" i="4"/>
  <c r="DE249" i="4"/>
  <c r="DF249" i="4"/>
  <c r="DG249" i="4"/>
  <c r="DH249" i="4"/>
  <c r="DI249" i="4"/>
  <c r="DJ249" i="4"/>
  <c r="DK249" i="4"/>
  <c r="DL249" i="4"/>
  <c r="DM249" i="4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AL250" i="4"/>
  <c r="AM250" i="4"/>
  <c r="AN250" i="4"/>
  <c r="AO250" i="4"/>
  <c r="AP250" i="4"/>
  <c r="AQ250" i="4"/>
  <c r="AR250" i="4"/>
  <c r="AS250" i="4"/>
  <c r="AT250" i="4"/>
  <c r="AU250" i="4"/>
  <c r="AV250" i="4"/>
  <c r="AW250" i="4"/>
  <c r="AX250" i="4"/>
  <c r="AY250" i="4"/>
  <c r="AZ250" i="4"/>
  <c r="BA250" i="4"/>
  <c r="BB250" i="4"/>
  <c r="BC250" i="4"/>
  <c r="BD250" i="4"/>
  <c r="BE250" i="4"/>
  <c r="BF250" i="4"/>
  <c r="BG250" i="4"/>
  <c r="BH250" i="4"/>
  <c r="BI250" i="4"/>
  <c r="BJ250" i="4"/>
  <c r="BK250" i="4"/>
  <c r="BL250" i="4"/>
  <c r="BM250" i="4"/>
  <c r="BN250" i="4"/>
  <c r="BO250" i="4"/>
  <c r="BP250" i="4"/>
  <c r="BQ250" i="4"/>
  <c r="BR250" i="4"/>
  <c r="BS250" i="4"/>
  <c r="BT250" i="4"/>
  <c r="BU250" i="4"/>
  <c r="BV250" i="4"/>
  <c r="BW250" i="4"/>
  <c r="BX250" i="4"/>
  <c r="BY250" i="4"/>
  <c r="BZ250" i="4"/>
  <c r="CA250" i="4"/>
  <c r="CB250" i="4"/>
  <c r="CC250" i="4"/>
  <c r="CD250" i="4"/>
  <c r="CE250" i="4"/>
  <c r="CF250" i="4"/>
  <c r="CG250" i="4"/>
  <c r="CH250" i="4"/>
  <c r="CI250" i="4"/>
  <c r="CJ250" i="4"/>
  <c r="CK250" i="4"/>
  <c r="CL250" i="4"/>
  <c r="CM250" i="4"/>
  <c r="CN250" i="4"/>
  <c r="CO250" i="4"/>
  <c r="CP250" i="4"/>
  <c r="CQ250" i="4"/>
  <c r="CR250" i="4"/>
  <c r="CS250" i="4"/>
  <c r="CT250" i="4"/>
  <c r="CU250" i="4"/>
  <c r="CV250" i="4"/>
  <c r="CW250" i="4"/>
  <c r="CX250" i="4"/>
  <c r="CY250" i="4"/>
  <c r="CZ250" i="4"/>
  <c r="DA250" i="4"/>
  <c r="DB250" i="4"/>
  <c r="DC250" i="4"/>
  <c r="DD250" i="4"/>
  <c r="DE250" i="4"/>
  <c r="DF250" i="4"/>
  <c r="DG250" i="4"/>
  <c r="DH250" i="4"/>
  <c r="DI250" i="4"/>
  <c r="DJ250" i="4"/>
  <c r="DK250" i="4"/>
  <c r="DL250" i="4"/>
  <c r="DM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K251" i="4"/>
  <c r="AL251" i="4"/>
  <c r="AM251" i="4"/>
  <c r="AN251" i="4"/>
  <c r="AO251" i="4"/>
  <c r="AP251" i="4"/>
  <c r="AQ251" i="4"/>
  <c r="AR251" i="4"/>
  <c r="AS251" i="4"/>
  <c r="AT251" i="4"/>
  <c r="AU251" i="4"/>
  <c r="AV251" i="4"/>
  <c r="AW251" i="4"/>
  <c r="AX251" i="4"/>
  <c r="AY251" i="4"/>
  <c r="AZ251" i="4"/>
  <c r="BA251" i="4"/>
  <c r="BB251" i="4"/>
  <c r="BC251" i="4"/>
  <c r="BD251" i="4"/>
  <c r="BE251" i="4"/>
  <c r="BF251" i="4"/>
  <c r="BG251" i="4"/>
  <c r="BH251" i="4"/>
  <c r="BI251" i="4"/>
  <c r="BJ251" i="4"/>
  <c r="BK251" i="4"/>
  <c r="BL251" i="4"/>
  <c r="BM251" i="4"/>
  <c r="BN251" i="4"/>
  <c r="BO251" i="4"/>
  <c r="BP251" i="4"/>
  <c r="BQ251" i="4"/>
  <c r="BR251" i="4"/>
  <c r="BS251" i="4"/>
  <c r="BT251" i="4"/>
  <c r="BU251" i="4"/>
  <c r="BV251" i="4"/>
  <c r="BW251" i="4"/>
  <c r="BX251" i="4"/>
  <c r="BY251" i="4"/>
  <c r="BZ251" i="4"/>
  <c r="CA251" i="4"/>
  <c r="CB251" i="4"/>
  <c r="CC251" i="4"/>
  <c r="CD251" i="4"/>
  <c r="CE251" i="4"/>
  <c r="CF251" i="4"/>
  <c r="CG251" i="4"/>
  <c r="CH251" i="4"/>
  <c r="CI251" i="4"/>
  <c r="CJ251" i="4"/>
  <c r="CK251" i="4"/>
  <c r="CL251" i="4"/>
  <c r="CM251" i="4"/>
  <c r="CN251" i="4"/>
  <c r="CO251" i="4"/>
  <c r="CP251" i="4"/>
  <c r="CQ251" i="4"/>
  <c r="CR251" i="4"/>
  <c r="CS251" i="4"/>
  <c r="CT251" i="4"/>
  <c r="CU251" i="4"/>
  <c r="CV251" i="4"/>
  <c r="CW251" i="4"/>
  <c r="CX251" i="4"/>
  <c r="CY251" i="4"/>
  <c r="CZ251" i="4"/>
  <c r="DA251" i="4"/>
  <c r="DB251" i="4"/>
  <c r="DC251" i="4"/>
  <c r="DD251" i="4"/>
  <c r="DE251" i="4"/>
  <c r="DF251" i="4"/>
  <c r="DG251" i="4"/>
  <c r="DH251" i="4"/>
  <c r="DI251" i="4"/>
  <c r="DJ251" i="4"/>
  <c r="DK251" i="4"/>
  <c r="DL251" i="4"/>
  <c r="DM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K252" i="4"/>
  <c r="AL252" i="4"/>
  <c r="AM252" i="4"/>
  <c r="AN252" i="4"/>
  <c r="AO252" i="4"/>
  <c r="AP252" i="4"/>
  <c r="AQ252" i="4"/>
  <c r="AR252" i="4"/>
  <c r="AS252" i="4"/>
  <c r="AT252" i="4"/>
  <c r="AU252" i="4"/>
  <c r="AV252" i="4"/>
  <c r="AW252" i="4"/>
  <c r="AX252" i="4"/>
  <c r="AY252" i="4"/>
  <c r="AZ252" i="4"/>
  <c r="BA252" i="4"/>
  <c r="BB252" i="4"/>
  <c r="BC252" i="4"/>
  <c r="BD252" i="4"/>
  <c r="BE252" i="4"/>
  <c r="BF252" i="4"/>
  <c r="BG252" i="4"/>
  <c r="BH252" i="4"/>
  <c r="BI252" i="4"/>
  <c r="BJ252" i="4"/>
  <c r="BK252" i="4"/>
  <c r="BL252" i="4"/>
  <c r="BM252" i="4"/>
  <c r="BN252" i="4"/>
  <c r="BO252" i="4"/>
  <c r="BP252" i="4"/>
  <c r="BQ252" i="4"/>
  <c r="BR252" i="4"/>
  <c r="BS252" i="4"/>
  <c r="BT252" i="4"/>
  <c r="BU252" i="4"/>
  <c r="BV252" i="4"/>
  <c r="BW252" i="4"/>
  <c r="BX252" i="4"/>
  <c r="BY252" i="4"/>
  <c r="BZ252" i="4"/>
  <c r="CA252" i="4"/>
  <c r="CB252" i="4"/>
  <c r="CC252" i="4"/>
  <c r="CD252" i="4"/>
  <c r="CE252" i="4"/>
  <c r="CF252" i="4"/>
  <c r="CG252" i="4"/>
  <c r="CH252" i="4"/>
  <c r="CI252" i="4"/>
  <c r="CJ252" i="4"/>
  <c r="CK252" i="4"/>
  <c r="CL252" i="4"/>
  <c r="CM252" i="4"/>
  <c r="CN252" i="4"/>
  <c r="CO252" i="4"/>
  <c r="CP252" i="4"/>
  <c r="CQ252" i="4"/>
  <c r="CR252" i="4"/>
  <c r="CS252" i="4"/>
  <c r="CT252" i="4"/>
  <c r="CU252" i="4"/>
  <c r="CV252" i="4"/>
  <c r="CW252" i="4"/>
  <c r="CX252" i="4"/>
  <c r="CY252" i="4"/>
  <c r="CZ252" i="4"/>
  <c r="DA252" i="4"/>
  <c r="DB252" i="4"/>
  <c r="DC252" i="4"/>
  <c r="DD252" i="4"/>
  <c r="DE252" i="4"/>
  <c r="DF252" i="4"/>
  <c r="DG252" i="4"/>
  <c r="DH252" i="4"/>
  <c r="DI252" i="4"/>
  <c r="DJ252" i="4"/>
  <c r="DK252" i="4"/>
  <c r="DL252" i="4"/>
  <c r="DM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K253" i="4"/>
  <c r="AL253" i="4"/>
  <c r="AM253" i="4"/>
  <c r="AN253" i="4"/>
  <c r="AO253" i="4"/>
  <c r="AP253" i="4"/>
  <c r="AQ253" i="4"/>
  <c r="AR253" i="4"/>
  <c r="AS253" i="4"/>
  <c r="AT253" i="4"/>
  <c r="AU253" i="4"/>
  <c r="AV253" i="4"/>
  <c r="AW253" i="4"/>
  <c r="AX253" i="4"/>
  <c r="AY253" i="4"/>
  <c r="AZ253" i="4"/>
  <c r="BA253" i="4"/>
  <c r="BB253" i="4"/>
  <c r="BC253" i="4"/>
  <c r="BD253" i="4"/>
  <c r="BE253" i="4"/>
  <c r="BF253" i="4"/>
  <c r="BG253" i="4"/>
  <c r="BH253" i="4"/>
  <c r="BI253" i="4"/>
  <c r="BJ253" i="4"/>
  <c r="BK253" i="4"/>
  <c r="BL253" i="4"/>
  <c r="BM253" i="4"/>
  <c r="BN253" i="4"/>
  <c r="BO253" i="4"/>
  <c r="BP253" i="4"/>
  <c r="BQ253" i="4"/>
  <c r="BR253" i="4"/>
  <c r="BS253" i="4"/>
  <c r="BT253" i="4"/>
  <c r="BU253" i="4"/>
  <c r="BV253" i="4"/>
  <c r="BW253" i="4"/>
  <c r="BX253" i="4"/>
  <c r="BY253" i="4"/>
  <c r="BZ253" i="4"/>
  <c r="CA253" i="4"/>
  <c r="CB253" i="4"/>
  <c r="CC253" i="4"/>
  <c r="CD253" i="4"/>
  <c r="CE253" i="4"/>
  <c r="CF253" i="4"/>
  <c r="CG253" i="4"/>
  <c r="CH253" i="4"/>
  <c r="CI253" i="4"/>
  <c r="CJ253" i="4"/>
  <c r="CK253" i="4"/>
  <c r="CL253" i="4"/>
  <c r="CM253" i="4"/>
  <c r="CN253" i="4"/>
  <c r="CO253" i="4"/>
  <c r="CP253" i="4"/>
  <c r="CQ253" i="4"/>
  <c r="CR253" i="4"/>
  <c r="CS253" i="4"/>
  <c r="CT253" i="4"/>
  <c r="CU253" i="4"/>
  <c r="CV253" i="4"/>
  <c r="CW253" i="4"/>
  <c r="CX253" i="4"/>
  <c r="CY253" i="4"/>
  <c r="CZ253" i="4"/>
  <c r="DA253" i="4"/>
  <c r="DB253" i="4"/>
  <c r="DC253" i="4"/>
  <c r="DD253" i="4"/>
  <c r="DE253" i="4"/>
  <c r="DF253" i="4"/>
  <c r="DG253" i="4"/>
  <c r="DH253" i="4"/>
  <c r="DI253" i="4"/>
  <c r="DJ253" i="4"/>
  <c r="DK253" i="4"/>
  <c r="DL253" i="4"/>
  <c r="DM253" i="4"/>
  <c r="A254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K254" i="4"/>
  <c r="AL254" i="4"/>
  <c r="AM254" i="4"/>
  <c r="AN254" i="4"/>
  <c r="AO254" i="4"/>
  <c r="AP254" i="4"/>
  <c r="AQ254" i="4"/>
  <c r="AR254" i="4"/>
  <c r="AS254" i="4"/>
  <c r="AT254" i="4"/>
  <c r="AU254" i="4"/>
  <c r="AV254" i="4"/>
  <c r="AW254" i="4"/>
  <c r="AX254" i="4"/>
  <c r="AY254" i="4"/>
  <c r="AZ254" i="4"/>
  <c r="BA254" i="4"/>
  <c r="BB254" i="4"/>
  <c r="BC254" i="4"/>
  <c r="BD254" i="4"/>
  <c r="BE254" i="4"/>
  <c r="BF254" i="4"/>
  <c r="BG254" i="4"/>
  <c r="BH254" i="4"/>
  <c r="BI254" i="4"/>
  <c r="BJ254" i="4"/>
  <c r="BK254" i="4"/>
  <c r="BL254" i="4"/>
  <c r="BM254" i="4"/>
  <c r="BN254" i="4"/>
  <c r="BO254" i="4"/>
  <c r="BP254" i="4"/>
  <c r="BQ254" i="4"/>
  <c r="BR254" i="4"/>
  <c r="BS254" i="4"/>
  <c r="BT254" i="4"/>
  <c r="BU254" i="4"/>
  <c r="BV254" i="4"/>
  <c r="BW254" i="4"/>
  <c r="BX254" i="4"/>
  <c r="BY254" i="4"/>
  <c r="BZ254" i="4"/>
  <c r="CA254" i="4"/>
  <c r="CB254" i="4"/>
  <c r="CC254" i="4"/>
  <c r="CD254" i="4"/>
  <c r="CE254" i="4"/>
  <c r="CF254" i="4"/>
  <c r="CG254" i="4"/>
  <c r="CH254" i="4"/>
  <c r="CI254" i="4"/>
  <c r="CJ254" i="4"/>
  <c r="CK254" i="4"/>
  <c r="CL254" i="4"/>
  <c r="CM254" i="4"/>
  <c r="CN254" i="4"/>
  <c r="CO254" i="4"/>
  <c r="CP254" i="4"/>
  <c r="CQ254" i="4"/>
  <c r="CR254" i="4"/>
  <c r="CS254" i="4"/>
  <c r="CT254" i="4"/>
  <c r="CU254" i="4"/>
  <c r="CV254" i="4"/>
  <c r="CW254" i="4"/>
  <c r="CX254" i="4"/>
  <c r="CY254" i="4"/>
  <c r="CZ254" i="4"/>
  <c r="DA254" i="4"/>
  <c r="DB254" i="4"/>
  <c r="DC254" i="4"/>
  <c r="DD254" i="4"/>
  <c r="DE254" i="4"/>
  <c r="DF254" i="4"/>
  <c r="DG254" i="4"/>
  <c r="DH254" i="4"/>
  <c r="DI254" i="4"/>
  <c r="DJ254" i="4"/>
  <c r="DK254" i="4"/>
  <c r="DL254" i="4"/>
  <c r="DM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K255" i="4"/>
  <c r="AL255" i="4"/>
  <c r="AM255" i="4"/>
  <c r="AN255" i="4"/>
  <c r="AO255" i="4"/>
  <c r="AP255" i="4"/>
  <c r="AQ255" i="4"/>
  <c r="AR255" i="4"/>
  <c r="AS255" i="4"/>
  <c r="AT255" i="4"/>
  <c r="AU255" i="4"/>
  <c r="AV255" i="4"/>
  <c r="AW255" i="4"/>
  <c r="AX255" i="4"/>
  <c r="AY255" i="4"/>
  <c r="AZ255" i="4"/>
  <c r="BA255" i="4"/>
  <c r="BB255" i="4"/>
  <c r="BC255" i="4"/>
  <c r="BD255" i="4"/>
  <c r="BE255" i="4"/>
  <c r="BF255" i="4"/>
  <c r="BG255" i="4"/>
  <c r="BH255" i="4"/>
  <c r="BI255" i="4"/>
  <c r="BJ255" i="4"/>
  <c r="BK255" i="4"/>
  <c r="BL255" i="4"/>
  <c r="BM255" i="4"/>
  <c r="BN255" i="4"/>
  <c r="BO255" i="4"/>
  <c r="BP255" i="4"/>
  <c r="BQ255" i="4"/>
  <c r="BR255" i="4"/>
  <c r="BS255" i="4"/>
  <c r="BT255" i="4"/>
  <c r="BU255" i="4"/>
  <c r="BV255" i="4"/>
  <c r="BW255" i="4"/>
  <c r="BX255" i="4"/>
  <c r="BY255" i="4"/>
  <c r="BZ255" i="4"/>
  <c r="CA255" i="4"/>
  <c r="CB255" i="4"/>
  <c r="CC255" i="4"/>
  <c r="CD255" i="4"/>
  <c r="CE255" i="4"/>
  <c r="CF255" i="4"/>
  <c r="CG255" i="4"/>
  <c r="CH255" i="4"/>
  <c r="CI255" i="4"/>
  <c r="CJ255" i="4"/>
  <c r="CK255" i="4"/>
  <c r="CL255" i="4"/>
  <c r="CM255" i="4"/>
  <c r="CN255" i="4"/>
  <c r="CO255" i="4"/>
  <c r="CP255" i="4"/>
  <c r="CQ255" i="4"/>
  <c r="CR255" i="4"/>
  <c r="CS255" i="4"/>
  <c r="CT255" i="4"/>
  <c r="CU255" i="4"/>
  <c r="CV255" i="4"/>
  <c r="CW255" i="4"/>
  <c r="CX255" i="4"/>
  <c r="CY255" i="4"/>
  <c r="CZ255" i="4"/>
  <c r="DA255" i="4"/>
  <c r="DB255" i="4"/>
  <c r="DC255" i="4"/>
  <c r="DD255" i="4"/>
  <c r="DE255" i="4"/>
  <c r="DF255" i="4"/>
  <c r="DG255" i="4"/>
  <c r="DH255" i="4"/>
  <c r="DI255" i="4"/>
  <c r="DJ255" i="4"/>
  <c r="DK255" i="4"/>
  <c r="DL255" i="4"/>
  <c r="DM255" i="4"/>
  <c r="BP2" i="3"/>
  <c r="BZ2" i="3"/>
  <c r="BP3" i="3"/>
  <c r="BZ3" i="3"/>
  <c r="BP4" i="3"/>
  <c r="BZ4" i="3"/>
  <c r="BP5" i="3"/>
  <c r="BZ5" i="3"/>
  <c r="A6" i="3"/>
  <c r="BP6" i="3"/>
  <c r="BZ6" i="3"/>
  <c r="BP7" i="3"/>
  <c r="BZ7" i="3"/>
  <c r="BP8" i="3"/>
  <c r="BZ8" i="3"/>
  <c r="BP9" i="3"/>
  <c r="BZ9" i="3"/>
  <c r="BP10" i="3"/>
  <c r="BZ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BP11" i="3"/>
  <c r="BZ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BP12" i="3"/>
  <c r="BZ12" i="3"/>
  <c r="D13" i="3"/>
  <c r="E13" i="3"/>
  <c r="L13" i="3"/>
  <c r="M13" i="3"/>
  <c r="N13" i="3"/>
  <c r="O13" i="3"/>
  <c r="BP13" i="3"/>
  <c r="BZ13" i="3"/>
  <c r="BP14" i="3"/>
  <c r="BZ14" i="3"/>
  <c r="BP15" i="3"/>
  <c r="BZ15" i="3"/>
  <c r="BP16" i="3"/>
  <c r="BZ16" i="3"/>
  <c r="B17" i="3"/>
  <c r="R17" i="3"/>
  <c r="S17" i="3"/>
  <c r="T17" i="3"/>
  <c r="U17" i="3"/>
  <c r="BP17" i="3"/>
  <c r="BZ17" i="3"/>
  <c r="B18" i="3"/>
  <c r="R18" i="3"/>
  <c r="S18" i="3"/>
  <c r="T18" i="3"/>
  <c r="U18" i="3"/>
  <c r="BP18" i="3"/>
  <c r="BZ18" i="3"/>
  <c r="B19" i="3"/>
  <c r="R19" i="3"/>
  <c r="S19" i="3"/>
  <c r="T19" i="3"/>
  <c r="U19" i="3"/>
  <c r="BP19" i="3"/>
  <c r="BZ19" i="3"/>
  <c r="B20" i="3"/>
  <c r="R20" i="3"/>
  <c r="S20" i="3"/>
  <c r="T20" i="3"/>
  <c r="U20" i="3"/>
  <c r="BP20" i="3"/>
  <c r="BZ20" i="3"/>
  <c r="B21" i="3"/>
  <c r="R21" i="3"/>
  <c r="S21" i="3"/>
  <c r="T21" i="3"/>
  <c r="U21" i="3"/>
  <c r="BP21" i="3"/>
  <c r="BZ21" i="3"/>
  <c r="B22" i="3"/>
  <c r="R22" i="3"/>
  <c r="S22" i="3"/>
  <c r="T22" i="3"/>
  <c r="U22" i="3"/>
  <c r="BP22" i="3"/>
  <c r="BZ22" i="3"/>
  <c r="B23" i="3"/>
  <c r="R23" i="3"/>
  <c r="S23" i="3"/>
  <c r="T23" i="3"/>
  <c r="U23" i="3"/>
  <c r="BP23" i="3"/>
  <c r="BZ23" i="3"/>
  <c r="B24" i="3"/>
  <c r="R24" i="3"/>
  <c r="S24" i="3"/>
  <c r="T24" i="3"/>
  <c r="U24" i="3"/>
  <c r="BP24" i="3"/>
  <c r="BZ24" i="3"/>
  <c r="B25" i="3"/>
  <c r="R25" i="3"/>
  <c r="S25" i="3"/>
  <c r="T25" i="3"/>
  <c r="U25" i="3"/>
  <c r="BP25" i="3"/>
  <c r="BZ25" i="3"/>
  <c r="B26" i="3"/>
  <c r="R26" i="3"/>
  <c r="S26" i="3"/>
  <c r="T26" i="3"/>
  <c r="U26" i="3"/>
  <c r="BP26" i="3"/>
  <c r="BZ26" i="3"/>
  <c r="B27" i="3"/>
  <c r="R27" i="3"/>
  <c r="S27" i="3"/>
  <c r="T27" i="3"/>
  <c r="U27" i="3"/>
  <c r="BP27" i="3"/>
  <c r="BZ27" i="3"/>
  <c r="B28" i="3"/>
  <c r="R28" i="3"/>
  <c r="S28" i="3"/>
  <c r="T28" i="3"/>
  <c r="U28" i="3"/>
  <c r="BP28" i="3"/>
  <c r="BZ28" i="3"/>
  <c r="B29" i="3"/>
  <c r="R29" i="3"/>
  <c r="S29" i="3"/>
  <c r="T29" i="3"/>
  <c r="U29" i="3"/>
  <c r="BP29" i="3"/>
  <c r="BZ29" i="3"/>
  <c r="B30" i="3"/>
  <c r="R30" i="3"/>
  <c r="S30" i="3"/>
  <c r="T30" i="3"/>
  <c r="U30" i="3"/>
  <c r="BP30" i="3"/>
  <c r="BZ30" i="3"/>
  <c r="B31" i="3"/>
  <c r="R31" i="3"/>
  <c r="S31" i="3"/>
  <c r="T31" i="3"/>
  <c r="U31" i="3"/>
  <c r="BP31" i="3"/>
  <c r="BZ31" i="3"/>
  <c r="B32" i="3"/>
  <c r="R32" i="3"/>
  <c r="S32" i="3"/>
  <c r="T32" i="3"/>
  <c r="U32" i="3"/>
  <c r="BP32" i="3"/>
  <c r="BZ32" i="3"/>
  <c r="B33" i="3"/>
  <c r="R33" i="3"/>
  <c r="S33" i="3"/>
  <c r="T33" i="3"/>
  <c r="U33" i="3"/>
  <c r="BP33" i="3"/>
  <c r="BZ33" i="3"/>
  <c r="B34" i="3"/>
  <c r="R34" i="3"/>
  <c r="S34" i="3"/>
  <c r="T34" i="3"/>
  <c r="U34" i="3"/>
  <c r="BP34" i="3"/>
  <c r="BZ34" i="3"/>
  <c r="B35" i="3"/>
  <c r="R35" i="3"/>
  <c r="S35" i="3"/>
  <c r="T35" i="3"/>
  <c r="U35" i="3"/>
  <c r="BP35" i="3"/>
  <c r="BZ35" i="3"/>
  <c r="B36" i="3"/>
  <c r="R36" i="3"/>
  <c r="S36" i="3"/>
  <c r="T36" i="3"/>
  <c r="U36" i="3"/>
  <c r="BP36" i="3"/>
  <c r="BZ36" i="3"/>
  <c r="B37" i="3"/>
  <c r="R37" i="3"/>
  <c r="S37" i="3"/>
  <c r="T37" i="3"/>
  <c r="U37" i="3"/>
  <c r="BP37" i="3"/>
  <c r="BZ37" i="3"/>
  <c r="B38" i="3"/>
  <c r="R38" i="3"/>
  <c r="S38" i="3"/>
  <c r="T38" i="3"/>
  <c r="U38" i="3"/>
  <c r="BP38" i="3"/>
  <c r="BZ38" i="3"/>
  <c r="B39" i="3"/>
  <c r="R39" i="3"/>
  <c r="S39" i="3"/>
  <c r="T39" i="3"/>
  <c r="U39" i="3"/>
  <c r="BP39" i="3"/>
  <c r="BZ39" i="3"/>
  <c r="B40" i="3"/>
  <c r="R40" i="3"/>
  <c r="S40" i="3"/>
  <c r="T40" i="3"/>
  <c r="U40" i="3"/>
  <c r="BP40" i="3"/>
  <c r="BZ40" i="3"/>
  <c r="B41" i="3"/>
  <c r="R41" i="3"/>
  <c r="S41" i="3"/>
  <c r="T41" i="3"/>
  <c r="U41" i="3"/>
  <c r="BP41" i="3"/>
  <c r="BZ41" i="3"/>
  <c r="B42" i="3"/>
  <c r="R42" i="3"/>
  <c r="S42" i="3"/>
  <c r="T42" i="3"/>
  <c r="U42" i="3"/>
  <c r="BP42" i="3"/>
  <c r="BZ42" i="3"/>
  <c r="B43" i="3"/>
  <c r="R43" i="3"/>
  <c r="S43" i="3"/>
  <c r="T43" i="3"/>
  <c r="U43" i="3"/>
  <c r="BP43" i="3"/>
  <c r="BZ43" i="3"/>
  <c r="B44" i="3"/>
  <c r="R44" i="3"/>
  <c r="S44" i="3"/>
  <c r="T44" i="3"/>
  <c r="U44" i="3"/>
  <c r="BP44" i="3"/>
  <c r="BZ44" i="3"/>
  <c r="B45" i="3"/>
  <c r="R45" i="3"/>
  <c r="S45" i="3"/>
  <c r="T45" i="3"/>
  <c r="U45" i="3"/>
  <c r="BP45" i="3"/>
  <c r="BZ45" i="3"/>
  <c r="B46" i="3"/>
  <c r="R46" i="3"/>
  <c r="S46" i="3"/>
  <c r="T46" i="3"/>
  <c r="U46" i="3"/>
  <c r="BP46" i="3"/>
  <c r="BZ46" i="3"/>
  <c r="B47" i="3"/>
  <c r="R47" i="3"/>
  <c r="S47" i="3"/>
  <c r="T47" i="3"/>
  <c r="U47" i="3"/>
  <c r="BP47" i="3"/>
  <c r="BZ47" i="3"/>
  <c r="B48" i="3"/>
  <c r="R48" i="3"/>
  <c r="S48" i="3"/>
  <c r="T48" i="3"/>
  <c r="U48" i="3"/>
  <c r="BP48" i="3"/>
  <c r="BZ48" i="3"/>
  <c r="B49" i="3"/>
  <c r="R49" i="3"/>
  <c r="S49" i="3"/>
  <c r="T49" i="3"/>
  <c r="U49" i="3"/>
  <c r="BP49" i="3"/>
  <c r="BZ49" i="3"/>
  <c r="B50" i="3"/>
  <c r="R50" i="3"/>
  <c r="S50" i="3"/>
  <c r="T50" i="3"/>
  <c r="U50" i="3"/>
  <c r="BP50" i="3"/>
  <c r="BZ50" i="3"/>
  <c r="B51" i="3"/>
  <c r="R51" i="3"/>
  <c r="S51" i="3"/>
  <c r="T51" i="3"/>
  <c r="U51" i="3"/>
  <c r="BP51" i="3"/>
  <c r="BZ51" i="3"/>
  <c r="B52" i="3"/>
  <c r="R52" i="3"/>
  <c r="S52" i="3"/>
  <c r="T52" i="3"/>
  <c r="U52" i="3"/>
  <c r="BP52" i="3"/>
  <c r="BZ52" i="3"/>
  <c r="B53" i="3"/>
  <c r="R53" i="3"/>
  <c r="S53" i="3"/>
  <c r="T53" i="3"/>
  <c r="U53" i="3"/>
  <c r="BP53" i="3"/>
  <c r="BZ53" i="3"/>
  <c r="B54" i="3"/>
  <c r="R54" i="3"/>
  <c r="S54" i="3"/>
  <c r="T54" i="3"/>
  <c r="U54" i="3"/>
  <c r="BP54" i="3"/>
  <c r="BZ54" i="3"/>
  <c r="B55" i="3"/>
  <c r="R55" i="3"/>
  <c r="S55" i="3"/>
  <c r="T55" i="3"/>
  <c r="U55" i="3"/>
  <c r="BP55" i="3"/>
  <c r="BZ55" i="3"/>
  <c r="B56" i="3"/>
  <c r="R56" i="3"/>
  <c r="S56" i="3"/>
  <c r="T56" i="3"/>
  <c r="U56" i="3"/>
  <c r="BP56" i="3"/>
  <c r="BZ56" i="3"/>
  <c r="B57" i="3"/>
  <c r="R57" i="3"/>
  <c r="S57" i="3"/>
  <c r="T57" i="3"/>
  <c r="U57" i="3"/>
  <c r="BP57" i="3"/>
  <c r="BZ57" i="3"/>
  <c r="B58" i="3"/>
  <c r="R58" i="3"/>
  <c r="S58" i="3"/>
  <c r="T58" i="3"/>
  <c r="U58" i="3"/>
  <c r="BP58" i="3"/>
  <c r="BZ58" i="3"/>
  <c r="B59" i="3"/>
  <c r="R59" i="3"/>
  <c r="S59" i="3"/>
  <c r="T59" i="3"/>
  <c r="U59" i="3"/>
  <c r="BP59" i="3"/>
  <c r="BZ59" i="3"/>
  <c r="B60" i="3"/>
  <c r="R60" i="3"/>
  <c r="S60" i="3"/>
  <c r="T60" i="3"/>
  <c r="U60" i="3"/>
  <c r="BP60" i="3"/>
  <c r="BZ60" i="3"/>
  <c r="B61" i="3"/>
  <c r="R61" i="3"/>
  <c r="S61" i="3"/>
  <c r="T61" i="3"/>
  <c r="U61" i="3"/>
  <c r="BP61" i="3"/>
  <c r="BZ61" i="3"/>
  <c r="B62" i="3"/>
  <c r="R62" i="3"/>
  <c r="S62" i="3"/>
  <c r="T62" i="3"/>
  <c r="U62" i="3"/>
  <c r="BP62" i="3"/>
  <c r="BZ62" i="3"/>
  <c r="B63" i="3"/>
  <c r="R63" i="3"/>
  <c r="S63" i="3"/>
  <c r="T63" i="3"/>
  <c r="U63" i="3"/>
  <c r="BP63" i="3"/>
  <c r="BZ63" i="3"/>
  <c r="B64" i="3"/>
  <c r="R64" i="3"/>
  <c r="S64" i="3"/>
  <c r="T64" i="3"/>
  <c r="U64" i="3"/>
  <c r="BP64" i="3"/>
  <c r="BZ64" i="3"/>
  <c r="B65" i="3"/>
  <c r="R65" i="3"/>
  <c r="S65" i="3"/>
  <c r="T65" i="3"/>
  <c r="U65" i="3"/>
  <c r="BP65" i="3"/>
  <c r="BZ65" i="3"/>
  <c r="B66" i="3"/>
  <c r="R66" i="3"/>
  <c r="S66" i="3"/>
  <c r="T66" i="3"/>
  <c r="U66" i="3"/>
  <c r="BP66" i="3"/>
  <c r="BZ66" i="3"/>
  <c r="B67" i="3"/>
  <c r="R67" i="3"/>
  <c r="S67" i="3"/>
  <c r="T67" i="3"/>
  <c r="U67" i="3"/>
  <c r="BP67" i="3"/>
  <c r="BZ67" i="3"/>
  <c r="B68" i="3"/>
  <c r="R68" i="3"/>
  <c r="S68" i="3"/>
  <c r="T68" i="3"/>
  <c r="U68" i="3"/>
  <c r="BP68" i="3"/>
  <c r="BZ68" i="3"/>
  <c r="B69" i="3"/>
  <c r="R69" i="3"/>
  <c r="S69" i="3"/>
  <c r="T69" i="3"/>
  <c r="U69" i="3"/>
  <c r="BP69" i="3"/>
  <c r="BZ69" i="3"/>
  <c r="B70" i="3"/>
  <c r="R70" i="3"/>
  <c r="S70" i="3"/>
  <c r="T70" i="3"/>
  <c r="U70" i="3"/>
  <c r="BP70" i="3"/>
  <c r="BZ70" i="3"/>
  <c r="B71" i="3"/>
  <c r="R71" i="3"/>
  <c r="S71" i="3"/>
  <c r="T71" i="3"/>
  <c r="U71" i="3"/>
  <c r="BP71" i="3"/>
  <c r="BZ71" i="3"/>
  <c r="B72" i="3"/>
  <c r="R72" i="3"/>
  <c r="S72" i="3"/>
  <c r="T72" i="3"/>
  <c r="U72" i="3"/>
  <c r="BP72" i="3"/>
  <c r="BZ72" i="3"/>
  <c r="B73" i="3"/>
  <c r="R73" i="3"/>
  <c r="S73" i="3"/>
  <c r="T73" i="3"/>
  <c r="U73" i="3"/>
  <c r="BP73" i="3"/>
  <c r="BZ73" i="3"/>
  <c r="B74" i="3"/>
  <c r="R74" i="3"/>
  <c r="S74" i="3"/>
  <c r="T74" i="3"/>
  <c r="U74" i="3"/>
  <c r="BP74" i="3"/>
  <c r="BZ74" i="3"/>
  <c r="B75" i="3"/>
  <c r="R75" i="3"/>
  <c r="S75" i="3"/>
  <c r="T75" i="3"/>
  <c r="U75" i="3"/>
  <c r="BP75" i="3"/>
  <c r="BZ75" i="3"/>
  <c r="B76" i="3"/>
  <c r="R76" i="3"/>
  <c r="S76" i="3"/>
  <c r="T76" i="3"/>
  <c r="U76" i="3"/>
  <c r="BP76" i="3"/>
  <c r="BZ76" i="3"/>
  <c r="B77" i="3"/>
  <c r="R77" i="3"/>
  <c r="S77" i="3"/>
  <c r="T77" i="3"/>
  <c r="U77" i="3"/>
  <c r="BP77" i="3"/>
  <c r="BZ77" i="3"/>
  <c r="B78" i="3"/>
  <c r="R78" i="3"/>
  <c r="S78" i="3"/>
  <c r="T78" i="3"/>
  <c r="U78" i="3"/>
  <c r="BP78" i="3"/>
  <c r="BZ78" i="3"/>
  <c r="B79" i="3"/>
  <c r="R79" i="3"/>
  <c r="S79" i="3"/>
  <c r="T79" i="3"/>
  <c r="U79" i="3"/>
  <c r="BP79" i="3"/>
  <c r="BZ79" i="3"/>
  <c r="B80" i="3"/>
  <c r="R80" i="3"/>
  <c r="S80" i="3"/>
  <c r="T80" i="3"/>
  <c r="U80" i="3"/>
  <c r="BP80" i="3"/>
  <c r="BZ80" i="3"/>
  <c r="B81" i="3"/>
  <c r="R81" i="3"/>
  <c r="S81" i="3"/>
  <c r="T81" i="3"/>
  <c r="U81" i="3"/>
  <c r="BP81" i="3"/>
  <c r="BZ81" i="3"/>
  <c r="B82" i="3"/>
  <c r="R82" i="3"/>
  <c r="S82" i="3"/>
  <c r="T82" i="3"/>
  <c r="U82" i="3"/>
  <c r="BP82" i="3"/>
  <c r="BZ82" i="3"/>
  <c r="B83" i="3"/>
  <c r="R83" i="3"/>
  <c r="S83" i="3"/>
  <c r="T83" i="3"/>
  <c r="U83" i="3"/>
  <c r="BP83" i="3"/>
  <c r="BZ83" i="3"/>
  <c r="B84" i="3"/>
  <c r="R84" i="3"/>
  <c r="S84" i="3"/>
  <c r="T84" i="3"/>
  <c r="U84" i="3"/>
  <c r="BP84" i="3"/>
  <c r="BZ84" i="3"/>
  <c r="B85" i="3"/>
  <c r="R85" i="3"/>
  <c r="S85" i="3"/>
  <c r="T85" i="3"/>
  <c r="U85" i="3"/>
  <c r="BP85" i="3"/>
  <c r="BZ85" i="3"/>
  <c r="B86" i="3"/>
  <c r="R86" i="3"/>
  <c r="S86" i="3"/>
  <c r="T86" i="3"/>
  <c r="U86" i="3"/>
  <c r="BP86" i="3"/>
  <c r="BZ86" i="3"/>
  <c r="B87" i="3"/>
  <c r="R87" i="3"/>
  <c r="S87" i="3"/>
  <c r="T87" i="3"/>
  <c r="U87" i="3"/>
  <c r="BP87" i="3"/>
  <c r="BZ87" i="3"/>
  <c r="B88" i="3"/>
  <c r="R88" i="3"/>
  <c r="S88" i="3"/>
  <c r="T88" i="3"/>
  <c r="U88" i="3"/>
  <c r="BP88" i="3"/>
  <c r="BZ88" i="3"/>
  <c r="B89" i="3"/>
  <c r="R89" i="3"/>
  <c r="S89" i="3"/>
  <c r="T89" i="3"/>
  <c r="U89" i="3"/>
  <c r="BP89" i="3"/>
  <c r="BZ89" i="3"/>
  <c r="B90" i="3"/>
  <c r="R90" i="3"/>
  <c r="S90" i="3"/>
  <c r="T90" i="3"/>
  <c r="U90" i="3"/>
  <c r="BP90" i="3"/>
  <c r="BZ90" i="3"/>
  <c r="B91" i="3"/>
  <c r="R91" i="3"/>
  <c r="S91" i="3"/>
  <c r="T91" i="3"/>
  <c r="U91" i="3"/>
  <c r="BP91" i="3"/>
  <c r="BZ91" i="3"/>
  <c r="B92" i="3"/>
  <c r="R92" i="3"/>
  <c r="S92" i="3"/>
  <c r="T92" i="3"/>
  <c r="U92" i="3"/>
  <c r="BP92" i="3"/>
  <c r="BZ92" i="3"/>
  <c r="B93" i="3"/>
  <c r="R93" i="3"/>
  <c r="S93" i="3"/>
  <c r="T93" i="3"/>
  <c r="U93" i="3"/>
  <c r="BP93" i="3"/>
  <c r="BZ93" i="3"/>
  <c r="B94" i="3"/>
  <c r="R94" i="3"/>
  <c r="S94" i="3"/>
  <c r="T94" i="3"/>
  <c r="U94" i="3"/>
  <c r="BP94" i="3"/>
  <c r="BZ94" i="3"/>
  <c r="B95" i="3"/>
  <c r="R95" i="3"/>
  <c r="S95" i="3"/>
  <c r="T95" i="3"/>
  <c r="U95" i="3"/>
  <c r="BP95" i="3"/>
  <c r="BZ95" i="3"/>
  <c r="B96" i="3"/>
  <c r="R96" i="3"/>
  <c r="S96" i="3"/>
  <c r="T96" i="3"/>
  <c r="U96" i="3"/>
  <c r="BP96" i="3"/>
  <c r="BZ96" i="3"/>
  <c r="B97" i="3"/>
  <c r="R97" i="3"/>
  <c r="S97" i="3"/>
  <c r="T97" i="3"/>
  <c r="U97" i="3"/>
  <c r="BP97" i="3"/>
  <c r="BZ97" i="3"/>
  <c r="B98" i="3"/>
  <c r="R98" i="3"/>
  <c r="S98" i="3"/>
  <c r="T98" i="3"/>
  <c r="U98" i="3"/>
  <c r="BP98" i="3"/>
  <c r="BZ98" i="3"/>
  <c r="B99" i="3"/>
  <c r="R99" i="3"/>
  <c r="S99" i="3"/>
  <c r="T99" i="3"/>
  <c r="U99" i="3"/>
  <c r="BP99" i="3"/>
  <c r="BZ99" i="3"/>
  <c r="B100" i="3"/>
  <c r="R100" i="3"/>
  <c r="S100" i="3"/>
  <c r="T100" i="3"/>
  <c r="U100" i="3"/>
  <c r="BP100" i="3"/>
  <c r="BZ100" i="3"/>
  <c r="B101" i="3"/>
  <c r="R101" i="3"/>
  <c r="S101" i="3"/>
  <c r="T101" i="3"/>
  <c r="U101" i="3"/>
  <c r="BP101" i="3"/>
  <c r="BZ101" i="3"/>
  <c r="B102" i="3"/>
  <c r="R102" i="3"/>
  <c r="S102" i="3"/>
  <c r="T102" i="3"/>
  <c r="U102" i="3"/>
  <c r="BP102" i="3"/>
  <c r="BZ102" i="3"/>
  <c r="B103" i="3"/>
  <c r="R103" i="3"/>
  <c r="S103" i="3"/>
  <c r="T103" i="3"/>
  <c r="U103" i="3"/>
  <c r="BP103" i="3"/>
  <c r="BZ103" i="3"/>
  <c r="B104" i="3"/>
  <c r="R104" i="3"/>
  <c r="S104" i="3"/>
  <c r="T104" i="3"/>
  <c r="U104" i="3"/>
  <c r="BP104" i="3"/>
  <c r="BZ104" i="3"/>
  <c r="B105" i="3"/>
  <c r="R105" i="3"/>
  <c r="S105" i="3"/>
  <c r="T105" i="3"/>
  <c r="U105" i="3"/>
  <c r="BP105" i="3"/>
  <c r="BZ105" i="3"/>
  <c r="B106" i="3"/>
  <c r="R106" i="3"/>
  <c r="S106" i="3"/>
  <c r="T106" i="3"/>
  <c r="U106" i="3"/>
  <c r="BP106" i="3"/>
  <c r="BZ106" i="3"/>
  <c r="B107" i="3"/>
  <c r="R107" i="3"/>
  <c r="S107" i="3"/>
  <c r="T107" i="3"/>
  <c r="U107" i="3"/>
  <c r="BP107" i="3"/>
  <c r="BZ107" i="3"/>
  <c r="B108" i="3"/>
  <c r="R108" i="3"/>
  <c r="S108" i="3"/>
  <c r="T108" i="3"/>
  <c r="U108" i="3"/>
  <c r="BP108" i="3"/>
  <c r="BZ108" i="3"/>
  <c r="B109" i="3"/>
  <c r="R109" i="3"/>
  <c r="S109" i="3"/>
  <c r="T109" i="3"/>
  <c r="U109" i="3"/>
  <c r="BP109" i="3"/>
  <c r="BZ109" i="3"/>
  <c r="B110" i="3"/>
  <c r="R110" i="3"/>
  <c r="S110" i="3"/>
  <c r="T110" i="3"/>
  <c r="U110" i="3"/>
  <c r="BP110" i="3"/>
  <c r="BZ110" i="3"/>
  <c r="B111" i="3"/>
  <c r="R111" i="3"/>
  <c r="S111" i="3"/>
  <c r="T111" i="3"/>
  <c r="U111" i="3"/>
  <c r="BP111" i="3"/>
  <c r="BZ111" i="3"/>
  <c r="B112" i="3"/>
  <c r="R112" i="3"/>
  <c r="S112" i="3"/>
  <c r="T112" i="3"/>
  <c r="U112" i="3"/>
  <c r="BP112" i="3"/>
  <c r="BZ112" i="3"/>
  <c r="B113" i="3"/>
  <c r="R113" i="3"/>
  <c r="S113" i="3"/>
  <c r="T113" i="3"/>
  <c r="U113" i="3"/>
  <c r="BP113" i="3"/>
  <c r="BZ113" i="3"/>
  <c r="B114" i="3"/>
  <c r="R114" i="3"/>
  <c r="S114" i="3"/>
  <c r="T114" i="3"/>
  <c r="U114" i="3"/>
  <c r="BP114" i="3"/>
  <c r="BZ114" i="3"/>
  <c r="B115" i="3"/>
  <c r="R115" i="3"/>
  <c r="S115" i="3"/>
  <c r="T115" i="3"/>
  <c r="U115" i="3"/>
  <c r="BP115" i="3"/>
  <c r="BZ115" i="3"/>
  <c r="B116" i="3"/>
  <c r="R116" i="3"/>
  <c r="S116" i="3"/>
  <c r="T116" i="3"/>
  <c r="U116" i="3"/>
  <c r="BP116" i="3"/>
  <c r="BZ116" i="3"/>
  <c r="B117" i="3"/>
  <c r="R117" i="3"/>
  <c r="S117" i="3"/>
  <c r="T117" i="3"/>
  <c r="U117" i="3"/>
  <c r="BP117" i="3"/>
  <c r="BZ117" i="3"/>
  <c r="B118" i="3"/>
  <c r="R118" i="3"/>
  <c r="S118" i="3"/>
  <c r="T118" i="3"/>
  <c r="U118" i="3"/>
  <c r="BP118" i="3"/>
  <c r="BZ118" i="3"/>
  <c r="B119" i="3"/>
  <c r="R119" i="3"/>
  <c r="S119" i="3"/>
  <c r="T119" i="3"/>
  <c r="U119" i="3"/>
  <c r="BP119" i="3"/>
  <c r="BZ119" i="3"/>
  <c r="B120" i="3"/>
  <c r="R120" i="3"/>
  <c r="S120" i="3"/>
  <c r="T120" i="3"/>
  <c r="U120" i="3"/>
  <c r="BP120" i="3"/>
  <c r="BZ120" i="3"/>
  <c r="B121" i="3"/>
  <c r="R121" i="3"/>
  <c r="S121" i="3"/>
  <c r="T121" i="3"/>
  <c r="U121" i="3"/>
  <c r="BP121" i="3"/>
  <c r="BZ121" i="3"/>
  <c r="B122" i="3"/>
  <c r="R122" i="3"/>
  <c r="S122" i="3"/>
  <c r="T122" i="3"/>
  <c r="U122" i="3"/>
  <c r="BP122" i="3"/>
  <c r="BZ122" i="3"/>
  <c r="B123" i="3"/>
  <c r="R123" i="3"/>
  <c r="S123" i="3"/>
  <c r="T123" i="3"/>
  <c r="U123" i="3"/>
  <c r="BP123" i="3"/>
  <c r="BZ123" i="3"/>
  <c r="B124" i="3"/>
  <c r="R124" i="3"/>
  <c r="S124" i="3"/>
  <c r="T124" i="3"/>
  <c r="U124" i="3"/>
  <c r="BP124" i="3"/>
  <c r="BZ124" i="3"/>
  <c r="B125" i="3"/>
  <c r="R125" i="3"/>
  <c r="S125" i="3"/>
  <c r="T125" i="3"/>
  <c r="U125" i="3"/>
  <c r="BP125" i="3"/>
  <c r="BZ125" i="3"/>
  <c r="B126" i="3"/>
  <c r="R126" i="3"/>
  <c r="S126" i="3"/>
  <c r="T126" i="3"/>
  <c r="U126" i="3"/>
  <c r="BP126" i="3"/>
  <c r="BZ126" i="3"/>
  <c r="B127" i="3"/>
  <c r="R127" i="3"/>
  <c r="S127" i="3"/>
  <c r="T127" i="3"/>
  <c r="U127" i="3"/>
  <c r="BP127" i="3"/>
  <c r="BZ127" i="3"/>
  <c r="B128" i="3"/>
  <c r="R128" i="3"/>
  <c r="S128" i="3"/>
  <c r="T128" i="3"/>
  <c r="U128" i="3"/>
  <c r="BP128" i="3"/>
  <c r="BZ128" i="3"/>
  <c r="B129" i="3"/>
  <c r="R129" i="3"/>
  <c r="S129" i="3"/>
  <c r="T129" i="3"/>
  <c r="U129" i="3"/>
  <c r="BP129" i="3"/>
  <c r="BZ129" i="3"/>
  <c r="B130" i="3"/>
  <c r="R130" i="3"/>
  <c r="S130" i="3"/>
  <c r="T130" i="3"/>
  <c r="U130" i="3"/>
  <c r="BP130" i="3"/>
  <c r="BZ130" i="3"/>
  <c r="B131" i="3"/>
  <c r="R131" i="3"/>
  <c r="S131" i="3"/>
  <c r="T131" i="3"/>
  <c r="U131" i="3"/>
  <c r="BP131" i="3"/>
  <c r="BZ131" i="3"/>
  <c r="B132" i="3"/>
  <c r="R132" i="3"/>
  <c r="S132" i="3"/>
  <c r="T132" i="3"/>
  <c r="U132" i="3"/>
  <c r="BP132" i="3"/>
  <c r="BZ132" i="3"/>
  <c r="B133" i="3"/>
  <c r="R133" i="3"/>
  <c r="S133" i="3"/>
  <c r="T133" i="3"/>
  <c r="U133" i="3"/>
  <c r="BP133" i="3"/>
  <c r="BZ133" i="3"/>
  <c r="B134" i="3"/>
  <c r="R134" i="3"/>
  <c r="S134" i="3"/>
  <c r="T134" i="3"/>
  <c r="U134" i="3"/>
  <c r="BP134" i="3"/>
  <c r="BZ134" i="3"/>
  <c r="B135" i="3"/>
  <c r="R135" i="3"/>
  <c r="S135" i="3"/>
  <c r="T135" i="3"/>
  <c r="U135" i="3"/>
  <c r="BP135" i="3"/>
  <c r="BZ135" i="3"/>
  <c r="B136" i="3"/>
  <c r="R136" i="3"/>
  <c r="S136" i="3"/>
  <c r="T136" i="3"/>
  <c r="U136" i="3"/>
  <c r="BP136" i="3"/>
  <c r="BZ136" i="3"/>
  <c r="B137" i="3"/>
  <c r="R137" i="3"/>
  <c r="S137" i="3"/>
  <c r="T137" i="3"/>
  <c r="U137" i="3"/>
  <c r="BP137" i="3"/>
  <c r="BZ137" i="3"/>
  <c r="B138" i="3"/>
  <c r="R138" i="3"/>
  <c r="S138" i="3"/>
  <c r="T138" i="3"/>
  <c r="U138" i="3"/>
  <c r="BP138" i="3"/>
  <c r="BZ138" i="3"/>
  <c r="B139" i="3"/>
  <c r="R139" i="3"/>
  <c r="S139" i="3"/>
  <c r="T139" i="3"/>
  <c r="U139" i="3"/>
  <c r="BP139" i="3"/>
  <c r="BZ139" i="3"/>
  <c r="B140" i="3"/>
  <c r="R140" i="3"/>
  <c r="S140" i="3"/>
  <c r="T140" i="3"/>
  <c r="U140" i="3"/>
  <c r="BP140" i="3"/>
  <c r="BZ140" i="3"/>
  <c r="B141" i="3"/>
  <c r="R141" i="3"/>
  <c r="S141" i="3"/>
  <c r="T141" i="3"/>
  <c r="U141" i="3"/>
  <c r="BP141" i="3"/>
  <c r="BZ141" i="3"/>
  <c r="B142" i="3"/>
  <c r="R142" i="3"/>
  <c r="S142" i="3"/>
  <c r="T142" i="3"/>
  <c r="U142" i="3"/>
  <c r="BP142" i="3"/>
  <c r="BZ142" i="3"/>
  <c r="B143" i="3"/>
  <c r="R143" i="3"/>
  <c r="S143" i="3"/>
  <c r="T143" i="3"/>
  <c r="U143" i="3"/>
  <c r="BP143" i="3"/>
  <c r="BZ143" i="3"/>
  <c r="B144" i="3"/>
  <c r="R144" i="3"/>
  <c r="S144" i="3"/>
  <c r="T144" i="3"/>
  <c r="U144" i="3"/>
  <c r="BP144" i="3"/>
  <c r="BZ144" i="3"/>
  <c r="B145" i="3"/>
  <c r="R145" i="3"/>
  <c r="S145" i="3"/>
  <c r="T145" i="3"/>
  <c r="U145" i="3"/>
  <c r="BP145" i="3"/>
  <c r="BZ145" i="3"/>
  <c r="B146" i="3"/>
  <c r="R146" i="3"/>
  <c r="S146" i="3"/>
  <c r="T146" i="3"/>
  <c r="U146" i="3"/>
  <c r="BP146" i="3"/>
  <c r="BZ146" i="3"/>
  <c r="B147" i="3"/>
  <c r="R147" i="3"/>
  <c r="S147" i="3"/>
  <c r="T147" i="3"/>
  <c r="U147" i="3"/>
  <c r="BP147" i="3"/>
  <c r="BZ147" i="3"/>
  <c r="B148" i="3"/>
  <c r="R148" i="3"/>
  <c r="S148" i="3"/>
  <c r="T148" i="3"/>
  <c r="U148" i="3"/>
  <c r="BP148" i="3"/>
  <c r="BZ148" i="3"/>
  <c r="B149" i="3"/>
  <c r="R149" i="3"/>
  <c r="S149" i="3"/>
  <c r="T149" i="3"/>
  <c r="U149" i="3"/>
  <c r="BP149" i="3"/>
  <c r="BZ149" i="3"/>
  <c r="B150" i="3"/>
  <c r="R150" i="3"/>
  <c r="S150" i="3"/>
  <c r="T150" i="3"/>
  <c r="U150" i="3"/>
  <c r="BP150" i="3"/>
  <c r="BZ150" i="3"/>
  <c r="B151" i="3"/>
  <c r="R151" i="3"/>
  <c r="S151" i="3"/>
  <c r="T151" i="3"/>
  <c r="U151" i="3"/>
  <c r="BP151" i="3"/>
  <c r="BZ151" i="3"/>
  <c r="B152" i="3"/>
  <c r="R152" i="3"/>
  <c r="S152" i="3"/>
  <c r="T152" i="3"/>
  <c r="U152" i="3"/>
  <c r="BP152" i="3"/>
  <c r="BZ152" i="3"/>
  <c r="B153" i="3"/>
  <c r="R153" i="3"/>
  <c r="S153" i="3"/>
  <c r="T153" i="3"/>
  <c r="U153" i="3"/>
  <c r="BP153" i="3"/>
  <c r="BZ153" i="3"/>
  <c r="B154" i="3"/>
  <c r="R154" i="3"/>
  <c r="S154" i="3"/>
  <c r="T154" i="3"/>
  <c r="U154" i="3"/>
  <c r="BP154" i="3"/>
  <c r="BZ154" i="3"/>
  <c r="B155" i="3"/>
  <c r="R155" i="3"/>
  <c r="S155" i="3"/>
  <c r="T155" i="3"/>
  <c r="U155" i="3"/>
  <c r="BP155" i="3"/>
  <c r="BZ155" i="3"/>
  <c r="B156" i="3"/>
  <c r="R156" i="3"/>
  <c r="S156" i="3"/>
  <c r="T156" i="3"/>
  <c r="U156" i="3"/>
  <c r="BP156" i="3"/>
  <c r="BZ156" i="3"/>
  <c r="B157" i="3"/>
  <c r="R157" i="3"/>
  <c r="S157" i="3"/>
  <c r="T157" i="3"/>
  <c r="U157" i="3"/>
  <c r="BP157" i="3"/>
  <c r="BZ157" i="3"/>
  <c r="B158" i="3"/>
  <c r="R158" i="3"/>
  <c r="S158" i="3"/>
  <c r="T158" i="3"/>
  <c r="U158" i="3"/>
  <c r="BP158" i="3"/>
  <c r="BZ158" i="3"/>
  <c r="B159" i="3"/>
  <c r="R159" i="3"/>
  <c r="S159" i="3"/>
  <c r="T159" i="3"/>
  <c r="U159" i="3"/>
  <c r="BP159" i="3"/>
  <c r="BZ159" i="3"/>
  <c r="B160" i="3"/>
  <c r="R160" i="3"/>
  <c r="S160" i="3"/>
  <c r="T160" i="3"/>
  <c r="U160" i="3"/>
  <c r="BP160" i="3"/>
  <c r="BZ160" i="3"/>
  <c r="B161" i="3"/>
  <c r="R161" i="3"/>
  <c r="S161" i="3"/>
  <c r="T161" i="3"/>
  <c r="U161" i="3"/>
  <c r="BP161" i="3"/>
  <c r="BZ161" i="3"/>
  <c r="B162" i="3"/>
  <c r="R162" i="3"/>
  <c r="S162" i="3"/>
  <c r="T162" i="3"/>
  <c r="U162" i="3"/>
  <c r="BP162" i="3"/>
  <c r="BZ162" i="3"/>
  <c r="B163" i="3"/>
  <c r="R163" i="3"/>
  <c r="S163" i="3"/>
  <c r="T163" i="3"/>
  <c r="U163" i="3"/>
  <c r="BP163" i="3"/>
  <c r="BZ163" i="3"/>
  <c r="B164" i="3"/>
  <c r="R164" i="3"/>
  <c r="S164" i="3"/>
  <c r="T164" i="3"/>
  <c r="U164" i="3"/>
  <c r="BP164" i="3"/>
  <c r="BZ164" i="3"/>
  <c r="B165" i="3"/>
  <c r="R165" i="3"/>
  <c r="S165" i="3"/>
  <c r="T165" i="3"/>
  <c r="U165" i="3"/>
  <c r="BP165" i="3"/>
  <c r="BZ165" i="3"/>
  <c r="B166" i="3"/>
  <c r="R166" i="3"/>
  <c r="S166" i="3"/>
  <c r="T166" i="3"/>
  <c r="U166" i="3"/>
  <c r="BP166" i="3"/>
  <c r="BZ166" i="3"/>
  <c r="B167" i="3"/>
  <c r="R167" i="3"/>
  <c r="S167" i="3"/>
  <c r="T167" i="3"/>
  <c r="U167" i="3"/>
  <c r="BP167" i="3"/>
  <c r="BZ167" i="3"/>
  <c r="B168" i="3"/>
  <c r="R168" i="3"/>
  <c r="S168" i="3"/>
  <c r="T168" i="3"/>
  <c r="U168" i="3"/>
  <c r="BP168" i="3"/>
  <c r="BZ168" i="3"/>
  <c r="B169" i="3"/>
  <c r="R169" i="3"/>
  <c r="S169" i="3"/>
  <c r="T169" i="3"/>
  <c r="U169" i="3"/>
  <c r="BP169" i="3"/>
  <c r="BZ169" i="3"/>
  <c r="B170" i="3"/>
  <c r="R170" i="3"/>
  <c r="S170" i="3"/>
  <c r="T170" i="3"/>
  <c r="U170" i="3"/>
  <c r="BP170" i="3"/>
  <c r="BZ170" i="3"/>
  <c r="B171" i="3"/>
  <c r="R171" i="3"/>
  <c r="S171" i="3"/>
  <c r="T171" i="3"/>
  <c r="U171" i="3"/>
  <c r="BP171" i="3"/>
  <c r="BZ171" i="3"/>
  <c r="B172" i="3"/>
  <c r="R172" i="3"/>
  <c r="S172" i="3"/>
  <c r="T172" i="3"/>
  <c r="U172" i="3"/>
  <c r="BP172" i="3"/>
  <c r="BZ172" i="3"/>
  <c r="B173" i="3"/>
  <c r="R173" i="3"/>
  <c r="S173" i="3"/>
  <c r="T173" i="3"/>
  <c r="U173" i="3"/>
  <c r="BP173" i="3"/>
  <c r="BZ173" i="3"/>
  <c r="B174" i="3"/>
  <c r="R174" i="3"/>
  <c r="S174" i="3"/>
  <c r="T174" i="3"/>
  <c r="U174" i="3"/>
  <c r="BP174" i="3"/>
  <c r="BZ174" i="3"/>
  <c r="B175" i="3"/>
  <c r="R175" i="3"/>
  <c r="S175" i="3"/>
  <c r="T175" i="3"/>
  <c r="U175" i="3"/>
  <c r="BP175" i="3"/>
  <c r="BZ175" i="3"/>
  <c r="B176" i="3"/>
  <c r="R176" i="3"/>
  <c r="S176" i="3"/>
  <c r="T176" i="3"/>
  <c r="U176" i="3"/>
  <c r="BP176" i="3"/>
  <c r="BZ176" i="3"/>
  <c r="B177" i="3"/>
  <c r="R177" i="3"/>
  <c r="S177" i="3"/>
  <c r="T177" i="3"/>
  <c r="U177" i="3"/>
  <c r="BP177" i="3"/>
  <c r="BZ177" i="3"/>
  <c r="B178" i="3"/>
  <c r="R178" i="3"/>
  <c r="S178" i="3"/>
  <c r="T178" i="3"/>
  <c r="U178" i="3"/>
  <c r="BP178" i="3"/>
  <c r="BZ178" i="3"/>
  <c r="B179" i="3"/>
  <c r="R179" i="3"/>
  <c r="S179" i="3"/>
  <c r="T179" i="3"/>
  <c r="U179" i="3"/>
  <c r="BP179" i="3"/>
  <c r="BZ179" i="3"/>
  <c r="B180" i="3"/>
  <c r="R180" i="3"/>
  <c r="S180" i="3"/>
  <c r="T180" i="3"/>
  <c r="U180" i="3"/>
  <c r="BP180" i="3"/>
  <c r="BZ180" i="3"/>
  <c r="B181" i="3"/>
  <c r="R181" i="3"/>
  <c r="S181" i="3"/>
  <c r="T181" i="3"/>
  <c r="U181" i="3"/>
  <c r="BP181" i="3"/>
  <c r="BZ181" i="3"/>
  <c r="B182" i="3"/>
  <c r="R182" i="3"/>
  <c r="S182" i="3"/>
  <c r="T182" i="3"/>
  <c r="U182" i="3"/>
  <c r="BP182" i="3"/>
  <c r="BZ182" i="3"/>
  <c r="B183" i="3"/>
  <c r="R183" i="3"/>
  <c r="S183" i="3"/>
  <c r="T183" i="3"/>
  <c r="U183" i="3"/>
  <c r="BP183" i="3"/>
  <c r="BZ183" i="3"/>
  <c r="B184" i="3"/>
  <c r="R184" i="3"/>
  <c r="S184" i="3"/>
  <c r="T184" i="3"/>
  <c r="U184" i="3"/>
  <c r="BP184" i="3"/>
  <c r="BZ184" i="3"/>
  <c r="B185" i="3"/>
  <c r="R185" i="3"/>
  <c r="S185" i="3"/>
  <c r="T185" i="3"/>
  <c r="U185" i="3"/>
  <c r="BP185" i="3"/>
  <c r="BZ185" i="3"/>
  <c r="B186" i="3"/>
  <c r="R186" i="3"/>
  <c r="S186" i="3"/>
  <c r="T186" i="3"/>
  <c r="U186" i="3"/>
  <c r="BP186" i="3"/>
  <c r="BZ186" i="3"/>
  <c r="B187" i="3"/>
  <c r="R187" i="3"/>
  <c r="S187" i="3"/>
  <c r="T187" i="3"/>
  <c r="U187" i="3"/>
  <c r="BP187" i="3"/>
  <c r="BZ187" i="3"/>
  <c r="B188" i="3"/>
  <c r="R188" i="3"/>
  <c r="S188" i="3"/>
  <c r="T188" i="3"/>
  <c r="U188" i="3"/>
  <c r="BP188" i="3"/>
  <c r="B189" i="3"/>
  <c r="R189" i="3"/>
  <c r="S189" i="3"/>
  <c r="T189" i="3"/>
  <c r="U189" i="3"/>
  <c r="BP189" i="3"/>
  <c r="B190" i="3"/>
  <c r="R190" i="3"/>
  <c r="S190" i="3"/>
  <c r="T190" i="3"/>
  <c r="U190" i="3"/>
  <c r="BP190" i="3"/>
  <c r="B191" i="3"/>
  <c r="R191" i="3"/>
  <c r="S191" i="3"/>
  <c r="T191" i="3"/>
  <c r="U191" i="3"/>
  <c r="BP191" i="3"/>
  <c r="B192" i="3"/>
  <c r="R192" i="3"/>
  <c r="S192" i="3"/>
  <c r="T192" i="3"/>
  <c r="U192" i="3"/>
  <c r="BP192" i="3"/>
  <c r="B193" i="3"/>
  <c r="R193" i="3"/>
  <c r="S193" i="3"/>
  <c r="T193" i="3"/>
  <c r="U193" i="3"/>
  <c r="BP193" i="3"/>
  <c r="B194" i="3"/>
  <c r="R194" i="3"/>
  <c r="S194" i="3"/>
  <c r="T194" i="3"/>
  <c r="U194" i="3"/>
  <c r="BP194" i="3"/>
  <c r="B195" i="3"/>
  <c r="R195" i="3"/>
  <c r="S195" i="3"/>
  <c r="T195" i="3"/>
  <c r="U195" i="3"/>
  <c r="BP195" i="3"/>
  <c r="B196" i="3"/>
  <c r="R196" i="3"/>
  <c r="S196" i="3"/>
  <c r="T196" i="3"/>
  <c r="U196" i="3"/>
  <c r="BP196" i="3"/>
  <c r="B197" i="3"/>
  <c r="R197" i="3"/>
  <c r="S197" i="3"/>
  <c r="T197" i="3"/>
  <c r="U197" i="3"/>
  <c r="BP197" i="3"/>
  <c r="B198" i="3"/>
  <c r="R198" i="3"/>
  <c r="S198" i="3"/>
  <c r="T198" i="3"/>
  <c r="U198" i="3"/>
  <c r="BP198" i="3"/>
  <c r="B199" i="3"/>
  <c r="R199" i="3"/>
  <c r="S199" i="3"/>
  <c r="T199" i="3"/>
  <c r="U199" i="3"/>
  <c r="BP199" i="3"/>
  <c r="B200" i="3"/>
  <c r="R200" i="3"/>
  <c r="S200" i="3"/>
  <c r="T200" i="3"/>
  <c r="U200" i="3"/>
  <c r="BP200" i="3"/>
  <c r="B201" i="3"/>
  <c r="R201" i="3"/>
  <c r="S201" i="3"/>
  <c r="T201" i="3"/>
  <c r="U201" i="3"/>
  <c r="BP201" i="3"/>
  <c r="B202" i="3"/>
  <c r="R202" i="3"/>
  <c r="S202" i="3"/>
  <c r="T202" i="3"/>
  <c r="U202" i="3"/>
  <c r="BP202" i="3"/>
  <c r="B203" i="3"/>
  <c r="R203" i="3"/>
  <c r="S203" i="3"/>
  <c r="T203" i="3"/>
  <c r="U203" i="3"/>
  <c r="BP203" i="3"/>
  <c r="B204" i="3"/>
  <c r="R204" i="3"/>
  <c r="S204" i="3"/>
  <c r="T204" i="3"/>
  <c r="U204" i="3"/>
  <c r="BP204" i="3"/>
  <c r="B205" i="3"/>
  <c r="R205" i="3"/>
  <c r="S205" i="3"/>
  <c r="T205" i="3"/>
  <c r="U205" i="3"/>
  <c r="BP205" i="3"/>
  <c r="B206" i="3"/>
  <c r="R206" i="3"/>
  <c r="S206" i="3"/>
  <c r="T206" i="3"/>
  <c r="U206" i="3"/>
  <c r="BP206" i="3"/>
  <c r="B207" i="3"/>
  <c r="R207" i="3"/>
  <c r="S207" i="3"/>
  <c r="T207" i="3"/>
  <c r="U207" i="3"/>
  <c r="BP207" i="3"/>
  <c r="B208" i="3"/>
  <c r="R208" i="3"/>
  <c r="S208" i="3"/>
  <c r="T208" i="3"/>
  <c r="U208" i="3"/>
  <c r="BP208" i="3"/>
  <c r="B209" i="3"/>
  <c r="R209" i="3"/>
  <c r="S209" i="3"/>
  <c r="T209" i="3"/>
  <c r="U209" i="3"/>
  <c r="BP209" i="3"/>
  <c r="B210" i="3"/>
  <c r="R210" i="3"/>
  <c r="S210" i="3"/>
  <c r="T210" i="3"/>
  <c r="U210" i="3"/>
  <c r="BP210" i="3"/>
  <c r="B211" i="3"/>
  <c r="R211" i="3"/>
  <c r="S211" i="3"/>
  <c r="T211" i="3"/>
  <c r="U211" i="3"/>
  <c r="BP211" i="3"/>
  <c r="B212" i="3"/>
  <c r="R212" i="3"/>
  <c r="S212" i="3"/>
  <c r="T212" i="3"/>
  <c r="U212" i="3"/>
  <c r="BP212" i="3"/>
  <c r="B213" i="3"/>
  <c r="R213" i="3"/>
  <c r="S213" i="3"/>
  <c r="T213" i="3"/>
  <c r="U213" i="3"/>
  <c r="BP213" i="3"/>
  <c r="B214" i="3"/>
  <c r="R214" i="3"/>
  <c r="S214" i="3"/>
  <c r="T214" i="3"/>
  <c r="U214" i="3"/>
  <c r="BP214" i="3"/>
  <c r="B215" i="3"/>
  <c r="R215" i="3"/>
  <c r="S215" i="3"/>
  <c r="T215" i="3"/>
  <c r="U215" i="3"/>
  <c r="BP215" i="3"/>
  <c r="B216" i="3"/>
  <c r="R216" i="3"/>
  <c r="S216" i="3"/>
  <c r="T216" i="3"/>
  <c r="U216" i="3"/>
  <c r="BP216" i="3"/>
  <c r="B217" i="3"/>
  <c r="R217" i="3"/>
  <c r="S217" i="3"/>
  <c r="T217" i="3"/>
  <c r="U217" i="3"/>
  <c r="BP217" i="3"/>
  <c r="B218" i="3"/>
  <c r="R218" i="3"/>
  <c r="S218" i="3"/>
  <c r="T218" i="3"/>
  <c r="U218" i="3"/>
  <c r="BP218" i="3"/>
  <c r="B219" i="3"/>
  <c r="R219" i="3"/>
  <c r="S219" i="3"/>
  <c r="T219" i="3"/>
  <c r="U219" i="3"/>
  <c r="BP219" i="3"/>
  <c r="B220" i="3"/>
  <c r="R220" i="3"/>
  <c r="S220" i="3"/>
  <c r="T220" i="3"/>
  <c r="U220" i="3"/>
  <c r="BP220" i="3"/>
  <c r="B221" i="3"/>
  <c r="R221" i="3"/>
  <c r="S221" i="3"/>
  <c r="T221" i="3"/>
  <c r="U221" i="3"/>
  <c r="BP221" i="3"/>
  <c r="B222" i="3"/>
  <c r="R222" i="3"/>
  <c r="S222" i="3"/>
  <c r="T222" i="3"/>
  <c r="U222" i="3"/>
  <c r="BP222" i="3"/>
  <c r="B223" i="3"/>
  <c r="R223" i="3"/>
  <c r="S223" i="3"/>
  <c r="T223" i="3"/>
  <c r="U223" i="3"/>
  <c r="BP223" i="3"/>
  <c r="B224" i="3"/>
  <c r="R224" i="3"/>
  <c r="S224" i="3"/>
  <c r="T224" i="3"/>
  <c r="U224" i="3"/>
  <c r="BP224" i="3"/>
  <c r="B225" i="3"/>
  <c r="R225" i="3"/>
  <c r="S225" i="3"/>
  <c r="T225" i="3"/>
  <c r="U225" i="3"/>
  <c r="BP225" i="3"/>
  <c r="B226" i="3"/>
  <c r="R226" i="3"/>
  <c r="S226" i="3"/>
  <c r="T226" i="3"/>
  <c r="U226" i="3"/>
  <c r="BP226" i="3"/>
  <c r="B227" i="3"/>
  <c r="R227" i="3"/>
  <c r="S227" i="3"/>
  <c r="T227" i="3"/>
  <c r="U227" i="3"/>
  <c r="BP227" i="3"/>
  <c r="B228" i="3"/>
  <c r="R228" i="3"/>
  <c r="S228" i="3"/>
  <c r="T228" i="3"/>
  <c r="U228" i="3"/>
  <c r="BP228" i="3"/>
  <c r="B229" i="3"/>
  <c r="R229" i="3"/>
  <c r="S229" i="3"/>
  <c r="T229" i="3"/>
  <c r="U229" i="3"/>
  <c r="BP229" i="3"/>
  <c r="B230" i="3"/>
  <c r="R230" i="3"/>
  <c r="S230" i="3"/>
  <c r="T230" i="3"/>
  <c r="U230" i="3"/>
  <c r="BP230" i="3"/>
  <c r="B231" i="3"/>
  <c r="R231" i="3"/>
  <c r="S231" i="3"/>
  <c r="T231" i="3"/>
  <c r="U231" i="3"/>
  <c r="BP231" i="3"/>
  <c r="B232" i="3"/>
  <c r="R232" i="3"/>
  <c r="S232" i="3"/>
  <c r="T232" i="3"/>
  <c r="U232" i="3"/>
  <c r="BP232" i="3"/>
  <c r="B233" i="3"/>
  <c r="R233" i="3"/>
  <c r="S233" i="3"/>
  <c r="T233" i="3"/>
  <c r="U233" i="3"/>
  <c r="BP233" i="3"/>
  <c r="B234" i="3"/>
  <c r="R234" i="3"/>
  <c r="S234" i="3"/>
  <c r="T234" i="3"/>
  <c r="U234" i="3"/>
  <c r="BP234" i="3"/>
  <c r="B235" i="3"/>
  <c r="R235" i="3"/>
  <c r="S235" i="3"/>
  <c r="T235" i="3"/>
  <c r="U235" i="3"/>
  <c r="BP235" i="3"/>
  <c r="B236" i="3"/>
  <c r="R236" i="3"/>
  <c r="S236" i="3"/>
  <c r="T236" i="3"/>
  <c r="U236" i="3"/>
  <c r="BP236" i="3"/>
  <c r="B237" i="3"/>
  <c r="R237" i="3"/>
  <c r="S237" i="3"/>
  <c r="T237" i="3"/>
  <c r="U237" i="3"/>
  <c r="BP237" i="3"/>
  <c r="B238" i="3"/>
  <c r="R238" i="3"/>
  <c r="S238" i="3"/>
  <c r="T238" i="3"/>
  <c r="U238" i="3"/>
  <c r="BP238" i="3"/>
  <c r="B239" i="3"/>
  <c r="R239" i="3"/>
  <c r="S239" i="3"/>
  <c r="T239" i="3"/>
  <c r="U239" i="3"/>
  <c r="BP239" i="3"/>
  <c r="B240" i="3"/>
  <c r="R240" i="3"/>
  <c r="S240" i="3"/>
  <c r="T240" i="3"/>
  <c r="U240" i="3"/>
  <c r="BP240" i="3"/>
  <c r="B241" i="3"/>
  <c r="R241" i="3"/>
  <c r="S241" i="3"/>
  <c r="T241" i="3"/>
  <c r="U241" i="3"/>
  <c r="BP241" i="3"/>
  <c r="B242" i="3"/>
  <c r="R242" i="3"/>
  <c r="S242" i="3"/>
  <c r="T242" i="3"/>
  <c r="U242" i="3"/>
  <c r="BP242" i="3"/>
  <c r="B243" i="3"/>
  <c r="R243" i="3"/>
  <c r="S243" i="3"/>
  <c r="T243" i="3"/>
  <c r="U243" i="3"/>
  <c r="BP243" i="3"/>
  <c r="B244" i="3"/>
  <c r="R244" i="3"/>
  <c r="S244" i="3"/>
  <c r="T244" i="3"/>
  <c r="U244" i="3"/>
  <c r="BP244" i="3"/>
  <c r="B245" i="3"/>
  <c r="R245" i="3"/>
  <c r="S245" i="3"/>
  <c r="T245" i="3"/>
  <c r="U245" i="3"/>
  <c r="BP245" i="3"/>
  <c r="B246" i="3"/>
  <c r="R246" i="3"/>
  <c r="S246" i="3"/>
  <c r="T246" i="3"/>
  <c r="U246" i="3"/>
  <c r="BP246" i="3"/>
  <c r="B247" i="3"/>
  <c r="R247" i="3"/>
  <c r="S247" i="3"/>
  <c r="T247" i="3"/>
  <c r="U247" i="3"/>
  <c r="BP247" i="3"/>
  <c r="B248" i="3"/>
  <c r="R248" i="3"/>
  <c r="S248" i="3"/>
  <c r="T248" i="3"/>
  <c r="U248" i="3"/>
  <c r="BP248" i="3"/>
  <c r="B249" i="3"/>
  <c r="R249" i="3"/>
  <c r="S249" i="3"/>
  <c r="T249" i="3"/>
  <c r="U249" i="3"/>
  <c r="BP249" i="3"/>
  <c r="B250" i="3"/>
  <c r="R250" i="3"/>
  <c r="S250" i="3"/>
  <c r="T250" i="3"/>
  <c r="U250" i="3"/>
  <c r="BP250" i="3"/>
  <c r="B251" i="3"/>
  <c r="R251" i="3"/>
  <c r="S251" i="3"/>
  <c r="T251" i="3"/>
  <c r="U251" i="3"/>
  <c r="BP251" i="3"/>
  <c r="B252" i="3"/>
  <c r="R252" i="3"/>
  <c r="S252" i="3"/>
  <c r="T252" i="3"/>
  <c r="U252" i="3"/>
  <c r="BP252" i="3"/>
  <c r="B253" i="3"/>
  <c r="R253" i="3"/>
  <c r="S253" i="3"/>
  <c r="T253" i="3"/>
  <c r="U253" i="3"/>
  <c r="BP253" i="3"/>
  <c r="B254" i="3"/>
  <c r="R254" i="3"/>
  <c r="S254" i="3"/>
  <c r="T254" i="3"/>
  <c r="U254" i="3"/>
  <c r="BP254" i="3"/>
  <c r="B255" i="3"/>
  <c r="R255" i="3"/>
  <c r="S255" i="3"/>
  <c r="T255" i="3"/>
  <c r="U255" i="3"/>
  <c r="BP255" i="3"/>
  <c r="B256" i="3"/>
  <c r="R256" i="3"/>
  <c r="S256" i="3"/>
  <c r="T256" i="3"/>
  <c r="U256" i="3"/>
  <c r="BP256" i="3"/>
  <c r="B257" i="3"/>
  <c r="R257" i="3"/>
  <c r="S257" i="3"/>
  <c r="T257" i="3"/>
  <c r="U257" i="3"/>
  <c r="BP257" i="3"/>
  <c r="B258" i="3"/>
  <c r="R258" i="3"/>
  <c r="S258" i="3"/>
  <c r="T258" i="3"/>
  <c r="U258" i="3"/>
  <c r="BP258" i="3"/>
  <c r="B259" i="3"/>
  <c r="R259" i="3"/>
  <c r="S259" i="3"/>
  <c r="T259" i="3"/>
  <c r="U259" i="3"/>
  <c r="BP259" i="3"/>
  <c r="B260" i="3"/>
  <c r="R260" i="3"/>
  <c r="S260" i="3"/>
  <c r="T260" i="3"/>
  <c r="U260" i="3"/>
  <c r="BP260" i="3"/>
  <c r="B261" i="3"/>
  <c r="R261" i="3"/>
  <c r="S261" i="3"/>
  <c r="T261" i="3"/>
  <c r="U261" i="3"/>
  <c r="BP261" i="3"/>
  <c r="B262" i="3"/>
  <c r="R262" i="3"/>
  <c r="S262" i="3"/>
  <c r="T262" i="3"/>
  <c r="U262" i="3"/>
  <c r="BP262" i="3"/>
  <c r="B263" i="3"/>
  <c r="R263" i="3"/>
  <c r="S263" i="3"/>
  <c r="T263" i="3"/>
  <c r="U263" i="3"/>
  <c r="BP263" i="3"/>
  <c r="B264" i="3"/>
  <c r="R264" i="3"/>
  <c r="S264" i="3"/>
  <c r="T264" i="3"/>
  <c r="U264" i="3"/>
  <c r="BP264" i="3"/>
  <c r="B265" i="3"/>
  <c r="R265" i="3"/>
  <c r="S265" i="3"/>
  <c r="T265" i="3"/>
  <c r="U265" i="3"/>
  <c r="BP265" i="3"/>
  <c r="B266" i="3"/>
  <c r="R266" i="3"/>
  <c r="S266" i="3"/>
  <c r="T266" i="3"/>
  <c r="U266" i="3"/>
  <c r="BP266" i="3"/>
  <c r="B267" i="3"/>
  <c r="R267" i="3"/>
  <c r="S267" i="3"/>
  <c r="T267" i="3"/>
  <c r="U267" i="3"/>
  <c r="BP267" i="3"/>
  <c r="B268" i="3"/>
  <c r="R268" i="3"/>
  <c r="S268" i="3"/>
  <c r="T268" i="3"/>
  <c r="U268" i="3"/>
  <c r="BP268" i="3"/>
  <c r="B269" i="3"/>
  <c r="R269" i="3"/>
  <c r="S269" i="3"/>
  <c r="T269" i="3"/>
  <c r="U269" i="3"/>
  <c r="BP269" i="3"/>
  <c r="B270" i="3"/>
  <c r="R270" i="3"/>
  <c r="S270" i="3"/>
  <c r="T270" i="3"/>
  <c r="U270" i="3"/>
  <c r="BP270" i="3"/>
  <c r="B271" i="3"/>
  <c r="R271" i="3"/>
  <c r="S271" i="3"/>
  <c r="T271" i="3"/>
  <c r="U271" i="3"/>
  <c r="BP271" i="3"/>
  <c r="B272" i="3"/>
  <c r="R272" i="3"/>
  <c r="S272" i="3"/>
  <c r="T272" i="3"/>
  <c r="U272" i="3"/>
  <c r="BP272" i="3"/>
  <c r="B273" i="3"/>
  <c r="R273" i="3"/>
  <c r="S273" i="3"/>
  <c r="T273" i="3"/>
  <c r="U273" i="3"/>
  <c r="BP273" i="3"/>
  <c r="B274" i="3"/>
  <c r="R274" i="3"/>
  <c r="S274" i="3"/>
  <c r="T274" i="3"/>
  <c r="U274" i="3"/>
  <c r="BP274" i="3"/>
  <c r="B275" i="3"/>
  <c r="R275" i="3"/>
  <c r="S275" i="3"/>
  <c r="T275" i="3"/>
  <c r="U275" i="3"/>
  <c r="BP275" i="3"/>
  <c r="B276" i="3"/>
  <c r="R276" i="3"/>
  <c r="S276" i="3"/>
  <c r="T276" i="3"/>
  <c r="U276" i="3"/>
  <c r="BP276" i="3"/>
  <c r="B277" i="3"/>
  <c r="R277" i="3"/>
  <c r="S277" i="3"/>
  <c r="T277" i="3"/>
  <c r="U277" i="3"/>
  <c r="BP277" i="3"/>
  <c r="B278" i="3"/>
  <c r="R278" i="3"/>
  <c r="S278" i="3"/>
  <c r="T278" i="3"/>
  <c r="U278" i="3"/>
  <c r="BP278" i="3"/>
  <c r="B279" i="3"/>
  <c r="R279" i="3"/>
  <c r="S279" i="3"/>
  <c r="T279" i="3"/>
  <c r="U279" i="3"/>
  <c r="BP279" i="3"/>
  <c r="B280" i="3"/>
  <c r="R280" i="3"/>
  <c r="S280" i="3"/>
  <c r="T280" i="3"/>
  <c r="U280" i="3"/>
  <c r="BP280" i="3"/>
  <c r="B281" i="3"/>
  <c r="R281" i="3"/>
  <c r="S281" i="3"/>
  <c r="T281" i="3"/>
  <c r="U281" i="3"/>
  <c r="BP281" i="3"/>
  <c r="B282" i="3"/>
  <c r="R282" i="3"/>
  <c r="S282" i="3"/>
  <c r="T282" i="3"/>
  <c r="U282" i="3"/>
  <c r="BP282" i="3"/>
  <c r="B283" i="3"/>
  <c r="R283" i="3"/>
  <c r="S283" i="3"/>
  <c r="T283" i="3"/>
  <c r="U283" i="3"/>
  <c r="BP283" i="3"/>
  <c r="B284" i="3"/>
  <c r="R284" i="3"/>
  <c r="S284" i="3"/>
  <c r="T284" i="3"/>
  <c r="U284" i="3"/>
  <c r="BP284" i="3"/>
  <c r="B285" i="3"/>
  <c r="R285" i="3"/>
  <c r="S285" i="3"/>
  <c r="T285" i="3"/>
  <c r="U285" i="3"/>
  <c r="BP285" i="3"/>
  <c r="B286" i="3"/>
  <c r="R286" i="3"/>
  <c r="S286" i="3"/>
  <c r="T286" i="3"/>
  <c r="U286" i="3"/>
  <c r="BP286" i="3"/>
  <c r="B287" i="3"/>
  <c r="R287" i="3"/>
  <c r="S287" i="3"/>
  <c r="T287" i="3"/>
  <c r="U287" i="3"/>
  <c r="BP287" i="3"/>
  <c r="B288" i="3"/>
  <c r="R288" i="3"/>
  <c r="S288" i="3"/>
  <c r="T288" i="3"/>
  <c r="U288" i="3"/>
  <c r="BP288" i="3"/>
  <c r="B289" i="3"/>
  <c r="R289" i="3"/>
  <c r="S289" i="3"/>
  <c r="T289" i="3"/>
  <c r="U289" i="3"/>
  <c r="BP289" i="3"/>
  <c r="B290" i="3"/>
  <c r="R290" i="3"/>
  <c r="S290" i="3"/>
  <c r="T290" i="3"/>
  <c r="U290" i="3"/>
  <c r="BP290" i="3"/>
  <c r="B291" i="3"/>
  <c r="R291" i="3"/>
  <c r="S291" i="3"/>
  <c r="T291" i="3"/>
  <c r="U291" i="3"/>
  <c r="BP291" i="3"/>
  <c r="B292" i="3"/>
  <c r="R292" i="3"/>
  <c r="S292" i="3"/>
  <c r="T292" i="3"/>
  <c r="U292" i="3"/>
  <c r="BP292" i="3"/>
  <c r="B293" i="3"/>
  <c r="R293" i="3"/>
  <c r="S293" i="3"/>
  <c r="T293" i="3"/>
  <c r="U293" i="3"/>
  <c r="BP293" i="3"/>
  <c r="B294" i="3"/>
  <c r="R294" i="3"/>
  <c r="S294" i="3"/>
  <c r="T294" i="3"/>
  <c r="U294" i="3"/>
  <c r="BP294" i="3"/>
  <c r="B295" i="3"/>
  <c r="R295" i="3"/>
  <c r="S295" i="3"/>
  <c r="T295" i="3"/>
  <c r="U295" i="3"/>
  <c r="BP295" i="3"/>
  <c r="B296" i="3"/>
  <c r="R296" i="3"/>
  <c r="S296" i="3"/>
  <c r="T296" i="3"/>
  <c r="U296" i="3"/>
  <c r="BP296" i="3"/>
  <c r="B297" i="3"/>
  <c r="R297" i="3"/>
  <c r="S297" i="3"/>
  <c r="T297" i="3"/>
  <c r="U297" i="3"/>
  <c r="BP297" i="3"/>
  <c r="B298" i="3"/>
  <c r="R298" i="3"/>
  <c r="S298" i="3"/>
  <c r="T298" i="3"/>
  <c r="U298" i="3"/>
  <c r="BP298" i="3"/>
  <c r="B299" i="3"/>
  <c r="R299" i="3"/>
  <c r="S299" i="3"/>
  <c r="T299" i="3"/>
  <c r="U299" i="3"/>
  <c r="BP299" i="3"/>
  <c r="B300" i="3"/>
  <c r="R300" i="3"/>
  <c r="S300" i="3"/>
  <c r="T300" i="3"/>
  <c r="U300" i="3"/>
  <c r="BP300" i="3"/>
  <c r="B301" i="3"/>
  <c r="R301" i="3"/>
  <c r="S301" i="3"/>
  <c r="T301" i="3"/>
  <c r="U301" i="3"/>
  <c r="BP301" i="3"/>
  <c r="B302" i="3"/>
  <c r="R302" i="3"/>
  <c r="S302" i="3"/>
  <c r="T302" i="3"/>
  <c r="U302" i="3"/>
  <c r="BP302" i="3"/>
  <c r="B303" i="3"/>
  <c r="R303" i="3"/>
  <c r="S303" i="3"/>
  <c r="T303" i="3"/>
  <c r="U303" i="3"/>
  <c r="BP303" i="3"/>
  <c r="B304" i="3"/>
  <c r="R304" i="3"/>
  <c r="S304" i="3"/>
  <c r="T304" i="3"/>
  <c r="U304" i="3"/>
  <c r="BP304" i="3"/>
  <c r="B305" i="3"/>
  <c r="R305" i="3"/>
  <c r="S305" i="3"/>
  <c r="T305" i="3"/>
  <c r="U305" i="3"/>
  <c r="BP305" i="3"/>
  <c r="B306" i="3"/>
  <c r="R306" i="3"/>
  <c r="S306" i="3"/>
  <c r="T306" i="3"/>
  <c r="U306" i="3"/>
  <c r="BP306" i="3"/>
  <c r="B307" i="3"/>
  <c r="R307" i="3"/>
  <c r="S307" i="3"/>
  <c r="T307" i="3"/>
  <c r="U307" i="3"/>
  <c r="BP307" i="3"/>
  <c r="B308" i="3"/>
  <c r="R308" i="3"/>
  <c r="S308" i="3"/>
  <c r="T308" i="3"/>
  <c r="U308" i="3"/>
  <c r="BP308" i="3"/>
  <c r="B309" i="3"/>
  <c r="R309" i="3"/>
  <c r="S309" i="3"/>
  <c r="T309" i="3"/>
  <c r="U309" i="3"/>
  <c r="BP309" i="3"/>
  <c r="B310" i="3"/>
  <c r="R310" i="3"/>
  <c r="S310" i="3"/>
  <c r="T310" i="3"/>
  <c r="U310" i="3"/>
  <c r="BP310" i="3"/>
  <c r="B311" i="3"/>
  <c r="R311" i="3"/>
  <c r="BP311" i="3"/>
  <c r="B312" i="3"/>
  <c r="R312" i="3"/>
  <c r="BP312" i="3"/>
  <c r="B313" i="3"/>
  <c r="R313" i="3"/>
  <c r="BP313" i="3"/>
  <c r="B314" i="3"/>
  <c r="R314" i="3"/>
  <c r="BP314" i="3"/>
  <c r="B315" i="3"/>
  <c r="R315" i="3"/>
  <c r="BP315" i="3"/>
  <c r="B316" i="3"/>
  <c r="R316" i="3"/>
  <c r="BP316" i="3"/>
  <c r="B317" i="3"/>
  <c r="R317" i="3"/>
  <c r="BP317" i="3"/>
  <c r="B318" i="3"/>
  <c r="R318" i="3"/>
  <c r="BP318" i="3"/>
  <c r="B319" i="3"/>
  <c r="R319" i="3"/>
  <c r="BP319" i="3"/>
  <c r="B320" i="3"/>
  <c r="R320" i="3"/>
  <c r="BP320" i="3"/>
  <c r="B321" i="3"/>
  <c r="R321" i="3"/>
  <c r="BP321" i="3"/>
  <c r="B322" i="3"/>
  <c r="R322" i="3"/>
  <c r="BP322" i="3"/>
  <c r="B323" i="3"/>
  <c r="R323" i="3"/>
  <c r="BP323" i="3"/>
  <c r="B324" i="3"/>
  <c r="R324" i="3"/>
  <c r="BP324" i="3"/>
  <c r="B325" i="3"/>
  <c r="R325" i="3"/>
  <c r="BP325" i="3"/>
  <c r="B326" i="3"/>
  <c r="R326" i="3"/>
  <c r="BP326" i="3"/>
  <c r="B327" i="3"/>
  <c r="R327" i="3"/>
  <c r="BP327" i="3"/>
  <c r="B328" i="3"/>
  <c r="R328" i="3"/>
  <c r="BP328" i="3"/>
  <c r="B329" i="3"/>
  <c r="R329" i="3"/>
  <c r="BP329" i="3"/>
  <c r="B330" i="3"/>
  <c r="R330" i="3"/>
  <c r="BP330" i="3"/>
  <c r="B331" i="3"/>
  <c r="R331" i="3"/>
  <c r="BP331" i="3"/>
  <c r="B332" i="3"/>
  <c r="R332" i="3"/>
  <c r="BP332" i="3"/>
  <c r="B333" i="3"/>
  <c r="R333" i="3"/>
  <c r="BP333" i="3"/>
  <c r="B334" i="3"/>
  <c r="R334" i="3"/>
  <c r="BP334" i="3"/>
  <c r="B335" i="3"/>
  <c r="R335" i="3"/>
  <c r="BP335" i="3"/>
  <c r="B336" i="3"/>
  <c r="R336" i="3"/>
  <c r="BP336" i="3"/>
  <c r="B337" i="3"/>
  <c r="R337" i="3"/>
  <c r="BP337" i="3"/>
  <c r="B338" i="3"/>
  <c r="R338" i="3"/>
  <c r="BP338" i="3"/>
  <c r="B339" i="3"/>
  <c r="R339" i="3"/>
  <c r="BP339" i="3"/>
  <c r="B340" i="3"/>
  <c r="R340" i="3"/>
  <c r="BP340" i="3"/>
  <c r="B341" i="3"/>
  <c r="R341" i="3"/>
  <c r="BP341" i="3"/>
  <c r="B342" i="3"/>
  <c r="R342" i="3"/>
  <c r="BP342" i="3"/>
  <c r="B343" i="3"/>
  <c r="R343" i="3"/>
  <c r="BP343" i="3"/>
  <c r="B344" i="3"/>
  <c r="R344" i="3"/>
  <c r="BP344" i="3"/>
  <c r="B345" i="3"/>
  <c r="R345" i="3"/>
  <c r="BP345" i="3"/>
  <c r="B346" i="3"/>
  <c r="R346" i="3"/>
  <c r="BP346" i="3"/>
  <c r="B347" i="3"/>
  <c r="R347" i="3"/>
  <c r="BP347" i="3"/>
  <c r="B348" i="3"/>
  <c r="R348" i="3"/>
  <c r="BP348" i="3"/>
  <c r="B349" i="3"/>
  <c r="R349" i="3"/>
  <c r="BP349" i="3"/>
  <c r="B350" i="3"/>
  <c r="R350" i="3"/>
  <c r="BP350" i="3"/>
  <c r="B351" i="3"/>
  <c r="R351" i="3"/>
  <c r="BP351" i="3"/>
  <c r="B352" i="3"/>
  <c r="R352" i="3"/>
  <c r="BP352" i="3"/>
  <c r="B353" i="3"/>
  <c r="R353" i="3"/>
  <c r="BP353" i="3"/>
  <c r="B354" i="3"/>
  <c r="R354" i="3"/>
  <c r="BP354" i="3"/>
  <c r="B355" i="3"/>
  <c r="R355" i="3"/>
  <c r="BP355" i="3"/>
  <c r="B356" i="3"/>
  <c r="R356" i="3"/>
  <c r="BP356" i="3"/>
  <c r="B357" i="3"/>
  <c r="R357" i="3"/>
  <c r="BP357" i="3"/>
  <c r="B358" i="3"/>
  <c r="R358" i="3"/>
  <c r="BP358" i="3"/>
  <c r="B359" i="3"/>
  <c r="R359" i="3"/>
  <c r="BP359" i="3"/>
  <c r="B360" i="3"/>
  <c r="R360" i="3"/>
  <c r="BP360" i="3"/>
  <c r="B361" i="3"/>
  <c r="R361" i="3"/>
  <c r="BP361" i="3"/>
  <c r="B362" i="3"/>
  <c r="R362" i="3"/>
  <c r="BP362" i="3"/>
  <c r="B363" i="3"/>
  <c r="R363" i="3"/>
  <c r="BP363" i="3"/>
  <c r="B364" i="3"/>
  <c r="R364" i="3"/>
  <c r="BP364" i="3"/>
  <c r="B365" i="3"/>
  <c r="R365" i="3"/>
  <c r="BP365" i="3"/>
  <c r="B366" i="3"/>
  <c r="R366" i="3"/>
  <c r="BP366" i="3"/>
  <c r="B367" i="3"/>
  <c r="R367" i="3"/>
  <c r="BP367" i="3"/>
  <c r="B368" i="3"/>
  <c r="R368" i="3"/>
  <c r="BP368" i="3"/>
  <c r="B369" i="3"/>
  <c r="R369" i="3"/>
  <c r="BP369" i="3"/>
  <c r="B370" i="3"/>
  <c r="R370" i="3"/>
  <c r="BP370" i="3"/>
  <c r="B371" i="3"/>
  <c r="R371" i="3"/>
  <c r="BP371" i="3"/>
  <c r="B372" i="3"/>
  <c r="R372" i="3"/>
  <c r="BP372" i="3"/>
  <c r="B373" i="3"/>
  <c r="R373" i="3"/>
  <c r="BP373" i="3"/>
  <c r="B374" i="3"/>
  <c r="R374" i="3"/>
  <c r="BP374" i="3"/>
  <c r="B375" i="3"/>
  <c r="R375" i="3"/>
  <c r="BP375" i="3"/>
  <c r="B376" i="3"/>
  <c r="R376" i="3"/>
  <c r="BP376" i="3"/>
  <c r="B377" i="3"/>
  <c r="R377" i="3"/>
  <c r="BP377" i="3"/>
  <c r="R378" i="3"/>
  <c r="BP378" i="3"/>
  <c r="R379" i="3"/>
  <c r="BP379" i="3"/>
  <c r="R380" i="3"/>
  <c r="BP380" i="3"/>
  <c r="R381" i="3"/>
  <c r="BP381" i="3"/>
  <c r="R382" i="3"/>
  <c r="BP382" i="3"/>
  <c r="R383" i="3"/>
  <c r="BP383" i="3"/>
  <c r="R384" i="3"/>
  <c r="BP384" i="3"/>
  <c r="R385" i="3"/>
  <c r="BP385" i="3"/>
  <c r="R386" i="3"/>
  <c r="BP386" i="3"/>
  <c r="R387" i="3"/>
  <c r="BP387" i="3"/>
  <c r="R388" i="3"/>
  <c r="BP388" i="3"/>
  <c r="R389" i="3"/>
  <c r="BP389" i="3"/>
  <c r="R390" i="3"/>
  <c r="BP390" i="3"/>
  <c r="R391" i="3"/>
  <c r="BP391" i="3"/>
  <c r="R392" i="3"/>
  <c r="BP392" i="3"/>
  <c r="R393" i="3"/>
  <c r="BP393" i="3"/>
  <c r="R394" i="3"/>
  <c r="BP394" i="3"/>
  <c r="R395" i="3"/>
  <c r="BP395" i="3"/>
  <c r="R396" i="3"/>
  <c r="BP396" i="3"/>
  <c r="R397" i="3"/>
  <c r="BP397" i="3"/>
  <c r="R398" i="3"/>
  <c r="BP398" i="3"/>
  <c r="BP399" i="3"/>
  <c r="BP400" i="3"/>
  <c r="BP401" i="3"/>
  <c r="BP402" i="3"/>
  <c r="BP403" i="3"/>
  <c r="BP404" i="3"/>
  <c r="BP405" i="3"/>
  <c r="BP406" i="3"/>
  <c r="BP407" i="3"/>
  <c r="BP408" i="3"/>
  <c r="BP409" i="3"/>
  <c r="BP410" i="3"/>
  <c r="D3" i="1"/>
  <c r="D4" i="1"/>
  <c r="S6" i="1"/>
  <c r="D8" i="1"/>
  <c r="D12" i="1"/>
  <c r="F25" i="1"/>
  <c r="G25" i="1"/>
  <c r="J25" i="1"/>
  <c r="F26" i="1"/>
  <c r="G26" i="1"/>
  <c r="J26" i="1"/>
  <c r="F27" i="1"/>
  <c r="G27" i="1"/>
  <c r="J27" i="1"/>
  <c r="F28" i="1"/>
  <c r="G28" i="1"/>
  <c r="J28" i="1"/>
  <c r="F29" i="1"/>
  <c r="G29" i="1"/>
  <c r="J29" i="1"/>
  <c r="F30" i="1"/>
  <c r="G30" i="1"/>
  <c r="J30" i="1"/>
  <c r="F31" i="1"/>
  <c r="G31" i="1"/>
  <c r="J31" i="1"/>
  <c r="F32" i="1"/>
  <c r="G32" i="1"/>
  <c r="J32" i="1"/>
  <c r="R32" i="1"/>
  <c r="T32" i="1"/>
  <c r="F33" i="1"/>
  <c r="G33" i="1"/>
  <c r="J33" i="1"/>
  <c r="R33" i="1"/>
  <c r="T33" i="1"/>
  <c r="F34" i="1"/>
  <c r="G34" i="1"/>
  <c r="J34" i="1"/>
  <c r="R34" i="1"/>
  <c r="T34" i="1"/>
  <c r="F35" i="1"/>
  <c r="G35" i="1"/>
  <c r="J35" i="1"/>
  <c r="R35" i="1"/>
  <c r="T35" i="1"/>
  <c r="R36" i="1"/>
  <c r="T36" i="1"/>
  <c r="R37" i="1"/>
  <c r="T37" i="1"/>
  <c r="R38" i="1"/>
  <c r="S38" i="1"/>
  <c r="T38" i="1"/>
  <c r="R41" i="1"/>
  <c r="S41" i="1"/>
  <c r="T41" i="1"/>
  <c r="R43" i="1"/>
  <c r="S43" i="1"/>
  <c r="T43" i="1"/>
  <c r="U3" i="2"/>
  <c r="EB4" i="2"/>
  <c r="CW10" i="2"/>
  <c r="CX10" i="2"/>
  <c r="CY10" i="2"/>
  <c r="CZ10" i="2"/>
  <c r="DB10" i="2"/>
  <c r="DC10" i="2"/>
  <c r="DD10" i="2"/>
  <c r="DF10" i="2"/>
  <c r="DG10" i="2"/>
  <c r="DJ10" i="2"/>
  <c r="DK10" i="2"/>
  <c r="DL10" i="2"/>
  <c r="DM10" i="2"/>
  <c r="DO10" i="2"/>
  <c r="DP10" i="2"/>
  <c r="DQ10" i="2"/>
  <c r="CW11" i="2"/>
  <c r="CX11" i="2"/>
  <c r="CY11" i="2"/>
  <c r="CZ11" i="2"/>
  <c r="DB11" i="2"/>
  <c r="DC11" i="2"/>
  <c r="DD11" i="2"/>
  <c r="DF11" i="2"/>
  <c r="DG11" i="2"/>
  <c r="DJ11" i="2"/>
  <c r="DK11" i="2"/>
  <c r="DL11" i="2"/>
  <c r="DM11" i="2"/>
  <c r="DO11" i="2"/>
  <c r="DP11" i="2"/>
  <c r="DQ11" i="2"/>
  <c r="CW12" i="2"/>
  <c r="CX12" i="2"/>
  <c r="CY12" i="2"/>
  <c r="CZ12" i="2"/>
  <c r="DB12" i="2"/>
  <c r="DC12" i="2"/>
  <c r="DD12" i="2"/>
  <c r="DF12" i="2"/>
  <c r="DG12" i="2"/>
  <c r="DJ12" i="2"/>
  <c r="DK12" i="2"/>
  <c r="DL12" i="2"/>
  <c r="DM12" i="2"/>
  <c r="DO12" i="2"/>
  <c r="DP12" i="2"/>
  <c r="DQ12" i="2"/>
  <c r="CW13" i="2"/>
  <c r="CX13" i="2"/>
  <c r="CY13" i="2"/>
  <c r="CZ13" i="2"/>
  <c r="DB13" i="2"/>
  <c r="DC13" i="2"/>
  <c r="DD13" i="2"/>
  <c r="DF13" i="2"/>
  <c r="DG13" i="2"/>
  <c r="DJ13" i="2"/>
  <c r="DK13" i="2"/>
  <c r="DL13" i="2"/>
  <c r="DM13" i="2"/>
  <c r="DO13" i="2"/>
  <c r="DP13" i="2"/>
  <c r="DQ13" i="2"/>
  <c r="CW14" i="2"/>
  <c r="CX14" i="2"/>
  <c r="CY14" i="2"/>
  <c r="CZ14" i="2"/>
  <c r="DB14" i="2"/>
  <c r="DC14" i="2"/>
  <c r="DD14" i="2"/>
  <c r="DF14" i="2"/>
  <c r="DG14" i="2"/>
  <c r="DJ14" i="2"/>
  <c r="DK14" i="2"/>
  <c r="DL14" i="2"/>
  <c r="DM14" i="2"/>
  <c r="DO14" i="2"/>
  <c r="DP14" i="2"/>
  <c r="DQ14" i="2"/>
  <c r="CW15" i="2"/>
  <c r="CX15" i="2"/>
  <c r="CY15" i="2"/>
  <c r="CZ15" i="2"/>
  <c r="DB15" i="2"/>
  <c r="DC15" i="2"/>
  <c r="DD15" i="2"/>
  <c r="DF15" i="2"/>
  <c r="DG15" i="2"/>
  <c r="DJ15" i="2"/>
  <c r="DK15" i="2"/>
  <c r="DL15" i="2"/>
  <c r="DM15" i="2"/>
  <c r="DO15" i="2"/>
  <c r="DP15" i="2"/>
  <c r="DQ15" i="2"/>
  <c r="CW16" i="2"/>
  <c r="CX16" i="2"/>
  <c r="CY16" i="2"/>
  <c r="CZ16" i="2"/>
  <c r="DB16" i="2"/>
  <c r="DC16" i="2"/>
  <c r="DD16" i="2"/>
  <c r="DF16" i="2"/>
  <c r="DG16" i="2"/>
  <c r="DJ16" i="2"/>
  <c r="DK16" i="2"/>
  <c r="DL16" i="2"/>
  <c r="DM16" i="2"/>
  <c r="DO16" i="2"/>
  <c r="DP16" i="2"/>
  <c r="DQ16" i="2"/>
  <c r="CW17" i="2"/>
  <c r="CX17" i="2"/>
  <c r="CY17" i="2"/>
  <c r="CZ17" i="2"/>
  <c r="DB17" i="2"/>
  <c r="DC17" i="2"/>
  <c r="DD17" i="2"/>
  <c r="DF17" i="2"/>
  <c r="DG17" i="2"/>
  <c r="DJ17" i="2"/>
  <c r="DK17" i="2"/>
  <c r="DL17" i="2"/>
  <c r="DM17" i="2"/>
  <c r="DO17" i="2"/>
  <c r="DP17" i="2"/>
  <c r="DQ17" i="2"/>
  <c r="CW18" i="2"/>
  <c r="CX18" i="2"/>
  <c r="CY18" i="2"/>
  <c r="CZ18" i="2"/>
  <c r="DB18" i="2"/>
  <c r="DC18" i="2"/>
  <c r="DD18" i="2"/>
  <c r="DF18" i="2"/>
  <c r="DG18" i="2"/>
  <c r="DJ18" i="2"/>
  <c r="DK18" i="2"/>
  <c r="DL18" i="2"/>
  <c r="DM18" i="2"/>
  <c r="DO18" i="2"/>
  <c r="DP18" i="2"/>
  <c r="DQ18" i="2"/>
  <c r="CW19" i="2"/>
  <c r="CX19" i="2"/>
  <c r="CY19" i="2"/>
  <c r="CZ19" i="2"/>
  <c r="DB19" i="2"/>
  <c r="DC19" i="2"/>
  <c r="DD19" i="2"/>
  <c r="DF19" i="2"/>
  <c r="DG19" i="2"/>
  <c r="DJ19" i="2"/>
  <c r="DK19" i="2"/>
  <c r="DL19" i="2"/>
  <c r="DM19" i="2"/>
  <c r="DO19" i="2"/>
  <c r="DP19" i="2"/>
  <c r="DQ19" i="2"/>
  <c r="CW20" i="2"/>
  <c r="CX20" i="2"/>
  <c r="CY20" i="2"/>
  <c r="CZ20" i="2"/>
  <c r="DB20" i="2"/>
  <c r="DC20" i="2"/>
  <c r="DD20" i="2"/>
  <c r="DF20" i="2"/>
  <c r="DG20" i="2"/>
  <c r="DJ20" i="2"/>
  <c r="DK20" i="2"/>
  <c r="DL20" i="2"/>
  <c r="DM20" i="2"/>
  <c r="DO20" i="2"/>
  <c r="DP20" i="2"/>
  <c r="DQ20" i="2"/>
  <c r="CW21" i="2"/>
  <c r="CX21" i="2"/>
  <c r="CY21" i="2"/>
  <c r="CZ21" i="2"/>
  <c r="DB21" i="2"/>
  <c r="DC21" i="2"/>
  <c r="DD21" i="2"/>
  <c r="DF21" i="2"/>
  <c r="DG21" i="2"/>
  <c r="DJ21" i="2"/>
  <c r="DK21" i="2"/>
  <c r="DL21" i="2"/>
  <c r="DM21" i="2"/>
  <c r="DO21" i="2"/>
  <c r="DP21" i="2"/>
  <c r="DQ21" i="2"/>
  <c r="CW22" i="2"/>
  <c r="CX22" i="2"/>
  <c r="CY22" i="2"/>
  <c r="CZ22" i="2"/>
  <c r="DB22" i="2"/>
  <c r="DC22" i="2"/>
  <c r="DD22" i="2"/>
  <c r="DF22" i="2"/>
  <c r="DG22" i="2"/>
  <c r="DJ22" i="2"/>
  <c r="DK22" i="2"/>
  <c r="DL22" i="2"/>
  <c r="DM22" i="2"/>
  <c r="DO22" i="2"/>
  <c r="DP22" i="2"/>
  <c r="DQ22" i="2"/>
  <c r="CW23" i="2"/>
  <c r="CX23" i="2"/>
  <c r="CY23" i="2"/>
  <c r="CZ23" i="2"/>
  <c r="DB23" i="2"/>
  <c r="DC23" i="2"/>
  <c r="DD23" i="2"/>
  <c r="DF23" i="2"/>
  <c r="DG23" i="2"/>
  <c r="DJ23" i="2"/>
  <c r="DK23" i="2"/>
  <c r="DL23" i="2"/>
  <c r="DM23" i="2"/>
  <c r="DO23" i="2"/>
  <c r="DP23" i="2"/>
  <c r="DQ23" i="2"/>
  <c r="CW24" i="2"/>
  <c r="CX24" i="2"/>
  <c r="CY24" i="2"/>
  <c r="CZ24" i="2"/>
  <c r="DB24" i="2"/>
  <c r="DC24" i="2"/>
  <c r="DD24" i="2"/>
  <c r="DF24" i="2"/>
  <c r="DG24" i="2"/>
  <c r="DJ24" i="2"/>
  <c r="DK24" i="2"/>
  <c r="DL24" i="2"/>
  <c r="DM24" i="2"/>
  <c r="DO24" i="2"/>
  <c r="DP24" i="2"/>
  <c r="DQ24" i="2"/>
  <c r="CW25" i="2"/>
  <c r="CX25" i="2"/>
  <c r="CY25" i="2"/>
  <c r="CZ25" i="2"/>
  <c r="DB25" i="2"/>
  <c r="DC25" i="2"/>
  <c r="DD25" i="2"/>
  <c r="DF25" i="2"/>
  <c r="DG25" i="2"/>
  <c r="DJ25" i="2"/>
  <c r="DK25" i="2"/>
  <c r="DL25" i="2"/>
  <c r="DM25" i="2"/>
  <c r="DO25" i="2"/>
  <c r="DP25" i="2"/>
  <c r="DQ25" i="2"/>
  <c r="CW26" i="2"/>
  <c r="CX26" i="2"/>
  <c r="CY26" i="2"/>
  <c r="CZ26" i="2"/>
  <c r="DB26" i="2"/>
  <c r="DC26" i="2"/>
  <c r="DD26" i="2"/>
  <c r="DF26" i="2"/>
  <c r="DG26" i="2"/>
  <c r="DJ26" i="2"/>
  <c r="DK26" i="2"/>
  <c r="DL26" i="2"/>
  <c r="DM26" i="2"/>
  <c r="DO26" i="2"/>
  <c r="DP26" i="2"/>
  <c r="DQ26" i="2"/>
  <c r="CW27" i="2"/>
  <c r="CX27" i="2"/>
  <c r="CY27" i="2"/>
  <c r="CZ27" i="2"/>
  <c r="DB27" i="2"/>
  <c r="DC27" i="2"/>
  <c r="DD27" i="2"/>
  <c r="DF27" i="2"/>
  <c r="DG27" i="2"/>
  <c r="DJ27" i="2"/>
  <c r="DK27" i="2"/>
  <c r="DL27" i="2"/>
  <c r="DM27" i="2"/>
  <c r="DO27" i="2"/>
  <c r="DP27" i="2"/>
  <c r="DQ27" i="2"/>
  <c r="CW28" i="2"/>
  <c r="CX28" i="2"/>
  <c r="CY28" i="2"/>
  <c r="CZ28" i="2"/>
  <c r="DB28" i="2"/>
  <c r="DC28" i="2"/>
  <c r="DD28" i="2"/>
  <c r="DF28" i="2"/>
  <c r="DG28" i="2"/>
  <c r="DJ28" i="2"/>
  <c r="DK28" i="2"/>
  <c r="DL28" i="2"/>
  <c r="DM28" i="2"/>
  <c r="DO28" i="2"/>
  <c r="DP28" i="2"/>
  <c r="DQ28" i="2"/>
  <c r="CW29" i="2"/>
  <c r="CX29" i="2"/>
  <c r="CY29" i="2"/>
  <c r="CZ29" i="2"/>
  <c r="DB29" i="2"/>
  <c r="DC29" i="2"/>
  <c r="DD29" i="2"/>
  <c r="DF29" i="2"/>
  <c r="DG29" i="2"/>
  <c r="DJ29" i="2"/>
  <c r="DK29" i="2"/>
  <c r="DL29" i="2"/>
  <c r="DM29" i="2"/>
  <c r="DO29" i="2"/>
  <c r="DP29" i="2"/>
  <c r="DQ29" i="2"/>
  <c r="CW30" i="2"/>
  <c r="CX30" i="2"/>
  <c r="CY30" i="2"/>
  <c r="CZ30" i="2"/>
  <c r="DB30" i="2"/>
  <c r="DC30" i="2"/>
  <c r="DD30" i="2"/>
  <c r="DF30" i="2"/>
  <c r="DG30" i="2"/>
  <c r="DJ30" i="2"/>
  <c r="DK30" i="2"/>
  <c r="DL30" i="2"/>
  <c r="DM30" i="2"/>
  <c r="DO30" i="2"/>
  <c r="DP30" i="2"/>
  <c r="DQ30" i="2"/>
  <c r="CW31" i="2"/>
  <c r="CX31" i="2"/>
  <c r="CY31" i="2"/>
  <c r="CZ31" i="2"/>
  <c r="DB31" i="2"/>
  <c r="DC31" i="2"/>
  <c r="DD31" i="2"/>
  <c r="DF31" i="2"/>
  <c r="DG31" i="2"/>
  <c r="DJ31" i="2"/>
  <c r="DK31" i="2"/>
  <c r="DL31" i="2"/>
  <c r="DM31" i="2"/>
  <c r="DO31" i="2"/>
  <c r="DP31" i="2"/>
  <c r="DQ31" i="2"/>
  <c r="CW32" i="2"/>
  <c r="CX32" i="2"/>
  <c r="CY32" i="2"/>
  <c r="CZ32" i="2"/>
  <c r="DB32" i="2"/>
  <c r="DC32" i="2"/>
  <c r="DD32" i="2"/>
  <c r="DF32" i="2"/>
  <c r="DG32" i="2"/>
  <c r="DJ32" i="2"/>
  <c r="DK32" i="2"/>
  <c r="DL32" i="2"/>
  <c r="DM32" i="2"/>
  <c r="DO32" i="2"/>
  <c r="DP32" i="2"/>
  <c r="DQ32" i="2"/>
  <c r="CW33" i="2"/>
  <c r="CX33" i="2"/>
  <c r="CY33" i="2"/>
  <c r="CZ33" i="2"/>
  <c r="DB33" i="2"/>
  <c r="DC33" i="2"/>
  <c r="DD33" i="2"/>
  <c r="DF33" i="2"/>
  <c r="DG33" i="2"/>
  <c r="DJ33" i="2"/>
  <c r="DK33" i="2"/>
  <c r="DL33" i="2"/>
  <c r="DM33" i="2"/>
  <c r="DO33" i="2"/>
  <c r="DP33" i="2"/>
  <c r="DQ33" i="2"/>
  <c r="CW34" i="2"/>
  <c r="CX34" i="2"/>
  <c r="CY34" i="2"/>
  <c r="CZ34" i="2"/>
  <c r="DB34" i="2"/>
  <c r="DC34" i="2"/>
  <c r="DD34" i="2"/>
  <c r="DF34" i="2"/>
  <c r="DG34" i="2"/>
  <c r="DJ34" i="2"/>
  <c r="DK34" i="2"/>
  <c r="DL34" i="2"/>
  <c r="DM34" i="2"/>
  <c r="DO34" i="2"/>
  <c r="DP34" i="2"/>
  <c r="DQ34" i="2"/>
  <c r="CW35" i="2"/>
  <c r="CX35" i="2"/>
  <c r="CY35" i="2"/>
  <c r="CZ35" i="2"/>
  <c r="DB35" i="2"/>
  <c r="DC35" i="2"/>
  <c r="DD35" i="2"/>
  <c r="DF35" i="2"/>
  <c r="DG35" i="2"/>
  <c r="DJ35" i="2"/>
  <c r="DK35" i="2"/>
  <c r="DL35" i="2"/>
  <c r="DM35" i="2"/>
  <c r="DO35" i="2"/>
  <c r="DP35" i="2"/>
  <c r="DQ35" i="2"/>
  <c r="CW36" i="2"/>
  <c r="CX36" i="2"/>
  <c r="CY36" i="2"/>
  <c r="CZ36" i="2"/>
  <c r="DB36" i="2"/>
  <c r="DC36" i="2"/>
  <c r="DD36" i="2"/>
  <c r="DF36" i="2"/>
  <c r="DG36" i="2"/>
  <c r="DJ36" i="2"/>
  <c r="DK36" i="2"/>
  <c r="DL36" i="2"/>
  <c r="DM36" i="2"/>
  <c r="DO36" i="2"/>
  <c r="DP36" i="2"/>
  <c r="DQ36" i="2"/>
  <c r="CW37" i="2"/>
  <c r="CX37" i="2"/>
  <c r="CY37" i="2"/>
  <c r="CZ37" i="2"/>
  <c r="DB37" i="2"/>
  <c r="DC37" i="2"/>
  <c r="DD37" i="2"/>
  <c r="DF37" i="2"/>
  <c r="DG37" i="2"/>
  <c r="DJ37" i="2"/>
  <c r="DK37" i="2"/>
  <c r="DL37" i="2"/>
  <c r="DM37" i="2"/>
  <c r="DO37" i="2"/>
  <c r="DP37" i="2"/>
  <c r="DQ37" i="2"/>
  <c r="CW38" i="2"/>
  <c r="CX38" i="2"/>
  <c r="CY38" i="2"/>
  <c r="CZ38" i="2"/>
  <c r="DB38" i="2"/>
  <c r="DC38" i="2"/>
  <c r="DD38" i="2"/>
  <c r="DF38" i="2"/>
  <c r="DG38" i="2"/>
  <c r="DJ38" i="2"/>
  <c r="DK38" i="2"/>
  <c r="DL38" i="2"/>
  <c r="DM38" i="2"/>
  <c r="DO38" i="2"/>
  <c r="DP38" i="2"/>
  <c r="DQ38" i="2"/>
  <c r="CW39" i="2"/>
  <c r="CX39" i="2"/>
  <c r="CY39" i="2"/>
  <c r="CZ39" i="2"/>
  <c r="DB39" i="2"/>
  <c r="DC39" i="2"/>
  <c r="DD39" i="2"/>
  <c r="DF39" i="2"/>
  <c r="DG39" i="2"/>
  <c r="DJ39" i="2"/>
  <c r="DK39" i="2"/>
  <c r="DL39" i="2"/>
  <c r="DM39" i="2"/>
  <c r="DO39" i="2"/>
  <c r="DP39" i="2"/>
  <c r="DQ39" i="2"/>
  <c r="CW40" i="2"/>
  <c r="CX40" i="2"/>
  <c r="CY40" i="2"/>
  <c r="CZ40" i="2"/>
  <c r="DB40" i="2"/>
  <c r="DC40" i="2"/>
  <c r="DD40" i="2"/>
  <c r="DF40" i="2"/>
  <c r="DG40" i="2"/>
  <c r="DJ40" i="2"/>
  <c r="DK40" i="2"/>
  <c r="DL40" i="2"/>
  <c r="DM40" i="2"/>
  <c r="DO40" i="2"/>
  <c r="DP40" i="2"/>
  <c r="DQ40" i="2"/>
  <c r="CW41" i="2"/>
  <c r="CX41" i="2"/>
  <c r="CY41" i="2"/>
  <c r="CZ41" i="2"/>
  <c r="DB41" i="2"/>
  <c r="DC41" i="2"/>
  <c r="DD41" i="2"/>
  <c r="DF41" i="2"/>
  <c r="DG41" i="2"/>
  <c r="DJ41" i="2"/>
  <c r="DK41" i="2"/>
  <c r="DL41" i="2"/>
  <c r="DM41" i="2"/>
  <c r="DO41" i="2"/>
  <c r="DP41" i="2"/>
  <c r="DQ41" i="2"/>
  <c r="CW42" i="2"/>
  <c r="CX42" i="2"/>
  <c r="CY42" i="2"/>
  <c r="CZ42" i="2"/>
  <c r="DB42" i="2"/>
  <c r="DC42" i="2"/>
  <c r="DD42" i="2"/>
  <c r="DF42" i="2"/>
  <c r="DG42" i="2"/>
  <c r="DJ42" i="2"/>
  <c r="DK42" i="2"/>
  <c r="DL42" i="2"/>
  <c r="DM42" i="2"/>
  <c r="DO42" i="2"/>
  <c r="DP42" i="2"/>
  <c r="DQ42" i="2"/>
  <c r="CW43" i="2"/>
  <c r="CX43" i="2"/>
  <c r="CY43" i="2"/>
  <c r="CZ43" i="2"/>
  <c r="DB43" i="2"/>
  <c r="DC43" i="2"/>
  <c r="DD43" i="2"/>
  <c r="DF43" i="2"/>
  <c r="DG43" i="2"/>
  <c r="DJ43" i="2"/>
  <c r="DK43" i="2"/>
  <c r="DL43" i="2"/>
  <c r="DM43" i="2"/>
  <c r="DO43" i="2"/>
  <c r="DP43" i="2"/>
  <c r="DQ43" i="2"/>
  <c r="CW44" i="2"/>
  <c r="CX44" i="2"/>
  <c r="CY44" i="2"/>
  <c r="CZ44" i="2"/>
  <c r="DB44" i="2"/>
  <c r="DC44" i="2"/>
  <c r="DD44" i="2"/>
  <c r="DF44" i="2"/>
  <c r="DG44" i="2"/>
  <c r="DJ44" i="2"/>
  <c r="DK44" i="2"/>
  <c r="DL44" i="2"/>
  <c r="DM44" i="2"/>
  <c r="DO44" i="2"/>
  <c r="DP44" i="2"/>
  <c r="DQ44" i="2"/>
  <c r="CW45" i="2"/>
  <c r="CX45" i="2"/>
  <c r="CY45" i="2"/>
  <c r="CZ45" i="2"/>
  <c r="DB45" i="2"/>
  <c r="DC45" i="2"/>
  <c r="DD45" i="2"/>
  <c r="DF45" i="2"/>
  <c r="DG45" i="2"/>
  <c r="DJ45" i="2"/>
  <c r="DK45" i="2"/>
  <c r="DL45" i="2"/>
  <c r="DM45" i="2"/>
  <c r="DO45" i="2"/>
  <c r="DP45" i="2"/>
  <c r="DQ45" i="2"/>
  <c r="CW46" i="2"/>
  <c r="CX46" i="2"/>
  <c r="CY46" i="2"/>
  <c r="CZ46" i="2"/>
  <c r="DB46" i="2"/>
  <c r="DC46" i="2"/>
  <c r="DD46" i="2"/>
  <c r="DF46" i="2"/>
  <c r="DG46" i="2"/>
  <c r="DJ46" i="2"/>
  <c r="DK46" i="2"/>
  <c r="DL46" i="2"/>
  <c r="DM46" i="2"/>
  <c r="DO46" i="2"/>
  <c r="DP46" i="2"/>
  <c r="DQ46" i="2"/>
  <c r="CW47" i="2"/>
  <c r="CX47" i="2"/>
  <c r="CY47" i="2"/>
  <c r="CZ47" i="2"/>
  <c r="DB47" i="2"/>
  <c r="DC47" i="2"/>
  <c r="DD47" i="2"/>
  <c r="DF47" i="2"/>
  <c r="DG47" i="2"/>
  <c r="DJ47" i="2"/>
  <c r="DK47" i="2"/>
  <c r="DL47" i="2"/>
  <c r="DM47" i="2"/>
  <c r="DO47" i="2"/>
  <c r="DP47" i="2"/>
  <c r="DQ47" i="2"/>
  <c r="CW48" i="2"/>
  <c r="CX48" i="2"/>
  <c r="CY48" i="2"/>
  <c r="CZ48" i="2"/>
  <c r="DB48" i="2"/>
  <c r="DC48" i="2"/>
  <c r="DD48" i="2"/>
  <c r="DF48" i="2"/>
  <c r="DG48" i="2"/>
  <c r="DJ48" i="2"/>
  <c r="DK48" i="2"/>
  <c r="DL48" i="2"/>
  <c r="DM48" i="2"/>
  <c r="DO48" i="2"/>
  <c r="DP48" i="2"/>
  <c r="DQ48" i="2"/>
  <c r="CW49" i="2"/>
  <c r="CX49" i="2"/>
  <c r="CY49" i="2"/>
  <c r="CZ49" i="2"/>
  <c r="DB49" i="2"/>
  <c r="DC49" i="2"/>
  <c r="DD49" i="2"/>
  <c r="DF49" i="2"/>
  <c r="DG49" i="2"/>
  <c r="DJ49" i="2"/>
  <c r="DK49" i="2"/>
  <c r="DL49" i="2"/>
  <c r="DM49" i="2"/>
  <c r="DO49" i="2"/>
  <c r="DP49" i="2"/>
  <c r="DQ49" i="2"/>
  <c r="CW50" i="2"/>
  <c r="CX50" i="2"/>
  <c r="CY50" i="2"/>
  <c r="CZ50" i="2"/>
  <c r="DB50" i="2"/>
  <c r="DC50" i="2"/>
  <c r="DD50" i="2"/>
  <c r="DF50" i="2"/>
  <c r="DG50" i="2"/>
  <c r="DJ50" i="2"/>
  <c r="DK50" i="2"/>
  <c r="DL50" i="2"/>
  <c r="DM50" i="2"/>
  <c r="DO50" i="2"/>
  <c r="DP50" i="2"/>
  <c r="DQ50" i="2"/>
  <c r="CW51" i="2"/>
  <c r="CX51" i="2"/>
  <c r="CY51" i="2"/>
  <c r="CZ51" i="2"/>
  <c r="DB51" i="2"/>
  <c r="DC51" i="2"/>
  <c r="DD51" i="2"/>
  <c r="DF51" i="2"/>
  <c r="DG51" i="2"/>
  <c r="DJ51" i="2"/>
  <c r="DK51" i="2"/>
  <c r="DL51" i="2"/>
  <c r="DM51" i="2"/>
  <c r="DO51" i="2"/>
  <c r="DP51" i="2"/>
  <c r="DQ51" i="2"/>
  <c r="CW52" i="2"/>
  <c r="CX52" i="2"/>
  <c r="CY52" i="2"/>
  <c r="CZ52" i="2"/>
  <c r="DB52" i="2"/>
  <c r="DC52" i="2"/>
  <c r="DD52" i="2"/>
  <c r="DF52" i="2"/>
  <c r="DG52" i="2"/>
  <c r="DJ52" i="2"/>
  <c r="DK52" i="2"/>
  <c r="DL52" i="2"/>
  <c r="DM52" i="2"/>
  <c r="DO52" i="2"/>
  <c r="DP52" i="2"/>
  <c r="DQ52" i="2"/>
  <c r="CW53" i="2"/>
  <c r="CX53" i="2"/>
  <c r="CY53" i="2"/>
  <c r="CZ53" i="2"/>
  <c r="DB53" i="2"/>
  <c r="DC53" i="2"/>
  <c r="DD53" i="2"/>
  <c r="DF53" i="2"/>
  <c r="DG53" i="2"/>
  <c r="DJ53" i="2"/>
  <c r="DK53" i="2"/>
  <c r="DL53" i="2"/>
  <c r="DM53" i="2"/>
  <c r="DO53" i="2"/>
  <c r="DP53" i="2"/>
  <c r="DQ53" i="2"/>
  <c r="CW54" i="2"/>
  <c r="CX54" i="2"/>
  <c r="CY54" i="2"/>
  <c r="CZ54" i="2"/>
  <c r="DB54" i="2"/>
  <c r="DC54" i="2"/>
  <c r="DD54" i="2"/>
  <c r="DF54" i="2"/>
  <c r="DG54" i="2"/>
  <c r="DJ54" i="2"/>
  <c r="DK54" i="2"/>
  <c r="DL54" i="2"/>
  <c r="DM54" i="2"/>
  <c r="DO54" i="2"/>
  <c r="DP54" i="2"/>
  <c r="DQ54" i="2"/>
  <c r="CW55" i="2"/>
  <c r="CX55" i="2"/>
  <c r="CY55" i="2"/>
  <c r="CZ55" i="2"/>
  <c r="DB55" i="2"/>
  <c r="DC55" i="2"/>
  <c r="DD55" i="2"/>
  <c r="DF55" i="2"/>
  <c r="DG55" i="2"/>
  <c r="DJ55" i="2"/>
  <c r="DK55" i="2"/>
  <c r="DL55" i="2"/>
  <c r="DM55" i="2"/>
  <c r="DO55" i="2"/>
  <c r="DP55" i="2"/>
  <c r="DQ55" i="2"/>
  <c r="CW56" i="2"/>
  <c r="CX56" i="2"/>
  <c r="CY56" i="2"/>
  <c r="CZ56" i="2"/>
  <c r="DB56" i="2"/>
  <c r="DC56" i="2"/>
  <c r="DD56" i="2"/>
  <c r="DF56" i="2"/>
  <c r="DG56" i="2"/>
  <c r="DJ56" i="2"/>
  <c r="DK56" i="2"/>
  <c r="DL56" i="2"/>
  <c r="DM56" i="2"/>
  <c r="DO56" i="2"/>
  <c r="DP56" i="2"/>
  <c r="DQ56" i="2"/>
  <c r="CW57" i="2"/>
  <c r="CX57" i="2"/>
  <c r="CY57" i="2"/>
  <c r="CZ57" i="2"/>
  <c r="DB57" i="2"/>
  <c r="DC57" i="2"/>
  <c r="DD57" i="2"/>
  <c r="DF57" i="2"/>
  <c r="DG57" i="2"/>
  <c r="DJ57" i="2"/>
  <c r="DK57" i="2"/>
  <c r="DL57" i="2"/>
  <c r="DM57" i="2"/>
  <c r="DO57" i="2"/>
  <c r="DP57" i="2"/>
  <c r="DQ57" i="2"/>
  <c r="CW58" i="2"/>
  <c r="CX58" i="2"/>
  <c r="CY58" i="2"/>
  <c r="CZ58" i="2"/>
  <c r="DB58" i="2"/>
  <c r="DC58" i="2"/>
  <c r="DD58" i="2"/>
  <c r="DF58" i="2"/>
  <c r="DG58" i="2"/>
  <c r="DJ58" i="2"/>
  <c r="DK58" i="2"/>
  <c r="DL58" i="2"/>
  <c r="DM58" i="2"/>
  <c r="DO58" i="2"/>
  <c r="DP58" i="2"/>
  <c r="DQ58" i="2"/>
  <c r="CW59" i="2"/>
  <c r="CX59" i="2"/>
  <c r="CY59" i="2"/>
  <c r="CZ59" i="2"/>
  <c r="DB59" i="2"/>
  <c r="DC59" i="2"/>
  <c r="DD59" i="2"/>
  <c r="DF59" i="2"/>
  <c r="DG59" i="2"/>
  <c r="DJ59" i="2"/>
  <c r="DK59" i="2"/>
  <c r="DL59" i="2"/>
  <c r="DM59" i="2"/>
  <c r="DO59" i="2"/>
  <c r="DP59" i="2"/>
  <c r="DQ59" i="2"/>
  <c r="CW60" i="2"/>
  <c r="CX60" i="2"/>
  <c r="CY60" i="2"/>
  <c r="CZ60" i="2"/>
  <c r="DB60" i="2"/>
  <c r="DC60" i="2"/>
  <c r="DD60" i="2"/>
  <c r="DF60" i="2"/>
  <c r="DG60" i="2"/>
  <c r="DJ60" i="2"/>
  <c r="DK60" i="2"/>
  <c r="DL60" i="2"/>
  <c r="DM60" i="2"/>
  <c r="DO60" i="2"/>
  <c r="DP60" i="2"/>
  <c r="DQ60" i="2"/>
  <c r="CW61" i="2"/>
  <c r="CX61" i="2"/>
  <c r="CY61" i="2"/>
  <c r="CZ61" i="2"/>
  <c r="DB61" i="2"/>
  <c r="DC61" i="2"/>
  <c r="DD61" i="2"/>
  <c r="DF61" i="2"/>
  <c r="DG61" i="2"/>
  <c r="DJ61" i="2"/>
  <c r="DK61" i="2"/>
  <c r="DL61" i="2"/>
  <c r="DM61" i="2"/>
  <c r="DO61" i="2"/>
  <c r="DP61" i="2"/>
  <c r="DQ61" i="2"/>
  <c r="CW62" i="2"/>
  <c r="CX62" i="2"/>
  <c r="CY62" i="2"/>
  <c r="CZ62" i="2"/>
  <c r="DB62" i="2"/>
  <c r="DC62" i="2"/>
  <c r="DD62" i="2"/>
  <c r="DF62" i="2"/>
  <c r="DG62" i="2"/>
  <c r="DJ62" i="2"/>
  <c r="DK62" i="2"/>
  <c r="DL62" i="2"/>
  <c r="DM62" i="2"/>
  <c r="DO62" i="2"/>
  <c r="DP62" i="2"/>
  <c r="DQ62" i="2"/>
  <c r="CW63" i="2"/>
  <c r="CX63" i="2"/>
  <c r="CY63" i="2"/>
  <c r="CZ63" i="2"/>
  <c r="DB63" i="2"/>
  <c r="DC63" i="2"/>
  <c r="DD63" i="2"/>
  <c r="DF63" i="2"/>
  <c r="DG63" i="2"/>
  <c r="DJ63" i="2"/>
  <c r="DK63" i="2"/>
  <c r="DL63" i="2"/>
  <c r="DM63" i="2"/>
  <c r="DO63" i="2"/>
  <c r="DP63" i="2"/>
  <c r="DQ63" i="2"/>
  <c r="CW64" i="2"/>
  <c r="CX64" i="2"/>
  <c r="CY64" i="2"/>
  <c r="CZ64" i="2"/>
  <c r="DB64" i="2"/>
  <c r="DC64" i="2"/>
  <c r="DD64" i="2"/>
  <c r="DF64" i="2"/>
  <c r="DG64" i="2"/>
  <c r="DJ64" i="2"/>
  <c r="DK64" i="2"/>
  <c r="DL64" i="2"/>
  <c r="DM64" i="2"/>
  <c r="DO64" i="2"/>
  <c r="DP64" i="2"/>
  <c r="DQ64" i="2"/>
  <c r="CW65" i="2"/>
  <c r="CX65" i="2"/>
  <c r="CY65" i="2"/>
  <c r="CZ65" i="2"/>
  <c r="DB65" i="2"/>
  <c r="DC65" i="2"/>
  <c r="DD65" i="2"/>
  <c r="DF65" i="2"/>
  <c r="DG65" i="2"/>
  <c r="DJ65" i="2"/>
  <c r="DK65" i="2"/>
  <c r="DL65" i="2"/>
  <c r="DM65" i="2"/>
  <c r="DO65" i="2"/>
  <c r="DP65" i="2"/>
  <c r="DQ65" i="2"/>
  <c r="CW66" i="2"/>
  <c r="CX66" i="2"/>
  <c r="CY66" i="2"/>
  <c r="CZ66" i="2"/>
  <c r="DB66" i="2"/>
  <c r="DC66" i="2"/>
  <c r="DD66" i="2"/>
  <c r="DF66" i="2"/>
  <c r="DG66" i="2"/>
  <c r="DJ66" i="2"/>
  <c r="DK66" i="2"/>
  <c r="DL66" i="2"/>
  <c r="DM66" i="2"/>
  <c r="DO66" i="2"/>
  <c r="DP66" i="2"/>
  <c r="DQ66" i="2"/>
  <c r="CW67" i="2"/>
  <c r="CX67" i="2"/>
  <c r="CY67" i="2"/>
  <c r="CZ67" i="2"/>
  <c r="DB67" i="2"/>
  <c r="DC67" i="2"/>
  <c r="DD67" i="2"/>
  <c r="DF67" i="2"/>
  <c r="DG67" i="2"/>
  <c r="DJ67" i="2"/>
  <c r="DK67" i="2"/>
  <c r="DL67" i="2"/>
  <c r="DM67" i="2"/>
  <c r="DO67" i="2"/>
  <c r="DP67" i="2"/>
  <c r="DQ67" i="2"/>
  <c r="CW68" i="2"/>
  <c r="CX68" i="2"/>
  <c r="CY68" i="2"/>
  <c r="CZ68" i="2"/>
  <c r="DB68" i="2"/>
  <c r="DC68" i="2"/>
  <c r="DD68" i="2"/>
  <c r="DF68" i="2"/>
  <c r="DG68" i="2"/>
  <c r="DJ68" i="2"/>
  <c r="DK68" i="2"/>
  <c r="DL68" i="2"/>
  <c r="DM68" i="2"/>
  <c r="DO68" i="2"/>
  <c r="DP68" i="2"/>
  <c r="DQ68" i="2"/>
  <c r="CW69" i="2"/>
  <c r="CX69" i="2"/>
  <c r="CY69" i="2"/>
  <c r="CZ69" i="2"/>
  <c r="DB69" i="2"/>
  <c r="DC69" i="2"/>
  <c r="DD69" i="2"/>
  <c r="DF69" i="2"/>
  <c r="DG69" i="2"/>
  <c r="DJ69" i="2"/>
  <c r="DK69" i="2"/>
  <c r="DL69" i="2"/>
  <c r="DM69" i="2"/>
  <c r="DO69" i="2"/>
  <c r="DP69" i="2"/>
  <c r="DQ69" i="2"/>
  <c r="CW70" i="2"/>
  <c r="CX70" i="2"/>
  <c r="CY70" i="2"/>
  <c r="CZ70" i="2"/>
  <c r="DB70" i="2"/>
  <c r="DC70" i="2"/>
  <c r="DD70" i="2"/>
  <c r="DF70" i="2"/>
  <c r="DG70" i="2"/>
  <c r="DJ70" i="2"/>
  <c r="DK70" i="2"/>
  <c r="DL70" i="2"/>
  <c r="DM70" i="2"/>
  <c r="DO70" i="2"/>
  <c r="DP70" i="2"/>
  <c r="DQ70" i="2"/>
  <c r="CW71" i="2"/>
  <c r="CX71" i="2"/>
  <c r="CY71" i="2"/>
  <c r="CZ71" i="2"/>
  <c r="DB71" i="2"/>
  <c r="DC71" i="2"/>
  <c r="DD71" i="2"/>
  <c r="DF71" i="2"/>
  <c r="DG71" i="2"/>
  <c r="DJ71" i="2"/>
  <c r="DK71" i="2"/>
  <c r="DL71" i="2"/>
  <c r="DM71" i="2"/>
  <c r="DO71" i="2"/>
  <c r="DP71" i="2"/>
  <c r="DQ71" i="2"/>
  <c r="CW72" i="2"/>
  <c r="CX72" i="2"/>
  <c r="CY72" i="2"/>
  <c r="CZ72" i="2"/>
  <c r="DB72" i="2"/>
  <c r="DC72" i="2"/>
  <c r="DD72" i="2"/>
  <c r="DF72" i="2"/>
  <c r="DG72" i="2"/>
  <c r="DJ72" i="2"/>
  <c r="DK72" i="2"/>
  <c r="DL72" i="2"/>
  <c r="DM72" i="2"/>
  <c r="DO72" i="2"/>
  <c r="DP72" i="2"/>
  <c r="DQ72" i="2"/>
  <c r="CW73" i="2"/>
  <c r="CX73" i="2"/>
  <c r="CY73" i="2"/>
  <c r="CZ73" i="2"/>
  <c r="DB73" i="2"/>
  <c r="DC73" i="2"/>
  <c r="DD73" i="2"/>
  <c r="DF73" i="2"/>
  <c r="DG73" i="2"/>
  <c r="DJ73" i="2"/>
  <c r="DK73" i="2"/>
  <c r="DL73" i="2"/>
  <c r="DM73" i="2"/>
  <c r="DO73" i="2"/>
  <c r="DP73" i="2"/>
  <c r="DQ73" i="2"/>
  <c r="CW74" i="2"/>
  <c r="CX74" i="2"/>
  <c r="CY74" i="2"/>
  <c r="CZ74" i="2"/>
  <c r="DB74" i="2"/>
  <c r="DC74" i="2"/>
  <c r="DD74" i="2"/>
  <c r="DF74" i="2"/>
  <c r="DG74" i="2"/>
  <c r="DJ74" i="2"/>
  <c r="DK74" i="2"/>
  <c r="DL74" i="2"/>
  <c r="DM74" i="2"/>
  <c r="DO74" i="2"/>
  <c r="DP74" i="2"/>
  <c r="DQ74" i="2"/>
  <c r="CW75" i="2"/>
  <c r="CX75" i="2"/>
  <c r="CY75" i="2"/>
  <c r="CZ75" i="2"/>
  <c r="DB75" i="2"/>
  <c r="DC75" i="2"/>
  <c r="DD75" i="2"/>
  <c r="DF75" i="2"/>
  <c r="DG75" i="2"/>
  <c r="DJ75" i="2"/>
  <c r="DK75" i="2"/>
  <c r="DL75" i="2"/>
  <c r="DM75" i="2"/>
  <c r="DO75" i="2"/>
  <c r="DP75" i="2"/>
  <c r="DQ75" i="2"/>
  <c r="CW76" i="2"/>
  <c r="CX76" i="2"/>
  <c r="CY76" i="2"/>
  <c r="CZ76" i="2"/>
  <c r="DB76" i="2"/>
  <c r="DC76" i="2"/>
  <c r="DD76" i="2"/>
  <c r="DF76" i="2"/>
  <c r="DG76" i="2"/>
  <c r="DJ76" i="2"/>
  <c r="DK76" i="2"/>
  <c r="DL76" i="2"/>
  <c r="DM76" i="2"/>
  <c r="DO76" i="2"/>
  <c r="DP76" i="2"/>
  <c r="DQ76" i="2"/>
  <c r="CW77" i="2"/>
  <c r="CX77" i="2"/>
  <c r="CY77" i="2"/>
  <c r="CZ77" i="2"/>
  <c r="DB77" i="2"/>
  <c r="DC77" i="2"/>
  <c r="DD77" i="2"/>
  <c r="DF77" i="2"/>
  <c r="DG77" i="2"/>
  <c r="DJ77" i="2"/>
  <c r="DK77" i="2"/>
  <c r="DL77" i="2"/>
  <c r="DM77" i="2"/>
  <c r="DO77" i="2"/>
  <c r="DP77" i="2"/>
  <c r="DQ77" i="2"/>
  <c r="CW78" i="2"/>
  <c r="CX78" i="2"/>
  <c r="CY78" i="2"/>
  <c r="CZ78" i="2"/>
  <c r="DB78" i="2"/>
  <c r="DC78" i="2"/>
  <c r="DD78" i="2"/>
  <c r="DF78" i="2"/>
  <c r="DG78" i="2"/>
  <c r="DJ78" i="2"/>
  <c r="DK78" i="2"/>
  <c r="DL78" i="2"/>
  <c r="DM78" i="2"/>
  <c r="DO78" i="2"/>
  <c r="DP78" i="2"/>
  <c r="DQ78" i="2"/>
  <c r="CW79" i="2"/>
  <c r="CX79" i="2"/>
  <c r="CY79" i="2"/>
  <c r="CZ79" i="2"/>
  <c r="DB79" i="2"/>
  <c r="DC79" i="2"/>
  <c r="DD79" i="2"/>
  <c r="DF79" i="2"/>
  <c r="DG79" i="2"/>
  <c r="DJ79" i="2"/>
  <c r="DK79" i="2"/>
  <c r="DL79" i="2"/>
  <c r="DM79" i="2"/>
  <c r="DO79" i="2"/>
  <c r="DP79" i="2"/>
  <c r="DQ79" i="2"/>
  <c r="CW80" i="2"/>
  <c r="CX80" i="2"/>
  <c r="CY80" i="2"/>
  <c r="CZ80" i="2"/>
  <c r="DB80" i="2"/>
  <c r="DC80" i="2"/>
  <c r="DD80" i="2"/>
  <c r="DF80" i="2"/>
  <c r="DG80" i="2"/>
  <c r="DJ80" i="2"/>
  <c r="DK80" i="2"/>
  <c r="DL80" i="2"/>
  <c r="DM80" i="2"/>
  <c r="DO80" i="2"/>
  <c r="DP80" i="2"/>
  <c r="DQ80" i="2"/>
  <c r="CW81" i="2"/>
  <c r="CX81" i="2"/>
  <c r="CY81" i="2"/>
  <c r="CZ81" i="2"/>
  <c r="DB81" i="2"/>
  <c r="DC81" i="2"/>
  <c r="DD81" i="2"/>
  <c r="DF81" i="2"/>
  <c r="DG81" i="2"/>
  <c r="DJ81" i="2"/>
  <c r="DK81" i="2"/>
  <c r="DL81" i="2"/>
  <c r="DM81" i="2"/>
  <c r="DO81" i="2"/>
  <c r="DP81" i="2"/>
  <c r="DQ81" i="2"/>
  <c r="CW82" i="2"/>
  <c r="CX82" i="2"/>
  <c r="CY82" i="2"/>
  <c r="CZ82" i="2"/>
  <c r="DB82" i="2"/>
  <c r="DC82" i="2"/>
  <c r="DD82" i="2"/>
  <c r="DF82" i="2"/>
  <c r="DG82" i="2"/>
  <c r="DJ82" i="2"/>
  <c r="DK82" i="2"/>
  <c r="DL82" i="2"/>
  <c r="DM82" i="2"/>
  <c r="DO82" i="2"/>
  <c r="DP82" i="2"/>
  <c r="DQ82" i="2"/>
  <c r="CW83" i="2"/>
  <c r="CX83" i="2"/>
  <c r="CY83" i="2"/>
  <c r="CZ83" i="2"/>
  <c r="DB83" i="2"/>
  <c r="DC83" i="2"/>
  <c r="DD83" i="2"/>
  <c r="DF83" i="2"/>
  <c r="DG83" i="2"/>
  <c r="DJ83" i="2"/>
  <c r="DK83" i="2"/>
  <c r="DL83" i="2"/>
  <c r="DM83" i="2"/>
  <c r="DO83" i="2"/>
  <c r="DP83" i="2"/>
  <c r="DQ83" i="2"/>
  <c r="CW84" i="2"/>
  <c r="CX84" i="2"/>
  <c r="CY84" i="2"/>
  <c r="CZ84" i="2"/>
  <c r="DB84" i="2"/>
  <c r="DC84" i="2"/>
  <c r="DD84" i="2"/>
  <c r="DF84" i="2"/>
  <c r="DG84" i="2"/>
  <c r="DJ84" i="2"/>
  <c r="DK84" i="2"/>
  <c r="DL84" i="2"/>
  <c r="DM84" i="2"/>
  <c r="DO84" i="2"/>
  <c r="DP84" i="2"/>
  <c r="DQ84" i="2"/>
  <c r="CW85" i="2"/>
  <c r="CX85" i="2"/>
  <c r="CY85" i="2"/>
  <c r="CZ85" i="2"/>
  <c r="DB85" i="2"/>
  <c r="DC85" i="2"/>
  <c r="DD85" i="2"/>
  <c r="DF85" i="2"/>
  <c r="DG85" i="2"/>
  <c r="DJ85" i="2"/>
  <c r="DK85" i="2"/>
  <c r="DL85" i="2"/>
  <c r="DM85" i="2"/>
  <c r="DO85" i="2"/>
  <c r="DP85" i="2"/>
  <c r="DQ85" i="2"/>
  <c r="CW86" i="2"/>
  <c r="CX86" i="2"/>
  <c r="CY86" i="2"/>
  <c r="CZ86" i="2"/>
  <c r="DB86" i="2"/>
  <c r="DC86" i="2"/>
  <c r="DD86" i="2"/>
  <c r="DF86" i="2"/>
  <c r="DG86" i="2"/>
  <c r="DJ86" i="2"/>
  <c r="DK86" i="2"/>
  <c r="DL86" i="2"/>
  <c r="DM86" i="2"/>
  <c r="DO86" i="2"/>
  <c r="DP86" i="2"/>
  <c r="DQ86" i="2"/>
  <c r="CW87" i="2"/>
  <c r="CX87" i="2"/>
  <c r="CY87" i="2"/>
  <c r="CZ87" i="2"/>
  <c r="DB87" i="2"/>
  <c r="DC87" i="2"/>
  <c r="DD87" i="2"/>
  <c r="DF87" i="2"/>
  <c r="DG87" i="2"/>
  <c r="DJ87" i="2"/>
  <c r="DK87" i="2"/>
  <c r="DL87" i="2"/>
  <c r="DM87" i="2"/>
  <c r="DO87" i="2"/>
  <c r="DP87" i="2"/>
  <c r="DQ87" i="2"/>
  <c r="CW88" i="2"/>
  <c r="CX88" i="2"/>
  <c r="CY88" i="2"/>
  <c r="CZ88" i="2"/>
  <c r="DB88" i="2"/>
  <c r="DC88" i="2"/>
  <c r="DD88" i="2"/>
  <c r="DF88" i="2"/>
  <c r="DG88" i="2"/>
  <c r="DJ88" i="2"/>
  <c r="DK88" i="2"/>
  <c r="DL88" i="2"/>
  <c r="DM88" i="2"/>
  <c r="DO88" i="2"/>
  <c r="DP88" i="2"/>
  <c r="DQ88" i="2"/>
  <c r="CW89" i="2"/>
  <c r="CX89" i="2"/>
  <c r="CY89" i="2"/>
  <c r="CZ89" i="2"/>
  <c r="DB89" i="2"/>
  <c r="DC89" i="2"/>
  <c r="DD89" i="2"/>
  <c r="DF89" i="2"/>
  <c r="DG89" i="2"/>
  <c r="DJ89" i="2"/>
  <c r="DK89" i="2"/>
  <c r="DL89" i="2"/>
  <c r="DM89" i="2"/>
  <c r="DO89" i="2"/>
  <c r="DP89" i="2"/>
  <c r="DQ89" i="2"/>
  <c r="CW90" i="2"/>
  <c r="CX90" i="2"/>
  <c r="CY90" i="2"/>
  <c r="CZ90" i="2"/>
  <c r="DB90" i="2"/>
  <c r="DC90" i="2"/>
  <c r="DD90" i="2"/>
  <c r="DF90" i="2"/>
  <c r="DG90" i="2"/>
  <c r="DJ90" i="2"/>
  <c r="DK90" i="2"/>
  <c r="DL90" i="2"/>
  <c r="DM90" i="2"/>
  <c r="DO90" i="2"/>
  <c r="DP90" i="2"/>
  <c r="DQ90" i="2"/>
  <c r="CW91" i="2"/>
  <c r="CX91" i="2"/>
  <c r="CY91" i="2"/>
  <c r="CZ91" i="2"/>
  <c r="DB91" i="2"/>
  <c r="DC91" i="2"/>
  <c r="DD91" i="2"/>
  <c r="DF91" i="2"/>
  <c r="DG91" i="2"/>
  <c r="DJ91" i="2"/>
  <c r="DK91" i="2"/>
  <c r="DL91" i="2"/>
  <c r="DM91" i="2"/>
  <c r="DO91" i="2"/>
  <c r="DP91" i="2"/>
  <c r="DQ91" i="2"/>
  <c r="CW92" i="2"/>
  <c r="CX92" i="2"/>
  <c r="CY92" i="2"/>
  <c r="CZ92" i="2"/>
  <c r="DB92" i="2"/>
  <c r="DC92" i="2"/>
  <c r="DD92" i="2"/>
  <c r="DF92" i="2"/>
  <c r="DG92" i="2"/>
  <c r="DJ92" i="2"/>
  <c r="DK92" i="2"/>
  <c r="DL92" i="2"/>
  <c r="DM92" i="2"/>
  <c r="DO92" i="2"/>
  <c r="DP92" i="2"/>
  <c r="DQ92" i="2"/>
  <c r="CW93" i="2"/>
  <c r="CX93" i="2"/>
  <c r="CY93" i="2"/>
  <c r="CZ93" i="2"/>
  <c r="DB93" i="2"/>
  <c r="DC93" i="2"/>
  <c r="DD93" i="2"/>
  <c r="DF93" i="2"/>
  <c r="DG93" i="2"/>
  <c r="DJ93" i="2"/>
  <c r="DK93" i="2"/>
  <c r="DL93" i="2"/>
  <c r="DM93" i="2"/>
  <c r="DO93" i="2"/>
  <c r="DP93" i="2"/>
  <c r="DQ93" i="2"/>
  <c r="CW94" i="2"/>
  <c r="CX94" i="2"/>
  <c r="CY94" i="2"/>
  <c r="CZ94" i="2"/>
  <c r="DB94" i="2"/>
  <c r="DC94" i="2"/>
  <c r="DD94" i="2"/>
  <c r="DF94" i="2"/>
  <c r="DG94" i="2"/>
  <c r="DJ94" i="2"/>
  <c r="DK94" i="2"/>
  <c r="DL94" i="2"/>
  <c r="DM94" i="2"/>
  <c r="DO94" i="2"/>
  <c r="DP94" i="2"/>
  <c r="DQ94" i="2"/>
  <c r="CW95" i="2"/>
  <c r="CX95" i="2"/>
  <c r="CY95" i="2"/>
  <c r="CZ95" i="2"/>
  <c r="DB95" i="2"/>
  <c r="DC95" i="2"/>
  <c r="DD95" i="2"/>
  <c r="DF95" i="2"/>
  <c r="DG95" i="2"/>
  <c r="DJ95" i="2"/>
  <c r="DK95" i="2"/>
  <c r="DL95" i="2"/>
  <c r="DM95" i="2"/>
  <c r="DO95" i="2"/>
  <c r="DP95" i="2"/>
  <c r="DQ95" i="2"/>
  <c r="CW96" i="2"/>
  <c r="CX96" i="2"/>
  <c r="CY96" i="2"/>
  <c r="CZ96" i="2"/>
  <c r="DB96" i="2"/>
  <c r="DC96" i="2"/>
  <c r="DD96" i="2"/>
  <c r="DF96" i="2"/>
  <c r="DG96" i="2"/>
  <c r="DJ96" i="2"/>
  <c r="DK96" i="2"/>
  <c r="DL96" i="2"/>
  <c r="DM96" i="2"/>
  <c r="DO96" i="2"/>
  <c r="DP96" i="2"/>
  <c r="DQ96" i="2"/>
  <c r="CW97" i="2"/>
  <c r="CX97" i="2"/>
  <c r="CY97" i="2"/>
  <c r="CZ97" i="2"/>
  <c r="DB97" i="2"/>
  <c r="DC97" i="2"/>
  <c r="DD97" i="2"/>
  <c r="DF97" i="2"/>
  <c r="DG97" i="2"/>
  <c r="DJ97" i="2"/>
  <c r="DK97" i="2"/>
  <c r="DL97" i="2"/>
  <c r="DM97" i="2"/>
  <c r="DO97" i="2"/>
  <c r="DP97" i="2"/>
  <c r="DQ97" i="2"/>
  <c r="CW98" i="2"/>
  <c r="CX98" i="2"/>
  <c r="CY98" i="2"/>
  <c r="CZ98" i="2"/>
  <c r="DB98" i="2"/>
  <c r="DC98" i="2"/>
  <c r="DD98" i="2"/>
  <c r="DF98" i="2"/>
  <c r="DG98" i="2"/>
  <c r="DJ98" i="2"/>
  <c r="DK98" i="2"/>
  <c r="DL98" i="2"/>
  <c r="DM98" i="2"/>
  <c r="DO98" i="2"/>
  <c r="DP98" i="2"/>
  <c r="DQ98" i="2"/>
  <c r="CW99" i="2"/>
  <c r="CX99" i="2"/>
  <c r="CY99" i="2"/>
  <c r="CZ99" i="2"/>
  <c r="DB99" i="2"/>
  <c r="DC99" i="2"/>
  <c r="DD99" i="2"/>
  <c r="DF99" i="2"/>
  <c r="DG99" i="2"/>
  <c r="DJ99" i="2"/>
  <c r="DK99" i="2"/>
  <c r="DL99" i="2"/>
  <c r="DM99" i="2"/>
  <c r="DO99" i="2"/>
  <c r="DP99" i="2"/>
  <c r="DQ99" i="2"/>
  <c r="CW100" i="2"/>
  <c r="CX100" i="2"/>
  <c r="CY100" i="2"/>
  <c r="CZ100" i="2"/>
  <c r="DB100" i="2"/>
  <c r="DC100" i="2"/>
  <c r="DD100" i="2"/>
  <c r="DF100" i="2"/>
  <c r="DG100" i="2"/>
  <c r="DJ100" i="2"/>
  <c r="DK100" i="2"/>
  <c r="DL100" i="2"/>
  <c r="DM100" i="2"/>
  <c r="DO100" i="2"/>
  <c r="DP100" i="2"/>
  <c r="DQ100" i="2"/>
  <c r="CW101" i="2"/>
  <c r="CX101" i="2"/>
  <c r="CY101" i="2"/>
  <c r="CZ101" i="2"/>
  <c r="DB101" i="2"/>
  <c r="DC101" i="2"/>
  <c r="DD101" i="2"/>
  <c r="DF101" i="2"/>
  <c r="DG101" i="2"/>
  <c r="DJ101" i="2"/>
  <c r="DK101" i="2"/>
  <c r="DL101" i="2"/>
  <c r="DM101" i="2"/>
  <c r="DO101" i="2"/>
  <c r="DP101" i="2"/>
  <c r="DQ101" i="2"/>
  <c r="CW102" i="2"/>
  <c r="CX102" i="2"/>
  <c r="CY102" i="2"/>
  <c r="CZ102" i="2"/>
  <c r="DB102" i="2"/>
  <c r="DC102" i="2"/>
  <c r="DD102" i="2"/>
  <c r="DF102" i="2"/>
  <c r="DG102" i="2"/>
  <c r="DJ102" i="2"/>
  <c r="DK102" i="2"/>
  <c r="DL102" i="2"/>
  <c r="DM102" i="2"/>
  <c r="DO102" i="2"/>
  <c r="DP102" i="2"/>
  <c r="DQ102" i="2"/>
  <c r="CW103" i="2"/>
  <c r="CX103" i="2"/>
  <c r="CY103" i="2"/>
  <c r="CZ103" i="2"/>
  <c r="DB103" i="2"/>
  <c r="DC103" i="2"/>
  <c r="DD103" i="2"/>
  <c r="DF103" i="2"/>
  <c r="DG103" i="2"/>
  <c r="DJ103" i="2"/>
  <c r="DK103" i="2"/>
  <c r="DL103" i="2"/>
  <c r="DM103" i="2"/>
  <c r="DO103" i="2"/>
  <c r="DP103" i="2"/>
  <c r="DQ103" i="2"/>
  <c r="CW104" i="2"/>
  <c r="CX104" i="2"/>
  <c r="CY104" i="2"/>
  <c r="CZ104" i="2"/>
  <c r="DB104" i="2"/>
  <c r="DC104" i="2"/>
  <c r="DD104" i="2"/>
  <c r="DF104" i="2"/>
  <c r="DG104" i="2"/>
  <c r="DJ104" i="2"/>
  <c r="DK104" i="2"/>
  <c r="DL104" i="2"/>
  <c r="DM104" i="2"/>
  <c r="DO104" i="2"/>
  <c r="DP104" i="2"/>
  <c r="DQ104" i="2"/>
  <c r="CW105" i="2"/>
  <c r="CX105" i="2"/>
  <c r="CY105" i="2"/>
  <c r="CZ105" i="2"/>
  <c r="DB105" i="2"/>
  <c r="DC105" i="2"/>
  <c r="DD105" i="2"/>
  <c r="DF105" i="2"/>
  <c r="DG105" i="2"/>
  <c r="DJ105" i="2"/>
  <c r="DK105" i="2"/>
  <c r="DL105" i="2"/>
  <c r="DM105" i="2"/>
  <c r="DO105" i="2"/>
  <c r="DP105" i="2"/>
  <c r="DQ105" i="2"/>
  <c r="CW106" i="2"/>
  <c r="CX106" i="2"/>
  <c r="CY106" i="2"/>
  <c r="CZ106" i="2"/>
  <c r="DB106" i="2"/>
  <c r="DC106" i="2"/>
  <c r="DD106" i="2"/>
  <c r="DF106" i="2"/>
  <c r="DG106" i="2"/>
  <c r="DJ106" i="2"/>
  <c r="DK106" i="2"/>
  <c r="DL106" i="2"/>
  <c r="DM106" i="2"/>
  <c r="DO106" i="2"/>
  <c r="DP106" i="2"/>
  <c r="DQ106" i="2"/>
  <c r="CW107" i="2"/>
  <c r="CX107" i="2"/>
  <c r="CY107" i="2"/>
  <c r="CZ107" i="2"/>
  <c r="DB107" i="2"/>
  <c r="DC107" i="2"/>
  <c r="DD107" i="2"/>
  <c r="DF107" i="2"/>
  <c r="DG107" i="2"/>
  <c r="DJ107" i="2"/>
  <c r="DK107" i="2"/>
  <c r="DL107" i="2"/>
  <c r="DM107" i="2"/>
  <c r="DO107" i="2"/>
  <c r="DP107" i="2"/>
  <c r="DQ107" i="2"/>
  <c r="CW108" i="2"/>
  <c r="CX108" i="2"/>
  <c r="CY108" i="2"/>
  <c r="CZ108" i="2"/>
  <c r="DB108" i="2"/>
  <c r="DC108" i="2"/>
  <c r="DD108" i="2"/>
  <c r="DF108" i="2"/>
  <c r="DG108" i="2"/>
  <c r="DJ108" i="2"/>
  <c r="DK108" i="2"/>
  <c r="DL108" i="2"/>
  <c r="DM108" i="2"/>
  <c r="DO108" i="2"/>
  <c r="DP108" i="2"/>
  <c r="DQ108" i="2"/>
  <c r="CW109" i="2"/>
  <c r="CX109" i="2"/>
  <c r="CY109" i="2"/>
  <c r="CZ109" i="2"/>
  <c r="DB109" i="2"/>
  <c r="DC109" i="2"/>
  <c r="DD109" i="2"/>
  <c r="DF109" i="2"/>
  <c r="DG109" i="2"/>
  <c r="DJ109" i="2"/>
  <c r="DK109" i="2"/>
  <c r="DL109" i="2"/>
  <c r="DM109" i="2"/>
  <c r="DO109" i="2"/>
  <c r="DP109" i="2"/>
  <c r="DQ109" i="2"/>
  <c r="CW110" i="2"/>
  <c r="CX110" i="2"/>
  <c r="CY110" i="2"/>
  <c r="CZ110" i="2"/>
  <c r="DB110" i="2"/>
  <c r="DC110" i="2"/>
  <c r="DD110" i="2"/>
  <c r="DF110" i="2"/>
  <c r="DG110" i="2"/>
  <c r="DJ110" i="2"/>
  <c r="DK110" i="2"/>
  <c r="DL110" i="2"/>
  <c r="DM110" i="2"/>
  <c r="DO110" i="2"/>
  <c r="DP110" i="2"/>
  <c r="DQ110" i="2"/>
  <c r="CW111" i="2"/>
  <c r="CX111" i="2"/>
  <c r="CY111" i="2"/>
  <c r="CZ111" i="2"/>
  <c r="DB111" i="2"/>
  <c r="DC111" i="2"/>
  <c r="DD111" i="2"/>
  <c r="DF111" i="2"/>
  <c r="DG111" i="2"/>
  <c r="DJ111" i="2"/>
  <c r="DK111" i="2"/>
  <c r="DL111" i="2"/>
  <c r="DM111" i="2"/>
  <c r="DO111" i="2"/>
  <c r="DP111" i="2"/>
  <c r="DQ111" i="2"/>
  <c r="CW112" i="2"/>
  <c r="CX112" i="2"/>
  <c r="CY112" i="2"/>
  <c r="CZ112" i="2"/>
  <c r="DB112" i="2"/>
  <c r="DC112" i="2"/>
  <c r="DD112" i="2"/>
  <c r="DF112" i="2"/>
  <c r="DG112" i="2"/>
  <c r="DJ112" i="2"/>
  <c r="DK112" i="2"/>
  <c r="DL112" i="2"/>
  <c r="DM112" i="2"/>
  <c r="DO112" i="2"/>
  <c r="DP112" i="2"/>
  <c r="DQ112" i="2"/>
  <c r="CW113" i="2"/>
  <c r="CX113" i="2"/>
  <c r="CY113" i="2"/>
  <c r="CZ113" i="2"/>
  <c r="DB113" i="2"/>
  <c r="DC113" i="2"/>
  <c r="DD113" i="2"/>
  <c r="DF113" i="2"/>
  <c r="DG113" i="2"/>
  <c r="DJ113" i="2"/>
  <c r="DK113" i="2"/>
  <c r="DL113" i="2"/>
  <c r="DM113" i="2"/>
  <c r="DO113" i="2"/>
  <c r="DP113" i="2"/>
  <c r="DQ113" i="2"/>
  <c r="CW114" i="2"/>
  <c r="CX114" i="2"/>
  <c r="CY114" i="2"/>
  <c r="CZ114" i="2"/>
  <c r="DB114" i="2"/>
  <c r="DC114" i="2"/>
  <c r="DD114" i="2"/>
  <c r="DF114" i="2"/>
  <c r="DG114" i="2"/>
  <c r="DJ114" i="2"/>
  <c r="DK114" i="2"/>
  <c r="DL114" i="2"/>
  <c r="DM114" i="2"/>
  <c r="DO114" i="2"/>
  <c r="DP114" i="2"/>
  <c r="DQ114" i="2"/>
  <c r="CW115" i="2"/>
  <c r="CX115" i="2"/>
  <c r="CY115" i="2"/>
  <c r="CZ115" i="2"/>
  <c r="DB115" i="2"/>
  <c r="DC115" i="2"/>
  <c r="DD115" i="2"/>
  <c r="DF115" i="2"/>
  <c r="DG115" i="2"/>
  <c r="DJ115" i="2"/>
  <c r="DK115" i="2"/>
  <c r="DL115" i="2"/>
  <c r="DM115" i="2"/>
  <c r="DO115" i="2"/>
  <c r="DP115" i="2"/>
  <c r="DQ115" i="2"/>
  <c r="CW116" i="2"/>
  <c r="CX116" i="2"/>
  <c r="CY116" i="2"/>
  <c r="CZ116" i="2"/>
  <c r="DB116" i="2"/>
  <c r="DC116" i="2"/>
  <c r="DD116" i="2"/>
  <c r="DF116" i="2"/>
  <c r="DG116" i="2"/>
  <c r="DJ116" i="2"/>
  <c r="DK116" i="2"/>
  <c r="DL116" i="2"/>
  <c r="DM116" i="2"/>
  <c r="DO116" i="2"/>
  <c r="DP116" i="2"/>
  <c r="DQ116" i="2"/>
  <c r="CW117" i="2"/>
  <c r="CX117" i="2"/>
  <c r="CY117" i="2"/>
  <c r="CZ117" i="2"/>
  <c r="DB117" i="2"/>
  <c r="DC117" i="2"/>
  <c r="DD117" i="2"/>
  <c r="DF117" i="2"/>
  <c r="DG117" i="2"/>
  <c r="DJ117" i="2"/>
  <c r="DK117" i="2"/>
  <c r="DL117" i="2"/>
  <c r="DM117" i="2"/>
  <c r="DO117" i="2"/>
  <c r="DP117" i="2"/>
  <c r="DQ117" i="2"/>
  <c r="CW118" i="2"/>
  <c r="CX118" i="2"/>
  <c r="CY118" i="2"/>
  <c r="CZ118" i="2"/>
  <c r="DB118" i="2"/>
  <c r="DC118" i="2"/>
  <c r="DD118" i="2"/>
  <c r="DF118" i="2"/>
  <c r="DG118" i="2"/>
  <c r="DJ118" i="2"/>
  <c r="DK118" i="2"/>
  <c r="DL118" i="2"/>
  <c r="DM118" i="2"/>
  <c r="DO118" i="2"/>
  <c r="DP118" i="2"/>
  <c r="DQ118" i="2"/>
  <c r="CW119" i="2"/>
  <c r="CX119" i="2"/>
  <c r="CY119" i="2"/>
  <c r="CZ119" i="2"/>
  <c r="DB119" i="2"/>
  <c r="DC119" i="2"/>
  <c r="DD119" i="2"/>
  <c r="DF119" i="2"/>
  <c r="DG119" i="2"/>
  <c r="DJ119" i="2"/>
  <c r="DK119" i="2"/>
  <c r="DL119" i="2"/>
  <c r="DM119" i="2"/>
  <c r="DO119" i="2"/>
  <c r="DP119" i="2"/>
  <c r="DQ119" i="2"/>
  <c r="CW120" i="2"/>
  <c r="CX120" i="2"/>
  <c r="CY120" i="2"/>
  <c r="CZ120" i="2"/>
  <c r="DB120" i="2"/>
  <c r="DC120" i="2"/>
  <c r="DD120" i="2"/>
  <c r="DF120" i="2"/>
  <c r="DG120" i="2"/>
  <c r="DJ120" i="2"/>
  <c r="DK120" i="2"/>
  <c r="DL120" i="2"/>
  <c r="DM120" i="2"/>
  <c r="DO120" i="2"/>
  <c r="DP120" i="2"/>
  <c r="DQ120" i="2"/>
  <c r="CW121" i="2"/>
  <c r="CX121" i="2"/>
  <c r="CY121" i="2"/>
  <c r="CZ121" i="2"/>
  <c r="DB121" i="2"/>
  <c r="DC121" i="2"/>
  <c r="DD121" i="2"/>
  <c r="DF121" i="2"/>
  <c r="DG121" i="2"/>
  <c r="DJ121" i="2"/>
  <c r="DK121" i="2"/>
  <c r="DL121" i="2"/>
  <c r="DM121" i="2"/>
  <c r="DO121" i="2"/>
  <c r="DP121" i="2"/>
  <c r="DQ121" i="2"/>
  <c r="CW122" i="2"/>
  <c r="CX122" i="2"/>
  <c r="CY122" i="2"/>
  <c r="CZ122" i="2"/>
  <c r="DB122" i="2"/>
  <c r="DC122" i="2"/>
  <c r="DD122" i="2"/>
  <c r="DF122" i="2"/>
  <c r="DG122" i="2"/>
  <c r="DJ122" i="2"/>
  <c r="DK122" i="2"/>
  <c r="DL122" i="2"/>
  <c r="DM122" i="2"/>
  <c r="DO122" i="2"/>
  <c r="DP122" i="2"/>
  <c r="DQ122" i="2"/>
  <c r="CW123" i="2"/>
  <c r="CX123" i="2"/>
  <c r="CY123" i="2"/>
  <c r="CZ123" i="2"/>
  <c r="DB123" i="2"/>
  <c r="DC123" i="2"/>
  <c r="DD123" i="2"/>
  <c r="DF123" i="2"/>
  <c r="DG123" i="2"/>
  <c r="DJ123" i="2"/>
  <c r="DK123" i="2"/>
  <c r="DL123" i="2"/>
  <c r="DM123" i="2"/>
  <c r="DO123" i="2"/>
  <c r="DP123" i="2"/>
  <c r="DQ123" i="2"/>
  <c r="CW124" i="2"/>
  <c r="CX124" i="2"/>
  <c r="CY124" i="2"/>
  <c r="CZ124" i="2"/>
  <c r="DB124" i="2"/>
  <c r="DC124" i="2"/>
  <c r="DD124" i="2"/>
  <c r="DF124" i="2"/>
  <c r="DG124" i="2"/>
  <c r="DJ124" i="2"/>
  <c r="DK124" i="2"/>
  <c r="DL124" i="2"/>
  <c r="DM124" i="2"/>
  <c r="DO124" i="2"/>
  <c r="DP124" i="2"/>
  <c r="DQ124" i="2"/>
  <c r="CW125" i="2"/>
  <c r="CX125" i="2"/>
  <c r="CY125" i="2"/>
  <c r="CZ125" i="2"/>
  <c r="DB125" i="2"/>
  <c r="DC125" i="2"/>
  <c r="DD125" i="2"/>
  <c r="DF125" i="2"/>
  <c r="DG125" i="2"/>
  <c r="DJ125" i="2"/>
  <c r="DK125" i="2"/>
  <c r="DL125" i="2"/>
  <c r="DM125" i="2"/>
  <c r="DO125" i="2"/>
  <c r="DP125" i="2"/>
  <c r="DQ125" i="2"/>
  <c r="CW126" i="2"/>
  <c r="CX126" i="2"/>
  <c r="CY126" i="2"/>
  <c r="CZ126" i="2"/>
  <c r="DB126" i="2"/>
  <c r="DC126" i="2"/>
  <c r="DD126" i="2"/>
  <c r="DF126" i="2"/>
  <c r="DG126" i="2"/>
  <c r="DJ126" i="2"/>
  <c r="DK126" i="2"/>
  <c r="DL126" i="2"/>
  <c r="DM126" i="2"/>
  <c r="DO126" i="2"/>
  <c r="DP126" i="2"/>
  <c r="DQ126" i="2"/>
  <c r="CW127" i="2"/>
  <c r="CX127" i="2"/>
  <c r="CY127" i="2"/>
  <c r="CZ127" i="2"/>
  <c r="DB127" i="2"/>
  <c r="DC127" i="2"/>
  <c r="DD127" i="2"/>
  <c r="DF127" i="2"/>
  <c r="DG127" i="2"/>
  <c r="DJ127" i="2"/>
  <c r="DK127" i="2"/>
  <c r="DL127" i="2"/>
  <c r="DM127" i="2"/>
  <c r="DO127" i="2"/>
  <c r="DP127" i="2"/>
  <c r="DQ127" i="2"/>
  <c r="CW128" i="2"/>
  <c r="CX128" i="2"/>
  <c r="CY128" i="2"/>
  <c r="CZ128" i="2"/>
  <c r="DB128" i="2"/>
  <c r="DC128" i="2"/>
  <c r="DD128" i="2"/>
  <c r="DF128" i="2"/>
  <c r="DG128" i="2"/>
  <c r="DJ128" i="2"/>
  <c r="DK128" i="2"/>
  <c r="DL128" i="2"/>
  <c r="DM128" i="2"/>
  <c r="DO128" i="2"/>
  <c r="DP128" i="2"/>
  <c r="DQ128" i="2"/>
  <c r="CW129" i="2"/>
  <c r="CX129" i="2"/>
  <c r="CY129" i="2"/>
  <c r="CZ129" i="2"/>
  <c r="DB129" i="2"/>
  <c r="DC129" i="2"/>
  <c r="DD129" i="2"/>
  <c r="DF129" i="2"/>
  <c r="DG129" i="2"/>
  <c r="DJ129" i="2"/>
  <c r="DK129" i="2"/>
  <c r="DL129" i="2"/>
  <c r="DM129" i="2"/>
  <c r="DO129" i="2"/>
  <c r="DP129" i="2"/>
  <c r="DQ129" i="2"/>
  <c r="CW130" i="2"/>
  <c r="CX130" i="2"/>
  <c r="CY130" i="2"/>
  <c r="CZ130" i="2"/>
  <c r="DB130" i="2"/>
  <c r="DC130" i="2"/>
  <c r="DD130" i="2"/>
  <c r="DF130" i="2"/>
  <c r="DG130" i="2"/>
  <c r="DJ130" i="2"/>
  <c r="DK130" i="2"/>
  <c r="DL130" i="2"/>
  <c r="DM130" i="2"/>
  <c r="DO130" i="2"/>
  <c r="DP130" i="2"/>
  <c r="DQ130" i="2"/>
  <c r="CW131" i="2"/>
  <c r="CX131" i="2"/>
  <c r="CY131" i="2"/>
  <c r="CZ131" i="2"/>
  <c r="DB131" i="2"/>
  <c r="DC131" i="2"/>
  <c r="DD131" i="2"/>
  <c r="DF131" i="2"/>
  <c r="DG131" i="2"/>
  <c r="DJ131" i="2"/>
  <c r="DK131" i="2"/>
  <c r="DL131" i="2"/>
  <c r="DM131" i="2"/>
  <c r="DO131" i="2"/>
  <c r="DP131" i="2"/>
  <c r="DQ131" i="2"/>
  <c r="CW132" i="2"/>
  <c r="CX132" i="2"/>
  <c r="CY132" i="2"/>
  <c r="CZ132" i="2"/>
  <c r="DB132" i="2"/>
  <c r="DC132" i="2"/>
  <c r="DD132" i="2"/>
  <c r="DF132" i="2"/>
  <c r="DG132" i="2"/>
  <c r="DJ132" i="2"/>
  <c r="DK132" i="2"/>
  <c r="DL132" i="2"/>
  <c r="DM132" i="2"/>
  <c r="DO132" i="2"/>
  <c r="DP132" i="2"/>
  <c r="DQ132" i="2"/>
  <c r="CW133" i="2"/>
  <c r="CX133" i="2"/>
  <c r="CY133" i="2"/>
  <c r="CZ133" i="2"/>
  <c r="DB133" i="2"/>
  <c r="DC133" i="2"/>
  <c r="DD133" i="2"/>
  <c r="DF133" i="2"/>
  <c r="DG133" i="2"/>
  <c r="DJ133" i="2"/>
  <c r="DK133" i="2"/>
  <c r="DL133" i="2"/>
  <c r="DM133" i="2"/>
  <c r="DO133" i="2"/>
  <c r="DP133" i="2"/>
  <c r="DQ133" i="2"/>
  <c r="CW134" i="2"/>
  <c r="CX134" i="2"/>
  <c r="CY134" i="2"/>
  <c r="CZ134" i="2"/>
  <c r="DB134" i="2"/>
  <c r="DC134" i="2"/>
  <c r="DD134" i="2"/>
  <c r="DF134" i="2"/>
  <c r="DG134" i="2"/>
  <c r="DJ134" i="2"/>
  <c r="DK134" i="2"/>
  <c r="DL134" i="2"/>
  <c r="DM134" i="2"/>
  <c r="DO134" i="2"/>
  <c r="DP134" i="2"/>
  <c r="DQ134" i="2"/>
  <c r="CW135" i="2"/>
  <c r="CX135" i="2"/>
  <c r="CY135" i="2"/>
  <c r="CZ135" i="2"/>
  <c r="DB135" i="2"/>
  <c r="DC135" i="2"/>
  <c r="DD135" i="2"/>
  <c r="DF135" i="2"/>
  <c r="DG135" i="2"/>
  <c r="DJ135" i="2"/>
  <c r="DK135" i="2"/>
  <c r="DL135" i="2"/>
  <c r="DM135" i="2"/>
  <c r="DO135" i="2"/>
  <c r="DP135" i="2"/>
  <c r="DQ135" i="2"/>
  <c r="CW136" i="2"/>
  <c r="CX136" i="2"/>
  <c r="CY136" i="2"/>
  <c r="CZ136" i="2"/>
  <c r="DB136" i="2"/>
  <c r="DC136" i="2"/>
  <c r="DD136" i="2"/>
  <c r="DF136" i="2"/>
  <c r="DG136" i="2"/>
  <c r="DJ136" i="2"/>
  <c r="DK136" i="2"/>
  <c r="DL136" i="2"/>
  <c r="DM136" i="2"/>
  <c r="DO136" i="2"/>
  <c r="DP136" i="2"/>
  <c r="DQ136" i="2"/>
  <c r="CW137" i="2"/>
  <c r="CX137" i="2"/>
  <c r="CY137" i="2"/>
  <c r="CZ137" i="2"/>
  <c r="DB137" i="2"/>
  <c r="DC137" i="2"/>
  <c r="DD137" i="2"/>
  <c r="DF137" i="2"/>
  <c r="DG137" i="2"/>
  <c r="DJ137" i="2"/>
  <c r="DK137" i="2"/>
  <c r="DL137" i="2"/>
  <c r="DM137" i="2"/>
  <c r="DO137" i="2"/>
  <c r="DP137" i="2"/>
  <c r="DQ137" i="2"/>
  <c r="CW138" i="2"/>
  <c r="CX138" i="2"/>
  <c r="CY138" i="2"/>
  <c r="CZ138" i="2"/>
  <c r="DB138" i="2"/>
  <c r="DC138" i="2"/>
  <c r="DD138" i="2"/>
  <c r="DF138" i="2"/>
  <c r="DG138" i="2"/>
  <c r="DJ138" i="2"/>
  <c r="DK138" i="2"/>
  <c r="DL138" i="2"/>
  <c r="DM138" i="2"/>
  <c r="DO138" i="2"/>
  <c r="DP138" i="2"/>
  <c r="DQ138" i="2"/>
  <c r="CW139" i="2"/>
  <c r="CX139" i="2"/>
  <c r="CY139" i="2"/>
  <c r="CZ139" i="2"/>
  <c r="DB139" i="2"/>
  <c r="DC139" i="2"/>
  <c r="DD139" i="2"/>
  <c r="DF139" i="2"/>
  <c r="DG139" i="2"/>
  <c r="DJ139" i="2"/>
  <c r="DK139" i="2"/>
  <c r="DL139" i="2"/>
  <c r="DM139" i="2"/>
  <c r="DO139" i="2"/>
  <c r="DP139" i="2"/>
  <c r="DQ139" i="2"/>
  <c r="CW140" i="2"/>
  <c r="CX140" i="2"/>
  <c r="CY140" i="2"/>
  <c r="CZ140" i="2"/>
  <c r="DB140" i="2"/>
  <c r="DC140" i="2"/>
  <c r="DD140" i="2"/>
  <c r="DF140" i="2"/>
  <c r="DG140" i="2"/>
  <c r="DJ140" i="2"/>
  <c r="DK140" i="2"/>
  <c r="DL140" i="2"/>
  <c r="DM140" i="2"/>
  <c r="DO140" i="2"/>
  <c r="DP140" i="2"/>
  <c r="DQ140" i="2"/>
  <c r="CW141" i="2"/>
  <c r="CX141" i="2"/>
  <c r="CY141" i="2"/>
  <c r="CZ141" i="2"/>
  <c r="DB141" i="2"/>
  <c r="DC141" i="2"/>
  <c r="DD141" i="2"/>
  <c r="DF141" i="2"/>
  <c r="DG141" i="2"/>
  <c r="DJ141" i="2"/>
  <c r="DK141" i="2"/>
  <c r="DL141" i="2"/>
  <c r="DM141" i="2"/>
  <c r="DO141" i="2"/>
  <c r="DP141" i="2"/>
  <c r="DQ141" i="2"/>
  <c r="CW142" i="2"/>
  <c r="CX142" i="2"/>
  <c r="CY142" i="2"/>
  <c r="CZ142" i="2"/>
  <c r="DB142" i="2"/>
  <c r="DC142" i="2"/>
  <c r="DD142" i="2"/>
  <c r="DF142" i="2"/>
  <c r="DG142" i="2"/>
  <c r="DJ142" i="2"/>
  <c r="DK142" i="2"/>
  <c r="DL142" i="2"/>
  <c r="DM142" i="2"/>
  <c r="DO142" i="2"/>
  <c r="DP142" i="2"/>
  <c r="DQ142" i="2"/>
  <c r="CW143" i="2"/>
  <c r="CX143" i="2"/>
  <c r="CY143" i="2"/>
  <c r="CZ143" i="2"/>
  <c r="DB143" i="2"/>
  <c r="DC143" i="2"/>
  <c r="DD143" i="2"/>
  <c r="DF143" i="2"/>
  <c r="DG143" i="2"/>
  <c r="DJ143" i="2"/>
  <c r="DK143" i="2"/>
  <c r="DL143" i="2"/>
  <c r="DM143" i="2"/>
  <c r="DO143" i="2"/>
  <c r="DP143" i="2"/>
  <c r="DQ143" i="2"/>
  <c r="CW144" i="2"/>
  <c r="CX144" i="2"/>
  <c r="CY144" i="2"/>
  <c r="CZ144" i="2"/>
  <c r="DB144" i="2"/>
  <c r="DC144" i="2"/>
  <c r="DD144" i="2"/>
  <c r="DF144" i="2"/>
  <c r="DG144" i="2"/>
  <c r="DJ144" i="2"/>
  <c r="DK144" i="2"/>
  <c r="DL144" i="2"/>
  <c r="DM144" i="2"/>
  <c r="DO144" i="2"/>
  <c r="DP144" i="2"/>
  <c r="DQ144" i="2"/>
  <c r="CW145" i="2"/>
  <c r="CX145" i="2"/>
  <c r="CY145" i="2"/>
  <c r="CZ145" i="2"/>
  <c r="DB145" i="2"/>
  <c r="DC145" i="2"/>
  <c r="DD145" i="2"/>
  <c r="DF145" i="2"/>
  <c r="DG145" i="2"/>
  <c r="DJ145" i="2"/>
  <c r="DK145" i="2"/>
  <c r="DL145" i="2"/>
  <c r="DM145" i="2"/>
  <c r="DO145" i="2"/>
  <c r="DP145" i="2"/>
  <c r="DQ145" i="2"/>
  <c r="CW146" i="2"/>
  <c r="CX146" i="2"/>
  <c r="CY146" i="2"/>
  <c r="CZ146" i="2"/>
  <c r="DB146" i="2"/>
  <c r="DC146" i="2"/>
  <c r="DD146" i="2"/>
  <c r="DF146" i="2"/>
  <c r="DG146" i="2"/>
  <c r="DJ146" i="2"/>
  <c r="DK146" i="2"/>
  <c r="DL146" i="2"/>
  <c r="DM146" i="2"/>
  <c r="DO146" i="2"/>
  <c r="DP146" i="2"/>
  <c r="DQ146" i="2"/>
  <c r="CW147" i="2"/>
  <c r="CX147" i="2"/>
  <c r="CY147" i="2"/>
  <c r="CZ147" i="2"/>
  <c r="DB147" i="2"/>
  <c r="DC147" i="2"/>
  <c r="DD147" i="2"/>
  <c r="DF147" i="2"/>
  <c r="DG147" i="2"/>
  <c r="DJ147" i="2"/>
  <c r="DK147" i="2"/>
  <c r="DL147" i="2"/>
  <c r="DM147" i="2"/>
  <c r="DO147" i="2"/>
  <c r="DP147" i="2"/>
  <c r="DQ147" i="2"/>
  <c r="CW148" i="2"/>
  <c r="CX148" i="2"/>
  <c r="CY148" i="2"/>
  <c r="CZ148" i="2"/>
  <c r="DB148" i="2"/>
  <c r="DC148" i="2"/>
  <c r="DD148" i="2"/>
  <c r="DF148" i="2"/>
  <c r="DG148" i="2"/>
  <c r="DJ148" i="2"/>
  <c r="DK148" i="2"/>
  <c r="DL148" i="2"/>
  <c r="DM148" i="2"/>
  <c r="DO148" i="2"/>
  <c r="DP148" i="2"/>
  <c r="DQ148" i="2"/>
  <c r="CW149" i="2"/>
  <c r="CX149" i="2"/>
  <c r="CY149" i="2"/>
  <c r="CZ149" i="2"/>
  <c r="DB149" i="2"/>
  <c r="DC149" i="2"/>
  <c r="DD149" i="2"/>
  <c r="DF149" i="2"/>
  <c r="DG149" i="2"/>
  <c r="DJ149" i="2"/>
  <c r="DK149" i="2"/>
  <c r="DL149" i="2"/>
  <c r="DM149" i="2"/>
  <c r="DO149" i="2"/>
  <c r="DP149" i="2"/>
  <c r="DQ149" i="2"/>
  <c r="CW150" i="2"/>
  <c r="CX150" i="2"/>
  <c r="CY150" i="2"/>
  <c r="CZ150" i="2"/>
  <c r="DB150" i="2"/>
  <c r="DC150" i="2"/>
  <c r="DD150" i="2"/>
  <c r="DF150" i="2"/>
  <c r="DG150" i="2"/>
  <c r="DJ150" i="2"/>
  <c r="DK150" i="2"/>
  <c r="DL150" i="2"/>
  <c r="DM150" i="2"/>
  <c r="DO150" i="2"/>
  <c r="DP150" i="2"/>
  <c r="DQ150" i="2"/>
  <c r="CW151" i="2"/>
  <c r="CX151" i="2"/>
  <c r="CY151" i="2"/>
  <c r="CZ151" i="2"/>
  <c r="DB151" i="2"/>
  <c r="DC151" i="2"/>
  <c r="DD151" i="2"/>
  <c r="DF151" i="2"/>
  <c r="DG151" i="2"/>
  <c r="DJ151" i="2"/>
  <c r="DK151" i="2"/>
  <c r="DL151" i="2"/>
  <c r="DM151" i="2"/>
  <c r="DO151" i="2"/>
  <c r="DP151" i="2"/>
  <c r="DQ151" i="2"/>
  <c r="CW152" i="2"/>
  <c r="CX152" i="2"/>
  <c r="CY152" i="2"/>
  <c r="CZ152" i="2"/>
  <c r="DB152" i="2"/>
  <c r="DC152" i="2"/>
  <c r="DD152" i="2"/>
  <c r="DF152" i="2"/>
  <c r="DG152" i="2"/>
  <c r="DJ152" i="2"/>
  <c r="DK152" i="2"/>
  <c r="DL152" i="2"/>
  <c r="DM152" i="2"/>
  <c r="DO152" i="2"/>
  <c r="DP152" i="2"/>
  <c r="DQ152" i="2"/>
  <c r="CW153" i="2"/>
  <c r="CX153" i="2"/>
  <c r="CY153" i="2"/>
  <c r="CZ153" i="2"/>
  <c r="DB153" i="2"/>
  <c r="DC153" i="2"/>
  <c r="DD153" i="2"/>
  <c r="DF153" i="2"/>
  <c r="DG153" i="2"/>
  <c r="DJ153" i="2"/>
  <c r="DK153" i="2"/>
  <c r="DL153" i="2"/>
  <c r="DM153" i="2"/>
  <c r="DO153" i="2"/>
  <c r="DP153" i="2"/>
  <c r="DQ153" i="2"/>
  <c r="CW154" i="2"/>
  <c r="CX154" i="2"/>
  <c r="CY154" i="2"/>
  <c r="CZ154" i="2"/>
  <c r="DB154" i="2"/>
  <c r="DC154" i="2"/>
  <c r="DD154" i="2"/>
  <c r="DF154" i="2"/>
  <c r="DG154" i="2"/>
  <c r="DJ154" i="2"/>
  <c r="DK154" i="2"/>
  <c r="DL154" i="2"/>
  <c r="DM154" i="2"/>
  <c r="DO154" i="2"/>
  <c r="DP154" i="2"/>
  <c r="DQ154" i="2"/>
  <c r="CW155" i="2"/>
  <c r="CX155" i="2"/>
  <c r="CY155" i="2"/>
  <c r="CZ155" i="2"/>
  <c r="DB155" i="2"/>
  <c r="DC155" i="2"/>
  <c r="DD155" i="2"/>
  <c r="DF155" i="2"/>
  <c r="DG155" i="2"/>
  <c r="DJ155" i="2"/>
  <c r="DK155" i="2"/>
  <c r="DL155" i="2"/>
  <c r="DM155" i="2"/>
  <c r="DO155" i="2"/>
  <c r="DP155" i="2"/>
  <c r="DQ155" i="2"/>
  <c r="CW156" i="2"/>
  <c r="CX156" i="2"/>
  <c r="CY156" i="2"/>
  <c r="CZ156" i="2"/>
  <c r="DB156" i="2"/>
  <c r="DC156" i="2"/>
  <c r="DD156" i="2"/>
  <c r="DF156" i="2"/>
  <c r="DG156" i="2"/>
  <c r="DJ156" i="2"/>
  <c r="DK156" i="2"/>
  <c r="DL156" i="2"/>
  <c r="DM156" i="2"/>
  <c r="DO156" i="2"/>
  <c r="DP156" i="2"/>
  <c r="DQ156" i="2"/>
  <c r="CW157" i="2"/>
  <c r="CX157" i="2"/>
  <c r="CY157" i="2"/>
  <c r="CZ157" i="2"/>
  <c r="DB157" i="2"/>
  <c r="DC157" i="2"/>
  <c r="DD157" i="2"/>
  <c r="DF157" i="2"/>
  <c r="DG157" i="2"/>
  <c r="DJ157" i="2"/>
  <c r="DK157" i="2"/>
  <c r="DL157" i="2"/>
  <c r="DM157" i="2"/>
  <c r="DO157" i="2"/>
  <c r="DP157" i="2"/>
  <c r="DQ157" i="2"/>
  <c r="CW158" i="2"/>
  <c r="CX158" i="2"/>
  <c r="CY158" i="2"/>
  <c r="CZ158" i="2"/>
  <c r="DB158" i="2"/>
  <c r="DC158" i="2"/>
  <c r="DD158" i="2"/>
  <c r="DF158" i="2"/>
  <c r="DG158" i="2"/>
  <c r="DJ158" i="2"/>
  <c r="DK158" i="2"/>
  <c r="DL158" i="2"/>
  <c r="DM158" i="2"/>
  <c r="DO158" i="2"/>
  <c r="DP158" i="2"/>
  <c r="DQ158" i="2"/>
  <c r="CW159" i="2"/>
  <c r="CX159" i="2"/>
  <c r="CY159" i="2"/>
  <c r="CZ159" i="2"/>
  <c r="DB159" i="2"/>
  <c r="DC159" i="2"/>
  <c r="DD159" i="2"/>
  <c r="DF159" i="2"/>
  <c r="DG159" i="2"/>
  <c r="DJ159" i="2"/>
  <c r="DK159" i="2"/>
  <c r="DL159" i="2"/>
  <c r="DM159" i="2"/>
  <c r="DO159" i="2"/>
  <c r="DP159" i="2"/>
  <c r="DQ159" i="2"/>
  <c r="CW160" i="2"/>
  <c r="CX160" i="2"/>
  <c r="CY160" i="2"/>
  <c r="CZ160" i="2"/>
  <c r="DB160" i="2"/>
  <c r="DC160" i="2"/>
  <c r="DD160" i="2"/>
  <c r="DF160" i="2"/>
  <c r="DG160" i="2"/>
  <c r="DJ160" i="2"/>
  <c r="DK160" i="2"/>
  <c r="DL160" i="2"/>
  <c r="DM160" i="2"/>
  <c r="DO160" i="2"/>
  <c r="DP160" i="2"/>
  <c r="DQ160" i="2"/>
  <c r="CW161" i="2"/>
  <c r="CX161" i="2"/>
  <c r="CY161" i="2"/>
  <c r="CZ161" i="2"/>
  <c r="DB161" i="2"/>
  <c r="DC161" i="2"/>
  <c r="DD161" i="2"/>
  <c r="DF161" i="2"/>
  <c r="DG161" i="2"/>
  <c r="DJ161" i="2"/>
  <c r="DK161" i="2"/>
  <c r="DL161" i="2"/>
  <c r="DM161" i="2"/>
  <c r="DO161" i="2"/>
  <c r="DP161" i="2"/>
  <c r="DQ161" i="2"/>
  <c r="CW162" i="2"/>
  <c r="CX162" i="2"/>
  <c r="CY162" i="2"/>
  <c r="CZ162" i="2"/>
  <c r="DB162" i="2"/>
  <c r="DC162" i="2"/>
  <c r="DD162" i="2"/>
  <c r="DF162" i="2"/>
  <c r="DG162" i="2"/>
  <c r="DJ162" i="2"/>
  <c r="DK162" i="2"/>
  <c r="DL162" i="2"/>
  <c r="DM162" i="2"/>
  <c r="DO162" i="2"/>
  <c r="DP162" i="2"/>
  <c r="DQ162" i="2"/>
  <c r="CW163" i="2"/>
  <c r="CX163" i="2"/>
  <c r="CY163" i="2"/>
  <c r="CZ163" i="2"/>
  <c r="DB163" i="2"/>
  <c r="DC163" i="2"/>
  <c r="DD163" i="2"/>
  <c r="DF163" i="2"/>
  <c r="DG163" i="2"/>
  <c r="DJ163" i="2"/>
  <c r="DK163" i="2"/>
  <c r="DL163" i="2"/>
  <c r="DM163" i="2"/>
  <c r="DO163" i="2"/>
  <c r="DP163" i="2"/>
  <c r="DQ163" i="2"/>
  <c r="CW164" i="2"/>
  <c r="CX164" i="2"/>
  <c r="CY164" i="2"/>
  <c r="CZ164" i="2"/>
  <c r="DB164" i="2"/>
  <c r="DC164" i="2"/>
  <c r="DD164" i="2"/>
  <c r="DF164" i="2"/>
  <c r="DG164" i="2"/>
  <c r="DJ164" i="2"/>
  <c r="DK164" i="2"/>
  <c r="DL164" i="2"/>
  <c r="DM164" i="2"/>
  <c r="DO164" i="2"/>
  <c r="DP164" i="2"/>
  <c r="DQ164" i="2"/>
  <c r="CW165" i="2"/>
  <c r="CX165" i="2"/>
  <c r="CY165" i="2"/>
  <c r="CZ165" i="2"/>
  <c r="DB165" i="2"/>
  <c r="DC165" i="2"/>
  <c r="DD165" i="2"/>
  <c r="DF165" i="2"/>
  <c r="DG165" i="2"/>
  <c r="DJ165" i="2"/>
  <c r="DK165" i="2"/>
  <c r="DL165" i="2"/>
  <c r="DM165" i="2"/>
  <c r="DO165" i="2"/>
  <c r="DP165" i="2"/>
  <c r="DQ165" i="2"/>
  <c r="CW166" i="2"/>
  <c r="CX166" i="2"/>
  <c r="CY166" i="2"/>
  <c r="CZ166" i="2"/>
  <c r="DB166" i="2"/>
  <c r="DC166" i="2"/>
  <c r="DD166" i="2"/>
  <c r="DF166" i="2"/>
  <c r="DG166" i="2"/>
  <c r="DJ166" i="2"/>
  <c r="DK166" i="2"/>
  <c r="DL166" i="2"/>
  <c r="DM166" i="2"/>
  <c r="DO166" i="2"/>
  <c r="DP166" i="2"/>
  <c r="DQ166" i="2"/>
  <c r="CW167" i="2"/>
  <c r="CX167" i="2"/>
  <c r="CY167" i="2"/>
  <c r="CZ167" i="2"/>
  <c r="DB167" i="2"/>
  <c r="DC167" i="2"/>
  <c r="DD167" i="2"/>
  <c r="DF167" i="2"/>
  <c r="DG167" i="2"/>
  <c r="DJ167" i="2"/>
  <c r="DK167" i="2"/>
  <c r="DL167" i="2"/>
  <c r="DM167" i="2"/>
  <c r="DO167" i="2"/>
  <c r="DP167" i="2"/>
  <c r="DQ167" i="2"/>
  <c r="CW168" i="2"/>
  <c r="CX168" i="2"/>
  <c r="CY168" i="2"/>
  <c r="CZ168" i="2"/>
  <c r="DB168" i="2"/>
  <c r="DC168" i="2"/>
  <c r="DD168" i="2"/>
  <c r="DF168" i="2"/>
  <c r="DG168" i="2"/>
  <c r="DJ168" i="2"/>
  <c r="DK168" i="2"/>
  <c r="DL168" i="2"/>
  <c r="DM168" i="2"/>
  <c r="DO168" i="2"/>
  <c r="DP168" i="2"/>
  <c r="DQ168" i="2"/>
  <c r="CW169" i="2"/>
  <c r="CX169" i="2"/>
  <c r="CY169" i="2"/>
  <c r="CZ169" i="2"/>
  <c r="DB169" i="2"/>
  <c r="DC169" i="2"/>
  <c r="DD169" i="2"/>
  <c r="DF169" i="2"/>
  <c r="DG169" i="2"/>
  <c r="DJ169" i="2"/>
  <c r="DK169" i="2"/>
  <c r="DL169" i="2"/>
  <c r="DM169" i="2"/>
  <c r="DO169" i="2"/>
  <c r="DP169" i="2"/>
  <c r="DQ169" i="2"/>
  <c r="CW170" i="2"/>
  <c r="CX170" i="2"/>
  <c r="CY170" i="2"/>
  <c r="CZ170" i="2"/>
  <c r="DB170" i="2"/>
  <c r="DC170" i="2"/>
  <c r="DD170" i="2"/>
  <c r="DF170" i="2"/>
  <c r="DG170" i="2"/>
  <c r="DJ170" i="2"/>
  <c r="DK170" i="2"/>
  <c r="DL170" i="2"/>
  <c r="DM170" i="2"/>
  <c r="DO170" i="2"/>
  <c r="DP170" i="2"/>
  <c r="DQ170" i="2"/>
  <c r="CW171" i="2"/>
  <c r="CX171" i="2"/>
  <c r="CY171" i="2"/>
  <c r="CZ171" i="2"/>
  <c r="DB171" i="2"/>
  <c r="DC171" i="2"/>
  <c r="DD171" i="2"/>
  <c r="DF171" i="2"/>
  <c r="DG171" i="2"/>
  <c r="DJ171" i="2"/>
  <c r="DK171" i="2"/>
  <c r="DL171" i="2"/>
  <c r="DM171" i="2"/>
  <c r="DO171" i="2"/>
  <c r="DP171" i="2"/>
  <c r="DQ171" i="2"/>
  <c r="CW172" i="2"/>
  <c r="CX172" i="2"/>
  <c r="CY172" i="2"/>
  <c r="CZ172" i="2"/>
  <c r="DB172" i="2"/>
  <c r="DC172" i="2"/>
  <c r="DD172" i="2"/>
  <c r="DF172" i="2"/>
  <c r="DG172" i="2"/>
  <c r="DJ172" i="2"/>
  <c r="DK172" i="2"/>
  <c r="DL172" i="2"/>
  <c r="DM172" i="2"/>
  <c r="DO172" i="2"/>
  <c r="DP172" i="2"/>
  <c r="DQ172" i="2"/>
  <c r="CW173" i="2"/>
  <c r="CX173" i="2"/>
  <c r="CY173" i="2"/>
  <c r="CZ173" i="2"/>
  <c r="DB173" i="2"/>
  <c r="DC173" i="2"/>
  <c r="DD173" i="2"/>
  <c r="DF173" i="2"/>
  <c r="DG173" i="2"/>
  <c r="DJ173" i="2"/>
  <c r="DK173" i="2"/>
  <c r="DL173" i="2"/>
  <c r="DM173" i="2"/>
  <c r="DO173" i="2"/>
  <c r="DP173" i="2"/>
  <c r="DQ173" i="2"/>
  <c r="CW174" i="2"/>
  <c r="CX174" i="2"/>
  <c r="CY174" i="2"/>
  <c r="CZ174" i="2"/>
  <c r="DB174" i="2"/>
  <c r="DC174" i="2"/>
  <c r="DD174" i="2"/>
  <c r="DF174" i="2"/>
  <c r="DG174" i="2"/>
  <c r="DJ174" i="2"/>
  <c r="DK174" i="2"/>
  <c r="DL174" i="2"/>
  <c r="DM174" i="2"/>
  <c r="DO174" i="2"/>
  <c r="DP174" i="2"/>
  <c r="DQ174" i="2"/>
  <c r="CW175" i="2"/>
  <c r="CX175" i="2"/>
  <c r="CY175" i="2"/>
  <c r="CZ175" i="2"/>
  <c r="DB175" i="2"/>
  <c r="DC175" i="2"/>
  <c r="DD175" i="2"/>
  <c r="DF175" i="2"/>
  <c r="DG175" i="2"/>
  <c r="DJ175" i="2"/>
  <c r="DK175" i="2"/>
  <c r="DL175" i="2"/>
  <c r="DM175" i="2"/>
  <c r="DO175" i="2"/>
  <c r="DP175" i="2"/>
  <c r="DQ175" i="2"/>
  <c r="CW176" i="2"/>
  <c r="CX176" i="2"/>
  <c r="CY176" i="2"/>
  <c r="CZ176" i="2"/>
  <c r="DB176" i="2"/>
  <c r="DC176" i="2"/>
  <c r="DD176" i="2"/>
  <c r="DF176" i="2"/>
  <c r="DG176" i="2"/>
  <c r="DJ176" i="2"/>
  <c r="DK176" i="2"/>
  <c r="DL176" i="2"/>
  <c r="DM176" i="2"/>
  <c r="DO176" i="2"/>
  <c r="DP176" i="2"/>
  <c r="DQ176" i="2"/>
  <c r="CW177" i="2"/>
  <c r="CX177" i="2"/>
  <c r="CY177" i="2"/>
  <c r="CZ177" i="2"/>
  <c r="DB177" i="2"/>
  <c r="DC177" i="2"/>
  <c r="DD177" i="2"/>
  <c r="DF177" i="2"/>
  <c r="DG177" i="2"/>
  <c r="DJ177" i="2"/>
  <c r="DK177" i="2"/>
  <c r="DL177" i="2"/>
  <c r="DM177" i="2"/>
  <c r="DO177" i="2"/>
  <c r="DP177" i="2"/>
  <c r="DQ177" i="2"/>
  <c r="CW178" i="2"/>
  <c r="CX178" i="2"/>
  <c r="CY178" i="2"/>
  <c r="CZ178" i="2"/>
  <c r="DB178" i="2"/>
  <c r="DC178" i="2"/>
  <c r="DD178" i="2"/>
  <c r="DF178" i="2"/>
  <c r="DG178" i="2"/>
  <c r="DJ178" i="2"/>
  <c r="DK178" i="2"/>
  <c r="DL178" i="2"/>
  <c r="DM178" i="2"/>
  <c r="DO178" i="2"/>
  <c r="DP178" i="2"/>
  <c r="DQ178" i="2"/>
  <c r="CW179" i="2"/>
  <c r="CX179" i="2"/>
  <c r="CY179" i="2"/>
  <c r="CZ179" i="2"/>
  <c r="DB179" i="2"/>
  <c r="DC179" i="2"/>
  <c r="DD179" i="2"/>
  <c r="DF179" i="2"/>
  <c r="DG179" i="2"/>
  <c r="DJ179" i="2"/>
  <c r="DK179" i="2"/>
  <c r="DL179" i="2"/>
  <c r="DM179" i="2"/>
  <c r="DO179" i="2"/>
  <c r="DP179" i="2"/>
  <c r="DQ179" i="2"/>
  <c r="CW180" i="2"/>
  <c r="CX180" i="2"/>
  <c r="CY180" i="2"/>
  <c r="CZ180" i="2"/>
  <c r="DB180" i="2"/>
  <c r="DC180" i="2"/>
  <c r="DD180" i="2"/>
  <c r="DF180" i="2"/>
  <c r="DG180" i="2"/>
  <c r="DJ180" i="2"/>
  <c r="DK180" i="2"/>
  <c r="DL180" i="2"/>
  <c r="DM180" i="2"/>
  <c r="DO180" i="2"/>
  <c r="DP180" i="2"/>
  <c r="DQ180" i="2"/>
  <c r="CW181" i="2"/>
  <c r="CX181" i="2"/>
  <c r="CY181" i="2"/>
  <c r="CZ181" i="2"/>
  <c r="DB181" i="2"/>
  <c r="DC181" i="2"/>
  <c r="DD181" i="2"/>
  <c r="DF181" i="2"/>
  <c r="DG181" i="2"/>
  <c r="DJ181" i="2"/>
  <c r="DK181" i="2"/>
  <c r="DL181" i="2"/>
  <c r="DM181" i="2"/>
  <c r="DO181" i="2"/>
  <c r="DP181" i="2"/>
  <c r="DQ181" i="2"/>
  <c r="CW182" i="2"/>
  <c r="CX182" i="2"/>
  <c r="CY182" i="2"/>
  <c r="CZ182" i="2"/>
  <c r="DB182" i="2"/>
  <c r="DC182" i="2"/>
  <c r="DD182" i="2"/>
  <c r="DF182" i="2"/>
  <c r="DG182" i="2"/>
  <c r="DJ182" i="2"/>
  <c r="DK182" i="2"/>
  <c r="DL182" i="2"/>
  <c r="DM182" i="2"/>
  <c r="DO182" i="2"/>
  <c r="DP182" i="2"/>
  <c r="DQ182" i="2"/>
  <c r="CW183" i="2"/>
  <c r="CX183" i="2"/>
  <c r="CY183" i="2"/>
  <c r="CZ183" i="2"/>
  <c r="DB183" i="2"/>
  <c r="DC183" i="2"/>
  <c r="DD183" i="2"/>
  <c r="DF183" i="2"/>
  <c r="DG183" i="2"/>
  <c r="DJ183" i="2"/>
  <c r="DK183" i="2"/>
  <c r="DL183" i="2"/>
  <c r="DM183" i="2"/>
  <c r="DO183" i="2"/>
  <c r="DP183" i="2"/>
  <c r="DQ183" i="2"/>
  <c r="CW184" i="2"/>
  <c r="CX184" i="2"/>
  <c r="CY184" i="2"/>
  <c r="CZ184" i="2"/>
  <c r="DB184" i="2"/>
  <c r="DC184" i="2"/>
  <c r="DD184" i="2"/>
  <c r="DF184" i="2"/>
  <c r="DG184" i="2"/>
  <c r="DJ184" i="2"/>
  <c r="DK184" i="2"/>
  <c r="DL184" i="2"/>
  <c r="DM184" i="2"/>
  <c r="DO184" i="2"/>
  <c r="DP184" i="2"/>
  <c r="DQ184" i="2"/>
  <c r="CW185" i="2"/>
  <c r="CX185" i="2"/>
  <c r="CY185" i="2"/>
  <c r="CZ185" i="2"/>
  <c r="DB185" i="2"/>
  <c r="DC185" i="2"/>
  <c r="DD185" i="2"/>
  <c r="DF185" i="2"/>
  <c r="DG185" i="2"/>
  <c r="DJ185" i="2"/>
  <c r="DK185" i="2"/>
  <c r="DL185" i="2"/>
  <c r="DM185" i="2"/>
  <c r="DO185" i="2"/>
  <c r="DP185" i="2"/>
  <c r="DQ185" i="2"/>
  <c r="CW186" i="2"/>
  <c r="CX186" i="2"/>
  <c r="CY186" i="2"/>
  <c r="CZ186" i="2"/>
  <c r="DB186" i="2"/>
  <c r="DC186" i="2"/>
  <c r="DD186" i="2"/>
  <c r="DF186" i="2"/>
  <c r="DG186" i="2"/>
  <c r="DJ186" i="2"/>
  <c r="DK186" i="2"/>
  <c r="DL186" i="2"/>
  <c r="DM186" i="2"/>
  <c r="DO186" i="2"/>
  <c r="DP186" i="2"/>
  <c r="DQ186" i="2"/>
  <c r="CW187" i="2"/>
  <c r="CX187" i="2"/>
  <c r="CY187" i="2"/>
  <c r="CZ187" i="2"/>
  <c r="DB187" i="2"/>
  <c r="DC187" i="2"/>
  <c r="DD187" i="2"/>
  <c r="DF187" i="2"/>
  <c r="DG187" i="2"/>
  <c r="DJ187" i="2"/>
  <c r="DK187" i="2"/>
  <c r="DL187" i="2"/>
  <c r="DM187" i="2"/>
  <c r="DO187" i="2"/>
  <c r="DP187" i="2"/>
  <c r="DQ187" i="2"/>
  <c r="CW188" i="2"/>
  <c r="CX188" i="2"/>
  <c r="CY188" i="2"/>
  <c r="CZ188" i="2"/>
  <c r="DB188" i="2"/>
  <c r="DC188" i="2"/>
  <c r="DD188" i="2"/>
  <c r="DF188" i="2"/>
  <c r="DG188" i="2"/>
  <c r="DJ188" i="2"/>
  <c r="DK188" i="2"/>
  <c r="DL188" i="2"/>
  <c r="DM188" i="2"/>
  <c r="DO188" i="2"/>
  <c r="DP188" i="2"/>
  <c r="DQ188" i="2"/>
  <c r="CW189" i="2"/>
  <c r="CX189" i="2"/>
  <c r="CY189" i="2"/>
  <c r="CZ189" i="2"/>
  <c r="DB189" i="2"/>
  <c r="DC189" i="2"/>
  <c r="DD189" i="2"/>
  <c r="DF189" i="2"/>
  <c r="DG189" i="2"/>
  <c r="DJ189" i="2"/>
  <c r="DK189" i="2"/>
  <c r="DL189" i="2"/>
  <c r="DM189" i="2"/>
  <c r="DO189" i="2"/>
  <c r="DP189" i="2"/>
  <c r="DQ189" i="2"/>
  <c r="CW190" i="2"/>
  <c r="CX190" i="2"/>
  <c r="CY190" i="2"/>
  <c r="CZ190" i="2"/>
  <c r="DB190" i="2"/>
  <c r="DC190" i="2"/>
  <c r="DD190" i="2"/>
  <c r="DF190" i="2"/>
  <c r="DG190" i="2"/>
  <c r="DJ190" i="2"/>
  <c r="DK190" i="2"/>
  <c r="DL190" i="2"/>
  <c r="DM190" i="2"/>
  <c r="DO190" i="2"/>
  <c r="DP190" i="2"/>
  <c r="DQ190" i="2"/>
  <c r="CW191" i="2"/>
  <c r="CX191" i="2"/>
  <c r="CY191" i="2"/>
  <c r="CZ191" i="2"/>
  <c r="DB191" i="2"/>
  <c r="DC191" i="2"/>
  <c r="DD191" i="2"/>
  <c r="DF191" i="2"/>
  <c r="DG191" i="2"/>
  <c r="DJ191" i="2"/>
  <c r="DK191" i="2"/>
  <c r="DL191" i="2"/>
  <c r="DM191" i="2"/>
  <c r="DO191" i="2"/>
  <c r="DP191" i="2"/>
  <c r="DQ191" i="2"/>
  <c r="CW192" i="2"/>
  <c r="CX192" i="2"/>
  <c r="CY192" i="2"/>
  <c r="CZ192" i="2"/>
  <c r="DB192" i="2"/>
  <c r="DC192" i="2"/>
  <c r="DD192" i="2"/>
  <c r="DF192" i="2"/>
  <c r="DG192" i="2"/>
  <c r="DJ192" i="2"/>
  <c r="DK192" i="2"/>
  <c r="DL192" i="2"/>
  <c r="DM192" i="2"/>
  <c r="DO192" i="2"/>
  <c r="DP192" i="2"/>
  <c r="DQ192" i="2"/>
  <c r="CW193" i="2"/>
  <c r="CX193" i="2"/>
  <c r="CY193" i="2"/>
  <c r="CZ193" i="2"/>
  <c r="DB193" i="2"/>
  <c r="DC193" i="2"/>
  <c r="DD193" i="2"/>
  <c r="DF193" i="2"/>
  <c r="DG193" i="2"/>
  <c r="DJ193" i="2"/>
  <c r="DK193" i="2"/>
  <c r="DL193" i="2"/>
  <c r="DM193" i="2"/>
  <c r="DO193" i="2"/>
  <c r="DP193" i="2"/>
  <c r="DQ193" i="2"/>
  <c r="CW194" i="2"/>
  <c r="CX194" i="2"/>
  <c r="CY194" i="2"/>
  <c r="CZ194" i="2"/>
  <c r="DB194" i="2"/>
  <c r="DC194" i="2"/>
  <c r="DD194" i="2"/>
  <c r="DF194" i="2"/>
  <c r="DG194" i="2"/>
  <c r="DJ194" i="2"/>
  <c r="DK194" i="2"/>
  <c r="DL194" i="2"/>
  <c r="DM194" i="2"/>
  <c r="DO194" i="2"/>
  <c r="DP194" i="2"/>
  <c r="DQ194" i="2"/>
  <c r="CW195" i="2"/>
  <c r="CX195" i="2"/>
  <c r="CY195" i="2"/>
  <c r="CZ195" i="2"/>
  <c r="DB195" i="2"/>
  <c r="DC195" i="2"/>
  <c r="DD195" i="2"/>
  <c r="DF195" i="2"/>
  <c r="DG195" i="2"/>
  <c r="DJ195" i="2"/>
  <c r="DK195" i="2"/>
  <c r="DL195" i="2"/>
  <c r="DM195" i="2"/>
  <c r="DO195" i="2"/>
  <c r="DP195" i="2"/>
  <c r="DQ195" i="2"/>
  <c r="CW196" i="2"/>
  <c r="CX196" i="2"/>
  <c r="CY196" i="2"/>
  <c r="CZ196" i="2"/>
  <c r="DB196" i="2"/>
  <c r="DC196" i="2"/>
  <c r="DD196" i="2"/>
  <c r="DF196" i="2"/>
  <c r="DG196" i="2"/>
  <c r="DJ196" i="2"/>
  <c r="DK196" i="2"/>
  <c r="DL196" i="2"/>
  <c r="DM196" i="2"/>
  <c r="DO196" i="2"/>
  <c r="DP196" i="2"/>
  <c r="DQ196" i="2"/>
  <c r="CW197" i="2"/>
  <c r="CX197" i="2"/>
  <c r="CY197" i="2"/>
  <c r="CZ197" i="2"/>
  <c r="DB197" i="2"/>
  <c r="DC197" i="2"/>
  <c r="DD197" i="2"/>
  <c r="DF197" i="2"/>
  <c r="DG197" i="2"/>
  <c r="DJ197" i="2"/>
  <c r="DK197" i="2"/>
  <c r="DL197" i="2"/>
  <c r="DM197" i="2"/>
  <c r="DO197" i="2"/>
  <c r="DP197" i="2"/>
  <c r="DQ197" i="2"/>
  <c r="CW198" i="2"/>
  <c r="CX198" i="2"/>
  <c r="CY198" i="2"/>
  <c r="CZ198" i="2"/>
  <c r="DB198" i="2"/>
  <c r="DC198" i="2"/>
  <c r="DD198" i="2"/>
  <c r="DF198" i="2"/>
  <c r="DG198" i="2"/>
  <c r="DJ198" i="2"/>
  <c r="DK198" i="2"/>
  <c r="DL198" i="2"/>
  <c r="DM198" i="2"/>
  <c r="DO198" i="2"/>
  <c r="DP198" i="2"/>
  <c r="DQ198" i="2"/>
  <c r="CW199" i="2"/>
  <c r="CX199" i="2"/>
  <c r="CY199" i="2"/>
  <c r="CZ199" i="2"/>
  <c r="DB199" i="2"/>
  <c r="DC199" i="2"/>
  <c r="DD199" i="2"/>
  <c r="DF199" i="2"/>
  <c r="DG199" i="2"/>
  <c r="DJ199" i="2"/>
  <c r="DK199" i="2"/>
  <c r="DL199" i="2"/>
  <c r="DM199" i="2"/>
  <c r="DO199" i="2"/>
  <c r="DP199" i="2"/>
  <c r="DQ199" i="2"/>
  <c r="CW200" i="2"/>
  <c r="CX200" i="2"/>
  <c r="CY200" i="2"/>
  <c r="CZ200" i="2"/>
  <c r="DB200" i="2"/>
  <c r="DC200" i="2"/>
  <c r="DD200" i="2"/>
  <c r="DF200" i="2"/>
  <c r="DG200" i="2"/>
  <c r="DJ200" i="2"/>
  <c r="DK200" i="2"/>
  <c r="DL200" i="2"/>
  <c r="DM200" i="2"/>
  <c r="DO200" i="2"/>
  <c r="DP200" i="2"/>
  <c r="DQ200" i="2"/>
  <c r="CW201" i="2"/>
  <c r="CX201" i="2"/>
  <c r="CY201" i="2"/>
  <c r="CZ201" i="2"/>
  <c r="DB201" i="2"/>
  <c r="DC201" i="2"/>
  <c r="DD201" i="2"/>
  <c r="DF201" i="2"/>
  <c r="DG201" i="2"/>
  <c r="DJ201" i="2"/>
  <c r="DK201" i="2"/>
  <c r="DL201" i="2"/>
  <c r="DM201" i="2"/>
  <c r="DO201" i="2"/>
  <c r="DP201" i="2"/>
  <c r="DQ201" i="2"/>
  <c r="CW202" i="2"/>
  <c r="CX202" i="2"/>
  <c r="CY202" i="2"/>
  <c r="CZ202" i="2"/>
  <c r="DB202" i="2"/>
  <c r="DC202" i="2"/>
  <c r="DD202" i="2"/>
  <c r="DF202" i="2"/>
  <c r="DG202" i="2"/>
  <c r="DJ202" i="2"/>
  <c r="DK202" i="2"/>
  <c r="DL202" i="2"/>
  <c r="DM202" i="2"/>
  <c r="DO202" i="2"/>
  <c r="DP202" i="2"/>
  <c r="DQ202" i="2"/>
  <c r="CW203" i="2"/>
  <c r="CX203" i="2"/>
  <c r="CY203" i="2"/>
  <c r="CZ203" i="2"/>
  <c r="DB203" i="2"/>
  <c r="DC203" i="2"/>
  <c r="DD203" i="2"/>
  <c r="DF203" i="2"/>
  <c r="DG203" i="2"/>
  <c r="DJ203" i="2"/>
  <c r="DK203" i="2"/>
  <c r="DL203" i="2"/>
  <c r="DM203" i="2"/>
  <c r="DO203" i="2"/>
  <c r="DP203" i="2"/>
  <c r="DQ203" i="2"/>
  <c r="CW204" i="2"/>
  <c r="CX204" i="2"/>
  <c r="CY204" i="2"/>
  <c r="CZ204" i="2"/>
  <c r="DB204" i="2"/>
  <c r="DC204" i="2"/>
  <c r="DD204" i="2"/>
  <c r="DF204" i="2"/>
  <c r="DG204" i="2"/>
  <c r="DJ204" i="2"/>
  <c r="DK204" i="2"/>
  <c r="DL204" i="2"/>
  <c r="DM204" i="2"/>
  <c r="DO204" i="2"/>
  <c r="DP204" i="2"/>
  <c r="DQ204" i="2"/>
  <c r="CW205" i="2"/>
  <c r="CX205" i="2"/>
  <c r="CY205" i="2"/>
  <c r="CZ205" i="2"/>
  <c r="DB205" i="2"/>
  <c r="DC205" i="2"/>
  <c r="DD205" i="2"/>
  <c r="DF205" i="2"/>
  <c r="DG205" i="2"/>
  <c r="DJ205" i="2"/>
  <c r="DK205" i="2"/>
  <c r="DL205" i="2"/>
  <c r="DM205" i="2"/>
  <c r="DO205" i="2"/>
  <c r="DP205" i="2"/>
  <c r="DQ205" i="2"/>
  <c r="CW206" i="2"/>
  <c r="CX206" i="2"/>
  <c r="CY206" i="2"/>
  <c r="CZ206" i="2"/>
  <c r="DB206" i="2"/>
  <c r="DC206" i="2"/>
  <c r="DD206" i="2"/>
  <c r="DF206" i="2"/>
  <c r="DG206" i="2"/>
  <c r="DJ206" i="2"/>
  <c r="DK206" i="2"/>
  <c r="DL206" i="2"/>
  <c r="DM206" i="2"/>
  <c r="DO206" i="2"/>
  <c r="DP206" i="2"/>
  <c r="DQ206" i="2"/>
  <c r="CW207" i="2"/>
  <c r="CX207" i="2"/>
  <c r="CY207" i="2"/>
  <c r="CZ207" i="2"/>
  <c r="DB207" i="2"/>
  <c r="DC207" i="2"/>
  <c r="DD207" i="2"/>
  <c r="DF207" i="2"/>
  <c r="DG207" i="2"/>
  <c r="DJ207" i="2"/>
  <c r="DK207" i="2"/>
  <c r="DL207" i="2"/>
  <c r="DM207" i="2"/>
  <c r="DO207" i="2"/>
  <c r="DP207" i="2"/>
  <c r="DQ207" i="2"/>
  <c r="CW208" i="2"/>
  <c r="CX208" i="2"/>
  <c r="CY208" i="2"/>
  <c r="CZ208" i="2"/>
  <c r="DB208" i="2"/>
  <c r="DC208" i="2"/>
  <c r="DD208" i="2"/>
  <c r="DF208" i="2"/>
  <c r="DG208" i="2"/>
  <c r="DJ208" i="2"/>
  <c r="DK208" i="2"/>
  <c r="DL208" i="2"/>
  <c r="DM208" i="2"/>
  <c r="DO208" i="2"/>
  <c r="DP208" i="2"/>
  <c r="DQ208" i="2"/>
  <c r="CW209" i="2"/>
  <c r="CX209" i="2"/>
  <c r="CY209" i="2"/>
  <c r="CZ209" i="2"/>
  <c r="DB209" i="2"/>
  <c r="DC209" i="2"/>
  <c r="DD209" i="2"/>
  <c r="DF209" i="2"/>
  <c r="DG209" i="2"/>
  <c r="DJ209" i="2"/>
  <c r="DK209" i="2"/>
  <c r="DL209" i="2"/>
  <c r="DM209" i="2"/>
  <c r="DO209" i="2"/>
  <c r="DP209" i="2"/>
  <c r="DQ209" i="2"/>
  <c r="CW210" i="2"/>
  <c r="CX210" i="2"/>
  <c r="CY210" i="2"/>
  <c r="CZ210" i="2"/>
  <c r="DB210" i="2"/>
  <c r="DC210" i="2"/>
  <c r="DD210" i="2"/>
  <c r="DF210" i="2"/>
  <c r="DG210" i="2"/>
  <c r="DJ210" i="2"/>
  <c r="DK210" i="2"/>
  <c r="DL210" i="2"/>
  <c r="DM210" i="2"/>
  <c r="DO210" i="2"/>
  <c r="DP210" i="2"/>
  <c r="DQ210" i="2"/>
  <c r="CW211" i="2"/>
  <c r="CX211" i="2"/>
  <c r="CY211" i="2"/>
  <c r="CZ211" i="2"/>
  <c r="DB211" i="2"/>
  <c r="DC211" i="2"/>
  <c r="DD211" i="2"/>
  <c r="DF211" i="2"/>
  <c r="DG211" i="2"/>
  <c r="DJ211" i="2"/>
  <c r="DK211" i="2"/>
  <c r="DL211" i="2"/>
  <c r="DM211" i="2"/>
  <c r="DO211" i="2"/>
  <c r="DP211" i="2"/>
  <c r="DQ211" i="2"/>
  <c r="CW212" i="2"/>
  <c r="CX212" i="2"/>
  <c r="CY212" i="2"/>
  <c r="CZ212" i="2"/>
  <c r="DB212" i="2"/>
  <c r="DC212" i="2"/>
  <c r="DD212" i="2"/>
  <c r="DF212" i="2"/>
  <c r="DG212" i="2"/>
  <c r="DJ212" i="2"/>
  <c r="DK212" i="2"/>
  <c r="DL212" i="2"/>
  <c r="DM212" i="2"/>
  <c r="DO212" i="2"/>
  <c r="DP212" i="2"/>
  <c r="DQ212" i="2"/>
  <c r="CW213" i="2"/>
  <c r="CX213" i="2"/>
  <c r="CY213" i="2"/>
  <c r="CZ213" i="2"/>
  <c r="DB213" i="2"/>
  <c r="DC213" i="2"/>
  <c r="DD213" i="2"/>
  <c r="DF213" i="2"/>
  <c r="DG213" i="2"/>
  <c r="DJ213" i="2"/>
  <c r="DK213" i="2"/>
  <c r="DL213" i="2"/>
  <c r="DM213" i="2"/>
  <c r="DO213" i="2"/>
  <c r="DP213" i="2"/>
  <c r="DQ213" i="2"/>
  <c r="CW214" i="2"/>
  <c r="CX214" i="2"/>
  <c r="CY214" i="2"/>
  <c r="CZ214" i="2"/>
  <c r="DB214" i="2"/>
  <c r="DC214" i="2"/>
  <c r="DD214" i="2"/>
  <c r="DF214" i="2"/>
  <c r="DG214" i="2"/>
  <c r="DJ214" i="2"/>
  <c r="DK214" i="2"/>
  <c r="DL214" i="2"/>
  <c r="DM214" i="2"/>
  <c r="DO214" i="2"/>
  <c r="DP214" i="2"/>
  <c r="DQ214" i="2"/>
  <c r="CW215" i="2"/>
  <c r="CX215" i="2"/>
  <c r="CY215" i="2"/>
  <c r="CZ215" i="2"/>
  <c r="DB215" i="2"/>
  <c r="DC215" i="2"/>
  <c r="DD215" i="2"/>
  <c r="DF215" i="2"/>
  <c r="DG215" i="2"/>
  <c r="DJ215" i="2"/>
  <c r="DK215" i="2"/>
  <c r="DL215" i="2"/>
  <c r="DM215" i="2"/>
  <c r="DO215" i="2"/>
  <c r="DP215" i="2"/>
  <c r="DQ215" i="2"/>
  <c r="CW216" i="2"/>
  <c r="CX216" i="2"/>
  <c r="CY216" i="2"/>
  <c r="CZ216" i="2"/>
  <c r="DB216" i="2"/>
  <c r="DC216" i="2"/>
  <c r="DD216" i="2"/>
  <c r="DF216" i="2"/>
  <c r="DG216" i="2"/>
  <c r="DJ216" i="2"/>
  <c r="DK216" i="2"/>
  <c r="DL216" i="2"/>
  <c r="DM216" i="2"/>
  <c r="DO216" i="2"/>
  <c r="DP216" i="2"/>
  <c r="DQ216" i="2"/>
  <c r="CW217" i="2"/>
  <c r="CX217" i="2"/>
  <c r="CY217" i="2"/>
  <c r="CZ217" i="2"/>
  <c r="DB217" i="2"/>
  <c r="DC217" i="2"/>
  <c r="DD217" i="2"/>
  <c r="DF217" i="2"/>
  <c r="DG217" i="2"/>
  <c r="DJ217" i="2"/>
  <c r="DK217" i="2"/>
  <c r="DL217" i="2"/>
  <c r="DM217" i="2"/>
  <c r="DO217" i="2"/>
  <c r="DP217" i="2"/>
  <c r="DQ217" i="2"/>
  <c r="CW218" i="2"/>
  <c r="CX218" i="2"/>
  <c r="CY218" i="2"/>
  <c r="CZ218" i="2"/>
  <c r="DB218" i="2"/>
  <c r="DC218" i="2"/>
  <c r="DD218" i="2"/>
  <c r="DF218" i="2"/>
  <c r="DG218" i="2"/>
  <c r="DJ218" i="2"/>
  <c r="DK218" i="2"/>
  <c r="DL218" i="2"/>
  <c r="DM218" i="2"/>
  <c r="DO218" i="2"/>
  <c r="DP218" i="2"/>
  <c r="DQ218" i="2"/>
  <c r="CW219" i="2"/>
  <c r="CX219" i="2"/>
  <c r="CY219" i="2"/>
  <c r="CZ219" i="2"/>
  <c r="DB219" i="2"/>
  <c r="DC219" i="2"/>
  <c r="DD219" i="2"/>
  <c r="DF219" i="2"/>
  <c r="DG219" i="2"/>
  <c r="DJ219" i="2"/>
  <c r="DK219" i="2"/>
  <c r="DL219" i="2"/>
  <c r="DM219" i="2"/>
  <c r="DO219" i="2"/>
  <c r="DP219" i="2"/>
  <c r="DQ219" i="2"/>
  <c r="CW220" i="2"/>
  <c r="CX220" i="2"/>
  <c r="CY220" i="2"/>
  <c r="CZ220" i="2"/>
  <c r="DB220" i="2"/>
  <c r="DC220" i="2"/>
  <c r="DD220" i="2"/>
  <c r="DF220" i="2"/>
  <c r="DG220" i="2"/>
  <c r="DJ220" i="2"/>
  <c r="DK220" i="2"/>
  <c r="DL220" i="2"/>
  <c r="DM220" i="2"/>
  <c r="DO220" i="2"/>
  <c r="DP220" i="2"/>
  <c r="DQ220" i="2"/>
  <c r="CW221" i="2"/>
  <c r="CX221" i="2"/>
  <c r="CY221" i="2"/>
  <c r="CZ221" i="2"/>
  <c r="DB221" i="2"/>
  <c r="DC221" i="2"/>
  <c r="DD221" i="2"/>
  <c r="DF221" i="2"/>
  <c r="DG221" i="2"/>
  <c r="DJ221" i="2"/>
  <c r="DK221" i="2"/>
  <c r="DL221" i="2"/>
  <c r="DM221" i="2"/>
  <c r="DO221" i="2"/>
  <c r="DP221" i="2"/>
  <c r="DQ221" i="2"/>
  <c r="CW222" i="2"/>
  <c r="CX222" i="2"/>
  <c r="CY222" i="2"/>
  <c r="CZ222" i="2"/>
  <c r="DB222" i="2"/>
  <c r="DC222" i="2"/>
  <c r="DD222" i="2"/>
  <c r="DF222" i="2"/>
  <c r="DG222" i="2"/>
  <c r="DJ222" i="2"/>
  <c r="DK222" i="2"/>
  <c r="DL222" i="2"/>
  <c r="DM222" i="2"/>
  <c r="DO222" i="2"/>
  <c r="DP222" i="2"/>
  <c r="DQ222" i="2"/>
  <c r="CW223" i="2"/>
  <c r="CX223" i="2"/>
  <c r="CY223" i="2"/>
  <c r="CZ223" i="2"/>
  <c r="DB223" i="2"/>
  <c r="DC223" i="2"/>
  <c r="DD223" i="2"/>
  <c r="DF223" i="2"/>
  <c r="DG223" i="2"/>
  <c r="DJ223" i="2"/>
  <c r="DK223" i="2"/>
  <c r="DL223" i="2"/>
  <c r="DM223" i="2"/>
  <c r="DO223" i="2"/>
  <c r="DP223" i="2"/>
  <c r="DQ223" i="2"/>
  <c r="CW224" i="2"/>
  <c r="CX224" i="2"/>
  <c r="CY224" i="2"/>
  <c r="CZ224" i="2"/>
  <c r="DB224" i="2"/>
  <c r="DC224" i="2"/>
  <c r="DD224" i="2"/>
  <c r="DF224" i="2"/>
  <c r="DG224" i="2"/>
  <c r="DJ224" i="2"/>
  <c r="DK224" i="2"/>
  <c r="DL224" i="2"/>
  <c r="DM224" i="2"/>
  <c r="DO224" i="2"/>
  <c r="DP224" i="2"/>
  <c r="DQ224" i="2"/>
  <c r="CW225" i="2"/>
  <c r="CX225" i="2"/>
  <c r="CY225" i="2"/>
  <c r="CZ225" i="2"/>
  <c r="DB225" i="2"/>
  <c r="DC225" i="2"/>
  <c r="DD225" i="2"/>
  <c r="DF225" i="2"/>
  <c r="DG225" i="2"/>
  <c r="DJ225" i="2"/>
  <c r="DK225" i="2"/>
  <c r="DL225" i="2"/>
  <c r="DM225" i="2"/>
  <c r="DO225" i="2"/>
  <c r="DP225" i="2"/>
  <c r="DQ225" i="2"/>
  <c r="CW226" i="2"/>
  <c r="CX226" i="2"/>
  <c r="CY226" i="2"/>
  <c r="CZ226" i="2"/>
  <c r="DB226" i="2"/>
  <c r="DC226" i="2"/>
  <c r="DD226" i="2"/>
  <c r="DF226" i="2"/>
  <c r="DG226" i="2"/>
  <c r="DJ226" i="2"/>
  <c r="DK226" i="2"/>
  <c r="DL226" i="2"/>
  <c r="DM226" i="2"/>
  <c r="DO226" i="2"/>
  <c r="DP226" i="2"/>
  <c r="DQ226" i="2"/>
  <c r="CW227" i="2"/>
  <c r="CX227" i="2"/>
  <c r="CY227" i="2"/>
  <c r="CZ227" i="2"/>
  <c r="DB227" i="2"/>
  <c r="DC227" i="2"/>
  <c r="DD227" i="2"/>
  <c r="DF227" i="2"/>
  <c r="DG227" i="2"/>
  <c r="DJ227" i="2"/>
  <c r="DK227" i="2"/>
  <c r="DL227" i="2"/>
  <c r="DM227" i="2"/>
  <c r="DO227" i="2"/>
  <c r="DP227" i="2"/>
  <c r="DQ227" i="2"/>
  <c r="CW228" i="2"/>
  <c r="CX228" i="2"/>
  <c r="CY228" i="2"/>
  <c r="CZ228" i="2"/>
  <c r="DB228" i="2"/>
  <c r="DC228" i="2"/>
  <c r="DD228" i="2"/>
  <c r="DF228" i="2"/>
  <c r="DG228" i="2"/>
  <c r="DJ228" i="2"/>
  <c r="DK228" i="2"/>
  <c r="DL228" i="2"/>
  <c r="DM228" i="2"/>
  <c r="DO228" i="2"/>
  <c r="DP228" i="2"/>
  <c r="DQ228" i="2"/>
  <c r="CW229" i="2"/>
  <c r="CX229" i="2"/>
  <c r="CY229" i="2"/>
  <c r="CZ229" i="2"/>
  <c r="DB229" i="2"/>
  <c r="DC229" i="2"/>
  <c r="DD229" i="2"/>
  <c r="DF229" i="2"/>
  <c r="DG229" i="2"/>
  <c r="DJ229" i="2"/>
  <c r="DK229" i="2"/>
  <c r="DL229" i="2"/>
  <c r="DM229" i="2"/>
  <c r="DO229" i="2"/>
  <c r="DP229" i="2"/>
  <c r="DQ229" i="2"/>
  <c r="CW230" i="2"/>
  <c r="CX230" i="2"/>
  <c r="CY230" i="2"/>
  <c r="CZ230" i="2"/>
  <c r="DB230" i="2"/>
  <c r="DC230" i="2"/>
  <c r="DD230" i="2"/>
  <c r="DF230" i="2"/>
  <c r="DG230" i="2"/>
  <c r="DJ230" i="2"/>
  <c r="DK230" i="2"/>
  <c r="DL230" i="2"/>
  <c r="DM230" i="2"/>
  <c r="DO230" i="2"/>
  <c r="DP230" i="2"/>
  <c r="DQ230" i="2"/>
  <c r="CW231" i="2"/>
  <c r="CX231" i="2"/>
  <c r="CY231" i="2"/>
  <c r="CZ231" i="2"/>
  <c r="DB231" i="2"/>
  <c r="DC231" i="2"/>
  <c r="DD231" i="2"/>
  <c r="DF231" i="2"/>
  <c r="DG231" i="2"/>
  <c r="DJ231" i="2"/>
  <c r="DK231" i="2"/>
  <c r="DL231" i="2"/>
  <c r="DM231" i="2"/>
  <c r="DO231" i="2"/>
  <c r="DP231" i="2"/>
  <c r="DQ231" i="2"/>
  <c r="CW232" i="2"/>
  <c r="CX232" i="2"/>
  <c r="CY232" i="2"/>
  <c r="CZ232" i="2"/>
  <c r="DB232" i="2"/>
  <c r="DC232" i="2"/>
  <c r="DD232" i="2"/>
  <c r="DF232" i="2"/>
  <c r="DG232" i="2"/>
  <c r="DJ232" i="2"/>
  <c r="DK232" i="2"/>
  <c r="DL232" i="2"/>
  <c r="DM232" i="2"/>
  <c r="DO232" i="2"/>
  <c r="DP232" i="2"/>
  <c r="DQ232" i="2"/>
  <c r="CW233" i="2"/>
  <c r="CX233" i="2"/>
  <c r="CY233" i="2"/>
  <c r="CZ233" i="2"/>
  <c r="DB233" i="2"/>
  <c r="DC233" i="2"/>
  <c r="DD233" i="2"/>
  <c r="DF233" i="2"/>
  <c r="DG233" i="2"/>
  <c r="DJ233" i="2"/>
  <c r="DK233" i="2"/>
  <c r="DL233" i="2"/>
  <c r="DM233" i="2"/>
  <c r="DO233" i="2"/>
  <c r="DP233" i="2"/>
  <c r="DQ233" i="2"/>
  <c r="CW234" i="2"/>
  <c r="CX234" i="2"/>
  <c r="CY234" i="2"/>
  <c r="CZ234" i="2"/>
  <c r="DB234" i="2"/>
  <c r="DC234" i="2"/>
  <c r="DD234" i="2"/>
  <c r="DF234" i="2"/>
  <c r="DG234" i="2"/>
  <c r="DJ234" i="2"/>
  <c r="DK234" i="2"/>
  <c r="DL234" i="2"/>
  <c r="DM234" i="2"/>
  <c r="DO234" i="2"/>
  <c r="DP234" i="2"/>
  <c r="DQ234" i="2"/>
  <c r="CW235" i="2"/>
  <c r="CX235" i="2"/>
  <c r="CY235" i="2"/>
  <c r="CZ235" i="2"/>
  <c r="DB235" i="2"/>
  <c r="DC235" i="2"/>
  <c r="DD235" i="2"/>
  <c r="DF235" i="2"/>
  <c r="DG235" i="2"/>
  <c r="DJ235" i="2"/>
  <c r="DK235" i="2"/>
  <c r="DL235" i="2"/>
  <c r="DM235" i="2"/>
  <c r="DO235" i="2"/>
  <c r="DP235" i="2"/>
  <c r="DQ235" i="2"/>
  <c r="CW236" i="2"/>
  <c r="CX236" i="2"/>
  <c r="CY236" i="2"/>
  <c r="CZ236" i="2"/>
  <c r="DB236" i="2"/>
  <c r="DC236" i="2"/>
  <c r="DD236" i="2"/>
  <c r="DF236" i="2"/>
  <c r="DG236" i="2"/>
  <c r="DJ236" i="2"/>
  <c r="DK236" i="2"/>
  <c r="DL236" i="2"/>
  <c r="DM236" i="2"/>
  <c r="DO236" i="2"/>
  <c r="DP236" i="2"/>
  <c r="DQ236" i="2"/>
  <c r="CW237" i="2"/>
  <c r="CX237" i="2"/>
  <c r="CY237" i="2"/>
  <c r="CZ237" i="2"/>
  <c r="DB237" i="2"/>
  <c r="DC237" i="2"/>
  <c r="DD237" i="2"/>
  <c r="DF237" i="2"/>
  <c r="DG237" i="2"/>
  <c r="DJ237" i="2"/>
  <c r="DK237" i="2"/>
  <c r="DL237" i="2"/>
  <c r="DM237" i="2"/>
  <c r="DO237" i="2"/>
  <c r="DP237" i="2"/>
  <c r="DQ237" i="2"/>
  <c r="CW238" i="2"/>
  <c r="CX238" i="2"/>
  <c r="CY238" i="2"/>
  <c r="CZ238" i="2"/>
  <c r="DB238" i="2"/>
  <c r="DC238" i="2"/>
  <c r="DD238" i="2"/>
  <c r="DF238" i="2"/>
  <c r="DG238" i="2"/>
  <c r="DJ238" i="2"/>
  <c r="DK238" i="2"/>
  <c r="DL238" i="2"/>
  <c r="DM238" i="2"/>
  <c r="DO238" i="2"/>
  <c r="DP238" i="2"/>
  <c r="DQ238" i="2"/>
  <c r="CW239" i="2"/>
  <c r="CX239" i="2"/>
  <c r="CY239" i="2"/>
  <c r="CZ239" i="2"/>
  <c r="DB239" i="2"/>
  <c r="DC239" i="2"/>
  <c r="DD239" i="2"/>
  <c r="DF239" i="2"/>
  <c r="DG239" i="2"/>
  <c r="DJ239" i="2"/>
  <c r="DK239" i="2"/>
  <c r="DL239" i="2"/>
  <c r="DM239" i="2"/>
  <c r="DO239" i="2"/>
  <c r="DP239" i="2"/>
  <c r="DQ239" i="2"/>
  <c r="CW240" i="2"/>
  <c r="CX240" i="2"/>
  <c r="CY240" i="2"/>
  <c r="CZ240" i="2"/>
  <c r="DB240" i="2"/>
  <c r="DC240" i="2"/>
  <c r="DD240" i="2"/>
  <c r="DF240" i="2"/>
  <c r="DG240" i="2"/>
  <c r="DJ240" i="2"/>
  <c r="DK240" i="2"/>
  <c r="DL240" i="2"/>
  <c r="DM240" i="2"/>
  <c r="DO240" i="2"/>
  <c r="DP240" i="2"/>
  <c r="DQ240" i="2"/>
  <c r="CW241" i="2"/>
  <c r="CX241" i="2"/>
  <c r="CY241" i="2"/>
  <c r="CZ241" i="2"/>
  <c r="DB241" i="2"/>
  <c r="DC241" i="2"/>
  <c r="DD241" i="2"/>
  <c r="DF241" i="2"/>
  <c r="DG241" i="2"/>
  <c r="DJ241" i="2"/>
  <c r="DK241" i="2"/>
  <c r="DL241" i="2"/>
  <c r="DM241" i="2"/>
  <c r="DO241" i="2"/>
  <c r="DP241" i="2"/>
  <c r="DQ241" i="2"/>
  <c r="CW242" i="2"/>
  <c r="CX242" i="2"/>
  <c r="CY242" i="2"/>
  <c r="CZ242" i="2"/>
  <c r="DB242" i="2"/>
  <c r="DC242" i="2"/>
  <c r="DD242" i="2"/>
  <c r="DF242" i="2"/>
  <c r="DG242" i="2"/>
  <c r="DJ242" i="2"/>
  <c r="DK242" i="2"/>
  <c r="DL242" i="2"/>
  <c r="DM242" i="2"/>
  <c r="DO242" i="2"/>
  <c r="DP242" i="2"/>
  <c r="DQ242" i="2"/>
  <c r="CW243" i="2"/>
  <c r="CX243" i="2"/>
  <c r="CY243" i="2"/>
  <c r="CZ243" i="2"/>
  <c r="DB243" i="2"/>
  <c r="DC243" i="2"/>
  <c r="DD243" i="2"/>
  <c r="DF243" i="2"/>
  <c r="DG243" i="2"/>
  <c r="DJ243" i="2"/>
  <c r="DK243" i="2"/>
  <c r="DL243" i="2"/>
  <c r="DM243" i="2"/>
  <c r="DO243" i="2"/>
  <c r="DP243" i="2"/>
  <c r="DQ243" i="2"/>
  <c r="CW244" i="2"/>
  <c r="CX244" i="2"/>
  <c r="CY244" i="2"/>
  <c r="CZ244" i="2"/>
  <c r="DB244" i="2"/>
  <c r="DC244" i="2"/>
  <c r="DD244" i="2"/>
  <c r="DF244" i="2"/>
  <c r="DG244" i="2"/>
  <c r="DJ244" i="2"/>
  <c r="DK244" i="2"/>
  <c r="DL244" i="2"/>
  <c r="DM244" i="2"/>
  <c r="DO244" i="2"/>
  <c r="DP244" i="2"/>
  <c r="DQ244" i="2"/>
  <c r="CW245" i="2"/>
  <c r="CX245" i="2"/>
  <c r="CY245" i="2"/>
  <c r="CZ245" i="2"/>
  <c r="DB245" i="2"/>
  <c r="DC245" i="2"/>
  <c r="DD245" i="2"/>
  <c r="DF245" i="2"/>
  <c r="DG245" i="2"/>
  <c r="DJ245" i="2"/>
  <c r="DK245" i="2"/>
  <c r="DL245" i="2"/>
  <c r="DM245" i="2"/>
  <c r="DO245" i="2"/>
  <c r="DP245" i="2"/>
  <c r="DQ245" i="2"/>
  <c r="CW246" i="2"/>
  <c r="CX246" i="2"/>
  <c r="CY246" i="2"/>
  <c r="CZ246" i="2"/>
  <c r="DB246" i="2"/>
  <c r="DC246" i="2"/>
  <c r="DD246" i="2"/>
  <c r="DF246" i="2"/>
  <c r="DG246" i="2"/>
  <c r="DJ246" i="2"/>
  <c r="DK246" i="2"/>
  <c r="DL246" i="2"/>
  <c r="DM246" i="2"/>
  <c r="DO246" i="2"/>
  <c r="DP246" i="2"/>
  <c r="DQ246" i="2"/>
  <c r="CW247" i="2"/>
  <c r="CX247" i="2"/>
  <c r="CY247" i="2"/>
  <c r="CZ247" i="2"/>
  <c r="DB247" i="2"/>
  <c r="DC247" i="2"/>
  <c r="DD247" i="2"/>
  <c r="DF247" i="2"/>
  <c r="DG247" i="2"/>
  <c r="DJ247" i="2"/>
  <c r="DK247" i="2"/>
  <c r="DL247" i="2"/>
  <c r="DM247" i="2"/>
  <c r="DO247" i="2"/>
  <c r="DP247" i="2"/>
  <c r="DQ247" i="2"/>
  <c r="CW248" i="2"/>
  <c r="CX248" i="2"/>
  <c r="CY248" i="2"/>
  <c r="CZ248" i="2"/>
  <c r="DB248" i="2"/>
  <c r="DC248" i="2"/>
  <c r="DD248" i="2"/>
  <c r="DF248" i="2"/>
  <c r="DG248" i="2"/>
  <c r="DJ248" i="2"/>
  <c r="DK248" i="2"/>
  <c r="DL248" i="2"/>
  <c r="DM248" i="2"/>
  <c r="DO248" i="2"/>
  <c r="DP248" i="2"/>
  <c r="DQ248" i="2"/>
  <c r="CW249" i="2"/>
  <c r="CX249" i="2"/>
  <c r="CY249" i="2"/>
  <c r="CZ249" i="2"/>
  <c r="DB249" i="2"/>
  <c r="DC249" i="2"/>
  <c r="DD249" i="2"/>
  <c r="DF249" i="2"/>
  <c r="DG249" i="2"/>
  <c r="DJ249" i="2"/>
  <c r="DK249" i="2"/>
  <c r="DL249" i="2"/>
  <c r="DM249" i="2"/>
  <c r="DO249" i="2"/>
  <c r="DP249" i="2"/>
  <c r="DQ249" i="2"/>
  <c r="CW250" i="2"/>
  <c r="CX250" i="2"/>
  <c r="CY250" i="2"/>
  <c r="CZ250" i="2"/>
  <c r="DB250" i="2"/>
  <c r="DC250" i="2"/>
  <c r="DD250" i="2"/>
  <c r="DF250" i="2"/>
  <c r="DG250" i="2"/>
  <c r="DJ250" i="2"/>
  <c r="DK250" i="2"/>
  <c r="DL250" i="2"/>
  <c r="DM250" i="2"/>
  <c r="DO250" i="2"/>
  <c r="DP250" i="2"/>
  <c r="DQ250" i="2"/>
  <c r="CW251" i="2"/>
  <c r="CX251" i="2"/>
  <c r="CY251" i="2"/>
  <c r="CZ251" i="2"/>
  <c r="DB251" i="2"/>
  <c r="DC251" i="2"/>
  <c r="DD251" i="2"/>
  <c r="DF251" i="2"/>
  <c r="DG251" i="2"/>
  <c r="DJ251" i="2"/>
  <c r="DK251" i="2"/>
  <c r="DL251" i="2"/>
  <c r="DM251" i="2"/>
  <c r="DO251" i="2"/>
  <c r="DP251" i="2"/>
  <c r="DQ251" i="2"/>
  <c r="CW252" i="2"/>
  <c r="CX252" i="2"/>
  <c r="CY252" i="2"/>
  <c r="CZ252" i="2"/>
  <c r="DB252" i="2"/>
  <c r="DC252" i="2"/>
  <c r="DD252" i="2"/>
  <c r="DF252" i="2"/>
  <c r="DG252" i="2"/>
  <c r="DJ252" i="2"/>
  <c r="DK252" i="2"/>
  <c r="DL252" i="2"/>
  <c r="DM252" i="2"/>
  <c r="DO252" i="2"/>
  <c r="DP252" i="2"/>
  <c r="DQ252" i="2"/>
  <c r="CW253" i="2"/>
  <c r="CX253" i="2"/>
  <c r="CY253" i="2"/>
  <c r="CZ253" i="2"/>
  <c r="DB253" i="2"/>
  <c r="DC253" i="2"/>
  <c r="DD253" i="2"/>
  <c r="DF253" i="2"/>
  <c r="DG253" i="2"/>
  <c r="DJ253" i="2"/>
  <c r="DK253" i="2"/>
  <c r="DL253" i="2"/>
  <c r="DM253" i="2"/>
  <c r="DO253" i="2"/>
  <c r="DP253" i="2"/>
  <c r="DQ253" i="2"/>
  <c r="CW254" i="2"/>
  <c r="CX254" i="2"/>
  <c r="CY254" i="2"/>
  <c r="CZ254" i="2"/>
  <c r="DB254" i="2"/>
  <c r="DC254" i="2"/>
  <c r="DD254" i="2"/>
  <c r="DF254" i="2"/>
  <c r="DG254" i="2"/>
  <c r="DJ254" i="2"/>
  <c r="DK254" i="2"/>
  <c r="DL254" i="2"/>
  <c r="DM254" i="2"/>
  <c r="DO254" i="2"/>
  <c r="DP254" i="2"/>
  <c r="DQ254" i="2"/>
  <c r="CW255" i="2"/>
  <c r="CX255" i="2"/>
  <c r="CY255" i="2"/>
  <c r="CZ255" i="2"/>
  <c r="DB255" i="2"/>
  <c r="DC255" i="2"/>
  <c r="DD255" i="2"/>
  <c r="DF255" i="2"/>
  <c r="DG255" i="2"/>
  <c r="DJ255" i="2"/>
  <c r="DK255" i="2"/>
  <c r="DL255" i="2"/>
  <c r="DM255" i="2"/>
  <c r="DO255" i="2"/>
  <c r="DP255" i="2"/>
  <c r="DQ255" i="2"/>
  <c r="CW256" i="2"/>
  <c r="CX256" i="2"/>
  <c r="CY256" i="2"/>
  <c r="CZ256" i="2"/>
  <c r="DB256" i="2"/>
  <c r="DC256" i="2"/>
  <c r="DD256" i="2"/>
  <c r="DF256" i="2"/>
  <c r="DG256" i="2"/>
  <c r="DJ256" i="2"/>
  <c r="DK256" i="2"/>
  <c r="DL256" i="2"/>
  <c r="DM256" i="2"/>
  <c r="DO256" i="2"/>
  <c r="DP256" i="2"/>
  <c r="DQ256" i="2"/>
  <c r="CW257" i="2"/>
  <c r="CX257" i="2"/>
  <c r="CY257" i="2"/>
  <c r="CZ257" i="2"/>
  <c r="DB257" i="2"/>
  <c r="DC257" i="2"/>
  <c r="DD257" i="2"/>
  <c r="DF257" i="2"/>
  <c r="DG257" i="2"/>
  <c r="DJ257" i="2"/>
  <c r="DK257" i="2"/>
  <c r="DL257" i="2"/>
  <c r="DM257" i="2"/>
  <c r="DO257" i="2"/>
  <c r="DP257" i="2"/>
  <c r="DQ257" i="2"/>
  <c r="CW258" i="2"/>
  <c r="CX258" i="2"/>
  <c r="CY258" i="2"/>
  <c r="CZ258" i="2"/>
  <c r="DB258" i="2"/>
  <c r="DC258" i="2"/>
  <c r="DD258" i="2"/>
  <c r="DF258" i="2"/>
  <c r="DG258" i="2"/>
  <c r="DJ258" i="2"/>
  <c r="DK258" i="2"/>
  <c r="DL258" i="2"/>
  <c r="DM258" i="2"/>
  <c r="DO258" i="2"/>
  <c r="DP258" i="2"/>
  <c r="DQ258" i="2"/>
  <c r="CW259" i="2"/>
  <c r="CX259" i="2"/>
  <c r="CY259" i="2"/>
  <c r="CZ259" i="2"/>
  <c r="DB259" i="2"/>
  <c r="DC259" i="2"/>
  <c r="DD259" i="2"/>
  <c r="DF259" i="2"/>
  <c r="DG259" i="2"/>
  <c r="DJ259" i="2"/>
  <c r="DK259" i="2"/>
  <c r="DL259" i="2"/>
  <c r="DM259" i="2"/>
  <c r="DO259" i="2"/>
  <c r="DP259" i="2"/>
  <c r="DQ259" i="2"/>
  <c r="CW260" i="2"/>
  <c r="CX260" i="2"/>
  <c r="CY260" i="2"/>
  <c r="CZ260" i="2"/>
  <c r="DB260" i="2"/>
  <c r="DC260" i="2"/>
  <c r="DD260" i="2"/>
  <c r="DF260" i="2"/>
  <c r="DG260" i="2"/>
  <c r="DJ260" i="2"/>
  <c r="DK260" i="2"/>
  <c r="DL260" i="2"/>
  <c r="DM260" i="2"/>
  <c r="DO260" i="2"/>
  <c r="DP260" i="2"/>
  <c r="DQ260" i="2"/>
  <c r="CW261" i="2"/>
  <c r="CX261" i="2"/>
  <c r="CY261" i="2"/>
  <c r="CZ261" i="2"/>
  <c r="DB261" i="2"/>
  <c r="DC261" i="2"/>
  <c r="DD261" i="2"/>
  <c r="DF261" i="2"/>
  <c r="DG261" i="2"/>
  <c r="DJ261" i="2"/>
  <c r="DK261" i="2"/>
  <c r="DL261" i="2"/>
  <c r="DM261" i="2"/>
  <c r="DO261" i="2"/>
  <c r="DP261" i="2"/>
  <c r="DQ261" i="2"/>
  <c r="CW262" i="2"/>
  <c r="CX262" i="2"/>
  <c r="CY262" i="2"/>
  <c r="CZ262" i="2"/>
  <c r="DB262" i="2"/>
  <c r="DC262" i="2"/>
  <c r="DD262" i="2"/>
  <c r="DF262" i="2"/>
  <c r="DG262" i="2"/>
  <c r="DJ262" i="2"/>
  <c r="DK262" i="2"/>
  <c r="DL262" i="2"/>
  <c r="DM262" i="2"/>
  <c r="DO262" i="2"/>
  <c r="DP262" i="2"/>
  <c r="DQ262" i="2"/>
  <c r="CW263" i="2"/>
  <c r="CX263" i="2"/>
  <c r="CY263" i="2"/>
  <c r="CZ263" i="2"/>
  <c r="DB263" i="2"/>
  <c r="DC263" i="2"/>
  <c r="DD263" i="2"/>
  <c r="DF263" i="2"/>
  <c r="DG263" i="2"/>
  <c r="DJ263" i="2"/>
  <c r="DK263" i="2"/>
  <c r="DL263" i="2"/>
  <c r="DM263" i="2"/>
  <c r="DO263" i="2"/>
  <c r="DP263" i="2"/>
  <c r="DQ263" i="2"/>
  <c r="CW264" i="2"/>
  <c r="CX264" i="2"/>
  <c r="CY264" i="2"/>
  <c r="CZ264" i="2"/>
  <c r="DB264" i="2"/>
  <c r="DC264" i="2"/>
  <c r="DD264" i="2"/>
  <c r="DF264" i="2"/>
  <c r="DG264" i="2"/>
  <c r="DJ264" i="2"/>
  <c r="DK264" i="2"/>
  <c r="DL264" i="2"/>
  <c r="DM264" i="2"/>
  <c r="DO264" i="2"/>
  <c r="DP264" i="2"/>
  <c r="DQ264" i="2"/>
  <c r="CW265" i="2"/>
  <c r="CX265" i="2"/>
  <c r="CY265" i="2"/>
  <c r="CZ265" i="2"/>
  <c r="DB265" i="2"/>
  <c r="DC265" i="2"/>
  <c r="DD265" i="2"/>
  <c r="DF265" i="2"/>
  <c r="DG265" i="2"/>
  <c r="DJ265" i="2"/>
  <c r="DK265" i="2"/>
  <c r="DL265" i="2"/>
  <c r="DM265" i="2"/>
  <c r="DO265" i="2"/>
  <c r="DP265" i="2"/>
  <c r="DQ265" i="2"/>
  <c r="CW266" i="2"/>
  <c r="CX266" i="2"/>
  <c r="CY266" i="2"/>
  <c r="CZ266" i="2"/>
  <c r="DB266" i="2"/>
  <c r="DC266" i="2"/>
  <c r="DD266" i="2"/>
  <c r="DF266" i="2"/>
  <c r="DG266" i="2"/>
  <c r="DJ266" i="2"/>
  <c r="DK266" i="2"/>
  <c r="DL266" i="2"/>
  <c r="DM266" i="2"/>
  <c r="DO266" i="2"/>
  <c r="DP266" i="2"/>
  <c r="DQ266" i="2"/>
  <c r="CW267" i="2"/>
  <c r="CX267" i="2"/>
  <c r="CY267" i="2"/>
  <c r="CZ267" i="2"/>
  <c r="DB267" i="2"/>
  <c r="DC267" i="2"/>
  <c r="DD267" i="2"/>
  <c r="DF267" i="2"/>
  <c r="DG267" i="2"/>
  <c r="DJ267" i="2"/>
  <c r="DK267" i="2"/>
  <c r="DL267" i="2"/>
  <c r="DM267" i="2"/>
  <c r="DO267" i="2"/>
  <c r="DP267" i="2"/>
  <c r="DQ267" i="2"/>
  <c r="CW268" i="2"/>
  <c r="CX268" i="2"/>
  <c r="CY268" i="2"/>
  <c r="CZ268" i="2"/>
  <c r="DB268" i="2"/>
  <c r="DC268" i="2"/>
  <c r="DD268" i="2"/>
  <c r="DF268" i="2"/>
  <c r="DG268" i="2"/>
  <c r="DJ268" i="2"/>
  <c r="DK268" i="2"/>
  <c r="DL268" i="2"/>
  <c r="DM268" i="2"/>
  <c r="DO268" i="2"/>
  <c r="DP268" i="2"/>
  <c r="DQ268" i="2"/>
  <c r="CW269" i="2"/>
  <c r="CX269" i="2"/>
  <c r="CY269" i="2"/>
  <c r="CZ269" i="2"/>
  <c r="DB269" i="2"/>
  <c r="DC269" i="2"/>
  <c r="DD269" i="2"/>
  <c r="DF269" i="2"/>
  <c r="DG269" i="2"/>
  <c r="DJ269" i="2"/>
  <c r="DK269" i="2"/>
  <c r="DL269" i="2"/>
  <c r="DM269" i="2"/>
  <c r="DO269" i="2"/>
  <c r="DP269" i="2"/>
  <c r="DQ269" i="2"/>
  <c r="CW270" i="2"/>
  <c r="CX270" i="2"/>
  <c r="CY270" i="2"/>
  <c r="CZ270" i="2"/>
  <c r="DB270" i="2"/>
  <c r="DC270" i="2"/>
  <c r="DD270" i="2"/>
  <c r="DF270" i="2"/>
  <c r="DG270" i="2"/>
  <c r="DJ270" i="2"/>
  <c r="DK270" i="2"/>
  <c r="DL270" i="2"/>
  <c r="DM270" i="2"/>
  <c r="DO270" i="2"/>
  <c r="DP270" i="2"/>
  <c r="DQ270" i="2"/>
  <c r="CW271" i="2"/>
  <c r="CX271" i="2"/>
  <c r="CY271" i="2"/>
  <c r="CZ271" i="2"/>
  <c r="DB271" i="2"/>
  <c r="DC271" i="2"/>
  <c r="DD271" i="2"/>
  <c r="DF271" i="2"/>
  <c r="DG271" i="2"/>
  <c r="DJ271" i="2"/>
  <c r="DK271" i="2"/>
  <c r="DL271" i="2"/>
  <c r="DM271" i="2"/>
  <c r="DO271" i="2"/>
  <c r="DP271" i="2"/>
  <c r="DQ271" i="2"/>
  <c r="CW272" i="2"/>
  <c r="CX272" i="2"/>
  <c r="CY272" i="2"/>
  <c r="CZ272" i="2"/>
  <c r="DB272" i="2"/>
  <c r="DC272" i="2"/>
  <c r="DD272" i="2"/>
  <c r="DF272" i="2"/>
  <c r="DG272" i="2"/>
  <c r="DJ272" i="2"/>
  <c r="DK272" i="2"/>
  <c r="DL272" i="2"/>
  <c r="DM272" i="2"/>
  <c r="DO272" i="2"/>
  <c r="DP272" i="2"/>
  <c r="DQ272" i="2"/>
  <c r="CW273" i="2"/>
  <c r="CX273" i="2"/>
  <c r="CY273" i="2"/>
  <c r="CZ273" i="2"/>
  <c r="DB273" i="2"/>
  <c r="DC273" i="2"/>
  <c r="DD273" i="2"/>
  <c r="DF273" i="2"/>
  <c r="DG273" i="2"/>
  <c r="DJ273" i="2"/>
  <c r="DK273" i="2"/>
  <c r="DL273" i="2"/>
  <c r="DM273" i="2"/>
  <c r="DO273" i="2"/>
  <c r="DP273" i="2"/>
  <c r="DQ273" i="2"/>
  <c r="CW274" i="2"/>
  <c r="CX274" i="2"/>
  <c r="CY274" i="2"/>
  <c r="CZ274" i="2"/>
  <c r="DB274" i="2"/>
  <c r="DC274" i="2"/>
  <c r="DD274" i="2"/>
  <c r="DF274" i="2"/>
  <c r="DG274" i="2"/>
  <c r="DJ274" i="2"/>
  <c r="DK274" i="2"/>
  <c r="DL274" i="2"/>
  <c r="DM274" i="2"/>
  <c r="DO274" i="2"/>
  <c r="DP274" i="2"/>
  <c r="DQ274" i="2"/>
  <c r="CW275" i="2"/>
  <c r="CX275" i="2"/>
  <c r="CY275" i="2"/>
  <c r="CZ275" i="2"/>
  <c r="DB275" i="2"/>
  <c r="DC275" i="2"/>
  <c r="DD275" i="2"/>
  <c r="DF275" i="2"/>
  <c r="DG275" i="2"/>
  <c r="DJ275" i="2"/>
  <c r="DK275" i="2"/>
  <c r="DL275" i="2"/>
  <c r="DM275" i="2"/>
  <c r="DO275" i="2"/>
  <c r="DP275" i="2"/>
  <c r="DQ275" i="2"/>
  <c r="CW276" i="2"/>
  <c r="CX276" i="2"/>
  <c r="CY276" i="2"/>
  <c r="CZ276" i="2"/>
  <c r="DB276" i="2"/>
  <c r="DC276" i="2"/>
  <c r="DD276" i="2"/>
  <c r="DF276" i="2"/>
  <c r="DG276" i="2"/>
  <c r="DJ276" i="2"/>
  <c r="DK276" i="2"/>
  <c r="DL276" i="2"/>
  <c r="DM276" i="2"/>
  <c r="DO276" i="2"/>
  <c r="DP276" i="2"/>
  <c r="DQ276" i="2"/>
  <c r="CW277" i="2"/>
  <c r="CX277" i="2"/>
  <c r="CY277" i="2"/>
  <c r="CZ277" i="2"/>
  <c r="DB277" i="2"/>
  <c r="DC277" i="2"/>
  <c r="DD277" i="2"/>
  <c r="DF277" i="2"/>
  <c r="DG277" i="2"/>
  <c r="DJ277" i="2"/>
  <c r="DK277" i="2"/>
  <c r="DL277" i="2"/>
  <c r="DM277" i="2"/>
  <c r="DO277" i="2"/>
  <c r="DP277" i="2"/>
  <c r="DQ277" i="2"/>
  <c r="CW278" i="2"/>
  <c r="CX278" i="2"/>
  <c r="CY278" i="2"/>
  <c r="CZ278" i="2"/>
  <c r="DB278" i="2"/>
  <c r="DC278" i="2"/>
  <c r="DD278" i="2"/>
  <c r="DF278" i="2"/>
  <c r="DG278" i="2"/>
  <c r="DJ278" i="2"/>
  <c r="DK278" i="2"/>
  <c r="DL278" i="2"/>
  <c r="DM278" i="2"/>
  <c r="DO278" i="2"/>
  <c r="DP278" i="2"/>
  <c r="DQ278" i="2"/>
  <c r="CW279" i="2"/>
  <c r="CX279" i="2"/>
  <c r="CY279" i="2"/>
  <c r="CZ279" i="2"/>
  <c r="DB279" i="2"/>
  <c r="DC279" i="2"/>
  <c r="DD279" i="2"/>
  <c r="DF279" i="2"/>
  <c r="DG279" i="2"/>
  <c r="DJ279" i="2"/>
  <c r="DK279" i="2"/>
  <c r="DL279" i="2"/>
  <c r="DM279" i="2"/>
  <c r="DO279" i="2"/>
  <c r="DP279" i="2"/>
  <c r="DQ279" i="2"/>
  <c r="CW280" i="2"/>
  <c r="CX280" i="2"/>
  <c r="CY280" i="2"/>
  <c r="CZ280" i="2"/>
  <c r="DB280" i="2"/>
  <c r="DC280" i="2"/>
  <c r="DD280" i="2"/>
  <c r="DF280" i="2"/>
  <c r="DG280" i="2"/>
  <c r="DJ280" i="2"/>
  <c r="DK280" i="2"/>
  <c r="DL280" i="2"/>
  <c r="DM280" i="2"/>
  <c r="DO280" i="2"/>
  <c r="DP280" i="2"/>
  <c r="DQ280" i="2"/>
  <c r="CW281" i="2"/>
  <c r="CX281" i="2"/>
  <c r="CY281" i="2"/>
  <c r="CZ281" i="2"/>
  <c r="DB281" i="2"/>
  <c r="DC281" i="2"/>
  <c r="DD281" i="2"/>
  <c r="DF281" i="2"/>
  <c r="DG281" i="2"/>
  <c r="DJ281" i="2"/>
  <c r="DK281" i="2"/>
  <c r="DL281" i="2"/>
  <c r="DM281" i="2"/>
  <c r="DO281" i="2"/>
  <c r="DP281" i="2"/>
  <c r="DQ281" i="2"/>
  <c r="CW282" i="2"/>
  <c r="CX282" i="2"/>
  <c r="CY282" i="2"/>
  <c r="CZ282" i="2"/>
  <c r="DB282" i="2"/>
  <c r="DC282" i="2"/>
  <c r="DD282" i="2"/>
  <c r="DF282" i="2"/>
  <c r="DG282" i="2"/>
  <c r="DJ282" i="2"/>
  <c r="DK282" i="2"/>
  <c r="DL282" i="2"/>
  <c r="DM282" i="2"/>
  <c r="DO282" i="2"/>
  <c r="DP282" i="2"/>
  <c r="DQ282" i="2"/>
  <c r="CW283" i="2"/>
  <c r="CX283" i="2"/>
  <c r="CY283" i="2"/>
  <c r="CZ283" i="2"/>
  <c r="DB283" i="2"/>
  <c r="DC283" i="2"/>
  <c r="DD283" i="2"/>
  <c r="DF283" i="2"/>
  <c r="DG283" i="2"/>
  <c r="DJ283" i="2"/>
  <c r="DK283" i="2"/>
  <c r="DL283" i="2"/>
  <c r="DM283" i="2"/>
  <c r="DO283" i="2"/>
  <c r="DP283" i="2"/>
  <c r="DQ283" i="2"/>
  <c r="CW284" i="2"/>
  <c r="CX284" i="2"/>
  <c r="CY284" i="2"/>
  <c r="CZ284" i="2"/>
  <c r="DB284" i="2"/>
  <c r="DC284" i="2"/>
  <c r="DD284" i="2"/>
  <c r="DF284" i="2"/>
  <c r="DG284" i="2"/>
  <c r="DJ284" i="2"/>
  <c r="DK284" i="2"/>
  <c r="DL284" i="2"/>
  <c r="DM284" i="2"/>
  <c r="DO284" i="2"/>
  <c r="DP284" i="2"/>
  <c r="DQ284" i="2"/>
  <c r="CW285" i="2"/>
  <c r="CX285" i="2"/>
  <c r="CY285" i="2"/>
  <c r="CZ285" i="2"/>
  <c r="DB285" i="2"/>
  <c r="DC285" i="2"/>
  <c r="DD285" i="2"/>
  <c r="DF285" i="2"/>
  <c r="DG285" i="2"/>
  <c r="DJ285" i="2"/>
  <c r="DK285" i="2"/>
  <c r="DL285" i="2"/>
  <c r="DM285" i="2"/>
  <c r="DO285" i="2"/>
  <c r="DP285" i="2"/>
  <c r="DQ285" i="2"/>
  <c r="CW286" i="2"/>
  <c r="CX286" i="2"/>
  <c r="CY286" i="2"/>
  <c r="CZ286" i="2"/>
  <c r="DB286" i="2"/>
  <c r="DC286" i="2"/>
  <c r="DD286" i="2"/>
  <c r="DF286" i="2"/>
  <c r="DG286" i="2"/>
  <c r="DJ286" i="2"/>
  <c r="DK286" i="2"/>
  <c r="DL286" i="2"/>
  <c r="DM286" i="2"/>
  <c r="DO286" i="2"/>
  <c r="DP286" i="2"/>
  <c r="DQ286" i="2"/>
  <c r="CW287" i="2"/>
  <c r="CX287" i="2"/>
  <c r="CY287" i="2"/>
  <c r="CZ287" i="2"/>
  <c r="DB287" i="2"/>
  <c r="DC287" i="2"/>
  <c r="DD287" i="2"/>
  <c r="DF287" i="2"/>
  <c r="DG287" i="2"/>
  <c r="DJ287" i="2"/>
  <c r="DK287" i="2"/>
  <c r="DL287" i="2"/>
  <c r="DM287" i="2"/>
  <c r="DO287" i="2"/>
  <c r="DP287" i="2"/>
  <c r="DQ287" i="2"/>
  <c r="CW288" i="2"/>
  <c r="CX288" i="2"/>
  <c r="CY288" i="2"/>
  <c r="CZ288" i="2"/>
  <c r="DB288" i="2"/>
  <c r="DC288" i="2"/>
  <c r="DD288" i="2"/>
  <c r="DF288" i="2"/>
  <c r="DG288" i="2"/>
  <c r="DJ288" i="2"/>
  <c r="DK288" i="2"/>
  <c r="DL288" i="2"/>
  <c r="DM288" i="2"/>
  <c r="DO288" i="2"/>
  <c r="DP288" i="2"/>
  <c r="DQ288" i="2"/>
  <c r="CW289" i="2"/>
  <c r="CX289" i="2"/>
  <c r="CY289" i="2"/>
  <c r="CZ289" i="2"/>
  <c r="DB289" i="2"/>
  <c r="DC289" i="2"/>
  <c r="DD289" i="2"/>
  <c r="DF289" i="2"/>
  <c r="DG289" i="2"/>
  <c r="DJ289" i="2"/>
  <c r="DK289" i="2"/>
  <c r="DL289" i="2"/>
  <c r="DM289" i="2"/>
  <c r="DO289" i="2"/>
  <c r="DP289" i="2"/>
  <c r="DQ289" i="2"/>
  <c r="CW290" i="2"/>
  <c r="CX290" i="2"/>
  <c r="CY290" i="2"/>
  <c r="CZ290" i="2"/>
  <c r="DB290" i="2"/>
  <c r="DC290" i="2"/>
  <c r="DD290" i="2"/>
  <c r="DF290" i="2"/>
  <c r="DG290" i="2"/>
  <c r="DJ290" i="2"/>
  <c r="DK290" i="2"/>
  <c r="DL290" i="2"/>
  <c r="DM290" i="2"/>
  <c r="DO290" i="2"/>
  <c r="DP290" i="2"/>
  <c r="DQ290" i="2"/>
  <c r="CW291" i="2"/>
  <c r="CX291" i="2"/>
  <c r="CY291" i="2"/>
  <c r="CZ291" i="2"/>
  <c r="DB291" i="2"/>
  <c r="DC291" i="2"/>
  <c r="DD291" i="2"/>
  <c r="DF291" i="2"/>
  <c r="DG291" i="2"/>
  <c r="DJ291" i="2"/>
  <c r="DK291" i="2"/>
  <c r="DL291" i="2"/>
  <c r="DM291" i="2"/>
  <c r="DO291" i="2"/>
  <c r="DP291" i="2"/>
  <c r="DQ291" i="2"/>
  <c r="CW292" i="2"/>
  <c r="CX292" i="2"/>
  <c r="CY292" i="2"/>
  <c r="CZ292" i="2"/>
  <c r="DB292" i="2"/>
  <c r="DC292" i="2"/>
  <c r="DD292" i="2"/>
  <c r="DF292" i="2"/>
  <c r="DG292" i="2"/>
  <c r="DJ292" i="2"/>
  <c r="DK292" i="2"/>
  <c r="DL292" i="2"/>
  <c r="DM292" i="2"/>
  <c r="DO292" i="2"/>
  <c r="DP292" i="2"/>
  <c r="DQ292" i="2"/>
  <c r="CW293" i="2"/>
  <c r="CX293" i="2"/>
  <c r="CY293" i="2"/>
  <c r="CZ293" i="2"/>
  <c r="DB293" i="2"/>
  <c r="DC293" i="2"/>
  <c r="DD293" i="2"/>
  <c r="DF293" i="2"/>
  <c r="DG293" i="2"/>
  <c r="DJ293" i="2"/>
  <c r="DK293" i="2"/>
  <c r="DL293" i="2"/>
  <c r="DM293" i="2"/>
  <c r="DO293" i="2"/>
  <c r="DP293" i="2"/>
  <c r="DQ293" i="2"/>
  <c r="CW294" i="2"/>
  <c r="CX294" i="2"/>
  <c r="CY294" i="2"/>
  <c r="CZ294" i="2"/>
  <c r="DB294" i="2"/>
  <c r="DC294" i="2"/>
  <c r="DD294" i="2"/>
  <c r="DF294" i="2"/>
  <c r="DG294" i="2"/>
  <c r="DJ294" i="2"/>
  <c r="DK294" i="2"/>
  <c r="DL294" i="2"/>
  <c r="DM294" i="2"/>
  <c r="DO294" i="2"/>
  <c r="DP294" i="2"/>
  <c r="DQ294" i="2"/>
  <c r="CW295" i="2"/>
  <c r="CX295" i="2"/>
  <c r="CY295" i="2"/>
  <c r="CZ295" i="2"/>
  <c r="DB295" i="2"/>
  <c r="DC295" i="2"/>
  <c r="DD295" i="2"/>
  <c r="DF295" i="2"/>
  <c r="DG295" i="2"/>
  <c r="DJ295" i="2"/>
  <c r="DK295" i="2"/>
  <c r="DL295" i="2"/>
  <c r="DM295" i="2"/>
  <c r="DO295" i="2"/>
  <c r="DP295" i="2"/>
  <c r="DQ295" i="2"/>
  <c r="CW296" i="2"/>
  <c r="CX296" i="2"/>
  <c r="CY296" i="2"/>
  <c r="CZ296" i="2"/>
  <c r="DB296" i="2"/>
  <c r="DC296" i="2"/>
  <c r="DD296" i="2"/>
  <c r="DF296" i="2"/>
  <c r="DG296" i="2"/>
  <c r="DJ296" i="2"/>
  <c r="DK296" i="2"/>
  <c r="DL296" i="2"/>
  <c r="DM296" i="2"/>
  <c r="DO296" i="2"/>
  <c r="DP296" i="2"/>
  <c r="DQ296" i="2"/>
  <c r="CW297" i="2"/>
  <c r="CX297" i="2"/>
  <c r="CY297" i="2"/>
  <c r="CZ297" i="2"/>
  <c r="DB297" i="2"/>
  <c r="DC297" i="2"/>
  <c r="DD297" i="2"/>
  <c r="DF297" i="2"/>
  <c r="DG297" i="2"/>
  <c r="DJ297" i="2"/>
  <c r="DK297" i="2"/>
  <c r="DL297" i="2"/>
  <c r="DM297" i="2"/>
  <c r="DO297" i="2"/>
  <c r="DP297" i="2"/>
  <c r="DQ297" i="2"/>
  <c r="CW298" i="2"/>
  <c r="CX298" i="2"/>
  <c r="CY298" i="2"/>
  <c r="CZ298" i="2"/>
  <c r="DB298" i="2"/>
  <c r="DC298" i="2"/>
  <c r="DD298" i="2"/>
  <c r="DF298" i="2"/>
  <c r="DG298" i="2"/>
  <c r="DJ298" i="2"/>
  <c r="DK298" i="2"/>
  <c r="DL298" i="2"/>
  <c r="DM298" i="2"/>
  <c r="DO298" i="2"/>
  <c r="DP298" i="2"/>
  <c r="DQ298" i="2"/>
  <c r="CW299" i="2"/>
  <c r="CX299" i="2"/>
  <c r="CY299" i="2"/>
  <c r="CZ299" i="2"/>
  <c r="DB299" i="2"/>
  <c r="DC299" i="2"/>
  <c r="DD299" i="2"/>
  <c r="DF299" i="2"/>
  <c r="DG299" i="2"/>
  <c r="DJ299" i="2"/>
  <c r="DK299" i="2"/>
  <c r="DL299" i="2"/>
  <c r="DM299" i="2"/>
  <c r="DO299" i="2"/>
  <c r="DP299" i="2"/>
  <c r="DQ299" i="2"/>
  <c r="CW300" i="2"/>
  <c r="CX300" i="2"/>
  <c r="CY300" i="2"/>
  <c r="CZ300" i="2"/>
  <c r="DB300" i="2"/>
  <c r="DC300" i="2"/>
  <c r="DD300" i="2"/>
  <c r="DF300" i="2"/>
  <c r="DG300" i="2"/>
  <c r="DJ300" i="2"/>
  <c r="DK300" i="2"/>
  <c r="DL300" i="2"/>
  <c r="DM300" i="2"/>
  <c r="DO300" i="2"/>
  <c r="DP300" i="2"/>
  <c r="DQ300" i="2"/>
  <c r="CW301" i="2"/>
  <c r="CX301" i="2"/>
  <c r="CY301" i="2"/>
  <c r="CZ301" i="2"/>
  <c r="DB301" i="2"/>
  <c r="DC301" i="2"/>
  <c r="DD301" i="2"/>
  <c r="DF301" i="2"/>
  <c r="DG301" i="2"/>
  <c r="DJ301" i="2"/>
  <c r="DK301" i="2"/>
  <c r="DL301" i="2"/>
  <c r="DM301" i="2"/>
  <c r="DO301" i="2"/>
  <c r="DP301" i="2"/>
  <c r="DQ301" i="2"/>
  <c r="CW302" i="2"/>
  <c r="CX302" i="2"/>
  <c r="CY302" i="2"/>
  <c r="CZ302" i="2"/>
  <c r="DB302" i="2"/>
  <c r="DC302" i="2"/>
  <c r="DD302" i="2"/>
  <c r="DF302" i="2"/>
  <c r="DG302" i="2"/>
  <c r="DJ302" i="2"/>
  <c r="DK302" i="2"/>
  <c r="DL302" i="2"/>
  <c r="DM302" i="2"/>
  <c r="DO302" i="2"/>
  <c r="DP302" i="2"/>
  <c r="DQ302" i="2"/>
  <c r="CW303" i="2"/>
  <c r="CX303" i="2"/>
  <c r="CY303" i="2"/>
  <c r="CZ303" i="2"/>
  <c r="DB303" i="2"/>
  <c r="DC303" i="2"/>
  <c r="DD303" i="2"/>
  <c r="DF303" i="2"/>
  <c r="DG303" i="2"/>
  <c r="DJ303" i="2"/>
  <c r="DK303" i="2"/>
  <c r="DL303" i="2"/>
  <c r="DM303" i="2"/>
  <c r="DO303" i="2"/>
  <c r="DP303" i="2"/>
  <c r="DQ303" i="2"/>
  <c r="CW304" i="2"/>
  <c r="CX304" i="2"/>
  <c r="CY304" i="2"/>
  <c r="CZ304" i="2"/>
  <c r="DB304" i="2"/>
  <c r="DC304" i="2"/>
  <c r="DD304" i="2"/>
  <c r="DF304" i="2"/>
  <c r="DG304" i="2"/>
  <c r="DJ304" i="2"/>
  <c r="DK304" i="2"/>
  <c r="DL304" i="2"/>
  <c r="DM304" i="2"/>
  <c r="DO304" i="2"/>
  <c r="DP304" i="2"/>
  <c r="DQ304" i="2"/>
  <c r="CW305" i="2"/>
  <c r="CX305" i="2"/>
  <c r="CY305" i="2"/>
  <c r="CZ305" i="2"/>
  <c r="DB305" i="2"/>
  <c r="DC305" i="2"/>
  <c r="DD305" i="2"/>
  <c r="DF305" i="2"/>
  <c r="DG305" i="2"/>
  <c r="DJ305" i="2"/>
  <c r="DK305" i="2"/>
  <c r="DL305" i="2"/>
  <c r="DM305" i="2"/>
  <c r="DO305" i="2"/>
  <c r="DP305" i="2"/>
  <c r="DQ305" i="2"/>
  <c r="CW306" i="2"/>
  <c r="CX306" i="2"/>
  <c r="CY306" i="2"/>
  <c r="CZ306" i="2"/>
  <c r="DB306" i="2"/>
  <c r="DC306" i="2"/>
  <c r="DD306" i="2"/>
  <c r="DF306" i="2"/>
  <c r="DG306" i="2"/>
  <c r="DJ306" i="2"/>
  <c r="DK306" i="2"/>
  <c r="DL306" i="2"/>
  <c r="DM306" i="2"/>
  <c r="DO306" i="2"/>
  <c r="DP306" i="2"/>
  <c r="DQ306" i="2"/>
  <c r="CW307" i="2"/>
  <c r="CX307" i="2"/>
  <c r="CY307" i="2"/>
  <c r="CZ307" i="2"/>
  <c r="DB307" i="2"/>
  <c r="DC307" i="2"/>
  <c r="DD307" i="2"/>
  <c r="DF307" i="2"/>
  <c r="DG307" i="2"/>
  <c r="DJ307" i="2"/>
  <c r="DK307" i="2"/>
  <c r="DL307" i="2"/>
  <c r="DM307" i="2"/>
  <c r="DO307" i="2"/>
  <c r="DP307" i="2"/>
  <c r="DQ307" i="2"/>
  <c r="CW308" i="2"/>
  <c r="CX308" i="2"/>
  <c r="CY308" i="2"/>
  <c r="CZ308" i="2"/>
  <c r="DB308" i="2"/>
  <c r="DC308" i="2"/>
  <c r="DD308" i="2"/>
  <c r="DF308" i="2"/>
  <c r="DG308" i="2"/>
  <c r="DJ308" i="2"/>
  <c r="DK308" i="2"/>
  <c r="DL308" i="2"/>
  <c r="DM308" i="2"/>
  <c r="DO308" i="2"/>
  <c r="DP308" i="2"/>
  <c r="DQ308" i="2"/>
  <c r="CW309" i="2"/>
  <c r="CX309" i="2"/>
  <c r="CY309" i="2"/>
  <c r="CZ309" i="2"/>
  <c r="DB309" i="2"/>
  <c r="DC309" i="2"/>
  <c r="DD309" i="2"/>
  <c r="DF309" i="2"/>
  <c r="DG309" i="2"/>
  <c r="DJ309" i="2"/>
  <c r="DK309" i="2"/>
  <c r="DL309" i="2"/>
  <c r="DM309" i="2"/>
  <c r="DO309" i="2"/>
  <c r="DP309" i="2"/>
  <c r="DQ309" i="2"/>
  <c r="CW310" i="2"/>
  <c r="CX310" i="2"/>
  <c r="CY310" i="2"/>
  <c r="CZ310" i="2"/>
  <c r="DB310" i="2"/>
  <c r="DC310" i="2"/>
  <c r="DD310" i="2"/>
  <c r="DF310" i="2"/>
  <c r="DG310" i="2"/>
  <c r="DJ310" i="2"/>
  <c r="DK310" i="2"/>
  <c r="DL310" i="2"/>
  <c r="DM310" i="2"/>
  <c r="DO310" i="2"/>
  <c r="DP310" i="2"/>
  <c r="DQ310" i="2"/>
  <c r="CW311" i="2"/>
  <c r="CX311" i="2"/>
  <c r="CY311" i="2"/>
  <c r="CZ311" i="2"/>
  <c r="DB311" i="2"/>
  <c r="DC311" i="2"/>
  <c r="DD311" i="2"/>
  <c r="DF311" i="2"/>
  <c r="DG311" i="2"/>
  <c r="DJ311" i="2"/>
  <c r="DK311" i="2"/>
  <c r="DL311" i="2"/>
  <c r="DM311" i="2"/>
  <c r="DO311" i="2"/>
  <c r="DP311" i="2"/>
  <c r="DQ311" i="2"/>
  <c r="CW312" i="2"/>
  <c r="CX312" i="2"/>
  <c r="CY312" i="2"/>
  <c r="CZ312" i="2"/>
  <c r="DB312" i="2"/>
  <c r="DC312" i="2"/>
  <c r="DD312" i="2"/>
  <c r="DF312" i="2"/>
  <c r="DG312" i="2"/>
  <c r="DJ312" i="2"/>
  <c r="DK312" i="2"/>
  <c r="DL312" i="2"/>
  <c r="DM312" i="2"/>
  <c r="DO312" i="2"/>
  <c r="DP312" i="2"/>
  <c r="DQ312" i="2"/>
  <c r="CW313" i="2"/>
  <c r="CX313" i="2"/>
  <c r="CY313" i="2"/>
  <c r="CZ313" i="2"/>
  <c r="DB313" i="2"/>
  <c r="DC313" i="2"/>
  <c r="DD313" i="2"/>
  <c r="DF313" i="2"/>
  <c r="DG313" i="2"/>
  <c r="DJ313" i="2"/>
  <c r="DK313" i="2"/>
  <c r="DL313" i="2"/>
  <c r="DM313" i="2"/>
  <c r="DO313" i="2"/>
  <c r="DP313" i="2"/>
  <c r="DQ313" i="2"/>
  <c r="CW314" i="2"/>
  <c r="CX314" i="2"/>
  <c r="CY314" i="2"/>
  <c r="CZ314" i="2"/>
  <c r="DB314" i="2"/>
  <c r="DC314" i="2"/>
  <c r="DD314" i="2"/>
  <c r="DF314" i="2"/>
  <c r="DG314" i="2"/>
  <c r="DJ314" i="2"/>
  <c r="DK314" i="2"/>
  <c r="DL314" i="2"/>
  <c r="DM314" i="2"/>
  <c r="DO314" i="2"/>
  <c r="DP314" i="2"/>
  <c r="DQ314" i="2"/>
  <c r="CW315" i="2"/>
  <c r="CX315" i="2"/>
  <c r="CY315" i="2"/>
  <c r="CZ315" i="2"/>
  <c r="DB315" i="2"/>
  <c r="DC315" i="2"/>
  <c r="DD315" i="2"/>
  <c r="DF315" i="2"/>
  <c r="DG315" i="2"/>
  <c r="DJ315" i="2"/>
  <c r="DK315" i="2"/>
  <c r="DL315" i="2"/>
  <c r="DM315" i="2"/>
  <c r="DO315" i="2"/>
  <c r="DP315" i="2"/>
  <c r="DQ315" i="2"/>
  <c r="CW316" i="2"/>
  <c r="CX316" i="2"/>
  <c r="CY316" i="2"/>
  <c r="CZ316" i="2"/>
  <c r="DB316" i="2"/>
  <c r="DC316" i="2"/>
  <c r="DD316" i="2"/>
  <c r="DF316" i="2"/>
  <c r="DG316" i="2"/>
  <c r="DJ316" i="2"/>
  <c r="DK316" i="2"/>
  <c r="DL316" i="2"/>
  <c r="DM316" i="2"/>
  <c r="DO316" i="2"/>
  <c r="DP316" i="2"/>
  <c r="DQ316" i="2"/>
  <c r="CW317" i="2"/>
  <c r="CX317" i="2"/>
  <c r="CY317" i="2"/>
  <c r="CZ317" i="2"/>
  <c r="DB317" i="2"/>
  <c r="DC317" i="2"/>
  <c r="DD317" i="2"/>
  <c r="DF317" i="2"/>
  <c r="DG317" i="2"/>
  <c r="DJ317" i="2"/>
  <c r="DK317" i="2"/>
  <c r="DL317" i="2"/>
  <c r="DM317" i="2"/>
  <c r="DO317" i="2"/>
  <c r="DP317" i="2"/>
  <c r="DQ317" i="2"/>
  <c r="CW318" i="2"/>
  <c r="CX318" i="2"/>
  <c r="CY318" i="2"/>
  <c r="CZ318" i="2"/>
  <c r="DB318" i="2"/>
  <c r="DC318" i="2"/>
  <c r="DD318" i="2"/>
  <c r="DF318" i="2"/>
  <c r="DG318" i="2"/>
  <c r="DJ318" i="2"/>
  <c r="DK318" i="2"/>
  <c r="DL318" i="2"/>
  <c r="DM318" i="2"/>
  <c r="DO318" i="2"/>
  <c r="DP318" i="2"/>
  <c r="DQ318" i="2"/>
  <c r="CW319" i="2"/>
  <c r="CX319" i="2"/>
  <c r="CY319" i="2"/>
  <c r="CZ319" i="2"/>
  <c r="DB319" i="2"/>
  <c r="DC319" i="2"/>
  <c r="DD319" i="2"/>
  <c r="DF319" i="2"/>
  <c r="DG319" i="2"/>
  <c r="DJ319" i="2"/>
  <c r="DK319" i="2"/>
  <c r="DL319" i="2"/>
  <c r="DM319" i="2"/>
  <c r="DO319" i="2"/>
  <c r="DP319" i="2"/>
  <c r="DQ319" i="2"/>
  <c r="CW320" i="2"/>
  <c r="CX320" i="2"/>
  <c r="CY320" i="2"/>
  <c r="CZ320" i="2"/>
  <c r="DB320" i="2"/>
  <c r="DC320" i="2"/>
  <c r="DD320" i="2"/>
  <c r="DF320" i="2"/>
  <c r="DG320" i="2"/>
  <c r="DJ320" i="2"/>
  <c r="DK320" i="2"/>
  <c r="DL320" i="2"/>
  <c r="DM320" i="2"/>
  <c r="DO320" i="2"/>
  <c r="DP320" i="2"/>
  <c r="DQ320" i="2"/>
  <c r="CW321" i="2"/>
  <c r="CX321" i="2"/>
  <c r="CY321" i="2"/>
  <c r="CZ321" i="2"/>
  <c r="DB321" i="2"/>
  <c r="DC321" i="2"/>
  <c r="DD321" i="2"/>
  <c r="DF321" i="2"/>
  <c r="DG321" i="2"/>
  <c r="DJ321" i="2"/>
  <c r="DK321" i="2"/>
  <c r="DL321" i="2"/>
  <c r="DM321" i="2"/>
  <c r="DO321" i="2"/>
  <c r="DP321" i="2"/>
  <c r="DQ321" i="2"/>
  <c r="CW322" i="2"/>
  <c r="CX322" i="2"/>
  <c r="CY322" i="2"/>
  <c r="CZ322" i="2"/>
  <c r="DB322" i="2"/>
  <c r="DC322" i="2"/>
  <c r="DD322" i="2"/>
  <c r="DF322" i="2"/>
  <c r="DG322" i="2"/>
  <c r="DJ322" i="2"/>
  <c r="DK322" i="2"/>
  <c r="DL322" i="2"/>
  <c r="DM322" i="2"/>
  <c r="DO322" i="2"/>
  <c r="DP322" i="2"/>
  <c r="DQ322" i="2"/>
  <c r="CW323" i="2"/>
  <c r="CX323" i="2"/>
  <c r="CY323" i="2"/>
  <c r="CZ323" i="2"/>
  <c r="DB323" i="2"/>
  <c r="DC323" i="2"/>
  <c r="DD323" i="2"/>
  <c r="DF323" i="2"/>
  <c r="DG323" i="2"/>
  <c r="DJ323" i="2"/>
  <c r="DK323" i="2"/>
  <c r="DL323" i="2"/>
  <c r="DM323" i="2"/>
  <c r="DO323" i="2"/>
  <c r="DP323" i="2"/>
  <c r="DQ323" i="2"/>
  <c r="CW324" i="2"/>
  <c r="CX324" i="2"/>
  <c r="CY324" i="2"/>
  <c r="CZ324" i="2"/>
  <c r="DB324" i="2"/>
  <c r="DC324" i="2"/>
  <c r="DD324" i="2"/>
  <c r="DF324" i="2"/>
  <c r="DG324" i="2"/>
  <c r="DJ324" i="2"/>
  <c r="DK324" i="2"/>
  <c r="DL324" i="2"/>
  <c r="DM324" i="2"/>
  <c r="DO324" i="2"/>
  <c r="DP324" i="2"/>
  <c r="DQ324" i="2"/>
  <c r="CW325" i="2"/>
  <c r="CX325" i="2"/>
  <c r="CY325" i="2"/>
  <c r="CZ325" i="2"/>
  <c r="DB325" i="2"/>
  <c r="DC325" i="2"/>
  <c r="DD325" i="2"/>
  <c r="DF325" i="2"/>
  <c r="DG325" i="2"/>
  <c r="DJ325" i="2"/>
  <c r="DK325" i="2"/>
  <c r="DL325" i="2"/>
  <c r="DM325" i="2"/>
  <c r="DO325" i="2"/>
  <c r="DP325" i="2"/>
  <c r="DQ325" i="2"/>
  <c r="CW326" i="2"/>
  <c r="CX326" i="2"/>
  <c r="CY326" i="2"/>
  <c r="CZ326" i="2"/>
  <c r="DB326" i="2"/>
  <c r="DC326" i="2"/>
  <c r="DD326" i="2"/>
  <c r="DF326" i="2"/>
  <c r="DG326" i="2"/>
  <c r="DJ326" i="2"/>
  <c r="DK326" i="2"/>
  <c r="DL326" i="2"/>
  <c r="DM326" i="2"/>
  <c r="DO326" i="2"/>
  <c r="DP326" i="2"/>
  <c r="DQ326" i="2"/>
  <c r="CW327" i="2"/>
  <c r="CX327" i="2"/>
  <c r="CY327" i="2"/>
  <c r="CZ327" i="2"/>
  <c r="DB327" i="2"/>
  <c r="DC327" i="2"/>
  <c r="DD327" i="2"/>
  <c r="DF327" i="2"/>
  <c r="DG327" i="2"/>
  <c r="DJ327" i="2"/>
  <c r="DK327" i="2"/>
  <c r="DL327" i="2"/>
  <c r="DM327" i="2"/>
  <c r="DO327" i="2"/>
  <c r="DP327" i="2"/>
  <c r="DQ327" i="2"/>
  <c r="CW328" i="2"/>
  <c r="CX328" i="2"/>
  <c r="CY328" i="2"/>
  <c r="CZ328" i="2"/>
  <c r="DB328" i="2"/>
  <c r="DC328" i="2"/>
  <c r="DD328" i="2"/>
  <c r="DF328" i="2"/>
  <c r="DG328" i="2"/>
  <c r="DJ328" i="2"/>
  <c r="DK328" i="2"/>
  <c r="DL328" i="2"/>
  <c r="DM328" i="2"/>
  <c r="DO328" i="2"/>
  <c r="DP328" i="2"/>
  <c r="DQ328" i="2"/>
  <c r="CW329" i="2"/>
  <c r="CX329" i="2"/>
  <c r="CY329" i="2"/>
  <c r="CZ329" i="2"/>
  <c r="DB329" i="2"/>
  <c r="DC329" i="2"/>
  <c r="DD329" i="2"/>
  <c r="DF329" i="2"/>
  <c r="DG329" i="2"/>
  <c r="DJ329" i="2"/>
  <c r="DK329" i="2"/>
  <c r="DL329" i="2"/>
  <c r="DM329" i="2"/>
  <c r="DO329" i="2"/>
  <c r="DP329" i="2"/>
  <c r="DQ329" i="2"/>
  <c r="CW330" i="2"/>
  <c r="CX330" i="2"/>
  <c r="CY330" i="2"/>
  <c r="CZ330" i="2"/>
  <c r="DB330" i="2"/>
  <c r="DC330" i="2"/>
  <c r="DD330" i="2"/>
  <c r="DF330" i="2"/>
  <c r="DG330" i="2"/>
  <c r="DJ330" i="2"/>
  <c r="DK330" i="2"/>
  <c r="DL330" i="2"/>
  <c r="DM330" i="2"/>
  <c r="DO330" i="2"/>
  <c r="DP330" i="2"/>
  <c r="DQ330" i="2"/>
  <c r="CW331" i="2"/>
  <c r="CX331" i="2"/>
  <c r="CY331" i="2"/>
  <c r="CZ331" i="2"/>
  <c r="DB331" i="2"/>
  <c r="DC331" i="2"/>
  <c r="DD331" i="2"/>
  <c r="DF331" i="2"/>
  <c r="DG331" i="2"/>
  <c r="DJ331" i="2"/>
  <c r="DK331" i="2"/>
  <c r="DL331" i="2"/>
  <c r="DM331" i="2"/>
  <c r="DO331" i="2"/>
  <c r="DP331" i="2"/>
  <c r="DQ331" i="2"/>
  <c r="CW332" i="2"/>
  <c r="CX332" i="2"/>
  <c r="CY332" i="2"/>
  <c r="CZ332" i="2"/>
  <c r="DB332" i="2"/>
  <c r="DC332" i="2"/>
  <c r="DD332" i="2"/>
  <c r="DF332" i="2"/>
  <c r="DG332" i="2"/>
  <c r="DJ332" i="2"/>
  <c r="DK332" i="2"/>
  <c r="DL332" i="2"/>
  <c r="DM332" i="2"/>
  <c r="DO332" i="2"/>
  <c r="DP332" i="2"/>
  <c r="DQ332" i="2"/>
  <c r="CW333" i="2"/>
  <c r="CX333" i="2"/>
  <c r="CY333" i="2"/>
  <c r="CZ333" i="2"/>
  <c r="DB333" i="2"/>
  <c r="DC333" i="2"/>
  <c r="DD333" i="2"/>
  <c r="DF333" i="2"/>
  <c r="DG333" i="2"/>
  <c r="DJ333" i="2"/>
  <c r="DK333" i="2"/>
  <c r="DL333" i="2"/>
  <c r="DM333" i="2"/>
  <c r="DO333" i="2"/>
  <c r="DP333" i="2"/>
  <c r="DQ333" i="2"/>
  <c r="CW334" i="2"/>
  <c r="CX334" i="2"/>
  <c r="CY334" i="2"/>
  <c r="CZ334" i="2"/>
  <c r="DB334" i="2"/>
  <c r="DC334" i="2"/>
  <c r="DD334" i="2"/>
  <c r="DF334" i="2"/>
  <c r="DG334" i="2"/>
  <c r="DJ334" i="2"/>
  <c r="DK334" i="2"/>
  <c r="DL334" i="2"/>
  <c r="DM334" i="2"/>
  <c r="DO334" i="2"/>
  <c r="DP334" i="2"/>
  <c r="DQ334" i="2"/>
  <c r="CW335" i="2"/>
  <c r="CX335" i="2"/>
  <c r="CY335" i="2"/>
  <c r="CZ335" i="2"/>
  <c r="DB335" i="2"/>
  <c r="DC335" i="2"/>
  <c r="DD335" i="2"/>
  <c r="DF335" i="2"/>
  <c r="DG335" i="2"/>
  <c r="DJ335" i="2"/>
  <c r="DK335" i="2"/>
  <c r="DL335" i="2"/>
  <c r="DM335" i="2"/>
  <c r="DO335" i="2"/>
  <c r="DP335" i="2"/>
  <c r="DQ335" i="2"/>
  <c r="CW336" i="2"/>
  <c r="CX336" i="2"/>
  <c r="CY336" i="2"/>
  <c r="CZ336" i="2"/>
  <c r="DB336" i="2"/>
  <c r="DC336" i="2"/>
  <c r="DD336" i="2"/>
  <c r="DF336" i="2"/>
  <c r="DG336" i="2"/>
  <c r="DJ336" i="2"/>
  <c r="DK336" i="2"/>
  <c r="DL336" i="2"/>
  <c r="DM336" i="2"/>
  <c r="DO336" i="2"/>
  <c r="DP336" i="2"/>
  <c r="DQ336" i="2"/>
  <c r="CW337" i="2"/>
  <c r="CX337" i="2"/>
  <c r="CY337" i="2"/>
  <c r="CZ337" i="2"/>
  <c r="DB337" i="2"/>
  <c r="DC337" i="2"/>
  <c r="DD337" i="2"/>
  <c r="DF337" i="2"/>
  <c r="DG337" i="2"/>
  <c r="DJ337" i="2"/>
  <c r="DK337" i="2"/>
  <c r="DL337" i="2"/>
  <c r="DM337" i="2"/>
  <c r="DO337" i="2"/>
  <c r="DP337" i="2"/>
  <c r="DQ337" i="2"/>
  <c r="CW338" i="2"/>
  <c r="CX338" i="2"/>
  <c r="CY338" i="2"/>
  <c r="CZ338" i="2"/>
  <c r="DB338" i="2"/>
  <c r="DC338" i="2"/>
  <c r="DD338" i="2"/>
  <c r="DF338" i="2"/>
  <c r="DG338" i="2"/>
  <c r="DJ338" i="2"/>
  <c r="DK338" i="2"/>
  <c r="DL338" i="2"/>
  <c r="DM338" i="2"/>
  <c r="DO338" i="2"/>
  <c r="DP338" i="2"/>
  <c r="DQ338" i="2"/>
  <c r="CW339" i="2"/>
  <c r="CX339" i="2"/>
  <c r="CY339" i="2"/>
  <c r="CZ339" i="2"/>
  <c r="DB339" i="2"/>
  <c r="DC339" i="2"/>
  <c r="DD339" i="2"/>
  <c r="DF339" i="2"/>
  <c r="DG339" i="2"/>
  <c r="DJ339" i="2"/>
  <c r="DK339" i="2"/>
  <c r="DL339" i="2"/>
  <c r="DM339" i="2"/>
  <c r="DO339" i="2"/>
  <c r="DP339" i="2"/>
  <c r="DQ339" i="2"/>
  <c r="CW340" i="2"/>
  <c r="CX340" i="2"/>
  <c r="CY340" i="2"/>
  <c r="CZ340" i="2"/>
  <c r="DB340" i="2"/>
  <c r="DC340" i="2"/>
  <c r="DD340" i="2"/>
  <c r="DF340" i="2"/>
  <c r="DG340" i="2"/>
  <c r="DJ340" i="2"/>
  <c r="DK340" i="2"/>
  <c r="DL340" i="2"/>
  <c r="DM340" i="2"/>
  <c r="DO340" i="2"/>
  <c r="DP340" i="2"/>
  <c r="DQ340" i="2"/>
  <c r="CW341" i="2"/>
  <c r="CX341" i="2"/>
  <c r="CY341" i="2"/>
  <c r="CZ341" i="2"/>
  <c r="DB341" i="2"/>
  <c r="DC341" i="2"/>
  <c r="DD341" i="2"/>
  <c r="DF341" i="2"/>
  <c r="DG341" i="2"/>
  <c r="DJ341" i="2"/>
  <c r="DK341" i="2"/>
  <c r="DL341" i="2"/>
  <c r="DM341" i="2"/>
  <c r="DO341" i="2"/>
  <c r="DP341" i="2"/>
  <c r="DQ341" i="2"/>
  <c r="CW342" i="2"/>
  <c r="CX342" i="2"/>
  <c r="CY342" i="2"/>
  <c r="CZ342" i="2"/>
  <c r="DB342" i="2"/>
  <c r="DC342" i="2"/>
  <c r="DD342" i="2"/>
  <c r="DF342" i="2"/>
  <c r="DG342" i="2"/>
  <c r="DJ342" i="2"/>
  <c r="DK342" i="2"/>
  <c r="DL342" i="2"/>
  <c r="DM342" i="2"/>
  <c r="DO342" i="2"/>
  <c r="DP342" i="2"/>
  <c r="DQ342" i="2"/>
  <c r="CW343" i="2"/>
  <c r="CX343" i="2"/>
  <c r="CY343" i="2"/>
  <c r="CZ343" i="2"/>
  <c r="DB343" i="2"/>
  <c r="DC343" i="2"/>
  <c r="DD343" i="2"/>
  <c r="DF343" i="2"/>
  <c r="DG343" i="2"/>
  <c r="DJ343" i="2"/>
  <c r="DK343" i="2"/>
  <c r="DL343" i="2"/>
  <c r="DM343" i="2"/>
  <c r="DO343" i="2"/>
  <c r="DP343" i="2"/>
  <c r="DQ343" i="2"/>
  <c r="CW344" i="2"/>
  <c r="CX344" i="2"/>
  <c r="CY344" i="2"/>
  <c r="CZ344" i="2"/>
  <c r="DB344" i="2"/>
  <c r="DC344" i="2"/>
  <c r="DD344" i="2"/>
  <c r="DF344" i="2"/>
  <c r="DG344" i="2"/>
  <c r="DJ344" i="2"/>
  <c r="DK344" i="2"/>
  <c r="DL344" i="2"/>
  <c r="DM344" i="2"/>
  <c r="DO344" i="2"/>
  <c r="DP344" i="2"/>
  <c r="DQ344" i="2"/>
  <c r="CW345" i="2"/>
  <c r="CX345" i="2"/>
  <c r="CY345" i="2"/>
  <c r="CZ345" i="2"/>
  <c r="DB345" i="2"/>
  <c r="DC345" i="2"/>
  <c r="DD345" i="2"/>
  <c r="DF345" i="2"/>
  <c r="DG345" i="2"/>
  <c r="DJ345" i="2"/>
  <c r="DK345" i="2"/>
  <c r="DL345" i="2"/>
  <c r="DM345" i="2"/>
  <c r="DO345" i="2"/>
  <c r="DP345" i="2"/>
  <c r="DQ345" i="2"/>
  <c r="CW346" i="2"/>
  <c r="CX346" i="2"/>
  <c r="CY346" i="2"/>
  <c r="CZ346" i="2"/>
  <c r="DB346" i="2"/>
  <c r="DC346" i="2"/>
  <c r="DD346" i="2"/>
  <c r="DF346" i="2"/>
  <c r="DG346" i="2"/>
  <c r="DJ346" i="2"/>
  <c r="DK346" i="2"/>
  <c r="DL346" i="2"/>
  <c r="DM346" i="2"/>
  <c r="DO346" i="2"/>
  <c r="DP346" i="2"/>
  <c r="DQ346" i="2"/>
  <c r="CW347" i="2"/>
  <c r="CX347" i="2"/>
  <c r="CY347" i="2"/>
  <c r="CZ347" i="2"/>
  <c r="DB347" i="2"/>
  <c r="DC347" i="2"/>
  <c r="DD347" i="2"/>
  <c r="DF347" i="2"/>
  <c r="DG347" i="2"/>
  <c r="DJ347" i="2"/>
  <c r="DK347" i="2"/>
  <c r="DL347" i="2"/>
  <c r="DM347" i="2"/>
  <c r="DO347" i="2"/>
  <c r="DP347" i="2"/>
  <c r="DQ347" i="2"/>
  <c r="CW348" i="2"/>
  <c r="CX348" i="2"/>
  <c r="CY348" i="2"/>
  <c r="CZ348" i="2"/>
  <c r="DB348" i="2"/>
  <c r="DC348" i="2"/>
  <c r="DD348" i="2"/>
  <c r="DF348" i="2"/>
  <c r="DG348" i="2"/>
  <c r="DJ348" i="2"/>
  <c r="DK348" i="2"/>
  <c r="DL348" i="2"/>
  <c r="DM348" i="2"/>
  <c r="DO348" i="2"/>
  <c r="DP348" i="2"/>
  <c r="DQ348" i="2"/>
  <c r="CW349" i="2"/>
  <c r="CX349" i="2"/>
  <c r="CY349" i="2"/>
  <c r="CZ349" i="2"/>
  <c r="DB349" i="2"/>
  <c r="DC349" i="2"/>
  <c r="DD349" i="2"/>
  <c r="DF349" i="2"/>
  <c r="DG349" i="2"/>
  <c r="DJ349" i="2"/>
  <c r="DK349" i="2"/>
  <c r="DL349" i="2"/>
  <c r="DM349" i="2"/>
  <c r="DO349" i="2"/>
  <c r="DP349" i="2"/>
  <c r="DQ349" i="2"/>
  <c r="CW350" i="2"/>
  <c r="CX350" i="2"/>
  <c r="CY350" i="2"/>
  <c r="CZ350" i="2"/>
  <c r="DB350" i="2"/>
  <c r="DC350" i="2"/>
  <c r="DD350" i="2"/>
  <c r="DF350" i="2"/>
  <c r="DG350" i="2"/>
  <c r="DJ350" i="2"/>
  <c r="DK350" i="2"/>
  <c r="DL350" i="2"/>
  <c r="DM350" i="2"/>
  <c r="DO350" i="2"/>
  <c r="DP350" i="2"/>
  <c r="DQ350" i="2"/>
  <c r="CW351" i="2"/>
  <c r="CX351" i="2"/>
  <c r="CY351" i="2"/>
  <c r="CZ351" i="2"/>
  <c r="DB351" i="2"/>
  <c r="DC351" i="2"/>
  <c r="DD351" i="2"/>
  <c r="DF351" i="2"/>
  <c r="DG351" i="2"/>
  <c r="DJ351" i="2"/>
  <c r="DK351" i="2"/>
  <c r="DL351" i="2"/>
  <c r="DM351" i="2"/>
  <c r="DO351" i="2"/>
  <c r="DP351" i="2"/>
  <c r="DQ351" i="2"/>
  <c r="CW352" i="2"/>
  <c r="CX352" i="2"/>
  <c r="CY352" i="2"/>
  <c r="CZ352" i="2"/>
  <c r="DB352" i="2"/>
  <c r="DC352" i="2"/>
  <c r="DD352" i="2"/>
  <c r="DF352" i="2"/>
  <c r="DG352" i="2"/>
  <c r="DJ352" i="2"/>
  <c r="DK352" i="2"/>
  <c r="DL352" i="2"/>
  <c r="DM352" i="2"/>
  <c r="DO352" i="2"/>
  <c r="DP352" i="2"/>
  <c r="DQ352" i="2"/>
  <c r="CW353" i="2"/>
  <c r="CX353" i="2"/>
  <c r="CY353" i="2"/>
  <c r="CZ353" i="2"/>
  <c r="DB353" i="2"/>
  <c r="DC353" i="2"/>
  <c r="DD353" i="2"/>
  <c r="DF353" i="2"/>
  <c r="DG353" i="2"/>
  <c r="DJ353" i="2"/>
  <c r="DK353" i="2"/>
  <c r="DL353" i="2"/>
  <c r="DM353" i="2"/>
  <c r="DO353" i="2"/>
  <c r="DP353" i="2"/>
  <c r="DQ353" i="2"/>
  <c r="CW354" i="2"/>
  <c r="CX354" i="2"/>
  <c r="CY354" i="2"/>
  <c r="CZ354" i="2"/>
  <c r="DB354" i="2"/>
  <c r="DC354" i="2"/>
  <c r="DD354" i="2"/>
  <c r="DF354" i="2"/>
  <c r="DG354" i="2"/>
  <c r="DJ354" i="2"/>
  <c r="DK354" i="2"/>
  <c r="DL354" i="2"/>
  <c r="DM354" i="2"/>
  <c r="DO354" i="2"/>
  <c r="DP354" i="2"/>
  <c r="DQ354" i="2"/>
  <c r="CW355" i="2"/>
  <c r="CX355" i="2"/>
  <c r="CY355" i="2"/>
  <c r="CZ355" i="2"/>
  <c r="DB355" i="2"/>
  <c r="DC355" i="2"/>
  <c r="DD355" i="2"/>
  <c r="DF355" i="2"/>
  <c r="DG355" i="2"/>
  <c r="DJ355" i="2"/>
  <c r="DK355" i="2"/>
  <c r="DL355" i="2"/>
  <c r="DM355" i="2"/>
  <c r="DO355" i="2"/>
  <c r="DP355" i="2"/>
  <c r="DQ355" i="2"/>
  <c r="CW356" i="2"/>
  <c r="CX356" i="2"/>
  <c r="CY356" i="2"/>
  <c r="CZ356" i="2"/>
  <c r="DB356" i="2"/>
  <c r="DC356" i="2"/>
  <c r="DD356" i="2"/>
  <c r="DF356" i="2"/>
  <c r="DG356" i="2"/>
  <c r="DJ356" i="2"/>
  <c r="DK356" i="2"/>
  <c r="DL356" i="2"/>
  <c r="DM356" i="2"/>
  <c r="DO356" i="2"/>
  <c r="DP356" i="2"/>
  <c r="DQ356" i="2"/>
  <c r="CW357" i="2"/>
  <c r="CX357" i="2"/>
  <c r="CY357" i="2"/>
  <c r="CZ357" i="2"/>
  <c r="DB357" i="2"/>
  <c r="DC357" i="2"/>
  <c r="DD357" i="2"/>
  <c r="DF357" i="2"/>
  <c r="DG357" i="2"/>
  <c r="DJ357" i="2"/>
  <c r="DK357" i="2"/>
  <c r="DL357" i="2"/>
  <c r="DM357" i="2"/>
  <c r="DO357" i="2"/>
  <c r="DP357" i="2"/>
  <c r="DQ357" i="2"/>
  <c r="CW358" i="2"/>
  <c r="CX358" i="2"/>
  <c r="CY358" i="2"/>
  <c r="CZ358" i="2"/>
  <c r="DB358" i="2"/>
  <c r="DC358" i="2"/>
  <c r="DD358" i="2"/>
  <c r="DF358" i="2"/>
  <c r="DG358" i="2"/>
  <c r="DJ358" i="2"/>
  <c r="DK358" i="2"/>
  <c r="DL358" i="2"/>
  <c r="DM358" i="2"/>
  <c r="DO358" i="2"/>
  <c r="DP358" i="2"/>
  <c r="DQ358" i="2"/>
  <c r="CW359" i="2"/>
  <c r="CX359" i="2"/>
  <c r="CY359" i="2"/>
  <c r="CZ359" i="2"/>
  <c r="DB359" i="2"/>
  <c r="DC359" i="2"/>
  <c r="DD359" i="2"/>
  <c r="DF359" i="2"/>
  <c r="DG359" i="2"/>
  <c r="DJ359" i="2"/>
  <c r="DK359" i="2"/>
  <c r="DL359" i="2"/>
  <c r="DM359" i="2"/>
  <c r="DO359" i="2"/>
  <c r="DP359" i="2"/>
  <c r="DQ359" i="2"/>
  <c r="CW360" i="2"/>
  <c r="CX360" i="2"/>
  <c r="CY360" i="2"/>
  <c r="CZ360" i="2"/>
  <c r="DB360" i="2"/>
  <c r="DC360" i="2"/>
  <c r="DD360" i="2"/>
  <c r="DF360" i="2"/>
  <c r="DG360" i="2"/>
  <c r="DJ360" i="2"/>
  <c r="DK360" i="2"/>
  <c r="DL360" i="2"/>
  <c r="DM360" i="2"/>
  <c r="DO360" i="2"/>
  <c r="DP360" i="2"/>
  <c r="DQ360" i="2"/>
  <c r="CW361" i="2"/>
  <c r="CX361" i="2"/>
  <c r="CY361" i="2"/>
  <c r="CZ361" i="2"/>
  <c r="DB361" i="2"/>
  <c r="DC361" i="2"/>
  <c r="DD361" i="2"/>
  <c r="DF361" i="2"/>
  <c r="DG361" i="2"/>
  <c r="DJ361" i="2"/>
  <c r="DK361" i="2"/>
  <c r="DL361" i="2"/>
  <c r="DM361" i="2"/>
  <c r="DO361" i="2"/>
  <c r="DP361" i="2"/>
  <c r="DQ361" i="2"/>
  <c r="CW362" i="2"/>
  <c r="CX362" i="2"/>
  <c r="CY362" i="2"/>
  <c r="CZ362" i="2"/>
  <c r="DB362" i="2"/>
  <c r="DC362" i="2"/>
  <c r="DD362" i="2"/>
  <c r="DF362" i="2"/>
  <c r="DG362" i="2"/>
  <c r="DJ362" i="2"/>
  <c r="DK362" i="2"/>
  <c r="DL362" i="2"/>
  <c r="DM362" i="2"/>
  <c r="DO362" i="2"/>
  <c r="DP362" i="2"/>
  <c r="DQ362" i="2"/>
  <c r="CW363" i="2"/>
  <c r="CX363" i="2"/>
  <c r="CY363" i="2"/>
  <c r="CZ363" i="2"/>
  <c r="DB363" i="2"/>
  <c r="DC363" i="2"/>
  <c r="DD363" i="2"/>
  <c r="DF363" i="2"/>
  <c r="DG363" i="2"/>
  <c r="DJ363" i="2"/>
  <c r="DK363" i="2"/>
  <c r="DL363" i="2"/>
  <c r="DM363" i="2"/>
  <c r="DO363" i="2"/>
  <c r="DP363" i="2"/>
  <c r="DQ363" i="2"/>
  <c r="CW364" i="2"/>
  <c r="CX364" i="2"/>
  <c r="CY364" i="2"/>
  <c r="CZ364" i="2"/>
  <c r="DB364" i="2"/>
  <c r="DC364" i="2"/>
  <c r="DD364" i="2"/>
  <c r="DF364" i="2"/>
  <c r="DG364" i="2"/>
  <c r="DJ364" i="2"/>
  <c r="DK364" i="2"/>
  <c r="DL364" i="2"/>
  <c r="DM364" i="2"/>
  <c r="DO364" i="2"/>
  <c r="DP364" i="2"/>
  <c r="DQ364" i="2"/>
  <c r="CW365" i="2"/>
  <c r="CX365" i="2"/>
  <c r="CY365" i="2"/>
  <c r="CZ365" i="2"/>
  <c r="DB365" i="2"/>
  <c r="DC365" i="2"/>
  <c r="DD365" i="2"/>
  <c r="DF365" i="2"/>
  <c r="DG365" i="2"/>
  <c r="DJ365" i="2"/>
  <c r="DK365" i="2"/>
  <c r="DL365" i="2"/>
  <c r="DM365" i="2"/>
  <c r="DO365" i="2"/>
  <c r="DP365" i="2"/>
  <c r="DQ365" i="2"/>
  <c r="CW366" i="2"/>
  <c r="CX366" i="2"/>
  <c r="CY366" i="2"/>
  <c r="CZ366" i="2"/>
  <c r="DB366" i="2"/>
  <c r="DC366" i="2"/>
  <c r="DD366" i="2"/>
  <c r="DF366" i="2"/>
  <c r="DG366" i="2"/>
  <c r="DJ366" i="2"/>
  <c r="DK366" i="2"/>
  <c r="DL366" i="2"/>
  <c r="DM366" i="2"/>
  <c r="DO366" i="2"/>
  <c r="DP366" i="2"/>
  <c r="DQ366" i="2"/>
  <c r="CW367" i="2"/>
  <c r="CX367" i="2"/>
  <c r="CY367" i="2"/>
  <c r="CZ367" i="2"/>
  <c r="DB367" i="2"/>
  <c r="DC367" i="2"/>
  <c r="DD367" i="2"/>
  <c r="DF367" i="2"/>
  <c r="DG367" i="2"/>
  <c r="DJ367" i="2"/>
  <c r="DK367" i="2"/>
  <c r="DL367" i="2"/>
  <c r="DM367" i="2"/>
  <c r="DO367" i="2"/>
  <c r="DP367" i="2"/>
  <c r="DQ367" i="2"/>
  <c r="CW368" i="2"/>
  <c r="CX368" i="2"/>
  <c r="CY368" i="2"/>
  <c r="CZ368" i="2"/>
  <c r="DB368" i="2"/>
  <c r="DC368" i="2"/>
  <c r="DD368" i="2"/>
  <c r="DF368" i="2"/>
  <c r="DG368" i="2"/>
  <c r="DJ368" i="2"/>
  <c r="DK368" i="2"/>
  <c r="DL368" i="2"/>
  <c r="DM368" i="2"/>
  <c r="DO368" i="2"/>
  <c r="DP368" i="2"/>
  <c r="DQ368" i="2"/>
  <c r="CW369" i="2"/>
  <c r="CX369" i="2"/>
  <c r="CY369" i="2"/>
  <c r="CZ369" i="2"/>
  <c r="DB369" i="2"/>
  <c r="DC369" i="2"/>
  <c r="DD369" i="2"/>
  <c r="DF369" i="2"/>
  <c r="DG369" i="2"/>
  <c r="DJ369" i="2"/>
  <c r="DK369" i="2"/>
  <c r="DL369" i="2"/>
  <c r="DM369" i="2"/>
  <c r="DO369" i="2"/>
  <c r="DP369" i="2"/>
  <c r="DQ369" i="2"/>
  <c r="CW370" i="2"/>
  <c r="CX370" i="2"/>
  <c r="CY370" i="2"/>
  <c r="CZ370" i="2"/>
  <c r="DB370" i="2"/>
  <c r="DC370" i="2"/>
  <c r="DD370" i="2"/>
  <c r="DF370" i="2"/>
  <c r="DG370" i="2"/>
  <c r="DJ370" i="2"/>
  <c r="DK370" i="2"/>
  <c r="DL370" i="2"/>
  <c r="DM370" i="2"/>
  <c r="DO370" i="2"/>
  <c r="DP370" i="2"/>
  <c r="DQ370" i="2"/>
  <c r="CW371" i="2"/>
  <c r="CX371" i="2"/>
  <c r="CY371" i="2"/>
  <c r="CZ371" i="2"/>
  <c r="DB371" i="2"/>
  <c r="DC371" i="2"/>
  <c r="DD371" i="2"/>
  <c r="DF371" i="2"/>
  <c r="DG371" i="2"/>
  <c r="DJ371" i="2"/>
  <c r="DK371" i="2"/>
  <c r="DL371" i="2"/>
  <c r="DM371" i="2"/>
  <c r="DO371" i="2"/>
  <c r="DP371" i="2"/>
  <c r="DQ371" i="2"/>
  <c r="CW372" i="2"/>
  <c r="CX372" i="2"/>
  <c r="CY372" i="2"/>
  <c r="CZ372" i="2"/>
  <c r="DB372" i="2"/>
  <c r="DC372" i="2"/>
  <c r="DD372" i="2"/>
  <c r="DF372" i="2"/>
  <c r="DG372" i="2"/>
  <c r="DJ372" i="2"/>
  <c r="DK372" i="2"/>
  <c r="DL372" i="2"/>
  <c r="DM372" i="2"/>
  <c r="DO372" i="2"/>
  <c r="DP372" i="2"/>
  <c r="DQ372" i="2"/>
  <c r="CW373" i="2"/>
  <c r="CX373" i="2"/>
  <c r="CY373" i="2"/>
  <c r="CZ373" i="2"/>
  <c r="DB373" i="2"/>
  <c r="DC373" i="2"/>
  <c r="DD373" i="2"/>
  <c r="DF373" i="2"/>
  <c r="DG373" i="2"/>
  <c r="DJ373" i="2"/>
  <c r="DK373" i="2"/>
  <c r="DL373" i="2"/>
  <c r="DM373" i="2"/>
  <c r="DO373" i="2"/>
  <c r="DP373" i="2"/>
  <c r="DQ373" i="2"/>
  <c r="CW374" i="2"/>
  <c r="CX374" i="2"/>
  <c r="CY374" i="2"/>
  <c r="CZ374" i="2"/>
  <c r="DB374" i="2"/>
  <c r="DC374" i="2"/>
  <c r="DD374" i="2"/>
  <c r="DF374" i="2"/>
  <c r="DG374" i="2"/>
  <c r="DJ374" i="2"/>
  <c r="DK374" i="2"/>
  <c r="DL374" i="2"/>
  <c r="DM374" i="2"/>
  <c r="DO374" i="2"/>
  <c r="DP374" i="2"/>
  <c r="DQ374" i="2"/>
  <c r="CW375" i="2"/>
  <c r="CX375" i="2"/>
  <c r="CY375" i="2"/>
  <c r="CZ375" i="2"/>
  <c r="DB375" i="2"/>
  <c r="DC375" i="2"/>
  <c r="DD375" i="2"/>
  <c r="DF375" i="2"/>
  <c r="DG375" i="2"/>
  <c r="DJ375" i="2"/>
  <c r="DK375" i="2"/>
  <c r="DL375" i="2"/>
  <c r="DM375" i="2"/>
  <c r="DO375" i="2"/>
  <c r="DP375" i="2"/>
  <c r="DQ375" i="2"/>
  <c r="CW376" i="2"/>
  <c r="CX376" i="2"/>
  <c r="CY376" i="2"/>
  <c r="CZ376" i="2"/>
  <c r="DB376" i="2"/>
  <c r="DC376" i="2"/>
  <c r="DD376" i="2"/>
  <c r="DF376" i="2"/>
  <c r="DG376" i="2"/>
  <c r="DJ376" i="2"/>
  <c r="DK376" i="2"/>
  <c r="DL376" i="2"/>
  <c r="DM376" i="2"/>
  <c r="DO376" i="2"/>
  <c r="DP376" i="2"/>
  <c r="DQ376" i="2"/>
  <c r="CW377" i="2"/>
  <c r="CX377" i="2"/>
  <c r="CY377" i="2"/>
  <c r="CZ377" i="2"/>
  <c r="DB377" i="2"/>
  <c r="DC377" i="2"/>
  <c r="DD377" i="2"/>
  <c r="DF377" i="2"/>
  <c r="DG377" i="2"/>
  <c r="DJ377" i="2"/>
  <c r="DK377" i="2"/>
  <c r="DL377" i="2"/>
  <c r="DM377" i="2"/>
  <c r="DO377" i="2"/>
  <c r="DP377" i="2"/>
  <c r="DQ377" i="2"/>
  <c r="CW378" i="2"/>
  <c r="CX378" i="2"/>
  <c r="CY378" i="2"/>
  <c r="CZ378" i="2"/>
  <c r="DB378" i="2"/>
  <c r="DC378" i="2"/>
  <c r="DD378" i="2"/>
  <c r="DF378" i="2"/>
  <c r="DG378" i="2"/>
  <c r="DJ378" i="2"/>
  <c r="DK378" i="2"/>
  <c r="DL378" i="2"/>
  <c r="DM378" i="2"/>
  <c r="DO378" i="2"/>
  <c r="DP378" i="2"/>
  <c r="DQ378" i="2"/>
  <c r="CW379" i="2"/>
  <c r="CX379" i="2"/>
  <c r="CY379" i="2"/>
  <c r="CZ379" i="2"/>
  <c r="DB379" i="2"/>
  <c r="DC379" i="2"/>
  <c r="DD379" i="2"/>
  <c r="DF379" i="2"/>
  <c r="DG379" i="2"/>
  <c r="DJ379" i="2"/>
  <c r="DK379" i="2"/>
  <c r="DL379" i="2"/>
  <c r="DM379" i="2"/>
  <c r="DO379" i="2"/>
  <c r="DP379" i="2"/>
  <c r="DQ379" i="2"/>
  <c r="CW380" i="2"/>
  <c r="CX380" i="2"/>
  <c r="CY380" i="2"/>
  <c r="CZ380" i="2"/>
  <c r="DB380" i="2"/>
  <c r="DC380" i="2"/>
  <c r="DD380" i="2"/>
  <c r="DF380" i="2"/>
  <c r="DG380" i="2"/>
  <c r="DJ380" i="2"/>
  <c r="DK380" i="2"/>
  <c r="DL380" i="2"/>
  <c r="DM380" i="2"/>
  <c r="DO380" i="2"/>
  <c r="DP380" i="2"/>
  <c r="DQ380" i="2"/>
  <c r="CW381" i="2"/>
  <c r="CX381" i="2"/>
  <c r="CY381" i="2"/>
  <c r="CZ381" i="2"/>
  <c r="DB381" i="2"/>
  <c r="DC381" i="2"/>
  <c r="DD381" i="2"/>
  <c r="DF381" i="2"/>
  <c r="DG381" i="2"/>
  <c r="DJ381" i="2"/>
  <c r="DK381" i="2"/>
  <c r="DL381" i="2"/>
  <c r="DM381" i="2"/>
  <c r="DO381" i="2"/>
  <c r="DP381" i="2"/>
  <c r="DQ381" i="2"/>
  <c r="CW382" i="2"/>
  <c r="CX382" i="2"/>
  <c r="CY382" i="2"/>
  <c r="CZ382" i="2"/>
  <c r="DB382" i="2"/>
  <c r="DC382" i="2"/>
  <c r="DD382" i="2"/>
  <c r="DF382" i="2"/>
  <c r="DG382" i="2"/>
  <c r="DJ382" i="2"/>
  <c r="DK382" i="2"/>
  <c r="DL382" i="2"/>
  <c r="DM382" i="2"/>
  <c r="DO382" i="2"/>
  <c r="DP382" i="2"/>
  <c r="DQ382" i="2"/>
  <c r="CW383" i="2"/>
  <c r="CX383" i="2"/>
  <c r="CY383" i="2"/>
  <c r="CZ383" i="2"/>
  <c r="DB383" i="2"/>
  <c r="DC383" i="2"/>
  <c r="DD383" i="2"/>
  <c r="DF383" i="2"/>
  <c r="DG383" i="2"/>
  <c r="DJ383" i="2"/>
  <c r="DK383" i="2"/>
  <c r="DL383" i="2"/>
  <c r="DM383" i="2"/>
  <c r="DO383" i="2"/>
  <c r="DP383" i="2"/>
  <c r="DQ383" i="2"/>
  <c r="CW384" i="2"/>
  <c r="CX384" i="2"/>
  <c r="CY384" i="2"/>
  <c r="CZ384" i="2"/>
  <c r="DB384" i="2"/>
  <c r="DC384" i="2"/>
  <c r="DD384" i="2"/>
  <c r="DF384" i="2"/>
  <c r="DG384" i="2"/>
  <c r="DJ384" i="2"/>
  <c r="DK384" i="2"/>
  <c r="DL384" i="2"/>
  <c r="DM384" i="2"/>
  <c r="DO384" i="2"/>
  <c r="DP384" i="2"/>
  <c r="DQ384" i="2"/>
  <c r="CW385" i="2"/>
  <c r="CX385" i="2"/>
  <c r="CY385" i="2"/>
  <c r="CZ385" i="2"/>
  <c r="DB385" i="2"/>
  <c r="DC385" i="2"/>
  <c r="DD385" i="2"/>
  <c r="DF385" i="2"/>
  <c r="DG385" i="2"/>
  <c r="DJ385" i="2"/>
  <c r="DK385" i="2"/>
  <c r="DL385" i="2"/>
  <c r="DM385" i="2"/>
  <c r="DO385" i="2"/>
  <c r="DP385" i="2"/>
  <c r="DQ385" i="2"/>
  <c r="CW386" i="2"/>
  <c r="CX386" i="2"/>
  <c r="CY386" i="2"/>
  <c r="CZ386" i="2"/>
  <c r="DB386" i="2"/>
  <c r="DC386" i="2"/>
  <c r="DD386" i="2"/>
  <c r="DF386" i="2"/>
  <c r="DG386" i="2"/>
  <c r="DJ386" i="2"/>
  <c r="DK386" i="2"/>
  <c r="DL386" i="2"/>
  <c r="DM386" i="2"/>
  <c r="DO386" i="2"/>
  <c r="DP386" i="2"/>
  <c r="DQ386" i="2"/>
  <c r="CW387" i="2"/>
  <c r="CX387" i="2"/>
  <c r="CY387" i="2"/>
  <c r="CZ387" i="2"/>
  <c r="DB387" i="2"/>
  <c r="DC387" i="2"/>
  <c r="DD387" i="2"/>
  <c r="DF387" i="2"/>
  <c r="DG387" i="2"/>
  <c r="DJ387" i="2"/>
  <c r="DK387" i="2"/>
  <c r="DL387" i="2"/>
  <c r="DM387" i="2"/>
  <c r="DO387" i="2"/>
  <c r="DP387" i="2"/>
  <c r="DQ387" i="2"/>
  <c r="CW388" i="2"/>
  <c r="CX388" i="2"/>
  <c r="CY388" i="2"/>
  <c r="CZ388" i="2"/>
  <c r="DB388" i="2"/>
  <c r="DC388" i="2"/>
  <c r="DD388" i="2"/>
  <c r="DF388" i="2"/>
  <c r="DG388" i="2"/>
  <c r="DJ388" i="2"/>
  <c r="DK388" i="2"/>
  <c r="DL388" i="2"/>
  <c r="DM388" i="2"/>
  <c r="DO388" i="2"/>
  <c r="DP388" i="2"/>
  <c r="DQ388" i="2"/>
  <c r="CW389" i="2"/>
  <c r="CX389" i="2"/>
  <c r="CY389" i="2"/>
  <c r="CZ389" i="2"/>
  <c r="DB389" i="2"/>
  <c r="DC389" i="2"/>
  <c r="DD389" i="2"/>
  <c r="DF389" i="2"/>
  <c r="DG389" i="2"/>
  <c r="DJ389" i="2"/>
  <c r="DK389" i="2"/>
  <c r="DL389" i="2"/>
  <c r="DM389" i="2"/>
  <c r="DO389" i="2"/>
  <c r="DP389" i="2"/>
  <c r="DQ389" i="2"/>
  <c r="CW390" i="2"/>
  <c r="CX390" i="2"/>
  <c r="CY390" i="2"/>
  <c r="CZ390" i="2"/>
  <c r="DB390" i="2"/>
  <c r="DC390" i="2"/>
  <c r="DD390" i="2"/>
  <c r="DF390" i="2"/>
  <c r="DG390" i="2"/>
  <c r="DJ390" i="2"/>
  <c r="DK390" i="2"/>
  <c r="DL390" i="2"/>
  <c r="DM390" i="2"/>
  <c r="DO390" i="2"/>
  <c r="DP390" i="2"/>
  <c r="DQ390" i="2"/>
  <c r="CW391" i="2"/>
  <c r="CX391" i="2"/>
  <c r="CY391" i="2"/>
  <c r="CZ391" i="2"/>
  <c r="DB391" i="2"/>
  <c r="DC391" i="2"/>
  <c r="DD391" i="2"/>
  <c r="DF391" i="2"/>
  <c r="DG391" i="2"/>
  <c r="DJ391" i="2"/>
  <c r="DK391" i="2"/>
  <c r="DL391" i="2"/>
  <c r="DM391" i="2"/>
  <c r="DO391" i="2"/>
  <c r="DP391" i="2"/>
  <c r="DQ391" i="2"/>
  <c r="CW392" i="2"/>
  <c r="CX392" i="2"/>
  <c r="CY392" i="2"/>
  <c r="CZ392" i="2"/>
  <c r="DB392" i="2"/>
  <c r="DC392" i="2"/>
  <c r="DD392" i="2"/>
  <c r="DF392" i="2"/>
  <c r="DG392" i="2"/>
  <c r="DJ392" i="2"/>
  <c r="DK392" i="2"/>
  <c r="DL392" i="2"/>
  <c r="DM392" i="2"/>
  <c r="DO392" i="2"/>
  <c r="DP392" i="2"/>
  <c r="DQ392" i="2"/>
  <c r="CW393" i="2"/>
  <c r="CX393" i="2"/>
  <c r="CY393" i="2"/>
  <c r="CZ393" i="2"/>
  <c r="DB393" i="2"/>
  <c r="DC393" i="2"/>
  <c r="DD393" i="2"/>
  <c r="DF393" i="2"/>
  <c r="DG393" i="2"/>
  <c r="DJ393" i="2"/>
  <c r="DK393" i="2"/>
  <c r="DL393" i="2"/>
  <c r="DM393" i="2"/>
  <c r="DO393" i="2"/>
  <c r="DP393" i="2"/>
  <c r="DQ393" i="2"/>
  <c r="H2" i="5"/>
  <c r="B3" i="5"/>
  <c r="C3" i="5"/>
  <c r="H3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C31" i="5"/>
  <c r="D31" i="5"/>
  <c r="E31" i="5"/>
  <c r="F31" i="5"/>
  <c r="G31" i="5"/>
  <c r="H31" i="5"/>
  <c r="I31" i="5"/>
  <c r="J31" i="5"/>
  <c r="K31" i="5"/>
  <c r="L31" i="5"/>
  <c r="M31" i="5"/>
  <c r="B32" i="5"/>
  <c r="C32" i="5"/>
  <c r="D32" i="5"/>
  <c r="E32" i="5"/>
  <c r="F32" i="5"/>
  <c r="G32" i="5"/>
  <c r="H32" i="5"/>
  <c r="I32" i="5"/>
  <c r="J32" i="5"/>
  <c r="K32" i="5"/>
  <c r="L32" i="5"/>
  <c r="M32" i="5"/>
  <c r="O32" i="5"/>
  <c r="P32" i="5"/>
  <c r="Q32" i="5"/>
  <c r="R32" i="5"/>
  <c r="S32" i="5"/>
  <c r="T32" i="5"/>
  <c r="U32" i="5"/>
  <c r="V32" i="5"/>
  <c r="W32" i="5"/>
  <c r="X32" i="5"/>
  <c r="Y32" i="5"/>
  <c r="Z32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7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P39" i="5"/>
  <c r="Q39" i="5"/>
  <c r="R39" i="5"/>
  <c r="S39" i="5"/>
  <c r="T39" i="5"/>
  <c r="U39" i="5"/>
  <c r="V39" i="5"/>
  <c r="W39" i="5"/>
  <c r="X39" i="5"/>
  <c r="Y39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P40" i="5"/>
  <c r="Q40" i="5"/>
  <c r="R40" i="5"/>
  <c r="S40" i="5"/>
  <c r="T40" i="5"/>
  <c r="U40" i="5"/>
  <c r="V40" i="5"/>
  <c r="W40" i="5"/>
  <c r="X40" i="5"/>
  <c r="Y40" i="5"/>
  <c r="A41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P41" i="5"/>
  <c r="Q41" i="5"/>
  <c r="R41" i="5"/>
  <c r="S41" i="5"/>
  <c r="T41" i="5"/>
  <c r="U41" i="5"/>
  <c r="V41" i="5"/>
  <c r="W41" i="5"/>
  <c r="X41" i="5"/>
  <c r="Y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P42" i="5"/>
  <c r="Q42" i="5"/>
  <c r="R42" i="5"/>
  <c r="S42" i="5"/>
  <c r="T42" i="5"/>
  <c r="U42" i="5"/>
  <c r="V42" i="5"/>
  <c r="W42" i="5"/>
  <c r="X42" i="5"/>
  <c r="Y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P43" i="5"/>
  <c r="Q43" i="5"/>
  <c r="R43" i="5"/>
  <c r="S43" i="5"/>
  <c r="T43" i="5"/>
  <c r="U43" i="5"/>
  <c r="V43" i="5"/>
  <c r="W43" i="5"/>
  <c r="X43" i="5"/>
  <c r="Y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P44" i="5"/>
  <c r="Q44" i="5"/>
  <c r="R44" i="5"/>
  <c r="S44" i="5"/>
  <c r="T44" i="5"/>
  <c r="U44" i="5"/>
  <c r="V44" i="5"/>
  <c r="W44" i="5"/>
  <c r="X44" i="5"/>
  <c r="Y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P45" i="5"/>
  <c r="Q45" i="5"/>
  <c r="R45" i="5"/>
  <c r="S45" i="5"/>
  <c r="T45" i="5"/>
  <c r="U45" i="5"/>
  <c r="V45" i="5"/>
  <c r="W45" i="5"/>
  <c r="X45" i="5"/>
  <c r="Y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P46" i="5"/>
  <c r="Q46" i="5"/>
  <c r="R46" i="5"/>
  <c r="S46" i="5"/>
  <c r="T46" i="5"/>
  <c r="U46" i="5"/>
  <c r="V46" i="5"/>
  <c r="W46" i="5"/>
  <c r="X46" i="5"/>
  <c r="Y46" i="5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P47" i="5"/>
  <c r="Q47" i="5"/>
  <c r="R47" i="5"/>
  <c r="S47" i="5"/>
  <c r="T47" i="5"/>
  <c r="U47" i="5"/>
  <c r="V47" i="5"/>
  <c r="W47" i="5"/>
  <c r="X47" i="5"/>
  <c r="Y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P48" i="5"/>
  <c r="Q48" i="5"/>
  <c r="R48" i="5"/>
  <c r="S48" i="5"/>
  <c r="T48" i="5"/>
  <c r="U48" i="5"/>
  <c r="V48" i="5"/>
  <c r="W48" i="5"/>
  <c r="X48" i="5"/>
  <c r="Y48" i="5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P49" i="5"/>
  <c r="Q49" i="5"/>
  <c r="R49" i="5"/>
  <c r="S49" i="5"/>
  <c r="T49" i="5"/>
  <c r="U49" i="5"/>
  <c r="V49" i="5"/>
  <c r="W49" i="5"/>
  <c r="X49" i="5"/>
  <c r="Y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P50" i="5"/>
  <c r="Q50" i="5"/>
  <c r="R50" i="5"/>
  <c r="S50" i="5"/>
  <c r="T50" i="5"/>
  <c r="U50" i="5"/>
  <c r="V50" i="5"/>
  <c r="W50" i="5"/>
  <c r="X50" i="5"/>
  <c r="Y50" i="5"/>
  <c r="A51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P51" i="5"/>
  <c r="Q51" i="5"/>
  <c r="R51" i="5"/>
  <c r="S51" i="5"/>
  <c r="T51" i="5"/>
  <c r="U51" i="5"/>
  <c r="V51" i="5"/>
  <c r="W51" i="5"/>
  <c r="X51" i="5"/>
  <c r="Y51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P52" i="5"/>
  <c r="Q52" i="5"/>
  <c r="R52" i="5"/>
  <c r="S52" i="5"/>
  <c r="T52" i="5"/>
  <c r="U52" i="5"/>
  <c r="V52" i="5"/>
  <c r="W52" i="5"/>
  <c r="X52" i="5"/>
  <c r="Y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P53" i="5"/>
  <c r="Q53" i="5"/>
  <c r="R53" i="5"/>
  <c r="S53" i="5"/>
  <c r="T53" i="5"/>
  <c r="U53" i="5"/>
  <c r="V53" i="5"/>
  <c r="W53" i="5"/>
  <c r="X53" i="5"/>
  <c r="Y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P54" i="5"/>
  <c r="Q54" i="5"/>
  <c r="R54" i="5"/>
  <c r="S54" i="5"/>
  <c r="T54" i="5"/>
  <c r="U54" i="5"/>
  <c r="V54" i="5"/>
  <c r="W54" i="5"/>
  <c r="X54" i="5"/>
  <c r="Y54" i="5"/>
  <c r="A55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P55" i="5"/>
  <c r="Q55" i="5"/>
  <c r="R55" i="5"/>
  <c r="S55" i="5"/>
  <c r="T55" i="5"/>
  <c r="U55" i="5"/>
  <c r="V55" i="5"/>
  <c r="W55" i="5"/>
  <c r="X55" i="5"/>
  <c r="Y55" i="5"/>
  <c r="A56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P56" i="5"/>
  <c r="Q56" i="5"/>
  <c r="R56" i="5"/>
  <c r="S56" i="5"/>
  <c r="T56" i="5"/>
  <c r="U56" i="5"/>
  <c r="V56" i="5"/>
  <c r="W56" i="5"/>
  <c r="X56" i="5"/>
  <c r="Y56" i="5"/>
  <c r="A57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P57" i="5"/>
  <c r="Q57" i="5"/>
  <c r="R57" i="5"/>
  <c r="S57" i="5"/>
  <c r="T57" i="5"/>
  <c r="U57" i="5"/>
  <c r="V57" i="5"/>
  <c r="W57" i="5"/>
  <c r="X57" i="5"/>
  <c r="Y57" i="5"/>
  <c r="A58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P58" i="5"/>
  <c r="Q58" i="5"/>
  <c r="R58" i="5"/>
  <c r="S58" i="5"/>
  <c r="T58" i="5"/>
  <c r="U58" i="5"/>
  <c r="V58" i="5"/>
  <c r="W58" i="5"/>
  <c r="X58" i="5"/>
  <c r="Y58" i="5"/>
  <c r="A59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P59" i="5"/>
  <c r="Q59" i="5"/>
  <c r="R59" i="5"/>
  <c r="S59" i="5"/>
  <c r="T59" i="5"/>
  <c r="U59" i="5"/>
  <c r="V59" i="5"/>
  <c r="W59" i="5"/>
  <c r="X59" i="5"/>
  <c r="Y59" i="5"/>
  <c r="A60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P60" i="5"/>
  <c r="Q60" i="5"/>
  <c r="R60" i="5"/>
  <c r="S60" i="5"/>
  <c r="T60" i="5"/>
  <c r="U60" i="5"/>
  <c r="V60" i="5"/>
  <c r="W60" i="5"/>
  <c r="X60" i="5"/>
  <c r="Y60" i="5"/>
  <c r="A61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P61" i="5"/>
  <c r="Q61" i="5"/>
  <c r="R61" i="5"/>
  <c r="S61" i="5"/>
  <c r="T61" i="5"/>
  <c r="U61" i="5"/>
  <c r="V61" i="5"/>
  <c r="W61" i="5"/>
  <c r="X61" i="5"/>
  <c r="Y61" i="5"/>
  <c r="A62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P62" i="5"/>
  <c r="Q62" i="5"/>
  <c r="R62" i="5"/>
  <c r="S62" i="5"/>
  <c r="T62" i="5"/>
  <c r="U62" i="5"/>
  <c r="V62" i="5"/>
  <c r="W62" i="5"/>
  <c r="X62" i="5"/>
  <c r="Y62" i="5"/>
  <c r="A63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P63" i="5"/>
  <c r="Q63" i="5"/>
  <c r="R63" i="5"/>
  <c r="S63" i="5"/>
  <c r="T63" i="5"/>
  <c r="U63" i="5"/>
  <c r="V63" i="5"/>
  <c r="W63" i="5"/>
  <c r="X63" i="5"/>
  <c r="Y63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P64" i="5"/>
  <c r="Q64" i="5"/>
  <c r="R64" i="5"/>
  <c r="S64" i="5"/>
  <c r="T64" i="5"/>
  <c r="U64" i="5"/>
  <c r="V64" i="5"/>
  <c r="W64" i="5"/>
  <c r="X64" i="5"/>
  <c r="Y64" i="5"/>
  <c r="A65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P65" i="5"/>
  <c r="Q65" i="5"/>
  <c r="R65" i="5"/>
  <c r="S65" i="5"/>
  <c r="T65" i="5"/>
  <c r="U65" i="5"/>
  <c r="V65" i="5"/>
  <c r="W65" i="5"/>
  <c r="X65" i="5"/>
  <c r="Y65" i="5"/>
  <c r="A66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P66" i="5"/>
  <c r="Q66" i="5"/>
  <c r="R66" i="5"/>
  <c r="S66" i="5"/>
  <c r="T66" i="5"/>
  <c r="U66" i="5"/>
  <c r="V66" i="5"/>
  <c r="W66" i="5"/>
  <c r="X66" i="5"/>
  <c r="Y66" i="5"/>
  <c r="A67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P67" i="5"/>
  <c r="Q67" i="5"/>
  <c r="R67" i="5"/>
  <c r="S67" i="5"/>
  <c r="T67" i="5"/>
  <c r="U67" i="5"/>
  <c r="V67" i="5"/>
  <c r="W67" i="5"/>
  <c r="X67" i="5"/>
  <c r="Y67" i="5"/>
  <c r="A68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P68" i="5"/>
  <c r="Q68" i="5"/>
  <c r="R68" i="5"/>
  <c r="S68" i="5"/>
  <c r="T68" i="5"/>
  <c r="U68" i="5"/>
  <c r="V68" i="5"/>
  <c r="W68" i="5"/>
  <c r="X68" i="5"/>
  <c r="Y68" i="5"/>
  <c r="A69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P69" i="5"/>
  <c r="Q69" i="5"/>
  <c r="R69" i="5"/>
  <c r="S69" i="5"/>
  <c r="T69" i="5"/>
  <c r="U69" i="5"/>
  <c r="V69" i="5"/>
  <c r="W69" i="5"/>
  <c r="X69" i="5"/>
  <c r="Y6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P70" i="5"/>
  <c r="Q70" i="5"/>
  <c r="R70" i="5"/>
  <c r="S70" i="5"/>
  <c r="T70" i="5"/>
  <c r="U70" i="5"/>
  <c r="V70" i="5"/>
  <c r="W70" i="5"/>
  <c r="X70" i="5"/>
  <c r="Y70" i="5"/>
  <c r="A71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P71" i="5"/>
  <c r="Q71" i="5"/>
  <c r="R71" i="5"/>
  <c r="S71" i="5"/>
  <c r="T71" i="5"/>
  <c r="U71" i="5"/>
  <c r="V71" i="5"/>
  <c r="W71" i="5"/>
  <c r="X71" i="5"/>
  <c r="Y71" i="5"/>
  <c r="A72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P72" i="5"/>
  <c r="Q72" i="5"/>
  <c r="R72" i="5"/>
  <c r="S72" i="5"/>
  <c r="T72" i="5"/>
  <c r="U72" i="5"/>
  <c r="V72" i="5"/>
  <c r="W72" i="5"/>
  <c r="X72" i="5"/>
  <c r="Y72" i="5"/>
  <c r="A73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P73" i="5"/>
  <c r="Q73" i="5"/>
  <c r="R73" i="5"/>
  <c r="S73" i="5"/>
  <c r="T73" i="5"/>
  <c r="U73" i="5"/>
  <c r="V73" i="5"/>
  <c r="W73" i="5"/>
  <c r="X73" i="5"/>
  <c r="Y73" i="5"/>
  <c r="A74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P74" i="5"/>
  <c r="Q74" i="5"/>
  <c r="R74" i="5"/>
  <c r="S74" i="5"/>
  <c r="T74" i="5"/>
  <c r="U74" i="5"/>
  <c r="V74" i="5"/>
  <c r="W74" i="5"/>
  <c r="X74" i="5"/>
  <c r="Y74" i="5"/>
  <c r="A75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P75" i="5"/>
  <c r="Q75" i="5"/>
  <c r="R75" i="5"/>
  <c r="S75" i="5"/>
  <c r="T75" i="5"/>
  <c r="U75" i="5"/>
  <c r="V75" i="5"/>
  <c r="W75" i="5"/>
  <c r="X75" i="5"/>
  <c r="Y75" i="5"/>
  <c r="A76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P76" i="5"/>
  <c r="Q76" i="5"/>
  <c r="R76" i="5"/>
  <c r="S76" i="5"/>
  <c r="T76" i="5"/>
  <c r="U76" i="5"/>
  <c r="V76" i="5"/>
  <c r="W76" i="5"/>
  <c r="X76" i="5"/>
  <c r="Y76" i="5"/>
  <c r="A77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P77" i="5"/>
  <c r="Q77" i="5"/>
  <c r="R77" i="5"/>
  <c r="S77" i="5"/>
  <c r="T77" i="5"/>
  <c r="U77" i="5"/>
  <c r="V77" i="5"/>
  <c r="W77" i="5"/>
  <c r="X77" i="5"/>
  <c r="Y77" i="5"/>
  <c r="A78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P78" i="5"/>
  <c r="Q78" i="5"/>
  <c r="R78" i="5"/>
  <c r="S78" i="5"/>
  <c r="T78" i="5"/>
  <c r="U78" i="5"/>
  <c r="V78" i="5"/>
  <c r="W78" i="5"/>
  <c r="X78" i="5"/>
  <c r="Y78" i="5"/>
  <c r="A79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P79" i="5"/>
  <c r="Q79" i="5"/>
  <c r="R79" i="5"/>
  <c r="S79" i="5"/>
  <c r="T79" i="5"/>
  <c r="U79" i="5"/>
  <c r="V79" i="5"/>
  <c r="W79" i="5"/>
  <c r="X79" i="5"/>
  <c r="Y79" i="5"/>
  <c r="A80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P80" i="5"/>
  <c r="Q80" i="5"/>
  <c r="R80" i="5"/>
  <c r="S80" i="5"/>
  <c r="T80" i="5"/>
  <c r="U80" i="5"/>
  <c r="V80" i="5"/>
  <c r="W80" i="5"/>
  <c r="X80" i="5"/>
  <c r="Y80" i="5"/>
  <c r="A81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P81" i="5"/>
  <c r="Q81" i="5"/>
  <c r="R81" i="5"/>
  <c r="S81" i="5"/>
  <c r="T81" i="5"/>
  <c r="U81" i="5"/>
  <c r="V81" i="5"/>
  <c r="W81" i="5"/>
  <c r="X81" i="5"/>
  <c r="Y81" i="5"/>
  <c r="A82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P82" i="5"/>
  <c r="Q82" i="5"/>
  <c r="R82" i="5"/>
  <c r="S82" i="5"/>
  <c r="T82" i="5"/>
  <c r="U82" i="5"/>
  <c r="V82" i="5"/>
  <c r="W82" i="5"/>
  <c r="X82" i="5"/>
  <c r="Y82" i="5"/>
  <c r="A83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P83" i="5"/>
  <c r="Q83" i="5"/>
  <c r="R83" i="5"/>
  <c r="S83" i="5"/>
  <c r="T83" i="5"/>
  <c r="U83" i="5"/>
  <c r="V83" i="5"/>
  <c r="W83" i="5"/>
  <c r="X83" i="5"/>
  <c r="Y83" i="5"/>
  <c r="A84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P84" i="5"/>
  <c r="Q84" i="5"/>
  <c r="R84" i="5"/>
  <c r="S84" i="5"/>
  <c r="T84" i="5"/>
  <c r="U84" i="5"/>
  <c r="V84" i="5"/>
  <c r="W84" i="5"/>
  <c r="X84" i="5"/>
  <c r="Y84" i="5"/>
  <c r="A85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P85" i="5"/>
  <c r="Q85" i="5"/>
  <c r="R85" i="5"/>
  <c r="S85" i="5"/>
  <c r="T85" i="5"/>
  <c r="U85" i="5"/>
  <c r="V85" i="5"/>
  <c r="W85" i="5"/>
  <c r="X85" i="5"/>
  <c r="Y85" i="5"/>
  <c r="A86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P86" i="5"/>
  <c r="Q86" i="5"/>
  <c r="R86" i="5"/>
  <c r="S86" i="5"/>
  <c r="T86" i="5"/>
  <c r="U86" i="5"/>
  <c r="V86" i="5"/>
  <c r="W86" i="5"/>
  <c r="X86" i="5"/>
  <c r="Y86" i="5"/>
  <c r="A87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P87" i="5"/>
  <c r="Q87" i="5"/>
  <c r="R87" i="5"/>
  <c r="S87" i="5"/>
  <c r="T87" i="5"/>
  <c r="U87" i="5"/>
  <c r="V87" i="5"/>
  <c r="W87" i="5"/>
  <c r="X87" i="5"/>
  <c r="Y87" i="5"/>
  <c r="A88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P88" i="5"/>
  <c r="Q88" i="5"/>
  <c r="R88" i="5"/>
  <c r="S88" i="5"/>
  <c r="T88" i="5"/>
  <c r="U88" i="5"/>
  <c r="V88" i="5"/>
  <c r="W88" i="5"/>
  <c r="X88" i="5"/>
  <c r="Y88" i="5"/>
  <c r="A89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P89" i="5"/>
  <c r="Q89" i="5"/>
  <c r="R89" i="5"/>
  <c r="S89" i="5"/>
  <c r="T89" i="5"/>
  <c r="U89" i="5"/>
  <c r="V89" i="5"/>
  <c r="W89" i="5"/>
  <c r="X89" i="5"/>
  <c r="Y89" i="5"/>
  <c r="A90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P90" i="5"/>
  <c r="Q90" i="5"/>
  <c r="R90" i="5"/>
  <c r="S90" i="5"/>
  <c r="T90" i="5"/>
  <c r="U90" i="5"/>
  <c r="V90" i="5"/>
  <c r="W90" i="5"/>
  <c r="X90" i="5"/>
  <c r="Y90" i="5"/>
  <c r="A91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P91" i="5"/>
  <c r="Q91" i="5"/>
  <c r="R91" i="5"/>
  <c r="S91" i="5"/>
  <c r="T91" i="5"/>
  <c r="U91" i="5"/>
  <c r="V91" i="5"/>
  <c r="W91" i="5"/>
  <c r="X91" i="5"/>
  <c r="Y91" i="5"/>
  <c r="A92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P92" i="5"/>
  <c r="Q92" i="5"/>
  <c r="R92" i="5"/>
  <c r="S92" i="5"/>
  <c r="T92" i="5"/>
  <c r="U92" i="5"/>
  <c r="V92" i="5"/>
  <c r="W92" i="5"/>
  <c r="X92" i="5"/>
  <c r="Y92" i="5"/>
  <c r="A93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P93" i="5"/>
  <c r="Q93" i="5"/>
  <c r="R93" i="5"/>
  <c r="S93" i="5"/>
  <c r="T93" i="5"/>
  <c r="U93" i="5"/>
  <c r="V93" i="5"/>
  <c r="W93" i="5"/>
  <c r="X93" i="5"/>
  <c r="Y93" i="5"/>
  <c r="A94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P94" i="5"/>
  <c r="Q94" i="5"/>
  <c r="R94" i="5"/>
  <c r="S94" i="5"/>
  <c r="T94" i="5"/>
  <c r="U94" i="5"/>
  <c r="V94" i="5"/>
  <c r="W94" i="5"/>
  <c r="X94" i="5"/>
  <c r="Y94" i="5"/>
  <c r="A95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P95" i="5"/>
  <c r="Q95" i="5"/>
  <c r="R95" i="5"/>
  <c r="S95" i="5"/>
  <c r="T95" i="5"/>
  <c r="U95" i="5"/>
  <c r="V95" i="5"/>
  <c r="W95" i="5"/>
  <c r="X95" i="5"/>
  <c r="Y95" i="5"/>
  <c r="A96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P96" i="5"/>
  <c r="Q96" i="5"/>
  <c r="R96" i="5"/>
  <c r="S96" i="5"/>
  <c r="T96" i="5"/>
  <c r="U96" i="5"/>
  <c r="V96" i="5"/>
  <c r="W96" i="5"/>
  <c r="X96" i="5"/>
  <c r="Y96" i="5"/>
  <c r="A97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P97" i="5"/>
  <c r="Q97" i="5"/>
  <c r="R97" i="5"/>
  <c r="S97" i="5"/>
  <c r="T97" i="5"/>
  <c r="U97" i="5"/>
  <c r="V97" i="5"/>
  <c r="W97" i="5"/>
  <c r="X97" i="5"/>
  <c r="Y97" i="5"/>
  <c r="A98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P98" i="5"/>
  <c r="Q98" i="5"/>
  <c r="R98" i="5"/>
  <c r="S98" i="5"/>
  <c r="T98" i="5"/>
  <c r="U98" i="5"/>
  <c r="V98" i="5"/>
  <c r="W98" i="5"/>
  <c r="X98" i="5"/>
  <c r="Y98" i="5"/>
  <c r="A99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P99" i="5"/>
  <c r="Q99" i="5"/>
  <c r="R99" i="5"/>
  <c r="S99" i="5"/>
  <c r="T99" i="5"/>
  <c r="U99" i="5"/>
  <c r="V99" i="5"/>
  <c r="W99" i="5"/>
  <c r="X99" i="5"/>
  <c r="Y99" i="5"/>
  <c r="A100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P100" i="5"/>
  <c r="Q100" i="5"/>
  <c r="R100" i="5"/>
  <c r="S100" i="5"/>
  <c r="T100" i="5"/>
  <c r="U100" i="5"/>
  <c r="V100" i="5"/>
  <c r="W100" i="5"/>
  <c r="X100" i="5"/>
  <c r="Y100" i="5"/>
  <c r="A101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P101" i="5"/>
  <c r="Q101" i="5"/>
  <c r="R101" i="5"/>
  <c r="S101" i="5"/>
  <c r="T101" i="5"/>
  <c r="U101" i="5"/>
  <c r="V101" i="5"/>
  <c r="W101" i="5"/>
  <c r="X101" i="5"/>
  <c r="Y101" i="5"/>
  <c r="A102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P102" i="5"/>
  <c r="Q102" i="5"/>
  <c r="R102" i="5"/>
  <c r="S102" i="5"/>
  <c r="T102" i="5"/>
  <c r="U102" i="5"/>
  <c r="V102" i="5"/>
  <c r="W102" i="5"/>
  <c r="X102" i="5"/>
  <c r="Y102" i="5"/>
  <c r="A103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P103" i="5"/>
  <c r="Q103" i="5"/>
  <c r="R103" i="5"/>
  <c r="S103" i="5"/>
  <c r="T103" i="5"/>
  <c r="U103" i="5"/>
  <c r="V103" i="5"/>
  <c r="W103" i="5"/>
  <c r="X103" i="5"/>
  <c r="Y103" i="5"/>
  <c r="A104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P104" i="5"/>
  <c r="Q104" i="5"/>
  <c r="R104" i="5"/>
  <c r="S104" i="5"/>
  <c r="T104" i="5"/>
  <c r="U104" i="5"/>
  <c r="V104" i="5"/>
  <c r="W104" i="5"/>
  <c r="X104" i="5"/>
  <c r="Y104" i="5"/>
  <c r="A105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P105" i="5"/>
  <c r="Q105" i="5"/>
  <c r="R105" i="5"/>
  <c r="S105" i="5"/>
  <c r="T105" i="5"/>
  <c r="U105" i="5"/>
  <c r="V105" i="5"/>
  <c r="W105" i="5"/>
  <c r="X105" i="5"/>
  <c r="Y105" i="5"/>
  <c r="A106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P106" i="5"/>
  <c r="Q106" i="5"/>
  <c r="R106" i="5"/>
  <c r="S106" i="5"/>
  <c r="T106" i="5"/>
  <c r="U106" i="5"/>
  <c r="V106" i="5"/>
  <c r="W106" i="5"/>
  <c r="X106" i="5"/>
  <c r="Y106" i="5"/>
  <c r="A107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P107" i="5"/>
  <c r="Q107" i="5"/>
  <c r="R107" i="5"/>
  <c r="S107" i="5"/>
  <c r="T107" i="5"/>
  <c r="U107" i="5"/>
  <c r="V107" i="5"/>
  <c r="W107" i="5"/>
  <c r="X107" i="5"/>
  <c r="Y107" i="5"/>
  <c r="A108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P108" i="5"/>
  <c r="Q108" i="5"/>
  <c r="R108" i="5"/>
  <c r="S108" i="5"/>
  <c r="T108" i="5"/>
  <c r="U108" i="5"/>
  <c r="V108" i="5"/>
  <c r="W108" i="5"/>
  <c r="X108" i="5"/>
  <c r="Y108" i="5"/>
  <c r="A109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P109" i="5"/>
  <c r="Q109" i="5"/>
  <c r="R109" i="5"/>
  <c r="S109" i="5"/>
  <c r="T109" i="5"/>
  <c r="U109" i="5"/>
  <c r="V109" i="5"/>
  <c r="W109" i="5"/>
  <c r="X109" i="5"/>
  <c r="Y109" i="5"/>
  <c r="A110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P110" i="5"/>
  <c r="Q110" i="5"/>
  <c r="R110" i="5"/>
  <c r="S110" i="5"/>
  <c r="T110" i="5"/>
  <c r="U110" i="5"/>
  <c r="V110" i="5"/>
  <c r="W110" i="5"/>
  <c r="X110" i="5"/>
  <c r="Y110" i="5"/>
  <c r="A111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P111" i="5"/>
  <c r="Q111" i="5"/>
  <c r="R111" i="5"/>
  <c r="S111" i="5"/>
  <c r="T111" i="5"/>
  <c r="U111" i="5"/>
  <c r="V111" i="5"/>
  <c r="W111" i="5"/>
  <c r="X111" i="5"/>
  <c r="Y111" i="5"/>
  <c r="A112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P112" i="5"/>
  <c r="Q112" i="5"/>
  <c r="R112" i="5"/>
  <c r="S112" i="5"/>
  <c r="T112" i="5"/>
  <c r="U112" i="5"/>
  <c r="V112" i="5"/>
  <c r="W112" i="5"/>
  <c r="X112" i="5"/>
  <c r="Y112" i="5"/>
  <c r="A113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P113" i="5"/>
  <c r="Q113" i="5"/>
  <c r="R113" i="5"/>
  <c r="S113" i="5"/>
  <c r="T113" i="5"/>
  <c r="U113" i="5"/>
  <c r="V113" i="5"/>
  <c r="W113" i="5"/>
  <c r="X113" i="5"/>
  <c r="Y113" i="5"/>
  <c r="A114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P114" i="5"/>
  <c r="Q114" i="5"/>
  <c r="R114" i="5"/>
  <c r="S114" i="5"/>
  <c r="T114" i="5"/>
  <c r="U114" i="5"/>
  <c r="V114" i="5"/>
  <c r="W114" i="5"/>
  <c r="X114" i="5"/>
  <c r="Y114" i="5"/>
  <c r="A115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P115" i="5"/>
  <c r="Q115" i="5"/>
  <c r="R115" i="5"/>
  <c r="S115" i="5"/>
  <c r="T115" i="5"/>
  <c r="U115" i="5"/>
  <c r="V115" i="5"/>
  <c r="W115" i="5"/>
  <c r="X115" i="5"/>
  <c r="Y115" i="5"/>
  <c r="A116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P116" i="5"/>
  <c r="Q116" i="5"/>
  <c r="R116" i="5"/>
  <c r="S116" i="5"/>
  <c r="T116" i="5"/>
  <c r="U116" i="5"/>
  <c r="V116" i="5"/>
  <c r="W116" i="5"/>
  <c r="X116" i="5"/>
  <c r="Y116" i="5"/>
  <c r="A117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P117" i="5"/>
  <c r="Q117" i="5"/>
  <c r="R117" i="5"/>
  <c r="S117" i="5"/>
  <c r="T117" i="5"/>
  <c r="U117" i="5"/>
  <c r="V117" i="5"/>
  <c r="W117" i="5"/>
  <c r="X117" i="5"/>
  <c r="Y117" i="5"/>
  <c r="A118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P118" i="5"/>
  <c r="Q118" i="5"/>
  <c r="R118" i="5"/>
  <c r="S118" i="5"/>
  <c r="T118" i="5"/>
  <c r="U118" i="5"/>
  <c r="V118" i="5"/>
  <c r="W118" i="5"/>
  <c r="X118" i="5"/>
  <c r="Y118" i="5"/>
  <c r="A119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P119" i="5"/>
  <c r="Q119" i="5"/>
  <c r="R119" i="5"/>
  <c r="S119" i="5"/>
  <c r="T119" i="5"/>
  <c r="U119" i="5"/>
  <c r="V119" i="5"/>
  <c r="W119" i="5"/>
  <c r="X119" i="5"/>
  <c r="Y119" i="5"/>
  <c r="A120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P120" i="5"/>
  <c r="Q120" i="5"/>
  <c r="R120" i="5"/>
  <c r="S120" i="5"/>
  <c r="T120" i="5"/>
  <c r="U120" i="5"/>
  <c r="V120" i="5"/>
  <c r="W120" i="5"/>
  <c r="X120" i="5"/>
  <c r="Y120" i="5"/>
  <c r="A121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P121" i="5"/>
  <c r="Q121" i="5"/>
  <c r="R121" i="5"/>
  <c r="S121" i="5"/>
  <c r="T121" i="5"/>
  <c r="U121" i="5"/>
  <c r="V121" i="5"/>
  <c r="W121" i="5"/>
  <c r="X121" i="5"/>
  <c r="Y121" i="5"/>
  <c r="A122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P122" i="5"/>
  <c r="Q122" i="5"/>
  <c r="R122" i="5"/>
  <c r="S122" i="5"/>
  <c r="T122" i="5"/>
  <c r="U122" i="5"/>
  <c r="V122" i="5"/>
  <c r="W122" i="5"/>
  <c r="X122" i="5"/>
  <c r="Y122" i="5"/>
  <c r="A123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P123" i="5"/>
  <c r="Q123" i="5"/>
  <c r="R123" i="5"/>
  <c r="S123" i="5"/>
  <c r="T123" i="5"/>
  <c r="U123" i="5"/>
  <c r="V123" i="5"/>
  <c r="W123" i="5"/>
  <c r="X123" i="5"/>
  <c r="Y123" i="5"/>
  <c r="A124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P124" i="5"/>
  <c r="Q124" i="5"/>
  <c r="R124" i="5"/>
  <c r="S124" i="5"/>
  <c r="T124" i="5"/>
  <c r="U124" i="5"/>
  <c r="V124" i="5"/>
  <c r="W124" i="5"/>
  <c r="X124" i="5"/>
  <c r="Y124" i="5"/>
  <c r="A125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P125" i="5"/>
  <c r="Q125" i="5"/>
  <c r="R125" i="5"/>
  <c r="S125" i="5"/>
  <c r="T125" i="5"/>
  <c r="U125" i="5"/>
  <c r="V125" i="5"/>
  <c r="W125" i="5"/>
  <c r="X125" i="5"/>
  <c r="Y125" i="5"/>
  <c r="A126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P126" i="5"/>
  <c r="Q126" i="5"/>
  <c r="R126" i="5"/>
  <c r="S126" i="5"/>
  <c r="T126" i="5"/>
  <c r="U126" i="5"/>
  <c r="V126" i="5"/>
  <c r="W126" i="5"/>
  <c r="X126" i="5"/>
  <c r="Y126" i="5"/>
  <c r="A127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P127" i="5"/>
  <c r="Q127" i="5"/>
  <c r="R127" i="5"/>
  <c r="S127" i="5"/>
  <c r="T127" i="5"/>
  <c r="U127" i="5"/>
  <c r="V127" i="5"/>
  <c r="W127" i="5"/>
  <c r="X127" i="5"/>
  <c r="Y127" i="5"/>
  <c r="A128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P128" i="5"/>
  <c r="Q128" i="5"/>
  <c r="R128" i="5"/>
  <c r="S128" i="5"/>
  <c r="T128" i="5"/>
  <c r="U128" i="5"/>
  <c r="V128" i="5"/>
  <c r="W128" i="5"/>
  <c r="X128" i="5"/>
  <c r="Y128" i="5"/>
  <c r="A129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P129" i="5"/>
  <c r="Q129" i="5"/>
  <c r="R129" i="5"/>
  <c r="S129" i="5"/>
  <c r="T129" i="5"/>
  <c r="U129" i="5"/>
  <c r="V129" i="5"/>
  <c r="W129" i="5"/>
  <c r="X129" i="5"/>
  <c r="Y129" i="5"/>
  <c r="A130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P130" i="5"/>
  <c r="Q130" i="5"/>
  <c r="R130" i="5"/>
  <c r="S130" i="5"/>
  <c r="T130" i="5"/>
  <c r="U130" i="5"/>
  <c r="V130" i="5"/>
  <c r="W130" i="5"/>
  <c r="X130" i="5"/>
  <c r="Y130" i="5"/>
  <c r="A131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P131" i="5"/>
  <c r="Q131" i="5"/>
  <c r="R131" i="5"/>
  <c r="S131" i="5"/>
  <c r="T131" i="5"/>
  <c r="U131" i="5"/>
  <c r="V131" i="5"/>
  <c r="W131" i="5"/>
  <c r="X131" i="5"/>
  <c r="Y131" i="5"/>
  <c r="A132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P132" i="5"/>
  <c r="Q132" i="5"/>
  <c r="R132" i="5"/>
  <c r="S132" i="5"/>
  <c r="T132" i="5"/>
  <c r="U132" i="5"/>
  <c r="V132" i="5"/>
  <c r="W132" i="5"/>
  <c r="X132" i="5"/>
  <c r="Y132" i="5"/>
  <c r="A133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P133" i="5"/>
  <c r="Q133" i="5"/>
  <c r="R133" i="5"/>
  <c r="S133" i="5"/>
  <c r="T133" i="5"/>
  <c r="U133" i="5"/>
  <c r="V133" i="5"/>
  <c r="W133" i="5"/>
  <c r="X133" i="5"/>
  <c r="Y133" i="5"/>
  <c r="A134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P134" i="5"/>
  <c r="Q134" i="5"/>
  <c r="R134" i="5"/>
  <c r="S134" i="5"/>
  <c r="T134" i="5"/>
  <c r="U134" i="5"/>
  <c r="V134" i="5"/>
  <c r="W134" i="5"/>
  <c r="X134" i="5"/>
  <c r="Y134" i="5"/>
  <c r="A135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P135" i="5"/>
  <c r="Q135" i="5"/>
  <c r="R135" i="5"/>
  <c r="S135" i="5"/>
  <c r="T135" i="5"/>
  <c r="U135" i="5"/>
  <c r="V135" i="5"/>
  <c r="W135" i="5"/>
  <c r="X135" i="5"/>
  <c r="Y135" i="5"/>
  <c r="A136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P136" i="5"/>
  <c r="Q136" i="5"/>
  <c r="R136" i="5"/>
  <c r="S136" i="5"/>
  <c r="T136" i="5"/>
  <c r="U136" i="5"/>
  <c r="V136" i="5"/>
  <c r="W136" i="5"/>
  <c r="X136" i="5"/>
  <c r="Y136" i="5"/>
  <c r="A137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P137" i="5"/>
  <c r="Q137" i="5"/>
  <c r="R137" i="5"/>
  <c r="S137" i="5"/>
  <c r="T137" i="5"/>
  <c r="U137" i="5"/>
  <c r="V137" i="5"/>
  <c r="W137" i="5"/>
  <c r="X137" i="5"/>
  <c r="Y137" i="5"/>
  <c r="A138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P138" i="5"/>
  <c r="Q138" i="5"/>
  <c r="R138" i="5"/>
  <c r="S138" i="5"/>
  <c r="T138" i="5"/>
  <c r="U138" i="5"/>
  <c r="V138" i="5"/>
  <c r="W138" i="5"/>
  <c r="X138" i="5"/>
  <c r="Y138" i="5"/>
  <c r="A139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P139" i="5"/>
  <c r="Q139" i="5"/>
  <c r="R139" i="5"/>
  <c r="S139" i="5"/>
  <c r="T139" i="5"/>
  <c r="U139" i="5"/>
  <c r="V139" i="5"/>
  <c r="W139" i="5"/>
  <c r="X139" i="5"/>
  <c r="Y139" i="5"/>
  <c r="A140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P140" i="5"/>
  <c r="Q140" i="5"/>
  <c r="R140" i="5"/>
  <c r="S140" i="5"/>
  <c r="T140" i="5"/>
  <c r="U140" i="5"/>
  <c r="V140" i="5"/>
  <c r="W140" i="5"/>
  <c r="X140" i="5"/>
  <c r="Y140" i="5"/>
  <c r="A141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P141" i="5"/>
  <c r="Q141" i="5"/>
  <c r="R141" i="5"/>
  <c r="S141" i="5"/>
  <c r="T141" i="5"/>
  <c r="U141" i="5"/>
  <c r="V141" i="5"/>
  <c r="W141" i="5"/>
  <c r="X141" i="5"/>
  <c r="Y141" i="5"/>
  <c r="A142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P142" i="5"/>
  <c r="Q142" i="5"/>
  <c r="R142" i="5"/>
  <c r="S142" i="5"/>
  <c r="T142" i="5"/>
  <c r="U142" i="5"/>
  <c r="V142" i="5"/>
  <c r="W142" i="5"/>
  <c r="X142" i="5"/>
  <c r="Y142" i="5"/>
  <c r="A143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P143" i="5"/>
  <c r="Q143" i="5"/>
  <c r="R143" i="5"/>
  <c r="S143" i="5"/>
  <c r="T143" i="5"/>
  <c r="U143" i="5"/>
  <c r="V143" i="5"/>
  <c r="W143" i="5"/>
  <c r="X143" i="5"/>
  <c r="Y143" i="5"/>
  <c r="A144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P144" i="5"/>
  <c r="Q144" i="5"/>
  <c r="R144" i="5"/>
  <c r="S144" i="5"/>
  <c r="T144" i="5"/>
  <c r="U144" i="5"/>
  <c r="V144" i="5"/>
  <c r="W144" i="5"/>
  <c r="X144" i="5"/>
  <c r="Y144" i="5"/>
  <c r="A145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P145" i="5"/>
  <c r="Q145" i="5"/>
  <c r="R145" i="5"/>
  <c r="S145" i="5"/>
  <c r="T145" i="5"/>
  <c r="U145" i="5"/>
  <c r="V145" i="5"/>
  <c r="W145" i="5"/>
  <c r="X145" i="5"/>
  <c r="Y145" i="5"/>
  <c r="A146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P146" i="5"/>
  <c r="Q146" i="5"/>
  <c r="R146" i="5"/>
  <c r="S146" i="5"/>
  <c r="T146" i="5"/>
  <c r="U146" i="5"/>
  <c r="V146" i="5"/>
  <c r="W146" i="5"/>
  <c r="X146" i="5"/>
  <c r="Y146" i="5"/>
  <c r="A147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P147" i="5"/>
  <c r="Q147" i="5"/>
  <c r="R147" i="5"/>
  <c r="S147" i="5"/>
  <c r="T147" i="5"/>
  <c r="U147" i="5"/>
  <c r="V147" i="5"/>
  <c r="W147" i="5"/>
  <c r="X147" i="5"/>
  <c r="Y147" i="5"/>
  <c r="A148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P148" i="5"/>
  <c r="Q148" i="5"/>
  <c r="R148" i="5"/>
  <c r="S148" i="5"/>
  <c r="T148" i="5"/>
  <c r="U148" i="5"/>
  <c r="V148" i="5"/>
  <c r="W148" i="5"/>
  <c r="X148" i="5"/>
  <c r="Y148" i="5"/>
  <c r="A149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P149" i="5"/>
  <c r="Q149" i="5"/>
  <c r="R149" i="5"/>
  <c r="S149" i="5"/>
  <c r="T149" i="5"/>
  <c r="U149" i="5"/>
  <c r="V149" i="5"/>
  <c r="W149" i="5"/>
  <c r="X149" i="5"/>
  <c r="Y149" i="5"/>
  <c r="A150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P150" i="5"/>
  <c r="Q150" i="5"/>
  <c r="R150" i="5"/>
  <c r="S150" i="5"/>
  <c r="T150" i="5"/>
  <c r="U150" i="5"/>
  <c r="V150" i="5"/>
  <c r="W150" i="5"/>
  <c r="X150" i="5"/>
  <c r="Y150" i="5"/>
  <c r="A151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P151" i="5"/>
  <c r="Q151" i="5"/>
  <c r="R151" i="5"/>
  <c r="S151" i="5"/>
  <c r="T151" i="5"/>
  <c r="U151" i="5"/>
  <c r="V151" i="5"/>
  <c r="W151" i="5"/>
  <c r="X151" i="5"/>
  <c r="Y151" i="5"/>
  <c r="A152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P152" i="5"/>
  <c r="Q152" i="5"/>
  <c r="R152" i="5"/>
  <c r="S152" i="5"/>
  <c r="T152" i="5"/>
  <c r="U152" i="5"/>
  <c r="V152" i="5"/>
  <c r="W152" i="5"/>
  <c r="X152" i="5"/>
  <c r="Y152" i="5"/>
  <c r="A153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P153" i="5"/>
  <c r="Q153" i="5"/>
  <c r="R153" i="5"/>
  <c r="S153" i="5"/>
  <c r="T153" i="5"/>
  <c r="U153" i="5"/>
  <c r="V153" i="5"/>
  <c r="W153" i="5"/>
  <c r="X153" i="5"/>
  <c r="Y153" i="5"/>
  <c r="A154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P154" i="5"/>
  <c r="Q154" i="5"/>
  <c r="R154" i="5"/>
  <c r="S154" i="5"/>
  <c r="T154" i="5"/>
  <c r="U154" i="5"/>
  <c r="V154" i="5"/>
  <c r="W154" i="5"/>
  <c r="X154" i="5"/>
  <c r="Y154" i="5"/>
  <c r="A155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P155" i="5"/>
  <c r="Q155" i="5"/>
  <c r="R155" i="5"/>
  <c r="S155" i="5"/>
  <c r="T155" i="5"/>
  <c r="U155" i="5"/>
  <c r="V155" i="5"/>
  <c r="W155" i="5"/>
  <c r="X155" i="5"/>
  <c r="Y155" i="5"/>
  <c r="A156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P156" i="5"/>
  <c r="Q156" i="5"/>
  <c r="R156" i="5"/>
  <c r="S156" i="5"/>
  <c r="T156" i="5"/>
  <c r="U156" i="5"/>
  <c r="V156" i="5"/>
  <c r="W156" i="5"/>
  <c r="X156" i="5"/>
  <c r="Y156" i="5"/>
  <c r="A157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P157" i="5"/>
  <c r="Q157" i="5"/>
  <c r="R157" i="5"/>
  <c r="S157" i="5"/>
  <c r="T157" i="5"/>
  <c r="U157" i="5"/>
  <c r="V157" i="5"/>
  <c r="W157" i="5"/>
  <c r="X157" i="5"/>
  <c r="Y157" i="5"/>
  <c r="A158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P158" i="5"/>
  <c r="Q158" i="5"/>
  <c r="R158" i="5"/>
  <c r="S158" i="5"/>
  <c r="T158" i="5"/>
  <c r="U158" i="5"/>
  <c r="V158" i="5"/>
  <c r="W158" i="5"/>
  <c r="X158" i="5"/>
  <c r="Y158" i="5"/>
  <c r="A159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P159" i="5"/>
  <c r="Q159" i="5"/>
  <c r="R159" i="5"/>
  <c r="S159" i="5"/>
  <c r="T159" i="5"/>
  <c r="U159" i="5"/>
  <c r="V159" i="5"/>
  <c r="W159" i="5"/>
  <c r="X159" i="5"/>
  <c r="Y159" i="5"/>
  <c r="A160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P160" i="5"/>
  <c r="Q160" i="5"/>
  <c r="R160" i="5"/>
  <c r="S160" i="5"/>
  <c r="T160" i="5"/>
  <c r="U160" i="5"/>
  <c r="V160" i="5"/>
  <c r="W160" i="5"/>
  <c r="X160" i="5"/>
  <c r="Y160" i="5"/>
  <c r="A161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P161" i="5"/>
  <c r="Q161" i="5"/>
  <c r="R161" i="5"/>
  <c r="S161" i="5"/>
  <c r="T161" i="5"/>
  <c r="U161" i="5"/>
  <c r="V161" i="5"/>
  <c r="W161" i="5"/>
  <c r="X161" i="5"/>
  <c r="Y161" i="5"/>
  <c r="A162" i="5"/>
  <c r="B162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P162" i="5"/>
  <c r="Q162" i="5"/>
  <c r="R162" i="5"/>
  <c r="S162" i="5"/>
  <c r="T162" i="5"/>
  <c r="U162" i="5"/>
  <c r="V162" i="5"/>
  <c r="W162" i="5"/>
  <c r="X162" i="5"/>
  <c r="Y162" i="5"/>
  <c r="A163" i="5"/>
  <c r="B163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P163" i="5"/>
  <c r="Q163" i="5"/>
  <c r="R163" i="5"/>
  <c r="S163" i="5"/>
  <c r="T163" i="5"/>
  <c r="U163" i="5"/>
  <c r="V163" i="5"/>
  <c r="W163" i="5"/>
  <c r="X163" i="5"/>
  <c r="Y163" i="5"/>
  <c r="A164" i="5"/>
  <c r="B164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P164" i="5"/>
  <c r="Q164" i="5"/>
  <c r="R164" i="5"/>
  <c r="S164" i="5"/>
  <c r="T164" i="5"/>
  <c r="U164" i="5"/>
  <c r="V164" i="5"/>
  <c r="W164" i="5"/>
  <c r="X164" i="5"/>
  <c r="Y164" i="5"/>
  <c r="A165" i="5"/>
  <c r="B165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P165" i="5"/>
  <c r="Q165" i="5"/>
  <c r="R165" i="5"/>
  <c r="S165" i="5"/>
  <c r="T165" i="5"/>
  <c r="U165" i="5"/>
  <c r="V165" i="5"/>
  <c r="W165" i="5"/>
  <c r="X165" i="5"/>
  <c r="Y165" i="5"/>
  <c r="A166" i="5"/>
  <c r="B166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P166" i="5"/>
  <c r="Q166" i="5"/>
  <c r="R166" i="5"/>
  <c r="S166" i="5"/>
  <c r="T166" i="5"/>
  <c r="U166" i="5"/>
  <c r="V166" i="5"/>
  <c r="W166" i="5"/>
  <c r="X166" i="5"/>
  <c r="Y166" i="5"/>
  <c r="A167" i="5"/>
  <c r="B167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P167" i="5"/>
  <c r="Q167" i="5"/>
  <c r="R167" i="5"/>
  <c r="S167" i="5"/>
  <c r="T167" i="5"/>
  <c r="U167" i="5"/>
  <c r="V167" i="5"/>
  <c r="W167" i="5"/>
  <c r="X167" i="5"/>
  <c r="Y167" i="5"/>
  <c r="A168" i="5"/>
  <c r="B168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P168" i="5"/>
  <c r="Q168" i="5"/>
  <c r="R168" i="5"/>
  <c r="S168" i="5"/>
  <c r="T168" i="5"/>
  <c r="U168" i="5"/>
  <c r="V168" i="5"/>
  <c r="W168" i="5"/>
  <c r="X168" i="5"/>
  <c r="Y168" i="5"/>
  <c r="A169" i="5"/>
  <c r="B169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P169" i="5"/>
  <c r="Q169" i="5"/>
  <c r="R169" i="5"/>
  <c r="S169" i="5"/>
  <c r="T169" i="5"/>
  <c r="U169" i="5"/>
  <c r="V169" i="5"/>
  <c r="W169" i="5"/>
  <c r="X169" i="5"/>
  <c r="Y169" i="5"/>
  <c r="A170" i="5"/>
  <c r="B170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P170" i="5"/>
  <c r="Q170" i="5"/>
  <c r="R170" i="5"/>
  <c r="S170" i="5"/>
  <c r="T170" i="5"/>
  <c r="U170" i="5"/>
  <c r="V170" i="5"/>
  <c r="W170" i="5"/>
  <c r="X170" i="5"/>
  <c r="Y170" i="5"/>
  <c r="A171" i="5"/>
  <c r="B171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P171" i="5"/>
  <c r="Q171" i="5"/>
  <c r="R171" i="5"/>
  <c r="S171" i="5"/>
  <c r="T171" i="5"/>
  <c r="U171" i="5"/>
  <c r="V171" i="5"/>
  <c r="W171" i="5"/>
  <c r="X171" i="5"/>
  <c r="Y171" i="5"/>
  <c r="A172" i="5"/>
  <c r="B172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P172" i="5"/>
  <c r="Q172" i="5"/>
  <c r="R172" i="5"/>
  <c r="S172" i="5"/>
  <c r="T172" i="5"/>
  <c r="U172" i="5"/>
  <c r="V172" i="5"/>
  <c r="W172" i="5"/>
  <c r="X172" i="5"/>
  <c r="Y172" i="5"/>
  <c r="A173" i="5"/>
  <c r="B173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P173" i="5"/>
  <c r="Q173" i="5"/>
  <c r="R173" i="5"/>
  <c r="S173" i="5"/>
  <c r="T173" i="5"/>
  <c r="U173" i="5"/>
  <c r="V173" i="5"/>
  <c r="W173" i="5"/>
  <c r="X173" i="5"/>
  <c r="Y173" i="5"/>
  <c r="A174" i="5"/>
  <c r="B174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P174" i="5"/>
  <c r="Q174" i="5"/>
  <c r="R174" i="5"/>
  <c r="S174" i="5"/>
  <c r="T174" i="5"/>
  <c r="U174" i="5"/>
  <c r="V174" i="5"/>
  <c r="W174" i="5"/>
  <c r="X174" i="5"/>
  <c r="Y174" i="5"/>
  <c r="A175" i="5"/>
  <c r="B175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P175" i="5"/>
  <c r="Q175" i="5"/>
  <c r="R175" i="5"/>
  <c r="S175" i="5"/>
  <c r="T175" i="5"/>
  <c r="U175" i="5"/>
  <c r="V175" i="5"/>
  <c r="W175" i="5"/>
  <c r="X175" i="5"/>
  <c r="Y175" i="5"/>
  <c r="A176" i="5"/>
  <c r="B176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P176" i="5"/>
  <c r="Q176" i="5"/>
  <c r="R176" i="5"/>
  <c r="S176" i="5"/>
  <c r="T176" i="5"/>
  <c r="U176" i="5"/>
  <c r="V176" i="5"/>
  <c r="W176" i="5"/>
  <c r="X176" i="5"/>
  <c r="Y176" i="5"/>
  <c r="A177" i="5"/>
  <c r="B177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P177" i="5"/>
  <c r="Q177" i="5"/>
  <c r="R177" i="5"/>
  <c r="S177" i="5"/>
  <c r="T177" i="5"/>
  <c r="U177" i="5"/>
  <c r="V177" i="5"/>
  <c r="W177" i="5"/>
  <c r="X177" i="5"/>
  <c r="Y177" i="5"/>
  <c r="A178" i="5"/>
  <c r="B178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P178" i="5"/>
  <c r="Q178" i="5"/>
  <c r="R178" i="5"/>
  <c r="S178" i="5"/>
  <c r="T178" i="5"/>
  <c r="U178" i="5"/>
  <c r="V178" i="5"/>
  <c r="W178" i="5"/>
  <c r="X178" i="5"/>
  <c r="Y178" i="5"/>
  <c r="A179" i="5"/>
  <c r="B179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P179" i="5"/>
  <c r="Q179" i="5"/>
  <c r="R179" i="5"/>
  <c r="S179" i="5"/>
  <c r="T179" i="5"/>
  <c r="U179" i="5"/>
  <c r="V179" i="5"/>
  <c r="W179" i="5"/>
  <c r="X179" i="5"/>
  <c r="Y179" i="5"/>
  <c r="A180" i="5"/>
  <c r="B180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P180" i="5"/>
  <c r="Q180" i="5"/>
  <c r="R180" i="5"/>
  <c r="S180" i="5"/>
  <c r="T180" i="5"/>
  <c r="U180" i="5"/>
  <c r="V180" i="5"/>
  <c r="W180" i="5"/>
  <c r="X180" i="5"/>
  <c r="Y180" i="5"/>
  <c r="A181" i="5"/>
  <c r="B181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P181" i="5"/>
  <c r="Q181" i="5"/>
  <c r="R181" i="5"/>
  <c r="S181" i="5"/>
  <c r="T181" i="5"/>
  <c r="U181" i="5"/>
  <c r="V181" i="5"/>
  <c r="W181" i="5"/>
  <c r="X181" i="5"/>
  <c r="Y181" i="5"/>
  <c r="A182" i="5"/>
  <c r="B182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P182" i="5"/>
  <c r="Q182" i="5"/>
  <c r="R182" i="5"/>
  <c r="S182" i="5"/>
  <c r="T182" i="5"/>
  <c r="U182" i="5"/>
  <c r="V182" i="5"/>
  <c r="W182" i="5"/>
  <c r="X182" i="5"/>
  <c r="Y182" i="5"/>
  <c r="A183" i="5"/>
  <c r="B183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P183" i="5"/>
  <c r="Q183" i="5"/>
  <c r="R183" i="5"/>
  <c r="S183" i="5"/>
  <c r="T183" i="5"/>
  <c r="U183" i="5"/>
  <c r="V183" i="5"/>
  <c r="W183" i="5"/>
  <c r="X183" i="5"/>
  <c r="Y183" i="5"/>
  <c r="A184" i="5"/>
  <c r="B184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P184" i="5"/>
  <c r="Q184" i="5"/>
  <c r="R184" i="5"/>
  <c r="S184" i="5"/>
  <c r="T184" i="5"/>
  <c r="U184" i="5"/>
  <c r="V184" i="5"/>
  <c r="W184" i="5"/>
  <c r="X184" i="5"/>
  <c r="Y184" i="5"/>
  <c r="A185" i="5"/>
  <c r="B185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P185" i="5"/>
  <c r="Q185" i="5"/>
  <c r="R185" i="5"/>
  <c r="S185" i="5"/>
  <c r="T185" i="5"/>
  <c r="U185" i="5"/>
  <c r="V185" i="5"/>
  <c r="W185" i="5"/>
  <c r="X185" i="5"/>
  <c r="Y185" i="5"/>
  <c r="A186" i="5"/>
  <c r="B186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P186" i="5"/>
  <c r="Q186" i="5"/>
  <c r="R186" i="5"/>
  <c r="S186" i="5"/>
  <c r="T186" i="5"/>
  <c r="U186" i="5"/>
  <c r="V186" i="5"/>
  <c r="W186" i="5"/>
  <c r="X186" i="5"/>
  <c r="Y186" i="5"/>
  <c r="A187" i="5"/>
  <c r="B187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P187" i="5"/>
  <c r="Q187" i="5"/>
  <c r="R187" i="5"/>
  <c r="S187" i="5"/>
  <c r="T187" i="5"/>
  <c r="U187" i="5"/>
  <c r="V187" i="5"/>
  <c r="W187" i="5"/>
  <c r="X187" i="5"/>
  <c r="Y187" i="5"/>
  <c r="A188" i="5"/>
  <c r="B188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P188" i="5"/>
  <c r="Q188" i="5"/>
  <c r="R188" i="5"/>
  <c r="S188" i="5"/>
  <c r="T188" i="5"/>
  <c r="U188" i="5"/>
  <c r="V188" i="5"/>
  <c r="W188" i="5"/>
  <c r="X188" i="5"/>
  <c r="Y188" i="5"/>
  <c r="A189" i="5"/>
  <c r="B189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P189" i="5"/>
  <c r="Q189" i="5"/>
  <c r="R189" i="5"/>
  <c r="S189" i="5"/>
  <c r="T189" i="5"/>
  <c r="U189" i="5"/>
  <c r="V189" i="5"/>
  <c r="W189" i="5"/>
  <c r="X189" i="5"/>
  <c r="Y189" i="5"/>
  <c r="A190" i="5"/>
  <c r="B190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P190" i="5"/>
  <c r="Q190" i="5"/>
  <c r="R190" i="5"/>
  <c r="S190" i="5"/>
  <c r="T190" i="5"/>
  <c r="U190" i="5"/>
  <c r="V190" i="5"/>
  <c r="W190" i="5"/>
  <c r="X190" i="5"/>
  <c r="Y190" i="5"/>
  <c r="A191" i="5"/>
  <c r="B191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P191" i="5"/>
  <c r="Q191" i="5"/>
  <c r="R191" i="5"/>
  <c r="S191" i="5"/>
  <c r="T191" i="5"/>
  <c r="U191" i="5"/>
  <c r="V191" i="5"/>
  <c r="W191" i="5"/>
  <c r="X191" i="5"/>
  <c r="Y191" i="5"/>
  <c r="A192" i="5"/>
  <c r="B192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P192" i="5"/>
  <c r="Q192" i="5"/>
  <c r="R192" i="5"/>
  <c r="S192" i="5"/>
  <c r="T192" i="5"/>
  <c r="U192" i="5"/>
  <c r="V192" i="5"/>
  <c r="W192" i="5"/>
  <c r="X192" i="5"/>
  <c r="Y192" i="5"/>
  <c r="A193" i="5"/>
  <c r="B193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P193" i="5"/>
  <c r="Q193" i="5"/>
  <c r="R193" i="5"/>
  <c r="S193" i="5"/>
  <c r="T193" i="5"/>
  <c r="U193" i="5"/>
  <c r="V193" i="5"/>
  <c r="W193" i="5"/>
  <c r="X193" i="5"/>
  <c r="Y193" i="5"/>
  <c r="A194" i="5"/>
  <c r="B194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P194" i="5"/>
  <c r="Q194" i="5"/>
  <c r="R194" i="5"/>
  <c r="S194" i="5"/>
  <c r="T194" i="5"/>
  <c r="U194" i="5"/>
  <c r="V194" i="5"/>
  <c r="W194" i="5"/>
  <c r="X194" i="5"/>
  <c r="Y194" i="5"/>
  <c r="A195" i="5"/>
  <c r="B195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P195" i="5"/>
  <c r="Q195" i="5"/>
  <c r="R195" i="5"/>
  <c r="S195" i="5"/>
  <c r="T195" i="5"/>
  <c r="U195" i="5"/>
  <c r="V195" i="5"/>
  <c r="W195" i="5"/>
  <c r="X195" i="5"/>
  <c r="Y195" i="5"/>
  <c r="A196" i="5"/>
  <c r="B196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P196" i="5"/>
  <c r="Q196" i="5"/>
  <c r="R196" i="5"/>
  <c r="S196" i="5"/>
  <c r="T196" i="5"/>
  <c r="U196" i="5"/>
  <c r="V196" i="5"/>
  <c r="W196" i="5"/>
  <c r="X196" i="5"/>
  <c r="Y196" i="5"/>
  <c r="A197" i="5"/>
  <c r="B197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P197" i="5"/>
  <c r="Q197" i="5"/>
  <c r="R197" i="5"/>
  <c r="S197" i="5"/>
  <c r="T197" i="5"/>
  <c r="U197" i="5"/>
  <c r="V197" i="5"/>
  <c r="W197" i="5"/>
  <c r="X197" i="5"/>
  <c r="Y197" i="5"/>
  <c r="A198" i="5"/>
  <c r="B198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P198" i="5"/>
  <c r="Q198" i="5"/>
  <c r="R198" i="5"/>
  <c r="S198" i="5"/>
  <c r="T198" i="5"/>
  <c r="U198" i="5"/>
  <c r="V198" i="5"/>
  <c r="W198" i="5"/>
  <c r="X198" i="5"/>
  <c r="Y198" i="5"/>
  <c r="A199" i="5"/>
  <c r="B199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P199" i="5"/>
  <c r="Q199" i="5"/>
  <c r="R199" i="5"/>
  <c r="S199" i="5"/>
  <c r="T199" i="5"/>
  <c r="U199" i="5"/>
  <c r="V199" i="5"/>
  <c r="W199" i="5"/>
  <c r="X199" i="5"/>
  <c r="Y199" i="5"/>
  <c r="A200" i="5"/>
  <c r="B200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P200" i="5"/>
  <c r="Q200" i="5"/>
  <c r="R200" i="5"/>
  <c r="S200" i="5"/>
  <c r="T200" i="5"/>
  <c r="U200" i="5"/>
  <c r="V200" i="5"/>
  <c r="W200" i="5"/>
  <c r="X200" i="5"/>
  <c r="Y200" i="5"/>
  <c r="A201" i="5"/>
  <c r="B201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P201" i="5"/>
  <c r="Q201" i="5"/>
  <c r="R201" i="5"/>
  <c r="S201" i="5"/>
  <c r="T201" i="5"/>
  <c r="U201" i="5"/>
  <c r="V201" i="5"/>
  <c r="W201" i="5"/>
  <c r="X201" i="5"/>
  <c r="Y201" i="5"/>
  <c r="A202" i="5"/>
  <c r="B202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P202" i="5"/>
  <c r="Q202" i="5"/>
  <c r="R202" i="5"/>
  <c r="S202" i="5"/>
  <c r="T202" i="5"/>
  <c r="U202" i="5"/>
  <c r="V202" i="5"/>
  <c r="W202" i="5"/>
  <c r="X202" i="5"/>
  <c r="Y202" i="5"/>
  <c r="A203" i="5"/>
  <c r="B203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P203" i="5"/>
  <c r="Q203" i="5"/>
  <c r="R203" i="5"/>
  <c r="S203" i="5"/>
  <c r="T203" i="5"/>
  <c r="U203" i="5"/>
  <c r="V203" i="5"/>
  <c r="W203" i="5"/>
  <c r="X203" i="5"/>
  <c r="Y203" i="5"/>
  <c r="A204" i="5"/>
  <c r="B204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P204" i="5"/>
  <c r="Q204" i="5"/>
  <c r="R204" i="5"/>
  <c r="S204" i="5"/>
  <c r="T204" i="5"/>
  <c r="U204" i="5"/>
  <c r="V204" i="5"/>
  <c r="W204" i="5"/>
  <c r="X204" i="5"/>
  <c r="Y204" i="5"/>
  <c r="A205" i="5"/>
  <c r="B205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P205" i="5"/>
  <c r="Q205" i="5"/>
  <c r="R205" i="5"/>
  <c r="S205" i="5"/>
  <c r="T205" i="5"/>
  <c r="U205" i="5"/>
  <c r="V205" i="5"/>
  <c r="W205" i="5"/>
  <c r="X205" i="5"/>
  <c r="Y205" i="5"/>
  <c r="A206" i="5"/>
  <c r="B206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P206" i="5"/>
  <c r="Q206" i="5"/>
  <c r="R206" i="5"/>
  <c r="S206" i="5"/>
  <c r="T206" i="5"/>
  <c r="U206" i="5"/>
  <c r="V206" i="5"/>
  <c r="W206" i="5"/>
  <c r="X206" i="5"/>
  <c r="Y206" i="5"/>
  <c r="A207" i="5"/>
  <c r="B207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P207" i="5"/>
  <c r="Q207" i="5"/>
  <c r="R207" i="5"/>
  <c r="S207" i="5"/>
  <c r="T207" i="5"/>
  <c r="U207" i="5"/>
  <c r="V207" i="5"/>
  <c r="W207" i="5"/>
  <c r="X207" i="5"/>
  <c r="Y207" i="5"/>
  <c r="A208" i="5"/>
  <c r="B208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P208" i="5"/>
  <c r="Q208" i="5"/>
  <c r="R208" i="5"/>
  <c r="S208" i="5"/>
  <c r="T208" i="5"/>
  <c r="U208" i="5"/>
  <c r="V208" i="5"/>
  <c r="W208" i="5"/>
  <c r="X208" i="5"/>
  <c r="Y208" i="5"/>
  <c r="A209" i="5"/>
  <c r="B209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P209" i="5"/>
  <c r="Q209" i="5"/>
  <c r="R209" i="5"/>
  <c r="S209" i="5"/>
  <c r="T209" i="5"/>
  <c r="U209" i="5"/>
  <c r="V209" i="5"/>
  <c r="W209" i="5"/>
  <c r="X209" i="5"/>
  <c r="Y209" i="5"/>
  <c r="A210" i="5"/>
  <c r="B210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P210" i="5"/>
  <c r="Q210" i="5"/>
  <c r="R210" i="5"/>
  <c r="S210" i="5"/>
  <c r="T210" i="5"/>
  <c r="U210" i="5"/>
  <c r="V210" i="5"/>
  <c r="W210" i="5"/>
  <c r="X210" i="5"/>
  <c r="Y210" i="5"/>
  <c r="A211" i="5"/>
  <c r="B211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P211" i="5"/>
  <c r="Q211" i="5"/>
  <c r="R211" i="5"/>
  <c r="S211" i="5"/>
  <c r="T211" i="5"/>
  <c r="U211" i="5"/>
  <c r="V211" i="5"/>
  <c r="W211" i="5"/>
  <c r="X211" i="5"/>
  <c r="Y211" i="5"/>
  <c r="A212" i="5"/>
  <c r="B212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P212" i="5"/>
  <c r="Q212" i="5"/>
  <c r="R212" i="5"/>
  <c r="S212" i="5"/>
  <c r="T212" i="5"/>
  <c r="U212" i="5"/>
  <c r="V212" i="5"/>
  <c r="W212" i="5"/>
  <c r="X212" i="5"/>
  <c r="Y212" i="5"/>
  <c r="A213" i="5"/>
  <c r="B213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P213" i="5"/>
  <c r="Q213" i="5"/>
  <c r="R213" i="5"/>
  <c r="S213" i="5"/>
  <c r="T213" i="5"/>
  <c r="U213" i="5"/>
  <c r="V213" i="5"/>
  <c r="W213" i="5"/>
  <c r="X213" i="5"/>
  <c r="Y213" i="5"/>
  <c r="A214" i="5"/>
  <c r="B214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P214" i="5"/>
  <c r="Q214" i="5"/>
  <c r="R214" i="5"/>
  <c r="S214" i="5"/>
  <c r="T214" i="5"/>
  <c r="U214" i="5"/>
  <c r="V214" i="5"/>
  <c r="W214" i="5"/>
  <c r="X214" i="5"/>
  <c r="Y214" i="5"/>
  <c r="A215" i="5"/>
  <c r="B215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P215" i="5"/>
  <c r="Q215" i="5"/>
  <c r="R215" i="5"/>
  <c r="S215" i="5"/>
  <c r="T215" i="5"/>
  <c r="U215" i="5"/>
  <c r="V215" i="5"/>
  <c r="W215" i="5"/>
  <c r="X215" i="5"/>
  <c r="Y215" i="5"/>
  <c r="A216" i="5"/>
  <c r="B216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P216" i="5"/>
  <c r="Q216" i="5"/>
  <c r="R216" i="5"/>
  <c r="S216" i="5"/>
  <c r="T216" i="5"/>
  <c r="U216" i="5"/>
  <c r="V216" i="5"/>
  <c r="W216" i="5"/>
  <c r="X216" i="5"/>
  <c r="Y216" i="5"/>
  <c r="A217" i="5"/>
  <c r="B217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P217" i="5"/>
  <c r="Q217" i="5"/>
  <c r="R217" i="5"/>
  <c r="S217" i="5"/>
  <c r="T217" i="5"/>
  <c r="U217" i="5"/>
  <c r="V217" i="5"/>
  <c r="W217" i="5"/>
  <c r="X217" i="5"/>
  <c r="Y217" i="5"/>
  <c r="A218" i="5"/>
  <c r="B218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P218" i="5"/>
  <c r="Q218" i="5"/>
  <c r="R218" i="5"/>
  <c r="S218" i="5"/>
  <c r="T218" i="5"/>
  <c r="U218" i="5"/>
  <c r="V218" i="5"/>
  <c r="W218" i="5"/>
  <c r="X218" i="5"/>
  <c r="Y218" i="5"/>
  <c r="A219" i="5"/>
  <c r="B219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P219" i="5"/>
  <c r="Q219" i="5"/>
  <c r="R219" i="5"/>
  <c r="S219" i="5"/>
  <c r="T219" i="5"/>
  <c r="U219" i="5"/>
  <c r="V219" i="5"/>
  <c r="W219" i="5"/>
  <c r="X219" i="5"/>
  <c r="Y219" i="5"/>
  <c r="A220" i="5"/>
  <c r="B220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P220" i="5"/>
  <c r="Q220" i="5"/>
  <c r="R220" i="5"/>
  <c r="S220" i="5"/>
  <c r="T220" i="5"/>
  <c r="U220" i="5"/>
  <c r="V220" i="5"/>
  <c r="W220" i="5"/>
  <c r="X220" i="5"/>
  <c r="Y220" i="5"/>
  <c r="A221" i="5"/>
  <c r="B221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P221" i="5"/>
  <c r="Q221" i="5"/>
  <c r="R221" i="5"/>
  <c r="S221" i="5"/>
  <c r="T221" i="5"/>
  <c r="U221" i="5"/>
  <c r="V221" i="5"/>
  <c r="W221" i="5"/>
  <c r="X221" i="5"/>
  <c r="Y221" i="5"/>
  <c r="A222" i="5"/>
  <c r="B222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P222" i="5"/>
  <c r="Q222" i="5"/>
  <c r="R222" i="5"/>
  <c r="S222" i="5"/>
  <c r="T222" i="5"/>
  <c r="U222" i="5"/>
  <c r="V222" i="5"/>
  <c r="W222" i="5"/>
  <c r="X222" i="5"/>
  <c r="Y222" i="5"/>
  <c r="A223" i="5"/>
  <c r="B223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P223" i="5"/>
  <c r="Q223" i="5"/>
  <c r="R223" i="5"/>
  <c r="S223" i="5"/>
  <c r="T223" i="5"/>
  <c r="U223" i="5"/>
  <c r="V223" i="5"/>
  <c r="W223" i="5"/>
  <c r="X223" i="5"/>
  <c r="Y223" i="5"/>
  <c r="A224" i="5"/>
  <c r="B224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P224" i="5"/>
  <c r="Q224" i="5"/>
  <c r="R224" i="5"/>
  <c r="S224" i="5"/>
  <c r="T224" i="5"/>
  <c r="U224" i="5"/>
  <c r="V224" i="5"/>
  <c r="W224" i="5"/>
  <c r="X224" i="5"/>
  <c r="Y224" i="5"/>
  <c r="A225" i="5"/>
  <c r="B225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P225" i="5"/>
  <c r="Q225" i="5"/>
  <c r="R225" i="5"/>
  <c r="S225" i="5"/>
  <c r="T225" i="5"/>
  <c r="U225" i="5"/>
  <c r="V225" i="5"/>
  <c r="W225" i="5"/>
  <c r="X225" i="5"/>
  <c r="Y225" i="5"/>
  <c r="A226" i="5"/>
  <c r="B226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P226" i="5"/>
  <c r="Q226" i="5"/>
  <c r="R226" i="5"/>
  <c r="S226" i="5"/>
  <c r="T226" i="5"/>
  <c r="U226" i="5"/>
  <c r="V226" i="5"/>
  <c r="W226" i="5"/>
  <c r="X226" i="5"/>
  <c r="Y226" i="5"/>
  <c r="A227" i="5"/>
  <c r="B227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P227" i="5"/>
  <c r="Q227" i="5"/>
  <c r="R227" i="5"/>
  <c r="S227" i="5"/>
  <c r="T227" i="5"/>
  <c r="U227" i="5"/>
  <c r="V227" i="5"/>
  <c r="W227" i="5"/>
  <c r="X227" i="5"/>
  <c r="Y227" i="5"/>
  <c r="A228" i="5"/>
  <c r="B228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P228" i="5"/>
  <c r="Q228" i="5"/>
  <c r="R228" i="5"/>
  <c r="S228" i="5"/>
  <c r="T228" i="5"/>
  <c r="U228" i="5"/>
  <c r="V228" i="5"/>
  <c r="W228" i="5"/>
  <c r="X228" i="5"/>
  <c r="Y228" i="5"/>
  <c r="A229" i="5"/>
  <c r="B229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P229" i="5"/>
  <c r="Q229" i="5"/>
  <c r="R229" i="5"/>
  <c r="S229" i="5"/>
  <c r="T229" i="5"/>
  <c r="U229" i="5"/>
  <c r="V229" i="5"/>
  <c r="W229" i="5"/>
  <c r="X229" i="5"/>
  <c r="Y229" i="5"/>
  <c r="A230" i="5"/>
  <c r="B230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P230" i="5"/>
  <c r="Q230" i="5"/>
  <c r="R230" i="5"/>
  <c r="S230" i="5"/>
  <c r="T230" i="5"/>
  <c r="U230" i="5"/>
  <c r="V230" i="5"/>
  <c r="W230" i="5"/>
  <c r="X230" i="5"/>
  <c r="Y230" i="5"/>
  <c r="A231" i="5"/>
  <c r="B231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P231" i="5"/>
  <c r="Q231" i="5"/>
  <c r="R231" i="5"/>
  <c r="S231" i="5"/>
  <c r="T231" i="5"/>
  <c r="U231" i="5"/>
  <c r="V231" i="5"/>
  <c r="W231" i="5"/>
  <c r="X231" i="5"/>
  <c r="Y231" i="5"/>
  <c r="A232" i="5"/>
  <c r="B232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P232" i="5"/>
  <c r="Q232" i="5"/>
  <c r="R232" i="5"/>
  <c r="S232" i="5"/>
  <c r="T232" i="5"/>
  <c r="U232" i="5"/>
  <c r="V232" i="5"/>
  <c r="W232" i="5"/>
  <c r="X232" i="5"/>
  <c r="Y232" i="5"/>
  <c r="A233" i="5"/>
  <c r="B233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P233" i="5"/>
  <c r="Q233" i="5"/>
  <c r="R233" i="5"/>
  <c r="S233" i="5"/>
  <c r="T233" i="5"/>
  <c r="U233" i="5"/>
  <c r="V233" i="5"/>
  <c r="W233" i="5"/>
  <c r="X233" i="5"/>
  <c r="Y233" i="5"/>
  <c r="A234" i="5"/>
  <c r="B234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P234" i="5"/>
  <c r="Q234" i="5"/>
  <c r="R234" i="5"/>
  <c r="S234" i="5"/>
  <c r="T234" i="5"/>
  <c r="U234" i="5"/>
  <c r="V234" i="5"/>
  <c r="W234" i="5"/>
  <c r="X234" i="5"/>
  <c r="Y234" i="5"/>
  <c r="A235" i="5"/>
  <c r="B235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P235" i="5"/>
  <c r="Q235" i="5"/>
  <c r="R235" i="5"/>
  <c r="S235" i="5"/>
  <c r="T235" i="5"/>
  <c r="U235" i="5"/>
  <c r="V235" i="5"/>
  <c r="W235" i="5"/>
  <c r="X235" i="5"/>
  <c r="Y235" i="5"/>
  <c r="A236" i="5"/>
  <c r="B236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P236" i="5"/>
  <c r="Q236" i="5"/>
  <c r="R236" i="5"/>
  <c r="S236" i="5"/>
  <c r="T236" i="5"/>
  <c r="U236" i="5"/>
  <c r="V236" i="5"/>
  <c r="W236" i="5"/>
  <c r="X236" i="5"/>
  <c r="Y236" i="5"/>
  <c r="A237" i="5"/>
  <c r="B237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P237" i="5"/>
  <c r="Q237" i="5"/>
  <c r="R237" i="5"/>
  <c r="S237" i="5"/>
  <c r="T237" i="5"/>
  <c r="U237" i="5"/>
  <c r="V237" i="5"/>
  <c r="W237" i="5"/>
  <c r="X237" i="5"/>
  <c r="Y237" i="5"/>
  <c r="A238" i="5"/>
  <c r="B238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P238" i="5"/>
  <c r="Q238" i="5"/>
  <c r="R238" i="5"/>
  <c r="S238" i="5"/>
  <c r="T238" i="5"/>
  <c r="U238" i="5"/>
  <c r="V238" i="5"/>
  <c r="W238" i="5"/>
  <c r="X238" i="5"/>
  <c r="Y238" i="5"/>
  <c r="A239" i="5"/>
  <c r="B239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P239" i="5"/>
  <c r="Q239" i="5"/>
  <c r="R239" i="5"/>
  <c r="S239" i="5"/>
  <c r="T239" i="5"/>
  <c r="U239" i="5"/>
  <c r="V239" i="5"/>
  <c r="W239" i="5"/>
  <c r="X239" i="5"/>
  <c r="Y239" i="5"/>
  <c r="A240" i="5"/>
  <c r="B240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P240" i="5"/>
  <c r="Q240" i="5"/>
  <c r="R240" i="5"/>
  <c r="S240" i="5"/>
  <c r="T240" i="5"/>
  <c r="U240" i="5"/>
  <c r="V240" i="5"/>
  <c r="W240" i="5"/>
  <c r="X240" i="5"/>
  <c r="Y240" i="5"/>
  <c r="A241" i="5"/>
  <c r="B241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P241" i="5"/>
  <c r="Q241" i="5"/>
  <c r="R241" i="5"/>
  <c r="S241" i="5"/>
  <c r="T241" i="5"/>
  <c r="U241" i="5"/>
  <c r="V241" i="5"/>
  <c r="W241" i="5"/>
  <c r="X241" i="5"/>
  <c r="Y241" i="5"/>
  <c r="A242" i="5"/>
  <c r="B242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P242" i="5"/>
  <c r="Q242" i="5"/>
  <c r="R242" i="5"/>
  <c r="S242" i="5"/>
  <c r="T242" i="5"/>
  <c r="U242" i="5"/>
  <c r="V242" i="5"/>
  <c r="W242" i="5"/>
  <c r="X242" i="5"/>
  <c r="Y242" i="5"/>
  <c r="A243" i="5"/>
  <c r="B243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P243" i="5"/>
  <c r="Q243" i="5"/>
  <c r="R243" i="5"/>
  <c r="S243" i="5"/>
  <c r="T243" i="5"/>
  <c r="U243" i="5"/>
  <c r="V243" i="5"/>
  <c r="W243" i="5"/>
  <c r="X243" i="5"/>
  <c r="Y243" i="5"/>
  <c r="A244" i="5"/>
  <c r="B244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P244" i="5"/>
  <c r="Q244" i="5"/>
  <c r="R244" i="5"/>
  <c r="S244" i="5"/>
  <c r="T244" i="5"/>
  <c r="U244" i="5"/>
  <c r="V244" i="5"/>
  <c r="W244" i="5"/>
  <c r="X244" i="5"/>
  <c r="Y244" i="5"/>
  <c r="A245" i="5"/>
  <c r="B245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P245" i="5"/>
  <c r="Q245" i="5"/>
  <c r="R245" i="5"/>
  <c r="S245" i="5"/>
  <c r="T245" i="5"/>
  <c r="U245" i="5"/>
  <c r="V245" i="5"/>
  <c r="W245" i="5"/>
  <c r="X245" i="5"/>
  <c r="Y245" i="5"/>
  <c r="A246" i="5"/>
  <c r="B246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P246" i="5"/>
  <c r="Q246" i="5"/>
  <c r="R246" i="5"/>
  <c r="S246" i="5"/>
  <c r="T246" i="5"/>
  <c r="U246" i="5"/>
  <c r="V246" i="5"/>
  <c r="W246" i="5"/>
  <c r="X246" i="5"/>
  <c r="Y246" i="5"/>
  <c r="A247" i="5"/>
  <c r="B247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P247" i="5"/>
  <c r="Q247" i="5"/>
  <c r="R247" i="5"/>
  <c r="S247" i="5"/>
  <c r="T247" i="5"/>
  <c r="U247" i="5"/>
  <c r="V247" i="5"/>
  <c r="W247" i="5"/>
  <c r="X247" i="5"/>
  <c r="Y247" i="5"/>
  <c r="A248" i="5"/>
  <c r="B248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P248" i="5"/>
  <c r="Q248" i="5"/>
  <c r="R248" i="5"/>
  <c r="S248" i="5"/>
  <c r="T248" i="5"/>
  <c r="U248" i="5"/>
  <c r="V248" i="5"/>
  <c r="W248" i="5"/>
  <c r="X248" i="5"/>
  <c r="Y248" i="5"/>
  <c r="A249" i="5"/>
  <c r="B249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P249" i="5"/>
  <c r="Q249" i="5"/>
  <c r="R249" i="5"/>
  <c r="S249" i="5"/>
  <c r="T249" i="5"/>
  <c r="U249" i="5"/>
  <c r="V249" i="5"/>
  <c r="W249" i="5"/>
  <c r="X249" i="5"/>
  <c r="Y249" i="5"/>
  <c r="A250" i="5"/>
  <c r="B250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P250" i="5"/>
  <c r="Q250" i="5"/>
  <c r="R250" i="5"/>
  <c r="S250" i="5"/>
  <c r="T250" i="5"/>
  <c r="U250" i="5"/>
  <c r="V250" i="5"/>
  <c r="W250" i="5"/>
  <c r="X250" i="5"/>
  <c r="Y250" i="5"/>
  <c r="A251" i="5"/>
  <c r="B251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P251" i="5"/>
  <c r="Q251" i="5"/>
  <c r="R251" i="5"/>
  <c r="S251" i="5"/>
  <c r="T251" i="5"/>
  <c r="U251" i="5"/>
  <c r="V251" i="5"/>
  <c r="W251" i="5"/>
  <c r="X251" i="5"/>
  <c r="Y251" i="5"/>
  <c r="A252" i="5"/>
  <c r="B252" i="5"/>
  <c r="C252" i="5"/>
  <c r="D252" i="5"/>
  <c r="E252" i="5"/>
  <c r="F252" i="5"/>
  <c r="G252" i="5"/>
  <c r="H252" i="5"/>
  <c r="I252" i="5"/>
  <c r="J252" i="5"/>
  <c r="K252" i="5"/>
  <c r="L252" i="5"/>
  <c r="M252" i="5"/>
  <c r="N252" i="5"/>
  <c r="P252" i="5"/>
  <c r="Q252" i="5"/>
  <c r="R252" i="5"/>
  <c r="S252" i="5"/>
  <c r="T252" i="5"/>
  <c r="U252" i="5"/>
  <c r="V252" i="5"/>
  <c r="W252" i="5"/>
  <c r="X252" i="5"/>
  <c r="Y252" i="5"/>
  <c r="A253" i="5"/>
  <c r="B253" i="5"/>
  <c r="C253" i="5"/>
  <c r="D253" i="5"/>
  <c r="E253" i="5"/>
  <c r="F253" i="5"/>
  <c r="G253" i="5"/>
  <c r="H253" i="5"/>
  <c r="I253" i="5"/>
  <c r="J253" i="5"/>
  <c r="K253" i="5"/>
  <c r="L253" i="5"/>
  <c r="M253" i="5"/>
  <c r="N253" i="5"/>
  <c r="P253" i="5"/>
  <c r="Q253" i="5"/>
  <c r="R253" i="5"/>
  <c r="S253" i="5"/>
  <c r="T253" i="5"/>
  <c r="U253" i="5"/>
  <c r="V253" i="5"/>
  <c r="W253" i="5"/>
  <c r="X253" i="5"/>
  <c r="Y253" i="5"/>
  <c r="A254" i="5"/>
  <c r="B254" i="5"/>
  <c r="C254" i="5"/>
  <c r="D254" i="5"/>
  <c r="E254" i="5"/>
  <c r="F254" i="5"/>
  <c r="G254" i="5"/>
  <c r="H254" i="5"/>
  <c r="I254" i="5"/>
  <c r="J254" i="5"/>
  <c r="K254" i="5"/>
  <c r="L254" i="5"/>
  <c r="M254" i="5"/>
  <c r="N254" i="5"/>
  <c r="P254" i="5"/>
  <c r="Q254" i="5"/>
  <c r="R254" i="5"/>
  <c r="S254" i="5"/>
  <c r="T254" i="5"/>
  <c r="U254" i="5"/>
  <c r="V254" i="5"/>
  <c r="W254" i="5"/>
  <c r="X254" i="5"/>
  <c r="Y254" i="5"/>
  <c r="A255" i="5"/>
  <c r="B255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P255" i="5"/>
  <c r="Q255" i="5"/>
  <c r="R255" i="5"/>
  <c r="S255" i="5"/>
  <c r="T255" i="5"/>
  <c r="U255" i="5"/>
  <c r="V255" i="5"/>
  <c r="W255" i="5"/>
  <c r="X255" i="5"/>
  <c r="Y255" i="5"/>
  <c r="AF255" i="5"/>
  <c r="A256" i="5"/>
  <c r="B256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P256" i="5"/>
  <c r="Q256" i="5"/>
  <c r="R256" i="5"/>
  <c r="S256" i="5"/>
  <c r="T256" i="5"/>
  <c r="U256" i="5"/>
  <c r="V256" i="5"/>
  <c r="W256" i="5"/>
  <c r="X256" i="5"/>
  <c r="Y256" i="5"/>
  <c r="AF256" i="5"/>
  <c r="A257" i="5"/>
  <c r="B257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P257" i="5"/>
  <c r="Q257" i="5"/>
  <c r="R257" i="5"/>
  <c r="S257" i="5"/>
  <c r="T257" i="5"/>
  <c r="U257" i="5"/>
  <c r="V257" i="5"/>
  <c r="W257" i="5"/>
  <c r="X257" i="5"/>
  <c r="Y257" i="5"/>
  <c r="AF257" i="5"/>
  <c r="A258" i="5"/>
  <c r="B258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P258" i="5"/>
  <c r="Q258" i="5"/>
  <c r="R258" i="5"/>
  <c r="S258" i="5"/>
  <c r="T258" i="5"/>
  <c r="U258" i="5"/>
  <c r="V258" i="5"/>
  <c r="W258" i="5"/>
  <c r="X258" i="5"/>
  <c r="Y258" i="5"/>
  <c r="AF258" i="5"/>
  <c r="A259" i="5"/>
  <c r="B259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P259" i="5"/>
  <c r="Q259" i="5"/>
  <c r="R259" i="5"/>
  <c r="S259" i="5"/>
  <c r="T259" i="5"/>
  <c r="U259" i="5"/>
  <c r="V259" i="5"/>
  <c r="W259" i="5"/>
  <c r="X259" i="5"/>
  <c r="Y259" i="5"/>
  <c r="AF259" i="5"/>
  <c r="A260" i="5"/>
  <c r="B260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P260" i="5"/>
  <c r="Q260" i="5"/>
  <c r="R260" i="5"/>
  <c r="S260" i="5"/>
  <c r="T260" i="5"/>
  <c r="U260" i="5"/>
  <c r="V260" i="5"/>
  <c r="W260" i="5"/>
  <c r="X260" i="5"/>
  <c r="Y260" i="5"/>
  <c r="AF260" i="5"/>
  <c r="A261" i="5"/>
  <c r="B261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P261" i="5"/>
  <c r="Q261" i="5"/>
  <c r="R261" i="5"/>
  <c r="S261" i="5"/>
  <c r="T261" i="5"/>
  <c r="U261" i="5"/>
  <c r="V261" i="5"/>
  <c r="W261" i="5"/>
  <c r="X261" i="5"/>
  <c r="Y261" i="5"/>
  <c r="AF261" i="5"/>
  <c r="A262" i="5"/>
  <c r="B262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P262" i="5"/>
  <c r="Q262" i="5"/>
  <c r="R262" i="5"/>
  <c r="S262" i="5"/>
  <c r="T262" i="5"/>
  <c r="U262" i="5"/>
  <c r="V262" i="5"/>
  <c r="W262" i="5"/>
  <c r="X262" i="5"/>
  <c r="Y262" i="5"/>
  <c r="AF262" i="5"/>
  <c r="A263" i="5"/>
  <c r="B263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P263" i="5"/>
  <c r="Q263" i="5"/>
  <c r="R263" i="5"/>
  <c r="S263" i="5"/>
  <c r="T263" i="5"/>
  <c r="U263" i="5"/>
  <c r="V263" i="5"/>
  <c r="W263" i="5"/>
  <c r="X263" i="5"/>
  <c r="Y263" i="5"/>
  <c r="AF263" i="5"/>
  <c r="A264" i="5"/>
  <c r="B264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P264" i="5"/>
  <c r="Q264" i="5"/>
  <c r="R264" i="5"/>
  <c r="S264" i="5"/>
  <c r="T264" i="5"/>
  <c r="U264" i="5"/>
  <c r="V264" i="5"/>
  <c r="W264" i="5"/>
  <c r="X264" i="5"/>
  <c r="Y264" i="5"/>
  <c r="AF264" i="5"/>
  <c r="A265" i="5"/>
  <c r="B265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P265" i="5"/>
  <c r="Q265" i="5"/>
  <c r="R265" i="5"/>
  <c r="S265" i="5"/>
  <c r="T265" i="5"/>
  <c r="U265" i="5"/>
  <c r="V265" i="5"/>
  <c r="W265" i="5"/>
  <c r="X265" i="5"/>
  <c r="Y265" i="5"/>
  <c r="AF265" i="5"/>
  <c r="A266" i="5"/>
  <c r="B266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P266" i="5"/>
  <c r="Q266" i="5"/>
  <c r="R266" i="5"/>
  <c r="S266" i="5"/>
  <c r="T266" i="5"/>
  <c r="U266" i="5"/>
  <c r="V266" i="5"/>
  <c r="W266" i="5"/>
  <c r="X266" i="5"/>
  <c r="Y266" i="5"/>
  <c r="AF266" i="5"/>
  <c r="A267" i="5"/>
  <c r="B267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P267" i="5"/>
  <c r="Q267" i="5"/>
  <c r="R267" i="5"/>
  <c r="S267" i="5"/>
  <c r="T267" i="5"/>
  <c r="U267" i="5"/>
  <c r="V267" i="5"/>
  <c r="W267" i="5"/>
  <c r="X267" i="5"/>
  <c r="Y267" i="5"/>
  <c r="AF267" i="5"/>
  <c r="A268" i="5"/>
  <c r="B268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P268" i="5"/>
  <c r="Q268" i="5"/>
  <c r="R268" i="5"/>
  <c r="S268" i="5"/>
  <c r="T268" i="5"/>
  <c r="U268" i="5"/>
  <c r="V268" i="5"/>
  <c r="W268" i="5"/>
  <c r="X268" i="5"/>
  <c r="Y268" i="5"/>
  <c r="AF268" i="5"/>
  <c r="A269" i="5"/>
  <c r="B269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P269" i="5"/>
  <c r="Q269" i="5"/>
  <c r="R269" i="5"/>
  <c r="S269" i="5"/>
  <c r="T269" i="5"/>
  <c r="U269" i="5"/>
  <c r="V269" i="5"/>
  <c r="W269" i="5"/>
  <c r="X269" i="5"/>
  <c r="Y269" i="5"/>
  <c r="AF269" i="5"/>
  <c r="A270" i="5"/>
  <c r="B270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P270" i="5"/>
  <c r="Q270" i="5"/>
  <c r="R270" i="5"/>
  <c r="S270" i="5"/>
  <c r="T270" i="5"/>
  <c r="U270" i="5"/>
  <c r="V270" i="5"/>
  <c r="W270" i="5"/>
  <c r="X270" i="5"/>
  <c r="Y270" i="5"/>
  <c r="AF270" i="5"/>
  <c r="A271" i="5"/>
  <c r="B271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P271" i="5"/>
  <c r="Q271" i="5"/>
  <c r="R271" i="5"/>
  <c r="S271" i="5"/>
  <c r="T271" i="5"/>
  <c r="U271" i="5"/>
  <c r="V271" i="5"/>
  <c r="W271" i="5"/>
  <c r="X271" i="5"/>
  <c r="Y271" i="5"/>
  <c r="AF271" i="5"/>
  <c r="A272" i="5"/>
  <c r="B272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P272" i="5"/>
  <c r="Q272" i="5"/>
  <c r="R272" i="5"/>
  <c r="S272" i="5"/>
  <c r="T272" i="5"/>
  <c r="U272" i="5"/>
  <c r="V272" i="5"/>
  <c r="W272" i="5"/>
  <c r="X272" i="5"/>
  <c r="Y272" i="5"/>
  <c r="AF272" i="5"/>
  <c r="A273" i="5"/>
  <c r="B273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P273" i="5"/>
  <c r="Q273" i="5"/>
  <c r="R273" i="5"/>
  <c r="S273" i="5"/>
  <c r="T273" i="5"/>
  <c r="U273" i="5"/>
  <c r="V273" i="5"/>
  <c r="W273" i="5"/>
  <c r="X273" i="5"/>
  <c r="Y273" i="5"/>
  <c r="AF273" i="5"/>
  <c r="A274" i="5"/>
  <c r="B274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P274" i="5"/>
  <c r="Q274" i="5"/>
  <c r="R274" i="5"/>
  <c r="S274" i="5"/>
  <c r="T274" i="5"/>
  <c r="U274" i="5"/>
  <c r="V274" i="5"/>
  <c r="W274" i="5"/>
  <c r="X274" i="5"/>
  <c r="Y274" i="5"/>
  <c r="AF274" i="5"/>
  <c r="A275" i="5"/>
  <c r="B275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P275" i="5"/>
  <c r="Q275" i="5"/>
  <c r="R275" i="5"/>
  <c r="S275" i="5"/>
  <c r="T275" i="5"/>
  <c r="U275" i="5"/>
  <c r="V275" i="5"/>
  <c r="W275" i="5"/>
  <c r="X275" i="5"/>
  <c r="Y275" i="5"/>
  <c r="AF275" i="5"/>
  <c r="A276" i="5"/>
  <c r="B276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P276" i="5"/>
  <c r="Q276" i="5"/>
  <c r="R276" i="5"/>
  <c r="S276" i="5"/>
  <c r="T276" i="5"/>
  <c r="U276" i="5"/>
  <c r="V276" i="5"/>
  <c r="W276" i="5"/>
  <c r="X276" i="5"/>
  <c r="Y276" i="5"/>
  <c r="AF276" i="5"/>
  <c r="A277" i="5"/>
  <c r="B277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P277" i="5"/>
  <c r="Q277" i="5"/>
  <c r="R277" i="5"/>
  <c r="S277" i="5"/>
  <c r="T277" i="5"/>
  <c r="U277" i="5"/>
  <c r="V277" i="5"/>
  <c r="W277" i="5"/>
  <c r="X277" i="5"/>
  <c r="Y277" i="5"/>
  <c r="AF277" i="5"/>
  <c r="A278" i="5"/>
  <c r="B278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P278" i="5"/>
  <c r="Q278" i="5"/>
  <c r="R278" i="5"/>
  <c r="S278" i="5"/>
  <c r="T278" i="5"/>
  <c r="U278" i="5"/>
  <c r="V278" i="5"/>
  <c r="W278" i="5"/>
  <c r="X278" i="5"/>
  <c r="Y278" i="5"/>
  <c r="AF278" i="5"/>
  <c r="A279" i="5"/>
  <c r="B279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P279" i="5"/>
  <c r="Q279" i="5"/>
  <c r="R279" i="5"/>
  <c r="S279" i="5"/>
  <c r="T279" i="5"/>
  <c r="U279" i="5"/>
  <c r="V279" i="5"/>
  <c r="W279" i="5"/>
  <c r="X279" i="5"/>
  <c r="Y279" i="5"/>
  <c r="AF279" i="5"/>
  <c r="A280" i="5"/>
  <c r="B280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P280" i="5"/>
  <c r="Q280" i="5"/>
  <c r="R280" i="5"/>
  <c r="S280" i="5"/>
  <c r="T280" i="5"/>
  <c r="U280" i="5"/>
  <c r="V280" i="5"/>
  <c r="W280" i="5"/>
  <c r="X280" i="5"/>
  <c r="Y280" i="5"/>
  <c r="AF280" i="5"/>
  <c r="A281" i="5"/>
  <c r="B281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P281" i="5"/>
  <c r="Q281" i="5"/>
  <c r="R281" i="5"/>
  <c r="S281" i="5"/>
  <c r="T281" i="5"/>
  <c r="U281" i="5"/>
  <c r="V281" i="5"/>
  <c r="W281" i="5"/>
  <c r="X281" i="5"/>
  <c r="Y281" i="5"/>
  <c r="AF281" i="5"/>
  <c r="A282" i="5"/>
  <c r="B282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P282" i="5"/>
  <c r="Q282" i="5"/>
  <c r="R282" i="5"/>
  <c r="S282" i="5"/>
  <c r="T282" i="5"/>
  <c r="U282" i="5"/>
  <c r="V282" i="5"/>
  <c r="W282" i="5"/>
  <c r="X282" i="5"/>
  <c r="Y282" i="5"/>
  <c r="AF282" i="5"/>
  <c r="A283" i="5"/>
  <c r="B283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P283" i="5"/>
  <c r="Q283" i="5"/>
  <c r="R283" i="5"/>
  <c r="S283" i="5"/>
  <c r="T283" i="5"/>
  <c r="U283" i="5"/>
  <c r="V283" i="5"/>
  <c r="W283" i="5"/>
  <c r="X283" i="5"/>
  <c r="Y283" i="5"/>
  <c r="AF283" i="5"/>
  <c r="A284" i="5"/>
  <c r="B284" i="5"/>
  <c r="C284" i="5"/>
  <c r="D284" i="5"/>
  <c r="E284" i="5"/>
  <c r="F284" i="5"/>
  <c r="G284" i="5"/>
  <c r="H284" i="5"/>
  <c r="I284" i="5"/>
  <c r="J284" i="5"/>
  <c r="K284" i="5"/>
  <c r="L284" i="5"/>
  <c r="M284" i="5"/>
  <c r="N284" i="5"/>
  <c r="P284" i="5"/>
  <c r="Q284" i="5"/>
  <c r="R284" i="5"/>
  <c r="S284" i="5"/>
  <c r="T284" i="5"/>
  <c r="U284" i="5"/>
  <c r="V284" i="5"/>
  <c r="W284" i="5"/>
  <c r="X284" i="5"/>
  <c r="Y284" i="5"/>
  <c r="AF284" i="5"/>
  <c r="A285" i="5"/>
  <c r="B285" i="5"/>
  <c r="C285" i="5"/>
  <c r="D285" i="5"/>
  <c r="E285" i="5"/>
  <c r="F285" i="5"/>
  <c r="G285" i="5"/>
  <c r="H285" i="5"/>
  <c r="I285" i="5"/>
  <c r="J285" i="5"/>
  <c r="K285" i="5"/>
  <c r="L285" i="5"/>
  <c r="M285" i="5"/>
  <c r="N285" i="5"/>
  <c r="P285" i="5"/>
  <c r="Q285" i="5"/>
  <c r="R285" i="5"/>
  <c r="S285" i="5"/>
  <c r="T285" i="5"/>
  <c r="U285" i="5"/>
  <c r="V285" i="5"/>
  <c r="W285" i="5"/>
  <c r="X285" i="5"/>
  <c r="Y285" i="5"/>
  <c r="AF285" i="5"/>
  <c r="A286" i="5"/>
  <c r="B286" i="5"/>
  <c r="C286" i="5"/>
  <c r="D286" i="5"/>
  <c r="E286" i="5"/>
  <c r="F286" i="5"/>
  <c r="G286" i="5"/>
  <c r="H286" i="5"/>
  <c r="I286" i="5"/>
  <c r="J286" i="5"/>
  <c r="K286" i="5"/>
  <c r="L286" i="5"/>
  <c r="M286" i="5"/>
  <c r="N286" i="5"/>
  <c r="P286" i="5"/>
  <c r="Q286" i="5"/>
  <c r="R286" i="5"/>
  <c r="S286" i="5"/>
  <c r="T286" i="5"/>
  <c r="U286" i="5"/>
  <c r="V286" i="5"/>
  <c r="W286" i="5"/>
  <c r="X286" i="5"/>
  <c r="Y286" i="5"/>
  <c r="AF286" i="5"/>
  <c r="A287" i="5"/>
  <c r="B287" i="5"/>
  <c r="C287" i="5"/>
  <c r="D287" i="5"/>
  <c r="E287" i="5"/>
  <c r="F287" i="5"/>
  <c r="G287" i="5"/>
  <c r="H287" i="5"/>
  <c r="I287" i="5"/>
  <c r="J287" i="5"/>
  <c r="K287" i="5"/>
  <c r="L287" i="5"/>
  <c r="M287" i="5"/>
  <c r="N287" i="5"/>
  <c r="P287" i="5"/>
  <c r="Q287" i="5"/>
  <c r="R287" i="5"/>
  <c r="S287" i="5"/>
  <c r="T287" i="5"/>
  <c r="U287" i="5"/>
  <c r="V287" i="5"/>
  <c r="W287" i="5"/>
  <c r="X287" i="5"/>
  <c r="Y287" i="5"/>
  <c r="AF287" i="5"/>
  <c r="A288" i="5"/>
  <c r="B288" i="5"/>
  <c r="C288" i="5"/>
  <c r="D288" i="5"/>
  <c r="E288" i="5"/>
  <c r="F288" i="5"/>
  <c r="G288" i="5"/>
  <c r="H288" i="5"/>
  <c r="I288" i="5"/>
  <c r="J288" i="5"/>
  <c r="K288" i="5"/>
  <c r="L288" i="5"/>
  <c r="M288" i="5"/>
  <c r="N288" i="5"/>
  <c r="P288" i="5"/>
  <c r="Q288" i="5"/>
  <c r="R288" i="5"/>
  <c r="S288" i="5"/>
  <c r="T288" i="5"/>
  <c r="U288" i="5"/>
  <c r="V288" i="5"/>
  <c r="W288" i="5"/>
  <c r="X288" i="5"/>
  <c r="Y288" i="5"/>
  <c r="AF288" i="5"/>
  <c r="A289" i="5"/>
  <c r="B289" i="5"/>
  <c r="C289" i="5"/>
  <c r="D289" i="5"/>
  <c r="E289" i="5"/>
  <c r="F289" i="5"/>
  <c r="G289" i="5"/>
  <c r="H289" i="5"/>
  <c r="I289" i="5"/>
  <c r="J289" i="5"/>
  <c r="K289" i="5"/>
  <c r="L289" i="5"/>
  <c r="M289" i="5"/>
  <c r="N289" i="5"/>
  <c r="P289" i="5"/>
  <c r="Q289" i="5"/>
  <c r="R289" i="5"/>
  <c r="S289" i="5"/>
  <c r="T289" i="5"/>
  <c r="U289" i="5"/>
  <c r="V289" i="5"/>
  <c r="W289" i="5"/>
  <c r="X289" i="5"/>
  <c r="Y289" i="5"/>
  <c r="AF289" i="5"/>
  <c r="A290" i="5"/>
  <c r="B290" i="5"/>
  <c r="C290" i="5"/>
  <c r="D290" i="5"/>
  <c r="E290" i="5"/>
  <c r="F290" i="5"/>
  <c r="G290" i="5"/>
  <c r="H290" i="5"/>
  <c r="I290" i="5"/>
  <c r="J290" i="5"/>
  <c r="K290" i="5"/>
  <c r="L290" i="5"/>
  <c r="M290" i="5"/>
  <c r="N290" i="5"/>
  <c r="P290" i="5"/>
  <c r="Q290" i="5"/>
  <c r="R290" i="5"/>
  <c r="S290" i="5"/>
  <c r="T290" i="5"/>
  <c r="U290" i="5"/>
  <c r="V290" i="5"/>
  <c r="W290" i="5"/>
  <c r="X290" i="5"/>
  <c r="Y290" i="5"/>
  <c r="AF290" i="5"/>
  <c r="AF291" i="5"/>
  <c r="AF292" i="5"/>
  <c r="AF293" i="5"/>
  <c r="AF294" i="5"/>
  <c r="AF295" i="5"/>
  <c r="AF296" i="5"/>
  <c r="AF297" i="5"/>
  <c r="AF298" i="5"/>
  <c r="AF299" i="5"/>
  <c r="AF300" i="5"/>
  <c r="AF301" i="5"/>
  <c r="AF302" i="5"/>
  <c r="AF303" i="5"/>
  <c r="AF304" i="5"/>
  <c r="AF305" i="5"/>
  <c r="AF306" i="5"/>
  <c r="AF307" i="5"/>
  <c r="AF308" i="5"/>
  <c r="AF309" i="5"/>
  <c r="AF310" i="5"/>
  <c r="AF311" i="5"/>
  <c r="AF312" i="5"/>
  <c r="AF313" i="5"/>
  <c r="AF314" i="5"/>
  <c r="AF315" i="5"/>
  <c r="AF316" i="5"/>
  <c r="AF317" i="5"/>
  <c r="AF318" i="5"/>
  <c r="AF319" i="5"/>
  <c r="AF320" i="5"/>
  <c r="AF321" i="5"/>
  <c r="AF322" i="5"/>
  <c r="AF323" i="5"/>
  <c r="AF324" i="5"/>
  <c r="AF325" i="5"/>
  <c r="AF326" i="5"/>
  <c r="AF327" i="5"/>
  <c r="AF328" i="5"/>
  <c r="AF329" i="5"/>
  <c r="AF330" i="5"/>
  <c r="AF331" i="5"/>
  <c r="AF332" i="5"/>
  <c r="AF333" i="5"/>
  <c r="AF334" i="5"/>
  <c r="AF335" i="5"/>
  <c r="AF336" i="5"/>
  <c r="AF337" i="5"/>
  <c r="AF338" i="5"/>
  <c r="AF339" i="5"/>
  <c r="AF340" i="5"/>
  <c r="AF341" i="5"/>
  <c r="AF342" i="5"/>
  <c r="AF343" i="5"/>
  <c r="AF344" i="5"/>
  <c r="AF345" i="5"/>
  <c r="AF346" i="5"/>
  <c r="AF347" i="5"/>
  <c r="AF348" i="5"/>
  <c r="AF349" i="5"/>
  <c r="AF350" i="5"/>
  <c r="AF351" i="5"/>
  <c r="AF352" i="5"/>
  <c r="AF353" i="5"/>
  <c r="AF354" i="5"/>
  <c r="AF355" i="5"/>
  <c r="AF356" i="5"/>
  <c r="AF357" i="5"/>
  <c r="AF358" i="5"/>
  <c r="AF359" i="5"/>
  <c r="AF360" i="5"/>
  <c r="AF361" i="5"/>
  <c r="AF362" i="5"/>
  <c r="AF363" i="5"/>
  <c r="AF364" i="5"/>
  <c r="AF365" i="5"/>
  <c r="AF366" i="5"/>
  <c r="AF367" i="5"/>
  <c r="AF368" i="5"/>
  <c r="AF369" i="5"/>
  <c r="AF370" i="5"/>
  <c r="AF371" i="5"/>
  <c r="AF372" i="5"/>
  <c r="AF373" i="5"/>
  <c r="AF374" i="5"/>
  <c r="AF375" i="5"/>
  <c r="AF376" i="5"/>
  <c r="AF377" i="5"/>
  <c r="AF378" i="5"/>
  <c r="AF379" i="5"/>
  <c r="AF380" i="5"/>
  <c r="AF381" i="5"/>
  <c r="AF382" i="5"/>
  <c r="AF383" i="5"/>
  <c r="AF384" i="5"/>
  <c r="AF385" i="5"/>
  <c r="AF386" i="5"/>
  <c r="AF387" i="5"/>
  <c r="AF388" i="5"/>
  <c r="AF389" i="5"/>
  <c r="AF390" i="5"/>
  <c r="AF391" i="5"/>
  <c r="AF392" i="5"/>
  <c r="AF393" i="5"/>
  <c r="AF394" i="5"/>
  <c r="AF395" i="5"/>
  <c r="AF396" i="5"/>
  <c r="AF397" i="5"/>
  <c r="AF398" i="5"/>
  <c r="AF399" i="5"/>
  <c r="AF400" i="5"/>
  <c r="AF401" i="5"/>
  <c r="AF402" i="5"/>
  <c r="AF403" i="5"/>
  <c r="AF404" i="5"/>
  <c r="AF405" i="5"/>
  <c r="AF406" i="5"/>
  <c r="AF407" i="5"/>
  <c r="AF408" i="5"/>
  <c r="AF409" i="5"/>
  <c r="AF410" i="5"/>
  <c r="AF411" i="5"/>
  <c r="AF412" i="5"/>
  <c r="AF413" i="5"/>
  <c r="AF414" i="5"/>
  <c r="AF415" i="5"/>
  <c r="AF416" i="5"/>
  <c r="AF417" i="5"/>
  <c r="AF418" i="5"/>
  <c r="AF419" i="5"/>
  <c r="AF420" i="5"/>
  <c r="AF421" i="5"/>
  <c r="AF422" i="5"/>
  <c r="AF423" i="5"/>
  <c r="AF424" i="5"/>
  <c r="AF425" i="5"/>
  <c r="AF426" i="5"/>
  <c r="AF427" i="5"/>
  <c r="AF428" i="5"/>
  <c r="AF429" i="5"/>
  <c r="AF430" i="5"/>
  <c r="AF431" i="5"/>
  <c r="AF432" i="5"/>
  <c r="AF433" i="5"/>
  <c r="AF434" i="5"/>
  <c r="AF435" i="5"/>
  <c r="AF436" i="5"/>
  <c r="AF437" i="5"/>
  <c r="AF438" i="5"/>
  <c r="AF439" i="5"/>
  <c r="AF440" i="5"/>
  <c r="AF441" i="5"/>
  <c r="AF442" i="5"/>
  <c r="AF443" i="5"/>
  <c r="AF444" i="5"/>
  <c r="AF445" i="5"/>
  <c r="AF446" i="5"/>
</calcChain>
</file>

<file path=xl/sharedStrings.xml><?xml version="1.0" encoding="utf-8"?>
<sst xmlns="http://schemas.openxmlformats.org/spreadsheetml/2006/main" count="3845" uniqueCount="1494">
  <si>
    <t>1Z  IN CITY NY</t>
  </si>
  <si>
    <t>ZP26</t>
  </si>
  <si>
    <t>12   ZP26</t>
  </si>
  <si>
    <t>1J</t>
  </si>
  <si>
    <t>1K</t>
  </si>
  <si>
    <t>1L  30 min Operating</t>
  </si>
  <si>
    <t>1L</t>
  </si>
  <si>
    <t>1M</t>
  </si>
  <si>
    <t>1J  10 min Spin</t>
  </si>
  <si>
    <t>1K  10 min Non Spin</t>
  </si>
  <si>
    <t>1M  AGC</t>
  </si>
  <si>
    <t>FRCC</t>
  </si>
  <si>
    <t>3C Into FRCC</t>
  </si>
  <si>
    <t>Ontario</t>
  </si>
  <si>
    <t>20  Ontario</t>
  </si>
  <si>
    <t>Alberta</t>
  </si>
  <si>
    <t>21  Alberta</t>
  </si>
  <si>
    <t>22  Operating Alberta</t>
  </si>
  <si>
    <t>3A  FL-GA Border</t>
  </si>
  <si>
    <t>6     ERCOT Seller's Choice</t>
  </si>
  <si>
    <t>North Texas</t>
  </si>
  <si>
    <t>6A  North Texas</t>
  </si>
  <si>
    <t>6A</t>
  </si>
  <si>
    <t>West Texas</t>
  </si>
  <si>
    <t>Central Texas</t>
  </si>
  <si>
    <t>Valley-Texas</t>
  </si>
  <si>
    <t>Tex-Mex Border</t>
  </si>
  <si>
    <t>6B  West Texas</t>
  </si>
  <si>
    <t>6C  Central Texas</t>
  </si>
  <si>
    <t>6D  Valley-Texas</t>
  </si>
  <si>
    <t>6E  Tex-Mex Border</t>
  </si>
  <si>
    <t>6B</t>
  </si>
  <si>
    <t>6C</t>
  </si>
  <si>
    <t>6D</t>
  </si>
  <si>
    <t>6E</t>
  </si>
  <si>
    <t>Manitoba</t>
  </si>
  <si>
    <t>4M Manitoba</t>
  </si>
  <si>
    <t>4M</t>
  </si>
  <si>
    <t>4N  NSP</t>
  </si>
  <si>
    <t>4N</t>
  </si>
  <si>
    <t>1P  Boston</t>
  </si>
  <si>
    <t>1P</t>
  </si>
  <si>
    <t>Boston</t>
  </si>
  <si>
    <t>1Q  Maine</t>
  </si>
  <si>
    <t>1Q</t>
  </si>
  <si>
    <t>1V</t>
  </si>
  <si>
    <t>1W</t>
  </si>
  <si>
    <t>1V  VEPCO</t>
  </si>
  <si>
    <t>1W  West Mass</t>
  </si>
  <si>
    <t>Maine</t>
  </si>
  <si>
    <t>VEPCO</t>
  </si>
  <si>
    <t>West Mass</t>
  </si>
  <si>
    <t>In City NY</t>
  </si>
  <si>
    <t>GTC</t>
  </si>
  <si>
    <t>3D Duke</t>
  </si>
  <si>
    <t>Duke</t>
  </si>
  <si>
    <t>3G GTC</t>
  </si>
  <si>
    <t>3D</t>
  </si>
  <si>
    <t>3G</t>
  </si>
  <si>
    <t>First Energy</t>
  </si>
  <si>
    <t>1R First Energy</t>
  </si>
  <si>
    <t>1R</t>
  </si>
  <si>
    <t>$/mmbtu</t>
  </si>
  <si>
    <t>$/mwh</t>
  </si>
  <si>
    <t>per year</t>
  </si>
  <si>
    <t>mw</t>
  </si>
  <si>
    <t>Term of Deal</t>
  </si>
  <si>
    <t>Start Date</t>
  </si>
  <si>
    <t>End Date</t>
  </si>
  <si>
    <t>Term in Years</t>
  </si>
  <si>
    <t>M-F</t>
  </si>
  <si>
    <t>Hi Pk</t>
  </si>
  <si>
    <t>Lo Pk</t>
  </si>
  <si>
    <t>Mo</t>
  </si>
  <si>
    <t>Pricing Date</t>
  </si>
  <si>
    <t>Power Region</t>
  </si>
  <si>
    <t>Omicron Curve Date</t>
  </si>
  <si>
    <t>Forward Power Price Curves, Volatilities and Price Profile</t>
  </si>
  <si>
    <t>Basis Table</t>
  </si>
  <si>
    <t>Monthly Volatilities</t>
  </si>
  <si>
    <t>Intra-Month Volatilties</t>
  </si>
  <si>
    <t>Month</t>
  </si>
  <si>
    <t>Gas</t>
  </si>
  <si>
    <t>Region</t>
  </si>
  <si>
    <t>#</t>
  </si>
  <si>
    <t>PEAK</t>
  </si>
  <si>
    <t>OFF-PEAK</t>
  </si>
  <si>
    <t>Saturday</t>
  </si>
  <si>
    <t>Sunday</t>
  </si>
  <si>
    <t>Capacity</t>
  </si>
  <si>
    <t>Peak</t>
  </si>
  <si>
    <t>OffPeak</t>
  </si>
  <si>
    <t>Group</t>
  </si>
  <si>
    <t>Prudent</t>
  </si>
  <si>
    <t>Correlation</t>
  </si>
  <si>
    <t>Mid</t>
  </si>
  <si>
    <t>Bid</t>
  </si>
  <si>
    <t>Offer</t>
  </si>
  <si>
    <t>No Basis</t>
  </si>
  <si>
    <t>Code</t>
  </si>
  <si>
    <t>Factor</t>
  </si>
  <si>
    <t>Start</t>
  </si>
  <si>
    <t>End</t>
  </si>
  <si>
    <t>Gas-Power</t>
  </si>
  <si>
    <t>1  BUSBAR</t>
  </si>
  <si>
    <t>($/MWH)</t>
  </si>
  <si>
    <t>2  MID COLUMBIA</t>
  </si>
  <si>
    <t>Daily Price Profile</t>
  </si>
  <si>
    <t>Delivery Point</t>
  </si>
  <si>
    <t>3  MIDWAY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</si>
  <si>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</si>
  <si>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</si>
  <si>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</si>
  <si>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</si>
  <si>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</si>
  <si>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</si>
  <si>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</si>
  <si>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</si>
  <si>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</si>
  <si>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</si>
  <si>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</si>
  <si>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</si>
  <si>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Con. Edison</t>
  </si>
  <si>
    <t>1      NY East</t>
  </si>
  <si>
    <t>1</t>
  </si>
  <si>
    <t>4  MEAD</t>
  </si>
  <si>
    <t>HR</t>
  </si>
  <si>
    <t>P/OP</t>
  </si>
  <si>
    <t>PJM West</t>
  </si>
  <si>
    <t>1A  PJM</t>
  </si>
  <si>
    <t>1A</t>
  </si>
  <si>
    <t>5  PALO VERDE</t>
  </si>
  <si>
    <t>2</t>
  </si>
  <si>
    <t>Card Street</t>
  </si>
  <si>
    <t>1B   NEPOOL</t>
  </si>
  <si>
    <t>1B</t>
  </si>
  <si>
    <t>6  FOUR CORNERS</t>
  </si>
  <si>
    <t>NY West</t>
  </si>
  <si>
    <t>1C   NY West</t>
  </si>
  <si>
    <t>1C</t>
  </si>
  <si>
    <t>7  CRAIG</t>
  </si>
  <si>
    <t>1D   East Hub</t>
  </si>
  <si>
    <t>1D</t>
  </si>
  <si>
    <t>8  NW DELV</t>
  </si>
  <si>
    <t>1E    West Hub</t>
  </si>
  <si>
    <t>1E</t>
  </si>
  <si>
    <t>10  Into EEI-R4</t>
  </si>
  <si>
    <t>1F   Firm LD</t>
  </si>
  <si>
    <t>1F</t>
  </si>
  <si>
    <t>11  WISCONSIN-R4</t>
  </si>
  <si>
    <t>12  MICHIGAN-R4</t>
  </si>
  <si>
    <t>14  EAST NY-R1A</t>
  </si>
  <si>
    <t>Into AEP</t>
  </si>
  <si>
    <t>2A  AEP</t>
  </si>
  <si>
    <t>2A</t>
  </si>
  <si>
    <t>15  EASTERN ECAR-R1A</t>
  </si>
  <si>
    <t>OTHER</t>
  </si>
  <si>
    <t>Southern Co.</t>
  </si>
  <si>
    <t>3     SERC</t>
  </si>
  <si>
    <t>3</t>
  </si>
  <si>
    <t>FP&amp;L</t>
  </si>
  <si>
    <t>3A</t>
  </si>
  <si>
    <t>OMICRON Code</t>
  </si>
  <si>
    <t>OMICRON Region</t>
  </si>
  <si>
    <t>TVA</t>
  </si>
  <si>
    <t>3B  TVA</t>
  </si>
  <si>
    <t>3B</t>
  </si>
  <si>
    <t>NG_OMICRON_1</t>
  </si>
  <si>
    <t>Louisiana - Onshore South</t>
  </si>
  <si>
    <t>CINergy</t>
  </si>
  <si>
    <t>4     CINergy</t>
  </si>
  <si>
    <t>4</t>
  </si>
  <si>
    <t>NG_OMICRON_2</t>
  </si>
  <si>
    <t>HSC - East Texas - Katy</t>
  </si>
  <si>
    <t>NSP</t>
  </si>
  <si>
    <t>NG_OMICRON_3</t>
  </si>
  <si>
    <t>Oklahoma - Mid Continent</t>
  </si>
  <si>
    <t>Southern MAPP</t>
  </si>
  <si>
    <t>4B  Southern MAPP</t>
  </si>
  <si>
    <t>4B</t>
  </si>
  <si>
    <t>NG_OMICRON_4</t>
  </si>
  <si>
    <t>Permian Basin - San Juan Basin</t>
  </si>
  <si>
    <t>COMED</t>
  </si>
  <si>
    <t>4C  COMED</t>
  </si>
  <si>
    <t>4C</t>
  </si>
  <si>
    <t>NG_OMICRON_5</t>
  </si>
  <si>
    <t>Northern Ventura - Northern Demarc</t>
  </si>
  <si>
    <t>ENTERGY</t>
  </si>
  <si>
    <t>5     Entergy</t>
  </si>
  <si>
    <t>5</t>
  </si>
  <si>
    <t>NG_OMICRON_6</t>
  </si>
  <si>
    <t>Market Area:  Northeast</t>
  </si>
  <si>
    <t>Associated</t>
  </si>
  <si>
    <t>5A  Associated</t>
  </si>
  <si>
    <t>5A</t>
  </si>
  <si>
    <t>NG_OMICRON_7</t>
  </si>
  <si>
    <t>Appalachia</t>
  </si>
  <si>
    <t>HL&amp;P</t>
  </si>
  <si>
    <t>6</t>
  </si>
  <si>
    <t>NG_OMICRON_8</t>
  </si>
  <si>
    <t>Rockies</t>
  </si>
  <si>
    <t>Palo Verde</t>
  </si>
  <si>
    <t>7     Palo Verde</t>
  </si>
  <si>
    <t>7</t>
  </si>
  <si>
    <t>NG_OMICRON_9</t>
  </si>
  <si>
    <t>Alberta - Sumas</t>
  </si>
  <si>
    <t>7A  Rockies</t>
  </si>
  <si>
    <t>7A</t>
  </si>
  <si>
    <t>NG_OMICRON_10</t>
  </si>
  <si>
    <t>Sithe Curve (ANR/LA_ONSHO)</t>
  </si>
  <si>
    <t>COB</t>
  </si>
  <si>
    <t>8     COB</t>
  </si>
  <si>
    <t>8</t>
  </si>
  <si>
    <t>Mid Columbia</t>
  </si>
  <si>
    <t>9     Mid Columbia</t>
  </si>
  <si>
    <t>NP-15</t>
  </si>
  <si>
    <t>10   NP-15</t>
  </si>
  <si>
    <t>SP-15</t>
  </si>
  <si>
    <t>11    SP-15</t>
  </si>
  <si>
    <t>Volatility Smile</t>
  </si>
  <si>
    <t>Price Sensitivies</t>
  </si>
  <si>
    <t>Summer</t>
  </si>
  <si>
    <t>Winter</t>
  </si>
  <si>
    <t>Pub code</t>
  </si>
  <si>
    <t>Book type</t>
  </si>
  <si>
    <t>Curve type</t>
  </si>
  <si>
    <t>UOM</t>
  </si>
  <si>
    <t>401-TUSCORARA</t>
  </si>
  <si>
    <t>D</t>
  </si>
  <si>
    <t>PR</t>
  </si>
  <si>
    <t>MMBTU</t>
  </si>
  <si>
    <t>I</t>
  </si>
  <si>
    <t>ABC/C$/IDX</t>
  </si>
  <si>
    <t>CGPR-AECO/BASIS</t>
  </si>
  <si>
    <t>CGPR-CHIPPAWA</t>
  </si>
  <si>
    <t>CGPR-CORNWALL</t>
  </si>
  <si>
    <t>CGPR-DAWN</t>
  </si>
  <si>
    <t>CGPR-EMERSON</t>
  </si>
  <si>
    <t>CGPR-EMERSONUSA</t>
  </si>
  <si>
    <t>CGPR-EMPRESS-US</t>
  </si>
  <si>
    <t>CGPR-KINGSGATE</t>
  </si>
  <si>
    <t>CGPR-NIAGARA</t>
  </si>
  <si>
    <t>CGPR-OJIBWAY</t>
  </si>
  <si>
    <t>CGPR-PARKWAY</t>
  </si>
  <si>
    <t>CGPR-ST.CLAIR</t>
  </si>
  <si>
    <t>CGPR-STN2/IDX</t>
  </si>
  <si>
    <t>CGPR-WADDING</t>
  </si>
  <si>
    <t>CONSUMERS_CDA</t>
  </si>
  <si>
    <t>CONSUMERS_CDA/I</t>
  </si>
  <si>
    <t>DAWN-GDM</t>
  </si>
  <si>
    <t>DJ/BASIN/CIG</t>
  </si>
  <si>
    <t>DJ/BASIN/WEST</t>
  </si>
  <si>
    <t>GAS DAILY</t>
  </si>
  <si>
    <t>GD-AECOUS-DAILY</t>
  </si>
  <si>
    <t>SP</t>
  </si>
  <si>
    <t>GD-AGUADULCE</t>
  </si>
  <si>
    <t>GD-ALGONQUIN</t>
  </si>
  <si>
    <t>GD-ANR/LA_ONSHO</t>
  </si>
  <si>
    <t>GD-ANR/OK</t>
  </si>
  <si>
    <t>GD-CAL BORDER</t>
  </si>
  <si>
    <t>GD-CARTHAGE</t>
  </si>
  <si>
    <t>GD-CGT/APPALAC</t>
  </si>
  <si>
    <t>GD-CHI. GATE</t>
  </si>
  <si>
    <t>GD-CIG/RKYMTN</t>
  </si>
  <si>
    <t>GD-CNG/NORTH</t>
  </si>
  <si>
    <t>GD-CNG/SOUTH</t>
  </si>
  <si>
    <t>GD-COLGULF/LA</t>
  </si>
  <si>
    <t>GD-COLGULF/RAYN</t>
  </si>
  <si>
    <t>GD-CONSUMERS</t>
  </si>
  <si>
    <t>GD-CORPUS/SHPCH</t>
  </si>
  <si>
    <t>GD-DAWN</t>
  </si>
  <si>
    <t>GD-DJ/BASIN</t>
  </si>
  <si>
    <t>GD-ELPO/PERM2</t>
  </si>
  <si>
    <t>GD-ELPO/SANJUAN</t>
  </si>
  <si>
    <t>GD-ELPO/SJBOND</t>
  </si>
  <si>
    <t>GD-EMERSON</t>
  </si>
  <si>
    <t>GD-FGT/MOBILE</t>
  </si>
  <si>
    <t>GD-FGT/Z1</t>
  </si>
  <si>
    <t>GD-FGT/Z1/CORP</t>
  </si>
  <si>
    <t>GD-FGT/Z2</t>
  </si>
  <si>
    <t>GD-FGT/Z3</t>
  </si>
  <si>
    <t>GD-HEHUB</t>
  </si>
  <si>
    <t>GD-HPL/SHPCH</t>
  </si>
  <si>
    <t>GD-INTRASTHUB</t>
  </si>
  <si>
    <t>GD-IROQUOIS</t>
  </si>
  <si>
    <t>GD-KERN/RIVER</t>
  </si>
  <si>
    <t>GD-KOCH</t>
  </si>
  <si>
    <t>GD-KOCH/CORPUS</t>
  </si>
  <si>
    <t>GD-KOCH/TX</t>
  </si>
  <si>
    <t>GD-LONESTAR</t>
  </si>
  <si>
    <t>GD-LOW_IROQUOIS</t>
  </si>
  <si>
    <t>GD-MALIN-CTYGAT</t>
  </si>
  <si>
    <t>GD-MICHCON</t>
  </si>
  <si>
    <t>GD-MRT/MAINLINE</t>
  </si>
  <si>
    <t>GD-MRT/WEST</t>
  </si>
  <si>
    <t>GD-NGPL/(IA-IL)</t>
  </si>
  <si>
    <t>GD-NGPL/AMARILO</t>
  </si>
  <si>
    <t>GD-NGPL/CORPUS</t>
  </si>
  <si>
    <t>GD-NGPL/LA</t>
  </si>
  <si>
    <t>GD-NGPL/OK</t>
  </si>
  <si>
    <t>GD-NGPL/PAN/PRM</t>
  </si>
  <si>
    <t>GD-NGPL/TXOK-E</t>
  </si>
  <si>
    <t>GD-NGPL/TXOK-W</t>
  </si>
  <si>
    <t>GD-NIAGARA</t>
  </si>
  <si>
    <t>GD-NNG/DEMARCAT</t>
  </si>
  <si>
    <t>GD-NNG/TOK</t>
  </si>
  <si>
    <t>GD-NNG/TOK(1-6)</t>
  </si>
  <si>
    <t>GD-NNG/TOK(13)</t>
  </si>
  <si>
    <t>GD-NNG/TOK/PAN</t>
  </si>
  <si>
    <t>GD-NNG/VENT</t>
  </si>
  <si>
    <t>GD-NORAM-N/S</t>
  </si>
  <si>
    <t>GD-NORAM/WEST</t>
  </si>
  <si>
    <t>GD-NTHWST/CANB</t>
  </si>
  <si>
    <t>GD-NW STANF/1ST</t>
  </si>
  <si>
    <t>GD-NW STANFIELD</t>
  </si>
  <si>
    <t>GD-NW/IGNACIO</t>
  </si>
  <si>
    <t>GD-NWPL_ROCKY_M</t>
  </si>
  <si>
    <t>GD-PAN/TX/OK</t>
  </si>
  <si>
    <t>GD-PG&amp;E/CITIGAT</t>
  </si>
  <si>
    <t>GD-PGT/KINGSGAT</t>
  </si>
  <si>
    <t>GD-QUESTAR</t>
  </si>
  <si>
    <t>GD-SONAT/LA</t>
  </si>
  <si>
    <t>GD-TENN/100</t>
  </si>
  <si>
    <t>GD-TENN/500</t>
  </si>
  <si>
    <t>GD-TENN/800</t>
  </si>
  <si>
    <t>GD-TENN/CORPUS</t>
  </si>
  <si>
    <t>GD-TETCO/ELA</t>
  </si>
  <si>
    <t>GD-TETCO/ETX/CR</t>
  </si>
  <si>
    <t>GD-TETCO/M1</t>
  </si>
  <si>
    <t>GD-TETCO/M3</t>
  </si>
  <si>
    <t>GD-TETCO/STX</t>
  </si>
  <si>
    <t>GD-TETCO/WLA</t>
  </si>
  <si>
    <t>GD-TGT/Z1</t>
  </si>
  <si>
    <t>GD-TGT/ZSL</t>
  </si>
  <si>
    <t>GD-TRANSCO/Z1</t>
  </si>
  <si>
    <t>GD-TRANSCO/Z2</t>
  </si>
  <si>
    <t>GD-TRANSCO/Z3</t>
  </si>
  <si>
    <t>GD-TRANSCO/Z4</t>
  </si>
  <si>
    <t>GD-TRANSCO/Z6</t>
  </si>
  <si>
    <t>GD-TRCOZ6/NONY</t>
  </si>
  <si>
    <t>GD-TRCOZ6/NY</t>
  </si>
  <si>
    <t>GD-TRUNKL/ELA</t>
  </si>
  <si>
    <t>GD-TRUNKL/NO</t>
  </si>
  <si>
    <t>GD-TRUNKL/SO</t>
  </si>
  <si>
    <t>GD-TRUNKL/WLA</t>
  </si>
  <si>
    <t>GD-TW/PERMIAN</t>
  </si>
  <si>
    <t>GD-TW/SJ</t>
  </si>
  <si>
    <t>GD-TXINT/KATYTX</t>
  </si>
  <si>
    <t>GD-WADDINGTON</t>
  </si>
  <si>
    <t>GD-WAHA</t>
  </si>
  <si>
    <t>GD-WNG/TOK</t>
  </si>
  <si>
    <t>GDAH-HPL/SHPCH</t>
  </si>
  <si>
    <t>GDAH-TXINT/KATY</t>
  </si>
  <si>
    <t>GDAL-HPL/SHPCH</t>
  </si>
  <si>
    <t>GDAL-TXINT/KATY</t>
  </si>
  <si>
    <t>GDH-CIG/RKYMTN</t>
  </si>
  <si>
    <t>GDH-DJ/BASIN</t>
  </si>
  <si>
    <t>GDH-ELPO/PERM</t>
  </si>
  <si>
    <t>GDH-ELPO/SJ</t>
  </si>
  <si>
    <t>GDH-HEHUB</t>
  </si>
  <si>
    <t>GDH-HPL/SHPCH</t>
  </si>
  <si>
    <t>GDH-PAN/TX/OK</t>
  </si>
  <si>
    <t>GDH-SUMAS</t>
  </si>
  <si>
    <t>GDH-TXINT/KATY</t>
  </si>
  <si>
    <t>GDL-ELPO/PERM</t>
  </si>
  <si>
    <t>GDL-ELPO/SJ</t>
  </si>
  <si>
    <t>GDL-HEHUB</t>
  </si>
  <si>
    <t>GDL-HPL/SHPCH</t>
  </si>
  <si>
    <t>GDL-NNG/TOK/PAN</t>
  </si>
  <si>
    <t>GDL-PAN/TX/OK</t>
  </si>
  <si>
    <t>GDL-TXINT/KATY</t>
  </si>
  <si>
    <t>GDP-AGUADULCE</t>
  </si>
  <si>
    <t>GDP-ALGONQUIN</t>
  </si>
  <si>
    <t>GDP-ANR/LA_ONSH</t>
  </si>
  <si>
    <t>GDP-ANR/OK</t>
  </si>
  <si>
    <t>GDP-CAL BORDER</t>
  </si>
  <si>
    <t>GDP-CARTHAGE</t>
  </si>
  <si>
    <t>GDP-CGT/APPALAC</t>
  </si>
  <si>
    <t>GDP-CHI. GATE</t>
  </si>
  <si>
    <t>GDP-CIG/RKYMTN</t>
  </si>
  <si>
    <t>GDP-CNG/NORTH</t>
  </si>
  <si>
    <t>GDP-CNG/SOUTH</t>
  </si>
  <si>
    <t>GDP-COLGULF/LA</t>
  </si>
  <si>
    <t>GDP-COLGULF/RAY</t>
  </si>
  <si>
    <t>GDP-CONSUMERS</t>
  </si>
  <si>
    <t>GDP-CORPUS/SHPC</t>
  </si>
  <si>
    <t>GDP-DAWN</t>
  </si>
  <si>
    <t>GDP-DJ/BASIN</t>
  </si>
  <si>
    <t>GDP-ELPO/PERM2</t>
  </si>
  <si>
    <t>GDP-ELPO/SANJUA</t>
  </si>
  <si>
    <t>GDP-ELPO/SJBOND</t>
  </si>
  <si>
    <t>GDP-FGT/MOBILE</t>
  </si>
  <si>
    <t>GDP-FGT/Z1</t>
  </si>
  <si>
    <t>GDP-FGT/Z1/CORP</t>
  </si>
  <si>
    <t>GDP-FGT/Z2</t>
  </si>
  <si>
    <t>GDP-FGT/Z3</t>
  </si>
  <si>
    <t>GDP-HEHUB</t>
  </si>
  <si>
    <t>GDP-HPL+1AFTA</t>
  </si>
  <si>
    <t>GDP-HPL+1AFTH</t>
  </si>
  <si>
    <t>GDP-HPL+2AFTA</t>
  </si>
  <si>
    <t>GDP-HPL+2AFTH</t>
  </si>
  <si>
    <t>GDP-HPL/SHPCH</t>
  </si>
  <si>
    <t>GDP-HPLABS+1AH</t>
  </si>
  <si>
    <t>GDP-HPLABSHIGH</t>
  </si>
  <si>
    <t>GDP-HPLRAFTA</t>
  </si>
  <si>
    <t>GDP-HPLU2AFTH</t>
  </si>
  <si>
    <t>GDP-HPLV2AFTH</t>
  </si>
  <si>
    <t>GDP-IROQUOIS</t>
  </si>
  <si>
    <t>GDP-KERN/RIVER</t>
  </si>
  <si>
    <t>GDP-KOCH</t>
  </si>
  <si>
    <t>GDP-KOCH/CORPUS</t>
  </si>
  <si>
    <t>GDP-KOCH/TX</t>
  </si>
  <si>
    <t>GDP-LONESTAR</t>
  </si>
  <si>
    <t>GDP-MALIN-CTYGA</t>
  </si>
  <si>
    <t>GDP-MICHCON</t>
  </si>
  <si>
    <t>GDP-ML7/CG</t>
  </si>
  <si>
    <t>GDP-MRT/MAINLIN</t>
  </si>
  <si>
    <t>GDP-MRT/WEST</t>
  </si>
  <si>
    <t>GDP-NGPL/(IA-IL</t>
  </si>
  <si>
    <t>GDP-NGPL/AMARIL</t>
  </si>
  <si>
    <t>GDP-NGPL/CORPUS</t>
  </si>
  <si>
    <t>GDP-NGPL/LA</t>
  </si>
  <si>
    <t>GDP-NGPL/OK</t>
  </si>
  <si>
    <t>GDP-NGPL/PAN/PR</t>
  </si>
  <si>
    <t>GDP-NGPL/TXOK-E</t>
  </si>
  <si>
    <t>GDP-NGPL/TXOK-W</t>
  </si>
  <si>
    <t>GDP-NIAGARA</t>
  </si>
  <si>
    <t>GDP-NNG/DEMARCA</t>
  </si>
  <si>
    <t>GDP-NNG/TOK</t>
  </si>
  <si>
    <t>GDP-NNG/TOK(1-6</t>
  </si>
  <si>
    <t>GDP-NNG/TOK(13)</t>
  </si>
  <si>
    <t>GDP-NNG/TOK/PAN</t>
  </si>
  <si>
    <t>GDP-NNG/VENT</t>
  </si>
  <si>
    <t>GDP-NORAM-N/S</t>
  </si>
  <si>
    <t>GDP-NORAM/WEST</t>
  </si>
  <si>
    <t>GDP-NTHWST/CANB</t>
  </si>
  <si>
    <t>GDP-NW STANFIEL</t>
  </si>
  <si>
    <t>GDP-NWPL_ROCKYM</t>
  </si>
  <si>
    <t>GDP-PAN/TX/OK</t>
  </si>
  <si>
    <t>GDP-PG&amp;E/CITIGA</t>
  </si>
  <si>
    <t>GDP-PG&amp;E/LG-PKG</t>
  </si>
  <si>
    <t>GDP-PGT/KINGSGA</t>
  </si>
  <si>
    <t>GDP-QUESTAR</t>
  </si>
  <si>
    <t>GDP-SONAT/LA</t>
  </si>
  <si>
    <t>GDP-TENN/100</t>
  </si>
  <si>
    <t>GDP-TENN/500</t>
  </si>
  <si>
    <t>GDP-TENN/800</t>
  </si>
  <si>
    <t>GDP-TENN/CORPUS</t>
  </si>
  <si>
    <t>GDP-TETCO/ELA</t>
  </si>
  <si>
    <t>GDP-TETCO/ETX/C</t>
  </si>
  <si>
    <t>GDP-TETCO/M1</t>
  </si>
  <si>
    <t>GDP-TETCO/M3</t>
  </si>
  <si>
    <t>GDP-TETCO/STX</t>
  </si>
  <si>
    <t>GDP-TETCO/WLA</t>
  </si>
  <si>
    <t>GDP-TGT/Z1</t>
  </si>
  <si>
    <t>GDP-TGT/ZSL</t>
  </si>
  <si>
    <t>GDP-TRANSCO/Z1</t>
  </si>
  <si>
    <t>GDP-TRANSCO/Z2</t>
  </si>
  <si>
    <t>GDP-TRANSCO/Z3</t>
  </si>
  <si>
    <t>GDP-TRANSCO/Z4</t>
  </si>
  <si>
    <t>GDP-TRCOZ6/NONY</t>
  </si>
  <si>
    <t>GDP-TRCOZ6/NY</t>
  </si>
  <si>
    <t>GDP-TRUNKL/ELA</t>
  </si>
  <si>
    <t>GDP-TRUNKL/NO</t>
  </si>
  <si>
    <t>GDP-TRUNKL/SO</t>
  </si>
  <si>
    <t>GDP-TRUNKL/WLA</t>
  </si>
  <si>
    <t>GDP-TW/PERMIAN</t>
  </si>
  <si>
    <t>GDP-TW/SJ</t>
  </si>
  <si>
    <t>GDP-TXINT+1AFTA</t>
  </si>
  <si>
    <t>GDP-TXINT+2AFTA</t>
  </si>
  <si>
    <t>GDP-TXINT+2AFTH</t>
  </si>
  <si>
    <t>GDP-TXINT+2AFTL</t>
  </si>
  <si>
    <t>GDP-TXINT/KATYH</t>
  </si>
  <si>
    <t>GDP-TXINT/KATYL</t>
  </si>
  <si>
    <t>GDP-TXINT/KATYT</t>
  </si>
  <si>
    <t>GDP-TXINTFRWKA</t>
  </si>
  <si>
    <t>GDP-TXINTH+2FTH</t>
  </si>
  <si>
    <t>GDP-TXINTL+2FTH</t>
  </si>
  <si>
    <t>GDP-WAHA</t>
  </si>
  <si>
    <t>GDP-WNG/TOK</t>
  </si>
  <si>
    <t>HPL/SHPCHAN-GD</t>
  </si>
  <si>
    <t>IF-A/S E.BEAUM</t>
  </si>
  <si>
    <t>IF-A/S EAST OFF</t>
  </si>
  <si>
    <t>IF-AGUA DULCE</t>
  </si>
  <si>
    <t>IF-ANR/LA</t>
  </si>
  <si>
    <t>IF-ANR/LA_OFFSH</t>
  </si>
  <si>
    <t>IF-ANR/LA_ONSHO</t>
  </si>
  <si>
    <t>IF-ANR/OK</t>
  </si>
  <si>
    <t>IF-ARKLA/ARK-OK</t>
  </si>
  <si>
    <t>IF-B/M OFFSHORE</t>
  </si>
  <si>
    <t>IF-BONDAD(100%)</t>
  </si>
  <si>
    <t>IF-CARTHAGE</t>
  </si>
  <si>
    <t>IF-CGT/APPALAC</t>
  </si>
  <si>
    <t>IF-CGT/CITYGATE</t>
  </si>
  <si>
    <t>IF-CIG/RKYMTN</t>
  </si>
  <si>
    <t>IF-CIG/TOMAHAWK</t>
  </si>
  <si>
    <t>IF-CIG/WIC</t>
  </si>
  <si>
    <t>IF-CIG/WINDRVR</t>
  </si>
  <si>
    <t>IF-CNG/APPALACH</t>
  </si>
  <si>
    <t>IF-CNG/NORTH</t>
  </si>
  <si>
    <t>IF-CNG/N_CITYGA</t>
  </si>
  <si>
    <t>IF-COLGUL/ERATH</t>
  </si>
  <si>
    <t>IF-COLGUL/RAYNE</t>
  </si>
  <si>
    <t>IF-COLGULF/LA</t>
  </si>
  <si>
    <t>IF-COLGULF/LAOF</t>
  </si>
  <si>
    <t>IF-CORPUS</t>
  </si>
  <si>
    <t>IF-ELPO/ANADARK</t>
  </si>
  <si>
    <t>IF-ELPO/PERMIAN</t>
  </si>
  <si>
    <t>IF-ELPO/SJ</t>
  </si>
  <si>
    <t>IF-ELPO/SJ/KC</t>
  </si>
  <si>
    <t>IF-EPSJ(BONDAD)</t>
  </si>
  <si>
    <t>IF-EPSJ(MILAGR)</t>
  </si>
  <si>
    <t>IF-EPSJ/TWBLANC</t>
  </si>
  <si>
    <t>IF-FGT/CTYGATE</t>
  </si>
  <si>
    <t>IF-FGT/MKTAREA</t>
  </si>
  <si>
    <t>IF-FGT/Z1</t>
  </si>
  <si>
    <t>IF-FGT/Z2</t>
  </si>
  <si>
    <t>IF-FGT/Z3</t>
  </si>
  <si>
    <t>IF-FREEPORT</t>
  </si>
  <si>
    <t>IF-HEHUB</t>
  </si>
  <si>
    <t>IF-HPL/SHPCHAN</t>
  </si>
  <si>
    <t>IF-IOWA_IL</t>
  </si>
  <si>
    <t>IF-K/COL/TN/LA</t>
  </si>
  <si>
    <t>IF-KATY</t>
  </si>
  <si>
    <t>IF-KATY/OASIS</t>
  </si>
  <si>
    <t>IF-KATY/TAIL</t>
  </si>
  <si>
    <t>IF-KATY/WOFLEX</t>
  </si>
  <si>
    <t>IF-KERN/QUEST</t>
  </si>
  <si>
    <t>IF-KERN/RIVER</t>
  </si>
  <si>
    <t>IF-KING RANCH</t>
  </si>
  <si>
    <t>IF-KOCH</t>
  </si>
  <si>
    <t>IF-KOCH/LA</t>
  </si>
  <si>
    <t>IF-KOCH/TX</t>
  </si>
  <si>
    <t>IF-LONESTAR</t>
  </si>
  <si>
    <t>IF-LRC</t>
  </si>
  <si>
    <t>IF-LRC/Z1</t>
  </si>
  <si>
    <t>IF-LRC/Z2</t>
  </si>
  <si>
    <t>IF-LRC/Z3</t>
  </si>
  <si>
    <t>IF-LRC/Z4</t>
  </si>
  <si>
    <t>IF-LRC/Z5</t>
  </si>
  <si>
    <t>IF-MONCHY</t>
  </si>
  <si>
    <t>IF-NGPL/HARPER</t>
  </si>
  <si>
    <t>IF-NGPL/LA</t>
  </si>
  <si>
    <t>IF-NGPL/LA-STNG</t>
  </si>
  <si>
    <t>IF-NGPL/MIDCON</t>
  </si>
  <si>
    <t>IF-NGPL/OK-NW</t>
  </si>
  <si>
    <t>IF-NGPL/STX</t>
  </si>
  <si>
    <t>IF-NGPL/TX</t>
  </si>
  <si>
    <t>IF-NGPLTXOK</t>
  </si>
  <si>
    <t>IF-NNG/DEMARCAT</t>
  </si>
  <si>
    <t>IF-NNG/TOK</t>
  </si>
  <si>
    <t>IF-NNG/VENT</t>
  </si>
  <si>
    <t>IF-NORAM/EAST</t>
  </si>
  <si>
    <t>IF-NORAM/WEST</t>
  </si>
  <si>
    <t>IF-NTHWST/CANBR</t>
  </si>
  <si>
    <t>IF-NWPL_ROCKY_M</t>
  </si>
  <si>
    <t>IF-ONG/OKLAHOMA</t>
  </si>
  <si>
    <t>IF-PAN/TX/OK</t>
  </si>
  <si>
    <t>IF-QUESTAR</t>
  </si>
  <si>
    <t>IF-SONAT/LA</t>
  </si>
  <si>
    <t>IF-TENN/LA</t>
  </si>
  <si>
    <t>IF-TENN/LA_OFF</t>
  </si>
  <si>
    <t>IF-TENN/TX</t>
  </si>
  <si>
    <t>IF-TENN/Z5</t>
  </si>
  <si>
    <t>IF-TENN/Z6</t>
  </si>
  <si>
    <t>IF-TETCO/ELA</t>
  </si>
  <si>
    <t>IF-TETCO/ETX</t>
  </si>
  <si>
    <t>IF-TETCO/LA</t>
  </si>
  <si>
    <t>IF-TETCO/M1</t>
  </si>
  <si>
    <t>IF-TETCO/M3</t>
  </si>
  <si>
    <t>IF-TETCO/STX</t>
  </si>
  <si>
    <t>IF-TETCO/WLA</t>
  </si>
  <si>
    <t>IF-TEXOMA</t>
  </si>
  <si>
    <t>IF-TEXOMA OFFER</t>
  </si>
  <si>
    <t>IF-TGT/Z1</t>
  </si>
  <si>
    <t>IF-TGT/ZSL</t>
  </si>
  <si>
    <t>IF-THOMPSONVILL</t>
  </si>
  <si>
    <t>IF-TRANSCO/Z1</t>
  </si>
  <si>
    <t>IF-TRANSCO/Z2</t>
  </si>
  <si>
    <t>IF-TRANSCO/Z3</t>
  </si>
  <si>
    <t>IF-TRANSCO/Z4</t>
  </si>
  <si>
    <t>IF-TRANSCO/Z5</t>
  </si>
  <si>
    <t>IF-TRANSCO/Z6</t>
  </si>
  <si>
    <t>IF-TRUNK/AVG</t>
  </si>
  <si>
    <t>IF-TRUNKL/FLDZN</t>
  </si>
  <si>
    <t>IF-TRUNKL/LA</t>
  </si>
  <si>
    <t>IF-TRUNKL/TX</t>
  </si>
  <si>
    <t>IF-TW/PERMIAN</t>
  </si>
  <si>
    <t>IF-TX CITY LOOP</t>
  </si>
  <si>
    <t>IF-VALERO/TX</t>
  </si>
  <si>
    <t>IF-VALLEY</t>
  </si>
  <si>
    <t>IF-WAHA</t>
  </si>
  <si>
    <t>IF-WNG/TOK</t>
  </si>
  <si>
    <t>KING/C$/IDX</t>
  </si>
  <si>
    <t>MICH-ST.CLAIR</t>
  </si>
  <si>
    <t>MICH-ST.CLAIR/I</t>
  </si>
  <si>
    <t>MICH/CONS</t>
  </si>
  <si>
    <t>MICH_CG-GD</t>
  </si>
  <si>
    <t>ML7/CG</t>
  </si>
  <si>
    <t>NAT/FUEL/LEIDY</t>
  </si>
  <si>
    <t>NGI-HPL/ETX</t>
  </si>
  <si>
    <t>NGI-HPL/STEX</t>
  </si>
  <si>
    <t>NGI-LIG/NO.LA</t>
  </si>
  <si>
    <t>NGI-MALIN</t>
  </si>
  <si>
    <t>NGI-MICH_CG</t>
  </si>
  <si>
    <t>NGI-NGPL/ETXG7</t>
  </si>
  <si>
    <t>NGI-NGPL/TX_G2</t>
  </si>
  <si>
    <t>NGI-NOCAL</t>
  </si>
  <si>
    <t>NGI-PGE/CG</t>
  </si>
  <si>
    <t>NGI-SOC/MAL(34/</t>
  </si>
  <si>
    <t>NGI-SOCAL</t>
  </si>
  <si>
    <t>NGI-SOCAL(KRS)</t>
  </si>
  <si>
    <t>NGI-TENN/NO_LA</t>
  </si>
  <si>
    <t>NGI-TGT/NO.LA</t>
  </si>
  <si>
    <t>NGI-WHEELER</t>
  </si>
  <si>
    <t>NGI/CHI. GATE</t>
  </si>
  <si>
    <t>NGINDEX</t>
  </si>
  <si>
    <t>NGMR-AECO/IDX</t>
  </si>
  <si>
    <t>NGMR-ALBDR/IDX</t>
  </si>
  <si>
    <t>NGPL/AMARILO-GD</t>
  </si>
  <si>
    <t>NGPL/IA-IL-GDM</t>
  </si>
  <si>
    <t>NGPL/PER/1ST-GD</t>
  </si>
  <si>
    <t>NGW-ALGO/CITY</t>
  </si>
  <si>
    <t>NGW-ALGONQUIN</t>
  </si>
  <si>
    <t>NGW-CGE</t>
  </si>
  <si>
    <t>NGW-CGKY</t>
  </si>
  <si>
    <t>NGW-CHIPPEWA</t>
  </si>
  <si>
    <t>NGW-FGT/Z1</t>
  </si>
  <si>
    <t>NGW-FGT/Z2</t>
  </si>
  <si>
    <t>NGW-FGT/Z3</t>
  </si>
  <si>
    <t>NGW-GB23</t>
  </si>
  <si>
    <t>NGW-HEHUB</t>
  </si>
  <si>
    <t>NGW-IROQ/WADD</t>
  </si>
  <si>
    <t>NGW-IROQ/Z1</t>
  </si>
  <si>
    <t>NGW-IROQ/Z2</t>
  </si>
  <si>
    <t>NGW-ONS/TXDTP</t>
  </si>
  <si>
    <t>NGW-ONS/TXDTPTW</t>
  </si>
  <si>
    <t>NGW-ONSLA</t>
  </si>
  <si>
    <t>NGW-ONSLA1</t>
  </si>
  <si>
    <t>NGW/HH/BIDWEEK</t>
  </si>
  <si>
    <t>NIAGARA-GDM</t>
  </si>
  <si>
    <t>NW STANF/1ST-GD</t>
  </si>
  <si>
    <t>NX3D</t>
  </si>
  <si>
    <t>STORAGE/B</t>
  </si>
  <si>
    <t>T/STX-VAL-AVG</t>
  </si>
  <si>
    <t>TRUNKL/WLA-GD</t>
  </si>
  <si>
    <t>WADD-GDM</t>
  </si>
  <si>
    <t>WAHA KCBT</t>
  </si>
  <si>
    <t>Gas Basis</t>
  </si>
  <si>
    <t>401-TUSCORARA I PR</t>
  </si>
  <si>
    <t>ABC/C$/IDX I PR</t>
  </si>
  <si>
    <t>CGPR-AECO/BASIS I PR</t>
  </si>
  <si>
    <t>CGPR-CHIPPAWA I PR</t>
  </si>
  <si>
    <t>CGPR-DAWN I PR</t>
  </si>
  <si>
    <t>CGPR-EMERSON I PR</t>
  </si>
  <si>
    <t>CGPR-KINGSGATE I PR</t>
  </si>
  <si>
    <t>CGPR-NIAGARA I PR</t>
  </si>
  <si>
    <t>CGPR-OJIBWAY I PR</t>
  </si>
  <si>
    <t>CGPR-PARKWAY I PR</t>
  </si>
  <si>
    <t>CGPR-ST.CLAIR I PR</t>
  </si>
  <si>
    <t>CGPR-STN2/IDX I PR</t>
  </si>
  <si>
    <t>CGPR-WADDING I PR</t>
  </si>
  <si>
    <t>CONSUMERS_CDA/I I PR</t>
  </si>
  <si>
    <t>DJ/BASIN/CIG I PR</t>
  </si>
  <si>
    <t>DJ/BASIN/WEST I PR</t>
  </si>
  <si>
    <t>GAS DAILY I PR</t>
  </si>
  <si>
    <t>GD-FGT/Z2 I PR</t>
  </si>
  <si>
    <t>GD-INTRASTHUB I PR</t>
  </si>
  <si>
    <t>GD-LOW_IROQUOIS I PR</t>
  </si>
  <si>
    <t>GD-TRANSCO/Z6 I PR</t>
  </si>
  <si>
    <t>HPL/SHPCHAN-GD I PR</t>
  </si>
  <si>
    <t>IF-A/S E.BEAUM I PR</t>
  </si>
  <si>
    <t>IF-A/S EAST OFF I PR</t>
  </si>
  <si>
    <t>IF-AGUA DULCE I PR</t>
  </si>
  <si>
    <t>IF-ANR/LA I PR</t>
  </si>
  <si>
    <t>IF-ANR/LA_OFFSH I PR</t>
  </si>
  <si>
    <t>IF-ANR/LA_ONSHO I PR</t>
  </si>
  <si>
    <t>IF-ANR/OK I PR</t>
  </si>
  <si>
    <t>IF-ARKLA/ARK-OK I PR</t>
  </si>
  <si>
    <t>IF-B/M OFFSHORE I PR</t>
  </si>
  <si>
    <t>IF-BONDAD(100%) I PR</t>
  </si>
  <si>
    <t>IF-CARTHAGE I PR</t>
  </si>
  <si>
    <t>IF-CGT/APPALAC I PR</t>
  </si>
  <si>
    <t>IF-CGT/CITYGATE I PR</t>
  </si>
  <si>
    <t>IF-CIG/RKYMTN I PR</t>
  </si>
  <si>
    <t>IF-CIG/TOMAHAWK I PR</t>
  </si>
  <si>
    <t>IF-CIG/WIC I PR</t>
  </si>
  <si>
    <t>IF-CIG/WINDRVR I PR</t>
  </si>
  <si>
    <t>IF-CNG/APPALACH I PR</t>
  </si>
  <si>
    <t>IF-CNG/NORTH I PR</t>
  </si>
  <si>
    <t>IF-CNG/N_CITYGA I PR</t>
  </si>
  <si>
    <t>IF-COLGUL/ERATH I PR</t>
  </si>
  <si>
    <t>IF-COLGUL/RAYNE I PR</t>
  </si>
  <si>
    <t>IF-COLGULF/LA I PR</t>
  </si>
  <si>
    <t>IF-COLGULF/LAOF I PR</t>
  </si>
  <si>
    <t>IF-CORPUS I PR</t>
  </si>
  <si>
    <t>IF-ELPO/ANADARK I PR</t>
  </si>
  <si>
    <t>IF-ELPO/PERMIAN I PR</t>
  </si>
  <si>
    <t>IF-ELPO/SJ I PR</t>
  </si>
  <si>
    <t>IF-ELPO/SJ/KC I PR</t>
  </si>
  <si>
    <t>IF-EPSJ(BONDAD) I PR</t>
  </si>
  <si>
    <t>IF-EPSJ(MILAGR) I PR</t>
  </si>
  <si>
    <t>IF-EPSJ/TWBLANC I PR</t>
  </si>
  <si>
    <t>IF-FGT/CTYGATE I PR</t>
  </si>
  <si>
    <t>IF-FGT/MKTAREA I PR</t>
  </si>
  <si>
    <t>IF-FGT/Z1 I PR</t>
  </si>
  <si>
    <t>IF-FGT/Z2 I PR</t>
  </si>
  <si>
    <t>IF-FGT/Z3 I PR</t>
  </si>
  <si>
    <t>IF-FREEPORT I PR</t>
  </si>
  <si>
    <t>IF-HEHUB I PR</t>
  </si>
  <si>
    <t>IF-HPL/SHPCHAN I PR</t>
  </si>
  <si>
    <t>IF-IOWA_IL I PR</t>
  </si>
  <si>
    <t>IF-K/COL/TN/LA I PR</t>
  </si>
  <si>
    <t>IF-KATY I PR</t>
  </si>
  <si>
    <t>IF-KATY/OASIS I PR</t>
  </si>
  <si>
    <t>IF-KATY/TAIL I PR</t>
  </si>
  <si>
    <t>IF-KATY/WOFLEX I PR</t>
  </si>
  <si>
    <t>IF-KERN/QUEST I PR</t>
  </si>
  <si>
    <t>IF-KERN/RIVER I PR</t>
  </si>
  <si>
    <t>IF-KING RANCH I PR</t>
  </si>
  <si>
    <t>IF-KOCH I PR</t>
  </si>
  <si>
    <t>IF-KOCH/LA I PR</t>
  </si>
  <si>
    <t>IF-KOCH/TX I PR</t>
  </si>
  <si>
    <t>IF-LONESTAR I PR</t>
  </si>
  <si>
    <t>IF-LRC I PR</t>
  </si>
  <si>
    <t>IF-LRC/Z1 I PR</t>
  </si>
  <si>
    <t>IF-LRC/Z2 I PR</t>
  </si>
  <si>
    <t>IF-LRC/Z3 I PR</t>
  </si>
  <si>
    <t>IF-LRC/Z4 I PR</t>
  </si>
  <si>
    <t>IF-LRC/Z5 I PR</t>
  </si>
  <si>
    <t>IF-MONCHY I PR</t>
  </si>
  <si>
    <t>IF-NGPL/HARPER I PR</t>
  </si>
  <si>
    <t>IF-NGPL/LA I PR</t>
  </si>
  <si>
    <t>IF-NGPL/LA-STNG I PR</t>
  </si>
  <si>
    <t>IF-NGPL/MIDCON I PR</t>
  </si>
  <si>
    <t>IF-NGPL/OK-NW I PR</t>
  </si>
  <si>
    <t>IF-NGPL/STX I PR</t>
  </si>
  <si>
    <t>IF-NGPL/TX I PR</t>
  </si>
  <si>
    <t>IF-NGPLTXOK I PR</t>
  </si>
  <si>
    <t>IF-NNG/DEMARCAT I PR</t>
  </si>
  <si>
    <t>IF-NNG/TOK I PR</t>
  </si>
  <si>
    <t>IF-NNG/VENT I PR</t>
  </si>
  <si>
    <t>IF-NORAM/EAST I PR</t>
  </si>
  <si>
    <t>IF-NORAM/WEST I PR</t>
  </si>
  <si>
    <t>IF-NTHWST/CANBR I PR</t>
  </si>
  <si>
    <t>IF-NWPL_ROCKY_M I PR</t>
  </si>
  <si>
    <t>IF-ONG/OKLAHOMA I PR</t>
  </si>
  <si>
    <t>IF-PAN/TX/OK I PR</t>
  </si>
  <si>
    <t>IF-QUESTAR I PR</t>
  </si>
  <si>
    <t>IF-SONAT/LA I PR</t>
  </si>
  <si>
    <t>IF-TENN/LA I PR</t>
  </si>
  <si>
    <t>IF-TENN/LA_OFF I PR</t>
  </si>
  <si>
    <t>IF-TENN/TX I PR</t>
  </si>
  <si>
    <t>IF-TENN/Z5 I PR</t>
  </si>
  <si>
    <t>IF-TENN/Z6 I PR</t>
  </si>
  <si>
    <t>IF-TETCO/ELA I PR</t>
  </si>
  <si>
    <t>IF-TETCO/ETX I PR</t>
  </si>
  <si>
    <t>IF-TETCO/LA I PR</t>
  </si>
  <si>
    <t>IF-TETCO/M1 I PR</t>
  </si>
  <si>
    <t>IF-TETCO/M3 I PR</t>
  </si>
  <si>
    <t>IF-TETCO/STX I PR</t>
  </si>
  <si>
    <t>IF-TETCO/WLA I PR</t>
  </si>
  <si>
    <t>IF-TEXOMA I PR</t>
  </si>
  <si>
    <t>IF-TEXOMA OFFER I PR</t>
  </si>
  <si>
    <t>IF-TGT/Z1 I PR</t>
  </si>
  <si>
    <t>IF-TGT/ZSL I PR</t>
  </si>
  <si>
    <t>IF-THOMPSONVILL I PR</t>
  </si>
  <si>
    <t>IF-TRANSCO/Z1 I PR</t>
  </si>
  <si>
    <t>IF-TRANSCO/Z2 I PR</t>
  </si>
  <si>
    <t>IF-TRANSCO/Z3 I PR</t>
  </si>
  <si>
    <t>IF-TRANSCO/Z4 I PR</t>
  </si>
  <si>
    <t>IF-TRANSCO/Z5 I PR</t>
  </si>
  <si>
    <t>IF-TRANSCO/Z6 I PR</t>
  </si>
  <si>
    <t>IF-TRUNK/AVG I PR</t>
  </si>
  <si>
    <t>IF-TRUNKL/FLDZN I PR</t>
  </si>
  <si>
    <t>IF-TRUNKL/LA I PR</t>
  </si>
  <si>
    <t>IF-TRUNKL/TX I PR</t>
  </si>
  <si>
    <t>IF-TW/PERMIAN I PR</t>
  </si>
  <si>
    <t>IF-TX CITY LOOP I PR</t>
  </si>
  <si>
    <t>IF-VALERO/TX I PR</t>
  </si>
  <si>
    <t>IF-VALLEY I PR</t>
  </si>
  <si>
    <t>IF-WAHA I PR</t>
  </si>
  <si>
    <t>IF-WNG/TOK I PR</t>
  </si>
  <si>
    <t>KING/C$/IDX I PR</t>
  </si>
  <si>
    <t>MICH-ST.CLAIR/I I PR</t>
  </si>
  <si>
    <t>MICH/CONS I PR</t>
  </si>
  <si>
    <t>MICH_CG-GD I PR</t>
  </si>
  <si>
    <t>ML7/CG I PR</t>
  </si>
  <si>
    <t>NAT/FUEL/LEIDY I PR</t>
  </si>
  <si>
    <t>NGI-HPL/ETX I PR</t>
  </si>
  <si>
    <t>NGI-HPL/STEX I PR</t>
  </si>
  <si>
    <t>NGI-LIG/NO.LA I PR</t>
  </si>
  <si>
    <t>NGI-MALIN I PR</t>
  </si>
  <si>
    <t>NGI-MICH_CG I PR</t>
  </si>
  <si>
    <t>NGI-NGPL/ETXG7 I PR</t>
  </si>
  <si>
    <t>NGI-NGPL/TX_G2 I PR</t>
  </si>
  <si>
    <t>NGI-NOCAL I PR</t>
  </si>
  <si>
    <t>NGI-PGE/CG I PR</t>
  </si>
  <si>
    <t>NGI-SOC/MAL(34/ I PR</t>
  </si>
  <si>
    <t>NGI-SOCAL I PR</t>
  </si>
  <si>
    <t>NGI-SOCAL(KRS) I PR</t>
  </si>
  <si>
    <t>NGI-TENN/NO_LA I PR</t>
  </si>
  <si>
    <t>NGI-TGT/NO.LA I PR</t>
  </si>
  <si>
    <t>NGI-WHEELER I PR</t>
  </si>
  <si>
    <t>NGI/CHI. GATE I PR</t>
  </si>
  <si>
    <t>NGINDEX I PR</t>
  </si>
  <si>
    <t>NGMR-AECO/IDX I PR</t>
  </si>
  <si>
    <t>NGMR-ALBDR/IDX I PR</t>
  </si>
  <si>
    <t>NGPL/AMARILO-GD I PR</t>
  </si>
  <si>
    <t>NGPL/IA-IL-GDM I PR</t>
  </si>
  <si>
    <t>NGPL/PER/1ST-GD I PR</t>
  </si>
  <si>
    <t>NGW-ALGO/CITY I PR</t>
  </si>
  <si>
    <t>NGW-ALGONQUIN I PR</t>
  </si>
  <si>
    <t>NGW-CGE I PR</t>
  </si>
  <si>
    <t>NGW-CGKY I PR</t>
  </si>
  <si>
    <t>NGW-CHIPPEWA I PR</t>
  </si>
  <si>
    <t>NGW-FGT/Z1 I PR</t>
  </si>
  <si>
    <t>NGW-FGT/Z2 I PR</t>
  </si>
  <si>
    <t>NGW-FGT/Z3 I PR</t>
  </si>
  <si>
    <t>NGW-GB23 I PR</t>
  </si>
  <si>
    <t>NGW-HEHUB I PR</t>
  </si>
  <si>
    <t>NGW-IROQ/WADD I PR</t>
  </si>
  <si>
    <t>NGW-IROQ/Z1 I PR</t>
  </si>
  <si>
    <t>NGW-IROQ/Z2 I PR</t>
  </si>
  <si>
    <t>NGW-ONS/TXDTP I PR</t>
  </si>
  <si>
    <t>NGW-ONS/TXDTPTW I PR</t>
  </si>
  <si>
    <t>NGW-ONSLA I PR</t>
  </si>
  <si>
    <t>NGW-ONSLA1 I PR</t>
  </si>
  <si>
    <t>NGW/HH/BIDWEEK I PR</t>
  </si>
  <si>
    <t>NW STANF/1ST-GD I PR</t>
  </si>
  <si>
    <t>NX3D I PR</t>
  </si>
  <si>
    <t>T/STX-VAL-AVG I PR</t>
  </si>
  <si>
    <t>TRUNKL/WLA-GD I PR</t>
  </si>
  <si>
    <t>WAHA KCBT I PR</t>
  </si>
  <si>
    <t>401-TUSCORARA D PR</t>
  </si>
  <si>
    <t>CGPR-AECO/BASIS D PR</t>
  </si>
  <si>
    <t>CGPR-CHIPPAWA D PR</t>
  </si>
  <si>
    <t>CGPR-CORNWALL D PR</t>
  </si>
  <si>
    <t>CGPR-DAWN D PR</t>
  </si>
  <si>
    <t>CGPR-EMERSONUSA D PR</t>
  </si>
  <si>
    <t>CGPR-EMPRESS-US D PR</t>
  </si>
  <si>
    <t>CGPR-KINGSGATE D PR</t>
  </si>
  <si>
    <t>CGPR-NIAGARA D PR</t>
  </si>
  <si>
    <t>CGPR-OJIBWAY D PR</t>
  </si>
  <si>
    <t>CGPR-PARKWAY D PR</t>
  </si>
  <si>
    <t>CGPR-ST.CLAIR D PR</t>
  </si>
  <si>
    <t>CGPR-WADDING D PR</t>
  </si>
  <si>
    <t>CONSUMERS_CDA D PR</t>
  </si>
  <si>
    <t>DAWN-GDM D PR</t>
  </si>
  <si>
    <t>DJ/BASIN/CIG D PR</t>
  </si>
  <si>
    <t>DJ/BASIN/WEST D PR</t>
  </si>
  <si>
    <t>GAS DAILY D PR</t>
  </si>
  <si>
    <t>GD-AECOUS-DAILY D SP</t>
  </si>
  <si>
    <t>GD-AGUADULCE D SP</t>
  </si>
  <si>
    <t>GD-ALGONQUIN D SP</t>
  </si>
  <si>
    <t>GD-ANR/LA_ONSHO D SP</t>
  </si>
  <si>
    <t>GD-ANR/OK D SP</t>
  </si>
  <si>
    <t>GD-CAL BORDER D SP</t>
  </si>
  <si>
    <t>GD-CARTHAGE D SP</t>
  </si>
  <si>
    <t>GD-CGT/APPALAC D SP</t>
  </si>
  <si>
    <t>GD-CHI. GATE D SP</t>
  </si>
  <si>
    <t>GD-CIG/RKYMTN D SP</t>
  </si>
  <si>
    <t>GD-CNG/NORTH D SP</t>
  </si>
  <si>
    <t>GD-CNG/SOUTH D SP</t>
  </si>
  <si>
    <t>GD-COLGULF/LA D SP</t>
  </si>
  <si>
    <t>GD-COLGULF/RAYN D SP</t>
  </si>
  <si>
    <t>GD-CONSUMERS D SP</t>
  </si>
  <si>
    <t>GD-CORPUS/SHPCH D SP</t>
  </si>
  <si>
    <t>GD-DAWN D SP</t>
  </si>
  <si>
    <t>GD-DJ/BASIN D SP</t>
  </si>
  <si>
    <t>GD-ELPO/PERM2 D SP</t>
  </si>
  <si>
    <t>GD-ELPO/SANJUAN D SP</t>
  </si>
  <si>
    <t>GD-ELPO/SJBOND D SP</t>
  </si>
  <si>
    <t>GD-EMERSON D SP</t>
  </si>
  <si>
    <t>GD-FGT/MOBILE D SP</t>
  </si>
  <si>
    <t>GD-FGT/Z1 D SP</t>
  </si>
  <si>
    <t>GD-FGT/Z1/CORP D SP</t>
  </si>
  <si>
    <t>GD-FGT/Z2 D PR</t>
  </si>
  <si>
    <t>GD-FGT/Z2 D SP</t>
  </si>
  <si>
    <t>GD-FGT/Z3 D SP</t>
  </si>
  <si>
    <t>GD-HEHUB D SP</t>
  </si>
  <si>
    <t>GD-HPL/SHPCH D SP</t>
  </si>
  <si>
    <t>GD-INTRASTHUB D PR</t>
  </si>
  <si>
    <t>GD-IROQUOIS D SP</t>
  </si>
  <si>
    <t>GD-KERN/RIVER D SP</t>
  </si>
  <si>
    <t>GD-KOCH D SP</t>
  </si>
  <si>
    <t>GD-KOCH/CORPUS D SP</t>
  </si>
  <si>
    <t>GD-KOCH/TX D SP</t>
  </si>
  <si>
    <t>GD-LONESTAR D SP</t>
  </si>
  <si>
    <t>GD-LOW_IROQUOIS D PR</t>
  </si>
  <si>
    <t>GD-MALIN-CTYGAT D SP</t>
  </si>
  <si>
    <t>GD-MICHCON D SP</t>
  </si>
  <si>
    <t>GD-MRT/MAINLINE D SP</t>
  </si>
  <si>
    <t>GD-MRT/WEST D SP</t>
  </si>
  <si>
    <t>GD-NGPL/(IA-IL) D SP</t>
  </si>
  <si>
    <t>GD-NGPL/AMARILO D SP</t>
  </si>
  <si>
    <t>GD-NGPL/CORPUS D SP</t>
  </si>
  <si>
    <t>GD-NGPL/LA D SP</t>
  </si>
  <si>
    <t>GD-NGPL/OK D SP</t>
  </si>
  <si>
    <t>GD-NGPL/PAN/PRM D SP</t>
  </si>
  <si>
    <t>GD-NGPL/TXOK-E D SP</t>
  </si>
  <si>
    <t>GD-NGPL/TXOK-W D SP</t>
  </si>
  <si>
    <t>GD-NIAGARA D SP</t>
  </si>
  <si>
    <t>GD-NNG/DEMARCAT D SP</t>
  </si>
  <si>
    <t>GD-NNG/TOK D SP</t>
  </si>
  <si>
    <t>GD-NNG/TOK(1-6) D SP</t>
  </si>
  <si>
    <t>GD-NNG/TOK(13) D SP</t>
  </si>
  <si>
    <t>GD-NNG/TOK/PAN D SP</t>
  </si>
  <si>
    <t>GD-NNG/VENT D SP</t>
  </si>
  <si>
    <t>GD-NORAM-N/S D SP</t>
  </si>
  <si>
    <t>GD-NORAM/WEST D SP</t>
  </si>
  <si>
    <t>GD-NTHWST/CANB D SP</t>
  </si>
  <si>
    <t>GD-NW STANF/1ST D SP</t>
  </si>
  <si>
    <t>GD-NW STANFIELD D SP</t>
  </si>
  <si>
    <t>GD-NW/IGNACIO D SP</t>
  </si>
  <si>
    <t>GD-NWPL_ROCKY_M D SP</t>
  </si>
  <si>
    <t>GD-PAN/TX/OK D SP</t>
  </si>
  <si>
    <t>GD-PG&amp;E/CITIGAT D SP</t>
  </si>
  <si>
    <t>GD-PGT/KINGSGAT D SP</t>
  </si>
  <si>
    <t>GD-QUESTAR D SP</t>
  </si>
  <si>
    <t>GD-SONAT/LA D SP</t>
  </si>
  <si>
    <t>GD-TENN/100 D SP</t>
  </si>
  <si>
    <t>GD-TENN/500 D SP</t>
  </si>
  <si>
    <t>GD-TENN/800 D SP</t>
  </si>
  <si>
    <t>GD-TENN/CORPUS D SP</t>
  </si>
  <si>
    <t>GD-TETCO/ELA D SP</t>
  </si>
  <si>
    <t>GD-TETCO/ETX/CR D SP</t>
  </si>
  <si>
    <t>GD-TETCO/M1 D SP</t>
  </si>
  <si>
    <t>GD-TETCO/M3 D SP</t>
  </si>
  <si>
    <t>GD-TETCO/STX D SP</t>
  </si>
  <si>
    <t>GD-TETCO/WLA D SP</t>
  </si>
  <si>
    <t>GD-TGT/Z1 D SP</t>
  </si>
  <si>
    <t>GD-TGT/ZSL D SP</t>
  </si>
  <si>
    <t>GD-TRANSCO/Z1 D SP</t>
  </si>
  <si>
    <t>GD-TRANSCO/Z2 D SP</t>
  </si>
  <si>
    <t>GD-TRANSCO/Z3 D SP</t>
  </si>
  <si>
    <t>GD-TRANSCO/Z4 D SP</t>
  </si>
  <si>
    <t>GD-TRANSCO/Z6 D PR</t>
  </si>
  <si>
    <t>GD-TRCOZ6/NONY D SP</t>
  </si>
  <si>
    <t>GD-TRCOZ6/NY D SP</t>
  </si>
  <si>
    <t>GD-TRUNKL/ELA D SP</t>
  </si>
  <si>
    <t>GD-TRUNKL/NO D SP</t>
  </si>
  <si>
    <t>GD-TRUNKL/SO D SP</t>
  </si>
  <si>
    <t>GD-TRUNKL/WLA D SP</t>
  </si>
  <si>
    <t>GD-TW/PERMIAN D SP</t>
  </si>
  <si>
    <t>GD-TW/SJ D SP</t>
  </si>
  <si>
    <t>GD-TXINT/KATYTX D SP</t>
  </si>
  <si>
    <t>GD-WADDINGTON D SP</t>
  </si>
  <si>
    <t>GD-WAHA D SP</t>
  </si>
  <si>
    <t>GD-WNG/TOK D SP</t>
  </si>
  <si>
    <t>GDAH-HPL/SHPCH D SP</t>
  </si>
  <si>
    <t>GDAH-TXINT/KATY D SP</t>
  </si>
  <si>
    <t>GDAL-HPL/SHPCH D SP</t>
  </si>
  <si>
    <t>GDAL-TXINT/KATY D SP</t>
  </si>
  <si>
    <t>GDH-CIG/RKYMTN D SP</t>
  </si>
  <si>
    <t>GDH-DJ/BASIN D SP</t>
  </si>
  <si>
    <t>GDH-ELPO/PERM D SP</t>
  </si>
  <si>
    <t>GDH-ELPO/SJ D SP</t>
  </si>
  <si>
    <t>GDH-HEHUB D SP</t>
  </si>
  <si>
    <t>GDH-HPL/SHPCH D SP</t>
  </si>
  <si>
    <t>GDH-PAN/TX/OK D SP</t>
  </si>
  <si>
    <t>GDH-SUMAS D SP</t>
  </si>
  <si>
    <t>GDH-TXINT/KATY D SP</t>
  </si>
  <si>
    <t>GDL-ELPO/PERM D SP</t>
  </si>
  <si>
    <t>GDL-ELPO/SJ D SP</t>
  </si>
  <si>
    <t>GDL-HEHUB D SP</t>
  </si>
  <si>
    <t>GDL-HPL/SHPCH D SP</t>
  </si>
  <si>
    <t>GDL-NNG/TOK/PAN D SP</t>
  </si>
  <si>
    <t>GDL-PAN/TX/OK D SP</t>
  </si>
  <si>
    <t>GDL-TXINT/KATY D SP</t>
  </si>
  <si>
    <t>GDP-AGUADULCE D SP</t>
  </si>
  <si>
    <t>GDP-ALGONQUIN D SP</t>
  </si>
  <si>
    <t>GDP-ANR/LA_ONSH D SP</t>
  </si>
  <si>
    <t>GDP-ANR/OK D SP</t>
  </si>
  <si>
    <t>GDP-CAL BORDER D SP</t>
  </si>
  <si>
    <t>GDP-CARTHAGE D SP</t>
  </si>
  <si>
    <t>GDP-CGT/APPALAC D SP</t>
  </si>
  <si>
    <t>GDP-CHI. GATE D SP</t>
  </si>
  <si>
    <t>GDP-CIG/RKYMTN D SP</t>
  </si>
  <si>
    <t>GDP-CNG/NORTH D SP</t>
  </si>
  <si>
    <t>GDP-CNG/SOUTH D SP</t>
  </si>
  <si>
    <t>GDP-COLGULF/LA D SP</t>
  </si>
  <si>
    <t>GDP-COLGULF/RAY D SP</t>
  </si>
  <si>
    <t>GDP-CONSUMERS D SP</t>
  </si>
  <si>
    <t>GDP-CORPUS/SHPC D SP</t>
  </si>
  <si>
    <t>GDP-DAWN D SP</t>
  </si>
  <si>
    <t>GDP-DJ/BASIN D SP</t>
  </si>
  <si>
    <t>GDP-ELPO/PERM2 D SP</t>
  </si>
  <si>
    <t>GDP-ELPO/SANJUA D SP</t>
  </si>
  <si>
    <t>GDP-ELPO/SJBOND D SP</t>
  </si>
  <si>
    <t>GDP-FGT/MOBILE D SP</t>
  </si>
  <si>
    <t>GDP-FGT/Z1 D SP</t>
  </si>
  <si>
    <t>GDP-FGT/Z1/CORP D SP</t>
  </si>
  <si>
    <t>GDP-FGT/Z2 D SP</t>
  </si>
  <si>
    <t>GDP-FGT/Z3 D SP</t>
  </si>
  <si>
    <t>GDP-HEHUB D SP</t>
  </si>
  <si>
    <t>GDP-HPL+1AFTA D SP</t>
  </si>
  <si>
    <t>GDP-HPL+1AFTH D SP</t>
  </si>
  <si>
    <t>GDP-HPL+2AFTA D SP</t>
  </si>
  <si>
    <t>GDP-HPL+2AFTH D SP</t>
  </si>
  <si>
    <t>GDP-HPL/SHPCH D SP</t>
  </si>
  <si>
    <t>GDP-HPLABS+1AH D SP</t>
  </si>
  <si>
    <t>GDP-HPLABSHIGH D SP</t>
  </si>
  <si>
    <t>GDP-HPLRAFTA D SP</t>
  </si>
  <si>
    <t>GDP-HPLU2AFTH D SP</t>
  </si>
  <si>
    <t>GDP-HPLV2AFTH D SP</t>
  </si>
  <si>
    <t>GDP-IROQUOIS D SP</t>
  </si>
  <si>
    <t>GDP-KERN/RIVER D SP</t>
  </si>
  <si>
    <t>GDP-KOCH D SP</t>
  </si>
  <si>
    <t>GDP-KOCH/CORPUS D SP</t>
  </si>
  <si>
    <t>GDP-KOCH/TX D SP</t>
  </si>
  <si>
    <t>GDP-LONESTAR D SP</t>
  </si>
  <si>
    <t>GDP-MALIN-CTYGA D SP</t>
  </si>
  <si>
    <t>GDP-MICHCON D SP</t>
  </si>
  <si>
    <t>GDP-ML7/CG D SP</t>
  </si>
  <si>
    <t>GDP-MRT/MAINLIN D SP</t>
  </si>
  <si>
    <t>GDP-MRT/WEST D SP</t>
  </si>
  <si>
    <t>GDP-NGPL/(IA-IL D SP</t>
  </si>
  <si>
    <t>GDP-NGPL/AMARIL D SP</t>
  </si>
  <si>
    <t>GDP-NGPL/CORPUS D SP</t>
  </si>
  <si>
    <t>GDP-NGPL/LA D SP</t>
  </si>
  <si>
    <t>GDP-NGPL/OK D SP</t>
  </si>
  <si>
    <t>GDP-NGPL/PAN/PR D SP</t>
  </si>
  <si>
    <t>GDP-NGPL/TXOK-E D SP</t>
  </si>
  <si>
    <t>GDP-NGPL/TXOK-W D SP</t>
  </si>
  <si>
    <t>GDP-NIAGARA D SP</t>
  </si>
  <si>
    <t>GDP-NNG/DEMARCA D SP</t>
  </si>
  <si>
    <t>GDP-NNG/TOK D SP</t>
  </si>
  <si>
    <t>GDP-NNG/TOK(1-6 D SP</t>
  </si>
  <si>
    <t>GDP-NNG/TOK(13) D SP</t>
  </si>
  <si>
    <t>GDP-NNG/TOK/PAN D SP</t>
  </si>
  <si>
    <t>GDP-NNG/VENT D SP</t>
  </si>
  <si>
    <t>GDP-NORAM-N/S D SP</t>
  </si>
  <si>
    <t>GDP-NORAM/WEST D SP</t>
  </si>
  <si>
    <t>GDP-NTHWST/CANB D SP</t>
  </si>
  <si>
    <t>GDP-NW STANFIEL D SP</t>
  </si>
  <si>
    <t>GDP-NWPL_ROCKYM D SP</t>
  </si>
  <si>
    <t>GDP-PAN/TX/OK D SP</t>
  </si>
  <si>
    <t>GDP-PG&amp;E/CITIGA D SP</t>
  </si>
  <si>
    <t>GDP-PG&amp;E/LG-PKG D SP</t>
  </si>
  <si>
    <t>GDP-PGT/KINGSGA D SP</t>
  </si>
  <si>
    <t>GDP-QUESTAR D SP</t>
  </si>
  <si>
    <t>GDP-SONAT/LA D SP</t>
  </si>
  <si>
    <t>GDP-TENN/100 D SP</t>
  </si>
  <si>
    <t>GDP-TENN/500 D SP</t>
  </si>
  <si>
    <t>GDP-TENN/800 D SP</t>
  </si>
  <si>
    <t>GDP-TENN/CORPUS D SP</t>
  </si>
  <si>
    <t>GDP-TETCO/ELA D SP</t>
  </si>
  <si>
    <t>GDP-TETCO/ETX/C D SP</t>
  </si>
  <si>
    <t>GDP-TETCO/M1 D SP</t>
  </si>
  <si>
    <t>GDP-TETCO/M3 D SP</t>
  </si>
  <si>
    <t>GDP-TETCO/STX D SP</t>
  </si>
  <si>
    <t>GDP-TETCO/WLA D SP</t>
  </si>
  <si>
    <t>GDP-TGT/Z1 D SP</t>
  </si>
  <si>
    <t>GDP-TGT/ZSL D SP</t>
  </si>
  <si>
    <t>GDP-TRANSCO/Z1 D SP</t>
  </si>
  <si>
    <t>GDP-TRANSCO/Z2 D SP</t>
  </si>
  <si>
    <t>GDP-TRANSCO/Z3 D SP</t>
  </si>
  <si>
    <t>GDP-TRANSCO/Z4 D SP</t>
  </si>
  <si>
    <t>GDP-TRCOZ6/NONY D SP</t>
  </si>
  <si>
    <t>GDP-TRCOZ6/NY D SP</t>
  </si>
  <si>
    <t>GDP-TRUNKL/ELA D SP</t>
  </si>
  <si>
    <t>GDP-TRUNKL/NO D SP</t>
  </si>
  <si>
    <t>GDP-TRUNKL/SO D SP</t>
  </si>
  <si>
    <t>GDP-TRUNKL/WLA D SP</t>
  </si>
  <si>
    <t>GDP-TW/PERMIAN D SP</t>
  </si>
  <si>
    <t>GDP-TW/SJ D SP</t>
  </si>
  <si>
    <t>GDP-TXINT+1AFTA D SP</t>
  </si>
  <si>
    <t>GDP-TXINT+2AFTA D SP</t>
  </si>
  <si>
    <t>GDP-TXINT+2AFTH D SP</t>
  </si>
  <si>
    <t>GDP-TXINT+2AFTL D SP</t>
  </si>
  <si>
    <t>GDP-TXINT/KATYH D SP</t>
  </si>
  <si>
    <t>GDP-TXINT/KATYL D SP</t>
  </si>
  <si>
    <t>GDP-TXINT/KATYT D SP</t>
  </si>
  <si>
    <t>GDP-TXINTFRWKA D SP</t>
  </si>
  <si>
    <t>GDP-TXINTH+2FTH D SP</t>
  </si>
  <si>
    <t>GDP-TXINTL+2FTH D SP</t>
  </si>
  <si>
    <t>GDP-WAHA D SP</t>
  </si>
  <si>
    <t>GDP-WNG/TOK D SP</t>
  </si>
  <si>
    <t>HPL/SHPCHAN-GD D PR</t>
  </si>
  <si>
    <t>IF-A/S E.BEAUM D PR</t>
  </si>
  <si>
    <t>IF-A/S EAST OFF D PR</t>
  </si>
  <si>
    <t>IF-AGUA DULCE D PR</t>
  </si>
  <si>
    <t>IF-ANR/LA D PR</t>
  </si>
  <si>
    <t>IF-ANR/LA_OFFSH D PR</t>
  </si>
  <si>
    <t>IF-ANR/LA_ONSHO D PR</t>
  </si>
  <si>
    <t>IF-ANR/OK D PR</t>
  </si>
  <si>
    <t>IF-ARKLA/ARK-OK D PR</t>
  </si>
  <si>
    <t>IF-B/M OFFSHORE D PR</t>
  </si>
  <si>
    <t>IF-BONDAD(100%) D PR</t>
  </si>
  <si>
    <t>IF-CARTHAGE D PR</t>
  </si>
  <si>
    <t>IF-CGT/APPALAC D PR</t>
  </si>
  <si>
    <t>IF-CGT/CITYGATE D PR</t>
  </si>
  <si>
    <t>IF-CIG/RKYMTN D PR</t>
  </si>
  <si>
    <t>IF-CIG/TOMAHAWK D PR</t>
  </si>
  <si>
    <t>IF-CIG/WIC D PR</t>
  </si>
  <si>
    <t>IF-CIG/WINDRVR D PR</t>
  </si>
  <si>
    <t>IF-CNG/APPALACH D PR</t>
  </si>
  <si>
    <t>IF-CNG/NORTH D PR</t>
  </si>
  <si>
    <t>IF-CNG/N_CITYGA D PR</t>
  </si>
  <si>
    <t>IF-COLGUL/ERATH D PR</t>
  </si>
  <si>
    <t>IF-COLGUL/RAYNE D PR</t>
  </si>
  <si>
    <t>IF-COLGULF/LA D PR</t>
  </si>
  <si>
    <t>IF-COLGULF/LAOF D PR</t>
  </si>
  <si>
    <t>IF-CORPUS D PR</t>
  </si>
  <si>
    <t>IF-ELPO/ANADARK D PR</t>
  </si>
  <si>
    <t>IF-ELPO/PERMIAN D PR</t>
  </si>
  <si>
    <t>IF-ELPO/SJ D PR</t>
  </si>
  <si>
    <t>IF-ELPO/SJ/KC D PR</t>
  </si>
  <si>
    <t>IF-EPSJ(BONDAD) D PR</t>
  </si>
  <si>
    <t>IF-EPSJ(MILAGR) D PR</t>
  </si>
  <si>
    <t>IF-EPSJ/TWBLANC D PR</t>
  </si>
  <si>
    <t>IF-FGT/CTYGATE D PR</t>
  </si>
  <si>
    <t>IF-FGT/MKTAREA D PR</t>
  </si>
  <si>
    <t>IF-FGT/Z1 D PR</t>
  </si>
  <si>
    <t>IF-FGT/Z2 D PR</t>
  </si>
  <si>
    <t>IF-FGT/Z3 D PR</t>
  </si>
  <si>
    <t>IF-FREEPORT D PR</t>
  </si>
  <si>
    <t>IF-HEHUB D PR</t>
  </si>
  <si>
    <t>IF-HPL/SHPCHAN D PR</t>
  </si>
  <si>
    <t>IF-IOWA_IL D PR</t>
  </si>
  <si>
    <t>IF-K/COL/TN/LA D PR</t>
  </si>
  <si>
    <t>IF-KATY D PR</t>
  </si>
  <si>
    <t>IF-KATY/OASIS D PR</t>
  </si>
  <si>
    <t>IF-KATY/TAIL D PR</t>
  </si>
  <si>
    <t>IF-KATY/WOFLEX D PR</t>
  </si>
  <si>
    <t>IF-KERN/QUEST D PR</t>
  </si>
  <si>
    <t>IF-KERN/RIVER D PR</t>
  </si>
  <si>
    <t>IF-KING RANCH D PR</t>
  </si>
  <si>
    <t>IF-KOCH D PR</t>
  </si>
  <si>
    <t>IF-KOCH/LA D PR</t>
  </si>
  <si>
    <t>IF-KOCH/TX D PR</t>
  </si>
  <si>
    <t>IF-LONESTAR D PR</t>
  </si>
  <si>
    <t>IF-LRC D PR</t>
  </si>
  <si>
    <t>IF-LRC/Z1 D PR</t>
  </si>
  <si>
    <t>IF-LRC/Z2 D PR</t>
  </si>
  <si>
    <t>IF-LRC/Z3 D PR</t>
  </si>
  <si>
    <t>IF-LRC/Z4 D PR</t>
  </si>
  <si>
    <t>IF-LRC/Z5 D PR</t>
  </si>
  <si>
    <t>IF-MONCHY D PR</t>
  </si>
  <si>
    <t>IF-NGPL/HARPER D PR</t>
  </si>
  <si>
    <t>IF-NGPL/LA D PR</t>
  </si>
  <si>
    <t>IF-NGPL/LA-STNG D PR</t>
  </si>
  <si>
    <t>IF-NGPL/MIDCON D PR</t>
  </si>
  <si>
    <t>IF-NGPL/OK-NW D PR</t>
  </si>
  <si>
    <t>IF-NGPL/STX D PR</t>
  </si>
  <si>
    <t>IF-NGPL/TX D PR</t>
  </si>
  <si>
    <t>IF-NGPLTXOK D PR</t>
  </si>
  <si>
    <t>IF-NNG/DEMARCAT D PR</t>
  </si>
  <si>
    <t>IF-NNG/TOK D PR</t>
  </si>
  <si>
    <t>IF-NNG/VENT D PR</t>
  </si>
  <si>
    <t>IF-NORAM/EAST D PR</t>
  </si>
  <si>
    <t>IF-NORAM/WEST D PR</t>
  </si>
  <si>
    <t>IF-NTHWST/CANBR D PR</t>
  </si>
  <si>
    <t>IF-NWPL_ROCKY_M D PR</t>
  </si>
  <si>
    <t>IF-ONG/OKLAHOMA D PR</t>
  </si>
  <si>
    <t>IF-PAN/TX/OK D PR</t>
  </si>
  <si>
    <t>IF-QUESTAR D PR</t>
  </si>
  <si>
    <t>IF-SONAT/LA D PR</t>
  </si>
  <si>
    <t>IF-TENN/LA D PR</t>
  </si>
  <si>
    <t>IF-TENN/LA_OFF D PR</t>
  </si>
  <si>
    <t>IF-TENN/TX D PR</t>
  </si>
  <si>
    <t>IF-TENN/Z5 D PR</t>
  </si>
  <si>
    <t>IF-TENN/Z6 D PR</t>
  </si>
  <si>
    <t>IF-TETCO/ELA D PR</t>
  </si>
  <si>
    <t>IF-TETCO/ETX D PR</t>
  </si>
  <si>
    <t>IF-TETCO/LA D PR</t>
  </si>
  <si>
    <t>IF-TETCO/M1 D PR</t>
  </si>
  <si>
    <t>IF-TETCO/M3 D PR</t>
  </si>
  <si>
    <t>IF-TETCO/STX D PR</t>
  </si>
  <si>
    <t>IF-TETCO/WLA D PR</t>
  </si>
  <si>
    <t>IF-TEXOMA D PR</t>
  </si>
  <si>
    <t>IF-TEXOMA OFFER D PR</t>
  </si>
  <si>
    <t>IF-TGT/Z1 D PR</t>
  </si>
  <si>
    <t>IF-TGT/ZSL D PR</t>
  </si>
  <si>
    <t>IF-THOMPSONVILL D PR</t>
  </si>
  <si>
    <t>IF-TRANSCO/Z1 D PR</t>
  </si>
  <si>
    <t>IF-TRANSCO/Z2 D PR</t>
  </si>
  <si>
    <t>IF-TRANSCO/Z3 D PR</t>
  </si>
  <si>
    <t>IF-TRANSCO/Z4 D PR</t>
  </si>
  <si>
    <t>IF-TRANSCO/Z5 D PR</t>
  </si>
  <si>
    <t>IF-TRANSCO/Z6 D PR</t>
  </si>
  <si>
    <t>IF-TRUNK/AVG D PR</t>
  </si>
  <si>
    <t>IF-TRUNKL/FLDZN D PR</t>
  </si>
  <si>
    <t>IF-TRUNKL/LA D PR</t>
  </si>
  <si>
    <t>IF-TRUNKL/TX D PR</t>
  </si>
  <si>
    <t>IF-TW/PERMIAN D PR</t>
  </si>
  <si>
    <t>IF-TX CITY LOOP D PR</t>
  </si>
  <si>
    <t>IF-VALERO/TX D PR</t>
  </si>
  <si>
    <t>IF-VALLEY D PR</t>
  </si>
  <si>
    <t>IF-WAHA D PR</t>
  </si>
  <si>
    <t>IF-WNG/TOK D PR</t>
  </si>
  <si>
    <t>MICH-ST.CLAIR D PR</t>
  </si>
  <si>
    <t>MICH/CONS D PR</t>
  </si>
  <si>
    <t>MICH_CG-GD D PR</t>
  </si>
  <si>
    <t>ML7/CG D PR</t>
  </si>
  <si>
    <t>NAT/FUEL/LEIDY D PR</t>
  </si>
  <si>
    <t>NGI-HPL/ETX D PR</t>
  </si>
  <si>
    <t>NGI-HPL/STEX D PR</t>
  </si>
  <si>
    <t>NGI-LIG/NO.LA D PR</t>
  </si>
  <si>
    <t>NGI-MALIN D PR</t>
  </si>
  <si>
    <t>NGI-MICH_CG D PR</t>
  </si>
  <si>
    <t>NGI-NGPL/ETXG7 D PR</t>
  </si>
  <si>
    <t>NGI-NGPL/TX_G2 D PR</t>
  </si>
  <si>
    <t>NGI-NOCAL D PR</t>
  </si>
  <si>
    <t>NGI-PGE/CG D PR</t>
  </si>
  <si>
    <t>NGI-SOC/MAL(34/ D PR</t>
  </si>
  <si>
    <t>NGI-SOCAL D PR</t>
  </si>
  <si>
    <t>NGI-SOCAL(KRS) D PR</t>
  </si>
  <si>
    <t>NGI-TENN/NO_LA D PR</t>
  </si>
  <si>
    <t>NGI-TGT/NO.LA D PR</t>
  </si>
  <si>
    <t>NGI-WHEELER D PR</t>
  </si>
  <si>
    <t>NGI/CHI. GATE D PR</t>
  </si>
  <si>
    <t>NGPL/AMARILO-GD D PR</t>
  </si>
  <si>
    <t>NGPL/IA-IL-GDM D PR</t>
  </si>
  <si>
    <t>NGPL/PER/1ST-GD D PR</t>
  </si>
  <si>
    <t>NGW-ALGO/CITY D PR</t>
  </si>
  <si>
    <t>NGW-ALGONQUIN D PR</t>
  </si>
  <si>
    <t>NGW-CGE D PR</t>
  </si>
  <si>
    <t>NGW-CGKY D PR</t>
  </si>
  <si>
    <t>NGW-CHIPPEWA D PR</t>
  </si>
  <si>
    <t>NGW-FGT/Z1 D PR</t>
  </si>
  <si>
    <t>NGW-FGT/Z2 D PR</t>
  </si>
  <si>
    <t>NGW-FGT/Z3 D PR</t>
  </si>
  <si>
    <t>NGW-GB23 D PR</t>
  </si>
  <si>
    <t>NGW-HEHUB D PR</t>
  </si>
  <si>
    <t>NGW-IROQ/WADD D PR</t>
  </si>
  <si>
    <t>NGW-IROQ/Z1 D PR</t>
  </si>
  <si>
    <t>NGW-IROQ/Z2 D PR</t>
  </si>
  <si>
    <t>NGW-ONS/TXDTP D PR</t>
  </si>
  <si>
    <t>NGW-ONS/TXDTPTW D PR</t>
  </si>
  <si>
    <t>NGW-ONSLA D PR</t>
  </si>
  <si>
    <t>NGW-ONSLA1 D PR</t>
  </si>
  <si>
    <t>NGW/HH/BIDWEEK D PR</t>
  </si>
  <si>
    <t>NIAGARA-GDM D PR</t>
  </si>
  <si>
    <t>NW STANF/1ST-GD D PR</t>
  </si>
  <si>
    <t>NX3D D PR</t>
  </si>
  <si>
    <t>STORAGE/B D PR</t>
  </si>
  <si>
    <t>T/STX-VAL-AVG D PR</t>
  </si>
  <si>
    <t>TRUNKL/WLA-GD D PR</t>
  </si>
  <si>
    <t>WADD-GDM D PR</t>
  </si>
  <si>
    <t>WAHA KCBT D PR</t>
  </si>
  <si>
    <t>User ID: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</si>
  <si>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</si>
  <si>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</si>
  <si>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</si>
  <si>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</si>
  <si>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</si>
  <si>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</si>
  <si>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OFFSET(K4,0,0,1,COUNT(4:4))</t>
  </si>
  <si>
    <t>Effective Date</t>
  </si>
  <si>
    <t>Prompt Month</t>
  </si>
  <si>
    <t>Curve Code</t>
  </si>
  <si>
    <t>INTNS</t>
  </si>
  <si>
    <t>NG</t>
  </si>
  <si>
    <t>Curve Type</t>
  </si>
  <si>
    <t>AA</t>
  </si>
  <si>
    <t>VO</t>
  </si>
  <si>
    <t>Book Code 1</t>
  </si>
  <si>
    <t>R</t>
  </si>
  <si>
    <t>P</t>
  </si>
  <si>
    <t>Publisher</t>
  </si>
  <si>
    <t>Gas Curve Date</t>
  </si>
  <si>
    <t>BP</t>
  </si>
  <si>
    <t>AP</t>
  </si>
  <si>
    <t>Chicago</t>
  </si>
  <si>
    <t>Florida Zones 1 through 3</t>
  </si>
  <si>
    <t>NG_OMICRON_11</t>
  </si>
  <si>
    <t>NG_OMICRON_12</t>
  </si>
  <si>
    <t>Omicron</t>
  </si>
  <si>
    <t>Bid Vol</t>
  </si>
  <si>
    <t>Ask Vol</t>
  </si>
  <si>
    <t xml:space="preserve">Omicron </t>
  </si>
  <si>
    <t>Mid Vol</t>
  </si>
  <si>
    <t>Adder</t>
  </si>
  <si>
    <t>BV</t>
  </si>
  <si>
    <t>AV</t>
  </si>
  <si>
    <t>Nymex Mid</t>
  </si>
  <si>
    <t>Nymex Bid</t>
  </si>
  <si>
    <t>NG Vol Mid</t>
  </si>
  <si>
    <t>NG Vol Bid</t>
  </si>
  <si>
    <t>Nymex Ask</t>
  </si>
  <si>
    <t>NG Vol Ask</t>
  </si>
  <si>
    <t>Interest</t>
  </si>
  <si>
    <t>Omicron Region</t>
  </si>
  <si>
    <t>Date</t>
  </si>
  <si>
    <t>Variable O&amp;M</t>
  </si>
  <si>
    <t>control #</t>
  </si>
  <si>
    <t>Scalar</t>
  </si>
  <si>
    <t>Gas Basis Check Box</t>
  </si>
  <si>
    <t>Checks</t>
  </si>
  <si>
    <t>16Hr</t>
  </si>
  <si>
    <t>24Hr</t>
  </si>
  <si>
    <t>Must = 1</t>
  </si>
  <si>
    <t>Regular Scalars</t>
  </si>
  <si>
    <t>Super Peak</t>
  </si>
  <si>
    <t>Price</t>
  </si>
  <si>
    <t>Week</t>
  </si>
  <si>
    <t>Sat</t>
  </si>
  <si>
    <t>Sun</t>
  </si>
  <si>
    <t>Hol</t>
  </si>
  <si>
    <t>Total</t>
  </si>
  <si>
    <t>-Hol</t>
  </si>
  <si>
    <t>Control #</t>
  </si>
  <si>
    <t>Generation Components</t>
  </si>
  <si>
    <t>OP</t>
  </si>
  <si>
    <t>M-F,Sat,Sun</t>
  </si>
  <si>
    <t>Year</t>
  </si>
  <si>
    <t>MW</t>
  </si>
  <si>
    <t>Gas-Pwr</t>
  </si>
  <si>
    <t>Rate</t>
  </si>
  <si>
    <t>Strike</t>
  </si>
  <si>
    <t>Notional</t>
  </si>
  <si>
    <t>Present Value (Libor AA)</t>
  </si>
  <si>
    <t>X HR</t>
  </si>
  <si>
    <t>OP Price</t>
  </si>
  <si>
    <t>Prices</t>
  </si>
  <si>
    <t>Summer Gas Basis</t>
  </si>
  <si>
    <t>Winter Gas Basis</t>
  </si>
  <si>
    <t>Intra-Month Volatilities</t>
  </si>
  <si>
    <t>This Section Needed for Bid,Mid,Offer Toggle</t>
  </si>
  <si>
    <t>5X16 Pwr</t>
  </si>
  <si>
    <t>Sat Peak</t>
  </si>
  <si>
    <t>Sun Peak</t>
  </si>
  <si>
    <t>Copy/Paste Special Here, Make sure Checks = 1</t>
  </si>
  <si>
    <t>This Section Needed for Curve Extension</t>
  </si>
  <si>
    <t>Monthly Vols</t>
  </si>
  <si>
    <t>16Hr WD</t>
  </si>
  <si>
    <t>16Hr Sat</t>
  </si>
  <si>
    <t>16Hr Sun</t>
  </si>
  <si>
    <t>Summer Omicron</t>
  </si>
  <si>
    <t>Winter Omicron</t>
  </si>
  <si>
    <t xml:space="preserve">Sat </t>
  </si>
  <si>
    <t>Nymex</t>
  </si>
  <si>
    <t>Transport</t>
  </si>
  <si>
    <t>All-in-Gas</t>
  </si>
  <si>
    <t>VOM escalator</t>
  </si>
  <si>
    <t>Scalar Matrix</t>
  </si>
  <si>
    <t>Last Date Of Pwr Curve:</t>
  </si>
  <si>
    <t>Control for Vol Smile</t>
  </si>
  <si>
    <t>DQUIGLE</t>
  </si>
  <si>
    <t>+Hol</t>
  </si>
  <si>
    <t>Holidays have been added to Sundays</t>
  </si>
  <si>
    <t>1=Run</t>
  </si>
  <si>
    <t>0=No Run</t>
  </si>
  <si>
    <t>1Z</t>
  </si>
  <si>
    <t>Libor AA</t>
  </si>
  <si>
    <t>8 Hr Super Peak Sorter</t>
  </si>
  <si>
    <t>Index</t>
  </si>
  <si>
    <t>Fuel Loss</t>
  </si>
  <si>
    <t>Sum Transport</t>
  </si>
  <si>
    <t>Win Transport</t>
  </si>
  <si>
    <t>Electric Cost Adders</t>
  </si>
  <si>
    <t>Fuel Losses</t>
  </si>
  <si>
    <t>SCALERS</t>
  </si>
  <si>
    <t>MODEL ASSUMPTIONS</t>
  </si>
  <si>
    <t>MODEL RUN HOURS - MANUAL OVERRIDE</t>
  </si>
  <si>
    <t>DEAL ASSUMPTIONS</t>
  </si>
  <si>
    <t>HHV</t>
  </si>
  <si>
    <t>Call Option</t>
  </si>
  <si>
    <t>Put Option</t>
  </si>
  <si>
    <t>Option Scenario</t>
  </si>
  <si>
    <t>Deal</t>
  </si>
  <si>
    <t>Dly</t>
  </si>
  <si>
    <t>Blend</t>
  </si>
  <si>
    <t>Corr</t>
  </si>
  <si>
    <t>Dis Fctr</t>
  </si>
  <si>
    <t>E0M+20</t>
  </si>
  <si>
    <t>Int.</t>
  </si>
  <si>
    <t>EOM+20</t>
  </si>
  <si>
    <t>On Pk (Mon-Sat 6x8)</t>
  </si>
  <si>
    <t>RTC (Mon-Sat 6x24)</t>
  </si>
  <si>
    <t>On Pk (Mon-Sat 6x16)</t>
  </si>
  <si>
    <t>On Pk (Mon-Fri 5x8)</t>
  </si>
  <si>
    <t>RTC (Mon-Fri 5x24)</t>
  </si>
  <si>
    <t>On Pk (Mon-Fri 5x16)</t>
  </si>
  <si>
    <t>On Pk (Mon-Sun 7x16)</t>
  </si>
  <si>
    <t>RTC (Mon-Sun 7x24)</t>
  </si>
  <si>
    <t>Off Pk (Mon-Sun 7x8)</t>
  </si>
  <si>
    <t>On Pk (Mon-Sun 7x8)</t>
  </si>
  <si>
    <t>Off Pk (M-F 5x8 &amp; 2x24)</t>
  </si>
  <si>
    <t>M-F Pk</t>
  </si>
  <si>
    <t>Sat Pk</t>
  </si>
  <si>
    <t>Sun Pk</t>
  </si>
  <si>
    <t>Mon-Sun</t>
  </si>
  <si>
    <t>Super Peak Scalars</t>
  </si>
  <si>
    <t>Pricing Inputs Point</t>
  </si>
  <si>
    <t>O&amp;M</t>
  </si>
  <si>
    <t>#/mmbtu</t>
  </si>
  <si>
    <t>Dispatch</t>
  </si>
  <si>
    <t>Starts</t>
  </si>
  <si>
    <t>Scaled Power Prices - $/mwh</t>
  </si>
  <si>
    <t>Intrinsic Premium Section - $/mwh</t>
  </si>
  <si>
    <t>Swap Premium Section - $/mwh</t>
  </si>
  <si>
    <t>Extrinsic Premium Section - $/mwh</t>
  </si>
  <si>
    <t>Swap Run MW Hours</t>
  </si>
  <si>
    <t>Bid Curve</t>
  </si>
  <si>
    <t>Mid Curve</t>
  </si>
  <si>
    <t>Offer Curve</t>
  </si>
  <si>
    <t>Bid Volatility</t>
  </si>
  <si>
    <t>Mid Volatility</t>
  </si>
  <si>
    <t>Offer Volatility</t>
  </si>
  <si>
    <t>Pricing Curve</t>
  </si>
  <si>
    <t>Volatility Curve</t>
  </si>
  <si>
    <t>Discount Scenario</t>
  </si>
  <si>
    <t>Plant Run Scenario</t>
  </si>
  <si>
    <t>Plant Output</t>
  </si>
  <si>
    <t>Power Curve Date</t>
  </si>
  <si>
    <t>Extrinsic Value - PV'd Dollars</t>
  </si>
  <si>
    <t>Main Inputs for Extrinsic Value Calculation</t>
  </si>
  <si>
    <t>Intrinsic Value - PV'd Dollars</t>
  </si>
  <si>
    <t>Swap Value - PV'd Dollars</t>
  </si>
  <si>
    <t>Intrinsic</t>
  </si>
  <si>
    <t>Value</t>
  </si>
  <si>
    <t>Extrinsic</t>
  </si>
  <si>
    <t>Swap</t>
  </si>
  <si>
    <t>Plant Evaluation - PV'd $</t>
  </si>
  <si>
    <t>MODEL OUTPUTS</t>
  </si>
  <si>
    <t>$/kw-mo</t>
  </si>
  <si>
    <t>Total Option Value</t>
  </si>
  <si>
    <t>Gas Index Check Box</t>
  </si>
  <si>
    <t>Gas Commodity Adders</t>
  </si>
  <si>
    <t>Fixed Gas Costs</t>
  </si>
  <si>
    <t>Bid/Offer Spread</t>
  </si>
  <si>
    <t>PRICING CURVES</t>
  </si>
  <si>
    <t>Vols</t>
  </si>
  <si>
    <t>Curves</t>
  </si>
  <si>
    <t>Option Premium</t>
  </si>
  <si>
    <t>Holidays</t>
  </si>
  <si>
    <t>Demand</t>
  </si>
  <si>
    <t>Option</t>
  </si>
  <si>
    <t>Cost</t>
  </si>
  <si>
    <t>Fixed Demand</t>
  </si>
  <si>
    <t>Total Swap Value</t>
  </si>
  <si>
    <t>model_pc</t>
  </si>
  <si>
    <t>Correlation Override Check Box</t>
  </si>
  <si>
    <t>Start Costs</t>
  </si>
  <si>
    <t>per start</t>
  </si>
  <si>
    <t>HEAT RATE</t>
  </si>
  <si>
    <t>Region for Dynamic Scalars</t>
  </si>
  <si>
    <t>PV'd MWs</t>
  </si>
  <si>
    <t>Gas Fixed Demand</t>
  </si>
  <si>
    <t>Gas Option Prem.</t>
  </si>
  <si>
    <t>PV'd $$$</t>
  </si>
  <si>
    <t>NG_OMICRON_13</t>
  </si>
  <si>
    <t>NG_OMICRON_14</t>
  </si>
  <si>
    <t>NG_OMICRON_15</t>
  </si>
  <si>
    <t>Transco/Z6</t>
  </si>
  <si>
    <t>MichCon</t>
  </si>
  <si>
    <t>SoCal</t>
  </si>
  <si>
    <t>3C</t>
  </si>
  <si>
    <t xml:space="preserve">As of 2/2000 Dynamic Scalars are in effect for REGIONS:  2,2A,2B,3,3A,3B,3C,4,4B,4C,5,5A  </t>
  </si>
  <si>
    <t>Apr-Oct (Sum)</t>
  </si>
  <si>
    <t>Nov-Mar (Win)</t>
  </si>
  <si>
    <t>Use the Scalers?</t>
  </si>
  <si>
    <t>Use Hourly Scalers</t>
  </si>
  <si>
    <t>Do Not Use Scalers</t>
  </si>
  <si>
    <t>Off Peak</t>
  </si>
  <si>
    <t>Availability</t>
  </si>
  <si>
    <t>Off Peak Volatility</t>
  </si>
  <si>
    <t>Peak Volatility</t>
  </si>
  <si>
    <t>Model To Do Items</t>
  </si>
  <si>
    <t>Change out gas curves, add fuel oil, put in toggle for fuel oil conversion</t>
  </si>
  <si>
    <t>ATEST_PC</t>
  </si>
  <si>
    <t>Use Dynamic Scalers?</t>
  </si>
  <si>
    <t>Use Dynamic Scalers</t>
  </si>
  <si>
    <t>Do Not Use Dynamic Scalers</t>
  </si>
  <si>
    <t>Volatility Type</t>
  </si>
  <si>
    <t>Monthly Volatility</t>
  </si>
  <si>
    <t>Daily Volatility</t>
  </si>
  <si>
    <t>Vol</t>
  </si>
  <si>
    <t>Off Peak Extrinsic Check Box</t>
  </si>
  <si>
    <t>Peak Intrinsic Value</t>
  </si>
  <si>
    <t>Off Peak Intrinsic Value</t>
  </si>
  <si>
    <t>Peak Extrinsic Value</t>
  </si>
  <si>
    <t>Off Peak Extrinsic Value</t>
  </si>
  <si>
    <t>GHUAN</t>
  </si>
  <si>
    <t>TRANSCO/Z6NONNY</t>
  </si>
  <si>
    <t>Pk Swap</t>
  </si>
  <si>
    <t>OP Swap</t>
  </si>
  <si>
    <t>Pk Delta</t>
  </si>
  <si>
    <t>OP Delta</t>
  </si>
  <si>
    <t>mwh</t>
  </si>
  <si>
    <t>Delta Run Hours</t>
  </si>
  <si>
    <t>Plant Evaluation - PV'd MWhs</t>
  </si>
  <si>
    <t>run hours</t>
  </si>
  <si>
    <t>Annual Delta Run Hours</t>
  </si>
  <si>
    <t>Add power basis curves and new power curves</t>
  </si>
  <si>
    <t>REGION 4</t>
  </si>
  <si>
    <t>Into CINergy</t>
  </si>
  <si>
    <t>PRYDER</t>
  </si>
  <si>
    <t>on</t>
  </si>
  <si>
    <t>off</t>
  </si>
  <si>
    <t>Adders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</si>
</sst>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000"/>
    <numFmt numFmtId="166" formatCode="0.000"/>
    <numFmt numFmtId="167" formatCode="_(* #,##0_);_(* \(#,##0\);_(* &quot;-&quot;??_);_(@_)"/>
    <numFmt numFmtId="168" formatCode="0.000%"/>
    <numFmt numFmtId="169" formatCode="mm/dd/yy"/>
    <numFmt numFmtId="170" formatCode="0_);[Red]\-0_)"/>
    <numFmt numFmtId="171" formatCode="dd\-mmm\-yy_)"/>
    <numFmt numFmtId="172" formatCode="mmm\-yy_)"/>
    <numFmt numFmtId="173" formatCode="#,##0.0000_);\(#,##0.0000\)"/>
    <numFmt numFmtId="174" formatCode="mm/dd/yy_)"/>
    <numFmt numFmtId="175" formatCode="dd\-mmm\-yy_);[Red]dd\-mmm\-yy_)"/>
    <numFmt numFmtId="176" formatCode="#,##0.0_);\(#,##0.0\)"/>
    <numFmt numFmtId="177" formatCode="#,##0.000_);\(#,##0.000\)"/>
    <numFmt numFmtId="178" formatCode="_(&quot;$&quot;* #,##0_);_(&quot;$&quot;* \(#,##0\);_(&quot;$&quot;* &quot;-&quot;??_);_(@_)"/>
    <numFmt numFmtId="179" formatCode="_(&quot;$&quot;* #,##0.0000_);_(&quot;$&quot;* \(#,##0.0000\);_(&quot;$&quot;* &quot;-&quot;??_);_(@_)"/>
    <numFmt numFmtId="180" formatCode="_(&quot;$&quot;* #,##0.000_);_(&quot;$&quot;* \(#,##0.000\);_(&quot;$&quot;* &quot;-&quot;??_);_(@_)"/>
    <numFmt numFmtId="181" formatCode="mmm"/>
    <numFmt numFmtId="182" formatCode="_(&quot;$&quot;* #,##0.00_);_(&quot;$&quot;* \(#,##0.00\);_(&quot;$&quot;* &quot;-&quot;???_);_(@_)"/>
  </numFmts>
  <fonts count="35" x14ac:knownFonts="1">
    <font>
      <sz val="10"/>
      <name val="Arial"/>
    </font>
    <font>
      <sz val="10"/>
      <name val="Arial"/>
    </font>
    <font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b/>
      <sz val="10"/>
      <color indexed="8"/>
      <name val="Arial"/>
    </font>
    <font>
      <sz val="18"/>
      <color indexed="12"/>
      <name val="Arial"/>
    </font>
    <font>
      <sz val="10"/>
      <color indexed="12"/>
      <name val="Courier"/>
    </font>
    <font>
      <b/>
      <sz val="10"/>
      <color indexed="8"/>
      <name val="Courier"/>
    </font>
    <font>
      <b/>
      <sz val="10"/>
      <name val="Arial"/>
    </font>
    <font>
      <sz val="10"/>
      <color indexed="8"/>
      <name val="Arial"/>
    </font>
    <font>
      <sz val="10"/>
      <color indexed="8"/>
      <name val="Courier"/>
    </font>
    <font>
      <b/>
      <sz val="10"/>
      <color indexed="8"/>
      <name val="Courier"/>
      <family val="3"/>
    </font>
    <font>
      <b/>
      <sz val="8"/>
      <name val="Arial"/>
      <family val="2"/>
    </font>
    <font>
      <sz val="10"/>
      <color indexed="8"/>
      <name val="Arial"/>
      <family val="2"/>
    </font>
    <font>
      <sz val="10"/>
      <color indexed="8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name val="Tahoma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b/>
      <i/>
      <sz val="10"/>
      <color indexed="8"/>
      <name val="Arial"/>
      <family val="2"/>
    </font>
    <font>
      <b/>
      <sz val="9"/>
      <color indexed="10"/>
      <name val="Times New Roman"/>
      <family val="1"/>
    </font>
    <font>
      <sz val="10"/>
      <color indexed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</font>
    <font>
      <sz val="10"/>
      <color indexed="9"/>
      <name val="Arial"/>
      <family val="2"/>
    </font>
    <font>
      <sz val="10"/>
      <name val="Arial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2"/>
      <color indexed="1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</fills>
  <borders count="4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37" fontId="3" fillId="2" borderId="0" applyNumberFormat="0" applyBorder="0" applyAlignment="0" applyProtection="0"/>
    <xf numFmtId="37" fontId="2" fillId="0" borderId="0"/>
    <xf numFmtId="3" fontId="4" fillId="3" borderId="1" applyProtection="0"/>
  </cellStyleXfs>
  <cellXfs count="523">
    <xf numFmtId="0" fontId="0" fillId="0" borderId="0" xfId="0"/>
    <xf numFmtId="0" fontId="0" fillId="0" borderId="0" xfId="0" applyProtection="1"/>
    <xf numFmtId="0" fontId="0" fillId="0" borderId="0" xfId="0" applyBorder="1"/>
    <xf numFmtId="0" fontId="0" fillId="0" borderId="0" xfId="0" applyBorder="1" applyProtection="1"/>
    <xf numFmtId="0" fontId="0" fillId="0" borderId="0" xfId="0" applyFill="1"/>
    <xf numFmtId="37" fontId="6" fillId="0" borderId="0" xfId="0" applyNumberFormat="1" applyFont="1" applyFill="1" applyBorder="1" applyProtection="1"/>
    <xf numFmtId="170" fontId="7" fillId="0" borderId="0" xfId="0" applyNumberFormat="1" applyFont="1" applyProtection="1"/>
    <xf numFmtId="0" fontId="7" fillId="0" borderId="0" xfId="0" applyFont="1" applyProtection="1"/>
    <xf numFmtId="170" fontId="7" fillId="0" borderId="0" xfId="0" applyNumberFormat="1" applyFont="1" applyBorder="1" applyProtection="1"/>
    <xf numFmtId="0" fontId="0" fillId="0" borderId="0" xfId="0" applyBorder="1" applyAlignment="1" applyProtection="1">
      <alignment horizontal="left"/>
    </xf>
    <xf numFmtId="0" fontId="7" fillId="0" borderId="2" xfId="0" applyFont="1" applyBorder="1" applyProtection="1"/>
    <xf numFmtId="0" fontId="7" fillId="0" borderId="3" xfId="0" applyFont="1" applyBorder="1" applyProtection="1"/>
    <xf numFmtId="172" fontId="9" fillId="0" borderId="4" xfId="0" applyNumberFormat="1" applyFont="1" applyBorder="1" applyProtection="1"/>
    <xf numFmtId="0" fontId="7" fillId="0" borderId="0" xfId="0" applyFont="1" applyBorder="1" applyProtection="1"/>
    <xf numFmtId="0" fontId="5" fillId="0" borderId="5" xfId="0" applyFont="1" applyFill="1" applyBorder="1" applyAlignment="1">
      <alignment horizontal="centerContinuous"/>
    </xf>
    <xf numFmtId="0" fontId="0" fillId="0" borderId="3" xfId="0" applyBorder="1" applyAlignment="1">
      <alignment horizontal="centerContinuous"/>
    </xf>
    <xf numFmtId="10" fontId="0" fillId="0" borderId="0" xfId="0" applyNumberFormat="1"/>
    <xf numFmtId="0" fontId="10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14" fontId="10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10" fillId="0" borderId="0" xfId="0" applyFont="1" applyFill="1" applyBorder="1"/>
    <xf numFmtId="14" fontId="0" fillId="0" borderId="0" xfId="0" applyNumberFormat="1" applyFill="1" applyBorder="1"/>
    <xf numFmtId="0" fontId="5" fillId="4" borderId="5" xfId="0" applyFont="1" applyFill="1" applyBorder="1" applyAlignment="1">
      <alignment horizontal="center"/>
    </xf>
    <xf numFmtId="0" fontId="10" fillId="5" borderId="6" xfId="0" applyFont="1" applyFill="1" applyBorder="1" applyProtection="1">
      <protection locked="0"/>
    </xf>
    <xf numFmtId="17" fontId="0" fillId="0" borderId="0" xfId="0" applyNumberFormat="1" applyBorder="1" applyProtection="1"/>
    <xf numFmtId="14" fontId="10" fillId="0" borderId="0" xfId="0" applyNumberFormat="1" applyFont="1" applyFill="1" applyBorder="1"/>
    <xf numFmtId="174" fontId="0" fillId="0" borderId="0" xfId="0" applyNumberFormat="1" applyBorder="1" applyProtection="1"/>
    <xf numFmtId="0" fontId="10" fillId="0" borderId="7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0" fillId="0" borderId="9" xfId="0" applyBorder="1"/>
    <xf numFmtId="0" fontId="0" fillId="0" borderId="10" xfId="0" applyBorder="1"/>
    <xf numFmtId="0" fontId="13" fillId="0" borderId="0" xfId="0" applyFont="1" applyFill="1" applyBorder="1" applyAlignment="1">
      <alignment horizontal="center"/>
    </xf>
    <xf numFmtId="17" fontId="14" fillId="0" borderId="0" xfId="0" applyNumberFormat="1" applyFont="1" applyFill="1" applyBorder="1"/>
    <xf numFmtId="43" fontId="14" fillId="0" borderId="0" xfId="1" applyFont="1" applyFill="1" applyBorder="1" applyAlignment="1" applyProtection="1">
      <alignment horizontal="centerContinuous"/>
      <protection locked="0"/>
    </xf>
    <xf numFmtId="0" fontId="14" fillId="0" borderId="0" xfId="0" applyFont="1" applyFill="1" applyBorder="1" applyAlignment="1">
      <alignment horizontal="centerContinuous"/>
    </xf>
    <xf numFmtId="0" fontId="14" fillId="0" borderId="0" xfId="0" applyFont="1" applyFill="1" applyBorder="1"/>
    <xf numFmtId="0" fontId="10" fillId="0" borderId="0" xfId="0" applyFont="1" applyFill="1" applyBorder="1" applyAlignment="1">
      <alignment horizontal="centerContinuous"/>
    </xf>
    <xf numFmtId="0" fontId="14" fillId="0" borderId="0" xfId="0" applyFont="1" applyFill="1" applyBorder="1" applyAlignment="1">
      <alignment horizontal="center"/>
    </xf>
    <xf numFmtId="166" fontId="0" fillId="0" borderId="0" xfId="0" applyNumberFormat="1"/>
    <xf numFmtId="166" fontId="0" fillId="0" borderId="0" xfId="0" quotePrefix="1" applyNumberFormat="1" applyBorder="1" applyProtection="1"/>
    <xf numFmtId="10" fontId="0" fillId="0" borderId="0" xfId="0" quotePrefix="1" applyNumberFormat="1"/>
    <xf numFmtId="171" fontId="0" fillId="0" borderId="0" xfId="0" applyNumberFormat="1" applyBorder="1" applyProtection="1"/>
    <xf numFmtId="0" fontId="10" fillId="0" borderId="9" xfId="0" applyFont="1" applyFill="1" applyBorder="1" applyAlignment="1" applyProtection="1">
      <alignment horizontal="left"/>
      <protection locked="0"/>
    </xf>
    <xf numFmtId="0" fontId="10" fillId="0" borderId="10" xfId="0" applyFont="1" applyFill="1" applyBorder="1" applyAlignment="1" applyProtection="1">
      <alignment horizontal="center"/>
      <protection locked="0"/>
    </xf>
    <xf numFmtId="20" fontId="3" fillId="0" borderId="0" xfId="0" applyNumberFormat="1" applyFont="1" applyFill="1" applyBorder="1"/>
    <xf numFmtId="0" fontId="11" fillId="0" borderId="0" xfId="0" applyFont="1" applyFill="1" applyBorder="1" applyProtection="1">
      <protection locked="0"/>
    </xf>
    <xf numFmtId="0" fontId="7" fillId="0" borderId="0" xfId="0" applyFont="1" applyBorder="1" applyAlignment="1" applyProtection="1">
      <alignment horizontal="center"/>
      <protection locked="0"/>
    </xf>
    <xf numFmtId="175" fontId="15" fillId="0" borderId="0" xfId="0" applyNumberFormat="1" applyFont="1" applyFill="1" applyBorder="1" applyAlignment="1" applyProtection="1">
      <alignment horizontal="centerContinuous"/>
      <protection locked="0"/>
    </xf>
    <xf numFmtId="170" fontId="10" fillId="0" borderId="0" xfId="0" applyNumberFormat="1" applyFont="1" applyFill="1" applyBorder="1" applyAlignment="1" applyProtection="1">
      <alignment horizontal="centerContinuous"/>
    </xf>
    <xf numFmtId="0" fontId="5" fillId="0" borderId="5" xfId="0" applyFont="1" applyFill="1" applyBorder="1"/>
    <xf numFmtId="0" fontId="5" fillId="4" borderId="4" xfId="0" applyFont="1" applyFill="1" applyBorder="1" applyAlignment="1">
      <alignment horizontal="center"/>
    </xf>
    <xf numFmtId="0" fontId="14" fillId="5" borderId="4" xfId="0" applyFont="1" applyFill="1" applyBorder="1" applyProtection="1">
      <protection locked="0"/>
    </xf>
    <xf numFmtId="14" fontId="10" fillId="0" borderId="0" xfId="0" applyNumberFormat="1" applyFont="1" applyFill="1" applyBorder="1" applyProtection="1"/>
    <xf numFmtId="43" fontId="14" fillId="0" borderId="0" xfId="0" applyNumberFormat="1" applyFont="1" applyFill="1" applyBorder="1"/>
    <xf numFmtId="2" fontId="0" fillId="0" borderId="0" xfId="0" applyNumberFormat="1" applyFill="1" applyBorder="1"/>
    <xf numFmtId="43" fontId="10" fillId="0" borderId="0" xfId="0" applyNumberFormat="1" applyFont="1" applyFill="1" applyBorder="1"/>
    <xf numFmtId="172" fontId="14" fillId="0" borderId="0" xfId="0" applyNumberFormat="1" applyFont="1" applyFill="1" applyBorder="1" applyAlignment="1" applyProtection="1">
      <alignment horizontal="center"/>
    </xf>
    <xf numFmtId="10" fontId="10" fillId="0" borderId="0" xfId="0" applyNumberFormat="1" applyFont="1" applyFill="1" applyBorder="1"/>
    <xf numFmtId="39" fontId="0" fillId="0" borderId="0" xfId="0" applyNumberFormat="1" applyBorder="1" applyProtection="1"/>
    <xf numFmtId="0" fontId="0" fillId="0" borderId="0" xfId="0" applyFill="1" applyBorder="1" applyAlignment="1">
      <alignment horizontal="right"/>
    </xf>
    <xf numFmtId="0" fontId="10" fillId="0" borderId="9" xfId="0" applyFont="1" applyFill="1" applyBorder="1" applyAlignment="1" applyProtection="1">
      <alignment horizontal="left"/>
    </xf>
    <xf numFmtId="0" fontId="10" fillId="0" borderId="10" xfId="0" applyFont="1" applyFill="1" applyBorder="1" applyAlignment="1" applyProtection="1">
      <alignment horizontal="center"/>
    </xf>
    <xf numFmtId="173" fontId="15" fillId="0" borderId="0" xfId="0" applyNumberFormat="1" applyFont="1" applyFill="1" applyBorder="1" applyProtection="1">
      <protection locked="0"/>
    </xf>
    <xf numFmtId="0" fontId="10" fillId="0" borderId="11" xfId="0" applyFont="1" applyFill="1" applyBorder="1" applyAlignment="1" applyProtection="1">
      <alignment horizontal="left"/>
      <protection locked="0"/>
    </xf>
    <xf numFmtId="0" fontId="10" fillId="0" borderId="12" xfId="0" applyFont="1" applyFill="1" applyBorder="1" applyAlignment="1" applyProtection="1">
      <alignment horizontal="center"/>
      <protection locked="0"/>
    </xf>
    <xf numFmtId="0" fontId="0" fillId="0" borderId="4" xfId="0" applyBorder="1"/>
    <xf numFmtId="39" fontId="7" fillId="0" borderId="0" xfId="0" applyNumberFormat="1" applyFont="1" applyProtection="1">
      <protection locked="0"/>
    </xf>
    <xf numFmtId="169" fontId="17" fillId="0" borderId="0" xfId="0" applyNumberFormat="1" applyFont="1" applyBorder="1" applyProtection="1">
      <protection locked="0"/>
    </xf>
    <xf numFmtId="0" fontId="17" fillId="0" borderId="0" xfId="0" applyFont="1" applyBorder="1" applyProtection="1">
      <protection locked="0"/>
    </xf>
    <xf numFmtId="10" fontId="0" fillId="0" borderId="0" xfId="0" applyNumberFormat="1" applyFill="1" applyBorder="1"/>
    <xf numFmtId="43" fontId="0" fillId="0" borderId="0" xfId="0" applyNumberFormat="1" applyFill="1" applyBorder="1"/>
    <xf numFmtId="1" fontId="0" fillId="0" borderId="0" xfId="0" applyNumberFormat="1" applyBorder="1" applyProtection="1"/>
    <xf numFmtId="43" fontId="14" fillId="0" borderId="0" xfId="1" applyFont="1" applyFill="1" applyBorder="1" applyAlignment="1">
      <alignment horizontal="center"/>
    </xf>
    <xf numFmtId="179" fontId="19" fillId="0" borderId="0" xfId="2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15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7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 applyBorder="1" applyAlignment="1">
      <alignment horizontal="center"/>
    </xf>
    <xf numFmtId="15" fontId="0" fillId="0" borderId="0" xfId="0" applyNumberFormat="1" applyAlignment="1">
      <alignment horizontal="center"/>
    </xf>
    <xf numFmtId="14" fontId="0" fillId="0" borderId="0" xfId="0" applyNumberFormat="1" applyBorder="1" applyAlignment="1">
      <alignment horizontal="center"/>
    </xf>
    <xf numFmtId="0" fontId="19" fillId="0" borderId="0" xfId="0" applyFont="1"/>
    <xf numFmtId="17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0" xfId="0" quotePrefix="1" applyFont="1" applyAlignment="1">
      <alignment horizontal="center"/>
    </xf>
    <xf numFmtId="169" fontId="19" fillId="6" borderId="0" xfId="0" applyNumberFormat="1" applyFont="1" applyFill="1"/>
    <xf numFmtId="17" fontId="20" fillId="0" borderId="0" xfId="0" applyNumberFormat="1" applyFont="1" applyAlignment="1">
      <alignment horizontal="left"/>
    </xf>
    <xf numFmtId="17" fontId="19" fillId="0" borderId="0" xfId="0" applyNumberFormat="1" applyFont="1"/>
    <xf numFmtId="17" fontId="19" fillId="0" borderId="0" xfId="0" applyNumberFormat="1" applyFont="1" applyAlignment="1">
      <alignment horizontal="right"/>
    </xf>
    <xf numFmtId="14" fontId="19" fillId="0" borderId="0" xfId="0" applyNumberFormat="1" applyFont="1" applyAlignment="1">
      <alignment horizontal="center"/>
    </xf>
    <xf numFmtId="17" fontId="21" fillId="0" borderId="0" xfId="3" applyNumberFormat="1" applyFont="1" applyBorder="1" applyAlignment="1" applyProtection="1">
      <alignment horizontal="center"/>
    </xf>
    <xf numFmtId="0" fontId="22" fillId="0" borderId="0" xfId="0" quotePrefix="1" applyFont="1" applyAlignment="1">
      <alignment horizontal="center"/>
    </xf>
    <xf numFmtId="0" fontId="22" fillId="0" borderId="0" xfId="0" applyFont="1" applyAlignment="1">
      <alignment horizontal="center"/>
    </xf>
    <xf numFmtId="0" fontId="21" fillId="0" borderId="0" xfId="3" applyFont="1" applyBorder="1" applyAlignment="1" applyProtection="1">
      <alignment horizontal="center"/>
    </xf>
    <xf numFmtId="167" fontId="19" fillId="0" borderId="0" xfId="1" applyNumberFormat="1" applyFont="1" applyFill="1"/>
    <xf numFmtId="169" fontId="19" fillId="0" borderId="0" xfId="0" applyNumberFormat="1" applyFont="1" applyFill="1"/>
    <xf numFmtId="165" fontId="19" fillId="0" borderId="0" xfId="0" applyNumberFormat="1" applyFont="1" applyFill="1" applyAlignment="1">
      <alignment horizontal="center"/>
    </xf>
    <xf numFmtId="9" fontId="19" fillId="0" borderId="0" xfId="4" applyFont="1" applyAlignment="1">
      <alignment horizontal="center"/>
    </xf>
    <xf numFmtId="9" fontId="19" fillId="7" borderId="0" xfId="0" applyNumberFormat="1" applyFont="1" applyFill="1" applyAlignment="1">
      <alignment horizontal="center"/>
    </xf>
    <xf numFmtId="9" fontId="19" fillId="0" borderId="0" xfId="0" applyNumberFormat="1" applyFont="1" applyAlignment="1">
      <alignment horizontal="center"/>
    </xf>
    <xf numFmtId="0" fontId="0" fillId="5" borderId="4" xfId="0" applyFill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Continuous"/>
    </xf>
    <xf numFmtId="0" fontId="9" fillId="0" borderId="0" xfId="0" applyFont="1" applyFill="1" applyBorder="1" applyAlignment="1">
      <alignment horizontal="centerContinuous"/>
    </xf>
    <xf numFmtId="0" fontId="3" fillId="0" borderId="0" xfId="0" applyFont="1" applyFill="1"/>
    <xf numFmtId="0" fontId="16" fillId="0" borderId="0" xfId="0" applyFont="1"/>
    <xf numFmtId="0" fontId="0" fillId="0" borderId="0" xfId="0" quotePrefix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right"/>
    </xf>
    <xf numFmtId="169" fontId="19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/>
    <xf numFmtId="0" fontId="17" fillId="0" borderId="0" xfId="0" applyFont="1" applyFill="1"/>
    <xf numFmtId="10" fontId="0" fillId="0" borderId="0" xfId="4" applyNumberFormat="1" applyFont="1" applyAlignment="1">
      <alignment horizontal="right"/>
    </xf>
    <xf numFmtId="0" fontId="12" fillId="0" borderId="0" xfId="0" applyFont="1" applyBorder="1" applyAlignment="1" applyProtection="1">
      <alignment horizontal="centerContinuous"/>
    </xf>
    <xf numFmtId="0" fontId="0" fillId="0" borderId="0" xfId="0" applyBorder="1" applyAlignment="1" applyProtection="1">
      <alignment horizontal="centerContinuous"/>
    </xf>
    <xf numFmtId="0" fontId="0" fillId="0" borderId="0" xfId="0" applyBorder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8" fontId="0" fillId="0" borderId="0" xfId="0" applyNumberFormat="1" applyBorder="1" applyProtection="1"/>
    <xf numFmtId="10" fontId="7" fillId="0" borderId="0" xfId="0" applyNumberFormat="1" applyFont="1" applyBorder="1" applyProtection="1"/>
    <xf numFmtId="9" fontId="7" fillId="0" borderId="0" xfId="0" applyNumberFormat="1" applyFont="1" applyBorder="1" applyProtection="1">
      <protection locked="0"/>
    </xf>
    <xf numFmtId="7" fontId="0" fillId="0" borderId="0" xfId="0" applyNumberFormat="1" applyBorder="1" applyProtection="1"/>
    <xf numFmtId="0" fontId="8" fillId="0" borderId="0" xfId="0" applyFont="1" applyBorder="1" applyAlignment="1" applyProtection="1">
      <alignment horizontal="centerContinuous"/>
    </xf>
    <xf numFmtId="39" fontId="7" fillId="0" borderId="0" xfId="0" applyNumberFormat="1" applyFont="1" applyBorder="1" applyProtection="1">
      <protection locked="0"/>
    </xf>
    <xf numFmtId="0" fontId="8" fillId="0" borderId="5" xfId="0" quotePrefix="1" applyFont="1" applyBorder="1" applyAlignment="1" applyProtection="1">
      <alignment horizontal="left"/>
    </xf>
    <xf numFmtId="0" fontId="1" fillId="0" borderId="0" xfId="0" applyFont="1" applyFill="1" applyBorder="1" applyAlignment="1">
      <alignment horizontal="left"/>
    </xf>
    <xf numFmtId="10" fontId="19" fillId="0" borderId="0" xfId="4" applyNumberFormat="1" applyFont="1" applyFill="1" applyAlignment="1">
      <alignment horizontal="center"/>
    </xf>
    <xf numFmtId="10" fontId="19" fillId="0" borderId="0" xfId="4" applyNumberFormat="1" applyFont="1" applyAlignment="1">
      <alignment horizontal="center"/>
    </xf>
    <xf numFmtId="166" fontId="19" fillId="0" borderId="0" xfId="0" applyNumberFormat="1" applyFont="1" applyFill="1" applyAlignment="1">
      <alignment horizontal="center"/>
    </xf>
    <xf numFmtId="166" fontId="19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1" fontId="0" fillId="0" borderId="0" xfId="0" applyNumberFormat="1" applyAlignment="1"/>
    <xf numFmtId="0" fontId="27" fillId="0" borderId="0" xfId="0" applyFont="1" applyBorder="1"/>
    <xf numFmtId="0" fontId="17" fillId="0" borderId="0" xfId="0" applyFont="1" applyFill="1" applyBorder="1"/>
    <xf numFmtId="0" fontId="17" fillId="0" borderId="0" xfId="0" applyFont="1" applyBorder="1"/>
    <xf numFmtId="0" fontId="16" fillId="0" borderId="0" xfId="0" applyFont="1" applyBorder="1" applyAlignment="1">
      <alignment horizontal="center"/>
    </xf>
    <xf numFmtId="1" fontId="16" fillId="5" borderId="0" xfId="0" applyNumberFormat="1" applyFont="1" applyFill="1" applyBorder="1" applyAlignment="1"/>
    <xf numFmtId="17" fontId="25" fillId="0" borderId="13" xfId="0" applyNumberFormat="1" applyFont="1" applyFill="1" applyBorder="1"/>
    <xf numFmtId="180" fontId="25" fillId="0" borderId="13" xfId="2" applyNumberFormat="1" applyFont="1" applyFill="1" applyBorder="1" applyProtection="1"/>
    <xf numFmtId="10" fontId="25" fillId="0" borderId="13" xfId="4" applyNumberFormat="1" applyFont="1" applyFill="1" applyBorder="1"/>
    <xf numFmtId="182" fontId="25" fillId="0" borderId="13" xfId="0" applyNumberFormat="1" applyFont="1" applyFill="1" applyBorder="1" applyAlignment="1" applyProtection="1">
      <alignment horizontal="right"/>
      <protection locked="0"/>
    </xf>
    <xf numFmtId="178" fontId="25" fillId="0" borderId="13" xfId="2" applyNumberFormat="1" applyFont="1" applyFill="1" applyBorder="1"/>
    <xf numFmtId="37" fontId="25" fillId="0" borderId="13" xfId="0" applyNumberFormat="1" applyFont="1" applyFill="1" applyBorder="1" applyAlignment="1"/>
    <xf numFmtId="37" fontId="25" fillId="0" borderId="14" xfId="0" applyNumberFormat="1" applyFont="1" applyFill="1" applyBorder="1" applyAlignment="1"/>
    <xf numFmtId="0" fontId="28" fillId="0" borderId="0" xfId="0" applyFont="1"/>
    <xf numFmtId="0" fontId="1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173" fontId="29" fillId="8" borderId="0" xfId="0" applyNumberFormat="1" applyFont="1" applyFill="1"/>
    <xf numFmtId="0" fontId="17" fillId="0" borderId="0" xfId="0" applyFont="1"/>
    <xf numFmtId="0" fontId="21" fillId="0" borderId="0" xfId="0" applyFont="1"/>
    <xf numFmtId="0" fontId="14" fillId="0" borderId="0" xfId="0" applyFont="1" applyFill="1" applyBorder="1" applyProtection="1">
      <protection locked="0"/>
    </xf>
    <xf numFmtId="0" fontId="16" fillId="0" borderId="0" xfId="0" quotePrefix="1" applyFont="1" applyAlignment="1">
      <alignment horizontal="center"/>
    </xf>
    <xf numFmtId="0" fontId="21" fillId="9" borderId="13" xfId="0" applyFont="1" applyFill="1" applyBorder="1"/>
    <xf numFmtId="0" fontId="21" fillId="0" borderId="15" xfId="0" quotePrefix="1" applyFont="1" applyBorder="1" applyAlignment="1">
      <alignment horizontal="left"/>
    </xf>
    <xf numFmtId="0" fontId="17" fillId="9" borderId="13" xfId="0" applyFont="1" applyFill="1" applyBorder="1" applyProtection="1"/>
    <xf numFmtId="0" fontId="17" fillId="0" borderId="0" xfId="0" applyFont="1" applyBorder="1" applyAlignment="1" applyProtection="1">
      <alignment horizontal="left"/>
    </xf>
    <xf numFmtId="0" fontId="17" fillId="9" borderId="16" xfId="0" applyFont="1" applyFill="1" applyBorder="1" applyProtection="1"/>
    <xf numFmtId="0" fontId="17" fillId="0" borderId="0" xfId="0" applyFont="1" applyFill="1" applyBorder="1" applyProtection="1"/>
    <xf numFmtId="0" fontId="17" fillId="0" borderId="0" xfId="0" applyFont="1" applyBorder="1" applyProtection="1"/>
    <xf numFmtId="175" fontId="14" fillId="0" borderId="0" xfId="0" applyNumberFormat="1" applyFont="1" applyFill="1" applyBorder="1" applyAlignment="1" applyProtection="1">
      <alignment horizontal="centerContinuous"/>
      <protection locked="0"/>
    </xf>
    <xf numFmtId="170" fontId="17" fillId="0" borderId="0" xfId="0" applyNumberFormat="1" applyFont="1" applyFill="1" applyBorder="1" applyAlignment="1" applyProtection="1">
      <alignment horizontal="centerContinuous"/>
    </xf>
    <xf numFmtId="169" fontId="17" fillId="0" borderId="0" xfId="0" applyNumberFormat="1" applyFont="1"/>
    <xf numFmtId="0" fontId="21" fillId="0" borderId="0" xfId="0" applyFont="1" applyAlignment="1">
      <alignment horizontal="center"/>
    </xf>
    <xf numFmtId="0" fontId="17" fillId="0" borderId="13" xfId="0" applyFont="1" applyBorder="1" applyProtection="1"/>
    <xf numFmtId="0" fontId="17" fillId="0" borderId="13" xfId="0" quotePrefix="1" applyFont="1" applyBorder="1" applyAlignment="1">
      <alignment horizontal="center"/>
    </xf>
    <xf numFmtId="0" fontId="17" fillId="0" borderId="13" xfId="0" applyFont="1" applyFill="1" applyBorder="1" applyProtection="1"/>
    <xf numFmtId="0" fontId="17" fillId="0" borderId="17" xfId="0" applyFont="1" applyBorder="1" applyProtection="1"/>
    <xf numFmtId="0" fontId="17" fillId="0" borderId="0" xfId="0" applyNumberFormat="1" applyFont="1" applyFill="1" applyBorder="1" applyAlignment="1" applyProtection="1">
      <alignment horizontal="center"/>
    </xf>
    <xf numFmtId="172" fontId="17" fillId="0" borderId="0" xfId="0" applyNumberFormat="1" applyFont="1" applyFill="1" applyBorder="1" applyAlignment="1" applyProtection="1">
      <alignment horizontal="center"/>
    </xf>
    <xf numFmtId="0" fontId="14" fillId="0" borderId="18" xfId="0" applyNumberFormat="1" applyFont="1" applyFill="1" applyBorder="1" applyAlignment="1" applyProtection="1">
      <alignment horizontal="center"/>
    </xf>
    <xf numFmtId="0" fontId="14" fillId="0" borderId="0" xfId="0" applyNumberFormat="1" applyFont="1" applyFill="1" applyBorder="1" applyAlignment="1" applyProtection="1">
      <alignment horizontal="center"/>
    </xf>
    <xf numFmtId="0" fontId="14" fillId="0" borderId="19" xfId="0" applyNumberFormat="1" applyFont="1" applyFill="1" applyBorder="1" applyAlignment="1" applyProtection="1">
      <alignment horizontal="center"/>
    </xf>
    <xf numFmtId="0" fontId="17" fillId="0" borderId="13" xfId="0" applyFont="1" applyBorder="1" applyAlignment="1">
      <alignment horizontal="center"/>
    </xf>
    <xf numFmtId="0" fontId="17" fillId="0" borderId="20" xfId="0" applyFont="1" applyBorder="1" applyProtection="1"/>
    <xf numFmtId="0" fontId="17" fillId="0" borderId="0" xfId="0" applyFont="1" applyFill="1" applyBorder="1" applyAlignment="1">
      <alignment horizontal="center"/>
    </xf>
    <xf numFmtId="0" fontId="17" fillId="0" borderId="18" xfId="0" applyFont="1" applyBorder="1"/>
    <xf numFmtId="0" fontId="28" fillId="0" borderId="0" xfId="0" applyFont="1" applyBorder="1"/>
    <xf numFmtId="0" fontId="28" fillId="0" borderId="19" xfId="0" applyFont="1" applyBorder="1"/>
    <xf numFmtId="39" fontId="17" fillId="0" borderId="0" xfId="0" applyNumberFormat="1" applyFont="1" applyFill="1" applyBorder="1" applyProtection="1">
      <protection locked="0"/>
    </xf>
    <xf numFmtId="1" fontId="17" fillId="0" borderId="0" xfId="0" applyNumberFormat="1" applyFont="1" applyFill="1" applyBorder="1" applyAlignment="1">
      <alignment horizontal="center"/>
    </xf>
    <xf numFmtId="39" fontId="17" fillId="0" borderId="18" xfId="0" applyNumberFormat="1" applyFont="1" applyBorder="1"/>
    <xf numFmtId="39" fontId="17" fillId="0" borderId="0" xfId="0" applyNumberFormat="1" applyFont="1" applyBorder="1"/>
    <xf numFmtId="39" fontId="17" fillId="0" borderId="19" xfId="0" applyNumberFormat="1" applyFont="1" applyBorder="1"/>
    <xf numFmtId="0" fontId="28" fillId="0" borderId="0" xfId="0" applyFont="1" applyBorder="1" applyProtection="1"/>
    <xf numFmtId="0" fontId="28" fillId="9" borderId="13" xfId="0" applyFont="1" applyFill="1" applyBorder="1"/>
    <xf numFmtId="0" fontId="21" fillId="0" borderId="13" xfId="0" applyFont="1" applyBorder="1"/>
    <xf numFmtId="0" fontId="21" fillId="0" borderId="13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17" fillId="0" borderId="19" xfId="0" applyFont="1" applyBorder="1"/>
    <xf numFmtId="0" fontId="17" fillId="0" borderId="0" xfId="0" quotePrefix="1" applyFont="1" applyFill="1" applyAlignment="1">
      <alignment horizontal="center"/>
    </xf>
    <xf numFmtId="39" fontId="17" fillId="0" borderId="0" xfId="0" applyNumberFormat="1" applyFont="1" applyFill="1"/>
    <xf numFmtId="39" fontId="17" fillId="0" borderId="15" xfId="0" applyNumberFormat="1" applyFont="1" applyFill="1" applyBorder="1"/>
    <xf numFmtId="39" fontId="17" fillId="0" borderId="21" xfId="0" applyNumberFormat="1" applyFont="1" applyFill="1" applyBorder="1"/>
    <xf numFmtId="39" fontId="17" fillId="0" borderId="22" xfId="0" applyNumberFormat="1" applyFont="1" applyFill="1" applyBorder="1"/>
    <xf numFmtId="0" fontId="16" fillId="2" borderId="0" xfId="0" quotePrefix="1" applyFont="1" applyFill="1" applyAlignment="1">
      <alignment horizontal="left"/>
    </xf>
    <xf numFmtId="0" fontId="17" fillId="2" borderId="0" xfId="0" applyFont="1" applyFill="1"/>
    <xf numFmtId="0" fontId="29" fillId="0" borderId="0" xfId="0" quotePrefix="1" applyFont="1" applyFill="1" applyAlignment="1"/>
    <xf numFmtId="0" fontId="30" fillId="0" borderId="0" xfId="0" applyFont="1"/>
    <xf numFmtId="0" fontId="28" fillId="0" borderId="0" xfId="0" applyFont="1" applyFill="1"/>
    <xf numFmtId="0" fontId="17" fillId="0" borderId="0" xfId="0" applyFont="1" applyFill="1" applyAlignment="1">
      <alignment horizontal="center"/>
    </xf>
    <xf numFmtId="17" fontId="17" fillId="0" borderId="0" xfId="0" applyNumberFormat="1" applyFont="1"/>
    <xf numFmtId="44" fontId="17" fillId="0" borderId="0" xfId="2" applyNumberFormat="1" applyFont="1" applyFill="1"/>
    <xf numFmtId="44" fontId="17" fillId="0" borderId="0" xfId="0" applyNumberFormat="1" applyFont="1" applyFill="1"/>
    <xf numFmtId="180" fontId="17" fillId="0" borderId="0" xfId="0" applyNumberFormat="1" applyFont="1" applyFill="1"/>
    <xf numFmtId="168" fontId="28" fillId="0" borderId="0" xfId="4" applyNumberFormat="1" applyFont="1" applyFill="1"/>
    <xf numFmtId="17" fontId="17" fillId="0" borderId="0" xfId="0" applyNumberFormat="1" applyFont="1" applyFill="1"/>
    <xf numFmtId="165" fontId="17" fillId="0" borderId="0" xfId="0" applyNumberFormat="1" applyFont="1" applyFill="1"/>
    <xf numFmtId="180" fontId="28" fillId="0" borderId="0" xfId="2" applyNumberFormat="1" applyFont="1" applyFill="1"/>
    <xf numFmtId="17" fontId="28" fillId="0" borderId="0" xfId="0" applyNumberFormat="1" applyFont="1"/>
    <xf numFmtId="0" fontId="21" fillId="9" borderId="13" xfId="0" applyFont="1" applyFill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44" fontId="17" fillId="0" borderId="0" xfId="0" applyNumberFormat="1" applyFont="1" applyBorder="1"/>
    <xf numFmtId="44" fontId="17" fillId="0" borderId="19" xfId="0" applyNumberFormat="1" applyFont="1" applyBorder="1"/>
    <xf numFmtId="39" fontId="17" fillId="0" borderId="15" xfId="0" applyNumberFormat="1" applyFont="1" applyBorder="1"/>
    <xf numFmtId="44" fontId="17" fillId="0" borderId="21" xfId="0" applyNumberFormat="1" applyFont="1" applyBorder="1"/>
    <xf numFmtId="44" fontId="17" fillId="0" borderId="22" xfId="0" applyNumberFormat="1" applyFont="1" applyBorder="1"/>
    <xf numFmtId="0" fontId="17" fillId="0" borderId="18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44" fontId="17" fillId="0" borderId="18" xfId="2" applyNumberFormat="1" applyFont="1" applyBorder="1"/>
    <xf numFmtId="44" fontId="17" fillId="0" borderId="0" xfId="2" applyNumberFormat="1" applyFont="1" applyBorder="1"/>
    <xf numFmtId="44" fontId="17" fillId="0" borderId="19" xfId="2" applyNumberFormat="1" applyFont="1" applyBorder="1"/>
    <xf numFmtId="44" fontId="17" fillId="0" borderId="15" xfId="2" applyNumberFormat="1" applyFont="1" applyBorder="1"/>
    <xf numFmtId="44" fontId="17" fillId="0" borderId="21" xfId="2" applyNumberFormat="1" applyFont="1" applyBorder="1"/>
    <xf numFmtId="44" fontId="17" fillId="0" borderId="22" xfId="2" applyNumberFormat="1" applyFont="1" applyBorder="1"/>
    <xf numFmtId="0" fontId="17" fillId="0" borderId="18" xfId="0" quotePrefix="1" applyFont="1" applyBorder="1" applyAlignment="1">
      <alignment horizontal="center"/>
    </xf>
    <xf numFmtId="0" fontId="17" fillId="0" borderId="0" xfId="0" quotePrefix="1" applyFont="1" applyBorder="1" applyAlignment="1">
      <alignment horizontal="center"/>
    </xf>
    <xf numFmtId="0" fontId="17" fillId="0" borderId="19" xfId="0" quotePrefix="1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0" fontId="17" fillId="0" borderId="24" xfId="0" applyFont="1" applyBorder="1" applyAlignment="1">
      <alignment horizontal="center"/>
    </xf>
    <xf numFmtId="44" fontId="17" fillId="0" borderId="18" xfId="0" applyNumberFormat="1" applyFont="1" applyBorder="1"/>
    <xf numFmtId="180" fontId="17" fillId="0" borderId="19" xfId="0" applyNumberFormat="1" applyFont="1" applyBorder="1"/>
    <xf numFmtId="44" fontId="17" fillId="0" borderId="15" xfId="0" applyNumberFormat="1" applyFont="1" applyBorder="1"/>
    <xf numFmtId="180" fontId="17" fillId="0" borderId="22" xfId="0" applyNumberFormat="1" applyFont="1" applyBorder="1"/>
    <xf numFmtId="17" fontId="17" fillId="0" borderId="0" xfId="0" applyNumberFormat="1" applyFont="1" applyAlignment="1">
      <alignment horizontal="left"/>
    </xf>
    <xf numFmtId="0" fontId="16" fillId="2" borderId="0" xfId="0" applyFont="1" applyFill="1" applyBorder="1" applyAlignment="1">
      <alignment horizontal="center"/>
    </xf>
    <xf numFmtId="0" fontId="17" fillId="10" borderId="0" xfId="0" applyFont="1" applyFill="1" applyBorder="1"/>
    <xf numFmtId="0" fontId="16" fillId="10" borderId="0" xfId="0" quotePrefix="1" applyFont="1" applyFill="1" applyBorder="1" applyAlignment="1">
      <alignment horizontal="center"/>
    </xf>
    <xf numFmtId="0" fontId="16" fillId="10" borderId="0" xfId="0" applyFont="1" applyFill="1" applyBorder="1" applyAlignment="1">
      <alignment horizontal="center"/>
    </xf>
    <xf numFmtId="0" fontId="16" fillId="11" borderId="0" xfId="0" quotePrefix="1" applyFont="1" applyFill="1" applyBorder="1" applyAlignment="1">
      <alignment horizontal="center"/>
    </xf>
    <xf numFmtId="0" fontId="16" fillId="11" borderId="0" xfId="0" applyFont="1" applyFill="1" applyBorder="1" applyAlignment="1">
      <alignment horizontal="center"/>
    </xf>
    <xf numFmtId="0" fontId="16" fillId="12" borderId="25" xfId="0" applyFont="1" applyFill="1" applyBorder="1" applyAlignment="1">
      <alignment horizontal="center"/>
    </xf>
    <xf numFmtId="0" fontId="16" fillId="12" borderId="0" xfId="0" applyFont="1" applyFill="1" applyBorder="1" applyAlignment="1">
      <alignment horizontal="center"/>
    </xf>
    <xf numFmtId="0" fontId="17" fillId="0" borderId="13" xfId="0" applyFont="1" applyFill="1" applyBorder="1" applyAlignment="1" applyProtection="1"/>
    <xf numFmtId="170" fontId="31" fillId="0" borderId="0" xfId="0" applyNumberFormat="1" applyFont="1" applyFill="1" applyBorder="1" applyAlignment="1" applyProtection="1">
      <alignment horizontal="right"/>
    </xf>
    <xf numFmtId="176" fontId="17" fillId="0" borderId="13" xfId="0" applyNumberFormat="1" applyFont="1" applyFill="1" applyBorder="1" applyAlignment="1"/>
    <xf numFmtId="0" fontId="33" fillId="0" borderId="0" xfId="0" quotePrefix="1" applyFont="1" applyFill="1" applyAlignment="1">
      <alignment horizontal="left"/>
    </xf>
    <xf numFmtId="0" fontId="33" fillId="0" borderId="0" xfId="0" applyFont="1" applyFill="1"/>
    <xf numFmtId="0" fontId="26" fillId="0" borderId="0" xfId="0" applyFont="1" applyFill="1" applyBorder="1" applyAlignment="1">
      <alignment horizontal="center"/>
    </xf>
    <xf numFmtId="180" fontId="25" fillId="0" borderId="13" xfId="2" applyNumberFormat="1" applyFont="1" applyFill="1" applyBorder="1" applyAlignment="1">
      <alignment horizontal="center"/>
    </xf>
    <xf numFmtId="169" fontId="31" fillId="0" borderId="0" xfId="0" applyNumberFormat="1" applyFont="1" applyFill="1" applyBorder="1" applyAlignment="1" applyProtection="1">
      <alignment horizontal="right"/>
      <protection locked="0"/>
    </xf>
    <xf numFmtId="0" fontId="17" fillId="13" borderId="13" xfId="0" applyFont="1" applyFill="1" applyBorder="1" applyAlignment="1">
      <alignment horizontal="center"/>
    </xf>
    <xf numFmtId="0" fontId="17" fillId="13" borderId="10" xfId="0" applyFont="1" applyFill="1" applyBorder="1" applyAlignment="1">
      <alignment horizontal="center"/>
    </xf>
    <xf numFmtId="0" fontId="17" fillId="13" borderId="14" xfId="0" applyFont="1" applyFill="1" applyBorder="1" applyAlignment="1">
      <alignment horizontal="center"/>
    </xf>
    <xf numFmtId="0" fontId="17" fillId="13" borderId="12" xfId="0" applyFont="1" applyFill="1" applyBorder="1" applyAlignment="1">
      <alignment horizontal="center"/>
    </xf>
    <xf numFmtId="0" fontId="16" fillId="12" borderId="26" xfId="0" applyFont="1" applyFill="1" applyBorder="1"/>
    <xf numFmtId="0" fontId="17" fillId="12" borderId="27" xfId="0" applyFont="1" applyFill="1" applyBorder="1"/>
    <xf numFmtId="0" fontId="17" fillId="12" borderId="25" xfId="0" applyFont="1" applyFill="1" applyBorder="1"/>
    <xf numFmtId="0" fontId="33" fillId="12" borderId="28" xfId="0" quotePrefix="1" applyFont="1" applyFill="1" applyBorder="1" applyAlignment="1">
      <alignment horizontal="left"/>
    </xf>
    <xf numFmtId="0" fontId="16" fillId="12" borderId="25" xfId="0" applyFont="1" applyFill="1" applyBorder="1"/>
    <xf numFmtId="0" fontId="17" fillId="12" borderId="28" xfId="0" applyFont="1" applyFill="1" applyBorder="1"/>
    <xf numFmtId="0" fontId="16" fillId="12" borderId="25" xfId="0" applyFont="1" applyFill="1" applyBorder="1" applyAlignment="1"/>
    <xf numFmtId="0" fontId="33" fillId="12" borderId="28" xfId="0" applyFont="1" applyFill="1" applyBorder="1"/>
    <xf numFmtId="0" fontId="17" fillId="12" borderId="29" xfId="0" applyFont="1" applyFill="1" applyBorder="1"/>
    <xf numFmtId="0" fontId="17" fillId="12" borderId="30" xfId="0" applyFont="1" applyFill="1" applyBorder="1"/>
    <xf numFmtId="170" fontId="31" fillId="12" borderId="26" xfId="0" applyNumberFormat="1" applyFont="1" applyFill="1" applyBorder="1" applyAlignment="1" applyProtection="1">
      <alignment horizontal="left"/>
    </xf>
    <xf numFmtId="0" fontId="17" fillId="12" borderId="31" xfId="0" applyFont="1" applyFill="1" applyBorder="1"/>
    <xf numFmtId="169" fontId="17" fillId="12" borderId="27" xfId="0" applyNumberFormat="1" applyFont="1" applyFill="1" applyBorder="1" applyAlignment="1" applyProtection="1">
      <alignment horizontal="right"/>
      <protection locked="0"/>
    </xf>
    <xf numFmtId="170" fontId="31" fillId="12" borderId="25" xfId="0" applyNumberFormat="1" applyFont="1" applyFill="1" applyBorder="1" applyAlignment="1" applyProtection="1">
      <alignment horizontal="left"/>
    </xf>
    <xf numFmtId="0" fontId="17" fillId="12" borderId="0" xfId="0" applyFont="1" applyFill="1" applyBorder="1"/>
    <xf numFmtId="169" fontId="17" fillId="12" borderId="28" xfId="0" applyNumberFormat="1" applyFont="1" applyFill="1" applyBorder="1" applyAlignment="1" applyProtection="1">
      <alignment horizontal="right"/>
      <protection locked="0"/>
    </xf>
    <xf numFmtId="0" fontId="31" fillId="12" borderId="25" xfId="0" applyFont="1" applyFill="1" applyBorder="1" applyAlignment="1" applyProtection="1"/>
    <xf numFmtId="170" fontId="31" fillId="12" borderId="0" xfId="0" applyNumberFormat="1" applyFont="1" applyFill="1" applyBorder="1" applyProtection="1">
      <protection locked="0"/>
    </xf>
    <xf numFmtId="170" fontId="31" fillId="12" borderId="28" xfId="0" quotePrefix="1" applyNumberFormat="1" applyFont="1" applyFill="1" applyBorder="1" applyAlignment="1" applyProtection="1"/>
    <xf numFmtId="0" fontId="17" fillId="12" borderId="28" xfId="0" applyFont="1" applyFill="1" applyBorder="1" applyProtection="1"/>
    <xf numFmtId="170" fontId="31" fillId="12" borderId="25" xfId="0" applyNumberFormat="1" applyFont="1" applyFill="1" applyBorder="1" applyAlignment="1" applyProtection="1"/>
    <xf numFmtId="170" fontId="31" fillId="12" borderId="0" xfId="0" applyNumberFormat="1" applyFont="1" applyFill="1" applyBorder="1" applyAlignment="1" applyProtection="1">
      <alignment horizontal="left"/>
    </xf>
    <xf numFmtId="170" fontId="31" fillId="12" borderId="25" xfId="0" quotePrefix="1" applyNumberFormat="1" applyFont="1" applyFill="1" applyBorder="1" applyAlignment="1" applyProtection="1">
      <alignment horizontal="left"/>
    </xf>
    <xf numFmtId="170" fontId="31" fillId="12" borderId="28" xfId="0" applyNumberFormat="1" applyFont="1" applyFill="1" applyBorder="1" applyAlignment="1" applyProtection="1">
      <alignment horizontal="left"/>
    </xf>
    <xf numFmtId="170" fontId="23" fillId="12" borderId="25" xfId="0" quotePrefix="1" applyNumberFormat="1" applyFont="1" applyFill="1" applyBorder="1" applyAlignment="1" applyProtection="1">
      <alignment horizontal="left"/>
    </xf>
    <xf numFmtId="170" fontId="31" fillId="12" borderId="0" xfId="0" applyNumberFormat="1" applyFont="1" applyFill="1" applyBorder="1" applyAlignment="1" applyProtection="1">
      <alignment horizontal="right"/>
    </xf>
    <xf numFmtId="170" fontId="31" fillId="12" borderId="28" xfId="0" applyNumberFormat="1" applyFont="1" applyFill="1" applyBorder="1" applyAlignment="1" applyProtection="1">
      <alignment horizontal="right"/>
    </xf>
    <xf numFmtId="170" fontId="31" fillId="12" borderId="25" xfId="0" quotePrefix="1" applyNumberFormat="1" applyFont="1" applyFill="1" applyBorder="1" applyAlignment="1" applyProtection="1"/>
    <xf numFmtId="170" fontId="31" fillId="12" borderId="28" xfId="0" quotePrefix="1" applyNumberFormat="1" applyFont="1" applyFill="1" applyBorder="1" applyAlignment="1" applyProtection="1">
      <alignment horizontal="left"/>
    </xf>
    <xf numFmtId="170" fontId="31" fillId="12" borderId="29" xfId="0" applyNumberFormat="1" applyFont="1" applyFill="1" applyBorder="1" applyAlignment="1" applyProtection="1">
      <alignment horizontal="left"/>
    </xf>
    <xf numFmtId="170" fontId="31" fillId="12" borderId="32" xfId="0" applyNumberFormat="1" applyFont="1" applyFill="1" applyBorder="1" applyAlignment="1" applyProtection="1">
      <alignment horizontal="right"/>
    </xf>
    <xf numFmtId="170" fontId="31" fillId="12" borderId="30" xfId="0" applyNumberFormat="1" applyFont="1" applyFill="1" applyBorder="1" applyAlignment="1" applyProtection="1">
      <alignment horizontal="right"/>
    </xf>
    <xf numFmtId="0" fontId="25" fillId="12" borderId="26" xfId="0" applyFont="1" applyFill="1" applyBorder="1"/>
    <xf numFmtId="0" fontId="25" fillId="12" borderId="31" xfId="0" applyFont="1" applyFill="1" applyBorder="1"/>
    <xf numFmtId="0" fontId="32" fillId="12" borderId="31" xfId="0" applyFont="1" applyFill="1" applyBorder="1"/>
    <xf numFmtId="0" fontId="25" fillId="12" borderId="27" xfId="0" applyFont="1" applyFill="1" applyBorder="1"/>
    <xf numFmtId="0" fontId="17" fillId="12" borderId="33" xfId="0" applyFont="1" applyFill="1" applyBorder="1"/>
    <xf numFmtId="0" fontId="17" fillId="12" borderId="34" xfId="0" applyFont="1" applyFill="1" applyBorder="1" applyAlignment="1">
      <alignment horizontal="center"/>
    </xf>
    <xf numFmtId="0" fontId="17" fillId="12" borderId="35" xfId="0" applyFont="1" applyFill="1" applyBorder="1" applyAlignment="1">
      <alignment horizontal="center"/>
    </xf>
    <xf numFmtId="0" fontId="17" fillId="12" borderId="25" xfId="0" applyFont="1" applyFill="1" applyBorder="1" applyAlignment="1">
      <alignment horizontal="center"/>
    </xf>
    <xf numFmtId="0" fontId="17" fillId="12" borderId="21" xfId="0" applyFont="1" applyFill="1" applyBorder="1" applyAlignment="1">
      <alignment horizontal="center"/>
    </xf>
    <xf numFmtId="0" fontId="17" fillId="12" borderId="36" xfId="0" applyFont="1" applyFill="1" applyBorder="1" applyAlignment="1">
      <alignment horizontal="center"/>
    </xf>
    <xf numFmtId="0" fontId="17" fillId="12" borderId="29" xfId="0" applyFont="1" applyFill="1" applyBorder="1" applyAlignment="1">
      <alignment horizontal="center"/>
    </xf>
    <xf numFmtId="0" fontId="16" fillId="12" borderId="26" xfId="0" applyFont="1" applyFill="1" applyBorder="1" applyAlignment="1">
      <alignment horizontal="center"/>
    </xf>
    <xf numFmtId="0" fontId="16" fillId="12" borderId="31" xfId="0" applyFont="1" applyFill="1" applyBorder="1" applyAlignment="1">
      <alignment horizontal="center"/>
    </xf>
    <xf numFmtId="0" fontId="16" fillId="12" borderId="27" xfId="0" applyFont="1" applyFill="1" applyBorder="1" applyAlignment="1">
      <alignment horizontal="center"/>
    </xf>
    <xf numFmtId="0" fontId="17" fillId="12" borderId="25" xfId="0" applyNumberFormat="1" applyFont="1" applyFill="1" applyBorder="1" applyAlignment="1">
      <alignment horizontal="center"/>
    </xf>
    <xf numFmtId="43" fontId="25" fillId="12" borderId="0" xfId="1" applyFont="1" applyFill="1" applyBorder="1" applyAlignment="1">
      <alignment horizontal="center"/>
    </xf>
    <xf numFmtId="9" fontId="25" fillId="12" borderId="28" xfId="4" applyFont="1" applyFill="1" applyBorder="1" applyAlignment="1">
      <alignment horizontal="center"/>
    </xf>
    <xf numFmtId="43" fontId="17" fillId="12" borderId="0" xfId="1" applyFont="1" applyFill="1" applyBorder="1" applyAlignment="1">
      <alignment horizontal="center"/>
    </xf>
    <xf numFmtId="9" fontId="17" fillId="12" borderId="28" xfId="4" quotePrefix="1" applyFont="1" applyFill="1" applyBorder="1" applyAlignment="1">
      <alignment horizontal="center"/>
    </xf>
    <xf numFmtId="0" fontId="17" fillId="12" borderId="32" xfId="0" applyFont="1" applyFill="1" applyBorder="1"/>
    <xf numFmtId="167" fontId="25" fillId="12" borderId="28" xfId="1" applyNumberFormat="1" applyFont="1" applyFill="1" applyBorder="1" applyAlignment="1">
      <alignment horizontal="center"/>
    </xf>
    <xf numFmtId="0" fontId="17" fillId="12" borderId="29" xfId="0" applyNumberFormat="1" applyFont="1" applyFill="1" applyBorder="1" applyAlignment="1">
      <alignment horizontal="center"/>
    </xf>
    <xf numFmtId="0" fontId="17" fillId="12" borderId="25" xfId="0" applyFont="1" applyFill="1" applyBorder="1" applyAlignment="1"/>
    <xf numFmtId="0" fontId="17" fillId="12" borderId="25" xfId="0" applyFont="1" applyFill="1" applyBorder="1" applyAlignment="1" applyProtection="1"/>
    <xf numFmtId="169" fontId="14" fillId="12" borderId="25" xfId="0" applyNumberFormat="1" applyFont="1" applyFill="1" applyBorder="1" applyAlignment="1" applyProtection="1">
      <protection locked="0"/>
    </xf>
    <xf numFmtId="181" fontId="17" fillId="12" borderId="29" xfId="0" applyNumberFormat="1" applyFont="1" applyFill="1" applyBorder="1" applyAlignment="1"/>
    <xf numFmtId="0" fontId="16" fillId="12" borderId="0" xfId="0" quotePrefix="1" applyFont="1" applyFill="1" applyBorder="1" applyAlignment="1" applyProtection="1">
      <alignment horizontal="center"/>
    </xf>
    <xf numFmtId="0" fontId="16" fillId="12" borderId="0" xfId="0" applyFont="1" applyFill="1" applyBorder="1" applyAlignment="1" applyProtection="1">
      <alignment horizontal="center"/>
    </xf>
    <xf numFmtId="0" fontId="16" fillId="12" borderId="0" xfId="0" quotePrefix="1" applyFont="1" applyFill="1" applyBorder="1" applyAlignment="1">
      <alignment horizontal="center"/>
    </xf>
    <xf numFmtId="180" fontId="25" fillId="12" borderId="0" xfId="2" applyNumberFormat="1" applyFont="1" applyFill="1" applyBorder="1" applyAlignment="1">
      <alignment horizontal="center"/>
    </xf>
    <xf numFmtId="0" fontId="16" fillId="2" borderId="18" xfId="0" applyFont="1" applyFill="1" applyBorder="1" applyAlignment="1">
      <alignment horizontal="center"/>
    </xf>
    <xf numFmtId="0" fontId="16" fillId="2" borderId="19" xfId="0" applyFont="1" applyFill="1" applyBorder="1" applyAlignment="1">
      <alignment horizontal="center"/>
    </xf>
    <xf numFmtId="0" fontId="16" fillId="2" borderId="19" xfId="0" quotePrefix="1" applyFont="1" applyFill="1" applyBorder="1" applyAlignment="1">
      <alignment horizontal="center"/>
    </xf>
    <xf numFmtId="0" fontId="16" fillId="14" borderId="18" xfId="0" applyFont="1" applyFill="1" applyBorder="1" applyAlignment="1">
      <alignment horizontal="center"/>
    </xf>
    <xf numFmtId="0" fontId="16" fillId="14" borderId="19" xfId="0" applyFont="1" applyFill="1" applyBorder="1" applyAlignment="1">
      <alignment horizontal="center"/>
    </xf>
    <xf numFmtId="0" fontId="27" fillId="2" borderId="16" xfId="0" applyFont="1" applyFill="1" applyBorder="1"/>
    <xf numFmtId="0" fontId="17" fillId="2" borderId="37" xfId="0" applyFont="1" applyFill="1" applyBorder="1"/>
    <xf numFmtId="0" fontId="16" fillId="2" borderId="37" xfId="0" applyFont="1" applyFill="1" applyBorder="1" applyAlignment="1">
      <alignment horizontal="center"/>
    </xf>
    <xf numFmtId="0" fontId="17" fillId="10" borderId="18" xfId="0" applyFont="1" applyFill="1" applyBorder="1"/>
    <xf numFmtId="0" fontId="16" fillId="10" borderId="19" xfId="0" applyFont="1" applyFill="1" applyBorder="1" applyAlignment="1">
      <alignment horizontal="center"/>
    </xf>
    <xf numFmtId="0" fontId="16" fillId="10" borderId="18" xfId="0" applyFont="1" applyFill="1" applyBorder="1" applyAlignment="1">
      <alignment horizontal="center"/>
    </xf>
    <xf numFmtId="0" fontId="16" fillId="11" borderId="18" xfId="0" quotePrefix="1" applyFont="1" applyFill="1" applyBorder="1" applyAlignment="1">
      <alignment horizontal="center"/>
    </xf>
    <xf numFmtId="0" fontId="16" fillId="11" borderId="19" xfId="0" applyFont="1" applyFill="1" applyBorder="1" applyAlignment="1">
      <alignment horizontal="center"/>
    </xf>
    <xf numFmtId="0" fontId="16" fillId="11" borderId="18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16" fillId="12" borderId="19" xfId="0" applyFont="1" applyFill="1" applyBorder="1" applyAlignment="1">
      <alignment horizontal="center"/>
    </xf>
    <xf numFmtId="17" fontId="17" fillId="2" borderId="37" xfId="0" applyNumberFormat="1" applyFont="1" applyFill="1" applyBorder="1" applyAlignment="1">
      <alignment horizontal="left"/>
    </xf>
    <xf numFmtId="1" fontId="17" fillId="10" borderId="18" xfId="0" applyNumberFormat="1" applyFont="1" applyFill="1" applyBorder="1" applyAlignment="1">
      <alignment horizontal="center"/>
    </xf>
    <xf numFmtId="177" fontId="17" fillId="10" borderId="0" xfId="2" applyNumberFormat="1" applyFont="1" applyFill="1" applyBorder="1"/>
    <xf numFmtId="2" fontId="17" fillId="10" borderId="0" xfId="2" applyNumberFormat="1" applyFont="1" applyFill="1" applyBorder="1" applyAlignment="1">
      <alignment horizontal="center"/>
    </xf>
    <xf numFmtId="39" fontId="17" fillId="10" borderId="0" xfId="2" applyNumberFormat="1" applyFont="1" applyFill="1" applyBorder="1" applyAlignment="1">
      <alignment horizontal="right"/>
    </xf>
    <xf numFmtId="39" fontId="17" fillId="10" borderId="0" xfId="0" applyNumberFormat="1" applyFont="1" applyFill="1" applyBorder="1"/>
    <xf numFmtId="39" fontId="17" fillId="10" borderId="19" xfId="0" applyNumberFormat="1" applyFont="1" applyFill="1" applyBorder="1" applyAlignment="1">
      <alignment horizontal="right"/>
    </xf>
    <xf numFmtId="39" fontId="17" fillId="11" borderId="18" xfId="2" applyNumberFormat="1" applyFont="1" applyFill="1" applyBorder="1" applyAlignment="1">
      <alignment horizontal="right"/>
    </xf>
    <xf numFmtId="39" fontId="17" fillId="11" borderId="0" xfId="2" applyNumberFormat="1" applyFont="1" applyFill="1" applyBorder="1" applyAlignment="1">
      <alignment horizontal="right"/>
    </xf>
    <xf numFmtId="39" fontId="17" fillId="11" borderId="19" xfId="2" applyNumberFormat="1" applyFont="1" applyFill="1" applyBorder="1" applyAlignment="1">
      <alignment horizontal="right"/>
    </xf>
    <xf numFmtId="39" fontId="17" fillId="10" borderId="18" xfId="2" applyNumberFormat="1" applyFont="1" applyFill="1" applyBorder="1" applyAlignment="1">
      <alignment horizontal="right"/>
    </xf>
    <xf numFmtId="39" fontId="17" fillId="10" borderId="19" xfId="2" applyNumberFormat="1" applyFont="1" applyFill="1" applyBorder="1" applyAlignment="1">
      <alignment horizontal="right"/>
    </xf>
    <xf numFmtId="39" fontId="17" fillId="12" borderId="18" xfId="2" applyNumberFormat="1" applyFont="1" applyFill="1" applyBorder="1" applyAlignment="1">
      <alignment horizontal="right"/>
    </xf>
    <xf numFmtId="39" fontId="17" fillId="12" borderId="0" xfId="2" applyNumberFormat="1" applyFont="1" applyFill="1" applyBorder="1" applyAlignment="1">
      <alignment horizontal="right"/>
    </xf>
    <xf numFmtId="39" fontId="17" fillId="12" borderId="19" xfId="2" applyNumberFormat="1" applyFont="1" applyFill="1" applyBorder="1" applyAlignment="1">
      <alignment horizontal="right"/>
    </xf>
    <xf numFmtId="37" fontId="17" fillId="10" borderId="18" xfId="2" applyNumberFormat="1" applyFont="1" applyFill="1" applyBorder="1" applyAlignment="1">
      <alignment horizontal="right"/>
    </xf>
    <xf numFmtId="37" fontId="17" fillId="10" borderId="0" xfId="2" applyNumberFormat="1" applyFont="1" applyFill="1" applyBorder="1" applyAlignment="1">
      <alignment horizontal="right"/>
    </xf>
    <xf numFmtId="37" fontId="17" fillId="10" borderId="19" xfId="2" applyNumberFormat="1" applyFont="1" applyFill="1" applyBorder="1" applyAlignment="1">
      <alignment horizontal="right"/>
    </xf>
    <xf numFmtId="37" fontId="17" fillId="11" borderId="18" xfId="2" applyNumberFormat="1" applyFont="1" applyFill="1" applyBorder="1" applyAlignment="1">
      <alignment horizontal="right"/>
    </xf>
    <xf numFmtId="37" fontId="17" fillId="11" borderId="0" xfId="2" applyNumberFormat="1" applyFont="1" applyFill="1" applyBorder="1" applyAlignment="1">
      <alignment horizontal="right"/>
    </xf>
    <xf numFmtId="37" fontId="17" fillId="11" borderId="19" xfId="2" applyNumberFormat="1" applyFont="1" applyFill="1" applyBorder="1" applyAlignment="1">
      <alignment horizontal="right"/>
    </xf>
    <xf numFmtId="167" fontId="17" fillId="12" borderId="0" xfId="1" applyNumberFormat="1" applyFont="1" applyFill="1" applyBorder="1"/>
    <xf numFmtId="167" fontId="17" fillId="12" borderId="19" xfId="1" applyNumberFormat="1" applyFont="1" applyFill="1" applyBorder="1"/>
    <xf numFmtId="37" fontId="17" fillId="12" borderId="18" xfId="2" applyNumberFormat="1" applyFont="1" applyFill="1" applyBorder="1"/>
    <xf numFmtId="37" fontId="17" fillId="12" borderId="0" xfId="2" applyNumberFormat="1" applyFont="1" applyFill="1" applyBorder="1"/>
    <xf numFmtId="37" fontId="17" fillId="12" borderId="19" xfId="2" applyNumberFormat="1" applyFont="1" applyFill="1" applyBorder="1"/>
    <xf numFmtId="9" fontId="17" fillId="2" borderId="18" xfId="4" applyNumberFormat="1" applyFont="1" applyFill="1" applyBorder="1"/>
    <xf numFmtId="9" fontId="17" fillId="2" borderId="0" xfId="4" applyNumberFormat="1" applyFont="1" applyFill="1" applyBorder="1"/>
    <xf numFmtId="39" fontId="17" fillId="2" borderId="0" xfId="2" applyNumberFormat="1" applyFont="1" applyFill="1" applyBorder="1"/>
    <xf numFmtId="10" fontId="17" fillId="2" borderId="0" xfId="4" applyNumberFormat="1" applyFont="1" applyFill="1" applyBorder="1"/>
    <xf numFmtId="164" fontId="17" fillId="2" borderId="0" xfId="4" applyNumberFormat="1" applyFont="1" applyFill="1" applyBorder="1"/>
    <xf numFmtId="37" fontId="17" fillId="10" borderId="18" xfId="0" applyNumberFormat="1" applyFont="1" applyFill="1" applyBorder="1"/>
    <xf numFmtId="37" fontId="17" fillId="11" borderId="0" xfId="0" applyNumberFormat="1" applyFont="1" applyFill="1" applyBorder="1"/>
    <xf numFmtId="37" fontId="17" fillId="12" borderId="19" xfId="0" applyNumberFormat="1" applyFont="1" applyFill="1" applyBorder="1"/>
    <xf numFmtId="37" fontId="17" fillId="2" borderId="18" xfId="0" applyNumberFormat="1" applyFont="1" applyFill="1" applyBorder="1"/>
    <xf numFmtId="37" fontId="17" fillId="2" borderId="0" xfId="0" applyNumberFormat="1" applyFont="1" applyFill="1" applyBorder="1"/>
    <xf numFmtId="37" fontId="17" fillId="2" borderId="19" xfId="0" applyNumberFormat="1" applyFont="1" applyFill="1" applyBorder="1"/>
    <xf numFmtId="37" fontId="17" fillId="14" borderId="18" xfId="0" applyNumberFormat="1" applyFont="1" applyFill="1" applyBorder="1"/>
    <xf numFmtId="37" fontId="17" fillId="14" borderId="19" xfId="0" applyNumberFormat="1" applyFont="1" applyFill="1" applyBorder="1"/>
    <xf numFmtId="17" fontId="17" fillId="2" borderId="20" xfId="0" applyNumberFormat="1" applyFont="1" applyFill="1" applyBorder="1" applyAlignment="1">
      <alignment horizontal="left"/>
    </xf>
    <xf numFmtId="1" fontId="17" fillId="10" borderId="15" xfId="0" applyNumberFormat="1" applyFont="1" applyFill="1" applyBorder="1" applyAlignment="1">
      <alignment horizontal="center"/>
    </xf>
    <xf numFmtId="177" fontId="17" fillId="10" borderId="21" xfId="2" applyNumberFormat="1" applyFont="1" applyFill="1" applyBorder="1"/>
    <xf numFmtId="2" fontId="17" fillId="10" borderId="21" xfId="2" applyNumberFormat="1" applyFont="1" applyFill="1" applyBorder="1" applyAlignment="1">
      <alignment horizontal="center"/>
    </xf>
    <xf numFmtId="39" fontId="17" fillId="10" borderId="21" xfId="2" applyNumberFormat="1" applyFont="1" applyFill="1" applyBorder="1" applyAlignment="1">
      <alignment horizontal="right"/>
    </xf>
    <xf numFmtId="39" fontId="17" fillId="10" borderId="21" xfId="0" applyNumberFormat="1" applyFont="1" applyFill="1" applyBorder="1"/>
    <xf numFmtId="39" fontId="17" fillId="10" borderId="22" xfId="0" applyNumberFormat="1" applyFont="1" applyFill="1" applyBorder="1" applyAlignment="1">
      <alignment horizontal="right"/>
    </xf>
    <xf numFmtId="39" fontId="17" fillId="11" borderId="15" xfId="2" applyNumberFormat="1" applyFont="1" applyFill="1" applyBorder="1" applyAlignment="1">
      <alignment horizontal="right"/>
    </xf>
    <xf numFmtId="39" fontId="17" fillId="11" borderId="21" xfId="2" applyNumberFormat="1" applyFont="1" applyFill="1" applyBorder="1" applyAlignment="1">
      <alignment horizontal="right"/>
    </xf>
    <xf numFmtId="39" fontId="17" fillId="11" borderId="22" xfId="2" applyNumberFormat="1" applyFont="1" applyFill="1" applyBorder="1" applyAlignment="1">
      <alignment horizontal="right"/>
    </xf>
    <xf numFmtId="39" fontId="17" fillId="10" borderId="15" xfId="2" applyNumberFormat="1" applyFont="1" applyFill="1" applyBorder="1" applyAlignment="1">
      <alignment horizontal="right"/>
    </xf>
    <xf numFmtId="39" fontId="17" fillId="10" borderId="22" xfId="2" applyNumberFormat="1" applyFont="1" applyFill="1" applyBorder="1" applyAlignment="1">
      <alignment horizontal="right"/>
    </xf>
    <xf numFmtId="39" fontId="17" fillId="12" borderId="15" xfId="2" applyNumberFormat="1" applyFont="1" applyFill="1" applyBorder="1" applyAlignment="1">
      <alignment horizontal="right"/>
    </xf>
    <xf numFmtId="39" fontId="17" fillId="12" borderId="21" xfId="2" applyNumberFormat="1" applyFont="1" applyFill="1" applyBorder="1" applyAlignment="1">
      <alignment horizontal="right"/>
    </xf>
    <xf numFmtId="39" fontId="17" fillId="12" borderId="22" xfId="2" applyNumberFormat="1" applyFont="1" applyFill="1" applyBorder="1" applyAlignment="1">
      <alignment horizontal="right"/>
    </xf>
    <xf numFmtId="167" fontId="17" fillId="12" borderId="15" xfId="1" applyNumberFormat="1" applyFont="1" applyFill="1" applyBorder="1"/>
    <xf numFmtId="167" fontId="17" fillId="12" borderId="21" xfId="1" applyNumberFormat="1" applyFont="1" applyFill="1" applyBorder="1"/>
    <xf numFmtId="167" fontId="17" fillId="12" borderId="22" xfId="1" applyNumberFormat="1" applyFont="1" applyFill="1" applyBorder="1"/>
    <xf numFmtId="37" fontId="17" fillId="11" borderId="15" xfId="2" applyNumberFormat="1" applyFont="1" applyFill="1" applyBorder="1" applyAlignment="1">
      <alignment horizontal="right"/>
    </xf>
    <xf numFmtId="37" fontId="17" fillId="11" borderId="21" xfId="2" applyNumberFormat="1" applyFont="1" applyFill="1" applyBorder="1" applyAlignment="1">
      <alignment horizontal="right"/>
    </xf>
    <xf numFmtId="37" fontId="17" fillId="11" borderId="22" xfId="2" applyNumberFormat="1" applyFont="1" applyFill="1" applyBorder="1" applyAlignment="1">
      <alignment horizontal="right"/>
    </xf>
    <xf numFmtId="37" fontId="17" fillId="12" borderId="15" xfId="2" applyNumberFormat="1" applyFont="1" applyFill="1" applyBorder="1"/>
    <xf numFmtId="37" fontId="17" fillId="12" borderId="21" xfId="2" applyNumberFormat="1" applyFont="1" applyFill="1" applyBorder="1"/>
    <xf numFmtId="37" fontId="17" fillId="12" borderId="22" xfId="2" applyNumberFormat="1" applyFont="1" applyFill="1" applyBorder="1"/>
    <xf numFmtId="9" fontId="17" fillId="2" borderId="15" xfId="4" applyNumberFormat="1" applyFont="1" applyFill="1" applyBorder="1"/>
    <xf numFmtId="9" fontId="17" fillId="2" borderId="21" xfId="4" applyNumberFormat="1" applyFont="1" applyFill="1" applyBorder="1"/>
    <xf numFmtId="39" fontId="17" fillId="2" borderId="21" xfId="2" applyNumberFormat="1" applyFont="1" applyFill="1" applyBorder="1"/>
    <xf numFmtId="10" fontId="17" fillId="2" borderId="21" xfId="4" applyNumberFormat="1" applyFont="1" applyFill="1" applyBorder="1"/>
    <xf numFmtId="37" fontId="17" fillId="10" borderId="15" xfId="0" applyNumberFormat="1" applyFont="1" applyFill="1" applyBorder="1"/>
    <xf numFmtId="37" fontId="17" fillId="11" borderId="21" xfId="0" applyNumberFormat="1" applyFont="1" applyFill="1" applyBorder="1"/>
    <xf numFmtId="37" fontId="17" fillId="12" borderId="22" xfId="0" applyNumberFormat="1" applyFont="1" applyFill="1" applyBorder="1"/>
    <xf numFmtId="37" fontId="17" fillId="2" borderId="21" xfId="0" applyNumberFormat="1" applyFont="1" applyFill="1" applyBorder="1"/>
    <xf numFmtId="17" fontId="17" fillId="0" borderId="0" xfId="0" applyNumberFormat="1" applyFont="1" applyFill="1" applyBorder="1"/>
    <xf numFmtId="44" fontId="17" fillId="0" borderId="0" xfId="2" applyFont="1" applyFill="1" applyBorder="1" applyAlignment="1">
      <alignment horizontal="right"/>
    </xf>
    <xf numFmtId="0" fontId="26" fillId="2" borderId="16" xfId="0" applyFont="1" applyFill="1" applyBorder="1" applyAlignment="1">
      <alignment horizontal="center"/>
    </xf>
    <xf numFmtId="167" fontId="17" fillId="2" borderId="37" xfId="1" applyNumberFormat="1" applyFont="1" applyFill="1" applyBorder="1"/>
    <xf numFmtId="167" fontId="17" fillId="12" borderId="28" xfId="1" applyNumberFormat="1" applyFont="1" applyFill="1" applyBorder="1" applyAlignment="1">
      <alignment horizontal="center"/>
    </xf>
    <xf numFmtId="167" fontId="17" fillId="12" borderId="30" xfId="1" applyNumberFormat="1" applyFont="1" applyFill="1" applyBorder="1" applyAlignment="1">
      <alignment horizontal="center"/>
    </xf>
    <xf numFmtId="0" fontId="17" fillId="4" borderId="0" xfId="0" applyFont="1" applyFill="1"/>
    <xf numFmtId="2" fontId="17" fillId="0" borderId="0" xfId="0" applyNumberFormat="1" applyFont="1"/>
    <xf numFmtId="0" fontId="16" fillId="12" borderId="31" xfId="0" applyFont="1" applyFill="1" applyBorder="1"/>
    <xf numFmtId="0" fontId="17" fillId="12" borderId="0" xfId="0" applyFont="1" applyFill="1" applyBorder="1" applyAlignment="1"/>
    <xf numFmtId="0" fontId="16" fillId="12" borderId="0" xfId="0" applyFont="1" applyFill="1" applyBorder="1" applyAlignment="1"/>
    <xf numFmtId="0" fontId="17" fillId="12" borderId="0" xfId="0" applyFont="1" applyFill="1" applyBorder="1" applyAlignment="1" applyProtection="1"/>
    <xf numFmtId="169" fontId="14" fillId="12" borderId="0" xfId="0" applyNumberFormat="1" applyFont="1" applyFill="1" applyBorder="1" applyAlignment="1" applyProtection="1">
      <protection locked="0"/>
    </xf>
    <xf numFmtId="181" fontId="17" fillId="12" borderId="32" xfId="0" applyNumberFormat="1" applyFont="1" applyFill="1" applyBorder="1" applyAlignment="1"/>
    <xf numFmtId="0" fontId="17" fillId="2" borderId="25" xfId="0" applyFont="1" applyFill="1" applyBorder="1"/>
    <xf numFmtId="0" fontId="17" fillId="2" borderId="0" xfId="0" applyFont="1" applyFill="1" applyBorder="1"/>
    <xf numFmtId="0" fontId="16" fillId="2" borderId="28" xfId="0" applyFont="1" applyFill="1" applyBorder="1" applyAlignment="1">
      <alignment horizontal="center"/>
    </xf>
    <xf numFmtId="0" fontId="16" fillId="2" borderId="25" xfId="0" applyFont="1" applyFill="1" applyBorder="1"/>
    <xf numFmtId="39" fontId="17" fillId="2" borderId="28" xfId="0" applyNumberFormat="1" applyFont="1" applyFill="1" applyBorder="1" applyAlignment="1">
      <alignment horizontal="right"/>
    </xf>
    <xf numFmtId="44" fontId="16" fillId="2" borderId="28" xfId="2" applyFont="1" applyFill="1" applyBorder="1"/>
    <xf numFmtId="0" fontId="16" fillId="2" borderId="29" xfId="0" applyFont="1" applyFill="1" applyBorder="1"/>
    <xf numFmtId="0" fontId="17" fillId="2" borderId="32" xfId="0" applyFont="1" applyFill="1" applyBorder="1"/>
    <xf numFmtId="37" fontId="17" fillId="2" borderId="32" xfId="0" applyNumberFormat="1" applyFont="1" applyFill="1" applyBorder="1"/>
    <xf numFmtId="39" fontId="17" fillId="2" borderId="30" xfId="0" applyNumberFormat="1" applyFont="1" applyFill="1" applyBorder="1" applyAlignment="1">
      <alignment horizontal="right"/>
    </xf>
    <xf numFmtId="39" fontId="17" fillId="2" borderId="36" xfId="0" applyNumberFormat="1" applyFont="1" applyFill="1" applyBorder="1" applyAlignment="1">
      <alignment horizontal="right"/>
    </xf>
    <xf numFmtId="164" fontId="17" fillId="2" borderId="19" xfId="4" applyNumberFormat="1" applyFont="1" applyFill="1" applyBorder="1"/>
    <xf numFmtId="164" fontId="17" fillId="2" borderId="22" xfId="4" applyNumberFormat="1" applyFont="1" applyFill="1" applyBorder="1"/>
    <xf numFmtId="167" fontId="17" fillId="2" borderId="20" xfId="1" applyNumberFormat="1" applyFont="1" applyFill="1" applyBorder="1"/>
    <xf numFmtId="37" fontId="17" fillId="10" borderId="15" xfId="2" applyNumberFormat="1" applyFont="1" applyFill="1" applyBorder="1" applyAlignment="1">
      <alignment horizontal="right"/>
    </xf>
    <xf numFmtId="37" fontId="17" fillId="10" borderId="21" xfId="2" applyNumberFormat="1" applyFont="1" applyFill="1" applyBorder="1" applyAlignment="1">
      <alignment horizontal="right"/>
    </xf>
    <xf numFmtId="37" fontId="17" fillId="10" borderId="22" xfId="2" applyNumberFormat="1" applyFont="1" applyFill="1" applyBorder="1" applyAlignment="1">
      <alignment horizontal="right"/>
    </xf>
    <xf numFmtId="0" fontId="7" fillId="0" borderId="0" xfId="0" applyFont="1" applyBorder="1" applyAlignment="1" applyProtection="1">
      <alignment horizontal="center"/>
    </xf>
    <xf numFmtId="37" fontId="17" fillId="10" borderId="0" xfId="0" applyNumberFormat="1" applyFont="1" applyFill="1" applyBorder="1"/>
    <xf numFmtId="37" fontId="17" fillId="10" borderId="21" xfId="0" applyNumberFormat="1" applyFont="1" applyFill="1" applyBorder="1"/>
    <xf numFmtId="37" fontId="17" fillId="2" borderId="15" xfId="0" applyNumberFormat="1" applyFont="1" applyFill="1" applyBorder="1"/>
    <xf numFmtId="37" fontId="17" fillId="2" borderId="22" xfId="0" applyNumberFormat="1" applyFont="1" applyFill="1" applyBorder="1"/>
    <xf numFmtId="37" fontId="17" fillId="14" borderId="15" xfId="0" applyNumberFormat="1" applyFont="1" applyFill="1" applyBorder="1"/>
    <xf numFmtId="37" fontId="17" fillId="14" borderId="22" xfId="0" applyNumberFormat="1" applyFont="1" applyFill="1" applyBorder="1"/>
    <xf numFmtId="1" fontId="0" fillId="0" borderId="0" xfId="0" applyNumberFormat="1" applyAlignment="1">
      <alignment horizontal="left"/>
    </xf>
    <xf numFmtId="0" fontId="10" fillId="0" borderId="13" xfId="0" applyFont="1" applyFill="1" applyBorder="1" applyAlignment="1" applyProtection="1">
      <alignment horizontal="left"/>
    </xf>
    <xf numFmtId="0" fontId="10" fillId="0" borderId="7" xfId="0" applyFont="1" applyFill="1" applyBorder="1" applyAlignment="1" applyProtection="1">
      <alignment horizontal="left"/>
    </xf>
    <xf numFmtId="0" fontId="10" fillId="0" borderId="38" xfId="0" applyFont="1" applyFill="1" applyBorder="1" applyAlignment="1" applyProtection="1">
      <alignment horizontal="left"/>
    </xf>
    <xf numFmtId="0" fontId="10" fillId="0" borderId="8" xfId="0" applyFont="1" applyFill="1" applyBorder="1" applyAlignment="1" applyProtection="1">
      <alignment horizontal="center"/>
    </xf>
    <xf numFmtId="0" fontId="10" fillId="0" borderId="11" xfId="0" applyFont="1" applyFill="1" applyBorder="1" applyAlignment="1" applyProtection="1">
      <alignment horizontal="left"/>
    </xf>
    <xf numFmtId="0" fontId="10" fillId="0" borderId="14" xfId="0" applyFont="1" applyFill="1" applyBorder="1" applyAlignment="1" applyProtection="1">
      <alignment horizontal="left"/>
    </xf>
    <xf numFmtId="0" fontId="10" fillId="0" borderId="12" xfId="0" applyFont="1" applyFill="1" applyBorder="1" applyAlignment="1" applyProtection="1">
      <alignment horizontal="center"/>
    </xf>
    <xf numFmtId="167" fontId="17" fillId="11" borderId="0" xfId="1" applyNumberFormat="1" applyFont="1" applyFill="1" applyBorder="1"/>
    <xf numFmtId="167" fontId="17" fillId="11" borderId="18" xfId="1" applyNumberFormat="1" applyFont="1" applyFill="1" applyBorder="1"/>
    <xf numFmtId="167" fontId="17" fillId="11" borderId="19" xfId="1" applyNumberFormat="1" applyFont="1" applyFill="1" applyBorder="1"/>
    <xf numFmtId="37" fontId="17" fillId="0" borderId="0" xfId="0" applyNumberFormat="1" applyFont="1" applyBorder="1"/>
    <xf numFmtId="0" fontId="17" fillId="2" borderId="26" xfId="0" applyFont="1" applyFill="1" applyBorder="1"/>
    <xf numFmtId="0" fontId="17" fillId="2" borderId="31" xfId="0" applyFont="1" applyFill="1" applyBorder="1"/>
    <xf numFmtId="0" fontId="16" fillId="2" borderId="31" xfId="0" applyFont="1" applyFill="1" applyBorder="1" applyAlignment="1">
      <alignment horizontal="center"/>
    </xf>
    <xf numFmtId="0" fontId="16" fillId="2" borderId="27" xfId="0" applyFont="1" applyFill="1" applyBorder="1" applyAlignment="1">
      <alignment horizontal="center"/>
    </xf>
    <xf numFmtId="0" fontId="17" fillId="2" borderId="28" xfId="0" applyFont="1" applyFill="1" applyBorder="1"/>
    <xf numFmtId="0" fontId="16" fillId="2" borderId="39" xfId="0" applyFont="1" applyFill="1" applyBorder="1"/>
    <xf numFmtId="0" fontId="17" fillId="2" borderId="21" xfId="0" applyFont="1" applyFill="1" applyBorder="1"/>
    <xf numFmtId="37" fontId="17" fillId="2" borderId="36" xfId="0" applyNumberFormat="1" applyFont="1" applyFill="1" applyBorder="1"/>
    <xf numFmtId="0" fontId="16" fillId="0" borderId="0" xfId="0" applyFont="1" applyFill="1"/>
    <xf numFmtId="0" fontId="16" fillId="0" borderId="0" xfId="0" applyFont="1" applyFill="1" applyAlignment="1">
      <alignment horizontal="center"/>
    </xf>
    <xf numFmtId="44" fontId="16" fillId="0" borderId="0" xfId="2" applyFont="1" applyFill="1"/>
    <xf numFmtId="0" fontId="16" fillId="0" borderId="0" xfId="0" applyFont="1" applyFill="1" applyAlignment="1">
      <alignment horizontal="left"/>
    </xf>
    <xf numFmtId="0" fontId="34" fillId="2" borderId="5" xfId="0" applyFont="1" applyFill="1" applyBorder="1" applyAlignment="1">
      <alignment horizontal="center"/>
    </xf>
    <xf numFmtId="0" fontId="34" fillId="2" borderId="3" xfId="0" applyFont="1" applyFill="1" applyBorder="1" applyAlignment="1">
      <alignment horizontal="center"/>
    </xf>
    <xf numFmtId="0" fontId="34" fillId="2" borderId="2" xfId="0" applyFont="1" applyFill="1" applyBorder="1" applyAlignment="1">
      <alignment horizontal="center"/>
    </xf>
    <xf numFmtId="0" fontId="34" fillId="12" borderId="5" xfId="0" applyFont="1" applyFill="1" applyBorder="1" applyAlignment="1">
      <alignment horizontal="center"/>
    </xf>
    <xf numFmtId="0" fontId="34" fillId="12" borderId="2" xfId="0" applyFont="1" applyFill="1" applyBorder="1" applyAlignment="1">
      <alignment horizontal="center"/>
    </xf>
    <xf numFmtId="0" fontId="34" fillId="12" borderId="3" xfId="0" applyFont="1" applyFill="1" applyBorder="1" applyAlignment="1">
      <alignment horizontal="center"/>
    </xf>
    <xf numFmtId="0" fontId="34" fillId="2" borderId="26" xfId="0" applyFont="1" applyFill="1" applyBorder="1" applyAlignment="1">
      <alignment horizontal="center"/>
    </xf>
    <xf numFmtId="0" fontId="34" fillId="2" borderId="2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4" fillId="0" borderId="0" xfId="0" applyFont="1" applyAlignment="1">
      <alignment horizontal="center"/>
    </xf>
    <xf numFmtId="0" fontId="26" fillId="10" borderId="23" xfId="0" quotePrefix="1" applyFont="1" applyFill="1" applyBorder="1" applyAlignment="1">
      <alignment horizontal="center"/>
    </xf>
    <xf numFmtId="0" fontId="26" fillId="10" borderId="34" xfId="0" quotePrefix="1" applyFont="1" applyFill="1" applyBorder="1" applyAlignment="1">
      <alignment horizontal="center"/>
    </xf>
    <xf numFmtId="0" fontId="26" fillId="10" borderId="24" xfId="0" quotePrefix="1" applyFont="1" applyFill="1" applyBorder="1" applyAlignment="1">
      <alignment horizontal="center"/>
    </xf>
    <xf numFmtId="0" fontId="26" fillId="12" borderId="23" xfId="0" applyFont="1" applyFill="1" applyBorder="1" applyAlignment="1">
      <alignment horizontal="center"/>
    </xf>
    <xf numFmtId="0" fontId="26" fillId="12" borderId="34" xfId="0" quotePrefix="1" applyFont="1" applyFill="1" applyBorder="1" applyAlignment="1">
      <alignment horizontal="center"/>
    </xf>
    <xf numFmtId="0" fontId="26" fillId="12" borderId="24" xfId="0" quotePrefix="1" applyFont="1" applyFill="1" applyBorder="1" applyAlignment="1">
      <alignment horizontal="center"/>
    </xf>
    <xf numFmtId="0" fontId="27" fillId="10" borderId="34" xfId="0" applyFont="1" applyFill="1" applyBorder="1" applyAlignment="1">
      <alignment horizontal="center"/>
    </xf>
    <xf numFmtId="0" fontId="27" fillId="10" borderId="24" xfId="0" applyFont="1" applyFill="1" applyBorder="1" applyAlignment="1">
      <alignment horizontal="center"/>
    </xf>
    <xf numFmtId="0" fontId="26" fillId="11" borderId="23" xfId="0" quotePrefix="1" applyFont="1" applyFill="1" applyBorder="1" applyAlignment="1">
      <alignment horizontal="center"/>
    </xf>
    <xf numFmtId="0" fontId="26" fillId="11" borderId="34" xfId="0" quotePrefix="1" applyFont="1" applyFill="1" applyBorder="1" applyAlignment="1">
      <alignment horizontal="center"/>
    </xf>
    <xf numFmtId="0" fontId="26" fillId="11" borderId="24" xfId="0" quotePrefix="1" applyFont="1" applyFill="1" applyBorder="1" applyAlignment="1">
      <alignment horizontal="center"/>
    </xf>
    <xf numFmtId="0" fontId="27" fillId="11" borderId="34" xfId="0" applyFont="1" applyFill="1" applyBorder="1" applyAlignment="1">
      <alignment horizontal="center"/>
    </xf>
    <xf numFmtId="0" fontId="27" fillId="11" borderId="24" xfId="0" applyFont="1" applyFill="1" applyBorder="1" applyAlignment="1">
      <alignment horizontal="center"/>
    </xf>
    <xf numFmtId="0" fontId="34" fillId="13" borderId="23" xfId="0" applyFont="1" applyFill="1" applyBorder="1" applyAlignment="1">
      <alignment horizontal="center"/>
    </xf>
    <xf numFmtId="0" fontId="34" fillId="13" borderId="34" xfId="0" applyFont="1" applyFill="1" applyBorder="1" applyAlignment="1">
      <alignment horizontal="center"/>
    </xf>
    <xf numFmtId="0" fontId="26" fillId="14" borderId="23" xfId="0" applyFont="1" applyFill="1" applyBorder="1" applyAlignment="1">
      <alignment horizontal="center"/>
    </xf>
    <xf numFmtId="0" fontId="26" fillId="14" borderId="24" xfId="0" applyFont="1" applyFill="1" applyBorder="1" applyAlignment="1">
      <alignment horizontal="center"/>
    </xf>
    <xf numFmtId="0" fontId="34" fillId="13" borderId="24" xfId="0" applyFont="1" applyFill="1" applyBorder="1" applyAlignment="1">
      <alignment horizontal="center"/>
    </xf>
    <xf numFmtId="0" fontId="26" fillId="2" borderId="23" xfId="0" applyFont="1" applyFill="1" applyBorder="1" applyAlignment="1">
      <alignment horizontal="center"/>
    </xf>
    <xf numFmtId="0" fontId="26" fillId="2" borderId="34" xfId="0" applyFont="1" applyFill="1" applyBorder="1" applyAlignment="1">
      <alignment horizontal="center"/>
    </xf>
    <xf numFmtId="0" fontId="26" fillId="2" borderId="24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4" xfId="0" applyBorder="1" applyAlignment="1">
      <alignment horizontal="center"/>
    </xf>
    <xf numFmtId="0" fontId="26" fillId="11" borderId="23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28" fillId="0" borderId="40" xfId="0" applyFont="1" applyBorder="1" applyAlignment="1">
      <alignment horizontal="center"/>
    </xf>
    <xf numFmtId="0" fontId="28" fillId="0" borderId="41" xfId="0" applyFont="1" applyBorder="1" applyAlignment="1">
      <alignment horizontal="center"/>
    </xf>
    <xf numFmtId="170" fontId="17" fillId="0" borderId="17" xfId="0" applyNumberFormat="1" applyFont="1" applyFill="1" applyBorder="1" applyAlignment="1" applyProtection="1">
      <alignment horizontal="center"/>
    </xf>
    <xf numFmtId="0" fontId="17" fillId="0" borderId="40" xfId="0" applyFont="1" applyBorder="1" applyAlignment="1">
      <alignment horizontal="center"/>
    </xf>
    <xf numFmtId="0" fontId="17" fillId="0" borderId="41" xfId="0" applyFont="1" applyBorder="1" applyAlignment="1">
      <alignment horizontal="center"/>
    </xf>
    <xf numFmtId="0" fontId="16" fillId="9" borderId="5" xfId="0" quotePrefix="1" applyFont="1" applyFill="1" applyBorder="1" applyAlignment="1">
      <alignment horizontal="center"/>
    </xf>
    <xf numFmtId="0" fontId="16" fillId="9" borderId="2" xfId="0" quotePrefix="1" applyFont="1" applyFill="1" applyBorder="1" applyAlignment="1">
      <alignment horizontal="center"/>
    </xf>
    <xf numFmtId="0" fontId="16" fillId="9" borderId="3" xfId="0" quotePrefix="1" applyFont="1" applyFill="1" applyBorder="1" applyAlignment="1">
      <alignment horizontal="center"/>
    </xf>
    <xf numFmtId="0" fontId="16" fillId="9" borderId="5" xfId="0" applyFont="1" applyFill="1" applyBorder="1" applyAlignment="1">
      <alignment horizontal="center"/>
    </xf>
    <xf numFmtId="0" fontId="16" fillId="9" borderId="2" xfId="0" applyFont="1" applyFill="1" applyBorder="1" applyAlignment="1">
      <alignment horizontal="center"/>
    </xf>
    <xf numFmtId="0" fontId="16" fillId="9" borderId="3" xfId="0" applyFont="1" applyFill="1" applyBorder="1" applyAlignment="1">
      <alignment horizontal="center"/>
    </xf>
  </cellXfs>
  <cellStyles count="8">
    <cellStyle name="Comma" xfId="1" builtinId="3"/>
    <cellStyle name="Currency" xfId="2" builtinId="4"/>
    <cellStyle name="Normal" xfId="0" builtinId="0"/>
    <cellStyle name="Normal_June Options 97" xfId="3"/>
    <cellStyle name="Percent" xfId="4" builtinId="5"/>
    <cellStyle name="Unprot" xfId="5"/>
    <cellStyle name="Unprot$" xfId="6"/>
    <cellStyle name="Unprotect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23" dropStyle="combo" dx="22" fmlaLink="'Power Curves'!$DZ$9" fmlaRange="'Power Curves'!$DY$10:$DY$58" sel="25" val="24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CheckBox" fmlaLink="'Pricing Inputs'!$AR$17" lockText="1" noThreeD="1"/>
</file>

<file path=xl/ctrlProps/ctrlProp12.xml><?xml version="1.0" encoding="utf-8"?>
<formControlPr xmlns="http://schemas.microsoft.com/office/spreadsheetml/2009/9/main" objectType="Drop" dropStyle="combo" dx="22" fmlaLink="'Pricing Inputs'!$AN$8" fmlaRange="'Pricing Inputs'!$AO$9:$AO$10" noThreeD="1" sel="2" val="0"/>
</file>

<file path=xl/ctrlProps/ctrlProp13.xml><?xml version="1.0" encoding="utf-8"?>
<formControlPr xmlns="http://schemas.microsoft.com/office/spreadsheetml/2009/9/main" objectType="Drop" dropStyle="combo" dx="22" fmlaLink="'Pricing Inputs'!$AN$16" fmlaRange="'Pricing Inputs'!$AO$17:$AO$19" noThreeD="1" sel="2" val="0"/>
</file>

<file path=xl/ctrlProps/ctrlProp14.xml><?xml version="1.0" encoding="utf-8"?>
<formControlPr xmlns="http://schemas.microsoft.com/office/spreadsheetml/2009/9/main" objectType="CheckBox" checked="Checked" fmlaLink="'Pricing Inputs'!$AR$21" lockText="1" noThreeD="1"/>
</file>

<file path=xl/ctrlProps/ctrlProp15.xml><?xml version="1.0" encoding="utf-8"?>
<formControlPr xmlns="http://schemas.microsoft.com/office/spreadsheetml/2009/9/main" objectType="CheckBox" fmlaLink="'Pricing Inputs'!$AR$23" lockText="1" noThreeD="1"/>
</file>

<file path=xl/ctrlProps/ctrlProp16.xml><?xml version="1.0" encoding="utf-8"?>
<formControlPr xmlns="http://schemas.microsoft.com/office/spreadsheetml/2009/9/main" objectType="Drop" dropStyle="combo" dx="22" fmlaLink="'Pricing Inputs'!$AN$21" fmlaRange="'Pricing Inputs'!$AO$22:$AO$23" noThreeD="1" sel="2" val="0"/>
</file>

<file path=xl/ctrlProps/ctrlProp17.xml><?xml version="1.0" encoding="utf-8"?>
<formControlPr xmlns="http://schemas.microsoft.com/office/spreadsheetml/2009/9/main" objectType="Drop" dropStyle="combo" dx="22" fmlaLink="'Pricing Inputs'!$AN$25" fmlaRange="'Pricing Inputs'!$AO$26:$AO$27" noThreeD="1" sel="2" val="0"/>
</file>

<file path=xl/ctrlProps/ctrlProp18.xml><?xml version="1.0" encoding="utf-8"?>
<formControlPr xmlns="http://schemas.microsoft.com/office/spreadsheetml/2009/9/main" objectType="Drop" dropStyle="combo" dx="22" fmlaLink="'Pricing Inputs'!$AN$29" fmlaRange="'Pricing Inputs'!$AO$30:$AO$31" noThreeD="1" sel="1" val="0"/>
</file>

<file path=xl/ctrlProps/ctrlProp19.xml><?xml version="1.0" encoding="utf-8"?>
<formControlPr xmlns="http://schemas.microsoft.com/office/spreadsheetml/2009/9/main" objectType="CheckBox" checked="Checked" fmlaLink="'Pricing Inputs'!$AR$25" lockText="1" noThreeD="1"/>
</file>

<file path=xl/ctrlProps/ctrlProp2.xml><?xml version="1.0" encoding="utf-8"?>
<formControlPr xmlns="http://schemas.microsoft.com/office/spreadsheetml/2009/9/main" objectType="Drop" dropLines="10" dropStyle="combo" dx="22" fmlaLink="'Gas Curves'!$CO$2" fmlaRange="'Gas Curves'!$CL$3:$CL$17" sel="14" val="0"/>
</file>

<file path=xl/ctrlProps/ctrlProp3.xml><?xml version="1.0" encoding="utf-8"?>
<formControlPr xmlns="http://schemas.microsoft.com/office/spreadsheetml/2009/9/main" objectType="Drop" dropLines="10" dropStyle="combo" dx="22" fmlaLink="'Gas Curves'!$BX$1" fmlaRange="'Gas Curves'!$BQ$2:$BQ$410" sel="368" val="365"/>
</file>

<file path=xl/ctrlProps/ctrlProp4.xml><?xml version="1.0" encoding="utf-8"?>
<formControlPr xmlns="http://schemas.microsoft.com/office/spreadsheetml/2009/9/main" objectType="Drop" dropLines="10" dropStyle="combo" dx="22" fmlaLink="'Gas Curves'!$CH$1" fmlaRange="'Gas Curves'!$BQ$2:$BQ$410" sel="368" val="365"/>
</file>

<file path=xl/ctrlProps/ctrlProp5.xml><?xml version="1.0" encoding="utf-8"?>
<formControlPr xmlns="http://schemas.microsoft.com/office/spreadsheetml/2009/9/main" objectType="Drop" dropStyle="combo" dx="22" fmlaLink="'Pricing Inputs'!$AQ$3" fmlaRange="'Pricing Inputs'!$AR$4:$AR$14" noThreeD="1" sel="11" val="3"/>
</file>

<file path=xl/ctrlProps/ctrlProp6.xml><?xml version="1.0" encoding="utf-8"?>
<formControlPr xmlns="http://schemas.microsoft.com/office/spreadsheetml/2009/9/main" objectType="CheckBox" checked="Checked" fmlaLink="'Pricing Inputs'!$AR$19" lockText="1" noThreeD="1"/>
</file>

<file path=xl/ctrlProps/ctrlProp7.xml><?xml version="1.0" encoding="utf-8"?>
<formControlPr xmlns="http://schemas.microsoft.com/office/spreadsheetml/2009/9/main" objectType="Drop" dropStyle="combo" dx="22" fmlaLink="'Pricing Inputs'!$AN$12" fmlaRange="'Pricing Inputs'!$AO$13:$AO$14" noThreeD="1" sel="2" val="0"/>
</file>

<file path=xl/ctrlProps/ctrlProp8.xml><?xml version="1.0" encoding="utf-8"?>
<formControlPr xmlns="http://schemas.microsoft.com/office/spreadsheetml/2009/9/main" objectType="Drop" dropStyle="combo" dx="22" fmlaLink="'Pricing Inputs'!$AN$3" fmlaRange="'Pricing Inputs'!$AO$4:$AO$6" noThreeD="1" sel="3" val="0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5</xdr:row>
          <xdr:rowOff>9525</xdr:rowOff>
        </xdr:from>
        <xdr:to>
          <xdr:col>2</xdr:col>
          <xdr:colOff>419100</xdr:colOff>
          <xdr:row>6</xdr:row>
          <xdr:rowOff>57150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42456537-3506-A3EF-74E6-6FFAF66F40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9</xdr:row>
          <xdr:rowOff>9525</xdr:rowOff>
        </xdr:from>
        <xdr:to>
          <xdr:col>2</xdr:col>
          <xdr:colOff>381000</xdr:colOff>
          <xdr:row>10</xdr:row>
          <xdr:rowOff>57150</xdr:rowOff>
        </xdr:to>
        <xdr:sp macro="" textlink="">
          <xdr:nvSpPr>
            <xdr:cNvPr id="4100" name="Drop Down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3ECDA29E-2F70-2B7A-A96C-77AD1A79DB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13</xdr:row>
          <xdr:rowOff>9525</xdr:rowOff>
        </xdr:from>
        <xdr:to>
          <xdr:col>2</xdr:col>
          <xdr:colOff>381000</xdr:colOff>
          <xdr:row>14</xdr:row>
          <xdr:rowOff>47625</xdr:rowOff>
        </xdr:to>
        <xdr:sp macro="" textlink="">
          <xdr:nvSpPr>
            <xdr:cNvPr id="4101" name="Drop Down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3B7CDCD9-A5ED-0424-BCF6-984DE96384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16</xdr:row>
          <xdr:rowOff>0</xdr:rowOff>
        </xdr:from>
        <xdr:to>
          <xdr:col>2</xdr:col>
          <xdr:colOff>419100</xdr:colOff>
          <xdr:row>17</xdr:row>
          <xdr:rowOff>38100</xdr:rowOff>
        </xdr:to>
        <xdr:sp macro="" textlink="">
          <xdr:nvSpPr>
            <xdr:cNvPr id="4102" name="Drop Down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B4EE65AA-6207-6985-FDEA-3BDF96A3D2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23</xdr:row>
          <xdr:rowOff>9525</xdr:rowOff>
        </xdr:from>
        <xdr:to>
          <xdr:col>2</xdr:col>
          <xdr:colOff>485775</xdr:colOff>
          <xdr:row>24</xdr:row>
          <xdr:rowOff>0</xdr:rowOff>
        </xdr:to>
        <xdr:sp macro="" textlink="">
          <xdr:nvSpPr>
            <xdr:cNvPr id="4104" name="Drop Down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82276B51-1083-C26B-2D86-FA40757732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17</xdr:row>
          <xdr:rowOff>123825</xdr:rowOff>
        </xdr:from>
        <xdr:to>
          <xdr:col>1</xdr:col>
          <xdr:colOff>1123950</xdr:colOff>
          <xdr:row>19</xdr:row>
          <xdr:rowOff>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95F9ADEF-1055-69A0-3A70-6A622C4968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Gas Basis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27</xdr:row>
          <xdr:rowOff>47625</xdr:rowOff>
        </xdr:from>
        <xdr:to>
          <xdr:col>2</xdr:col>
          <xdr:colOff>438150</xdr:colOff>
          <xdr:row>28</xdr:row>
          <xdr:rowOff>114300</xdr:rowOff>
        </xdr:to>
        <xdr:sp macro="" textlink="">
          <xdr:nvSpPr>
            <xdr:cNvPr id="4108" name="Drop Down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7E85224C-7262-CA09-10CB-22AC8A452E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33</xdr:row>
          <xdr:rowOff>57150</xdr:rowOff>
        </xdr:from>
        <xdr:to>
          <xdr:col>2</xdr:col>
          <xdr:colOff>495300</xdr:colOff>
          <xdr:row>34</xdr:row>
          <xdr:rowOff>104775</xdr:rowOff>
        </xdr:to>
        <xdr:sp macro="" textlink="">
          <xdr:nvSpPr>
            <xdr:cNvPr id="4110" name="Drop Down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16F8BB5F-B160-1741-7649-E7228B1A6D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523875</xdr:colOff>
          <xdr:row>5</xdr:row>
          <xdr:rowOff>9525</xdr:rowOff>
        </xdr:from>
        <xdr:to>
          <xdr:col>3</xdr:col>
          <xdr:colOff>714375</xdr:colOff>
          <xdr:row>6</xdr:row>
          <xdr:rowOff>47625</xdr:rowOff>
        </xdr:to>
        <xdr:sp macro="" textlink="">
          <xdr:nvSpPr>
            <xdr:cNvPr id="4115" name="Button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1E31F518-2273-4AD6-B163-DC495CC7E3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Refresh Curve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514350</xdr:colOff>
          <xdr:row>14</xdr:row>
          <xdr:rowOff>38100</xdr:rowOff>
        </xdr:from>
        <xdr:to>
          <xdr:col>3</xdr:col>
          <xdr:colOff>685800</xdr:colOff>
          <xdr:row>15</xdr:row>
          <xdr:rowOff>57150</xdr:rowOff>
        </xdr:to>
        <xdr:sp macro="" textlink="">
          <xdr:nvSpPr>
            <xdr:cNvPr id="4116" name="Button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89B9AAE1-B77A-F9D3-73D0-CB12816D3B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Refresh Curves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FF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95250</xdr:colOff>
          <xdr:row>35</xdr:row>
          <xdr:rowOff>95250</xdr:rowOff>
        </xdr:from>
        <xdr:to>
          <xdr:col>6</xdr:col>
          <xdr:colOff>295275</xdr:colOff>
          <xdr:row>36</xdr:row>
          <xdr:rowOff>133350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E97B429-FD5A-DA7F-075B-6DEE0871FF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Vol Smile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30</xdr:row>
          <xdr:rowOff>19050</xdr:rowOff>
        </xdr:from>
        <xdr:to>
          <xdr:col>2</xdr:col>
          <xdr:colOff>447675</xdr:colOff>
          <xdr:row>31</xdr:row>
          <xdr:rowOff>57150</xdr:rowOff>
        </xdr:to>
        <xdr:sp macro="" textlink="">
          <xdr:nvSpPr>
            <xdr:cNvPr id="4119" name="Drop Down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7E31D8DD-25C9-E37E-FB35-6CF85B916C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42</xdr:row>
          <xdr:rowOff>57150</xdr:rowOff>
        </xdr:from>
        <xdr:to>
          <xdr:col>2</xdr:col>
          <xdr:colOff>485775</xdr:colOff>
          <xdr:row>43</xdr:row>
          <xdr:rowOff>76200</xdr:rowOff>
        </xdr:to>
        <xdr:sp macro="" textlink="">
          <xdr:nvSpPr>
            <xdr:cNvPr id="4120" name="Drop Down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92625314-6602-780B-D70C-EC236810A5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17</xdr:row>
          <xdr:rowOff>123825</xdr:rowOff>
        </xdr:from>
        <xdr:to>
          <xdr:col>3</xdr:col>
          <xdr:colOff>371475</xdr:colOff>
          <xdr:row>19</xdr:row>
          <xdr:rowOff>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7E39FB5D-1F7F-5CA8-9FE0-F6661C0FF2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Gas Index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28575</xdr:colOff>
          <xdr:row>21</xdr:row>
          <xdr:rowOff>9525</xdr:rowOff>
        </xdr:from>
        <xdr:to>
          <xdr:col>17</xdr:col>
          <xdr:colOff>485775</xdr:colOff>
          <xdr:row>22</xdr:row>
          <xdr:rowOff>38100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44819162-D665-B315-9D85-49C7345B87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Correlation Override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39</xdr:row>
          <xdr:rowOff>47625</xdr:rowOff>
        </xdr:from>
        <xdr:to>
          <xdr:col>2</xdr:col>
          <xdr:colOff>485775</xdr:colOff>
          <xdr:row>40</xdr:row>
          <xdr:rowOff>114300</xdr:rowOff>
        </xdr:to>
        <xdr:sp macro="" textlink="">
          <xdr:nvSpPr>
            <xdr:cNvPr id="4124" name="Drop Down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5F747985-8AFA-C962-E25C-1CA9180473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45</xdr:row>
          <xdr:rowOff>38100</xdr:rowOff>
        </xdr:from>
        <xdr:to>
          <xdr:col>2</xdr:col>
          <xdr:colOff>485775</xdr:colOff>
          <xdr:row>45</xdr:row>
          <xdr:rowOff>247650</xdr:rowOff>
        </xdr:to>
        <xdr:sp macro="" textlink="">
          <xdr:nvSpPr>
            <xdr:cNvPr id="4125" name="Drop Down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3DE24636-B230-2096-90AF-381A190A90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36</xdr:row>
          <xdr:rowOff>66675</xdr:rowOff>
        </xdr:from>
        <xdr:to>
          <xdr:col>2</xdr:col>
          <xdr:colOff>495300</xdr:colOff>
          <xdr:row>37</xdr:row>
          <xdr:rowOff>95250</xdr:rowOff>
        </xdr:to>
        <xdr:sp macro="" textlink="">
          <xdr:nvSpPr>
            <xdr:cNvPr id="4126" name="Drop Down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67750074-E3DE-642D-7071-5B41491437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24</xdr:row>
          <xdr:rowOff>66675</xdr:rowOff>
        </xdr:from>
        <xdr:to>
          <xdr:col>2</xdr:col>
          <xdr:colOff>257175</xdr:colOff>
          <xdr:row>25</xdr:row>
          <xdr:rowOff>133350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6960026B-F7C4-9C71-4DBC-A1890EF43E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Off Peak Extrinsic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33</xdr:row>
      <xdr:rowOff>152400</xdr:rowOff>
    </xdr:from>
    <xdr:to>
      <xdr:col>14</xdr:col>
      <xdr:colOff>561975</xdr:colOff>
      <xdr:row>35</xdr:row>
      <xdr:rowOff>114300</xdr:rowOff>
    </xdr:to>
    <xdr:cxnSp macro="">
      <xdr:nvCxnSpPr>
        <xdr:cNvPr id="6409" name="AutoShape 265">
          <a:extLst>
            <a:ext uri="{FF2B5EF4-FFF2-40B4-BE49-F238E27FC236}">
              <a16:creationId xmlns:a16="http://schemas.microsoft.com/office/drawing/2014/main" id="{ED71BAC1-53C1-FC35-FFD3-671792B59FFA}"/>
            </a:ext>
          </a:extLst>
        </xdr:cNvPr>
        <xdr:cNvCxnSpPr>
          <a:cxnSpLocks noChangeShapeType="1"/>
        </xdr:cNvCxnSpPr>
      </xdr:nvCxnSpPr>
      <xdr:spPr bwMode="auto">
        <a:xfrm rot="5400000">
          <a:off x="9315450" y="5495925"/>
          <a:ext cx="295275" cy="295275"/>
        </a:xfrm>
        <a:prstGeom prst="bentConnector3">
          <a:avLst>
            <a:gd name="adj1" fmla="val 48389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295275</xdr:colOff>
      <xdr:row>33</xdr:row>
      <xdr:rowOff>0</xdr:rowOff>
    </xdr:from>
    <xdr:to>
      <xdr:col>4</xdr:col>
      <xdr:colOff>238125</xdr:colOff>
      <xdr:row>35</xdr:row>
      <xdr:rowOff>152400</xdr:rowOff>
    </xdr:to>
    <xdr:sp macro="" textlink="">
      <xdr:nvSpPr>
        <xdr:cNvPr id="6410" name="Line 266">
          <a:extLst>
            <a:ext uri="{FF2B5EF4-FFF2-40B4-BE49-F238E27FC236}">
              <a16:creationId xmlns:a16="http://schemas.microsoft.com/office/drawing/2014/main" id="{9238296C-012F-0C51-527D-B1A1E5732DBB}"/>
            </a:ext>
          </a:extLst>
        </xdr:cNvPr>
        <xdr:cNvSpPr>
          <a:spLocks noChangeShapeType="1"/>
        </xdr:cNvSpPr>
      </xdr:nvSpPr>
      <xdr:spPr bwMode="auto">
        <a:xfrm>
          <a:off x="2266950" y="5343525"/>
          <a:ext cx="552450" cy="485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1:T51"/>
  <sheetViews>
    <sheetView showGridLines="0" tabSelected="1" topLeftCell="B1" zoomScale="85" workbookViewId="0">
      <selection activeCell="D4" sqref="D4"/>
    </sheetView>
  </sheetViews>
  <sheetFormatPr defaultRowHeight="12.75" x14ac:dyDescent="0.2"/>
  <cols>
    <col min="1" max="1" width="2.7109375" style="120" customWidth="1"/>
    <col min="2" max="2" width="18.42578125" style="120" customWidth="1"/>
    <col min="3" max="3" width="10.85546875" style="120" customWidth="1"/>
    <col min="4" max="4" width="11.42578125" style="120" customWidth="1"/>
    <col min="5" max="5" width="5.7109375" style="120" customWidth="1"/>
    <col min="6" max="6" width="6.42578125" style="120" customWidth="1"/>
    <col min="7" max="7" width="8.42578125" style="120" customWidth="1"/>
    <col min="8" max="8" width="5.5703125" style="120" customWidth="1"/>
    <col min="9" max="9" width="6.7109375" style="120" customWidth="1"/>
    <col min="10" max="10" width="8.5703125" style="120" bestFit="1" customWidth="1"/>
    <col min="11" max="11" width="5.85546875" style="120" customWidth="1"/>
    <col min="12" max="12" width="5.5703125" style="120" customWidth="1"/>
    <col min="13" max="13" width="5.42578125" style="120" customWidth="1"/>
    <col min="14" max="14" width="7" style="120" bestFit="1" customWidth="1"/>
    <col min="15" max="15" width="6.7109375" style="120" customWidth="1"/>
    <col min="16" max="16" width="5.7109375" style="120" customWidth="1"/>
    <col min="17" max="17" width="12.7109375" style="120" customWidth="1"/>
    <col min="18" max="18" width="12.28515625" style="120" bestFit="1" customWidth="1"/>
    <col min="19" max="19" width="11" style="120" bestFit="1" customWidth="1"/>
    <col min="20" max="20" width="9.85546875" style="120" bestFit="1" customWidth="1"/>
    <col min="21" max="21" width="8.7109375" style="120" customWidth="1"/>
    <col min="22" max="22" width="5.7109375" style="120" bestFit="1" customWidth="1"/>
    <col min="23" max="23" width="4.140625" style="120" bestFit="1" customWidth="1"/>
    <col min="24" max="24" width="12.140625" style="120" bestFit="1" customWidth="1"/>
    <col min="25" max="25" width="6.7109375" style="120" customWidth="1"/>
    <col min="26" max="26" width="9.85546875" style="120" bestFit="1" customWidth="1"/>
    <col min="27" max="27" width="12.140625" style="120" bestFit="1" customWidth="1"/>
    <col min="28" max="28" width="3.7109375" style="120" bestFit="1" customWidth="1"/>
    <col min="29" max="29" width="9.85546875" style="120" bestFit="1" customWidth="1"/>
    <col min="30" max="30" width="12.140625" style="120" bestFit="1" customWidth="1"/>
    <col min="31" max="31" width="4.140625" style="120" bestFit="1" customWidth="1"/>
    <col min="32" max="16384" width="9.140625" style="120"/>
  </cols>
  <sheetData>
    <row r="1" spans="2:20" ht="13.5" thickBot="1" x14ac:dyDescent="0.25"/>
    <row r="2" spans="2:20" ht="16.5" thickBot="1" x14ac:dyDescent="0.3">
      <c r="B2" s="476" t="s">
        <v>1424</v>
      </c>
      <c r="C2" s="478"/>
      <c r="D2" s="477"/>
      <c r="E2" s="258"/>
      <c r="F2" s="476" t="s">
        <v>1356</v>
      </c>
      <c r="G2" s="478"/>
      <c r="H2" s="478"/>
      <c r="I2" s="478"/>
      <c r="J2" s="478"/>
      <c r="K2" s="478"/>
      <c r="L2" s="478"/>
      <c r="M2" s="478"/>
      <c r="N2" s="478"/>
      <c r="O2" s="477"/>
      <c r="Q2" s="476" t="s">
        <v>1357</v>
      </c>
      <c r="R2" s="478"/>
      <c r="S2" s="478"/>
      <c r="T2" s="477"/>
    </row>
    <row r="3" spans="2:20" x14ac:dyDescent="0.2">
      <c r="B3" s="275" t="s">
        <v>74</v>
      </c>
      <c r="C3" s="276"/>
      <c r="D3" s="277">
        <f ca="1">TODAY()</f>
        <v>37104</v>
      </c>
      <c r="E3" s="254"/>
      <c r="F3" s="297"/>
      <c r="G3" s="298"/>
      <c r="H3" s="298"/>
      <c r="I3" s="299" t="s">
        <v>1343</v>
      </c>
      <c r="J3" s="276"/>
      <c r="K3" s="299" t="s">
        <v>1344</v>
      </c>
      <c r="L3" s="298"/>
      <c r="M3" s="298"/>
      <c r="N3" s="298"/>
      <c r="O3" s="300"/>
      <c r="Q3" s="265" t="s">
        <v>66</v>
      </c>
      <c r="R3" s="422"/>
      <c r="S3" s="309"/>
      <c r="T3" s="266"/>
    </row>
    <row r="4" spans="2:20" x14ac:dyDescent="0.2">
      <c r="B4" s="278" t="s">
        <v>1407</v>
      </c>
      <c r="C4" s="279"/>
      <c r="D4" s="280">
        <f ca="1">TODAY()</f>
        <v>37104</v>
      </c>
      <c r="E4" s="254"/>
      <c r="F4" s="301"/>
      <c r="G4" s="302" t="s">
        <v>70</v>
      </c>
      <c r="H4" s="302" t="s">
        <v>70</v>
      </c>
      <c r="I4" s="302" t="s">
        <v>70</v>
      </c>
      <c r="J4" s="302" t="s">
        <v>1298</v>
      </c>
      <c r="K4" s="302" t="s">
        <v>1298</v>
      </c>
      <c r="L4" s="302" t="s">
        <v>1298</v>
      </c>
      <c r="M4" s="302" t="s">
        <v>1299</v>
      </c>
      <c r="N4" s="302" t="s">
        <v>1299</v>
      </c>
      <c r="O4" s="303" t="s">
        <v>1299</v>
      </c>
      <c r="Q4" s="319" t="s">
        <v>67</v>
      </c>
      <c r="R4" s="423"/>
      <c r="S4" s="145">
        <v>37135</v>
      </c>
      <c r="T4" s="270"/>
    </row>
    <row r="5" spans="2:20" x14ac:dyDescent="0.2">
      <c r="B5" s="281" t="s">
        <v>75</v>
      </c>
      <c r="C5" s="282"/>
      <c r="D5" s="283"/>
      <c r="E5" s="166"/>
      <c r="F5" s="304" t="s">
        <v>73</v>
      </c>
      <c r="G5" s="305" t="s">
        <v>71</v>
      </c>
      <c r="H5" s="305" t="s">
        <v>72</v>
      </c>
      <c r="I5" s="305" t="s">
        <v>1305</v>
      </c>
      <c r="J5" s="305" t="s">
        <v>71</v>
      </c>
      <c r="K5" s="305" t="s">
        <v>72</v>
      </c>
      <c r="L5" s="305" t="s">
        <v>1305</v>
      </c>
      <c r="M5" s="305" t="s">
        <v>71</v>
      </c>
      <c r="N5" s="305" t="s">
        <v>72</v>
      </c>
      <c r="O5" s="306" t="s">
        <v>1305</v>
      </c>
      <c r="Q5" s="319" t="s">
        <v>68</v>
      </c>
      <c r="R5" s="423"/>
      <c r="S5" s="145">
        <v>37986</v>
      </c>
      <c r="T5" s="270"/>
    </row>
    <row r="6" spans="2:20" x14ac:dyDescent="0.2">
      <c r="B6" s="267"/>
      <c r="C6" s="279"/>
      <c r="D6" s="284"/>
      <c r="E6" s="166"/>
      <c r="F6" s="304">
        <v>1</v>
      </c>
      <c r="G6" s="261">
        <v>1</v>
      </c>
      <c r="H6" s="261">
        <v>1</v>
      </c>
      <c r="I6" s="261">
        <v>1</v>
      </c>
      <c r="J6" s="261">
        <v>1</v>
      </c>
      <c r="K6" s="261">
        <v>1</v>
      </c>
      <c r="L6" s="261">
        <v>1</v>
      </c>
      <c r="M6" s="261">
        <v>1</v>
      </c>
      <c r="N6" s="261">
        <v>1</v>
      </c>
      <c r="O6" s="262">
        <v>1</v>
      </c>
      <c r="Q6" s="319" t="s">
        <v>69</v>
      </c>
      <c r="R6" s="423"/>
      <c r="S6" s="255">
        <f>(S5-S4)/365</f>
        <v>2.3315068493150686</v>
      </c>
      <c r="T6" s="270"/>
    </row>
    <row r="7" spans="2:20" x14ac:dyDescent="0.2">
      <c r="B7" s="267"/>
      <c r="C7" s="279"/>
      <c r="D7" s="284"/>
      <c r="E7" s="166"/>
      <c r="F7" s="304">
        <v>2</v>
      </c>
      <c r="G7" s="261">
        <v>1</v>
      </c>
      <c r="H7" s="261">
        <v>1</v>
      </c>
      <c r="I7" s="261">
        <v>1</v>
      </c>
      <c r="J7" s="261">
        <v>1</v>
      </c>
      <c r="K7" s="261">
        <v>1</v>
      </c>
      <c r="L7" s="261">
        <v>1</v>
      </c>
      <c r="M7" s="261">
        <v>1</v>
      </c>
      <c r="N7" s="261">
        <v>1</v>
      </c>
      <c r="O7" s="262">
        <v>1</v>
      </c>
      <c r="Q7" s="319"/>
      <c r="R7" s="423"/>
      <c r="S7" s="279"/>
      <c r="T7" s="270"/>
    </row>
    <row r="8" spans="2:20" x14ac:dyDescent="0.2">
      <c r="B8" s="285" t="s">
        <v>76</v>
      </c>
      <c r="C8" s="286"/>
      <c r="D8" s="280">
        <f ca="1">CurveDate</f>
        <v>37104</v>
      </c>
      <c r="E8" s="141"/>
      <c r="F8" s="304">
        <v>3</v>
      </c>
      <c r="G8" s="261">
        <v>1</v>
      </c>
      <c r="H8" s="261">
        <v>1</v>
      </c>
      <c r="I8" s="261">
        <v>1</v>
      </c>
      <c r="J8" s="261">
        <v>1</v>
      </c>
      <c r="K8" s="261">
        <v>1</v>
      </c>
      <c r="L8" s="261">
        <v>1</v>
      </c>
      <c r="M8" s="261">
        <v>1</v>
      </c>
      <c r="N8" s="261">
        <v>1</v>
      </c>
      <c r="O8" s="262">
        <v>1</v>
      </c>
      <c r="Q8" s="271" t="s">
        <v>1421</v>
      </c>
      <c r="R8" s="424"/>
      <c r="S8" s="323"/>
      <c r="T8" s="270"/>
    </row>
    <row r="9" spans="2:20" x14ac:dyDescent="0.2">
      <c r="B9" s="287" t="s">
        <v>1284</v>
      </c>
      <c r="C9" s="286"/>
      <c r="D9" s="288"/>
      <c r="E9" s="254"/>
      <c r="F9" s="304">
        <v>4</v>
      </c>
      <c r="G9" s="261">
        <v>1</v>
      </c>
      <c r="H9" s="261">
        <v>1</v>
      </c>
      <c r="I9" s="261">
        <v>1</v>
      </c>
      <c r="J9" s="261">
        <v>1</v>
      </c>
      <c r="K9" s="261">
        <v>1</v>
      </c>
      <c r="L9" s="261">
        <v>1</v>
      </c>
      <c r="M9" s="261">
        <v>1</v>
      </c>
      <c r="N9" s="261">
        <v>1</v>
      </c>
      <c r="O9" s="262">
        <v>1</v>
      </c>
      <c r="Q9" s="320" t="s">
        <v>1350</v>
      </c>
      <c r="R9" s="425"/>
      <c r="S9" s="146">
        <v>0</v>
      </c>
      <c r="T9" s="270" t="s">
        <v>62</v>
      </c>
    </row>
    <row r="10" spans="2:20" x14ac:dyDescent="0.2">
      <c r="B10" s="289"/>
      <c r="C10" s="290"/>
      <c r="D10" s="291"/>
      <c r="E10" s="141"/>
      <c r="F10" s="304">
        <v>5</v>
      </c>
      <c r="G10" s="261">
        <v>1</v>
      </c>
      <c r="H10" s="261">
        <v>1</v>
      </c>
      <c r="I10" s="261">
        <v>1</v>
      </c>
      <c r="J10" s="261">
        <v>1</v>
      </c>
      <c r="K10" s="261">
        <v>1</v>
      </c>
      <c r="L10" s="261">
        <v>1</v>
      </c>
      <c r="M10" s="261">
        <v>1</v>
      </c>
      <c r="N10" s="261">
        <v>1</v>
      </c>
      <c r="O10" s="262">
        <v>1</v>
      </c>
      <c r="Q10" s="320" t="s">
        <v>1351</v>
      </c>
      <c r="R10" s="425"/>
      <c r="S10" s="146">
        <v>0</v>
      </c>
      <c r="T10" s="270" t="s">
        <v>62</v>
      </c>
    </row>
    <row r="11" spans="2:20" x14ac:dyDescent="0.2">
      <c r="B11" s="267"/>
      <c r="C11" s="279"/>
      <c r="D11" s="270"/>
      <c r="E11" s="141"/>
      <c r="F11" s="304">
        <v>6</v>
      </c>
      <c r="G11" s="261">
        <v>1</v>
      </c>
      <c r="H11" s="261">
        <v>1</v>
      </c>
      <c r="I11" s="261">
        <v>1</v>
      </c>
      <c r="J11" s="261">
        <v>1</v>
      </c>
      <c r="K11" s="261">
        <v>1</v>
      </c>
      <c r="L11" s="261">
        <v>1</v>
      </c>
      <c r="M11" s="261">
        <v>1</v>
      </c>
      <c r="N11" s="261">
        <v>1</v>
      </c>
      <c r="O11" s="262">
        <v>1</v>
      </c>
      <c r="Q11" s="319" t="s">
        <v>1353</v>
      </c>
      <c r="R11" s="423"/>
      <c r="S11" s="147">
        <v>0</v>
      </c>
      <c r="T11" s="270"/>
    </row>
    <row r="12" spans="2:20" x14ac:dyDescent="0.2">
      <c r="B12" s="292" t="s">
        <v>1262</v>
      </c>
      <c r="C12" s="290"/>
      <c r="D12" s="280">
        <f ca="1">CurveDate</f>
        <v>37104</v>
      </c>
      <c r="E12" s="254"/>
      <c r="F12" s="304">
        <v>7</v>
      </c>
      <c r="G12" s="261">
        <v>1</v>
      </c>
      <c r="H12" s="261">
        <v>1</v>
      </c>
      <c r="I12" s="261">
        <v>1</v>
      </c>
      <c r="J12" s="261">
        <v>1</v>
      </c>
      <c r="K12" s="261">
        <v>1</v>
      </c>
      <c r="L12" s="261">
        <v>1</v>
      </c>
      <c r="M12" s="261">
        <v>1</v>
      </c>
      <c r="N12" s="261">
        <v>1</v>
      </c>
      <c r="O12" s="262">
        <v>1</v>
      </c>
      <c r="Q12" s="319" t="s">
        <v>1423</v>
      </c>
      <c r="R12" s="423"/>
      <c r="S12" s="259">
        <v>0.01</v>
      </c>
      <c r="T12" s="270" t="s">
        <v>62</v>
      </c>
    </row>
    <row r="13" spans="2:20" x14ac:dyDescent="0.2">
      <c r="B13" s="287" t="s">
        <v>1317</v>
      </c>
      <c r="C13" s="290"/>
      <c r="D13" s="293"/>
      <c r="E13" s="254"/>
      <c r="F13" s="304">
        <v>8</v>
      </c>
      <c r="G13" s="261">
        <v>1</v>
      </c>
      <c r="H13" s="261">
        <v>1</v>
      </c>
      <c r="I13" s="261">
        <v>1</v>
      </c>
      <c r="J13" s="261">
        <v>1</v>
      </c>
      <c r="K13" s="261">
        <v>1</v>
      </c>
      <c r="L13" s="261">
        <v>1</v>
      </c>
      <c r="M13" s="261">
        <v>1</v>
      </c>
      <c r="N13" s="261">
        <v>1</v>
      </c>
      <c r="O13" s="262">
        <v>1</v>
      </c>
      <c r="Q13" s="319"/>
      <c r="R13" s="423"/>
      <c r="S13" s="326"/>
      <c r="T13" s="270"/>
    </row>
    <row r="14" spans="2:20" x14ac:dyDescent="0.2">
      <c r="B14" s="267"/>
      <c r="C14" s="290"/>
      <c r="D14" s="291"/>
      <c r="E14" s="254"/>
      <c r="F14" s="304">
        <v>9</v>
      </c>
      <c r="G14" s="261">
        <v>1</v>
      </c>
      <c r="H14" s="261">
        <v>1</v>
      </c>
      <c r="I14" s="261">
        <v>1</v>
      </c>
      <c r="J14" s="261">
        <v>1</v>
      </c>
      <c r="K14" s="261">
        <v>1</v>
      </c>
      <c r="L14" s="261">
        <v>1</v>
      </c>
      <c r="M14" s="261">
        <v>1</v>
      </c>
      <c r="N14" s="261">
        <v>1</v>
      </c>
      <c r="O14" s="262">
        <v>1</v>
      </c>
      <c r="Q14" s="271" t="s">
        <v>1422</v>
      </c>
      <c r="R14" s="424"/>
      <c r="S14" s="279"/>
      <c r="T14" s="270"/>
    </row>
    <row r="15" spans="2:20" x14ac:dyDescent="0.2">
      <c r="B15" s="267"/>
      <c r="C15" s="290"/>
      <c r="D15" s="291"/>
      <c r="E15" s="254"/>
      <c r="F15" s="304">
        <v>10</v>
      </c>
      <c r="G15" s="261">
        <v>1</v>
      </c>
      <c r="H15" s="261">
        <v>1</v>
      </c>
      <c r="I15" s="261">
        <v>1</v>
      </c>
      <c r="J15" s="261">
        <v>1</v>
      </c>
      <c r="K15" s="261">
        <v>1</v>
      </c>
      <c r="L15" s="261">
        <v>1</v>
      </c>
      <c r="M15" s="261">
        <v>1</v>
      </c>
      <c r="N15" s="261">
        <v>1</v>
      </c>
      <c r="O15" s="262">
        <v>1</v>
      </c>
      <c r="Q15" s="319" t="s">
        <v>1432</v>
      </c>
      <c r="R15" s="423"/>
      <c r="S15" s="146">
        <v>0</v>
      </c>
      <c r="T15" s="270" t="s">
        <v>62</v>
      </c>
    </row>
    <row r="16" spans="2:20" x14ac:dyDescent="0.2">
      <c r="B16" s="287" t="s">
        <v>1318</v>
      </c>
      <c r="C16" s="279"/>
      <c r="D16" s="270"/>
      <c r="E16" s="141"/>
      <c r="F16" s="304">
        <v>11</v>
      </c>
      <c r="G16" s="261">
        <v>1</v>
      </c>
      <c r="H16" s="261">
        <v>1</v>
      </c>
      <c r="I16" s="261">
        <v>1</v>
      </c>
      <c r="J16" s="261">
        <v>1</v>
      </c>
      <c r="K16" s="261">
        <v>1</v>
      </c>
      <c r="L16" s="261">
        <v>1</v>
      </c>
      <c r="M16" s="261">
        <v>1</v>
      </c>
      <c r="N16" s="261">
        <v>1</v>
      </c>
      <c r="O16" s="262">
        <v>1</v>
      </c>
      <c r="Q16" s="319" t="s">
        <v>1427</v>
      </c>
      <c r="R16" s="423"/>
      <c r="S16" s="146">
        <v>0</v>
      </c>
      <c r="T16" s="270" t="s">
        <v>62</v>
      </c>
    </row>
    <row r="17" spans="2:20" ht="13.5" thickBot="1" x14ac:dyDescent="0.25">
      <c r="B17" s="267"/>
      <c r="C17" s="279"/>
      <c r="D17" s="270"/>
      <c r="E17" s="141"/>
      <c r="F17" s="307">
        <v>12</v>
      </c>
      <c r="G17" s="263">
        <v>1</v>
      </c>
      <c r="H17" s="263">
        <v>1</v>
      </c>
      <c r="I17" s="263">
        <v>1</v>
      </c>
      <c r="J17" s="263">
        <v>1</v>
      </c>
      <c r="K17" s="263">
        <v>1</v>
      </c>
      <c r="L17" s="263">
        <v>1</v>
      </c>
      <c r="M17" s="263">
        <v>1</v>
      </c>
      <c r="N17" s="263">
        <v>1</v>
      </c>
      <c r="O17" s="264">
        <v>1</v>
      </c>
      <c r="Q17" s="319"/>
      <c r="R17" s="423"/>
      <c r="S17" s="279"/>
      <c r="T17" s="270"/>
    </row>
    <row r="18" spans="2:20" x14ac:dyDescent="0.2">
      <c r="B18" s="267"/>
      <c r="C18" s="279"/>
      <c r="D18" s="270"/>
      <c r="E18" s="141"/>
      <c r="F18" s="141"/>
      <c r="G18" s="141"/>
      <c r="Q18" s="271" t="s">
        <v>1352</v>
      </c>
      <c r="R18" s="424"/>
      <c r="S18" s="324"/>
      <c r="T18" s="270"/>
    </row>
    <row r="19" spans="2:20" ht="13.5" thickBot="1" x14ac:dyDescent="0.25">
      <c r="B19" s="294"/>
      <c r="C19" s="295"/>
      <c r="D19" s="296"/>
      <c r="E19" s="254"/>
      <c r="F19" s="260"/>
      <c r="G19" s="260"/>
      <c r="Q19" s="321" t="s">
        <v>1286</v>
      </c>
      <c r="R19" s="426"/>
      <c r="S19" s="148">
        <v>0</v>
      </c>
      <c r="T19" s="270" t="s">
        <v>63</v>
      </c>
    </row>
    <row r="20" spans="2:20" x14ac:dyDescent="0.2">
      <c r="Q20" s="319" t="s">
        <v>1336</v>
      </c>
      <c r="R20" s="423"/>
      <c r="S20" s="147">
        <v>0</v>
      </c>
      <c r="T20" s="270" t="s">
        <v>64</v>
      </c>
    </row>
    <row r="21" spans="2:20" ht="13.5" thickBot="1" x14ac:dyDescent="0.25">
      <c r="M21" s="475" t="s">
        <v>1493</v>
      </c>
      <c r="N21" s="472"/>
      <c r="Q21" s="319" t="s">
        <v>1436</v>
      </c>
      <c r="R21" s="423"/>
      <c r="S21" s="149">
        <v>0</v>
      </c>
      <c r="T21" s="270" t="s">
        <v>1437</v>
      </c>
    </row>
    <row r="22" spans="2:20" ht="16.5" thickBot="1" x14ac:dyDescent="0.3">
      <c r="B22" s="476" t="s">
        <v>1355</v>
      </c>
      <c r="C22" s="477"/>
      <c r="D22" s="258"/>
      <c r="E22" s="476" t="s">
        <v>1354</v>
      </c>
      <c r="F22" s="478"/>
      <c r="G22" s="477"/>
      <c r="I22" s="482" t="s">
        <v>1438</v>
      </c>
      <c r="J22" s="483"/>
      <c r="M22" s="473" t="s">
        <v>1491</v>
      </c>
      <c r="N22" s="474">
        <v>6.5</v>
      </c>
      <c r="Q22" s="267"/>
      <c r="R22" s="279"/>
      <c r="S22" s="147">
        <v>0.5</v>
      </c>
      <c r="T22" s="270"/>
    </row>
    <row r="23" spans="2:20" x14ac:dyDescent="0.2">
      <c r="B23" s="265" t="s">
        <v>1405</v>
      </c>
      <c r="C23" s="266"/>
      <c r="D23" s="141"/>
      <c r="E23" s="308" t="s">
        <v>73</v>
      </c>
      <c r="F23" s="309" t="s">
        <v>1425</v>
      </c>
      <c r="G23" s="310" t="s">
        <v>1426</v>
      </c>
      <c r="I23" s="308" t="s">
        <v>73</v>
      </c>
      <c r="J23" s="310" t="s">
        <v>1358</v>
      </c>
      <c r="M23" s="473" t="s">
        <v>1492</v>
      </c>
      <c r="N23" s="474">
        <v>1</v>
      </c>
      <c r="Q23" s="319" t="s">
        <v>1458</v>
      </c>
      <c r="R23" s="423"/>
      <c r="S23" s="147">
        <v>0.9</v>
      </c>
      <c r="T23" s="270"/>
    </row>
    <row r="24" spans="2:20" ht="16.5" customHeight="1" x14ac:dyDescent="0.2">
      <c r="B24" s="267"/>
      <c r="C24" s="268"/>
      <c r="D24" s="141"/>
      <c r="E24" s="311">
        <v>1</v>
      </c>
      <c r="F24" s="312">
        <v>1</v>
      </c>
      <c r="G24" s="313">
        <v>1</v>
      </c>
      <c r="I24" s="311">
        <v>1</v>
      </c>
      <c r="J24" s="317">
        <v>9500</v>
      </c>
      <c r="Q24" s="319"/>
      <c r="R24" s="423"/>
      <c r="S24" s="279"/>
      <c r="T24" s="270"/>
    </row>
    <row r="25" spans="2:20" ht="12.75" customHeight="1" x14ac:dyDescent="0.2">
      <c r="B25" s="267"/>
      <c r="C25" s="268"/>
      <c r="D25" s="141"/>
      <c r="E25" s="311">
        <v>2</v>
      </c>
      <c r="F25" s="314">
        <f>F24</f>
        <v>1</v>
      </c>
      <c r="G25" s="315">
        <f>G24</f>
        <v>1</v>
      </c>
      <c r="I25" s="311">
        <v>2</v>
      </c>
      <c r="J25" s="418">
        <f>J24</f>
        <v>9500</v>
      </c>
      <c r="Q25" s="271" t="s">
        <v>1406</v>
      </c>
      <c r="R25" s="424"/>
      <c r="S25" s="325"/>
      <c r="T25" s="270"/>
    </row>
    <row r="26" spans="2:20" ht="12.75" customHeight="1" x14ac:dyDescent="0.2">
      <c r="B26" s="269"/>
      <c r="C26" s="270"/>
      <c r="D26" s="141"/>
      <c r="E26" s="311">
        <v>3</v>
      </c>
      <c r="F26" s="314">
        <f t="shared" ref="F26:F35" si="0">F25</f>
        <v>1</v>
      </c>
      <c r="G26" s="315">
        <f t="shared" ref="G26:G35" si="1">G25</f>
        <v>1</v>
      </c>
      <c r="I26" s="311">
        <v>3</v>
      </c>
      <c r="J26" s="418">
        <f t="shared" ref="J26:J34" si="2">J25</f>
        <v>9500</v>
      </c>
      <c r="Q26" s="319" t="s">
        <v>1452</v>
      </c>
      <c r="R26" s="423"/>
      <c r="S26" s="150">
        <v>123</v>
      </c>
      <c r="T26" s="270" t="s">
        <v>65</v>
      </c>
    </row>
    <row r="27" spans="2:20" ht="13.5" thickBot="1" x14ac:dyDescent="0.25">
      <c r="B27" s="269" t="s">
        <v>1404</v>
      </c>
      <c r="C27" s="270"/>
      <c r="D27" s="141"/>
      <c r="E27" s="311">
        <v>4</v>
      </c>
      <c r="F27" s="314">
        <f t="shared" si="0"/>
        <v>1</v>
      </c>
      <c r="G27" s="315">
        <f t="shared" si="1"/>
        <v>1</v>
      </c>
      <c r="I27" s="311">
        <v>4</v>
      </c>
      <c r="J27" s="418">
        <f t="shared" si="2"/>
        <v>9500</v>
      </c>
      <c r="Q27" s="322" t="s">
        <v>1453</v>
      </c>
      <c r="R27" s="427"/>
      <c r="S27" s="151">
        <v>123</v>
      </c>
      <c r="T27" s="274" t="s">
        <v>65</v>
      </c>
    </row>
    <row r="28" spans="2:20" x14ac:dyDescent="0.2">
      <c r="B28" s="267"/>
      <c r="C28" s="270"/>
      <c r="D28" s="141"/>
      <c r="E28" s="311">
        <v>5</v>
      </c>
      <c r="F28" s="314">
        <f t="shared" si="0"/>
        <v>1</v>
      </c>
      <c r="G28" s="315">
        <f t="shared" si="1"/>
        <v>1</v>
      </c>
      <c r="I28" s="311">
        <v>5</v>
      </c>
      <c r="J28" s="418">
        <f t="shared" si="2"/>
        <v>9500</v>
      </c>
    </row>
    <row r="29" spans="2:20" ht="13.5" thickBot="1" x14ac:dyDescent="0.25">
      <c r="B29" s="269"/>
      <c r="C29" s="270"/>
      <c r="D29" s="141"/>
      <c r="E29" s="311">
        <v>6</v>
      </c>
      <c r="F29" s="314">
        <f t="shared" si="0"/>
        <v>1</v>
      </c>
      <c r="G29" s="315">
        <f t="shared" si="1"/>
        <v>1</v>
      </c>
      <c r="I29" s="311">
        <v>6</v>
      </c>
      <c r="J29" s="418">
        <f t="shared" si="2"/>
        <v>9500</v>
      </c>
    </row>
    <row r="30" spans="2:20" ht="16.5" thickBot="1" x14ac:dyDescent="0.3">
      <c r="B30" s="269" t="s">
        <v>1361</v>
      </c>
      <c r="C30" s="270"/>
      <c r="D30" s="141"/>
      <c r="E30" s="311">
        <v>7</v>
      </c>
      <c r="F30" s="314">
        <f t="shared" si="0"/>
        <v>1</v>
      </c>
      <c r="G30" s="315">
        <f t="shared" si="1"/>
        <v>1</v>
      </c>
      <c r="I30" s="311">
        <v>7</v>
      </c>
      <c r="J30" s="418">
        <f t="shared" si="2"/>
        <v>9500</v>
      </c>
      <c r="O30" s="479" t="s">
        <v>1417</v>
      </c>
      <c r="P30" s="480"/>
      <c r="Q30" s="480"/>
      <c r="R30" s="480"/>
      <c r="S30" s="480"/>
      <c r="T30" s="481"/>
    </row>
    <row r="31" spans="2:20" x14ac:dyDescent="0.2">
      <c r="B31" s="267"/>
      <c r="C31" s="270"/>
      <c r="D31" s="141"/>
      <c r="E31" s="311">
        <v>8</v>
      </c>
      <c r="F31" s="314">
        <f t="shared" si="0"/>
        <v>1</v>
      </c>
      <c r="G31" s="315">
        <f t="shared" si="1"/>
        <v>1</v>
      </c>
      <c r="I31" s="311">
        <v>8</v>
      </c>
      <c r="J31" s="418">
        <f t="shared" si="2"/>
        <v>9500</v>
      </c>
      <c r="O31" s="464"/>
      <c r="P31" s="465"/>
      <c r="Q31" s="465"/>
      <c r="R31" s="466" t="s">
        <v>1443</v>
      </c>
      <c r="S31" s="466" t="s">
        <v>1440</v>
      </c>
      <c r="T31" s="467" t="s">
        <v>1418</v>
      </c>
    </row>
    <row r="32" spans="2:20" x14ac:dyDescent="0.2">
      <c r="B32" s="271"/>
      <c r="C32" s="270"/>
      <c r="D32" s="141"/>
      <c r="E32" s="311">
        <v>9</v>
      </c>
      <c r="F32" s="314">
        <f t="shared" si="0"/>
        <v>1</v>
      </c>
      <c r="G32" s="315">
        <f t="shared" si="1"/>
        <v>1</v>
      </c>
      <c r="I32" s="311">
        <v>9</v>
      </c>
      <c r="J32" s="418">
        <f t="shared" si="2"/>
        <v>9500</v>
      </c>
      <c r="O32" s="431" t="s">
        <v>1472</v>
      </c>
      <c r="P32" s="429"/>
      <c r="Q32" s="429"/>
      <c r="R32" s="378">
        <f ca="1">SUM(Calculations!CZ4:CZ255)</f>
        <v>6481454.9859165819</v>
      </c>
      <c r="S32" s="378"/>
      <c r="T32" s="432">
        <f t="shared" ref="T32:T37" ca="1" si="3">R32/$S$38/1000</f>
        <v>1.9892991697463012</v>
      </c>
    </row>
    <row r="33" spans="2:20" x14ac:dyDescent="0.2">
      <c r="B33" s="271" t="s">
        <v>1402</v>
      </c>
      <c r="C33" s="272"/>
      <c r="D33" s="141"/>
      <c r="E33" s="311">
        <v>10</v>
      </c>
      <c r="F33" s="314">
        <f t="shared" si="0"/>
        <v>1</v>
      </c>
      <c r="G33" s="315">
        <f t="shared" si="1"/>
        <v>1</v>
      </c>
      <c r="I33" s="311">
        <v>10</v>
      </c>
      <c r="J33" s="418">
        <f t="shared" si="2"/>
        <v>9500</v>
      </c>
      <c r="O33" s="431" t="s">
        <v>1473</v>
      </c>
      <c r="P33" s="429"/>
      <c r="Q33" s="429"/>
      <c r="R33" s="378">
        <f ca="1">SUM(Calculations!DA4:DA255)</f>
        <v>10808184.935307175</v>
      </c>
      <c r="S33" s="378"/>
      <c r="T33" s="432">
        <f t="shared" ca="1" si="3"/>
        <v>3.317266472572824</v>
      </c>
    </row>
    <row r="34" spans="2:20" x14ac:dyDescent="0.2">
      <c r="B34" s="267"/>
      <c r="C34" s="270"/>
      <c r="D34" s="141"/>
      <c r="E34" s="311">
        <v>11</v>
      </c>
      <c r="F34" s="314">
        <f t="shared" si="0"/>
        <v>1</v>
      </c>
      <c r="G34" s="315">
        <f t="shared" si="1"/>
        <v>1</v>
      </c>
      <c r="I34" s="311">
        <v>11</v>
      </c>
      <c r="J34" s="418">
        <f t="shared" si="2"/>
        <v>9500</v>
      </c>
      <c r="O34" s="431" t="s">
        <v>1474</v>
      </c>
      <c r="P34" s="429"/>
      <c r="Q34" s="429"/>
      <c r="R34" s="378">
        <f ca="1">SUM(Calculations!DB4:DB255)</f>
        <v>3877225.7087521837</v>
      </c>
      <c r="S34" s="378"/>
      <c r="T34" s="432">
        <f t="shared" ca="1" si="3"/>
        <v>1.1900046980344794</v>
      </c>
    </row>
    <row r="35" spans="2:20" ht="13.5" thickBot="1" x14ac:dyDescent="0.25">
      <c r="B35" s="271"/>
      <c r="C35" s="270"/>
      <c r="D35" s="141"/>
      <c r="E35" s="311">
        <v>12</v>
      </c>
      <c r="F35" s="314">
        <f t="shared" si="0"/>
        <v>1</v>
      </c>
      <c r="G35" s="315">
        <f t="shared" si="1"/>
        <v>1</v>
      </c>
      <c r="I35" s="318">
        <v>12</v>
      </c>
      <c r="J35" s="419">
        <f>J34</f>
        <v>9500</v>
      </c>
      <c r="O35" s="431" t="s">
        <v>1475</v>
      </c>
      <c r="P35" s="429"/>
      <c r="Q35" s="429"/>
      <c r="R35" s="378">
        <f ca="1">SUM(Calculations!DC4:DC255)</f>
        <v>108010.23401623857</v>
      </c>
      <c r="S35" s="378"/>
      <c r="T35" s="432">
        <f t="shared" ca="1" si="3"/>
        <v>3.3150684424945016E-2</v>
      </c>
    </row>
    <row r="36" spans="2:20" x14ac:dyDescent="0.2">
      <c r="B36" s="271" t="s">
        <v>1467</v>
      </c>
      <c r="C36" s="270"/>
      <c r="D36" s="141"/>
      <c r="E36" s="267"/>
      <c r="F36" s="279"/>
      <c r="G36" s="270"/>
      <c r="J36" s="141"/>
      <c r="O36" s="431" t="s">
        <v>1441</v>
      </c>
      <c r="P36" s="429"/>
      <c r="Q36" s="429"/>
      <c r="R36" s="378">
        <f>SUM(Calculations!DH4:DH255)*-1</f>
        <v>0</v>
      </c>
      <c r="S36" s="378"/>
      <c r="T36" s="432">
        <f t="shared" ca="1" si="3"/>
        <v>0</v>
      </c>
    </row>
    <row r="37" spans="2:20" ht="13.5" thickBot="1" x14ac:dyDescent="0.25">
      <c r="B37" s="267"/>
      <c r="C37" s="270"/>
      <c r="D37" s="141"/>
      <c r="E37" s="273"/>
      <c r="F37" s="316"/>
      <c r="G37" s="274"/>
      <c r="J37" s="141"/>
      <c r="O37" s="431" t="s">
        <v>1442</v>
      </c>
      <c r="P37" s="429"/>
      <c r="Q37" s="429"/>
      <c r="R37" s="413">
        <f>SUM(Calculations!DI4:DI255)*-1</f>
        <v>0</v>
      </c>
      <c r="S37" s="413"/>
      <c r="T37" s="438">
        <f t="shared" ca="1" si="3"/>
        <v>0</v>
      </c>
    </row>
    <row r="38" spans="2:20" x14ac:dyDescent="0.2">
      <c r="B38" s="271"/>
      <c r="C38" s="270"/>
      <c r="D38" s="141"/>
      <c r="E38" s="141"/>
      <c r="J38" s="141"/>
      <c r="O38" s="469" t="s">
        <v>1419</v>
      </c>
      <c r="P38" s="470"/>
      <c r="Q38" s="470"/>
      <c r="R38" s="413">
        <f ca="1">SUM(R32:R37)</f>
        <v>21274875.863992181</v>
      </c>
      <c r="S38" s="413">
        <f ca="1">SUM(Calculations!$CY$4:$CY$255)</f>
        <v>3258.1600015160984</v>
      </c>
      <c r="T38" s="438">
        <f ca="1">R38/S38/1000</f>
        <v>6.5297210247785502</v>
      </c>
    </row>
    <row r="39" spans="2:20" x14ac:dyDescent="0.2">
      <c r="B39" s="271" t="s">
        <v>1454</v>
      </c>
      <c r="C39" s="270"/>
      <c r="F39" s="141"/>
      <c r="G39" s="141"/>
      <c r="H39" s="141"/>
      <c r="J39" s="141"/>
      <c r="O39" s="428"/>
      <c r="P39" s="429"/>
      <c r="Q39" s="429"/>
      <c r="R39" s="378"/>
      <c r="S39" s="429"/>
      <c r="T39" s="433"/>
    </row>
    <row r="40" spans="2:20" x14ac:dyDescent="0.2">
      <c r="B40" s="267"/>
      <c r="C40" s="270"/>
      <c r="M40" s="256"/>
      <c r="O40" s="428"/>
      <c r="P40" s="429"/>
      <c r="Q40" s="429"/>
      <c r="R40" s="245" t="s">
        <v>90</v>
      </c>
      <c r="S40" s="245" t="s">
        <v>1457</v>
      </c>
      <c r="T40" s="430" t="s">
        <v>1301</v>
      </c>
    </row>
    <row r="41" spans="2:20" x14ac:dyDescent="0.2">
      <c r="B41" s="271"/>
      <c r="C41" s="270"/>
      <c r="M41" s="256"/>
      <c r="O41" s="469" t="s">
        <v>1486</v>
      </c>
      <c r="P41" s="470"/>
      <c r="Q41" s="470"/>
      <c r="R41" s="413">
        <f ca="1">SUM(Calculations!DL4:DL255)/S6</f>
        <v>0</v>
      </c>
      <c r="S41" s="413">
        <f ca="1">SUM(Calculations!DM4:DM255)/S6</f>
        <v>0</v>
      </c>
      <c r="T41" s="471">
        <f ca="1">SUM(R41:S41)</f>
        <v>0</v>
      </c>
    </row>
    <row r="42" spans="2:20" x14ac:dyDescent="0.2">
      <c r="B42" s="271" t="s">
        <v>1403</v>
      </c>
      <c r="C42" s="272"/>
      <c r="O42" s="428"/>
      <c r="P42" s="429"/>
      <c r="Q42" s="429"/>
      <c r="R42" s="429"/>
      <c r="S42" s="429"/>
      <c r="T42" s="468"/>
    </row>
    <row r="43" spans="2:20" ht="13.5" thickBot="1" x14ac:dyDescent="0.25">
      <c r="B43" s="251"/>
      <c r="C43" s="272"/>
      <c r="O43" s="434" t="s">
        <v>1433</v>
      </c>
      <c r="P43" s="435"/>
      <c r="Q43" s="435"/>
      <c r="R43" s="436">
        <f ca="1">SUM(Calculations!DD4:DD255)</f>
        <v>11655157.684626188</v>
      </c>
      <c r="S43" s="436">
        <f ca="1">SUM(Calculations!$CY$4:$CY$255)</f>
        <v>3258.1600015160984</v>
      </c>
      <c r="T43" s="437">
        <f ca="1">R43/S43/1000</f>
        <v>3.5772207869480841</v>
      </c>
    </row>
    <row r="44" spans="2:20" x14ac:dyDescent="0.2">
      <c r="B44" s="271"/>
      <c r="C44" s="272"/>
    </row>
    <row r="45" spans="2:20" x14ac:dyDescent="0.2">
      <c r="B45" s="271" t="s">
        <v>1464</v>
      </c>
      <c r="C45" s="272"/>
    </row>
    <row r="46" spans="2:20" ht="21.75" customHeight="1" thickBot="1" x14ac:dyDescent="0.25">
      <c r="B46" s="273"/>
      <c r="C46" s="274"/>
      <c r="Q46" s="257"/>
      <c r="R46" s="257"/>
    </row>
    <row r="47" spans="2:20" x14ac:dyDescent="0.2">
      <c r="B47" s="141"/>
      <c r="C47" s="141"/>
    </row>
    <row r="48" spans="2:20" ht="13.5" thickBot="1" x14ac:dyDescent="0.25"/>
    <row r="49" spans="2:3" ht="16.5" thickBot="1" x14ac:dyDescent="0.3">
      <c r="B49" s="476" t="s">
        <v>1461</v>
      </c>
      <c r="C49" s="477"/>
    </row>
    <row r="50" spans="2:3" x14ac:dyDescent="0.2">
      <c r="B50" s="120" t="s">
        <v>1462</v>
      </c>
    </row>
    <row r="51" spans="2:3" x14ac:dyDescent="0.2">
      <c r="B51" s="120" t="s">
        <v>1487</v>
      </c>
    </row>
  </sheetData>
  <mergeCells count="8">
    <mergeCell ref="B49:C49"/>
    <mergeCell ref="Q2:T2"/>
    <mergeCell ref="O30:T30"/>
    <mergeCell ref="B22:C22"/>
    <mergeCell ref="F2:O2"/>
    <mergeCell ref="I22:J22"/>
    <mergeCell ref="B2:D2"/>
    <mergeCell ref="E22:G22"/>
  </mergeCells>
  <phoneticPr fontId="2" type="noConversion"/>
  <printOptions horizontalCentered="1"/>
  <pageMargins left="0.5" right="0.5" top="1.25" bottom="1" header="0.75" footer="1"/>
  <pageSetup scale="79" orientation="landscape" r:id="rId1"/>
  <headerFooter alignWithMargins="0">
    <oddHeader>&amp;C&amp;"Arial,Bold"&amp;16PRICING RESULTS SHEET</oddHeader>
    <oddFooter>&amp;R&amp;D &amp;T
&amp;F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Drop Down 1">
              <controlPr defaultSize="0" autoFill="0" autoLine="0" autoPict="0" macro="[0]!PriceCurveFetch">
                <anchor moveWithCells="1">
                  <from>
                    <xdr:col>1</xdr:col>
                    <xdr:colOff>76200</xdr:colOff>
                    <xdr:row>5</xdr:row>
                    <xdr:rowOff>9525</xdr:rowOff>
                  </from>
                  <to>
                    <xdr:col>2</xdr:col>
                    <xdr:colOff>419100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5" name="Drop Down 4">
              <controlPr defaultSize="0" autoFill="0" autoLine="0" autoPict="0">
                <anchor moveWithCells="1">
                  <from>
                    <xdr:col>1</xdr:col>
                    <xdr:colOff>76200</xdr:colOff>
                    <xdr:row>9</xdr:row>
                    <xdr:rowOff>9525</xdr:rowOff>
                  </from>
                  <to>
                    <xdr:col>2</xdr:col>
                    <xdr:colOff>381000</xdr:colOff>
                    <xdr:row>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6" name="Drop Down 5">
              <controlPr defaultSize="0" autoLine="0" autoPict="0">
                <anchor moveWithCells="1">
                  <from>
                    <xdr:col>1</xdr:col>
                    <xdr:colOff>76200</xdr:colOff>
                    <xdr:row>13</xdr:row>
                    <xdr:rowOff>9525</xdr:rowOff>
                  </from>
                  <to>
                    <xdr:col>2</xdr:col>
                    <xdr:colOff>381000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7" name="Drop Down 6">
              <controlPr defaultSize="0" autoLine="0" autoPict="0">
                <anchor moveWithCells="1">
                  <from>
                    <xdr:col>1</xdr:col>
                    <xdr:colOff>76200</xdr:colOff>
                    <xdr:row>16</xdr:row>
                    <xdr:rowOff>0</xdr:rowOff>
                  </from>
                  <to>
                    <xdr:col>2</xdr:col>
                    <xdr:colOff>419100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8" name="Drop Down 8">
              <controlPr defaultSize="0" autoLine="0" autoPict="0">
                <anchor moveWithCells="1">
                  <from>
                    <xdr:col>1</xdr:col>
                    <xdr:colOff>47625</xdr:colOff>
                    <xdr:row>23</xdr:row>
                    <xdr:rowOff>9525</xdr:rowOff>
                  </from>
                  <to>
                    <xdr:col>2</xdr:col>
                    <xdr:colOff>485775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9" name="Check Box 9">
              <controlPr defaultSize="0" autoFill="0" autoLine="0" autoPict="0">
                <anchor moveWithCells="1">
                  <from>
                    <xdr:col>1</xdr:col>
                    <xdr:colOff>114300</xdr:colOff>
                    <xdr:row>17</xdr:row>
                    <xdr:rowOff>123825</xdr:rowOff>
                  </from>
                  <to>
                    <xdr:col>1</xdr:col>
                    <xdr:colOff>1123950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0" name="Drop Down 12">
              <controlPr defaultSize="0" autoLine="0" autoPict="0">
                <anchor moveWithCells="1">
                  <from>
                    <xdr:col>1</xdr:col>
                    <xdr:colOff>57150</xdr:colOff>
                    <xdr:row>27</xdr:row>
                    <xdr:rowOff>47625</xdr:rowOff>
                  </from>
                  <to>
                    <xdr:col>2</xdr:col>
                    <xdr:colOff>438150</xdr:colOff>
                    <xdr:row>28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1" name="Drop Down 14">
              <controlPr defaultSize="0" autoLine="0" autoPict="0">
                <anchor moveWithCells="1">
                  <from>
                    <xdr:col>1</xdr:col>
                    <xdr:colOff>57150</xdr:colOff>
                    <xdr:row>33</xdr:row>
                    <xdr:rowOff>57150</xdr:rowOff>
                  </from>
                  <to>
                    <xdr:col>2</xdr:col>
                    <xdr:colOff>495300</xdr:colOff>
                    <xdr:row>34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2" name="Button 19">
              <controlPr defaultSize="0" print="0" autoFill="0" autoPict="0" macro="[0]!Curverefresh">
                <anchor moveWithCells="1" sizeWithCells="1">
                  <from>
                    <xdr:col>2</xdr:col>
                    <xdr:colOff>523875</xdr:colOff>
                    <xdr:row>5</xdr:row>
                    <xdr:rowOff>9525</xdr:rowOff>
                  </from>
                  <to>
                    <xdr:col>3</xdr:col>
                    <xdr:colOff>714375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3" name="Button 20">
              <controlPr defaultSize="0" print="0" autoFill="0" autoPict="0" macro="[0]!LoadInTheCurves">
                <anchor moveWithCells="1" sizeWithCells="1">
                  <from>
                    <xdr:col>2</xdr:col>
                    <xdr:colOff>514350</xdr:colOff>
                    <xdr:row>14</xdr:row>
                    <xdr:rowOff>38100</xdr:rowOff>
                  </from>
                  <to>
                    <xdr:col>3</xdr:col>
                    <xdr:colOff>685800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4" name="Check Box 22">
              <controlPr defaultSize="0" autoFill="0" autoLine="0" autoPict="0">
                <anchor moveWithCells="1">
                  <from>
                    <xdr:col>4</xdr:col>
                    <xdr:colOff>95250</xdr:colOff>
                    <xdr:row>35</xdr:row>
                    <xdr:rowOff>95250</xdr:rowOff>
                  </from>
                  <to>
                    <xdr:col>6</xdr:col>
                    <xdr:colOff>295275</xdr:colOff>
                    <xdr:row>36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5" name="Drop Down 23">
              <controlPr defaultSize="0" autoLine="0" autoPict="0">
                <anchor moveWithCells="1">
                  <from>
                    <xdr:col>1</xdr:col>
                    <xdr:colOff>66675</xdr:colOff>
                    <xdr:row>30</xdr:row>
                    <xdr:rowOff>19050</xdr:rowOff>
                  </from>
                  <to>
                    <xdr:col>2</xdr:col>
                    <xdr:colOff>447675</xdr:colOff>
                    <xdr:row>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6" name="Drop Down 24">
              <controlPr defaultSize="0" autoLine="0" autoPict="0">
                <anchor moveWithCells="1">
                  <from>
                    <xdr:col>1</xdr:col>
                    <xdr:colOff>47625</xdr:colOff>
                    <xdr:row>42</xdr:row>
                    <xdr:rowOff>57150</xdr:rowOff>
                  </from>
                  <to>
                    <xdr:col>2</xdr:col>
                    <xdr:colOff>485775</xdr:colOff>
                    <xdr:row>43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17" name="Check Box 25">
              <controlPr defaultSize="0" autoFill="0" autoLine="0" autoPict="0">
                <anchor moveWithCells="1">
                  <from>
                    <xdr:col>2</xdr:col>
                    <xdr:colOff>104775</xdr:colOff>
                    <xdr:row>17</xdr:row>
                    <xdr:rowOff>123825</xdr:rowOff>
                  </from>
                  <to>
                    <xdr:col>3</xdr:col>
                    <xdr:colOff>371475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18" name="Check Box 27">
              <controlPr defaultSize="0" autoFill="0" autoLine="0" autoPict="0">
                <anchor moveWithCells="1">
                  <from>
                    <xdr:col>16</xdr:col>
                    <xdr:colOff>28575</xdr:colOff>
                    <xdr:row>21</xdr:row>
                    <xdr:rowOff>9525</xdr:rowOff>
                  </from>
                  <to>
                    <xdr:col>17</xdr:col>
                    <xdr:colOff>485775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19" name="Drop Down 28">
              <controlPr defaultSize="0" autoLine="0" autoPict="0">
                <anchor moveWithCells="1">
                  <from>
                    <xdr:col>1</xdr:col>
                    <xdr:colOff>57150</xdr:colOff>
                    <xdr:row>39</xdr:row>
                    <xdr:rowOff>47625</xdr:rowOff>
                  </from>
                  <to>
                    <xdr:col>2</xdr:col>
                    <xdr:colOff>485775</xdr:colOff>
                    <xdr:row>40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20" name="Drop Down 29">
              <controlPr defaultSize="0" autoLine="0" autoPict="0">
                <anchor moveWithCells="1">
                  <from>
                    <xdr:col>1</xdr:col>
                    <xdr:colOff>57150</xdr:colOff>
                    <xdr:row>45</xdr:row>
                    <xdr:rowOff>38100</xdr:rowOff>
                  </from>
                  <to>
                    <xdr:col>2</xdr:col>
                    <xdr:colOff>485775</xdr:colOff>
                    <xdr:row>45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21" name="Drop Down 30">
              <controlPr defaultSize="0" autoLine="0" autoPict="0">
                <anchor moveWithCells="1">
                  <from>
                    <xdr:col>1</xdr:col>
                    <xdr:colOff>57150</xdr:colOff>
                    <xdr:row>36</xdr:row>
                    <xdr:rowOff>66675</xdr:rowOff>
                  </from>
                  <to>
                    <xdr:col>2</xdr:col>
                    <xdr:colOff>495300</xdr:colOff>
                    <xdr:row>37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22" name="Check Box 31">
              <controlPr defaultSize="0" autoFill="0" autoLine="0" autoPict="0">
                <anchor moveWithCells="1">
                  <from>
                    <xdr:col>1</xdr:col>
                    <xdr:colOff>38100</xdr:colOff>
                    <xdr:row>24</xdr:row>
                    <xdr:rowOff>66675</xdr:rowOff>
                  </from>
                  <to>
                    <xdr:col>2</xdr:col>
                    <xdr:colOff>257175</xdr:colOff>
                    <xdr:row>25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2:EK507"/>
  <sheetViews>
    <sheetView showGridLines="0" zoomScale="75" workbookViewId="0">
      <selection activeCell="B4" sqref="B4:CE403"/>
    </sheetView>
  </sheetViews>
  <sheetFormatPr defaultRowHeight="12.75" x14ac:dyDescent="0.2"/>
  <cols>
    <col min="1" max="1" width="6.7109375" style="3" customWidth="1"/>
    <col min="2" max="2" width="11" style="3" customWidth="1"/>
    <col min="3" max="3" width="8.5703125" style="1" customWidth="1"/>
    <col min="4" max="4" width="8.42578125" style="1" customWidth="1"/>
    <col min="5" max="5" width="9.140625" style="1" bestFit="1"/>
    <col min="6" max="7" width="7.85546875" style="1" customWidth="1"/>
    <col min="8" max="8" width="9.5703125" style="1" customWidth="1"/>
    <col min="9" max="10" width="7.85546875" style="1" customWidth="1"/>
    <col min="11" max="11" width="9.140625" style="1" bestFit="1"/>
    <col min="12" max="20" width="7.85546875" style="1" customWidth="1"/>
    <col min="21" max="21" width="9.140625" style="1"/>
    <col min="22" max="57" width="7.85546875" style="1" customWidth="1"/>
    <col min="58" max="58" width="9.140625" style="1" bestFit="1"/>
    <col min="59" max="75" width="7.85546875" style="1" customWidth="1"/>
    <col min="76" max="84" width="9.140625" style="1"/>
    <col min="85" max="85" width="15" style="1" customWidth="1"/>
    <col min="86" max="87" width="11.42578125" style="1" customWidth="1"/>
    <col min="88" max="88" width="9.140625" style="2"/>
    <col min="89" max="89" width="10.7109375" customWidth="1"/>
    <col min="91" max="91" width="9.140625" style="2"/>
    <col min="92" max="92" width="9.140625" style="3"/>
    <col min="93" max="93" width="19" style="3" customWidth="1"/>
    <col min="94" max="97" width="9.140625" style="3"/>
    <col min="98" max="98" width="13.5703125" customWidth="1"/>
    <col min="99" max="107" width="10.28515625" customWidth="1"/>
    <col min="108" max="108" width="10.85546875" customWidth="1"/>
    <col min="109" max="109" width="11.85546875" customWidth="1"/>
    <col min="110" max="111" width="11.7109375" customWidth="1"/>
    <col min="112" max="131" width="11" customWidth="1"/>
    <col min="132" max="132" width="16.42578125" customWidth="1"/>
    <col min="133" max="136" width="11" customWidth="1"/>
    <col min="137" max="141" width="10.28515625" customWidth="1"/>
  </cols>
  <sheetData>
    <row r="2" spans="1:141" ht="24" thickBot="1" x14ac:dyDescent="0.4">
      <c r="A2" s="2"/>
      <c r="B2" s="5" t="s">
        <v>77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N2" s="5"/>
    </row>
    <row r="3" spans="1:141" ht="27" customHeight="1" thickBot="1" x14ac:dyDescent="0.25">
      <c r="A3" s="8"/>
      <c r="B3" s="9"/>
      <c r="C3" s="7"/>
      <c r="D3" s="7"/>
      <c r="E3" s="7"/>
      <c r="F3" s="7"/>
      <c r="G3" s="7"/>
      <c r="H3" s="7"/>
      <c r="I3" s="7"/>
      <c r="J3" s="7"/>
      <c r="K3" s="7"/>
      <c r="L3" s="7"/>
      <c r="M3" s="6"/>
      <c r="N3" s="7"/>
      <c r="O3" s="7"/>
      <c r="P3" s="7"/>
      <c r="Q3" s="132" t="s">
        <v>1338</v>
      </c>
      <c r="R3" s="10"/>
      <c r="S3" s="10"/>
      <c r="T3" s="11"/>
      <c r="U3" s="12">
        <f>MAX(B10:B262)</f>
        <v>43862</v>
      </c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/>
      <c r="AV3"/>
      <c r="AW3" s="7"/>
      <c r="AX3" s="7"/>
      <c r="AY3" s="7"/>
      <c r="AZ3" s="7"/>
      <c r="BA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/>
      <c r="BX3" s="7"/>
      <c r="BY3" s="7"/>
      <c r="BZ3" s="7"/>
      <c r="CA3" s="7"/>
      <c r="CB3" s="7"/>
      <c r="CC3" s="7"/>
      <c r="CD3" s="7"/>
      <c r="CE3" s="7"/>
      <c r="CF3" s="13"/>
      <c r="CG3" s="2"/>
      <c r="CH3" s="13"/>
      <c r="CI3" s="13"/>
      <c r="CK3" s="110"/>
      <c r="CL3" s="110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EB3" s="14" t="s">
        <v>78</v>
      </c>
      <c r="EC3" s="15"/>
    </row>
    <row r="4" spans="1:141" ht="13.5" thickBot="1" x14ac:dyDescent="0.25">
      <c r="A4" s="16"/>
      <c r="B4" s="133" t="s">
        <v>1488</v>
      </c>
      <c r="C4" s="17" t="s">
        <v>1489</v>
      </c>
      <c r="D4" s="18"/>
      <c r="E4" s="19">
        <v>37104</v>
      </c>
      <c r="F4" s="20"/>
      <c r="G4" s="21"/>
      <c r="H4" s="21"/>
      <c r="I4" s="21"/>
      <c r="J4" s="22"/>
      <c r="K4" s="23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3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3"/>
      <c r="CG4" s="2"/>
      <c r="CH4" s="2"/>
      <c r="CI4" s="2"/>
      <c r="CK4" s="110"/>
      <c r="CL4" s="110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EB4" s="24" t="str">
        <f>INDEX(EB6:EB19,EC4)</f>
        <v>1  BUSBAR</v>
      </c>
      <c r="EC4" s="25">
        <v>2</v>
      </c>
      <c r="EG4" s="2"/>
      <c r="EH4" s="2"/>
      <c r="EI4" s="2"/>
      <c r="EJ4" s="2"/>
    </row>
    <row r="5" spans="1:141" x14ac:dyDescent="0.2">
      <c r="A5" s="16"/>
      <c r="B5" s="27"/>
      <c r="C5" s="18"/>
      <c r="D5" s="18"/>
      <c r="E5" s="18"/>
      <c r="F5" s="22"/>
      <c r="G5" s="21"/>
      <c r="H5" s="21"/>
      <c r="I5" s="21"/>
      <c r="J5" s="22"/>
      <c r="K5" s="23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 t="s">
        <v>79</v>
      </c>
      <c r="Y5" s="21"/>
      <c r="Z5" s="21"/>
      <c r="AA5" s="21"/>
      <c r="AB5" s="21"/>
      <c r="AC5" s="21"/>
      <c r="AD5" s="21"/>
      <c r="AE5" s="21"/>
      <c r="AF5" s="21" t="s">
        <v>80</v>
      </c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3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3"/>
      <c r="CG5" s="122"/>
      <c r="CH5" s="123"/>
      <c r="CI5" s="123"/>
      <c r="CK5" s="124"/>
      <c r="CL5" s="124"/>
      <c r="CM5" s="28"/>
      <c r="CN5"/>
      <c r="CO5"/>
      <c r="CP5"/>
      <c r="CQ5"/>
      <c r="CR5"/>
      <c r="CY5" s="445" t="s">
        <v>1460</v>
      </c>
      <c r="DC5" s="445" t="s">
        <v>1460</v>
      </c>
      <c r="DH5" s="13"/>
      <c r="DI5" s="13"/>
      <c r="DJ5" s="13"/>
      <c r="DL5" s="445" t="s">
        <v>1459</v>
      </c>
      <c r="DM5" s="13"/>
      <c r="DN5" s="13"/>
      <c r="DO5" s="13"/>
      <c r="DP5" s="445" t="s">
        <v>1459</v>
      </c>
      <c r="DQ5" s="13"/>
      <c r="DR5" s="13"/>
      <c r="EB5" s="29" t="s">
        <v>83</v>
      </c>
      <c r="EC5" s="30" t="s">
        <v>84</v>
      </c>
      <c r="EG5" s="2"/>
      <c r="EH5" s="2"/>
      <c r="EI5" s="2"/>
      <c r="EJ5" s="2"/>
    </row>
    <row r="6" spans="1:141" x14ac:dyDescent="0.2">
      <c r="A6" s="16"/>
      <c r="B6" s="22"/>
      <c r="C6" s="22"/>
      <c r="D6" s="22" t="s">
        <v>85</v>
      </c>
      <c r="E6" s="22"/>
      <c r="F6" s="22"/>
      <c r="G6" s="22"/>
      <c r="H6" s="22" t="s">
        <v>86</v>
      </c>
      <c r="I6" s="22"/>
      <c r="J6" s="22"/>
      <c r="K6" s="23"/>
      <c r="L6" s="22"/>
      <c r="M6" s="22" t="s">
        <v>87</v>
      </c>
      <c r="N6" s="22"/>
      <c r="O6" s="22"/>
      <c r="P6" s="22"/>
      <c r="Q6" s="22" t="s">
        <v>88</v>
      </c>
      <c r="R6" s="22"/>
      <c r="S6" s="22"/>
      <c r="T6" s="22"/>
      <c r="U6" s="22" t="s">
        <v>89</v>
      </c>
      <c r="V6" s="22"/>
      <c r="W6" s="21"/>
      <c r="X6" s="22"/>
      <c r="Y6" s="22" t="s">
        <v>90</v>
      </c>
      <c r="Z6" s="22"/>
      <c r="AA6" s="21"/>
      <c r="AB6" s="22"/>
      <c r="AC6" s="22" t="s">
        <v>91</v>
      </c>
      <c r="AD6" s="22"/>
      <c r="AE6" s="21"/>
      <c r="AF6" s="22"/>
      <c r="AG6" s="22" t="s">
        <v>90</v>
      </c>
      <c r="AH6" s="22"/>
      <c r="AI6" s="21"/>
      <c r="AJ6" s="22"/>
      <c r="AK6" s="22" t="s">
        <v>91</v>
      </c>
      <c r="AL6" s="22"/>
      <c r="AM6" s="21"/>
      <c r="AN6" s="22" t="s">
        <v>92</v>
      </c>
      <c r="AO6" s="22" t="s">
        <v>93</v>
      </c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3"/>
      <c r="BG6" s="22" t="s">
        <v>94</v>
      </c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3"/>
      <c r="CG6" s="125"/>
      <c r="CH6" s="125"/>
      <c r="CI6" s="125"/>
      <c r="CK6" s="126"/>
      <c r="CL6" s="127"/>
      <c r="CM6" s="3"/>
      <c r="CN6"/>
      <c r="CO6"/>
      <c r="CP6"/>
      <c r="CQ6"/>
      <c r="CR6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EB6" s="31" t="s">
        <v>98</v>
      </c>
      <c r="EC6" s="32"/>
      <c r="EF6" s="33"/>
      <c r="EG6" s="9"/>
      <c r="EH6" s="9"/>
      <c r="EI6" s="9"/>
      <c r="EJ6" s="9"/>
      <c r="EK6" s="9"/>
    </row>
    <row r="7" spans="1:141" x14ac:dyDescent="0.2">
      <c r="A7" s="16"/>
      <c r="B7" s="34"/>
      <c r="C7" s="35" t="s">
        <v>96</v>
      </c>
      <c r="D7" s="35" t="s">
        <v>95</v>
      </c>
      <c r="E7" s="36" t="s">
        <v>97</v>
      </c>
      <c r="F7" s="37"/>
      <c r="G7" s="38" t="s">
        <v>96</v>
      </c>
      <c r="H7" s="38" t="s">
        <v>95</v>
      </c>
      <c r="I7" s="38" t="s">
        <v>97</v>
      </c>
      <c r="J7" s="22"/>
      <c r="K7" s="23"/>
      <c r="L7" s="35" t="s">
        <v>96</v>
      </c>
      <c r="M7" s="35" t="s">
        <v>95</v>
      </c>
      <c r="N7" s="39" t="s">
        <v>97</v>
      </c>
      <c r="O7" s="36"/>
      <c r="P7" s="35" t="s">
        <v>96</v>
      </c>
      <c r="Q7" s="35" t="s">
        <v>95</v>
      </c>
      <c r="R7" s="39" t="s">
        <v>97</v>
      </c>
      <c r="S7" s="36"/>
      <c r="T7" s="35" t="s">
        <v>96</v>
      </c>
      <c r="U7" s="35" t="s">
        <v>95</v>
      </c>
      <c r="V7" s="36" t="s">
        <v>97</v>
      </c>
      <c r="W7" s="21"/>
      <c r="X7" s="35" t="s">
        <v>96</v>
      </c>
      <c r="Y7" s="35" t="s">
        <v>95</v>
      </c>
      <c r="Z7" s="36" t="s">
        <v>97</v>
      </c>
      <c r="AA7" s="21"/>
      <c r="AB7" s="35" t="s">
        <v>96</v>
      </c>
      <c r="AC7" s="35" t="s">
        <v>95</v>
      </c>
      <c r="AD7" s="36" t="s">
        <v>97</v>
      </c>
      <c r="AE7" s="21"/>
      <c r="AF7" s="35" t="s">
        <v>96</v>
      </c>
      <c r="AG7" s="35" t="s">
        <v>95</v>
      </c>
      <c r="AH7" s="36" t="s">
        <v>97</v>
      </c>
      <c r="AI7" s="21"/>
      <c r="AJ7" s="35" t="s">
        <v>96</v>
      </c>
      <c r="AK7" s="35" t="s">
        <v>95</v>
      </c>
      <c r="AL7" s="36" t="s">
        <v>97</v>
      </c>
      <c r="AM7" s="21"/>
      <c r="AN7" s="22" t="s">
        <v>99</v>
      </c>
      <c r="AO7" s="22" t="s">
        <v>100</v>
      </c>
      <c r="AP7" s="21"/>
      <c r="AQ7" s="22"/>
      <c r="AR7" s="18" t="s">
        <v>101</v>
      </c>
      <c r="AS7" s="18" t="s">
        <v>102</v>
      </c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1"/>
      <c r="BF7" s="23"/>
      <c r="BG7" s="22" t="s">
        <v>103</v>
      </c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3"/>
      <c r="CG7" s="125"/>
      <c r="CH7" s="125"/>
      <c r="CI7" s="125"/>
      <c r="CK7" s="126"/>
      <c r="CL7" s="127"/>
      <c r="CM7" s="3"/>
      <c r="CN7"/>
      <c r="CO7"/>
      <c r="CP7"/>
      <c r="CQ7"/>
      <c r="CR7"/>
      <c r="CY7" s="114" t="s">
        <v>1320</v>
      </c>
      <c r="DB7" t="s">
        <v>1325</v>
      </c>
      <c r="DG7" s="79" t="s">
        <v>1325</v>
      </c>
      <c r="DH7" s="43"/>
      <c r="DI7" s="43"/>
      <c r="DL7" s="114" t="s">
        <v>1320</v>
      </c>
      <c r="DO7" t="s">
        <v>1325</v>
      </c>
      <c r="DR7" s="43"/>
      <c r="EB7" s="44" t="s">
        <v>104</v>
      </c>
      <c r="EC7" s="45">
        <v>1</v>
      </c>
      <c r="EF7" s="46"/>
      <c r="EG7" s="43"/>
      <c r="EH7" s="43"/>
      <c r="EI7" s="43"/>
      <c r="EJ7" s="43"/>
      <c r="EK7" s="43"/>
    </row>
    <row r="8" spans="1:141" ht="13.5" thickBot="1" x14ac:dyDescent="0.25">
      <c r="A8" s="16"/>
      <c r="B8" s="22"/>
      <c r="C8" s="22" t="s">
        <v>105</v>
      </c>
      <c r="D8" s="22" t="s">
        <v>105</v>
      </c>
      <c r="E8" s="22" t="s">
        <v>105</v>
      </c>
      <c r="F8" s="37"/>
      <c r="G8" s="37" t="s">
        <v>105</v>
      </c>
      <c r="H8" s="37" t="s">
        <v>105</v>
      </c>
      <c r="I8" s="37" t="s">
        <v>105</v>
      </c>
      <c r="J8" s="22"/>
      <c r="K8" s="23"/>
      <c r="L8" s="22" t="s">
        <v>105</v>
      </c>
      <c r="M8" s="22" t="s">
        <v>105</v>
      </c>
      <c r="N8" s="22" t="s">
        <v>105</v>
      </c>
      <c r="O8" s="22"/>
      <c r="P8" s="22" t="s">
        <v>105</v>
      </c>
      <c r="Q8" s="22" t="s">
        <v>105</v>
      </c>
      <c r="R8" s="22" t="s">
        <v>105</v>
      </c>
      <c r="S8" s="22"/>
      <c r="T8" s="22" t="s">
        <v>105</v>
      </c>
      <c r="U8" s="22" t="s">
        <v>105</v>
      </c>
      <c r="V8" s="22" t="s">
        <v>105</v>
      </c>
      <c r="W8" s="21"/>
      <c r="X8" s="22"/>
      <c r="Y8" s="22"/>
      <c r="Z8" s="22"/>
      <c r="AA8" s="21"/>
      <c r="AB8" s="22"/>
      <c r="AC8" s="22"/>
      <c r="AD8" s="22"/>
      <c r="AE8" s="21"/>
      <c r="AF8" s="22"/>
      <c r="AG8" s="22"/>
      <c r="AH8" s="22"/>
      <c r="AI8" s="21"/>
      <c r="AJ8" s="22"/>
      <c r="AK8" s="22"/>
      <c r="AL8" s="22"/>
      <c r="AM8" s="21"/>
      <c r="AN8" s="21"/>
      <c r="AO8" s="21"/>
      <c r="AP8" s="21"/>
      <c r="AQ8" s="39" t="s">
        <v>90</v>
      </c>
      <c r="AR8" s="47">
        <v>700</v>
      </c>
      <c r="AS8" s="47">
        <v>2200</v>
      </c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1"/>
      <c r="BF8" s="23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3"/>
      <c r="CG8" s="128"/>
      <c r="CH8" s="128"/>
      <c r="CI8" s="128"/>
      <c r="CK8" s="126"/>
      <c r="CL8" s="127"/>
      <c r="CM8" s="48"/>
      <c r="CN8"/>
      <c r="CO8"/>
      <c r="CP8"/>
      <c r="CQ8"/>
      <c r="CR8"/>
      <c r="CX8" s="484" t="s">
        <v>1319</v>
      </c>
      <c r="CY8" s="484"/>
      <c r="CZ8" s="484"/>
      <c r="DC8" t="s">
        <v>1326</v>
      </c>
      <c r="DG8" s="79" t="s">
        <v>94</v>
      </c>
      <c r="DH8" s="3"/>
      <c r="DI8" s="3"/>
      <c r="DK8" s="484" t="s">
        <v>1319</v>
      </c>
      <c r="DL8" s="484"/>
      <c r="DM8" s="484"/>
      <c r="DP8" t="s">
        <v>1326</v>
      </c>
      <c r="DR8" s="3"/>
      <c r="EB8" s="44" t="s">
        <v>106</v>
      </c>
      <c r="EC8" s="45">
        <v>2</v>
      </c>
      <c r="EF8" s="46"/>
      <c r="EG8" s="3"/>
      <c r="EH8" s="3"/>
      <c r="EI8" s="3"/>
      <c r="EJ8" s="3"/>
      <c r="EK8" s="3"/>
    </row>
    <row r="9" spans="1:141" ht="13.5" thickBot="1" x14ac:dyDescent="0.25">
      <c r="A9" s="16"/>
      <c r="B9" s="18" t="s">
        <v>81</v>
      </c>
      <c r="C9" s="18"/>
      <c r="D9" s="18"/>
      <c r="E9" s="18"/>
      <c r="F9" s="39"/>
      <c r="G9" s="18"/>
      <c r="H9" s="39"/>
      <c r="I9" s="39"/>
      <c r="J9" s="22"/>
      <c r="K9" s="23" t="s">
        <v>81</v>
      </c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49" t="s">
        <v>107</v>
      </c>
      <c r="AR9" s="50"/>
      <c r="AS9" s="50"/>
      <c r="AT9" s="50"/>
      <c r="AU9" s="50"/>
      <c r="AV9" s="38"/>
      <c r="AW9" s="38"/>
      <c r="AX9" s="50"/>
      <c r="AY9" s="50"/>
      <c r="AZ9" s="50"/>
      <c r="BA9" s="50"/>
      <c r="BB9" s="50"/>
      <c r="BC9" s="50"/>
      <c r="BD9" s="50"/>
      <c r="BE9" s="21"/>
      <c r="BF9" s="23" t="s">
        <v>81</v>
      </c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3"/>
      <c r="CG9" s="128"/>
      <c r="CH9" s="128"/>
      <c r="CI9" s="128"/>
      <c r="CK9" s="126"/>
      <c r="CL9" s="127"/>
      <c r="CM9" s="48"/>
      <c r="CN9"/>
      <c r="CO9"/>
      <c r="CP9"/>
      <c r="CQ9"/>
      <c r="CR9"/>
      <c r="CX9" s="79" t="s">
        <v>96</v>
      </c>
      <c r="CY9" s="79" t="s">
        <v>95</v>
      </c>
      <c r="CZ9" s="79" t="s">
        <v>97</v>
      </c>
      <c r="DB9" s="79" t="s">
        <v>96</v>
      </c>
      <c r="DC9" s="79" t="s">
        <v>95</v>
      </c>
      <c r="DD9" s="79" t="s">
        <v>97</v>
      </c>
      <c r="DH9" s="3"/>
      <c r="DI9" s="3"/>
      <c r="DK9" s="79" t="s">
        <v>96</v>
      </c>
      <c r="DL9" s="79" t="s">
        <v>95</v>
      </c>
      <c r="DM9" s="79" t="s">
        <v>97</v>
      </c>
      <c r="DO9" s="79" t="s">
        <v>96</v>
      </c>
      <c r="DP9" s="79" t="s">
        <v>95</v>
      </c>
      <c r="DQ9" s="79" t="s">
        <v>97</v>
      </c>
      <c r="DR9" s="3"/>
      <c r="DX9" s="51" t="s">
        <v>108</v>
      </c>
      <c r="DY9" s="52" t="s">
        <v>83</v>
      </c>
      <c r="DZ9" s="53">
        <v>25</v>
      </c>
      <c r="EA9" s="21"/>
      <c r="EB9" s="44" t="s">
        <v>109</v>
      </c>
      <c r="EC9" s="45">
        <v>3</v>
      </c>
      <c r="EF9" s="46"/>
      <c r="EG9" s="3"/>
      <c r="EH9" s="3"/>
      <c r="EI9" s="3"/>
      <c r="EJ9" s="3"/>
      <c r="EK9" s="3"/>
    </row>
    <row r="10" spans="1:141" x14ac:dyDescent="0.2">
      <c r="A10" s="16"/>
      <c r="B10" s="54">
        <v>37105</v>
      </c>
      <c r="C10" s="55">
        <v>59.25</v>
      </c>
      <c r="D10" s="55">
        <v>63.25</v>
      </c>
      <c r="E10" s="55">
        <v>67.25</v>
      </c>
      <c r="F10" s="39"/>
      <c r="G10" s="55">
        <v>18</v>
      </c>
      <c r="H10" s="55">
        <v>18</v>
      </c>
      <c r="I10" s="55">
        <v>18</v>
      </c>
      <c r="J10" s="22"/>
      <c r="K10" s="23">
        <v>37073</v>
      </c>
      <c r="L10" s="56">
        <v>0</v>
      </c>
      <c r="M10" s="56">
        <v>0</v>
      </c>
      <c r="N10" s="56">
        <v>0</v>
      </c>
      <c r="O10" s="21"/>
      <c r="P10" s="56">
        <v>0</v>
      </c>
      <c r="Q10" s="56">
        <v>0</v>
      </c>
      <c r="R10" s="56">
        <v>0</v>
      </c>
      <c r="S10" s="21"/>
      <c r="T10" s="56">
        <v>0</v>
      </c>
      <c r="U10" s="56">
        <v>0</v>
      </c>
      <c r="V10" s="56">
        <v>0</v>
      </c>
      <c r="W10" s="21"/>
      <c r="X10" s="56">
        <v>0.52</v>
      </c>
      <c r="Y10" s="56">
        <v>0.65</v>
      </c>
      <c r="Z10" s="56">
        <v>0.78</v>
      </c>
      <c r="AA10" s="21"/>
      <c r="AB10" s="56">
        <v>0.26</v>
      </c>
      <c r="AC10" s="56">
        <v>0.32500000000000001</v>
      </c>
      <c r="AD10" s="56">
        <v>0.39</v>
      </c>
      <c r="AE10" s="21"/>
      <c r="AF10" s="56">
        <v>1.52</v>
      </c>
      <c r="AG10" s="56">
        <v>1.9</v>
      </c>
      <c r="AH10" s="56">
        <v>2.2799999999999998</v>
      </c>
      <c r="AI10" s="21"/>
      <c r="AJ10" s="56">
        <v>0.91199999999999992</v>
      </c>
      <c r="AK10" s="56">
        <v>1.1399999999999999</v>
      </c>
      <c r="AL10" s="56">
        <v>1.3679999999999999</v>
      </c>
      <c r="AM10" s="21"/>
      <c r="AN10" s="22">
        <v>1</v>
      </c>
      <c r="AO10" s="57">
        <v>0</v>
      </c>
      <c r="AP10" s="21"/>
      <c r="AQ10" s="58"/>
      <c r="AR10" s="58" t="s">
        <v>110</v>
      </c>
      <c r="AS10" s="58" t="s">
        <v>111</v>
      </c>
      <c r="AT10" s="58" t="s">
        <v>112</v>
      </c>
      <c r="AU10" s="58" t="s">
        <v>113</v>
      </c>
      <c r="AV10" s="58" t="s">
        <v>114</v>
      </c>
      <c r="AW10" s="58" t="s">
        <v>115</v>
      </c>
      <c r="AX10" s="58" t="s">
        <v>116</v>
      </c>
      <c r="AY10" s="58" t="s">
        <v>117</v>
      </c>
      <c r="AZ10" s="58" t="s">
        <v>118</v>
      </c>
      <c r="BA10" s="58" t="s">
        <v>119</v>
      </c>
      <c r="BB10" s="58" t="s">
        <v>120</v>
      </c>
      <c r="BC10" s="58" t="s">
        <v>121</v>
      </c>
      <c r="BD10" s="58"/>
      <c r="BE10" s="21"/>
      <c r="BF10" s="23">
        <v>37073</v>
      </c>
      <c r="BG10" s="59">
        <v>0.75</v>
      </c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3"/>
      <c r="CG10" s="128"/>
      <c r="CH10" s="128"/>
      <c r="CI10" s="128"/>
      <c r="CK10" s="126"/>
      <c r="CL10" s="127"/>
      <c r="CM10" s="60"/>
      <c r="CN10"/>
      <c r="CO10"/>
      <c r="CP10"/>
      <c r="CQ10"/>
      <c r="CR10"/>
      <c r="CW10" s="119">
        <f>K10</f>
        <v>37073</v>
      </c>
      <c r="CX10" s="118">
        <f>AG10+AF10</f>
        <v>3.42</v>
      </c>
      <c r="CY10" s="118">
        <f>AG10</f>
        <v>1.9</v>
      </c>
      <c r="CZ10" s="118">
        <f>AG10+AH10</f>
        <v>4.18</v>
      </c>
      <c r="DB10" s="118">
        <f>X10</f>
        <v>0.52</v>
      </c>
      <c r="DC10" s="118">
        <f>Y10</f>
        <v>0.65</v>
      </c>
      <c r="DD10" s="118">
        <f>Z10</f>
        <v>0.78</v>
      </c>
      <c r="DF10" s="119">
        <f>BF10</f>
        <v>37073</v>
      </c>
      <c r="DG10" s="16">
        <f>BG10</f>
        <v>0.75</v>
      </c>
      <c r="DH10" s="3"/>
      <c r="DI10" s="3"/>
      <c r="DJ10" s="119">
        <f>CW10</f>
        <v>37073</v>
      </c>
      <c r="DK10" s="118">
        <f>AJ10</f>
        <v>0.91199999999999992</v>
      </c>
      <c r="DL10" s="118">
        <f>AK10</f>
        <v>1.1399999999999999</v>
      </c>
      <c r="DM10" s="118">
        <f>AL10</f>
        <v>1.3679999999999999</v>
      </c>
      <c r="DO10" s="118">
        <f>AB10</f>
        <v>0.26</v>
      </c>
      <c r="DP10" s="118">
        <f>AC10</f>
        <v>0.32500000000000001</v>
      </c>
      <c r="DQ10" s="118">
        <f>AD10</f>
        <v>0.39</v>
      </c>
      <c r="DR10" s="3"/>
      <c r="DW10">
        <v>1</v>
      </c>
      <c r="DX10" s="454" t="s">
        <v>122</v>
      </c>
      <c r="DY10" s="455" t="s">
        <v>123</v>
      </c>
      <c r="DZ10" s="456" t="s">
        <v>124</v>
      </c>
      <c r="EA10" s="61"/>
      <c r="EB10" s="44" t="s">
        <v>125</v>
      </c>
      <c r="EC10" s="45">
        <v>4</v>
      </c>
      <c r="EF10" s="46"/>
      <c r="EG10" s="3"/>
      <c r="EH10" s="3"/>
      <c r="EI10" s="3"/>
      <c r="EJ10" s="3"/>
      <c r="EK10" s="3"/>
    </row>
    <row r="11" spans="1:141" x14ac:dyDescent="0.2">
      <c r="A11" s="16"/>
      <c r="B11" s="54">
        <v>37106</v>
      </c>
      <c r="C11" s="55">
        <v>45</v>
      </c>
      <c r="D11" s="55">
        <v>49</v>
      </c>
      <c r="E11" s="55">
        <v>53</v>
      </c>
      <c r="F11" s="39"/>
      <c r="G11" s="55">
        <v>18.25</v>
      </c>
      <c r="H11" s="55">
        <v>18.25</v>
      </c>
      <c r="I11" s="55">
        <v>18.25</v>
      </c>
      <c r="J11" s="22"/>
      <c r="K11" s="23">
        <v>37104</v>
      </c>
      <c r="L11" s="56">
        <v>0</v>
      </c>
      <c r="M11" s="56">
        <v>0</v>
      </c>
      <c r="N11" s="56">
        <v>0</v>
      </c>
      <c r="O11" s="21"/>
      <c r="P11" s="56">
        <v>0</v>
      </c>
      <c r="Q11" s="56">
        <v>0</v>
      </c>
      <c r="R11" s="56">
        <v>0</v>
      </c>
      <c r="S11" s="21"/>
      <c r="T11" s="56">
        <v>0</v>
      </c>
      <c r="U11" s="56">
        <v>0</v>
      </c>
      <c r="V11" s="56">
        <v>0</v>
      </c>
      <c r="W11" s="21"/>
      <c r="X11" s="56">
        <v>0.6</v>
      </c>
      <c r="Y11" s="56">
        <v>0.75</v>
      </c>
      <c r="Z11" s="56">
        <v>0.9</v>
      </c>
      <c r="AA11" s="21"/>
      <c r="AB11" s="56">
        <v>0.3</v>
      </c>
      <c r="AC11" s="56">
        <v>0.375</v>
      </c>
      <c r="AD11" s="56">
        <v>0.45</v>
      </c>
      <c r="AE11" s="21"/>
      <c r="AF11" s="56">
        <v>1.96</v>
      </c>
      <c r="AG11" s="56">
        <v>2.4500000000000002</v>
      </c>
      <c r="AH11" s="56">
        <v>2.94</v>
      </c>
      <c r="AI11" s="21"/>
      <c r="AJ11" s="56">
        <v>1.1759999999999999</v>
      </c>
      <c r="AK11" s="56">
        <v>1.47</v>
      </c>
      <c r="AL11" s="56">
        <v>1.764</v>
      </c>
      <c r="AM11" s="21"/>
      <c r="AN11" s="22">
        <v>1</v>
      </c>
      <c r="AO11" s="57">
        <v>0</v>
      </c>
      <c r="AP11" s="21"/>
      <c r="AQ11" s="39" t="s">
        <v>126</v>
      </c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 t="s">
        <v>127</v>
      </c>
      <c r="BE11" s="21"/>
      <c r="BF11" s="23">
        <v>37104</v>
      </c>
      <c r="BG11" s="59">
        <v>0.75</v>
      </c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124"/>
      <c r="CG11" s="128"/>
      <c r="CH11" s="128"/>
      <c r="CI11" s="128"/>
      <c r="CK11" s="126"/>
      <c r="CL11" s="127"/>
      <c r="CM11" s="60"/>
      <c r="CN11"/>
      <c r="CO11"/>
      <c r="CP11"/>
      <c r="CQ11"/>
      <c r="CR11"/>
      <c r="CW11" s="119">
        <f t="shared" ref="CW11:CW74" si="0">K11</f>
        <v>37104</v>
      </c>
      <c r="CX11" s="118">
        <f>AF11</f>
        <v>1.96</v>
      </c>
      <c r="CY11" s="118">
        <f>AG11</f>
        <v>2.4500000000000002</v>
      </c>
      <c r="CZ11" s="118">
        <f>AH11</f>
        <v>2.94</v>
      </c>
      <c r="DB11" s="118">
        <f t="shared" ref="DB11:DB74" si="1">X11</f>
        <v>0.6</v>
      </c>
      <c r="DC11" s="118">
        <f t="shared" ref="DC11:DC74" si="2">Y11</f>
        <v>0.75</v>
      </c>
      <c r="DD11" s="118">
        <f t="shared" ref="DD11:DD74" si="3">Z11</f>
        <v>0.9</v>
      </c>
      <c r="DF11" s="119">
        <f t="shared" ref="DF11:DF74" si="4">BF11</f>
        <v>37104</v>
      </c>
      <c r="DG11" s="16">
        <f t="shared" ref="DG11:DG74" si="5">BG11</f>
        <v>0.75</v>
      </c>
      <c r="DH11" s="43"/>
      <c r="DI11" s="43"/>
      <c r="DJ11" s="119">
        <f t="shared" ref="DJ11:DJ74" si="6">CW11</f>
        <v>37104</v>
      </c>
      <c r="DK11" s="118">
        <f t="shared" ref="DK11:DK74" si="7">AJ11</f>
        <v>1.1759999999999999</v>
      </c>
      <c r="DL11" s="118">
        <f t="shared" ref="DL11:DL74" si="8">AK11</f>
        <v>1.47</v>
      </c>
      <c r="DM11" s="118">
        <f t="shared" ref="DM11:DM74" si="9">AL11</f>
        <v>1.764</v>
      </c>
      <c r="DO11" s="118">
        <f t="shared" ref="DO11:DO74" si="10">AB11</f>
        <v>0.3</v>
      </c>
      <c r="DP11" s="118">
        <f t="shared" ref="DP11:DP74" si="11">AC11</f>
        <v>0.375</v>
      </c>
      <c r="DQ11" s="118">
        <f t="shared" ref="DQ11:DQ74" si="12">AD11</f>
        <v>0.45</v>
      </c>
      <c r="DR11" s="43"/>
      <c r="DW11">
        <v>2</v>
      </c>
      <c r="DX11" s="62" t="s">
        <v>128</v>
      </c>
      <c r="DY11" s="453" t="s">
        <v>129</v>
      </c>
      <c r="DZ11" s="63" t="s">
        <v>130</v>
      </c>
      <c r="EA11" s="4"/>
      <c r="EB11" s="44" t="s">
        <v>131</v>
      </c>
      <c r="EC11" s="45">
        <v>5</v>
      </c>
      <c r="EF11" s="46"/>
      <c r="EG11" s="43"/>
      <c r="EH11" s="43"/>
      <c r="EI11" s="43"/>
      <c r="EJ11" s="43"/>
      <c r="EK11" s="43"/>
    </row>
    <row r="12" spans="1:141" x14ac:dyDescent="0.2">
      <c r="A12" s="16"/>
      <c r="B12" s="54">
        <v>37107</v>
      </c>
      <c r="C12" s="55">
        <v>24</v>
      </c>
      <c r="D12" s="55">
        <v>28</v>
      </c>
      <c r="E12" s="55">
        <v>32</v>
      </c>
      <c r="F12" s="39"/>
      <c r="G12" s="55">
        <v>18.25</v>
      </c>
      <c r="H12" s="55">
        <v>18.25</v>
      </c>
      <c r="I12" s="55">
        <v>18.25</v>
      </c>
      <c r="J12" s="22"/>
      <c r="K12" s="23">
        <v>37135</v>
      </c>
      <c r="L12" s="56">
        <v>22</v>
      </c>
      <c r="M12" s="56">
        <v>22</v>
      </c>
      <c r="N12" s="56">
        <v>22</v>
      </c>
      <c r="O12" s="21"/>
      <c r="P12" s="56">
        <v>22</v>
      </c>
      <c r="Q12" s="56">
        <v>22</v>
      </c>
      <c r="R12" s="56">
        <v>22</v>
      </c>
      <c r="S12" s="21"/>
      <c r="T12" s="56">
        <v>0</v>
      </c>
      <c r="U12" s="56">
        <v>0</v>
      </c>
      <c r="V12" s="56">
        <v>0</v>
      </c>
      <c r="W12" s="21"/>
      <c r="X12" s="56">
        <v>0.6</v>
      </c>
      <c r="Y12" s="56">
        <v>0.75</v>
      </c>
      <c r="Z12" s="56">
        <v>0.9</v>
      </c>
      <c r="AA12" s="21"/>
      <c r="AB12" s="56">
        <v>0.3</v>
      </c>
      <c r="AC12" s="56">
        <v>0.375</v>
      </c>
      <c r="AD12" s="56">
        <v>0.45</v>
      </c>
      <c r="AE12" s="21"/>
      <c r="AF12" s="56">
        <v>1.8</v>
      </c>
      <c r="AG12" s="56">
        <v>2.25</v>
      </c>
      <c r="AH12" s="56">
        <v>2.7</v>
      </c>
      <c r="AI12" s="21"/>
      <c r="AJ12" s="56">
        <v>1.08</v>
      </c>
      <c r="AK12" s="56">
        <v>1.35</v>
      </c>
      <c r="AL12" s="56">
        <v>1.62</v>
      </c>
      <c r="AM12" s="21"/>
      <c r="AN12" s="22">
        <v>1</v>
      </c>
      <c r="AO12" s="57">
        <v>0</v>
      </c>
      <c r="AP12" s="21"/>
      <c r="AQ12" s="22">
        <v>100</v>
      </c>
      <c r="AR12" s="64">
        <v>0.95</v>
      </c>
      <c r="AS12" s="64">
        <v>0.95</v>
      </c>
      <c r="AT12" s="64">
        <v>0.97040774510566918</v>
      </c>
      <c r="AU12" s="64">
        <v>0.99581258108414328</v>
      </c>
      <c r="AV12" s="64">
        <v>0.93483386579872663</v>
      </c>
      <c r="AW12" s="64">
        <v>1.02</v>
      </c>
      <c r="AX12" s="64">
        <v>1.1093405989335892</v>
      </c>
      <c r="AY12" s="64">
        <v>1.1093405989335892</v>
      </c>
      <c r="AZ12" s="64">
        <v>1.02</v>
      </c>
      <c r="BA12" s="64">
        <v>0.99581258108414328</v>
      </c>
      <c r="BB12" s="64">
        <v>0.97599999999999998</v>
      </c>
      <c r="BC12" s="64">
        <v>0.97599999999999998</v>
      </c>
      <c r="BD12" s="22" t="s">
        <v>132</v>
      </c>
      <c r="BE12" s="21"/>
      <c r="BF12" s="23">
        <v>37135</v>
      </c>
      <c r="BG12" s="59">
        <v>0.75</v>
      </c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128"/>
      <c r="CG12" s="128"/>
      <c r="CH12" s="128"/>
      <c r="CI12" s="128"/>
      <c r="CK12" s="126"/>
      <c r="CL12" s="127"/>
      <c r="CM12" s="60"/>
      <c r="CN12"/>
      <c r="CO12"/>
      <c r="CP12"/>
      <c r="CQ12"/>
      <c r="CR12"/>
      <c r="CW12" s="119">
        <f t="shared" si="0"/>
        <v>37135</v>
      </c>
      <c r="CX12" s="118">
        <f t="shared" ref="CX12:CX75" si="13">AF12</f>
        <v>1.8</v>
      </c>
      <c r="CY12" s="118">
        <f t="shared" ref="CY12:CY75" si="14">AG12</f>
        <v>2.25</v>
      </c>
      <c r="CZ12" s="118">
        <f t="shared" ref="CZ12:CZ75" si="15">AH12</f>
        <v>2.7</v>
      </c>
      <c r="DB12" s="118">
        <f t="shared" si="1"/>
        <v>0.6</v>
      </c>
      <c r="DC12" s="118">
        <f t="shared" si="2"/>
        <v>0.75</v>
      </c>
      <c r="DD12" s="118">
        <f t="shared" si="3"/>
        <v>0.9</v>
      </c>
      <c r="DF12" s="119">
        <f t="shared" si="4"/>
        <v>37135</v>
      </c>
      <c r="DG12" s="16">
        <f t="shared" si="5"/>
        <v>0.75</v>
      </c>
      <c r="DH12" s="3"/>
      <c r="DI12" s="3"/>
      <c r="DJ12" s="119">
        <f t="shared" si="6"/>
        <v>37135</v>
      </c>
      <c r="DK12" s="118">
        <f t="shared" si="7"/>
        <v>1.08</v>
      </c>
      <c r="DL12" s="118">
        <f t="shared" si="8"/>
        <v>1.35</v>
      </c>
      <c r="DM12" s="118">
        <f t="shared" si="9"/>
        <v>1.62</v>
      </c>
      <c r="DO12" s="118">
        <f t="shared" si="10"/>
        <v>0.3</v>
      </c>
      <c r="DP12" s="118">
        <f t="shared" si="11"/>
        <v>0.375</v>
      </c>
      <c r="DQ12" s="118">
        <f t="shared" si="12"/>
        <v>0.45</v>
      </c>
      <c r="DR12" s="3"/>
      <c r="DW12">
        <v>3</v>
      </c>
      <c r="DX12" s="62" t="s">
        <v>133</v>
      </c>
      <c r="DY12" s="453" t="s">
        <v>134</v>
      </c>
      <c r="DZ12" s="63" t="s">
        <v>135</v>
      </c>
      <c r="EA12" s="4"/>
      <c r="EB12" s="44" t="s">
        <v>136</v>
      </c>
      <c r="EC12" s="45">
        <v>6</v>
      </c>
      <c r="EF12" s="46"/>
      <c r="EG12" s="3"/>
      <c r="EH12" s="3"/>
      <c r="EI12" s="3"/>
      <c r="EJ12" s="3"/>
      <c r="EK12" s="3"/>
    </row>
    <row r="13" spans="1:141" x14ac:dyDescent="0.2">
      <c r="A13" s="16"/>
      <c r="B13" s="54">
        <v>37108</v>
      </c>
      <c r="C13" s="55">
        <v>24</v>
      </c>
      <c r="D13" s="55">
        <v>28</v>
      </c>
      <c r="E13" s="55">
        <v>32</v>
      </c>
      <c r="F13" s="39"/>
      <c r="G13" s="55">
        <v>15.25</v>
      </c>
      <c r="H13" s="55">
        <v>15.25</v>
      </c>
      <c r="I13" s="55">
        <v>15.25</v>
      </c>
      <c r="J13" s="22"/>
      <c r="K13" s="23">
        <v>37165</v>
      </c>
      <c r="L13" s="56">
        <v>25.746000289916992</v>
      </c>
      <c r="M13" s="56">
        <v>25.746000289916992</v>
      </c>
      <c r="N13" s="56">
        <v>25.746000289916992</v>
      </c>
      <c r="O13" s="21"/>
      <c r="P13" s="56">
        <v>25.746500015258789</v>
      </c>
      <c r="Q13" s="56">
        <v>25.746500015258789</v>
      </c>
      <c r="R13" s="56">
        <v>25.746500015258789</v>
      </c>
      <c r="S13" s="21"/>
      <c r="T13" s="56">
        <v>0</v>
      </c>
      <c r="U13" s="56">
        <v>0</v>
      </c>
      <c r="V13" s="56">
        <v>0</v>
      </c>
      <c r="W13" s="21"/>
      <c r="X13" s="56">
        <v>0.41600000000000004</v>
      </c>
      <c r="Y13" s="56">
        <v>0.52</v>
      </c>
      <c r="Z13" s="56">
        <v>0.624</v>
      </c>
      <c r="AA13" s="21"/>
      <c r="AB13" s="56">
        <v>0.20800000000000002</v>
      </c>
      <c r="AC13" s="56">
        <v>0.26</v>
      </c>
      <c r="AD13" s="56">
        <v>0.312</v>
      </c>
      <c r="AE13" s="21"/>
      <c r="AF13" s="56">
        <v>0.72</v>
      </c>
      <c r="AG13" s="56">
        <v>0.9</v>
      </c>
      <c r="AH13" s="56">
        <v>1.08</v>
      </c>
      <c r="AI13" s="21"/>
      <c r="AJ13" s="56">
        <v>0.43200000000000005</v>
      </c>
      <c r="AK13" s="56">
        <v>0.54</v>
      </c>
      <c r="AL13" s="56">
        <v>0.64800000000000002</v>
      </c>
      <c r="AM13" s="21"/>
      <c r="AN13" s="22">
        <v>2</v>
      </c>
      <c r="AO13" s="57">
        <v>0</v>
      </c>
      <c r="AP13" s="21"/>
      <c r="AQ13" s="22">
        <v>200</v>
      </c>
      <c r="AR13" s="64">
        <v>0.9</v>
      </c>
      <c r="AS13" s="64">
        <v>0.9</v>
      </c>
      <c r="AT13" s="64">
        <v>0.93432900971023825</v>
      </c>
      <c r="AU13" s="64">
        <v>0.86749010993427533</v>
      </c>
      <c r="AV13" s="64">
        <v>0.93</v>
      </c>
      <c r="AW13" s="64">
        <v>0.95</v>
      </c>
      <c r="AX13" s="64">
        <v>0.94039391064740063</v>
      </c>
      <c r="AY13" s="64">
        <v>0.94039391064740063</v>
      </c>
      <c r="AZ13" s="64">
        <v>0.95</v>
      </c>
      <c r="BA13" s="64">
        <v>0.86749010993427533</v>
      </c>
      <c r="BB13" s="64">
        <v>0.9</v>
      </c>
      <c r="BC13" s="64">
        <v>0.9</v>
      </c>
      <c r="BD13" s="22" t="s">
        <v>132</v>
      </c>
      <c r="BE13" s="21"/>
      <c r="BF13" s="23">
        <v>37165</v>
      </c>
      <c r="BG13" s="59">
        <v>0.75</v>
      </c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128"/>
      <c r="CG13" s="128"/>
      <c r="CH13" s="128"/>
      <c r="CI13" s="128"/>
      <c r="CK13" s="126"/>
      <c r="CL13" s="127"/>
      <c r="CM13" s="60"/>
      <c r="CN13"/>
      <c r="CO13"/>
      <c r="CP13"/>
      <c r="CQ13"/>
      <c r="CR13"/>
      <c r="CW13" s="119">
        <f t="shared" si="0"/>
        <v>37165</v>
      </c>
      <c r="CX13" s="118">
        <f t="shared" si="13"/>
        <v>0.72</v>
      </c>
      <c r="CY13" s="118">
        <f t="shared" si="14"/>
        <v>0.9</v>
      </c>
      <c r="CZ13" s="118">
        <f t="shared" si="15"/>
        <v>1.08</v>
      </c>
      <c r="DB13" s="118">
        <f t="shared" si="1"/>
        <v>0.41600000000000004</v>
      </c>
      <c r="DC13" s="118">
        <f t="shared" si="2"/>
        <v>0.52</v>
      </c>
      <c r="DD13" s="118">
        <f t="shared" si="3"/>
        <v>0.624</v>
      </c>
      <c r="DF13" s="119">
        <f t="shared" si="4"/>
        <v>37165</v>
      </c>
      <c r="DG13" s="16">
        <f t="shared" si="5"/>
        <v>0.75</v>
      </c>
      <c r="DH13" s="43"/>
      <c r="DI13" s="43"/>
      <c r="DJ13" s="119">
        <f t="shared" si="6"/>
        <v>37165</v>
      </c>
      <c r="DK13" s="118">
        <f t="shared" si="7"/>
        <v>0.43200000000000005</v>
      </c>
      <c r="DL13" s="118">
        <f t="shared" si="8"/>
        <v>0.54</v>
      </c>
      <c r="DM13" s="118">
        <f t="shared" si="9"/>
        <v>0.64800000000000002</v>
      </c>
      <c r="DO13" s="118">
        <f t="shared" si="10"/>
        <v>0.20800000000000002</v>
      </c>
      <c r="DP13" s="118">
        <f t="shared" si="11"/>
        <v>0.26</v>
      </c>
      <c r="DQ13" s="118">
        <f t="shared" si="12"/>
        <v>0.312</v>
      </c>
      <c r="DR13" s="43"/>
      <c r="DW13">
        <v>4</v>
      </c>
      <c r="DX13" s="62" t="s">
        <v>137</v>
      </c>
      <c r="DY13" s="453" t="s">
        <v>138</v>
      </c>
      <c r="DZ13" s="63" t="s">
        <v>139</v>
      </c>
      <c r="EA13" s="4"/>
      <c r="EB13" s="44" t="s">
        <v>140</v>
      </c>
      <c r="EC13" s="45">
        <v>7</v>
      </c>
      <c r="EF13" s="46"/>
      <c r="EG13" s="43"/>
      <c r="EH13" s="43"/>
      <c r="EI13" s="43"/>
      <c r="EJ13" s="43"/>
      <c r="EK13" s="43"/>
    </row>
    <row r="14" spans="1:141" x14ac:dyDescent="0.2">
      <c r="A14" s="16"/>
      <c r="B14" s="54">
        <v>37109</v>
      </c>
      <c r="C14" s="55">
        <v>45.5</v>
      </c>
      <c r="D14" s="55">
        <v>49.5</v>
      </c>
      <c r="E14" s="55">
        <v>53.5</v>
      </c>
      <c r="F14" s="39"/>
      <c r="G14" s="55">
        <v>15.25</v>
      </c>
      <c r="H14" s="55">
        <v>15.25</v>
      </c>
      <c r="I14" s="55">
        <v>15.25</v>
      </c>
      <c r="J14" s="22"/>
      <c r="K14" s="23">
        <v>37196</v>
      </c>
      <c r="L14" s="56">
        <v>30</v>
      </c>
      <c r="M14" s="56">
        <v>30</v>
      </c>
      <c r="N14" s="56">
        <v>30</v>
      </c>
      <c r="O14" s="21"/>
      <c r="P14" s="56">
        <v>30</v>
      </c>
      <c r="Q14" s="56">
        <v>30</v>
      </c>
      <c r="R14" s="56">
        <v>30</v>
      </c>
      <c r="S14" s="21"/>
      <c r="T14" s="56">
        <v>0</v>
      </c>
      <c r="U14" s="56">
        <v>0</v>
      </c>
      <c r="V14" s="56">
        <v>0</v>
      </c>
      <c r="W14" s="21"/>
      <c r="X14" s="56">
        <v>0.34400000000000003</v>
      </c>
      <c r="Y14" s="56">
        <v>0.43</v>
      </c>
      <c r="Z14" s="56">
        <v>0.51600000000000001</v>
      </c>
      <c r="AA14" s="21"/>
      <c r="AB14" s="56">
        <v>0.17200000000000001</v>
      </c>
      <c r="AC14" s="56">
        <v>0.215</v>
      </c>
      <c r="AD14" s="56">
        <v>0.25800000000000001</v>
      </c>
      <c r="AE14" s="21"/>
      <c r="AF14" s="56">
        <v>0.57599999999999996</v>
      </c>
      <c r="AG14" s="56">
        <v>0.72</v>
      </c>
      <c r="AH14" s="56">
        <v>0.86399999999999999</v>
      </c>
      <c r="AI14" s="21"/>
      <c r="AJ14" s="56">
        <v>0.34560000000000002</v>
      </c>
      <c r="AK14" s="56">
        <v>0.432</v>
      </c>
      <c r="AL14" s="56">
        <v>0.51839999999999997</v>
      </c>
      <c r="AM14" s="21"/>
      <c r="AN14" s="22">
        <v>2</v>
      </c>
      <c r="AO14" s="57">
        <v>0</v>
      </c>
      <c r="AP14" s="21"/>
      <c r="AQ14" s="22">
        <v>300</v>
      </c>
      <c r="AR14" s="64">
        <v>0.9</v>
      </c>
      <c r="AS14" s="64">
        <v>0.9</v>
      </c>
      <c r="AT14" s="64">
        <v>0.93171633102390283</v>
      </c>
      <c r="AU14" s="64">
        <v>0.82996821771517892</v>
      </c>
      <c r="AV14" s="64">
        <v>0.93</v>
      </c>
      <c r="AW14" s="64">
        <v>0.9</v>
      </c>
      <c r="AX14" s="64">
        <v>0.83371778620831694</v>
      </c>
      <c r="AY14" s="64">
        <v>0.83371778620831694</v>
      </c>
      <c r="AZ14" s="64">
        <v>0.9</v>
      </c>
      <c r="BA14" s="64">
        <v>0.82996821771517892</v>
      </c>
      <c r="BB14" s="64">
        <v>0.9</v>
      </c>
      <c r="BC14" s="64">
        <v>0.9</v>
      </c>
      <c r="BD14" s="22" t="s">
        <v>132</v>
      </c>
      <c r="BE14" s="21"/>
      <c r="BF14" s="23">
        <v>37196</v>
      </c>
      <c r="BG14" s="59">
        <v>0.75</v>
      </c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128"/>
      <c r="CG14" s="128"/>
      <c r="CH14" s="128"/>
      <c r="CI14" s="128"/>
      <c r="CK14" s="126"/>
      <c r="CL14" s="127"/>
      <c r="CM14" s="60"/>
      <c r="CN14"/>
      <c r="CO14"/>
      <c r="CP14"/>
      <c r="CQ14"/>
      <c r="CR14"/>
      <c r="CW14" s="119">
        <f t="shared" si="0"/>
        <v>37196</v>
      </c>
      <c r="CX14" s="118">
        <f t="shared" si="13"/>
        <v>0.57599999999999996</v>
      </c>
      <c r="CY14" s="118">
        <f t="shared" si="14"/>
        <v>0.72</v>
      </c>
      <c r="CZ14" s="118">
        <f t="shared" si="15"/>
        <v>0.86399999999999999</v>
      </c>
      <c r="DB14" s="118">
        <f t="shared" si="1"/>
        <v>0.34400000000000003</v>
      </c>
      <c r="DC14" s="118">
        <f t="shared" si="2"/>
        <v>0.43</v>
      </c>
      <c r="DD14" s="118">
        <f t="shared" si="3"/>
        <v>0.51600000000000001</v>
      </c>
      <c r="DF14" s="119">
        <f t="shared" si="4"/>
        <v>37196</v>
      </c>
      <c r="DG14" s="16">
        <f t="shared" si="5"/>
        <v>0.75</v>
      </c>
      <c r="DH14" s="3"/>
      <c r="DI14" s="3"/>
      <c r="DJ14" s="119">
        <f t="shared" si="6"/>
        <v>37196</v>
      </c>
      <c r="DK14" s="118">
        <f t="shared" si="7"/>
        <v>0.34560000000000002</v>
      </c>
      <c r="DL14" s="118">
        <f t="shared" si="8"/>
        <v>0.432</v>
      </c>
      <c r="DM14" s="118">
        <f t="shared" si="9"/>
        <v>0.51839999999999997</v>
      </c>
      <c r="DO14" s="118">
        <f t="shared" si="10"/>
        <v>0.17200000000000001</v>
      </c>
      <c r="DP14" s="118">
        <f t="shared" si="11"/>
        <v>0.215</v>
      </c>
      <c r="DQ14" s="118">
        <f t="shared" si="12"/>
        <v>0.25800000000000001</v>
      </c>
      <c r="DR14" s="3"/>
      <c r="DW14">
        <v>5</v>
      </c>
      <c r="DX14" s="62"/>
      <c r="DY14" s="453" t="s">
        <v>141</v>
      </c>
      <c r="DZ14" s="63" t="s">
        <v>142</v>
      </c>
      <c r="EA14" s="4"/>
      <c r="EB14" s="44" t="s">
        <v>143</v>
      </c>
      <c r="EC14" s="45">
        <v>8</v>
      </c>
      <c r="EF14" s="46"/>
      <c r="EG14" s="3"/>
      <c r="EH14" s="3"/>
      <c r="EI14" s="3"/>
      <c r="EJ14" s="3"/>
      <c r="EK14" s="3"/>
    </row>
    <row r="15" spans="1:141" x14ac:dyDescent="0.2">
      <c r="A15" s="16"/>
      <c r="B15" s="54">
        <v>37110</v>
      </c>
      <c r="C15" s="55">
        <v>45.5</v>
      </c>
      <c r="D15" s="55">
        <v>49.5</v>
      </c>
      <c r="E15" s="55">
        <v>53.5</v>
      </c>
      <c r="F15" s="39"/>
      <c r="G15" s="55">
        <v>15.25</v>
      </c>
      <c r="H15" s="55">
        <v>15.25</v>
      </c>
      <c r="I15" s="55">
        <v>15.25</v>
      </c>
      <c r="J15" s="22"/>
      <c r="K15" s="23">
        <v>37226</v>
      </c>
      <c r="L15" s="56">
        <v>26.75</v>
      </c>
      <c r="M15" s="56">
        <v>26.75</v>
      </c>
      <c r="N15" s="56">
        <v>26.75</v>
      </c>
      <c r="O15" s="21"/>
      <c r="P15" s="56">
        <v>26.75</v>
      </c>
      <c r="Q15" s="56">
        <v>26.75</v>
      </c>
      <c r="R15" s="56">
        <v>26.75</v>
      </c>
      <c r="S15" s="21"/>
      <c r="T15" s="56">
        <v>0</v>
      </c>
      <c r="U15" s="56">
        <v>0</v>
      </c>
      <c r="V15" s="56">
        <v>0</v>
      </c>
      <c r="W15" s="21"/>
      <c r="X15" s="56">
        <v>0.32800000000000001</v>
      </c>
      <c r="Y15" s="56">
        <v>0.41</v>
      </c>
      <c r="Z15" s="56">
        <v>0.49199999999999994</v>
      </c>
      <c r="AA15" s="21"/>
      <c r="AB15" s="56">
        <v>0.16400000000000001</v>
      </c>
      <c r="AC15" s="56">
        <v>0.20499999999999999</v>
      </c>
      <c r="AD15" s="56">
        <v>0.24599999999999997</v>
      </c>
      <c r="AE15" s="21"/>
      <c r="AF15" s="56">
        <v>0.57599999999999996</v>
      </c>
      <c r="AG15" s="56">
        <v>0.72</v>
      </c>
      <c r="AH15" s="56">
        <v>0.86399999999999999</v>
      </c>
      <c r="AI15" s="21"/>
      <c r="AJ15" s="56">
        <v>0.34560000000000002</v>
      </c>
      <c r="AK15" s="56">
        <v>0.432</v>
      </c>
      <c r="AL15" s="56">
        <v>0.51839999999999997</v>
      </c>
      <c r="AM15" s="21"/>
      <c r="AN15" s="22">
        <v>2</v>
      </c>
      <c r="AO15" s="57">
        <v>0</v>
      </c>
      <c r="AP15" s="21"/>
      <c r="AQ15" s="22">
        <v>400</v>
      </c>
      <c r="AR15" s="64">
        <v>0.9</v>
      </c>
      <c r="AS15" s="64">
        <v>0.9</v>
      </c>
      <c r="AT15" s="64">
        <v>0.93171633102390283</v>
      </c>
      <c r="AU15" s="64">
        <v>0.82996821771517892</v>
      </c>
      <c r="AV15" s="64">
        <v>0.93600000000000005</v>
      </c>
      <c r="AW15" s="64">
        <v>0.85</v>
      </c>
      <c r="AX15" s="64">
        <v>0.79555730190312479</v>
      </c>
      <c r="AY15" s="64">
        <v>0.79555730190312479</v>
      </c>
      <c r="AZ15" s="64">
        <v>0.85</v>
      </c>
      <c r="BA15" s="64">
        <v>0.82996821771517892</v>
      </c>
      <c r="BB15" s="64">
        <v>0.9</v>
      </c>
      <c r="BC15" s="64">
        <v>0.9</v>
      </c>
      <c r="BD15" s="22" t="s">
        <v>132</v>
      </c>
      <c r="BE15" s="21"/>
      <c r="BF15" s="23">
        <v>37226</v>
      </c>
      <c r="BG15" s="59">
        <v>0.75</v>
      </c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128"/>
      <c r="CG15" s="128"/>
      <c r="CH15" s="128"/>
      <c r="CI15" s="128"/>
      <c r="CK15" s="126"/>
      <c r="CL15" s="127"/>
      <c r="CM15" s="60"/>
      <c r="CN15"/>
      <c r="CO15"/>
      <c r="CP15"/>
      <c r="CQ15"/>
      <c r="CR15"/>
      <c r="CW15" s="119">
        <f t="shared" si="0"/>
        <v>37226</v>
      </c>
      <c r="CX15" s="118">
        <f t="shared" si="13"/>
        <v>0.57599999999999996</v>
      </c>
      <c r="CY15" s="118">
        <f t="shared" si="14"/>
        <v>0.72</v>
      </c>
      <c r="CZ15" s="118">
        <f t="shared" si="15"/>
        <v>0.86399999999999999</v>
      </c>
      <c r="DB15" s="118">
        <f t="shared" si="1"/>
        <v>0.32800000000000001</v>
      </c>
      <c r="DC15" s="118">
        <f t="shared" si="2"/>
        <v>0.41</v>
      </c>
      <c r="DD15" s="118">
        <f t="shared" si="3"/>
        <v>0.49199999999999994</v>
      </c>
      <c r="DF15" s="119">
        <f t="shared" si="4"/>
        <v>37226</v>
      </c>
      <c r="DG15" s="16">
        <f t="shared" si="5"/>
        <v>0.75</v>
      </c>
      <c r="DH15" s="43"/>
      <c r="DI15" s="43"/>
      <c r="DJ15" s="119">
        <f t="shared" si="6"/>
        <v>37226</v>
      </c>
      <c r="DK15" s="118">
        <f t="shared" si="7"/>
        <v>0.34560000000000002</v>
      </c>
      <c r="DL15" s="118">
        <f t="shared" si="8"/>
        <v>0.432</v>
      </c>
      <c r="DM15" s="118">
        <f t="shared" si="9"/>
        <v>0.51839999999999997</v>
      </c>
      <c r="DO15" s="118">
        <f t="shared" si="10"/>
        <v>0.16400000000000001</v>
      </c>
      <c r="DP15" s="118">
        <f t="shared" si="11"/>
        <v>0.20499999999999999</v>
      </c>
      <c r="DQ15" s="118">
        <f t="shared" si="12"/>
        <v>0.24599999999999997</v>
      </c>
      <c r="DR15" s="43"/>
      <c r="DW15">
        <v>6</v>
      </c>
      <c r="DX15" s="62"/>
      <c r="DY15" s="453" t="s">
        <v>144</v>
      </c>
      <c r="DZ15" s="63" t="s">
        <v>145</v>
      </c>
      <c r="EB15" s="44" t="s">
        <v>146</v>
      </c>
      <c r="EC15" s="45">
        <v>10</v>
      </c>
      <c r="EF15" s="46"/>
      <c r="EG15" s="43"/>
      <c r="EH15" s="43"/>
      <c r="EI15" s="43"/>
      <c r="EJ15" s="43"/>
      <c r="EK15" s="43"/>
    </row>
    <row r="16" spans="1:141" x14ac:dyDescent="0.2">
      <c r="A16" s="16"/>
      <c r="B16" s="54">
        <v>37111</v>
      </c>
      <c r="C16" s="55">
        <v>45.5</v>
      </c>
      <c r="D16" s="55">
        <v>49.5</v>
      </c>
      <c r="E16" s="55">
        <v>53.5</v>
      </c>
      <c r="F16" s="39"/>
      <c r="G16" s="55">
        <v>15.25</v>
      </c>
      <c r="H16" s="55">
        <v>15.25</v>
      </c>
      <c r="I16" s="55">
        <v>15.25</v>
      </c>
      <c r="J16" s="22"/>
      <c r="K16" s="23">
        <v>37257</v>
      </c>
      <c r="L16" s="56">
        <v>28.820001602172852</v>
      </c>
      <c r="M16" s="56">
        <v>28.820001602172852</v>
      </c>
      <c r="N16" s="56">
        <v>28.820001602172852</v>
      </c>
      <c r="O16" s="21"/>
      <c r="P16" s="56">
        <v>19.320001602172852</v>
      </c>
      <c r="Q16" s="56">
        <v>19.320001602172852</v>
      </c>
      <c r="R16" s="56">
        <v>19.320001602172852</v>
      </c>
      <c r="S16" s="21"/>
      <c r="T16" s="56">
        <v>0</v>
      </c>
      <c r="U16" s="56">
        <v>0</v>
      </c>
      <c r="V16" s="56">
        <v>0</v>
      </c>
      <c r="W16" s="21"/>
      <c r="X16" s="56">
        <v>0.31200000000000006</v>
      </c>
      <c r="Y16" s="56">
        <v>0.39</v>
      </c>
      <c r="Z16" s="56">
        <v>0.46799999999999997</v>
      </c>
      <c r="AA16" s="21"/>
      <c r="AB16" s="56">
        <v>0.15600000000000003</v>
      </c>
      <c r="AC16" s="56">
        <v>0.19500000000000001</v>
      </c>
      <c r="AD16" s="56">
        <v>0.23399999999999999</v>
      </c>
      <c r="AE16" s="21"/>
      <c r="AF16" s="56">
        <v>0.6</v>
      </c>
      <c r="AG16" s="56">
        <v>0.75</v>
      </c>
      <c r="AH16" s="56">
        <v>0.9</v>
      </c>
      <c r="AI16" s="21"/>
      <c r="AJ16" s="56">
        <v>0.36</v>
      </c>
      <c r="AK16" s="56">
        <v>0.45</v>
      </c>
      <c r="AL16" s="56">
        <v>0.54</v>
      </c>
      <c r="AM16" s="21"/>
      <c r="AN16" s="22">
        <v>3</v>
      </c>
      <c r="AO16" s="57">
        <v>0</v>
      </c>
      <c r="AP16" s="21"/>
      <c r="AQ16" s="22">
        <v>500</v>
      </c>
      <c r="AR16" s="64">
        <v>1</v>
      </c>
      <c r="AS16" s="64">
        <v>1</v>
      </c>
      <c r="AT16" s="64">
        <v>0.96100868442314669</v>
      </c>
      <c r="AU16" s="64">
        <v>0.90412641673294813</v>
      </c>
      <c r="AV16" s="64">
        <v>0.96</v>
      </c>
      <c r="AW16" s="64">
        <v>0.89500000000000002</v>
      </c>
      <c r="AX16" s="64">
        <v>0.81365478360870713</v>
      </c>
      <c r="AY16" s="64">
        <v>0.81365478360870713</v>
      </c>
      <c r="AZ16" s="64">
        <v>0.89500000000000002</v>
      </c>
      <c r="BA16" s="64">
        <v>0.90412641673294813</v>
      </c>
      <c r="BB16" s="64">
        <v>0.95</v>
      </c>
      <c r="BC16" s="64">
        <v>0.95</v>
      </c>
      <c r="BD16" s="22" t="s">
        <v>132</v>
      </c>
      <c r="BE16" s="21"/>
      <c r="BF16" s="23">
        <v>37257</v>
      </c>
      <c r="BG16" s="59">
        <v>0.75</v>
      </c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128"/>
      <c r="CG16" s="128"/>
      <c r="CH16" s="128"/>
      <c r="CI16" s="128"/>
      <c r="CK16" s="126"/>
      <c r="CL16" s="127"/>
      <c r="CM16" s="60"/>
      <c r="CN16"/>
      <c r="CO16"/>
      <c r="CP16"/>
      <c r="CQ16"/>
      <c r="CR16"/>
      <c r="CW16" s="119">
        <f t="shared" si="0"/>
        <v>37257</v>
      </c>
      <c r="CX16" s="118">
        <f t="shared" si="13"/>
        <v>0.6</v>
      </c>
      <c r="CY16" s="118">
        <f t="shared" si="14"/>
        <v>0.75</v>
      </c>
      <c r="CZ16" s="118">
        <f t="shared" si="15"/>
        <v>0.9</v>
      </c>
      <c r="DB16" s="118">
        <f t="shared" si="1"/>
        <v>0.31200000000000006</v>
      </c>
      <c r="DC16" s="118">
        <f t="shared" si="2"/>
        <v>0.39</v>
      </c>
      <c r="DD16" s="118">
        <f t="shared" si="3"/>
        <v>0.46799999999999997</v>
      </c>
      <c r="DF16" s="119">
        <f t="shared" si="4"/>
        <v>37257</v>
      </c>
      <c r="DG16" s="16">
        <f t="shared" si="5"/>
        <v>0.75</v>
      </c>
      <c r="DH16" s="3"/>
      <c r="DI16" s="3"/>
      <c r="DJ16" s="119">
        <f t="shared" si="6"/>
        <v>37257</v>
      </c>
      <c r="DK16" s="118">
        <f t="shared" si="7"/>
        <v>0.36</v>
      </c>
      <c r="DL16" s="118">
        <f t="shared" si="8"/>
        <v>0.45</v>
      </c>
      <c r="DM16" s="118">
        <f t="shared" si="9"/>
        <v>0.54</v>
      </c>
      <c r="DO16" s="118">
        <f t="shared" si="10"/>
        <v>0.15600000000000003</v>
      </c>
      <c r="DP16" s="118">
        <f t="shared" si="11"/>
        <v>0.19500000000000001</v>
      </c>
      <c r="DQ16" s="118">
        <f t="shared" si="12"/>
        <v>0.23399999999999999</v>
      </c>
      <c r="DR16" s="3"/>
      <c r="DW16">
        <v>7</v>
      </c>
      <c r="DX16" s="62"/>
      <c r="DY16" s="453" t="s">
        <v>147</v>
      </c>
      <c r="DZ16" s="63" t="s">
        <v>148</v>
      </c>
      <c r="EB16" s="44" t="s">
        <v>149</v>
      </c>
      <c r="EC16" s="45">
        <v>11</v>
      </c>
      <c r="EF16" s="46"/>
      <c r="EG16" s="3"/>
      <c r="EH16" s="3"/>
      <c r="EI16" s="3"/>
      <c r="EJ16" s="3"/>
      <c r="EK16" s="3"/>
    </row>
    <row r="17" spans="1:141" x14ac:dyDescent="0.2">
      <c r="A17" s="16"/>
      <c r="B17" s="54">
        <v>37112</v>
      </c>
      <c r="C17" s="55">
        <v>45.5</v>
      </c>
      <c r="D17" s="55">
        <v>49.5</v>
      </c>
      <c r="E17" s="55">
        <v>53.5</v>
      </c>
      <c r="F17" s="39"/>
      <c r="G17" s="55">
        <v>15.25</v>
      </c>
      <c r="H17" s="55">
        <v>15.25</v>
      </c>
      <c r="I17" s="55">
        <v>15.25</v>
      </c>
      <c r="J17" s="22"/>
      <c r="K17" s="23">
        <v>37288</v>
      </c>
      <c r="L17" s="56">
        <v>26.416000366210938</v>
      </c>
      <c r="M17" s="56">
        <v>26.416000366210938</v>
      </c>
      <c r="N17" s="56">
        <v>26.416000366210938</v>
      </c>
      <c r="O17" s="21"/>
      <c r="P17" s="56">
        <v>17.916500091552734</v>
      </c>
      <c r="Q17" s="56">
        <v>17.916500091552734</v>
      </c>
      <c r="R17" s="56">
        <v>17.916500091552734</v>
      </c>
      <c r="S17" s="21"/>
      <c r="T17" s="56">
        <v>0</v>
      </c>
      <c r="U17" s="56">
        <v>0</v>
      </c>
      <c r="V17" s="56">
        <v>0</v>
      </c>
      <c r="W17" s="21"/>
      <c r="X17" s="56">
        <v>0.28000000000000003</v>
      </c>
      <c r="Y17" s="56">
        <v>0.35</v>
      </c>
      <c r="Z17" s="56">
        <v>0.42</v>
      </c>
      <c r="AA17" s="21"/>
      <c r="AB17" s="56">
        <v>0.14000000000000001</v>
      </c>
      <c r="AC17" s="56">
        <v>0.17499999999999999</v>
      </c>
      <c r="AD17" s="56">
        <v>0.21</v>
      </c>
      <c r="AE17" s="21"/>
      <c r="AF17" s="56">
        <v>0.6</v>
      </c>
      <c r="AG17" s="56">
        <v>0.75</v>
      </c>
      <c r="AH17" s="56">
        <v>0.9</v>
      </c>
      <c r="AI17" s="21"/>
      <c r="AJ17" s="56">
        <v>0.36</v>
      </c>
      <c r="AK17" s="56">
        <v>0.45</v>
      </c>
      <c r="AL17" s="56">
        <v>0.54</v>
      </c>
      <c r="AM17" s="21"/>
      <c r="AN17" s="22">
        <v>3</v>
      </c>
      <c r="AO17" s="57">
        <v>0</v>
      </c>
      <c r="AP17" s="21"/>
      <c r="AQ17" s="22">
        <v>600</v>
      </c>
      <c r="AR17" s="64">
        <v>1.35</v>
      </c>
      <c r="AS17" s="64">
        <v>1.35</v>
      </c>
      <c r="AT17" s="64">
        <v>1.0660006897127419</v>
      </c>
      <c r="AU17" s="64">
        <v>1.1534694065192279</v>
      </c>
      <c r="AV17" s="64">
        <v>1.2</v>
      </c>
      <c r="AW17" s="64">
        <v>0.92</v>
      </c>
      <c r="AX17" s="64">
        <v>1.0213679776619993</v>
      </c>
      <c r="AY17" s="64">
        <v>1.0213679776619993</v>
      </c>
      <c r="AZ17" s="64">
        <v>0.92</v>
      </c>
      <c r="BA17" s="64">
        <v>1.1534694065192279</v>
      </c>
      <c r="BB17" s="64">
        <v>1.2</v>
      </c>
      <c r="BC17" s="64">
        <v>1.1499999999999999</v>
      </c>
      <c r="BD17" s="22" t="s">
        <v>132</v>
      </c>
      <c r="BE17" s="21"/>
      <c r="BF17" s="23">
        <v>37288</v>
      </c>
      <c r="BG17" s="59">
        <v>0.75</v>
      </c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128"/>
      <c r="CG17" s="128"/>
      <c r="CH17" s="128"/>
      <c r="CI17" s="128"/>
      <c r="CK17" s="129"/>
      <c r="CL17" s="127"/>
      <c r="CM17" s="60"/>
      <c r="CN17"/>
      <c r="CO17"/>
      <c r="CP17"/>
      <c r="CQ17"/>
      <c r="CR17"/>
      <c r="CW17" s="119">
        <f t="shared" si="0"/>
        <v>37288</v>
      </c>
      <c r="CX17" s="118">
        <f t="shared" si="13"/>
        <v>0.6</v>
      </c>
      <c r="CY17" s="118">
        <f t="shared" si="14"/>
        <v>0.75</v>
      </c>
      <c r="CZ17" s="118">
        <f t="shared" si="15"/>
        <v>0.9</v>
      </c>
      <c r="DB17" s="118">
        <f t="shared" si="1"/>
        <v>0.28000000000000003</v>
      </c>
      <c r="DC17" s="118">
        <f t="shared" si="2"/>
        <v>0.35</v>
      </c>
      <c r="DD17" s="118">
        <f t="shared" si="3"/>
        <v>0.42</v>
      </c>
      <c r="DF17" s="119">
        <f t="shared" si="4"/>
        <v>37288</v>
      </c>
      <c r="DG17" s="16">
        <f t="shared" si="5"/>
        <v>0.75</v>
      </c>
      <c r="DH17" s="43"/>
      <c r="DI17" s="43"/>
      <c r="DJ17" s="119">
        <f t="shared" si="6"/>
        <v>37288</v>
      </c>
      <c r="DK17" s="118">
        <f t="shared" si="7"/>
        <v>0.36</v>
      </c>
      <c r="DL17" s="118">
        <f t="shared" si="8"/>
        <v>0.45</v>
      </c>
      <c r="DM17" s="118">
        <f t="shared" si="9"/>
        <v>0.54</v>
      </c>
      <c r="DO17" s="118">
        <f t="shared" si="10"/>
        <v>0.14000000000000001</v>
      </c>
      <c r="DP17" s="118">
        <f t="shared" si="11"/>
        <v>0.17499999999999999</v>
      </c>
      <c r="DQ17" s="118">
        <f t="shared" si="12"/>
        <v>0.21</v>
      </c>
      <c r="DR17" s="43"/>
      <c r="DW17">
        <v>8</v>
      </c>
      <c r="DX17" s="62"/>
      <c r="DY17" s="453" t="s">
        <v>8</v>
      </c>
      <c r="DZ17" s="63" t="s">
        <v>3</v>
      </c>
      <c r="EA17" s="22"/>
      <c r="EB17" s="44" t="s">
        <v>150</v>
      </c>
      <c r="EC17" s="45">
        <v>12</v>
      </c>
      <c r="EF17" s="46"/>
      <c r="EG17" s="43"/>
      <c r="EH17" s="43"/>
      <c r="EI17" s="43"/>
      <c r="EJ17" s="43"/>
      <c r="EK17" s="43"/>
    </row>
    <row r="18" spans="1:141" x14ac:dyDescent="0.2">
      <c r="A18" s="16"/>
      <c r="B18" s="54">
        <v>37113</v>
      </c>
      <c r="C18" s="55">
        <v>45.5</v>
      </c>
      <c r="D18" s="55">
        <v>49.5</v>
      </c>
      <c r="E18" s="55">
        <v>53.5</v>
      </c>
      <c r="F18" s="39"/>
      <c r="G18" s="55">
        <v>15.25</v>
      </c>
      <c r="H18" s="55">
        <v>15.25</v>
      </c>
      <c r="I18" s="55">
        <v>15.25</v>
      </c>
      <c r="J18" s="22"/>
      <c r="K18" s="23">
        <v>37316</v>
      </c>
      <c r="L18" s="56">
        <v>21.419998168945313</v>
      </c>
      <c r="M18" s="56">
        <v>21.419998168945313</v>
      </c>
      <c r="N18" s="56">
        <v>21.419998168945313</v>
      </c>
      <c r="O18" s="21"/>
      <c r="P18" s="56">
        <v>15.920000076293945</v>
      </c>
      <c r="Q18" s="56">
        <v>15.920000076293945</v>
      </c>
      <c r="R18" s="56">
        <v>15.920000076293945</v>
      </c>
      <c r="S18" s="21"/>
      <c r="T18" s="56">
        <v>0</v>
      </c>
      <c r="U18" s="56">
        <v>0</v>
      </c>
      <c r="V18" s="56">
        <v>0</v>
      </c>
      <c r="W18" s="21"/>
      <c r="X18" s="56">
        <v>0.28000000000000003</v>
      </c>
      <c r="Y18" s="56">
        <v>0.35</v>
      </c>
      <c r="Z18" s="56">
        <v>0.42</v>
      </c>
      <c r="AA18" s="21"/>
      <c r="AB18" s="56">
        <v>0.14000000000000001</v>
      </c>
      <c r="AC18" s="56">
        <v>0.17499999999999999</v>
      </c>
      <c r="AD18" s="56">
        <v>0.21</v>
      </c>
      <c r="AE18" s="21"/>
      <c r="AF18" s="56">
        <v>0.6</v>
      </c>
      <c r="AG18" s="56">
        <v>0.75</v>
      </c>
      <c r="AH18" s="56">
        <v>0.9</v>
      </c>
      <c r="AI18" s="21"/>
      <c r="AJ18" s="56">
        <v>0.36</v>
      </c>
      <c r="AK18" s="56">
        <v>0.45</v>
      </c>
      <c r="AL18" s="56">
        <v>0.54</v>
      </c>
      <c r="AM18" s="21"/>
      <c r="AN18" s="22">
        <v>3</v>
      </c>
      <c r="AO18" s="57">
        <v>0.1</v>
      </c>
      <c r="AP18" s="21"/>
      <c r="AQ18" s="22">
        <v>700</v>
      </c>
      <c r="AR18" s="64">
        <v>1.35</v>
      </c>
      <c r="AS18" s="64">
        <v>1.35</v>
      </c>
      <c r="AT18" s="64">
        <v>1.1560999999999999</v>
      </c>
      <c r="AU18" s="64">
        <v>1.22</v>
      </c>
      <c r="AV18" s="64">
        <v>0.85</v>
      </c>
      <c r="AW18" s="64">
        <v>0.47</v>
      </c>
      <c r="AX18" s="64">
        <v>0.37</v>
      </c>
      <c r="AY18" s="64">
        <v>0.37</v>
      </c>
      <c r="AZ18" s="64">
        <v>0.45</v>
      </c>
      <c r="BA18" s="64">
        <v>1.22</v>
      </c>
      <c r="BB18" s="64">
        <v>0.8</v>
      </c>
      <c r="BC18" s="64">
        <v>1</v>
      </c>
      <c r="BD18" s="22" t="s">
        <v>124</v>
      </c>
      <c r="BE18" s="21"/>
      <c r="BF18" s="23">
        <v>37316</v>
      </c>
      <c r="BG18" s="59">
        <v>0.75</v>
      </c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128"/>
      <c r="CG18" s="128"/>
      <c r="CH18" s="128"/>
      <c r="CI18" s="128"/>
      <c r="CK18" s="129"/>
      <c r="CL18" s="127"/>
      <c r="CM18" s="60"/>
      <c r="CN18"/>
      <c r="CO18"/>
      <c r="CP18"/>
      <c r="CQ18"/>
      <c r="CR18"/>
      <c r="CW18" s="119">
        <f t="shared" si="0"/>
        <v>37316</v>
      </c>
      <c r="CX18" s="118">
        <f t="shared" si="13"/>
        <v>0.6</v>
      </c>
      <c r="CY18" s="118">
        <f t="shared" si="14"/>
        <v>0.75</v>
      </c>
      <c r="CZ18" s="118">
        <f t="shared" si="15"/>
        <v>0.9</v>
      </c>
      <c r="DB18" s="118">
        <f t="shared" si="1"/>
        <v>0.28000000000000003</v>
      </c>
      <c r="DC18" s="118">
        <f t="shared" si="2"/>
        <v>0.35</v>
      </c>
      <c r="DD18" s="118">
        <f t="shared" si="3"/>
        <v>0.42</v>
      </c>
      <c r="DF18" s="119">
        <f t="shared" si="4"/>
        <v>37316</v>
      </c>
      <c r="DG18" s="16">
        <f t="shared" si="5"/>
        <v>0.75</v>
      </c>
      <c r="DH18" s="43"/>
      <c r="DI18" s="43"/>
      <c r="DJ18" s="119">
        <f t="shared" si="6"/>
        <v>37316</v>
      </c>
      <c r="DK18" s="118">
        <f t="shared" si="7"/>
        <v>0.36</v>
      </c>
      <c r="DL18" s="118">
        <f t="shared" si="8"/>
        <v>0.45</v>
      </c>
      <c r="DM18" s="118">
        <f t="shared" si="9"/>
        <v>0.54</v>
      </c>
      <c r="DO18" s="118">
        <f t="shared" si="10"/>
        <v>0.14000000000000001</v>
      </c>
      <c r="DP18" s="118">
        <f t="shared" si="11"/>
        <v>0.17499999999999999</v>
      </c>
      <c r="DQ18" s="118">
        <f t="shared" si="12"/>
        <v>0.21</v>
      </c>
      <c r="DR18" s="43"/>
      <c r="DW18">
        <v>9</v>
      </c>
      <c r="DX18" s="62"/>
      <c r="DY18" s="453" t="s">
        <v>9</v>
      </c>
      <c r="DZ18" s="63" t="s">
        <v>4</v>
      </c>
      <c r="EA18" s="22"/>
      <c r="EB18" s="44" t="s">
        <v>151</v>
      </c>
      <c r="EC18" s="45">
        <v>14</v>
      </c>
      <c r="EF18" s="46"/>
      <c r="EG18" s="43"/>
      <c r="EH18" s="43"/>
      <c r="EI18" s="43"/>
      <c r="EJ18" s="43"/>
      <c r="EK18" s="43"/>
    </row>
    <row r="19" spans="1:141" ht="13.5" thickBot="1" x14ac:dyDescent="0.25">
      <c r="A19" s="16"/>
      <c r="B19" s="54">
        <v>37114</v>
      </c>
      <c r="C19" s="55">
        <v>24</v>
      </c>
      <c r="D19" s="55">
        <v>28</v>
      </c>
      <c r="E19" s="55">
        <v>32</v>
      </c>
      <c r="F19" s="39"/>
      <c r="G19" s="55">
        <v>15.25</v>
      </c>
      <c r="H19" s="55">
        <v>15.25</v>
      </c>
      <c r="I19" s="55">
        <v>15.25</v>
      </c>
      <c r="J19" s="22"/>
      <c r="K19" s="23">
        <v>37347</v>
      </c>
      <c r="L19" s="56">
        <v>21.419998168945313</v>
      </c>
      <c r="M19" s="56">
        <v>21.419998168945313</v>
      </c>
      <c r="N19" s="56">
        <v>21.419998168945313</v>
      </c>
      <c r="O19" s="21"/>
      <c r="P19" s="56">
        <v>15.915000915527344</v>
      </c>
      <c r="Q19" s="56">
        <v>15.915000915527344</v>
      </c>
      <c r="R19" s="56">
        <v>15.915000915527344</v>
      </c>
      <c r="S19" s="21"/>
      <c r="T19" s="56">
        <v>0</v>
      </c>
      <c r="U19" s="56">
        <v>0</v>
      </c>
      <c r="V19" s="56">
        <v>0</v>
      </c>
      <c r="W19" s="21"/>
      <c r="X19" s="56">
        <v>0.28000000000000003</v>
      </c>
      <c r="Y19" s="56">
        <v>0.35</v>
      </c>
      <c r="Z19" s="56">
        <v>0.42</v>
      </c>
      <c r="AA19" s="21"/>
      <c r="AB19" s="56">
        <v>0.14000000000000001</v>
      </c>
      <c r="AC19" s="56">
        <v>0.17499999999999999</v>
      </c>
      <c r="AD19" s="56">
        <v>0.21</v>
      </c>
      <c r="AE19" s="21"/>
      <c r="AF19" s="56">
        <v>0.56000000000000005</v>
      </c>
      <c r="AG19" s="56">
        <v>0.7</v>
      </c>
      <c r="AH19" s="56">
        <v>0.84</v>
      </c>
      <c r="AI19" s="21"/>
      <c r="AJ19" s="56">
        <v>0.33600000000000002</v>
      </c>
      <c r="AK19" s="56">
        <v>0.42</v>
      </c>
      <c r="AL19" s="56">
        <v>0.504</v>
      </c>
      <c r="AM19" s="21"/>
      <c r="AN19" s="22">
        <v>4</v>
      </c>
      <c r="AO19" s="57">
        <v>0.1</v>
      </c>
      <c r="AP19" s="21"/>
      <c r="AQ19" s="22">
        <v>800</v>
      </c>
      <c r="AR19" s="64">
        <v>1.3485</v>
      </c>
      <c r="AS19" s="64">
        <v>1.3485</v>
      </c>
      <c r="AT19" s="64">
        <v>1.2485549132947977</v>
      </c>
      <c r="AU19" s="64">
        <v>1.22</v>
      </c>
      <c r="AV19" s="64">
        <v>0.91749999999999998</v>
      </c>
      <c r="AW19" s="64">
        <v>0.47</v>
      </c>
      <c r="AX19" s="64">
        <v>0.37</v>
      </c>
      <c r="AY19" s="64">
        <v>0.37</v>
      </c>
      <c r="AZ19" s="64">
        <v>0.53136531365313655</v>
      </c>
      <c r="BA19" s="64">
        <v>1.22</v>
      </c>
      <c r="BB19" s="64">
        <v>1.1499999999999999</v>
      </c>
      <c r="BC19" s="64">
        <v>1.2544999999999999</v>
      </c>
      <c r="BD19" s="22" t="s">
        <v>124</v>
      </c>
      <c r="BE19" s="21"/>
      <c r="BF19" s="23">
        <v>37347</v>
      </c>
      <c r="BG19" s="59">
        <v>0.75</v>
      </c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128"/>
      <c r="CG19" s="128"/>
      <c r="CH19" s="128"/>
      <c r="CI19" s="128"/>
      <c r="CK19" s="129"/>
      <c r="CL19" s="127"/>
      <c r="CM19" s="60"/>
      <c r="CN19"/>
      <c r="CO19"/>
      <c r="CP19"/>
      <c r="CQ19"/>
      <c r="CR19"/>
      <c r="CW19" s="119">
        <f t="shared" si="0"/>
        <v>37347</v>
      </c>
      <c r="CX19" s="118">
        <f t="shared" si="13"/>
        <v>0.56000000000000005</v>
      </c>
      <c r="CY19" s="118">
        <f t="shared" si="14"/>
        <v>0.7</v>
      </c>
      <c r="CZ19" s="118">
        <f t="shared" si="15"/>
        <v>0.84</v>
      </c>
      <c r="DB19" s="118">
        <f t="shared" si="1"/>
        <v>0.28000000000000003</v>
      </c>
      <c r="DC19" s="118">
        <f t="shared" si="2"/>
        <v>0.35</v>
      </c>
      <c r="DD19" s="118">
        <f t="shared" si="3"/>
        <v>0.42</v>
      </c>
      <c r="DF19" s="119">
        <f t="shared" si="4"/>
        <v>37347</v>
      </c>
      <c r="DG19" s="16">
        <f t="shared" si="5"/>
        <v>0.75</v>
      </c>
      <c r="DJ19" s="119">
        <f t="shared" si="6"/>
        <v>37347</v>
      </c>
      <c r="DK19" s="118">
        <f t="shared" si="7"/>
        <v>0.33600000000000002</v>
      </c>
      <c r="DL19" s="118">
        <f t="shared" si="8"/>
        <v>0.42</v>
      </c>
      <c r="DM19" s="118">
        <f t="shared" si="9"/>
        <v>0.504</v>
      </c>
      <c r="DO19" s="118">
        <f t="shared" si="10"/>
        <v>0.14000000000000001</v>
      </c>
      <c r="DP19" s="118">
        <f t="shared" si="11"/>
        <v>0.17499999999999999</v>
      </c>
      <c r="DQ19" s="118">
        <f t="shared" si="12"/>
        <v>0.21</v>
      </c>
      <c r="DW19">
        <v>10</v>
      </c>
      <c r="DX19" s="62"/>
      <c r="DY19" s="453" t="s">
        <v>5</v>
      </c>
      <c r="DZ19" s="63" t="s">
        <v>6</v>
      </c>
      <c r="EA19" s="22"/>
      <c r="EB19" s="65" t="s">
        <v>155</v>
      </c>
      <c r="EC19" s="66">
        <v>15</v>
      </c>
      <c r="EF19" s="46"/>
    </row>
    <row r="20" spans="1:141" ht="13.5" thickBot="1" x14ac:dyDescent="0.25">
      <c r="A20" s="16"/>
      <c r="B20" s="54">
        <v>37115</v>
      </c>
      <c r="C20" s="55">
        <v>24</v>
      </c>
      <c r="D20" s="55">
        <v>28</v>
      </c>
      <c r="E20" s="55">
        <v>32</v>
      </c>
      <c r="F20" s="39"/>
      <c r="G20" s="55">
        <v>15.25</v>
      </c>
      <c r="H20" s="55">
        <v>15.25</v>
      </c>
      <c r="I20" s="55">
        <v>15.25</v>
      </c>
      <c r="J20" s="22"/>
      <c r="K20" s="23">
        <v>37377</v>
      </c>
      <c r="L20" s="56">
        <v>23.419998168945313</v>
      </c>
      <c r="M20" s="56">
        <v>23.419998168945313</v>
      </c>
      <c r="N20" s="56">
        <v>23.419998168945313</v>
      </c>
      <c r="O20" s="21"/>
      <c r="P20" s="56">
        <v>16.924997329711914</v>
      </c>
      <c r="Q20" s="56">
        <v>16.924997329711914</v>
      </c>
      <c r="R20" s="56">
        <v>16.924997329711914</v>
      </c>
      <c r="S20" s="21"/>
      <c r="T20" s="56">
        <v>0</v>
      </c>
      <c r="U20" s="56">
        <v>0</v>
      </c>
      <c r="V20" s="56">
        <v>0</v>
      </c>
      <c r="W20" s="21"/>
      <c r="X20" s="56">
        <v>0.28000000000000003</v>
      </c>
      <c r="Y20" s="56">
        <v>0.35</v>
      </c>
      <c r="Z20" s="56">
        <v>0.42</v>
      </c>
      <c r="AA20" s="21"/>
      <c r="AB20" s="56">
        <v>0.14000000000000001</v>
      </c>
      <c r="AC20" s="56">
        <v>0.17499999999999999</v>
      </c>
      <c r="AD20" s="56">
        <v>0.21</v>
      </c>
      <c r="AE20" s="21"/>
      <c r="AF20" s="56">
        <v>0.56000000000000005</v>
      </c>
      <c r="AG20" s="56">
        <v>0.7</v>
      </c>
      <c r="AH20" s="56">
        <v>0.84</v>
      </c>
      <c r="AI20" s="21"/>
      <c r="AJ20" s="56">
        <v>0.33600000000000002</v>
      </c>
      <c r="AK20" s="56">
        <v>0.42</v>
      </c>
      <c r="AL20" s="56">
        <v>0.504</v>
      </c>
      <c r="AM20" s="21"/>
      <c r="AN20" s="22">
        <v>4</v>
      </c>
      <c r="AO20" s="57">
        <v>0.1</v>
      </c>
      <c r="AP20" s="21"/>
      <c r="AQ20" s="22">
        <v>900</v>
      </c>
      <c r="AR20" s="64">
        <v>1.35</v>
      </c>
      <c r="AS20" s="64">
        <v>1.35</v>
      </c>
      <c r="AT20" s="64">
        <v>1.2485549132947977</v>
      </c>
      <c r="AU20" s="64">
        <v>1.1499999999999999</v>
      </c>
      <c r="AV20" s="64">
        <v>0.95</v>
      </c>
      <c r="AW20" s="64">
        <v>0.47</v>
      </c>
      <c r="AX20" s="64">
        <v>0.37</v>
      </c>
      <c r="AY20" s="64">
        <v>0.37</v>
      </c>
      <c r="AZ20" s="64">
        <v>0.56088560885608851</v>
      </c>
      <c r="BA20" s="64">
        <v>1.1499999999999999</v>
      </c>
      <c r="BB20" s="64">
        <v>1.1499999999999999</v>
      </c>
      <c r="BC20" s="64">
        <v>1.26</v>
      </c>
      <c r="BD20" s="22" t="s">
        <v>124</v>
      </c>
      <c r="BE20" s="21"/>
      <c r="BF20" s="23">
        <v>37377</v>
      </c>
      <c r="BG20" s="59">
        <v>0.75</v>
      </c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128"/>
      <c r="CG20" s="3"/>
      <c r="CH20" s="3"/>
      <c r="CI20" s="3"/>
      <c r="CK20" s="129"/>
      <c r="CL20" s="127"/>
      <c r="CM20" s="60"/>
      <c r="CN20"/>
      <c r="CO20"/>
      <c r="CP20"/>
      <c r="CQ20"/>
      <c r="CR20"/>
      <c r="CW20" s="119">
        <f t="shared" si="0"/>
        <v>37377</v>
      </c>
      <c r="CX20" s="118">
        <f t="shared" si="13"/>
        <v>0.56000000000000005</v>
      </c>
      <c r="CY20" s="118">
        <f t="shared" si="14"/>
        <v>0.7</v>
      </c>
      <c r="CZ20" s="118">
        <f t="shared" si="15"/>
        <v>0.84</v>
      </c>
      <c r="DB20" s="118">
        <f t="shared" si="1"/>
        <v>0.28000000000000003</v>
      </c>
      <c r="DC20" s="118">
        <f t="shared" si="2"/>
        <v>0.35</v>
      </c>
      <c r="DD20" s="118">
        <f t="shared" si="3"/>
        <v>0.42</v>
      </c>
      <c r="DF20" s="119">
        <f t="shared" si="4"/>
        <v>37377</v>
      </c>
      <c r="DG20" s="16">
        <f t="shared" si="5"/>
        <v>0.75</v>
      </c>
      <c r="DJ20" s="119">
        <f t="shared" si="6"/>
        <v>37377</v>
      </c>
      <c r="DK20" s="118">
        <f t="shared" si="7"/>
        <v>0.33600000000000002</v>
      </c>
      <c r="DL20" s="118">
        <f t="shared" si="8"/>
        <v>0.42</v>
      </c>
      <c r="DM20" s="118">
        <f t="shared" si="9"/>
        <v>0.504</v>
      </c>
      <c r="DO20" s="118">
        <f t="shared" si="10"/>
        <v>0.14000000000000001</v>
      </c>
      <c r="DP20" s="118">
        <f t="shared" si="11"/>
        <v>0.17499999999999999</v>
      </c>
      <c r="DQ20" s="118">
        <f t="shared" si="12"/>
        <v>0.21</v>
      </c>
      <c r="DW20">
        <v>11</v>
      </c>
      <c r="DX20" s="62"/>
      <c r="DY20" s="453" t="s">
        <v>10</v>
      </c>
      <c r="DZ20" s="63" t="s">
        <v>7</v>
      </c>
      <c r="EA20" s="22"/>
      <c r="EB20" s="67" t="s">
        <v>156</v>
      </c>
      <c r="EF20" s="46"/>
    </row>
    <row r="21" spans="1:141" x14ac:dyDescent="0.2">
      <c r="A21" s="16"/>
      <c r="B21" s="54">
        <v>37116</v>
      </c>
      <c r="C21" s="55">
        <v>39.75</v>
      </c>
      <c r="D21" s="55">
        <v>43.75</v>
      </c>
      <c r="E21" s="55">
        <v>47.75</v>
      </c>
      <c r="F21" s="39"/>
      <c r="G21" s="55">
        <v>15.25</v>
      </c>
      <c r="H21" s="55">
        <v>15.25</v>
      </c>
      <c r="I21" s="55">
        <v>15.25</v>
      </c>
      <c r="J21" s="22"/>
      <c r="K21" s="23">
        <v>37408</v>
      </c>
      <c r="L21" s="56">
        <v>30.419998168945313</v>
      </c>
      <c r="M21" s="56">
        <v>30.419998168945313</v>
      </c>
      <c r="N21" s="56">
        <v>30.419998168945313</v>
      </c>
      <c r="O21" s="21"/>
      <c r="P21" s="56">
        <v>20.919998168945313</v>
      </c>
      <c r="Q21" s="56">
        <v>20.919998168945313</v>
      </c>
      <c r="R21" s="56">
        <v>20.919998168945313</v>
      </c>
      <c r="S21" s="21"/>
      <c r="T21" s="56">
        <v>0</v>
      </c>
      <c r="U21" s="56">
        <v>0</v>
      </c>
      <c r="V21" s="56">
        <v>0</v>
      </c>
      <c r="W21" s="21"/>
      <c r="X21" s="56">
        <v>0.28000000000000003</v>
      </c>
      <c r="Y21" s="56">
        <v>0.35</v>
      </c>
      <c r="Z21" s="56">
        <v>0.42</v>
      </c>
      <c r="AA21" s="21"/>
      <c r="AB21" s="56">
        <v>0.14000000000000001</v>
      </c>
      <c r="AC21" s="56">
        <v>0.17499999999999999</v>
      </c>
      <c r="AD21" s="56">
        <v>0.21</v>
      </c>
      <c r="AE21" s="21"/>
      <c r="AF21" s="56">
        <v>0.56000000000000005</v>
      </c>
      <c r="AG21" s="56">
        <v>0.7</v>
      </c>
      <c r="AH21" s="56">
        <v>0.84</v>
      </c>
      <c r="AI21" s="21"/>
      <c r="AJ21" s="56">
        <v>0.33600000000000002</v>
      </c>
      <c r="AK21" s="56">
        <v>0.42</v>
      </c>
      <c r="AL21" s="56">
        <v>0.504</v>
      </c>
      <c r="AM21" s="21"/>
      <c r="AN21" s="22">
        <v>4</v>
      </c>
      <c r="AO21" s="57">
        <v>0.1</v>
      </c>
      <c r="AP21" s="21"/>
      <c r="AQ21" s="22">
        <v>1000</v>
      </c>
      <c r="AR21" s="64">
        <v>1.1000000000000001</v>
      </c>
      <c r="AS21" s="64">
        <v>1.1000000000000001</v>
      </c>
      <c r="AT21" s="64">
        <v>1.1098265895953756</v>
      </c>
      <c r="AU21" s="64">
        <v>1</v>
      </c>
      <c r="AV21" s="64">
        <v>0.97</v>
      </c>
      <c r="AW21" s="64">
        <v>0.47</v>
      </c>
      <c r="AX21" s="64">
        <v>0.37</v>
      </c>
      <c r="AY21" s="64">
        <v>0.37</v>
      </c>
      <c r="AZ21" s="64">
        <v>0.6</v>
      </c>
      <c r="BA21" s="64">
        <v>1</v>
      </c>
      <c r="BB21" s="64">
        <v>1.1499999999999999</v>
      </c>
      <c r="BC21" s="64">
        <v>1.2050000000000001</v>
      </c>
      <c r="BD21" s="22" t="s">
        <v>124</v>
      </c>
      <c r="BE21" s="21"/>
      <c r="BF21" s="23">
        <v>37408</v>
      </c>
      <c r="BG21" s="59">
        <v>0.75</v>
      </c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128"/>
      <c r="CG21" s="3"/>
      <c r="CH21" s="3"/>
      <c r="CI21" s="3"/>
      <c r="CK21" s="129"/>
      <c r="CL21" s="127"/>
      <c r="CM21" s="60"/>
      <c r="CN21"/>
      <c r="CO21"/>
      <c r="CP21"/>
      <c r="CQ21"/>
      <c r="CR21"/>
      <c r="CW21" s="119">
        <f t="shared" si="0"/>
        <v>37408</v>
      </c>
      <c r="CX21" s="118">
        <f t="shared" si="13"/>
        <v>0.56000000000000005</v>
      </c>
      <c r="CY21" s="118">
        <f t="shared" si="14"/>
        <v>0.7</v>
      </c>
      <c r="CZ21" s="118">
        <f t="shared" si="15"/>
        <v>0.84</v>
      </c>
      <c r="DB21" s="118">
        <f t="shared" si="1"/>
        <v>0.28000000000000003</v>
      </c>
      <c r="DC21" s="118">
        <f t="shared" si="2"/>
        <v>0.35</v>
      </c>
      <c r="DD21" s="118">
        <f t="shared" si="3"/>
        <v>0.42</v>
      </c>
      <c r="DF21" s="119">
        <f t="shared" si="4"/>
        <v>37408</v>
      </c>
      <c r="DG21" s="16">
        <f t="shared" si="5"/>
        <v>0.75</v>
      </c>
      <c r="DJ21" s="119">
        <f t="shared" si="6"/>
        <v>37408</v>
      </c>
      <c r="DK21" s="118">
        <f t="shared" si="7"/>
        <v>0.33600000000000002</v>
      </c>
      <c r="DL21" s="118">
        <f t="shared" si="8"/>
        <v>0.42</v>
      </c>
      <c r="DM21" s="118">
        <f t="shared" si="9"/>
        <v>0.504</v>
      </c>
      <c r="DO21" s="118">
        <f t="shared" si="10"/>
        <v>0.14000000000000001</v>
      </c>
      <c r="DP21" s="118">
        <f t="shared" si="11"/>
        <v>0.17499999999999999</v>
      </c>
      <c r="DQ21" s="118">
        <f t="shared" si="12"/>
        <v>0.21</v>
      </c>
      <c r="DW21">
        <v>12</v>
      </c>
      <c r="DX21" s="62" t="s">
        <v>42</v>
      </c>
      <c r="DY21" s="453" t="s">
        <v>40</v>
      </c>
      <c r="DZ21" s="63" t="s">
        <v>41</v>
      </c>
      <c r="EA21" s="22"/>
      <c r="EF21" s="46"/>
    </row>
    <row r="22" spans="1:141" x14ac:dyDescent="0.2">
      <c r="A22" s="16"/>
      <c r="B22" s="54">
        <v>37117</v>
      </c>
      <c r="C22" s="55">
        <v>39.75</v>
      </c>
      <c r="D22" s="55">
        <v>43.75</v>
      </c>
      <c r="E22" s="55">
        <v>47.75</v>
      </c>
      <c r="F22" s="39"/>
      <c r="G22" s="55">
        <v>15.25</v>
      </c>
      <c r="H22" s="55">
        <v>15.25</v>
      </c>
      <c r="I22" s="55">
        <v>15.25</v>
      </c>
      <c r="J22" s="22"/>
      <c r="K22" s="23">
        <v>37438</v>
      </c>
      <c r="L22" s="56">
        <v>36.419998168945313</v>
      </c>
      <c r="M22" s="56">
        <v>36.419998168945313</v>
      </c>
      <c r="N22" s="56">
        <v>36.419998168945313</v>
      </c>
      <c r="O22" s="21"/>
      <c r="P22" s="56">
        <v>26.919998168945313</v>
      </c>
      <c r="Q22" s="56">
        <v>26.919998168945313</v>
      </c>
      <c r="R22" s="56">
        <v>26.919998168945313</v>
      </c>
      <c r="S22" s="21"/>
      <c r="T22" s="56">
        <v>0</v>
      </c>
      <c r="U22" s="56">
        <v>0</v>
      </c>
      <c r="V22" s="56">
        <v>0</v>
      </c>
      <c r="W22" s="21"/>
      <c r="X22" s="56">
        <v>0.28000000000000003</v>
      </c>
      <c r="Y22" s="56">
        <v>0.35</v>
      </c>
      <c r="Z22" s="56">
        <v>0.42</v>
      </c>
      <c r="AA22" s="21"/>
      <c r="AB22" s="56">
        <v>0.14000000000000001</v>
      </c>
      <c r="AC22" s="56">
        <v>0.17499999999999999</v>
      </c>
      <c r="AD22" s="56">
        <v>0.21</v>
      </c>
      <c r="AE22" s="21"/>
      <c r="AF22" s="56">
        <v>0.6</v>
      </c>
      <c r="AG22" s="56">
        <v>0.75</v>
      </c>
      <c r="AH22" s="56">
        <v>0.9</v>
      </c>
      <c r="AI22" s="21"/>
      <c r="AJ22" s="56">
        <v>0.36</v>
      </c>
      <c r="AK22" s="56">
        <v>0.45</v>
      </c>
      <c r="AL22" s="56">
        <v>0.54</v>
      </c>
      <c r="AM22" s="21"/>
      <c r="AN22" s="22">
        <v>5</v>
      </c>
      <c r="AO22" s="57">
        <v>0.1</v>
      </c>
      <c r="AP22" s="21"/>
      <c r="AQ22" s="22">
        <v>1100</v>
      </c>
      <c r="AR22" s="64">
        <v>0.88664987405541562</v>
      </c>
      <c r="AS22" s="64">
        <v>0.88664987405541562</v>
      </c>
      <c r="AT22" s="64">
        <v>0.87861271676300579</v>
      </c>
      <c r="AU22" s="64">
        <v>0.9</v>
      </c>
      <c r="AV22" s="64">
        <v>0.97499999999999998</v>
      </c>
      <c r="AW22" s="64">
        <v>0.47</v>
      </c>
      <c r="AX22" s="64">
        <v>0.37</v>
      </c>
      <c r="AY22" s="64">
        <v>0.37</v>
      </c>
      <c r="AZ22" s="64">
        <v>0.66349999999999998</v>
      </c>
      <c r="BA22" s="64">
        <v>0.9</v>
      </c>
      <c r="BB22" s="64">
        <v>0.92054794520547945</v>
      </c>
      <c r="BC22" s="64">
        <v>0.92054794520547945</v>
      </c>
      <c r="BD22" s="22" t="s">
        <v>124</v>
      </c>
      <c r="BE22" s="21"/>
      <c r="BF22" s="23">
        <v>37438</v>
      </c>
      <c r="BG22" s="59">
        <v>0.75</v>
      </c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128"/>
      <c r="CG22" s="3"/>
      <c r="CH22" s="3"/>
      <c r="CI22" s="3"/>
      <c r="CK22" s="129"/>
      <c r="CL22" s="127"/>
      <c r="CM22" s="60"/>
      <c r="CN22"/>
      <c r="CO22"/>
      <c r="CP22"/>
      <c r="CQ22"/>
      <c r="CR22"/>
      <c r="CW22" s="119">
        <f t="shared" si="0"/>
        <v>37438</v>
      </c>
      <c r="CX22" s="118">
        <f t="shared" si="13"/>
        <v>0.6</v>
      </c>
      <c r="CY22" s="118">
        <f t="shared" si="14"/>
        <v>0.75</v>
      </c>
      <c r="CZ22" s="118">
        <f t="shared" si="15"/>
        <v>0.9</v>
      </c>
      <c r="DB22" s="118">
        <f t="shared" si="1"/>
        <v>0.28000000000000003</v>
      </c>
      <c r="DC22" s="118">
        <f t="shared" si="2"/>
        <v>0.35</v>
      </c>
      <c r="DD22" s="118">
        <f t="shared" si="3"/>
        <v>0.42</v>
      </c>
      <c r="DF22" s="119">
        <f t="shared" si="4"/>
        <v>37438</v>
      </c>
      <c r="DG22" s="16">
        <f t="shared" si="5"/>
        <v>0.75</v>
      </c>
      <c r="DJ22" s="119">
        <f t="shared" si="6"/>
        <v>37438</v>
      </c>
      <c r="DK22" s="118">
        <f t="shared" si="7"/>
        <v>0.36</v>
      </c>
      <c r="DL22" s="118">
        <f t="shared" si="8"/>
        <v>0.45</v>
      </c>
      <c r="DM22" s="118">
        <f t="shared" si="9"/>
        <v>0.54</v>
      </c>
      <c r="DO22" s="118">
        <f t="shared" si="10"/>
        <v>0.14000000000000001</v>
      </c>
      <c r="DP22" s="118">
        <f t="shared" si="11"/>
        <v>0.17499999999999999</v>
      </c>
      <c r="DQ22" s="118">
        <f t="shared" si="12"/>
        <v>0.21</v>
      </c>
      <c r="DW22">
        <v>13</v>
      </c>
      <c r="DX22" s="62" t="s">
        <v>49</v>
      </c>
      <c r="DY22" s="453" t="s">
        <v>43</v>
      </c>
      <c r="DZ22" s="63" t="s">
        <v>44</v>
      </c>
      <c r="EA22" s="22"/>
      <c r="EB22" s="109"/>
      <c r="EC22" s="110"/>
      <c r="ED22" s="111"/>
      <c r="EE22" s="111"/>
      <c r="EF22" s="46"/>
    </row>
    <row r="23" spans="1:141" x14ac:dyDescent="0.2">
      <c r="A23" s="16"/>
      <c r="B23" s="54">
        <v>37118</v>
      </c>
      <c r="C23" s="55">
        <v>39.75</v>
      </c>
      <c r="D23" s="55">
        <v>43.75</v>
      </c>
      <c r="E23" s="55">
        <v>47.75</v>
      </c>
      <c r="F23" s="39"/>
      <c r="G23" s="55">
        <v>15.25</v>
      </c>
      <c r="H23" s="55">
        <v>15.25</v>
      </c>
      <c r="I23" s="55">
        <v>15.25</v>
      </c>
      <c r="J23" s="22"/>
      <c r="K23" s="23">
        <v>37469</v>
      </c>
      <c r="L23" s="56">
        <v>34.420001983642578</v>
      </c>
      <c r="M23" s="56">
        <v>34.420001983642578</v>
      </c>
      <c r="N23" s="56">
        <v>34.420001983642578</v>
      </c>
      <c r="O23" s="21"/>
      <c r="P23" s="56">
        <v>26.919998168945313</v>
      </c>
      <c r="Q23" s="56">
        <v>26.919998168945313</v>
      </c>
      <c r="R23" s="56">
        <v>26.919998168945313</v>
      </c>
      <c r="S23" s="21"/>
      <c r="T23" s="56">
        <v>0</v>
      </c>
      <c r="U23" s="56">
        <v>0</v>
      </c>
      <c r="V23" s="56">
        <v>0</v>
      </c>
      <c r="W23" s="21"/>
      <c r="X23" s="56">
        <v>0.36</v>
      </c>
      <c r="Y23" s="56">
        <v>0.45</v>
      </c>
      <c r="Z23" s="56">
        <v>0.54</v>
      </c>
      <c r="AA23" s="21"/>
      <c r="AB23" s="56">
        <v>0.18</v>
      </c>
      <c r="AC23" s="56">
        <v>0.22500000000000001</v>
      </c>
      <c r="AD23" s="56">
        <v>0.27</v>
      </c>
      <c r="AE23" s="21"/>
      <c r="AF23" s="56">
        <v>0.72</v>
      </c>
      <c r="AG23" s="56">
        <v>0.9</v>
      </c>
      <c r="AH23" s="56">
        <v>1.08</v>
      </c>
      <c r="AI23" s="21"/>
      <c r="AJ23" s="56">
        <v>0.43200000000000005</v>
      </c>
      <c r="AK23" s="56">
        <v>0.54</v>
      </c>
      <c r="AL23" s="56">
        <v>0.64800000000000002</v>
      </c>
      <c r="AM23" s="21"/>
      <c r="AN23" s="22">
        <v>5</v>
      </c>
      <c r="AO23" s="57">
        <v>0.1</v>
      </c>
      <c r="AP23" s="21"/>
      <c r="AQ23" s="22">
        <v>1200</v>
      </c>
      <c r="AR23" s="64">
        <v>0.72544080604534</v>
      </c>
      <c r="AS23" s="64">
        <v>0.72544080604534</v>
      </c>
      <c r="AT23" s="64">
        <v>0.83236994219653182</v>
      </c>
      <c r="AU23" s="64">
        <v>0.85</v>
      </c>
      <c r="AV23" s="64">
        <v>0.98</v>
      </c>
      <c r="AW23" s="64">
        <v>0.47</v>
      </c>
      <c r="AX23" s="64">
        <v>0.37</v>
      </c>
      <c r="AY23" s="64">
        <v>0.37</v>
      </c>
      <c r="AZ23" s="64">
        <v>0.76</v>
      </c>
      <c r="BA23" s="64">
        <v>0.85</v>
      </c>
      <c r="BB23" s="64">
        <v>0.77</v>
      </c>
      <c r="BC23" s="64">
        <v>0.74</v>
      </c>
      <c r="BD23" s="22" t="s">
        <v>124</v>
      </c>
      <c r="BE23" s="21"/>
      <c r="BF23" s="23">
        <v>37469</v>
      </c>
      <c r="BG23" s="59">
        <v>0.75</v>
      </c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128"/>
      <c r="CG23" s="3"/>
      <c r="CH23" s="3"/>
      <c r="CI23" s="3"/>
      <c r="CK23" s="129"/>
      <c r="CL23" s="127"/>
      <c r="CM23" s="60"/>
      <c r="CN23"/>
      <c r="CO23"/>
      <c r="CP23"/>
      <c r="CQ23"/>
      <c r="CR23"/>
      <c r="CW23" s="119">
        <f t="shared" si="0"/>
        <v>37469</v>
      </c>
      <c r="CX23" s="118">
        <f t="shared" si="13"/>
        <v>0.72</v>
      </c>
      <c r="CY23" s="118">
        <f t="shared" si="14"/>
        <v>0.9</v>
      </c>
      <c r="CZ23" s="118">
        <f t="shared" si="15"/>
        <v>1.08</v>
      </c>
      <c r="DB23" s="118">
        <f t="shared" si="1"/>
        <v>0.36</v>
      </c>
      <c r="DC23" s="118">
        <f t="shared" si="2"/>
        <v>0.45</v>
      </c>
      <c r="DD23" s="118">
        <f t="shared" si="3"/>
        <v>0.54</v>
      </c>
      <c r="DF23" s="119">
        <f t="shared" si="4"/>
        <v>37469</v>
      </c>
      <c r="DG23" s="16">
        <f t="shared" si="5"/>
        <v>0.75</v>
      </c>
      <c r="DJ23" s="119">
        <f t="shared" si="6"/>
        <v>37469</v>
      </c>
      <c r="DK23" s="118">
        <f t="shared" si="7"/>
        <v>0.43200000000000005</v>
      </c>
      <c r="DL23" s="118">
        <f t="shared" si="8"/>
        <v>0.54</v>
      </c>
      <c r="DM23" s="118">
        <f t="shared" si="9"/>
        <v>0.64800000000000002</v>
      </c>
      <c r="DO23" s="118">
        <f t="shared" si="10"/>
        <v>0.18</v>
      </c>
      <c r="DP23" s="118">
        <f t="shared" si="11"/>
        <v>0.22500000000000001</v>
      </c>
      <c r="DQ23" s="118">
        <f t="shared" si="12"/>
        <v>0.27</v>
      </c>
      <c r="DW23">
        <v>14</v>
      </c>
      <c r="DX23" s="62" t="s">
        <v>59</v>
      </c>
      <c r="DY23" s="453" t="s">
        <v>60</v>
      </c>
      <c r="DZ23" s="63" t="s">
        <v>61</v>
      </c>
      <c r="EA23" s="22"/>
      <c r="EB23" s="69"/>
      <c r="EC23" s="70"/>
      <c r="ED23" s="2"/>
      <c r="EE23" s="21"/>
      <c r="EF23" s="46"/>
    </row>
    <row r="24" spans="1:141" x14ac:dyDescent="0.2">
      <c r="A24" s="16"/>
      <c r="B24" s="54">
        <v>37119</v>
      </c>
      <c r="C24" s="55">
        <v>39.75</v>
      </c>
      <c r="D24" s="55">
        <v>43.75</v>
      </c>
      <c r="E24" s="55">
        <v>47.75</v>
      </c>
      <c r="F24" s="39"/>
      <c r="G24" s="55">
        <v>15.25</v>
      </c>
      <c r="H24" s="55">
        <v>15.25</v>
      </c>
      <c r="I24" s="55">
        <v>15.25</v>
      </c>
      <c r="J24" s="22"/>
      <c r="K24" s="23">
        <v>37500</v>
      </c>
      <c r="L24" s="56">
        <v>26.419998168945313</v>
      </c>
      <c r="M24" s="56">
        <v>26.419998168945313</v>
      </c>
      <c r="N24" s="56">
        <v>26.419998168945313</v>
      </c>
      <c r="O24" s="21"/>
      <c r="P24" s="56">
        <v>20.919998168945313</v>
      </c>
      <c r="Q24" s="56">
        <v>20.919998168945313</v>
      </c>
      <c r="R24" s="56">
        <v>20.919998168945313</v>
      </c>
      <c r="S24" s="21"/>
      <c r="T24" s="56">
        <v>0</v>
      </c>
      <c r="U24" s="56">
        <v>0</v>
      </c>
      <c r="V24" s="56">
        <v>0</v>
      </c>
      <c r="W24" s="21"/>
      <c r="X24" s="56">
        <v>0.36</v>
      </c>
      <c r="Y24" s="56">
        <v>0.45</v>
      </c>
      <c r="Z24" s="56">
        <v>0.54</v>
      </c>
      <c r="AA24" s="21"/>
      <c r="AB24" s="56">
        <v>0.18</v>
      </c>
      <c r="AC24" s="56">
        <v>0.22500000000000001</v>
      </c>
      <c r="AD24" s="56">
        <v>0.27</v>
      </c>
      <c r="AE24" s="21"/>
      <c r="AF24" s="56">
        <v>0.72</v>
      </c>
      <c r="AG24" s="56">
        <v>0.9</v>
      </c>
      <c r="AH24" s="56">
        <v>1.08</v>
      </c>
      <c r="AI24" s="21"/>
      <c r="AJ24" s="56">
        <v>0.43200000000000005</v>
      </c>
      <c r="AK24" s="56">
        <v>0.54</v>
      </c>
      <c r="AL24" s="56">
        <v>0.64800000000000002</v>
      </c>
      <c r="AM24" s="21"/>
      <c r="AN24" s="22">
        <v>5</v>
      </c>
      <c r="AO24" s="57">
        <v>0.1</v>
      </c>
      <c r="AP24" s="21"/>
      <c r="AQ24" s="22">
        <v>1300</v>
      </c>
      <c r="AR24" s="64">
        <v>0.7</v>
      </c>
      <c r="AS24" s="64">
        <v>0.7</v>
      </c>
      <c r="AT24" s="64">
        <v>0.83236994219653182</v>
      </c>
      <c r="AU24" s="64">
        <v>0.85</v>
      </c>
      <c r="AV24" s="64">
        <v>0.97499999999999998</v>
      </c>
      <c r="AW24" s="64">
        <v>1.53</v>
      </c>
      <c r="AX24" s="64">
        <v>1.63</v>
      </c>
      <c r="AY24" s="64">
        <v>1.63</v>
      </c>
      <c r="AZ24" s="64">
        <v>0.93500000000000005</v>
      </c>
      <c r="BA24" s="64">
        <v>0.85</v>
      </c>
      <c r="BB24" s="64">
        <v>0.7</v>
      </c>
      <c r="BC24" s="64">
        <v>0.73</v>
      </c>
      <c r="BD24" s="22" t="s">
        <v>124</v>
      </c>
      <c r="BE24" s="21"/>
      <c r="BF24" s="23">
        <v>37500</v>
      </c>
      <c r="BG24" s="59">
        <v>0.75</v>
      </c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3"/>
      <c r="CG24" s="2"/>
      <c r="CH24" s="2"/>
      <c r="CI24" s="2"/>
      <c r="CK24" s="129"/>
      <c r="CL24" s="127"/>
      <c r="CM24" s="60"/>
      <c r="CN24"/>
      <c r="CO24"/>
      <c r="CP24"/>
      <c r="CQ24"/>
      <c r="CR24"/>
      <c r="CW24" s="119">
        <f t="shared" si="0"/>
        <v>37500</v>
      </c>
      <c r="CX24" s="118">
        <f t="shared" si="13"/>
        <v>0.72</v>
      </c>
      <c r="CY24" s="118">
        <f t="shared" si="14"/>
        <v>0.9</v>
      </c>
      <c r="CZ24" s="118">
        <f t="shared" si="15"/>
        <v>1.08</v>
      </c>
      <c r="DB24" s="118">
        <f t="shared" si="1"/>
        <v>0.36</v>
      </c>
      <c r="DC24" s="118">
        <f t="shared" si="2"/>
        <v>0.45</v>
      </c>
      <c r="DD24" s="118">
        <f t="shared" si="3"/>
        <v>0.54</v>
      </c>
      <c r="DF24" s="119">
        <f t="shared" si="4"/>
        <v>37500</v>
      </c>
      <c r="DG24" s="16">
        <f t="shared" si="5"/>
        <v>0.75</v>
      </c>
      <c r="DJ24" s="119">
        <f t="shared" si="6"/>
        <v>37500</v>
      </c>
      <c r="DK24" s="118">
        <f t="shared" si="7"/>
        <v>0.43200000000000005</v>
      </c>
      <c r="DL24" s="118">
        <f t="shared" si="8"/>
        <v>0.54</v>
      </c>
      <c r="DM24" s="118">
        <f t="shared" si="9"/>
        <v>0.64800000000000002</v>
      </c>
      <c r="DO24" s="118">
        <f t="shared" si="10"/>
        <v>0.18</v>
      </c>
      <c r="DP24" s="118">
        <f t="shared" si="11"/>
        <v>0.22500000000000001</v>
      </c>
      <c r="DQ24" s="118">
        <f t="shared" si="12"/>
        <v>0.27</v>
      </c>
      <c r="DW24">
        <v>15</v>
      </c>
      <c r="DX24" s="62" t="s">
        <v>50</v>
      </c>
      <c r="DY24" s="453" t="s">
        <v>47</v>
      </c>
      <c r="DZ24" s="63" t="s">
        <v>45</v>
      </c>
      <c r="EA24" s="22"/>
      <c r="EB24" s="69"/>
      <c r="EC24" s="70"/>
      <c r="ED24" s="2"/>
      <c r="EE24" s="21"/>
      <c r="EF24" s="46"/>
    </row>
    <row r="25" spans="1:141" x14ac:dyDescent="0.2">
      <c r="A25" s="16"/>
      <c r="B25" s="54">
        <v>37120</v>
      </c>
      <c r="C25" s="55">
        <v>39.75</v>
      </c>
      <c r="D25" s="55">
        <v>43.75</v>
      </c>
      <c r="E25" s="55">
        <v>47.75</v>
      </c>
      <c r="F25" s="39"/>
      <c r="G25" s="55">
        <v>15.25</v>
      </c>
      <c r="H25" s="55">
        <v>15.25</v>
      </c>
      <c r="I25" s="55">
        <v>15.25</v>
      </c>
      <c r="J25" s="22"/>
      <c r="K25" s="23">
        <v>37530</v>
      </c>
      <c r="L25" s="56">
        <v>21.415998458862305</v>
      </c>
      <c r="M25" s="56">
        <v>21.415998458862305</v>
      </c>
      <c r="N25" s="56">
        <v>21.415998458862305</v>
      </c>
      <c r="O25" s="21"/>
      <c r="P25" s="56">
        <v>15.916500091552734</v>
      </c>
      <c r="Q25" s="56">
        <v>15.916500091552734</v>
      </c>
      <c r="R25" s="56">
        <v>15.916500091552734</v>
      </c>
      <c r="S25" s="21"/>
      <c r="T25" s="56">
        <v>0</v>
      </c>
      <c r="U25" s="56">
        <v>0</v>
      </c>
      <c r="V25" s="56">
        <v>0</v>
      </c>
      <c r="W25" s="21"/>
      <c r="X25" s="56">
        <v>0.24</v>
      </c>
      <c r="Y25" s="56">
        <v>0.3</v>
      </c>
      <c r="Z25" s="56">
        <v>0.36</v>
      </c>
      <c r="AA25" s="21"/>
      <c r="AB25" s="56">
        <v>0.12</v>
      </c>
      <c r="AC25" s="56">
        <v>0.15</v>
      </c>
      <c r="AD25" s="56">
        <v>0.18</v>
      </c>
      <c r="AE25" s="21"/>
      <c r="AF25" s="56">
        <v>0.4</v>
      </c>
      <c r="AG25" s="56">
        <v>0.5</v>
      </c>
      <c r="AH25" s="56">
        <v>0.6</v>
      </c>
      <c r="AI25" s="21"/>
      <c r="AJ25" s="56">
        <v>0.24</v>
      </c>
      <c r="AK25" s="56">
        <v>0.3</v>
      </c>
      <c r="AL25" s="56">
        <v>0.36</v>
      </c>
      <c r="AM25" s="21"/>
      <c r="AN25" s="22">
        <v>6</v>
      </c>
      <c r="AO25" s="57">
        <v>0.1</v>
      </c>
      <c r="AP25" s="21"/>
      <c r="AQ25" s="22">
        <v>1400</v>
      </c>
      <c r="AR25" s="64">
        <v>0.7</v>
      </c>
      <c r="AS25" s="64">
        <v>0.7</v>
      </c>
      <c r="AT25" s="64">
        <v>0.83236994219653182</v>
      </c>
      <c r="AU25" s="64">
        <v>0.85</v>
      </c>
      <c r="AV25" s="64">
        <v>0.99</v>
      </c>
      <c r="AW25" s="64">
        <v>1.53</v>
      </c>
      <c r="AX25" s="64">
        <v>1.63</v>
      </c>
      <c r="AY25" s="64">
        <v>1.63</v>
      </c>
      <c r="AZ25" s="64">
        <v>1.1499999999999999</v>
      </c>
      <c r="BA25" s="64">
        <v>0.85</v>
      </c>
      <c r="BB25" s="64">
        <v>0.7</v>
      </c>
      <c r="BC25" s="64">
        <v>0.72</v>
      </c>
      <c r="BD25" s="22" t="s">
        <v>124</v>
      </c>
      <c r="BE25" s="21"/>
      <c r="BF25" s="23">
        <v>37530</v>
      </c>
      <c r="BG25" s="59">
        <v>0.75</v>
      </c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3"/>
      <c r="CG25" s="130"/>
      <c r="CH25" s="123"/>
      <c r="CI25" s="123"/>
      <c r="CK25" s="129"/>
      <c r="CL25" s="127"/>
      <c r="CM25" s="60"/>
      <c r="CN25"/>
      <c r="CO25"/>
      <c r="CP25"/>
      <c r="CQ25"/>
      <c r="CR25"/>
      <c r="CW25" s="119">
        <f t="shared" si="0"/>
        <v>37530</v>
      </c>
      <c r="CX25" s="118">
        <f t="shared" si="13"/>
        <v>0.4</v>
      </c>
      <c r="CY25" s="118">
        <f t="shared" si="14"/>
        <v>0.5</v>
      </c>
      <c r="CZ25" s="118">
        <f t="shared" si="15"/>
        <v>0.6</v>
      </c>
      <c r="DB25" s="118">
        <f t="shared" si="1"/>
        <v>0.24</v>
      </c>
      <c r="DC25" s="118">
        <f t="shared" si="2"/>
        <v>0.3</v>
      </c>
      <c r="DD25" s="118">
        <f t="shared" si="3"/>
        <v>0.36</v>
      </c>
      <c r="DF25" s="119">
        <f t="shared" si="4"/>
        <v>37530</v>
      </c>
      <c r="DG25" s="16">
        <f t="shared" si="5"/>
        <v>0.75</v>
      </c>
      <c r="DJ25" s="119">
        <f t="shared" si="6"/>
        <v>37530</v>
      </c>
      <c r="DK25" s="118">
        <f t="shared" si="7"/>
        <v>0.24</v>
      </c>
      <c r="DL25" s="118">
        <f t="shared" si="8"/>
        <v>0.3</v>
      </c>
      <c r="DM25" s="118">
        <f t="shared" si="9"/>
        <v>0.36</v>
      </c>
      <c r="DO25" s="118">
        <f t="shared" si="10"/>
        <v>0.12</v>
      </c>
      <c r="DP25" s="118">
        <f t="shared" si="11"/>
        <v>0.15</v>
      </c>
      <c r="DQ25" s="118">
        <f t="shared" si="12"/>
        <v>0.18</v>
      </c>
      <c r="DW25">
        <v>16</v>
      </c>
      <c r="DX25" s="62" t="s">
        <v>51</v>
      </c>
      <c r="DY25" s="453" t="s">
        <v>48</v>
      </c>
      <c r="DZ25" s="63" t="s">
        <v>46</v>
      </c>
      <c r="EA25" s="22"/>
      <c r="EB25" s="69"/>
      <c r="EC25" s="70"/>
      <c r="ED25" s="2"/>
      <c r="EE25" s="21"/>
      <c r="EF25" s="46"/>
    </row>
    <row r="26" spans="1:141" x14ac:dyDescent="0.2">
      <c r="A26" s="16"/>
      <c r="B26" s="54">
        <v>37121</v>
      </c>
      <c r="C26" s="55">
        <v>26</v>
      </c>
      <c r="D26" s="55">
        <v>30</v>
      </c>
      <c r="E26" s="55">
        <v>34</v>
      </c>
      <c r="F26" s="39"/>
      <c r="G26" s="55">
        <v>15.25</v>
      </c>
      <c r="H26" s="55">
        <v>15.25</v>
      </c>
      <c r="I26" s="55">
        <v>15.25</v>
      </c>
      <c r="J26" s="22"/>
      <c r="K26" s="23">
        <v>37561</v>
      </c>
      <c r="L26" s="56">
        <v>23.419998168945313</v>
      </c>
      <c r="M26" s="56">
        <v>23.419998168945313</v>
      </c>
      <c r="N26" s="56">
        <v>23.419998168945313</v>
      </c>
      <c r="O26" s="21"/>
      <c r="P26" s="56">
        <v>15.920000076293945</v>
      </c>
      <c r="Q26" s="56">
        <v>15.920000076293945</v>
      </c>
      <c r="R26" s="56">
        <v>15.920000076293945</v>
      </c>
      <c r="S26" s="21"/>
      <c r="T26" s="56">
        <v>0</v>
      </c>
      <c r="U26" s="56">
        <v>0</v>
      </c>
      <c r="V26" s="56">
        <v>0</v>
      </c>
      <c r="W26" s="21"/>
      <c r="X26" s="56">
        <v>0.24</v>
      </c>
      <c r="Y26" s="56">
        <v>0.3</v>
      </c>
      <c r="Z26" s="56">
        <v>0.36</v>
      </c>
      <c r="AA26" s="21"/>
      <c r="AB26" s="56">
        <v>0.12</v>
      </c>
      <c r="AC26" s="56">
        <v>0.15</v>
      </c>
      <c r="AD26" s="56">
        <v>0.18</v>
      </c>
      <c r="AE26" s="21"/>
      <c r="AF26" s="56">
        <v>0.4</v>
      </c>
      <c r="AG26" s="56">
        <v>0.5</v>
      </c>
      <c r="AH26" s="56">
        <v>0.6</v>
      </c>
      <c r="AI26" s="21"/>
      <c r="AJ26" s="56">
        <v>0.24</v>
      </c>
      <c r="AK26" s="56">
        <v>0.3</v>
      </c>
      <c r="AL26" s="56">
        <v>0.36</v>
      </c>
      <c r="AM26" s="21"/>
      <c r="AN26" s="22">
        <v>6</v>
      </c>
      <c r="AO26" s="57">
        <v>0.1</v>
      </c>
      <c r="AP26" s="21"/>
      <c r="AQ26" s="22">
        <v>1500</v>
      </c>
      <c r="AR26" s="64">
        <v>0.7</v>
      </c>
      <c r="AS26" s="64">
        <v>0.7</v>
      </c>
      <c r="AT26" s="64">
        <v>0.83236994219653182</v>
      </c>
      <c r="AU26" s="64">
        <v>0.88</v>
      </c>
      <c r="AV26" s="64">
        <v>1.05</v>
      </c>
      <c r="AW26" s="64">
        <v>1.53</v>
      </c>
      <c r="AX26" s="64">
        <v>1.63</v>
      </c>
      <c r="AY26" s="64">
        <v>1.63</v>
      </c>
      <c r="AZ26" s="64">
        <v>1.38</v>
      </c>
      <c r="BA26" s="64">
        <v>0.88</v>
      </c>
      <c r="BB26" s="64">
        <v>0.7</v>
      </c>
      <c r="BC26" s="64">
        <v>0.73</v>
      </c>
      <c r="BD26" s="22" t="s">
        <v>124</v>
      </c>
      <c r="BE26" s="21"/>
      <c r="BF26" s="23">
        <v>37561</v>
      </c>
      <c r="BG26" s="59">
        <v>0.75</v>
      </c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3"/>
      <c r="CG26" s="125"/>
      <c r="CH26" s="125"/>
      <c r="CI26" s="125"/>
      <c r="CK26" s="129"/>
      <c r="CL26" s="127"/>
      <c r="CM26" s="60"/>
      <c r="CN26"/>
      <c r="CO26"/>
      <c r="CP26"/>
      <c r="CQ26"/>
      <c r="CR26"/>
      <c r="CW26" s="119">
        <f t="shared" si="0"/>
        <v>37561</v>
      </c>
      <c r="CX26" s="118">
        <f t="shared" si="13"/>
        <v>0.4</v>
      </c>
      <c r="CY26" s="118">
        <f t="shared" si="14"/>
        <v>0.5</v>
      </c>
      <c r="CZ26" s="118">
        <f t="shared" si="15"/>
        <v>0.6</v>
      </c>
      <c r="DB26" s="118">
        <f t="shared" si="1"/>
        <v>0.24</v>
      </c>
      <c r="DC26" s="118">
        <f t="shared" si="2"/>
        <v>0.3</v>
      </c>
      <c r="DD26" s="118">
        <f t="shared" si="3"/>
        <v>0.36</v>
      </c>
      <c r="DF26" s="119">
        <f t="shared" si="4"/>
        <v>37561</v>
      </c>
      <c r="DG26" s="16">
        <f t="shared" si="5"/>
        <v>0.75</v>
      </c>
      <c r="DJ26" s="119">
        <f t="shared" si="6"/>
        <v>37561</v>
      </c>
      <c r="DK26" s="118">
        <f t="shared" si="7"/>
        <v>0.24</v>
      </c>
      <c r="DL26" s="118">
        <f t="shared" si="8"/>
        <v>0.3</v>
      </c>
      <c r="DM26" s="118">
        <f t="shared" si="9"/>
        <v>0.36</v>
      </c>
      <c r="DO26" s="118">
        <f t="shared" si="10"/>
        <v>0.12</v>
      </c>
      <c r="DP26" s="118">
        <f t="shared" si="11"/>
        <v>0.15</v>
      </c>
      <c r="DQ26" s="118">
        <f t="shared" si="12"/>
        <v>0.18</v>
      </c>
      <c r="DW26">
        <v>17</v>
      </c>
      <c r="DX26" s="62" t="s">
        <v>52</v>
      </c>
      <c r="DY26" s="453" t="s">
        <v>0</v>
      </c>
      <c r="DZ26" s="63" t="s">
        <v>1345</v>
      </c>
      <c r="EA26" s="22"/>
      <c r="EB26" s="69"/>
      <c r="EC26" s="70"/>
      <c r="ED26" s="2"/>
      <c r="EE26" s="21"/>
      <c r="EF26" s="46"/>
    </row>
    <row r="27" spans="1:141" x14ac:dyDescent="0.2">
      <c r="A27" s="16"/>
      <c r="B27" s="54">
        <v>37122</v>
      </c>
      <c r="C27" s="55">
        <v>26</v>
      </c>
      <c r="D27" s="55">
        <v>30</v>
      </c>
      <c r="E27" s="55">
        <v>34</v>
      </c>
      <c r="F27" s="39"/>
      <c r="G27" s="55">
        <v>15.25</v>
      </c>
      <c r="H27" s="55">
        <v>15.25</v>
      </c>
      <c r="I27" s="55">
        <v>15.25</v>
      </c>
      <c r="J27" s="22"/>
      <c r="K27" s="23">
        <v>37591</v>
      </c>
      <c r="L27" s="56">
        <v>28.419998168945313</v>
      </c>
      <c r="M27" s="56">
        <v>28.419998168945313</v>
      </c>
      <c r="N27" s="56">
        <v>28.419998168945313</v>
      </c>
      <c r="O27" s="21"/>
      <c r="P27" s="56">
        <v>22.919998168945313</v>
      </c>
      <c r="Q27" s="56">
        <v>22.919998168945313</v>
      </c>
      <c r="R27" s="56">
        <v>22.919998168945313</v>
      </c>
      <c r="S27" s="21"/>
      <c r="T27" s="56">
        <v>0</v>
      </c>
      <c r="U27" s="56">
        <v>0</v>
      </c>
      <c r="V27" s="56">
        <v>0</v>
      </c>
      <c r="W27" s="21"/>
      <c r="X27" s="56">
        <v>0.24</v>
      </c>
      <c r="Y27" s="56">
        <v>0.3</v>
      </c>
      <c r="Z27" s="56">
        <v>0.36</v>
      </c>
      <c r="AA27" s="21"/>
      <c r="AB27" s="56">
        <v>0.12</v>
      </c>
      <c r="AC27" s="56">
        <v>0.15</v>
      </c>
      <c r="AD27" s="56">
        <v>0.18</v>
      </c>
      <c r="AE27" s="21"/>
      <c r="AF27" s="56">
        <v>0.4</v>
      </c>
      <c r="AG27" s="56">
        <v>0.5</v>
      </c>
      <c r="AH27" s="56">
        <v>0.6</v>
      </c>
      <c r="AI27" s="21"/>
      <c r="AJ27" s="56">
        <v>0.24</v>
      </c>
      <c r="AK27" s="56">
        <v>0.3</v>
      </c>
      <c r="AL27" s="56">
        <v>0.36</v>
      </c>
      <c r="AM27" s="21"/>
      <c r="AN27" s="22">
        <v>6</v>
      </c>
      <c r="AO27" s="57">
        <v>0.15</v>
      </c>
      <c r="AP27" s="21"/>
      <c r="AQ27" s="22">
        <v>1600</v>
      </c>
      <c r="AR27" s="64">
        <v>0.8</v>
      </c>
      <c r="AS27" s="64">
        <v>0.8</v>
      </c>
      <c r="AT27" s="64">
        <v>0.83236994219653182</v>
      </c>
      <c r="AU27" s="64">
        <v>0.88</v>
      </c>
      <c r="AV27" s="64">
        <v>1.1000000000000001</v>
      </c>
      <c r="AW27" s="64">
        <v>1.53</v>
      </c>
      <c r="AX27" s="64">
        <v>1.63</v>
      </c>
      <c r="AY27" s="64">
        <v>1.63</v>
      </c>
      <c r="AZ27" s="64">
        <v>1.43</v>
      </c>
      <c r="BA27" s="64">
        <v>0.88</v>
      </c>
      <c r="BB27" s="64">
        <v>0.7</v>
      </c>
      <c r="BC27" s="64">
        <v>0.74</v>
      </c>
      <c r="BD27" s="22" t="s">
        <v>124</v>
      </c>
      <c r="BE27" s="21"/>
      <c r="BF27" s="23">
        <v>37591</v>
      </c>
      <c r="BG27" s="59">
        <v>0.75</v>
      </c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3"/>
      <c r="CG27" s="125"/>
      <c r="CH27" s="125"/>
      <c r="CI27" s="125"/>
      <c r="CK27" s="131"/>
      <c r="CL27" s="131"/>
      <c r="CM27" s="60"/>
      <c r="CN27"/>
      <c r="CO27"/>
      <c r="CP27"/>
      <c r="CQ27"/>
      <c r="CR27"/>
      <c r="CW27" s="119">
        <f t="shared" si="0"/>
        <v>37591</v>
      </c>
      <c r="CX27" s="118">
        <f t="shared" si="13"/>
        <v>0.4</v>
      </c>
      <c r="CY27" s="118">
        <f t="shared" si="14"/>
        <v>0.5</v>
      </c>
      <c r="CZ27" s="118">
        <f t="shared" si="15"/>
        <v>0.6</v>
      </c>
      <c r="DB27" s="118">
        <f t="shared" si="1"/>
        <v>0.24</v>
      </c>
      <c r="DC27" s="118">
        <f t="shared" si="2"/>
        <v>0.3</v>
      </c>
      <c r="DD27" s="118">
        <f t="shared" si="3"/>
        <v>0.36</v>
      </c>
      <c r="DF27" s="119">
        <f t="shared" si="4"/>
        <v>37591</v>
      </c>
      <c r="DG27" s="16">
        <f t="shared" si="5"/>
        <v>0.75</v>
      </c>
      <c r="DJ27" s="119">
        <f t="shared" si="6"/>
        <v>37591</v>
      </c>
      <c r="DK27" s="118">
        <f t="shared" si="7"/>
        <v>0.24</v>
      </c>
      <c r="DL27" s="118">
        <f t="shared" si="8"/>
        <v>0.3</v>
      </c>
      <c r="DM27" s="118">
        <f t="shared" si="9"/>
        <v>0.36</v>
      </c>
      <c r="DO27" s="118">
        <f t="shared" si="10"/>
        <v>0.12</v>
      </c>
      <c r="DP27" s="118">
        <f t="shared" si="11"/>
        <v>0.15</v>
      </c>
      <c r="DQ27" s="118">
        <f t="shared" si="12"/>
        <v>0.18</v>
      </c>
      <c r="DW27">
        <v>18</v>
      </c>
      <c r="DX27" s="62" t="s">
        <v>152</v>
      </c>
      <c r="DY27" s="453" t="s">
        <v>153</v>
      </c>
      <c r="DZ27" s="63" t="s">
        <v>154</v>
      </c>
      <c r="EA27" s="22"/>
      <c r="EB27" s="69"/>
      <c r="EC27" s="70"/>
      <c r="ED27" s="2"/>
      <c r="EE27" s="21"/>
      <c r="EF27" s="46"/>
    </row>
    <row r="28" spans="1:141" x14ac:dyDescent="0.2">
      <c r="A28" s="16"/>
      <c r="B28" s="54">
        <v>37123</v>
      </c>
      <c r="C28" s="55">
        <v>39</v>
      </c>
      <c r="D28" s="55">
        <v>43</v>
      </c>
      <c r="E28" s="55">
        <v>47</v>
      </c>
      <c r="F28" s="39"/>
      <c r="G28" s="55">
        <v>15.25</v>
      </c>
      <c r="H28" s="55">
        <v>15.25</v>
      </c>
      <c r="I28" s="55">
        <v>15.25</v>
      </c>
      <c r="J28" s="22"/>
      <c r="K28" s="23">
        <v>37622</v>
      </c>
      <c r="L28" s="56">
        <v>35.269996643066406</v>
      </c>
      <c r="M28" s="56">
        <v>35.269996643066406</v>
      </c>
      <c r="N28" s="56">
        <v>35.269996643066406</v>
      </c>
      <c r="O28" s="21"/>
      <c r="P28" s="56">
        <v>24.769996643066406</v>
      </c>
      <c r="Q28" s="56">
        <v>24.769996643066406</v>
      </c>
      <c r="R28" s="56">
        <v>24.769996643066406</v>
      </c>
      <c r="S28" s="21"/>
      <c r="T28" s="56">
        <v>0</v>
      </c>
      <c r="U28" s="56">
        <v>0</v>
      </c>
      <c r="V28" s="56">
        <v>0</v>
      </c>
      <c r="W28" s="21"/>
      <c r="X28" s="56">
        <v>0.24</v>
      </c>
      <c r="Y28" s="56">
        <v>0.3</v>
      </c>
      <c r="Z28" s="56">
        <v>0.36</v>
      </c>
      <c r="AA28" s="21"/>
      <c r="AB28" s="56">
        <v>0.12</v>
      </c>
      <c r="AC28" s="56">
        <v>0.15</v>
      </c>
      <c r="AD28" s="56">
        <v>0.18</v>
      </c>
      <c r="AE28" s="21"/>
      <c r="AF28" s="56">
        <v>0.4</v>
      </c>
      <c r="AG28" s="56">
        <v>0.5</v>
      </c>
      <c r="AH28" s="56">
        <v>0.6</v>
      </c>
      <c r="AI28" s="21"/>
      <c r="AJ28" s="56">
        <v>0.24</v>
      </c>
      <c r="AK28" s="56">
        <v>0.3</v>
      </c>
      <c r="AL28" s="56">
        <v>0.36</v>
      </c>
      <c r="AM28" s="21"/>
      <c r="AN28" s="22">
        <v>7</v>
      </c>
      <c r="AO28" s="57">
        <v>0.15</v>
      </c>
      <c r="AP28" s="21"/>
      <c r="AQ28" s="22">
        <v>1700</v>
      </c>
      <c r="AR28" s="64">
        <v>1</v>
      </c>
      <c r="AS28" s="64">
        <v>1</v>
      </c>
      <c r="AT28" s="64">
        <v>1.0173410404624277</v>
      </c>
      <c r="AU28" s="64">
        <v>1.05</v>
      </c>
      <c r="AV28" s="64">
        <v>1.1000000000000001</v>
      </c>
      <c r="AW28" s="64">
        <v>1.53</v>
      </c>
      <c r="AX28" s="64">
        <v>1.63</v>
      </c>
      <c r="AY28" s="64">
        <v>1.63</v>
      </c>
      <c r="AZ28" s="64">
        <v>1.55</v>
      </c>
      <c r="BA28" s="64">
        <v>1.05</v>
      </c>
      <c r="BB28" s="64">
        <v>1</v>
      </c>
      <c r="BC28" s="64">
        <v>1.1200000000000001</v>
      </c>
      <c r="BD28" s="22" t="s">
        <v>124</v>
      </c>
      <c r="BE28" s="21"/>
      <c r="BF28" s="23">
        <v>37622</v>
      </c>
      <c r="BG28" s="59">
        <v>0.75</v>
      </c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3"/>
      <c r="CG28" s="128"/>
      <c r="CH28" s="128"/>
      <c r="CI28" s="128"/>
      <c r="CK28" s="131"/>
      <c r="CL28" s="131"/>
      <c r="CM28" s="60"/>
      <c r="CN28"/>
      <c r="CO28"/>
      <c r="CP28"/>
      <c r="CQ28"/>
      <c r="CR28"/>
      <c r="CW28" s="119">
        <f t="shared" si="0"/>
        <v>37622</v>
      </c>
      <c r="CX28" s="118">
        <f t="shared" si="13"/>
        <v>0.4</v>
      </c>
      <c r="CY28" s="118">
        <f t="shared" si="14"/>
        <v>0.5</v>
      </c>
      <c r="CZ28" s="118">
        <f t="shared" si="15"/>
        <v>0.6</v>
      </c>
      <c r="DB28" s="118">
        <f t="shared" si="1"/>
        <v>0.24</v>
      </c>
      <c r="DC28" s="118">
        <f t="shared" si="2"/>
        <v>0.3</v>
      </c>
      <c r="DD28" s="118">
        <f t="shared" si="3"/>
        <v>0.36</v>
      </c>
      <c r="DF28" s="119">
        <f t="shared" si="4"/>
        <v>37622</v>
      </c>
      <c r="DG28" s="16">
        <f t="shared" si="5"/>
        <v>0.75</v>
      </c>
      <c r="DJ28" s="119">
        <f t="shared" si="6"/>
        <v>37622</v>
      </c>
      <c r="DK28" s="118">
        <f t="shared" si="7"/>
        <v>0.24</v>
      </c>
      <c r="DL28" s="118">
        <f t="shared" si="8"/>
        <v>0.3</v>
      </c>
      <c r="DM28" s="118">
        <f t="shared" si="9"/>
        <v>0.36</v>
      </c>
      <c r="DO28" s="118">
        <f t="shared" si="10"/>
        <v>0.12</v>
      </c>
      <c r="DP28" s="118">
        <f t="shared" si="11"/>
        <v>0.15</v>
      </c>
      <c r="DQ28" s="118">
        <f t="shared" si="12"/>
        <v>0.18</v>
      </c>
      <c r="DW28">
        <v>19</v>
      </c>
      <c r="DX28" s="62" t="s">
        <v>157</v>
      </c>
      <c r="DY28" s="453" t="s">
        <v>158</v>
      </c>
      <c r="DZ28" s="63" t="s">
        <v>159</v>
      </c>
      <c r="EA28" s="22"/>
      <c r="EB28" s="69"/>
      <c r="EC28" s="70"/>
      <c r="ED28" s="2"/>
      <c r="EE28" s="21"/>
      <c r="EF28" s="46"/>
    </row>
    <row r="29" spans="1:141" x14ac:dyDescent="0.2">
      <c r="A29" s="16"/>
      <c r="B29" s="54">
        <v>37124</v>
      </c>
      <c r="C29" s="55">
        <v>39</v>
      </c>
      <c r="D29" s="55">
        <v>43</v>
      </c>
      <c r="E29" s="55">
        <v>47</v>
      </c>
      <c r="F29" s="39"/>
      <c r="G29" s="55">
        <v>15.25</v>
      </c>
      <c r="H29" s="55">
        <v>15.25</v>
      </c>
      <c r="I29" s="55">
        <v>15.25</v>
      </c>
      <c r="J29" s="22"/>
      <c r="K29" s="23">
        <v>37653</v>
      </c>
      <c r="L29" s="56">
        <v>30.765998840332031</v>
      </c>
      <c r="M29" s="56">
        <v>30.765998840332031</v>
      </c>
      <c r="N29" s="56">
        <v>30.765998840332031</v>
      </c>
      <c r="O29" s="21"/>
      <c r="P29" s="56">
        <v>22.266498565673828</v>
      </c>
      <c r="Q29" s="56">
        <v>22.266498565673828</v>
      </c>
      <c r="R29" s="56">
        <v>22.266498565673828</v>
      </c>
      <c r="S29" s="21"/>
      <c r="T29" s="56">
        <v>0</v>
      </c>
      <c r="U29" s="56">
        <v>0</v>
      </c>
      <c r="V29" s="56">
        <v>0</v>
      </c>
      <c r="W29" s="21"/>
      <c r="X29" s="56">
        <v>0.24</v>
      </c>
      <c r="Y29" s="56">
        <v>0.3</v>
      </c>
      <c r="Z29" s="56">
        <v>0.36</v>
      </c>
      <c r="AA29" s="21"/>
      <c r="AB29" s="56">
        <v>0.12</v>
      </c>
      <c r="AC29" s="56">
        <v>0.15</v>
      </c>
      <c r="AD29" s="56">
        <v>0.18</v>
      </c>
      <c r="AE29" s="21"/>
      <c r="AF29" s="56">
        <v>0.36</v>
      </c>
      <c r="AG29" s="56">
        <v>0.45</v>
      </c>
      <c r="AH29" s="56">
        <v>0.54</v>
      </c>
      <c r="AI29" s="21"/>
      <c r="AJ29" s="56">
        <v>0.21600000000000003</v>
      </c>
      <c r="AK29" s="56">
        <v>0.27</v>
      </c>
      <c r="AL29" s="56">
        <v>0.32400000000000001</v>
      </c>
      <c r="AM29" s="21"/>
      <c r="AN29" s="22">
        <v>7</v>
      </c>
      <c r="AO29" s="57">
        <v>0.15</v>
      </c>
      <c r="AP29" s="21"/>
      <c r="AQ29" s="22">
        <v>1800</v>
      </c>
      <c r="AR29" s="64">
        <v>1.3</v>
      </c>
      <c r="AS29" s="64">
        <v>1.3</v>
      </c>
      <c r="AT29" s="64">
        <v>1.2023121387283238</v>
      </c>
      <c r="AU29" s="64">
        <v>1.2</v>
      </c>
      <c r="AV29" s="64">
        <v>1.1200000000000001</v>
      </c>
      <c r="AW29" s="64">
        <v>1.53</v>
      </c>
      <c r="AX29" s="64">
        <v>1.63</v>
      </c>
      <c r="AY29" s="64">
        <v>1.63</v>
      </c>
      <c r="AZ29" s="64">
        <v>1.5</v>
      </c>
      <c r="BA29" s="64">
        <v>1.2</v>
      </c>
      <c r="BB29" s="64">
        <v>1.2549999999999999</v>
      </c>
      <c r="BC29" s="64">
        <v>1.35</v>
      </c>
      <c r="BD29" s="22" t="s">
        <v>124</v>
      </c>
      <c r="BE29" s="21"/>
      <c r="BF29" s="23">
        <v>37653</v>
      </c>
      <c r="BG29" s="59">
        <v>0.75</v>
      </c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3"/>
      <c r="CG29" s="128"/>
      <c r="CH29" s="128"/>
      <c r="CI29" s="128"/>
      <c r="CK29" s="131"/>
      <c r="CL29" s="131"/>
      <c r="CM29" s="60"/>
      <c r="CN29"/>
      <c r="CO29"/>
      <c r="CP29"/>
      <c r="CQ29"/>
      <c r="CR29"/>
      <c r="CW29" s="119">
        <f t="shared" si="0"/>
        <v>37653</v>
      </c>
      <c r="CX29" s="118">
        <f t="shared" si="13"/>
        <v>0.36</v>
      </c>
      <c r="CY29" s="118">
        <f t="shared" si="14"/>
        <v>0.45</v>
      </c>
      <c r="CZ29" s="118">
        <f t="shared" si="15"/>
        <v>0.54</v>
      </c>
      <c r="DB29" s="118">
        <f t="shared" si="1"/>
        <v>0.24</v>
      </c>
      <c r="DC29" s="118">
        <f t="shared" si="2"/>
        <v>0.3</v>
      </c>
      <c r="DD29" s="118">
        <f t="shared" si="3"/>
        <v>0.36</v>
      </c>
      <c r="DF29" s="119">
        <f t="shared" si="4"/>
        <v>37653</v>
      </c>
      <c r="DG29" s="16">
        <f t="shared" si="5"/>
        <v>0.75</v>
      </c>
      <c r="DJ29" s="119">
        <f t="shared" si="6"/>
        <v>37653</v>
      </c>
      <c r="DK29" s="118">
        <f t="shared" si="7"/>
        <v>0.21600000000000003</v>
      </c>
      <c r="DL29" s="118">
        <f t="shared" si="8"/>
        <v>0.27</v>
      </c>
      <c r="DM29" s="118">
        <f t="shared" si="9"/>
        <v>0.32400000000000001</v>
      </c>
      <c r="DO29" s="118">
        <f t="shared" si="10"/>
        <v>0.12</v>
      </c>
      <c r="DP29" s="118">
        <f t="shared" si="11"/>
        <v>0.15</v>
      </c>
      <c r="DQ29" s="118">
        <f t="shared" si="12"/>
        <v>0.18</v>
      </c>
      <c r="DW29">
        <v>20</v>
      </c>
      <c r="DX29" s="62" t="s">
        <v>160</v>
      </c>
      <c r="DY29" s="453" t="s">
        <v>18</v>
      </c>
      <c r="DZ29" s="63" t="s">
        <v>161</v>
      </c>
      <c r="EA29" s="22"/>
      <c r="EB29" s="69"/>
      <c r="EC29" s="70"/>
      <c r="ED29" s="2"/>
      <c r="EE29" s="21"/>
      <c r="EF29" s="46"/>
    </row>
    <row r="30" spans="1:141" x14ac:dyDescent="0.2">
      <c r="A30" s="16"/>
      <c r="B30" s="54">
        <v>37125</v>
      </c>
      <c r="C30" s="55">
        <v>39</v>
      </c>
      <c r="D30" s="55">
        <v>43</v>
      </c>
      <c r="E30" s="55">
        <v>47</v>
      </c>
      <c r="F30" s="39"/>
      <c r="G30" s="55">
        <v>15.25</v>
      </c>
      <c r="H30" s="55">
        <v>15.25</v>
      </c>
      <c r="I30" s="55">
        <v>15.25</v>
      </c>
      <c r="J30" s="22"/>
      <c r="K30" s="23">
        <v>37681</v>
      </c>
      <c r="L30" s="56">
        <v>25.019996643066406</v>
      </c>
      <c r="M30" s="56">
        <v>25.019996643066406</v>
      </c>
      <c r="N30" s="56">
        <v>25.019996643066406</v>
      </c>
      <c r="O30" s="21"/>
      <c r="P30" s="56">
        <v>19.519996643066406</v>
      </c>
      <c r="Q30" s="56">
        <v>19.519996643066406</v>
      </c>
      <c r="R30" s="56">
        <v>19.519996643066406</v>
      </c>
      <c r="S30" s="21"/>
      <c r="T30" s="56">
        <v>0</v>
      </c>
      <c r="U30" s="56">
        <v>0</v>
      </c>
      <c r="V30" s="56">
        <v>0</v>
      </c>
      <c r="W30" s="21"/>
      <c r="X30" s="56">
        <v>0.24</v>
      </c>
      <c r="Y30" s="56">
        <v>0.3</v>
      </c>
      <c r="Z30" s="56">
        <v>0.36</v>
      </c>
      <c r="AA30" s="21"/>
      <c r="AB30" s="56">
        <v>0.12</v>
      </c>
      <c r="AC30" s="56">
        <v>0.15</v>
      </c>
      <c r="AD30" s="56">
        <v>0.18</v>
      </c>
      <c r="AE30" s="21"/>
      <c r="AF30" s="56">
        <v>0.36</v>
      </c>
      <c r="AG30" s="56">
        <v>0.45</v>
      </c>
      <c r="AH30" s="56">
        <v>0.54</v>
      </c>
      <c r="AI30" s="21"/>
      <c r="AJ30" s="56">
        <v>0.21600000000000003</v>
      </c>
      <c r="AK30" s="56">
        <v>0.27</v>
      </c>
      <c r="AL30" s="56">
        <v>0.32400000000000001</v>
      </c>
      <c r="AM30" s="21"/>
      <c r="AN30" s="22">
        <v>7</v>
      </c>
      <c r="AO30" s="57">
        <v>0.15</v>
      </c>
      <c r="AP30" s="21"/>
      <c r="AQ30" s="22">
        <v>1900</v>
      </c>
      <c r="AR30" s="64">
        <v>1.3</v>
      </c>
      <c r="AS30" s="64">
        <v>1.3</v>
      </c>
      <c r="AT30" s="64">
        <v>1.2023121387283238</v>
      </c>
      <c r="AU30" s="64">
        <v>1.1499999999999999</v>
      </c>
      <c r="AV30" s="64">
        <v>1.1499999999999999</v>
      </c>
      <c r="AW30" s="64">
        <v>1.53</v>
      </c>
      <c r="AX30" s="64">
        <v>1.63</v>
      </c>
      <c r="AY30" s="64">
        <v>1.63</v>
      </c>
      <c r="AZ30" s="64">
        <v>1.45</v>
      </c>
      <c r="BA30" s="64">
        <v>1.1499999999999999</v>
      </c>
      <c r="BB30" s="64">
        <v>1.54</v>
      </c>
      <c r="BC30" s="64">
        <v>1.35</v>
      </c>
      <c r="BD30" s="22" t="s">
        <v>124</v>
      </c>
      <c r="BE30" s="21"/>
      <c r="BF30" s="23">
        <v>37681</v>
      </c>
      <c r="BG30" s="59">
        <v>0.75</v>
      </c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3"/>
      <c r="CG30" s="128"/>
      <c r="CH30" s="128"/>
      <c r="CI30" s="128"/>
      <c r="CK30" s="131"/>
      <c r="CL30" s="131"/>
      <c r="CM30" s="60"/>
      <c r="CN30"/>
      <c r="CO30"/>
      <c r="CP30"/>
      <c r="CQ30"/>
      <c r="CR30"/>
      <c r="CW30" s="119">
        <f t="shared" si="0"/>
        <v>37681</v>
      </c>
      <c r="CX30" s="118">
        <f t="shared" si="13"/>
        <v>0.36</v>
      </c>
      <c r="CY30" s="118">
        <f t="shared" si="14"/>
        <v>0.45</v>
      </c>
      <c r="CZ30" s="118">
        <f t="shared" si="15"/>
        <v>0.54</v>
      </c>
      <c r="DB30" s="118">
        <f t="shared" si="1"/>
        <v>0.24</v>
      </c>
      <c r="DC30" s="118">
        <f t="shared" si="2"/>
        <v>0.3</v>
      </c>
      <c r="DD30" s="118">
        <f t="shared" si="3"/>
        <v>0.36</v>
      </c>
      <c r="DF30" s="119">
        <f t="shared" si="4"/>
        <v>37681</v>
      </c>
      <c r="DG30" s="16">
        <f t="shared" si="5"/>
        <v>0.75</v>
      </c>
      <c r="DJ30" s="119">
        <f t="shared" si="6"/>
        <v>37681</v>
      </c>
      <c r="DK30" s="118">
        <f t="shared" si="7"/>
        <v>0.21600000000000003</v>
      </c>
      <c r="DL30" s="118">
        <f t="shared" si="8"/>
        <v>0.27</v>
      </c>
      <c r="DM30" s="118">
        <f t="shared" si="9"/>
        <v>0.32400000000000001</v>
      </c>
      <c r="DO30" s="118">
        <f t="shared" si="10"/>
        <v>0.12</v>
      </c>
      <c r="DP30" s="118">
        <f t="shared" si="11"/>
        <v>0.15</v>
      </c>
      <c r="DQ30" s="118">
        <f t="shared" si="12"/>
        <v>0.18</v>
      </c>
      <c r="DW30">
        <v>21</v>
      </c>
      <c r="DX30" s="62" t="s">
        <v>164</v>
      </c>
      <c r="DY30" s="453" t="s">
        <v>165</v>
      </c>
      <c r="DZ30" s="63" t="s">
        <v>166</v>
      </c>
      <c r="EA30" s="4"/>
      <c r="EB30" s="69"/>
      <c r="EC30" s="70"/>
      <c r="ED30" s="2"/>
      <c r="EE30" s="21"/>
      <c r="EF30" s="46"/>
    </row>
    <row r="31" spans="1:141" x14ac:dyDescent="0.2">
      <c r="A31" s="16"/>
      <c r="B31" s="54">
        <v>37126</v>
      </c>
      <c r="C31" s="55">
        <v>39</v>
      </c>
      <c r="D31" s="55">
        <v>43</v>
      </c>
      <c r="E31" s="55">
        <v>47</v>
      </c>
      <c r="F31" s="39"/>
      <c r="G31" s="55">
        <v>15.25</v>
      </c>
      <c r="H31" s="55">
        <v>15.25</v>
      </c>
      <c r="I31" s="55">
        <v>15.25</v>
      </c>
      <c r="J31" s="22"/>
      <c r="K31" s="23">
        <v>37712</v>
      </c>
      <c r="L31" s="56">
        <v>21.519996643066406</v>
      </c>
      <c r="M31" s="56">
        <v>21.519996643066406</v>
      </c>
      <c r="N31" s="56">
        <v>21.519996643066406</v>
      </c>
      <c r="O31" s="21"/>
      <c r="P31" s="56">
        <v>16.014999389648438</v>
      </c>
      <c r="Q31" s="56">
        <v>16.014999389648438</v>
      </c>
      <c r="R31" s="56">
        <v>16.014999389648438</v>
      </c>
      <c r="S31" s="21"/>
      <c r="T31" s="56">
        <v>0</v>
      </c>
      <c r="U31" s="56">
        <v>0</v>
      </c>
      <c r="V31" s="56">
        <v>0</v>
      </c>
      <c r="W31" s="21"/>
      <c r="X31" s="56">
        <v>0.24</v>
      </c>
      <c r="Y31" s="56">
        <v>0.3</v>
      </c>
      <c r="Z31" s="56">
        <v>0.36</v>
      </c>
      <c r="AA31" s="21"/>
      <c r="AB31" s="56">
        <v>0.12</v>
      </c>
      <c r="AC31" s="56">
        <v>0.15</v>
      </c>
      <c r="AD31" s="56">
        <v>0.18</v>
      </c>
      <c r="AE31" s="21"/>
      <c r="AF31" s="56">
        <v>0.36</v>
      </c>
      <c r="AG31" s="56">
        <v>0.45</v>
      </c>
      <c r="AH31" s="56">
        <v>0.54</v>
      </c>
      <c r="AI31" s="21"/>
      <c r="AJ31" s="56">
        <v>0.21600000000000003</v>
      </c>
      <c r="AK31" s="56">
        <v>0.27</v>
      </c>
      <c r="AL31" s="56">
        <v>0.32400000000000001</v>
      </c>
      <c r="AM31" s="21"/>
      <c r="AN31" s="22">
        <v>8</v>
      </c>
      <c r="AO31" s="57">
        <v>0.15</v>
      </c>
      <c r="AP31" s="21"/>
      <c r="AQ31" s="22">
        <v>2000</v>
      </c>
      <c r="AR31" s="64">
        <v>1.1499999999999999</v>
      </c>
      <c r="AS31" s="64">
        <v>1.1499999999999999</v>
      </c>
      <c r="AT31" s="64">
        <v>1.0173410404624277</v>
      </c>
      <c r="AU31" s="64">
        <v>1.05</v>
      </c>
      <c r="AV31" s="64">
        <v>1.1200000000000001</v>
      </c>
      <c r="AW31" s="64">
        <v>1.53</v>
      </c>
      <c r="AX31" s="64">
        <v>1.63</v>
      </c>
      <c r="AY31" s="64">
        <v>1.63</v>
      </c>
      <c r="AZ31" s="64">
        <v>1.35</v>
      </c>
      <c r="BA31" s="64">
        <v>1.05</v>
      </c>
      <c r="BB31" s="64">
        <v>1.54</v>
      </c>
      <c r="BC31" s="64">
        <v>1.21</v>
      </c>
      <c r="BD31" s="22" t="s">
        <v>124</v>
      </c>
      <c r="BE31" s="21"/>
      <c r="BF31" s="23">
        <v>37712</v>
      </c>
      <c r="BG31" s="59">
        <v>0.75</v>
      </c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3"/>
      <c r="CG31" s="128"/>
      <c r="CH31" s="128"/>
      <c r="CI31" s="128"/>
      <c r="CK31" s="131"/>
      <c r="CL31" s="131"/>
      <c r="CM31" s="60"/>
      <c r="CN31"/>
      <c r="CO31"/>
      <c r="CP31"/>
      <c r="CQ31"/>
      <c r="CR31"/>
      <c r="CW31" s="119">
        <f t="shared" si="0"/>
        <v>37712</v>
      </c>
      <c r="CX31" s="118">
        <f t="shared" si="13"/>
        <v>0.36</v>
      </c>
      <c r="CY31" s="118">
        <f t="shared" si="14"/>
        <v>0.45</v>
      </c>
      <c r="CZ31" s="118">
        <f t="shared" si="15"/>
        <v>0.54</v>
      </c>
      <c r="DB31" s="118">
        <f t="shared" si="1"/>
        <v>0.24</v>
      </c>
      <c r="DC31" s="118">
        <f t="shared" si="2"/>
        <v>0.3</v>
      </c>
      <c r="DD31" s="118">
        <f t="shared" si="3"/>
        <v>0.36</v>
      </c>
      <c r="DF31" s="119">
        <f t="shared" si="4"/>
        <v>37712</v>
      </c>
      <c r="DG31" s="16">
        <f t="shared" si="5"/>
        <v>0.75</v>
      </c>
      <c r="DJ31" s="119">
        <f t="shared" si="6"/>
        <v>37712</v>
      </c>
      <c r="DK31" s="118">
        <f t="shared" si="7"/>
        <v>0.21600000000000003</v>
      </c>
      <c r="DL31" s="118">
        <f t="shared" si="8"/>
        <v>0.27</v>
      </c>
      <c r="DM31" s="118">
        <f t="shared" si="9"/>
        <v>0.32400000000000001</v>
      </c>
      <c r="DO31" s="118">
        <f t="shared" si="10"/>
        <v>0.12</v>
      </c>
      <c r="DP31" s="118">
        <f t="shared" si="11"/>
        <v>0.15</v>
      </c>
      <c r="DQ31" s="118">
        <f t="shared" si="12"/>
        <v>0.18</v>
      </c>
      <c r="DW31">
        <v>22</v>
      </c>
      <c r="DX31" s="62" t="s">
        <v>11</v>
      </c>
      <c r="DY31" s="453" t="s">
        <v>12</v>
      </c>
      <c r="DZ31" s="63" t="s">
        <v>1450</v>
      </c>
      <c r="EA31" s="4"/>
      <c r="EB31" s="69"/>
      <c r="EC31" s="70"/>
      <c r="ED31" s="2"/>
      <c r="EE31" s="21"/>
      <c r="EF31" s="46"/>
    </row>
    <row r="32" spans="1:141" x14ac:dyDescent="0.2">
      <c r="A32" s="16"/>
      <c r="B32" s="54">
        <v>37127</v>
      </c>
      <c r="C32" s="55">
        <v>39</v>
      </c>
      <c r="D32" s="55">
        <v>43</v>
      </c>
      <c r="E32" s="55">
        <v>47</v>
      </c>
      <c r="F32" s="39"/>
      <c r="G32" s="55">
        <v>15.25</v>
      </c>
      <c r="H32" s="55">
        <v>15.25</v>
      </c>
      <c r="I32" s="55">
        <v>15.25</v>
      </c>
      <c r="J32" s="22"/>
      <c r="K32" s="23">
        <v>37742</v>
      </c>
      <c r="L32" s="56">
        <v>21.839998245239258</v>
      </c>
      <c r="M32" s="56">
        <v>21.839998245239258</v>
      </c>
      <c r="N32" s="56">
        <v>21.839998245239258</v>
      </c>
      <c r="O32" s="21"/>
      <c r="P32" s="56">
        <v>15.345001220703125</v>
      </c>
      <c r="Q32" s="56">
        <v>15.345001220703125</v>
      </c>
      <c r="R32" s="56">
        <v>15.345001220703125</v>
      </c>
      <c r="S32" s="21"/>
      <c r="T32" s="56">
        <v>0</v>
      </c>
      <c r="U32" s="56">
        <v>0</v>
      </c>
      <c r="V32" s="56">
        <v>0</v>
      </c>
      <c r="W32" s="21"/>
      <c r="X32" s="56">
        <v>0.24</v>
      </c>
      <c r="Y32" s="56">
        <v>0.3</v>
      </c>
      <c r="Z32" s="56">
        <v>0.36</v>
      </c>
      <c r="AA32" s="21"/>
      <c r="AB32" s="56">
        <v>0.12</v>
      </c>
      <c r="AC32" s="56">
        <v>0.15</v>
      </c>
      <c r="AD32" s="56">
        <v>0.18</v>
      </c>
      <c r="AE32" s="21"/>
      <c r="AF32" s="56">
        <v>0.36</v>
      </c>
      <c r="AG32" s="56">
        <v>0.45</v>
      </c>
      <c r="AH32" s="56">
        <v>0.54</v>
      </c>
      <c r="AI32" s="21"/>
      <c r="AJ32" s="56">
        <v>0.21600000000000003</v>
      </c>
      <c r="AK32" s="56">
        <v>0.27</v>
      </c>
      <c r="AL32" s="56">
        <v>0.32400000000000001</v>
      </c>
      <c r="AM32" s="21"/>
      <c r="AN32" s="22">
        <v>8</v>
      </c>
      <c r="AO32" s="57">
        <v>0.15</v>
      </c>
      <c r="AP32" s="21"/>
      <c r="AQ32" s="22">
        <v>2100</v>
      </c>
      <c r="AR32" s="64">
        <v>0.8</v>
      </c>
      <c r="AS32" s="64">
        <v>0.8</v>
      </c>
      <c r="AT32" s="64">
        <v>0.92485549132947975</v>
      </c>
      <c r="AU32" s="64">
        <v>0.9</v>
      </c>
      <c r="AV32" s="64">
        <v>0.90282131661442011</v>
      </c>
      <c r="AW32" s="64">
        <v>0.47</v>
      </c>
      <c r="AX32" s="64">
        <v>0.37</v>
      </c>
      <c r="AY32" s="64">
        <v>0.37</v>
      </c>
      <c r="AZ32" s="64">
        <v>1</v>
      </c>
      <c r="BA32" s="64">
        <v>0.9</v>
      </c>
      <c r="BB32" s="64">
        <v>1.2050000000000001</v>
      </c>
      <c r="BC32" s="64">
        <v>0.95</v>
      </c>
      <c r="BD32" s="22" t="s">
        <v>124</v>
      </c>
      <c r="BE32" s="21"/>
      <c r="BF32" s="23">
        <v>37742</v>
      </c>
      <c r="BG32" s="59">
        <v>0.75</v>
      </c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3"/>
      <c r="CG32" s="128"/>
      <c r="CH32" s="128"/>
      <c r="CI32" s="128"/>
      <c r="CK32" s="131"/>
      <c r="CL32" s="131"/>
      <c r="CM32" s="60"/>
      <c r="CN32"/>
      <c r="CO32"/>
      <c r="CP32"/>
      <c r="CQ32"/>
      <c r="CR32"/>
      <c r="CW32" s="119">
        <f t="shared" si="0"/>
        <v>37742</v>
      </c>
      <c r="CX32" s="118">
        <f t="shared" si="13"/>
        <v>0.36</v>
      </c>
      <c r="CY32" s="118">
        <f t="shared" si="14"/>
        <v>0.45</v>
      </c>
      <c r="CZ32" s="118">
        <f t="shared" si="15"/>
        <v>0.54</v>
      </c>
      <c r="DB32" s="118">
        <f t="shared" si="1"/>
        <v>0.24</v>
      </c>
      <c r="DC32" s="118">
        <f t="shared" si="2"/>
        <v>0.3</v>
      </c>
      <c r="DD32" s="118">
        <f t="shared" si="3"/>
        <v>0.36</v>
      </c>
      <c r="DF32" s="119">
        <f t="shared" si="4"/>
        <v>37742</v>
      </c>
      <c r="DG32" s="16">
        <f t="shared" si="5"/>
        <v>0.75</v>
      </c>
      <c r="DJ32" s="119">
        <f t="shared" si="6"/>
        <v>37742</v>
      </c>
      <c r="DK32" s="118">
        <f t="shared" si="7"/>
        <v>0.21600000000000003</v>
      </c>
      <c r="DL32" s="118">
        <f t="shared" si="8"/>
        <v>0.27</v>
      </c>
      <c r="DM32" s="118">
        <f t="shared" si="9"/>
        <v>0.32400000000000001</v>
      </c>
      <c r="DO32" s="118">
        <f t="shared" si="10"/>
        <v>0.12</v>
      </c>
      <c r="DP32" s="118">
        <f t="shared" si="11"/>
        <v>0.15</v>
      </c>
      <c r="DQ32" s="118">
        <f t="shared" si="12"/>
        <v>0.18</v>
      </c>
      <c r="DW32">
        <v>23</v>
      </c>
      <c r="DX32" s="62" t="s">
        <v>55</v>
      </c>
      <c r="DY32" s="453" t="s">
        <v>54</v>
      </c>
      <c r="DZ32" s="63" t="s">
        <v>57</v>
      </c>
      <c r="EA32" s="4"/>
      <c r="EB32" s="69"/>
      <c r="EC32" s="70"/>
      <c r="ED32" s="2"/>
      <c r="EE32" s="21"/>
      <c r="EF32" s="46"/>
    </row>
    <row r="33" spans="1:136" x14ac:dyDescent="0.2">
      <c r="A33" s="16"/>
      <c r="B33" s="54">
        <v>37128</v>
      </c>
      <c r="C33" s="55">
        <v>26</v>
      </c>
      <c r="D33" s="55">
        <v>30</v>
      </c>
      <c r="E33" s="55">
        <v>34</v>
      </c>
      <c r="F33" s="39"/>
      <c r="G33" s="55">
        <v>15.25</v>
      </c>
      <c r="H33" s="55">
        <v>15.25</v>
      </c>
      <c r="I33" s="55">
        <v>15.25</v>
      </c>
      <c r="J33" s="22"/>
      <c r="K33" s="23">
        <v>37773</v>
      </c>
      <c r="L33" s="56">
        <v>28.839998245239258</v>
      </c>
      <c r="M33" s="56">
        <v>28.839998245239258</v>
      </c>
      <c r="N33" s="56">
        <v>28.839998245239258</v>
      </c>
      <c r="O33" s="21"/>
      <c r="P33" s="56">
        <v>19.339998245239258</v>
      </c>
      <c r="Q33" s="56">
        <v>19.339998245239258</v>
      </c>
      <c r="R33" s="56">
        <v>19.339998245239258</v>
      </c>
      <c r="S33" s="21"/>
      <c r="T33" s="56">
        <v>0</v>
      </c>
      <c r="U33" s="56">
        <v>0</v>
      </c>
      <c r="V33" s="56">
        <v>0</v>
      </c>
      <c r="W33" s="21"/>
      <c r="X33" s="56">
        <v>0.28000000000000003</v>
      </c>
      <c r="Y33" s="56">
        <v>0.35</v>
      </c>
      <c r="Z33" s="56">
        <v>0.42</v>
      </c>
      <c r="AA33" s="21"/>
      <c r="AB33" s="56">
        <v>0.14000000000000001</v>
      </c>
      <c r="AC33" s="56">
        <v>0.17499999999999999</v>
      </c>
      <c r="AD33" s="56">
        <v>0.21</v>
      </c>
      <c r="AE33" s="21"/>
      <c r="AF33" s="56">
        <v>0.36</v>
      </c>
      <c r="AG33" s="56">
        <v>0.45</v>
      </c>
      <c r="AH33" s="56">
        <v>0.54</v>
      </c>
      <c r="AI33" s="21"/>
      <c r="AJ33" s="56">
        <v>0.21600000000000003</v>
      </c>
      <c r="AK33" s="56">
        <v>0.27</v>
      </c>
      <c r="AL33" s="56">
        <v>0.32400000000000001</v>
      </c>
      <c r="AM33" s="21"/>
      <c r="AN33" s="22">
        <v>8</v>
      </c>
      <c r="AO33" s="57">
        <v>0.15</v>
      </c>
      <c r="AP33" s="21"/>
      <c r="AQ33" s="22">
        <v>2200</v>
      </c>
      <c r="AR33" s="64">
        <v>0.79</v>
      </c>
      <c r="AS33" s="64">
        <v>0.79</v>
      </c>
      <c r="AT33" s="64">
        <v>0.83236994219653182</v>
      </c>
      <c r="AU33" s="64">
        <v>0.85</v>
      </c>
      <c r="AV33" s="64">
        <v>0.85</v>
      </c>
      <c r="AW33" s="64">
        <v>0.47</v>
      </c>
      <c r="AX33" s="64">
        <v>0.37</v>
      </c>
      <c r="AY33" s="64">
        <v>0.37</v>
      </c>
      <c r="AZ33" s="64">
        <v>0.69</v>
      </c>
      <c r="BA33" s="64">
        <v>0.85</v>
      </c>
      <c r="BB33" s="64">
        <v>0.72</v>
      </c>
      <c r="BC33" s="64">
        <v>0.72</v>
      </c>
      <c r="BD33" s="22" t="s">
        <v>124</v>
      </c>
      <c r="BE33" s="21"/>
      <c r="BF33" s="23">
        <v>37773</v>
      </c>
      <c r="BG33" s="59">
        <v>0.75</v>
      </c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124"/>
      <c r="CG33" s="128"/>
      <c r="CH33" s="128"/>
      <c r="CI33" s="128"/>
      <c r="CK33" s="131"/>
      <c r="CL33" s="131"/>
      <c r="CM33" s="60"/>
      <c r="CN33"/>
      <c r="CO33"/>
      <c r="CP33"/>
      <c r="CQ33"/>
      <c r="CR33"/>
      <c r="CW33" s="119">
        <f t="shared" si="0"/>
        <v>37773</v>
      </c>
      <c r="CX33" s="118">
        <f t="shared" si="13"/>
        <v>0.36</v>
      </c>
      <c r="CY33" s="118">
        <f t="shared" si="14"/>
        <v>0.45</v>
      </c>
      <c r="CZ33" s="118">
        <f t="shared" si="15"/>
        <v>0.54</v>
      </c>
      <c r="DB33" s="118">
        <f t="shared" si="1"/>
        <v>0.28000000000000003</v>
      </c>
      <c r="DC33" s="118">
        <f t="shared" si="2"/>
        <v>0.35</v>
      </c>
      <c r="DD33" s="118">
        <f t="shared" si="3"/>
        <v>0.42</v>
      </c>
      <c r="DF33" s="119">
        <f t="shared" si="4"/>
        <v>37773</v>
      </c>
      <c r="DG33" s="16">
        <f t="shared" si="5"/>
        <v>0.75</v>
      </c>
      <c r="DJ33" s="119">
        <f t="shared" si="6"/>
        <v>37773</v>
      </c>
      <c r="DK33" s="118">
        <f t="shared" si="7"/>
        <v>0.21600000000000003</v>
      </c>
      <c r="DL33" s="118">
        <f t="shared" si="8"/>
        <v>0.27</v>
      </c>
      <c r="DM33" s="118">
        <f t="shared" si="9"/>
        <v>0.32400000000000001</v>
      </c>
      <c r="DO33" s="118">
        <f t="shared" si="10"/>
        <v>0.14000000000000001</v>
      </c>
      <c r="DP33" s="118">
        <f t="shared" si="11"/>
        <v>0.17499999999999999</v>
      </c>
      <c r="DQ33" s="118">
        <f t="shared" si="12"/>
        <v>0.21</v>
      </c>
      <c r="DW33">
        <v>24</v>
      </c>
      <c r="DX33" s="62" t="s">
        <v>53</v>
      </c>
      <c r="DY33" s="453" t="s">
        <v>56</v>
      </c>
      <c r="DZ33" s="63" t="s">
        <v>58</v>
      </c>
      <c r="EA33" s="4"/>
      <c r="EC33" s="69"/>
      <c r="ED33" s="70"/>
      <c r="EE33" s="2"/>
      <c r="EF33" s="21"/>
    </row>
    <row r="34" spans="1:136" x14ac:dyDescent="0.2">
      <c r="A34" s="16"/>
      <c r="B34" s="54">
        <v>37129</v>
      </c>
      <c r="C34" s="55">
        <v>26</v>
      </c>
      <c r="D34" s="55">
        <v>30</v>
      </c>
      <c r="E34" s="55">
        <v>34</v>
      </c>
      <c r="F34" s="39"/>
      <c r="G34" s="55">
        <v>15.25</v>
      </c>
      <c r="H34" s="55">
        <v>15.25</v>
      </c>
      <c r="I34" s="55">
        <v>15.25</v>
      </c>
      <c r="J34" s="22"/>
      <c r="K34" s="23">
        <v>37803</v>
      </c>
      <c r="L34" s="56">
        <v>34.840003967285156</v>
      </c>
      <c r="M34" s="56">
        <v>34.840003967285156</v>
      </c>
      <c r="N34" s="56">
        <v>34.840003967285156</v>
      </c>
      <c r="O34" s="21"/>
      <c r="P34" s="56">
        <v>25.339998245239258</v>
      </c>
      <c r="Q34" s="56">
        <v>25.339998245239258</v>
      </c>
      <c r="R34" s="56">
        <v>25.339998245239258</v>
      </c>
      <c r="S34" s="21"/>
      <c r="T34" s="56">
        <v>0</v>
      </c>
      <c r="U34" s="56">
        <v>0</v>
      </c>
      <c r="V34" s="56">
        <v>0</v>
      </c>
      <c r="W34" s="21"/>
      <c r="X34" s="56">
        <v>0.28000000000000003</v>
      </c>
      <c r="Y34" s="56">
        <v>0.35</v>
      </c>
      <c r="Z34" s="56">
        <v>0.42</v>
      </c>
      <c r="AA34" s="21"/>
      <c r="AB34" s="56">
        <v>0.14000000000000001</v>
      </c>
      <c r="AC34" s="56">
        <v>0.17499999999999999</v>
      </c>
      <c r="AD34" s="56">
        <v>0.21</v>
      </c>
      <c r="AE34" s="21"/>
      <c r="AF34" s="56">
        <v>0.44</v>
      </c>
      <c r="AG34" s="56">
        <v>0.55000000000000004</v>
      </c>
      <c r="AH34" s="56">
        <v>0.66</v>
      </c>
      <c r="AI34" s="21"/>
      <c r="AJ34" s="56">
        <v>0.26400000000000001</v>
      </c>
      <c r="AK34" s="56">
        <v>0.33</v>
      </c>
      <c r="AL34" s="56">
        <v>0.39600000000000002</v>
      </c>
      <c r="AM34" s="21"/>
      <c r="AN34" s="22">
        <v>9</v>
      </c>
      <c r="AO34" s="57">
        <v>0.15</v>
      </c>
      <c r="AP34" s="21"/>
      <c r="AQ34" s="22">
        <v>2300</v>
      </c>
      <c r="AR34" s="64">
        <v>1.05</v>
      </c>
      <c r="AS34" s="64">
        <v>1.05</v>
      </c>
      <c r="AT34" s="64">
        <v>1.1394258154839256</v>
      </c>
      <c r="AU34" s="64">
        <v>1.2651538630520069</v>
      </c>
      <c r="AV34" s="64">
        <v>1.1499999999999999</v>
      </c>
      <c r="AW34" s="64">
        <v>1.25</v>
      </c>
      <c r="AX34" s="64">
        <v>1.294655820247528</v>
      </c>
      <c r="AY34" s="64">
        <v>1.294655820247528</v>
      </c>
      <c r="AZ34" s="64">
        <v>1.25</v>
      </c>
      <c r="BA34" s="64">
        <v>1.2651538630520069</v>
      </c>
      <c r="BB34" s="64">
        <v>1.1199882405274926</v>
      </c>
      <c r="BC34" s="64">
        <v>1.1199882405274926</v>
      </c>
      <c r="BD34" s="22" t="s">
        <v>132</v>
      </c>
      <c r="BE34" s="21"/>
      <c r="BF34" s="23">
        <v>37803</v>
      </c>
      <c r="BG34" s="59">
        <v>0.75</v>
      </c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128"/>
      <c r="CG34" s="128"/>
      <c r="CH34" s="128"/>
      <c r="CI34" s="128"/>
      <c r="CK34" s="131"/>
      <c r="CL34" s="131"/>
      <c r="CM34" s="60"/>
      <c r="CN34"/>
      <c r="CO34"/>
      <c r="CP34"/>
      <c r="CQ34"/>
      <c r="CR34"/>
      <c r="CW34" s="119">
        <f t="shared" si="0"/>
        <v>37803</v>
      </c>
      <c r="CX34" s="118">
        <f t="shared" si="13"/>
        <v>0.44</v>
      </c>
      <c r="CY34" s="118">
        <f t="shared" si="14"/>
        <v>0.55000000000000004</v>
      </c>
      <c r="CZ34" s="118">
        <f t="shared" si="15"/>
        <v>0.66</v>
      </c>
      <c r="DB34" s="118">
        <f t="shared" si="1"/>
        <v>0.28000000000000003</v>
      </c>
      <c r="DC34" s="118">
        <f t="shared" si="2"/>
        <v>0.35</v>
      </c>
      <c r="DD34" s="118">
        <f t="shared" si="3"/>
        <v>0.42</v>
      </c>
      <c r="DF34" s="119">
        <f t="shared" si="4"/>
        <v>37803</v>
      </c>
      <c r="DG34" s="16">
        <f t="shared" si="5"/>
        <v>0.75</v>
      </c>
      <c r="DJ34" s="119">
        <f t="shared" si="6"/>
        <v>37803</v>
      </c>
      <c r="DK34" s="118">
        <f t="shared" si="7"/>
        <v>0.26400000000000001</v>
      </c>
      <c r="DL34" s="118">
        <f t="shared" si="8"/>
        <v>0.33</v>
      </c>
      <c r="DM34" s="118">
        <f t="shared" si="9"/>
        <v>0.39600000000000002</v>
      </c>
      <c r="DO34" s="118">
        <f t="shared" si="10"/>
        <v>0.14000000000000001</v>
      </c>
      <c r="DP34" s="118">
        <f t="shared" si="11"/>
        <v>0.17499999999999999</v>
      </c>
      <c r="DQ34" s="118">
        <f t="shared" si="12"/>
        <v>0.21</v>
      </c>
      <c r="DW34">
        <v>25</v>
      </c>
      <c r="DX34" s="62" t="s">
        <v>169</v>
      </c>
      <c r="DY34" s="453" t="s">
        <v>170</v>
      </c>
      <c r="DZ34" s="63" t="s">
        <v>171</v>
      </c>
      <c r="EA34" s="4"/>
      <c r="EC34" s="69"/>
      <c r="ED34" s="70"/>
      <c r="EE34" s="2"/>
      <c r="EF34" s="21"/>
    </row>
    <row r="35" spans="1:136" x14ac:dyDescent="0.2">
      <c r="A35" s="16"/>
      <c r="B35" s="54">
        <v>37130</v>
      </c>
      <c r="C35" s="55">
        <v>37.5</v>
      </c>
      <c r="D35" s="55">
        <v>41.5</v>
      </c>
      <c r="E35" s="55">
        <v>45.5</v>
      </c>
      <c r="F35" s="39"/>
      <c r="G35" s="55">
        <v>13.25</v>
      </c>
      <c r="H35" s="55">
        <v>13.25</v>
      </c>
      <c r="I35" s="55">
        <v>13.25</v>
      </c>
      <c r="J35" s="22"/>
      <c r="K35" s="23">
        <v>37834</v>
      </c>
      <c r="L35" s="56">
        <v>32.840007781982422</v>
      </c>
      <c r="M35" s="56">
        <v>32.840007781982422</v>
      </c>
      <c r="N35" s="56">
        <v>32.840007781982422</v>
      </c>
      <c r="O35" s="21"/>
      <c r="P35" s="56">
        <v>25.339998245239258</v>
      </c>
      <c r="Q35" s="56">
        <v>25.339998245239258</v>
      </c>
      <c r="R35" s="56">
        <v>25.339998245239258</v>
      </c>
      <c r="S35" s="21"/>
      <c r="T35" s="56">
        <v>0</v>
      </c>
      <c r="U35" s="56">
        <v>0</v>
      </c>
      <c r="V35" s="56">
        <v>0</v>
      </c>
      <c r="W35" s="21"/>
      <c r="X35" s="56">
        <v>0.31200000000000006</v>
      </c>
      <c r="Y35" s="56">
        <v>0.39</v>
      </c>
      <c r="Z35" s="56">
        <v>0.46799999999999997</v>
      </c>
      <c r="AA35" s="21"/>
      <c r="AB35" s="56">
        <v>0.15600000000000003</v>
      </c>
      <c r="AC35" s="56">
        <v>0.19500000000000001</v>
      </c>
      <c r="AD35" s="56">
        <v>0.23399999999999999</v>
      </c>
      <c r="AE35" s="21"/>
      <c r="AF35" s="56">
        <v>0.56000000000000005</v>
      </c>
      <c r="AG35" s="56">
        <v>0.7</v>
      </c>
      <c r="AH35" s="56">
        <v>0.84</v>
      </c>
      <c r="AI35" s="21"/>
      <c r="AJ35" s="56">
        <v>0.33600000000000002</v>
      </c>
      <c r="AK35" s="56">
        <v>0.42</v>
      </c>
      <c r="AL35" s="56">
        <v>0.504</v>
      </c>
      <c r="AM35" s="21"/>
      <c r="AN35" s="22">
        <v>9</v>
      </c>
      <c r="AO35" s="57">
        <v>0.15</v>
      </c>
      <c r="AP35" s="21"/>
      <c r="AQ35" s="22">
        <v>2400</v>
      </c>
      <c r="AR35" s="64">
        <v>0.95</v>
      </c>
      <c r="AS35" s="64">
        <v>0.95</v>
      </c>
      <c r="AT35" s="64">
        <v>1.0653953935164719</v>
      </c>
      <c r="AU35" s="64">
        <v>1.1540111872470415</v>
      </c>
      <c r="AV35" s="64">
        <v>0.95880733290693432</v>
      </c>
      <c r="AW35" s="64">
        <v>1.2150591296388353</v>
      </c>
      <c r="AX35" s="64">
        <v>1.1913118207893334</v>
      </c>
      <c r="AY35" s="64">
        <v>1.1913118207893334</v>
      </c>
      <c r="AZ35" s="64">
        <v>1.2150591296388353</v>
      </c>
      <c r="BA35" s="64">
        <v>1.1540111872470415</v>
      </c>
      <c r="BB35" s="64">
        <v>1.0539248913203618</v>
      </c>
      <c r="BC35" s="64">
        <v>1.1039248913203601</v>
      </c>
      <c r="BD35" s="22" t="s">
        <v>132</v>
      </c>
      <c r="BE35" s="21"/>
      <c r="BF35" s="23">
        <v>37834</v>
      </c>
      <c r="BG35" s="59">
        <v>0.75</v>
      </c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128"/>
      <c r="CG35" s="128"/>
      <c r="CH35" s="128"/>
      <c r="CI35" s="128"/>
      <c r="CK35" s="131"/>
      <c r="CL35" s="131"/>
      <c r="CM35" s="60"/>
      <c r="CN35"/>
      <c r="CO35"/>
      <c r="CP35"/>
      <c r="CQ35"/>
      <c r="CR35"/>
      <c r="CW35" s="119">
        <f t="shared" si="0"/>
        <v>37834</v>
      </c>
      <c r="CX35" s="118">
        <f t="shared" si="13"/>
        <v>0.56000000000000005</v>
      </c>
      <c r="CY35" s="118">
        <f t="shared" si="14"/>
        <v>0.7</v>
      </c>
      <c r="CZ35" s="118">
        <f t="shared" si="15"/>
        <v>0.84</v>
      </c>
      <c r="DB35" s="118">
        <f t="shared" si="1"/>
        <v>0.31200000000000006</v>
      </c>
      <c r="DC35" s="118">
        <f t="shared" si="2"/>
        <v>0.39</v>
      </c>
      <c r="DD35" s="118">
        <f t="shared" si="3"/>
        <v>0.46799999999999997</v>
      </c>
      <c r="DF35" s="119">
        <f t="shared" si="4"/>
        <v>37834</v>
      </c>
      <c r="DG35" s="16">
        <f t="shared" si="5"/>
        <v>0.75</v>
      </c>
      <c r="DJ35" s="119">
        <f t="shared" si="6"/>
        <v>37834</v>
      </c>
      <c r="DK35" s="118">
        <f t="shared" si="7"/>
        <v>0.33600000000000002</v>
      </c>
      <c r="DL35" s="118">
        <f t="shared" si="8"/>
        <v>0.42</v>
      </c>
      <c r="DM35" s="118">
        <f t="shared" si="9"/>
        <v>0.504</v>
      </c>
      <c r="DO35" s="118">
        <f t="shared" si="10"/>
        <v>0.15600000000000003</v>
      </c>
      <c r="DP35" s="118">
        <f t="shared" si="11"/>
        <v>0.19500000000000001</v>
      </c>
      <c r="DQ35" s="118">
        <f t="shared" si="12"/>
        <v>0.23399999999999999</v>
      </c>
      <c r="DW35">
        <v>26</v>
      </c>
      <c r="DX35" s="62" t="s">
        <v>177</v>
      </c>
      <c r="DY35" s="453" t="s">
        <v>178</v>
      </c>
      <c r="DZ35" s="63" t="s">
        <v>179</v>
      </c>
      <c r="EA35" s="4"/>
      <c r="EC35" s="69"/>
      <c r="ED35" s="70"/>
      <c r="EE35" s="2"/>
      <c r="EF35" s="21"/>
    </row>
    <row r="36" spans="1:136" x14ac:dyDescent="0.2">
      <c r="A36" s="16"/>
      <c r="B36" s="54">
        <v>37131</v>
      </c>
      <c r="C36" s="55">
        <v>37.5</v>
      </c>
      <c r="D36" s="55">
        <v>41.5</v>
      </c>
      <c r="E36" s="55">
        <v>45.5</v>
      </c>
      <c r="F36" s="39"/>
      <c r="G36" s="55">
        <v>13.25</v>
      </c>
      <c r="H36" s="55">
        <v>13.25</v>
      </c>
      <c r="I36" s="55">
        <v>13.25</v>
      </c>
      <c r="J36" s="22"/>
      <c r="K36" s="23">
        <v>37865</v>
      </c>
      <c r="L36" s="56">
        <v>24.839998245239258</v>
      </c>
      <c r="M36" s="56">
        <v>24.839998245239258</v>
      </c>
      <c r="N36" s="56">
        <v>24.839998245239258</v>
      </c>
      <c r="O36" s="21"/>
      <c r="P36" s="56">
        <v>19.339998245239258</v>
      </c>
      <c r="Q36" s="56">
        <v>19.339998245239258</v>
      </c>
      <c r="R36" s="56">
        <v>19.339998245239258</v>
      </c>
      <c r="S36" s="21"/>
      <c r="T36" s="56">
        <v>0</v>
      </c>
      <c r="U36" s="56">
        <v>0</v>
      </c>
      <c r="V36" s="56">
        <v>0</v>
      </c>
      <c r="W36" s="21"/>
      <c r="X36" s="56">
        <v>0.31200000000000006</v>
      </c>
      <c r="Y36" s="56">
        <v>0.39</v>
      </c>
      <c r="Z36" s="56">
        <v>0.46799999999999997</v>
      </c>
      <c r="AA36" s="21"/>
      <c r="AB36" s="56">
        <v>0.15600000000000003</v>
      </c>
      <c r="AC36" s="56">
        <v>0.19500000000000001</v>
      </c>
      <c r="AD36" s="56">
        <v>0.23399999999999999</v>
      </c>
      <c r="AE36" s="21"/>
      <c r="AF36" s="56">
        <v>0.56000000000000005</v>
      </c>
      <c r="AG36" s="56">
        <v>0.7</v>
      </c>
      <c r="AH36" s="56">
        <v>0.84</v>
      </c>
      <c r="AI36" s="21"/>
      <c r="AJ36" s="56">
        <v>0.33600000000000002</v>
      </c>
      <c r="AK36" s="56">
        <v>0.42</v>
      </c>
      <c r="AL36" s="56">
        <v>0.504</v>
      </c>
      <c r="AM36" s="21"/>
      <c r="AN36" s="22">
        <v>9</v>
      </c>
      <c r="AO36" s="57">
        <v>0.15</v>
      </c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3">
        <v>37865</v>
      </c>
      <c r="BG36" s="59">
        <v>0.75</v>
      </c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128"/>
      <c r="CG36" s="128"/>
      <c r="CH36" s="128"/>
      <c r="CI36" s="128"/>
      <c r="CK36" s="131"/>
      <c r="CL36" s="131"/>
      <c r="CM36" s="60"/>
      <c r="CN36"/>
      <c r="CO36"/>
      <c r="CP36"/>
      <c r="CQ36"/>
      <c r="CR36"/>
      <c r="CW36" s="119">
        <f t="shared" si="0"/>
        <v>37865</v>
      </c>
      <c r="CX36" s="118">
        <f t="shared" si="13"/>
        <v>0.56000000000000005</v>
      </c>
      <c r="CY36" s="118">
        <f t="shared" si="14"/>
        <v>0.7</v>
      </c>
      <c r="CZ36" s="118">
        <f t="shared" si="15"/>
        <v>0.84</v>
      </c>
      <c r="DB36" s="118">
        <f t="shared" si="1"/>
        <v>0.31200000000000006</v>
      </c>
      <c r="DC36" s="118">
        <f t="shared" si="2"/>
        <v>0.39</v>
      </c>
      <c r="DD36" s="118">
        <f t="shared" si="3"/>
        <v>0.46799999999999997</v>
      </c>
      <c r="DF36" s="119">
        <f t="shared" si="4"/>
        <v>37865</v>
      </c>
      <c r="DG36" s="16">
        <f t="shared" si="5"/>
        <v>0.75</v>
      </c>
      <c r="DJ36" s="119">
        <f t="shared" si="6"/>
        <v>37865</v>
      </c>
      <c r="DK36" s="118">
        <f t="shared" si="7"/>
        <v>0.33600000000000002</v>
      </c>
      <c r="DL36" s="118">
        <f t="shared" si="8"/>
        <v>0.42</v>
      </c>
      <c r="DM36" s="118">
        <f t="shared" si="9"/>
        <v>0.504</v>
      </c>
      <c r="DO36" s="118">
        <f t="shared" si="10"/>
        <v>0.15600000000000003</v>
      </c>
      <c r="DP36" s="118">
        <f t="shared" si="11"/>
        <v>0.19500000000000001</v>
      </c>
      <c r="DQ36" s="118">
        <f t="shared" si="12"/>
        <v>0.23399999999999999</v>
      </c>
      <c r="DW36">
        <v>27</v>
      </c>
      <c r="DX36" s="62" t="s">
        <v>182</v>
      </c>
      <c r="DY36" s="453" t="s">
        <v>183</v>
      </c>
      <c r="DZ36" s="63" t="s">
        <v>184</v>
      </c>
      <c r="EA36" s="4"/>
      <c r="EC36" s="69"/>
      <c r="ED36" s="70"/>
      <c r="EE36" s="2"/>
      <c r="EF36" s="21"/>
    </row>
    <row r="37" spans="1:136" x14ac:dyDescent="0.2">
      <c r="A37" s="16"/>
      <c r="B37" s="54">
        <v>37132</v>
      </c>
      <c r="C37" s="55">
        <v>37.5</v>
      </c>
      <c r="D37" s="55">
        <v>41.5</v>
      </c>
      <c r="E37" s="55">
        <v>45.5</v>
      </c>
      <c r="F37" s="39"/>
      <c r="G37" s="55">
        <v>13.25</v>
      </c>
      <c r="H37" s="55">
        <v>13.25</v>
      </c>
      <c r="I37" s="55">
        <v>13.25</v>
      </c>
      <c r="J37" s="22"/>
      <c r="K37" s="23">
        <v>37895</v>
      </c>
      <c r="L37" s="56">
        <v>19.83599853515625</v>
      </c>
      <c r="M37" s="56">
        <v>19.83599853515625</v>
      </c>
      <c r="N37" s="56">
        <v>19.83599853515625</v>
      </c>
      <c r="O37" s="21"/>
      <c r="P37" s="56">
        <v>14.336502075195313</v>
      </c>
      <c r="Q37" s="56">
        <v>14.336502075195313</v>
      </c>
      <c r="R37" s="56">
        <v>14.336502075195313</v>
      </c>
      <c r="S37" s="21"/>
      <c r="T37" s="56">
        <v>0</v>
      </c>
      <c r="U37" s="56">
        <v>0</v>
      </c>
      <c r="V37" s="56">
        <v>0</v>
      </c>
      <c r="W37" s="21"/>
      <c r="X37" s="56">
        <v>0.2</v>
      </c>
      <c r="Y37" s="56">
        <v>0.25</v>
      </c>
      <c r="Z37" s="56">
        <v>0.3</v>
      </c>
      <c r="AA37" s="21"/>
      <c r="AB37" s="56">
        <v>0.1</v>
      </c>
      <c r="AC37" s="56">
        <v>0.125</v>
      </c>
      <c r="AD37" s="56">
        <v>0.15</v>
      </c>
      <c r="AE37" s="21"/>
      <c r="AF37" s="56">
        <v>0.28000000000000003</v>
      </c>
      <c r="AG37" s="56">
        <v>0.35</v>
      </c>
      <c r="AH37" s="56">
        <v>0.42</v>
      </c>
      <c r="AI37" s="21"/>
      <c r="AJ37" s="56">
        <v>0.16800000000000001</v>
      </c>
      <c r="AK37" s="56">
        <v>0.21</v>
      </c>
      <c r="AL37" s="56">
        <v>0.252</v>
      </c>
      <c r="AM37" s="21"/>
      <c r="AN37" s="22">
        <v>10</v>
      </c>
      <c r="AO37" s="57">
        <v>0.15</v>
      </c>
      <c r="AP37" s="21"/>
      <c r="AQ37" s="22" t="s">
        <v>219</v>
      </c>
      <c r="AR37" s="21"/>
      <c r="AS37" s="21"/>
      <c r="AT37" s="22" t="s">
        <v>220</v>
      </c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3">
        <v>37895</v>
      </c>
      <c r="BG37" s="59">
        <v>0.75</v>
      </c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128"/>
      <c r="CG37" s="128"/>
      <c r="CH37" s="128"/>
      <c r="CI37" s="128"/>
      <c r="CK37" s="131"/>
      <c r="CL37" s="131"/>
      <c r="CM37" s="60"/>
      <c r="CN37"/>
      <c r="CO37"/>
      <c r="CP37"/>
      <c r="CQ37"/>
      <c r="CR37"/>
      <c r="CW37" s="119">
        <f t="shared" si="0"/>
        <v>37895</v>
      </c>
      <c r="CX37" s="118">
        <f t="shared" si="13"/>
        <v>0.28000000000000003</v>
      </c>
      <c r="CY37" s="118">
        <f t="shared" si="14"/>
        <v>0.35</v>
      </c>
      <c r="CZ37" s="118">
        <f t="shared" si="15"/>
        <v>0.42</v>
      </c>
      <c r="DB37" s="118">
        <f t="shared" si="1"/>
        <v>0.2</v>
      </c>
      <c r="DC37" s="118">
        <f t="shared" si="2"/>
        <v>0.25</v>
      </c>
      <c r="DD37" s="118">
        <f t="shared" si="3"/>
        <v>0.3</v>
      </c>
      <c r="DF37" s="119">
        <f t="shared" si="4"/>
        <v>37895</v>
      </c>
      <c r="DG37" s="16">
        <f t="shared" si="5"/>
        <v>0.75</v>
      </c>
      <c r="DJ37" s="119">
        <f t="shared" si="6"/>
        <v>37895</v>
      </c>
      <c r="DK37" s="118">
        <f t="shared" si="7"/>
        <v>0.16800000000000001</v>
      </c>
      <c r="DL37" s="118">
        <f t="shared" si="8"/>
        <v>0.21</v>
      </c>
      <c r="DM37" s="118">
        <f t="shared" si="9"/>
        <v>0.252</v>
      </c>
      <c r="DO37" s="118">
        <f t="shared" si="10"/>
        <v>0.1</v>
      </c>
      <c r="DP37" s="118">
        <f t="shared" si="11"/>
        <v>0.125</v>
      </c>
      <c r="DQ37" s="118">
        <f t="shared" si="12"/>
        <v>0.15</v>
      </c>
      <c r="DW37">
        <v>28</v>
      </c>
      <c r="DX37" s="62" t="s">
        <v>35</v>
      </c>
      <c r="DY37" s="453" t="s">
        <v>36</v>
      </c>
      <c r="DZ37" s="63" t="s">
        <v>37</v>
      </c>
      <c r="EA37" s="4"/>
      <c r="EC37" s="69"/>
      <c r="ED37" s="70"/>
      <c r="EE37" s="2"/>
      <c r="EF37" s="21"/>
    </row>
    <row r="38" spans="1:136" x14ac:dyDescent="0.2">
      <c r="A38" s="16"/>
      <c r="B38" s="54">
        <v>37133</v>
      </c>
      <c r="C38" s="55">
        <v>37.5</v>
      </c>
      <c r="D38" s="55">
        <v>41.5</v>
      </c>
      <c r="E38" s="55">
        <v>45.5</v>
      </c>
      <c r="F38" s="39"/>
      <c r="G38" s="55">
        <v>13.25</v>
      </c>
      <c r="H38" s="55">
        <v>13.25</v>
      </c>
      <c r="I38" s="55">
        <v>13.25</v>
      </c>
      <c r="J38" s="22"/>
      <c r="K38" s="23">
        <v>37926</v>
      </c>
      <c r="L38" s="56">
        <v>21.839998245239258</v>
      </c>
      <c r="M38" s="56">
        <v>21.839998245239258</v>
      </c>
      <c r="N38" s="56">
        <v>21.839998245239258</v>
      </c>
      <c r="O38" s="21"/>
      <c r="P38" s="56">
        <v>14.340002059936523</v>
      </c>
      <c r="Q38" s="56">
        <v>14.340002059936523</v>
      </c>
      <c r="R38" s="56">
        <v>14.340002059936523</v>
      </c>
      <c r="S38" s="21"/>
      <c r="T38" s="56">
        <v>0</v>
      </c>
      <c r="U38" s="56">
        <v>0</v>
      </c>
      <c r="V38" s="56">
        <v>0</v>
      </c>
      <c r="W38" s="21"/>
      <c r="X38" s="56">
        <v>0.2</v>
      </c>
      <c r="Y38" s="56">
        <v>0.25</v>
      </c>
      <c r="Z38" s="56">
        <v>0.3</v>
      </c>
      <c r="AA38" s="21"/>
      <c r="AB38" s="56">
        <v>0.1</v>
      </c>
      <c r="AC38" s="56">
        <v>0.125</v>
      </c>
      <c r="AD38" s="56">
        <v>0.15</v>
      </c>
      <c r="AE38" s="21"/>
      <c r="AF38" s="56">
        <v>0.28000000000000003</v>
      </c>
      <c r="AG38" s="56">
        <v>0.35</v>
      </c>
      <c r="AH38" s="56">
        <v>0.42</v>
      </c>
      <c r="AI38" s="21"/>
      <c r="AJ38" s="56">
        <v>0.16800000000000001</v>
      </c>
      <c r="AK38" s="56">
        <v>0.21</v>
      </c>
      <c r="AL38" s="56">
        <v>0.252</v>
      </c>
      <c r="AM38" s="21"/>
      <c r="AN38" s="22">
        <v>10</v>
      </c>
      <c r="AO38" s="57">
        <v>0.15</v>
      </c>
      <c r="AP38" s="21"/>
      <c r="AQ38" s="57">
        <v>-100</v>
      </c>
      <c r="AR38" s="71">
        <v>-0.4</v>
      </c>
      <c r="AS38" s="21"/>
      <c r="AT38" s="57">
        <v>1</v>
      </c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3">
        <v>37926</v>
      </c>
      <c r="BG38" s="59">
        <v>0.75</v>
      </c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128"/>
      <c r="CG38" s="128"/>
      <c r="CH38" s="128"/>
      <c r="CI38" s="128"/>
      <c r="CK38" s="131"/>
      <c r="CL38" s="131"/>
      <c r="CM38" s="60"/>
      <c r="CN38"/>
      <c r="CO38"/>
      <c r="CP38"/>
      <c r="CQ38"/>
      <c r="CR38"/>
      <c r="CW38" s="119">
        <f t="shared" si="0"/>
        <v>37926</v>
      </c>
      <c r="CX38" s="118">
        <f t="shared" si="13"/>
        <v>0.28000000000000003</v>
      </c>
      <c r="CY38" s="118">
        <f t="shared" si="14"/>
        <v>0.35</v>
      </c>
      <c r="CZ38" s="118">
        <f t="shared" si="15"/>
        <v>0.42</v>
      </c>
      <c r="DB38" s="118">
        <f t="shared" si="1"/>
        <v>0.2</v>
      </c>
      <c r="DC38" s="118">
        <f t="shared" si="2"/>
        <v>0.25</v>
      </c>
      <c r="DD38" s="118">
        <f t="shared" si="3"/>
        <v>0.3</v>
      </c>
      <c r="DF38" s="119">
        <f t="shared" si="4"/>
        <v>37926</v>
      </c>
      <c r="DG38" s="16">
        <f t="shared" si="5"/>
        <v>0.75</v>
      </c>
      <c r="DJ38" s="119">
        <f t="shared" si="6"/>
        <v>37926</v>
      </c>
      <c r="DK38" s="118">
        <f t="shared" si="7"/>
        <v>0.16800000000000001</v>
      </c>
      <c r="DL38" s="118">
        <f t="shared" si="8"/>
        <v>0.21</v>
      </c>
      <c r="DM38" s="118">
        <f t="shared" si="9"/>
        <v>0.252</v>
      </c>
      <c r="DO38" s="118">
        <f t="shared" si="10"/>
        <v>0.1</v>
      </c>
      <c r="DP38" s="118">
        <f t="shared" si="11"/>
        <v>0.125</v>
      </c>
      <c r="DQ38" s="118">
        <f t="shared" si="12"/>
        <v>0.15</v>
      </c>
      <c r="DW38">
        <v>29</v>
      </c>
      <c r="DX38" s="62" t="s">
        <v>174</v>
      </c>
      <c r="DY38" s="453" t="s">
        <v>38</v>
      </c>
      <c r="DZ38" s="63" t="s">
        <v>39</v>
      </c>
      <c r="EA38" s="4"/>
      <c r="EC38" s="69"/>
      <c r="ED38" s="70"/>
      <c r="EE38" s="2"/>
      <c r="EF38" s="21"/>
    </row>
    <row r="39" spans="1:136" x14ac:dyDescent="0.2">
      <c r="A39" s="16"/>
      <c r="B39" s="54">
        <v>37134</v>
      </c>
      <c r="C39" s="55">
        <v>37.5</v>
      </c>
      <c r="D39" s="55">
        <v>41.5</v>
      </c>
      <c r="E39" s="55">
        <v>45.5</v>
      </c>
      <c r="F39" s="39"/>
      <c r="G39" s="55">
        <v>13.25</v>
      </c>
      <c r="H39" s="55">
        <v>13.25</v>
      </c>
      <c r="I39" s="55">
        <v>13.25</v>
      </c>
      <c r="J39" s="22"/>
      <c r="K39" s="23">
        <v>37956</v>
      </c>
      <c r="L39" s="56">
        <v>26.839998245239258</v>
      </c>
      <c r="M39" s="56">
        <v>26.839998245239258</v>
      </c>
      <c r="N39" s="56">
        <v>26.839998245239258</v>
      </c>
      <c r="O39" s="21"/>
      <c r="P39" s="56">
        <v>21.339998245239258</v>
      </c>
      <c r="Q39" s="56">
        <v>21.339998245239258</v>
      </c>
      <c r="R39" s="56">
        <v>21.339998245239258</v>
      </c>
      <c r="S39" s="21"/>
      <c r="T39" s="56">
        <v>0</v>
      </c>
      <c r="U39" s="56">
        <v>0</v>
      </c>
      <c r="V39" s="56">
        <v>0</v>
      </c>
      <c r="W39" s="21"/>
      <c r="X39" s="56">
        <v>0.2</v>
      </c>
      <c r="Y39" s="56">
        <v>0.25</v>
      </c>
      <c r="Z39" s="56">
        <v>0.3</v>
      </c>
      <c r="AA39" s="21"/>
      <c r="AB39" s="56">
        <v>0.1</v>
      </c>
      <c r="AC39" s="56">
        <v>0.125</v>
      </c>
      <c r="AD39" s="56">
        <v>0.15</v>
      </c>
      <c r="AE39" s="21"/>
      <c r="AF39" s="56">
        <v>0.28000000000000003</v>
      </c>
      <c r="AG39" s="56">
        <v>0.35</v>
      </c>
      <c r="AH39" s="56">
        <v>0.42</v>
      </c>
      <c r="AI39" s="21"/>
      <c r="AJ39" s="56">
        <v>0.16800000000000001</v>
      </c>
      <c r="AK39" s="56">
        <v>0.21</v>
      </c>
      <c r="AL39" s="56">
        <v>0.252</v>
      </c>
      <c r="AM39" s="21"/>
      <c r="AN39" s="22">
        <v>10</v>
      </c>
      <c r="AO39" s="57">
        <v>0.25</v>
      </c>
      <c r="AP39" s="21"/>
      <c r="AQ39" s="57">
        <v>-90</v>
      </c>
      <c r="AR39" s="59">
        <v>-0.35</v>
      </c>
      <c r="AS39" s="21"/>
      <c r="AT39" s="57">
        <v>2</v>
      </c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3">
        <v>37956</v>
      </c>
      <c r="BG39" s="59">
        <v>0.75</v>
      </c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128"/>
      <c r="CG39" s="128"/>
      <c r="CH39" s="128"/>
      <c r="CI39" s="128"/>
      <c r="CK39" s="131"/>
      <c r="CL39" s="131"/>
      <c r="CM39" s="60"/>
      <c r="CN39"/>
      <c r="CO39"/>
      <c r="CP39"/>
      <c r="CQ39"/>
      <c r="CR39"/>
      <c r="CW39" s="119">
        <f t="shared" si="0"/>
        <v>37956</v>
      </c>
      <c r="CX39" s="118">
        <f t="shared" si="13"/>
        <v>0.28000000000000003</v>
      </c>
      <c r="CY39" s="118">
        <f t="shared" si="14"/>
        <v>0.35</v>
      </c>
      <c r="CZ39" s="118">
        <f t="shared" si="15"/>
        <v>0.42</v>
      </c>
      <c r="DB39" s="118">
        <f t="shared" si="1"/>
        <v>0.2</v>
      </c>
      <c r="DC39" s="118">
        <f t="shared" si="2"/>
        <v>0.25</v>
      </c>
      <c r="DD39" s="118">
        <f t="shared" si="3"/>
        <v>0.3</v>
      </c>
      <c r="DF39" s="119">
        <f t="shared" si="4"/>
        <v>37956</v>
      </c>
      <c r="DG39" s="16">
        <f t="shared" si="5"/>
        <v>0.75</v>
      </c>
      <c r="DJ39" s="119">
        <f t="shared" si="6"/>
        <v>37956</v>
      </c>
      <c r="DK39" s="118">
        <f t="shared" si="7"/>
        <v>0.16800000000000001</v>
      </c>
      <c r="DL39" s="118">
        <f t="shared" si="8"/>
        <v>0.21</v>
      </c>
      <c r="DM39" s="118">
        <f t="shared" si="9"/>
        <v>0.252</v>
      </c>
      <c r="DO39" s="118">
        <f t="shared" si="10"/>
        <v>0.1</v>
      </c>
      <c r="DP39" s="118">
        <f t="shared" si="11"/>
        <v>0.125</v>
      </c>
      <c r="DQ39" s="118">
        <f t="shared" si="12"/>
        <v>0.15</v>
      </c>
      <c r="DW39">
        <v>30</v>
      </c>
      <c r="DX39" s="62" t="s">
        <v>187</v>
      </c>
      <c r="DY39" s="453" t="s">
        <v>188</v>
      </c>
      <c r="DZ39" s="63" t="s">
        <v>189</v>
      </c>
      <c r="EA39" s="4"/>
      <c r="EC39" s="69"/>
      <c r="ED39" s="70"/>
      <c r="EE39" s="2"/>
      <c r="EF39" s="21"/>
    </row>
    <row r="40" spans="1:136" x14ac:dyDescent="0.2">
      <c r="A40" s="16"/>
      <c r="B40" s="54">
        <v>37135</v>
      </c>
      <c r="C40" s="55">
        <v>26.825000762939453</v>
      </c>
      <c r="D40" s="55">
        <v>29.325000762939453</v>
      </c>
      <c r="E40" s="55">
        <v>31.825000762939453</v>
      </c>
      <c r="F40" s="39"/>
      <c r="G40" s="55">
        <v>12</v>
      </c>
      <c r="H40" s="55">
        <v>12</v>
      </c>
      <c r="I40" s="55">
        <v>12</v>
      </c>
      <c r="J40" s="22"/>
      <c r="K40" s="23">
        <v>37987</v>
      </c>
      <c r="L40" s="56">
        <v>35.5</v>
      </c>
      <c r="M40" s="56">
        <v>35.5</v>
      </c>
      <c r="N40" s="56">
        <v>35.5</v>
      </c>
      <c r="O40" s="21"/>
      <c r="P40" s="56">
        <v>25</v>
      </c>
      <c r="Q40" s="56">
        <v>25</v>
      </c>
      <c r="R40" s="56">
        <v>25</v>
      </c>
      <c r="S40" s="21"/>
      <c r="T40" s="56">
        <v>0</v>
      </c>
      <c r="U40" s="56">
        <v>0</v>
      </c>
      <c r="V40" s="56">
        <v>0</v>
      </c>
      <c r="W40" s="21"/>
      <c r="X40" s="56">
        <v>0.2</v>
      </c>
      <c r="Y40" s="56">
        <v>0.25</v>
      </c>
      <c r="Z40" s="56">
        <v>0.3</v>
      </c>
      <c r="AA40" s="21"/>
      <c r="AB40" s="56">
        <v>0.1</v>
      </c>
      <c r="AC40" s="56">
        <v>0.125</v>
      </c>
      <c r="AD40" s="56">
        <v>0.15</v>
      </c>
      <c r="AE40" s="21"/>
      <c r="AF40" s="56">
        <v>0.28000000000000003</v>
      </c>
      <c r="AG40" s="56">
        <v>0.35</v>
      </c>
      <c r="AH40" s="56">
        <v>0.42</v>
      </c>
      <c r="AI40" s="21"/>
      <c r="AJ40" s="56">
        <v>0.16800000000000001</v>
      </c>
      <c r="AK40" s="56">
        <v>0.21</v>
      </c>
      <c r="AL40" s="56">
        <v>0.252</v>
      </c>
      <c r="AM40" s="21"/>
      <c r="AN40" s="22">
        <v>11</v>
      </c>
      <c r="AO40" s="57">
        <v>0.25</v>
      </c>
      <c r="AP40" s="21"/>
      <c r="AQ40" s="72">
        <v>-80</v>
      </c>
      <c r="AR40" s="71">
        <v>-0.3</v>
      </c>
      <c r="AS40" s="21"/>
      <c r="AT40" s="57">
        <v>3</v>
      </c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3">
        <v>37987</v>
      </c>
      <c r="BG40" s="59">
        <v>0.75</v>
      </c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128"/>
      <c r="CG40" s="3"/>
      <c r="CH40" s="3"/>
      <c r="CI40" s="3"/>
      <c r="CK40" s="131"/>
      <c r="CL40" s="131"/>
      <c r="CM40" s="60"/>
      <c r="CN40"/>
      <c r="CO40"/>
      <c r="CP40"/>
      <c r="CQ40"/>
      <c r="CR40"/>
      <c r="CW40" s="119">
        <f t="shared" si="0"/>
        <v>37987</v>
      </c>
      <c r="CX40" s="118">
        <f t="shared" si="13"/>
        <v>0.28000000000000003</v>
      </c>
      <c r="CY40" s="118">
        <f t="shared" si="14"/>
        <v>0.35</v>
      </c>
      <c r="CZ40" s="118">
        <f t="shared" si="15"/>
        <v>0.42</v>
      </c>
      <c r="DB40" s="118">
        <f t="shared" si="1"/>
        <v>0.2</v>
      </c>
      <c r="DC40" s="118">
        <f t="shared" si="2"/>
        <v>0.25</v>
      </c>
      <c r="DD40" s="118">
        <f t="shared" si="3"/>
        <v>0.3</v>
      </c>
      <c r="DF40" s="119">
        <f t="shared" si="4"/>
        <v>37987</v>
      </c>
      <c r="DG40" s="16">
        <f t="shared" si="5"/>
        <v>0.75</v>
      </c>
      <c r="DJ40" s="119">
        <f t="shared" si="6"/>
        <v>37987</v>
      </c>
      <c r="DK40" s="118">
        <f t="shared" si="7"/>
        <v>0.16800000000000001</v>
      </c>
      <c r="DL40" s="118">
        <f t="shared" si="8"/>
        <v>0.21</v>
      </c>
      <c r="DM40" s="118">
        <f t="shared" si="9"/>
        <v>0.252</v>
      </c>
      <c r="DO40" s="118">
        <f t="shared" si="10"/>
        <v>0.1</v>
      </c>
      <c r="DP40" s="118">
        <f t="shared" si="11"/>
        <v>0.125</v>
      </c>
      <c r="DQ40" s="118">
        <f t="shared" si="12"/>
        <v>0.15</v>
      </c>
      <c r="DW40">
        <v>31</v>
      </c>
      <c r="DX40" s="62" t="s">
        <v>192</v>
      </c>
      <c r="DY40" s="453" t="s">
        <v>193</v>
      </c>
      <c r="DZ40" s="63" t="s">
        <v>194</v>
      </c>
      <c r="EA40" s="4"/>
    </row>
    <row r="41" spans="1:136" x14ac:dyDescent="0.2">
      <c r="A41" s="16"/>
      <c r="B41" s="54">
        <v>37164</v>
      </c>
      <c r="C41" s="55">
        <v>25.745000762939455</v>
      </c>
      <c r="D41" s="55">
        <v>28.245000762939455</v>
      </c>
      <c r="E41" s="55">
        <v>30.745000762939455</v>
      </c>
      <c r="F41" s="39"/>
      <c r="G41" s="55">
        <v>12</v>
      </c>
      <c r="H41" s="55">
        <v>12</v>
      </c>
      <c r="I41" s="55">
        <v>12</v>
      </c>
      <c r="J41" s="22"/>
      <c r="K41" s="23">
        <v>38018</v>
      </c>
      <c r="L41" s="56">
        <v>31.246002197265625</v>
      </c>
      <c r="M41" s="56">
        <v>31.246002197265625</v>
      </c>
      <c r="N41" s="56">
        <v>31.246002197265625</v>
      </c>
      <c r="O41" s="21"/>
      <c r="P41" s="56">
        <v>22.746501922607422</v>
      </c>
      <c r="Q41" s="56">
        <v>22.746501922607422</v>
      </c>
      <c r="R41" s="56">
        <v>22.746501922607422</v>
      </c>
      <c r="S41" s="21"/>
      <c r="T41" s="56">
        <v>0</v>
      </c>
      <c r="U41" s="56">
        <v>0</v>
      </c>
      <c r="V41" s="56">
        <v>0</v>
      </c>
      <c r="W41" s="21"/>
      <c r="X41" s="56">
        <v>0.16</v>
      </c>
      <c r="Y41" s="56">
        <v>0.2</v>
      </c>
      <c r="Z41" s="56">
        <v>0.24</v>
      </c>
      <c r="AA41" s="21"/>
      <c r="AB41" s="56">
        <v>0.08</v>
      </c>
      <c r="AC41" s="56">
        <v>0.1</v>
      </c>
      <c r="AD41" s="56">
        <v>0.12</v>
      </c>
      <c r="AE41" s="21"/>
      <c r="AF41" s="56">
        <v>0.28000000000000003</v>
      </c>
      <c r="AG41" s="56">
        <v>0.35</v>
      </c>
      <c r="AH41" s="56">
        <v>0.42</v>
      </c>
      <c r="AI41" s="21"/>
      <c r="AJ41" s="56">
        <v>0.16800000000000001</v>
      </c>
      <c r="AK41" s="56">
        <v>0.21</v>
      </c>
      <c r="AL41" s="56">
        <v>0.252</v>
      </c>
      <c r="AM41" s="21"/>
      <c r="AN41" s="22">
        <v>11</v>
      </c>
      <c r="AO41" s="57">
        <v>0.25</v>
      </c>
      <c r="AP41" s="21"/>
      <c r="AQ41" s="57">
        <v>-70</v>
      </c>
      <c r="AR41" s="71">
        <v>-0.25</v>
      </c>
      <c r="AS41" s="21"/>
      <c r="AT41" s="57">
        <v>4</v>
      </c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3">
        <v>38018</v>
      </c>
      <c r="BG41" s="59">
        <v>0.75</v>
      </c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128"/>
      <c r="CG41" s="122"/>
      <c r="CH41" s="123"/>
      <c r="CI41" s="123"/>
      <c r="CK41" s="131"/>
      <c r="CL41" s="131"/>
      <c r="CM41" s="60"/>
      <c r="CN41"/>
      <c r="CO41"/>
      <c r="CP41"/>
      <c r="CQ41"/>
      <c r="CR41"/>
      <c r="CW41" s="119">
        <f t="shared" si="0"/>
        <v>38018</v>
      </c>
      <c r="CX41" s="118">
        <f t="shared" si="13"/>
        <v>0.28000000000000003</v>
      </c>
      <c r="CY41" s="118">
        <f t="shared" si="14"/>
        <v>0.35</v>
      </c>
      <c r="CZ41" s="118">
        <f t="shared" si="15"/>
        <v>0.42</v>
      </c>
      <c r="DB41" s="118">
        <f t="shared" si="1"/>
        <v>0.16</v>
      </c>
      <c r="DC41" s="118">
        <f t="shared" si="2"/>
        <v>0.2</v>
      </c>
      <c r="DD41" s="118">
        <f t="shared" si="3"/>
        <v>0.24</v>
      </c>
      <c r="DF41" s="119">
        <f t="shared" si="4"/>
        <v>38018</v>
      </c>
      <c r="DG41" s="16">
        <f t="shared" si="5"/>
        <v>0.75</v>
      </c>
      <c r="DJ41" s="119">
        <f t="shared" si="6"/>
        <v>38018</v>
      </c>
      <c r="DK41" s="118">
        <f t="shared" si="7"/>
        <v>0.16800000000000001</v>
      </c>
      <c r="DL41" s="118">
        <f t="shared" si="8"/>
        <v>0.21</v>
      </c>
      <c r="DM41" s="118">
        <f t="shared" si="9"/>
        <v>0.252</v>
      </c>
      <c r="DO41" s="118">
        <f t="shared" si="10"/>
        <v>0.08</v>
      </c>
      <c r="DP41" s="118">
        <f t="shared" si="11"/>
        <v>0.1</v>
      </c>
      <c r="DQ41" s="118">
        <f t="shared" si="12"/>
        <v>0.12</v>
      </c>
      <c r="DW41">
        <v>32</v>
      </c>
      <c r="DX41" s="62" t="s">
        <v>197</v>
      </c>
      <c r="DY41" s="453" t="s">
        <v>19</v>
      </c>
      <c r="DZ41" s="63" t="s">
        <v>198</v>
      </c>
      <c r="EA41" s="4"/>
      <c r="EB41" s="4"/>
      <c r="EC41" s="4"/>
      <c r="ED41" s="4"/>
      <c r="EE41" s="4"/>
      <c r="EF41" s="4"/>
    </row>
    <row r="42" spans="1:136" x14ac:dyDescent="0.2">
      <c r="A42" s="16"/>
      <c r="B42" s="54">
        <v>37165</v>
      </c>
      <c r="C42" s="55">
        <v>26.745000762939455</v>
      </c>
      <c r="D42" s="55">
        <v>27.495000762939455</v>
      </c>
      <c r="E42" s="55">
        <v>28.245000762939455</v>
      </c>
      <c r="F42" s="39"/>
      <c r="G42" s="55">
        <v>15.250003814697266</v>
      </c>
      <c r="H42" s="55">
        <v>15.250003814697266</v>
      </c>
      <c r="I42" s="55">
        <v>15.250003814697266</v>
      </c>
      <c r="J42" s="22"/>
      <c r="K42" s="23">
        <v>38047</v>
      </c>
      <c r="L42" s="56">
        <v>25.5</v>
      </c>
      <c r="M42" s="56">
        <v>25.5</v>
      </c>
      <c r="N42" s="56">
        <v>25.5</v>
      </c>
      <c r="O42" s="21"/>
      <c r="P42" s="56">
        <v>20</v>
      </c>
      <c r="Q42" s="56">
        <v>20</v>
      </c>
      <c r="R42" s="56">
        <v>20</v>
      </c>
      <c r="S42" s="21"/>
      <c r="T42" s="56">
        <v>0</v>
      </c>
      <c r="U42" s="56">
        <v>0</v>
      </c>
      <c r="V42" s="56">
        <v>0</v>
      </c>
      <c r="W42" s="21"/>
      <c r="X42" s="56">
        <v>0.16</v>
      </c>
      <c r="Y42" s="56">
        <v>0.2</v>
      </c>
      <c r="Z42" s="56">
        <v>0.24</v>
      </c>
      <c r="AA42" s="21"/>
      <c r="AB42" s="56">
        <v>0.08</v>
      </c>
      <c r="AC42" s="56">
        <v>0.1</v>
      </c>
      <c r="AD42" s="56">
        <v>0.12</v>
      </c>
      <c r="AE42" s="21"/>
      <c r="AF42" s="56">
        <v>0.28000000000000003</v>
      </c>
      <c r="AG42" s="56">
        <v>0.35</v>
      </c>
      <c r="AH42" s="56">
        <v>0.42</v>
      </c>
      <c r="AI42" s="21"/>
      <c r="AJ42" s="56">
        <v>0.16800000000000001</v>
      </c>
      <c r="AK42" s="56">
        <v>0.21</v>
      </c>
      <c r="AL42" s="56">
        <v>0.252</v>
      </c>
      <c r="AM42" s="21"/>
      <c r="AN42" s="22">
        <v>11</v>
      </c>
      <c r="AO42" s="57">
        <v>0.25</v>
      </c>
      <c r="AP42" s="21"/>
      <c r="AQ42" s="57">
        <v>-60</v>
      </c>
      <c r="AR42" s="71">
        <v>-0.25</v>
      </c>
      <c r="AS42" s="21"/>
      <c r="AT42" s="57">
        <v>10</v>
      </c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3">
        <v>38047</v>
      </c>
      <c r="BG42" s="59">
        <v>0.75</v>
      </c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128"/>
      <c r="CG42" s="125"/>
      <c r="CH42" s="125"/>
      <c r="CI42" s="125"/>
      <c r="CK42" s="131"/>
      <c r="CL42" s="131"/>
      <c r="CM42" s="60"/>
      <c r="CN42"/>
      <c r="CO42"/>
      <c r="CP42"/>
      <c r="CQ42"/>
      <c r="CR42"/>
      <c r="CW42" s="119">
        <f t="shared" si="0"/>
        <v>38047</v>
      </c>
      <c r="CX42" s="118">
        <f t="shared" si="13"/>
        <v>0.28000000000000003</v>
      </c>
      <c r="CY42" s="118">
        <f t="shared" si="14"/>
        <v>0.35</v>
      </c>
      <c r="CZ42" s="118">
        <f t="shared" si="15"/>
        <v>0.42</v>
      </c>
      <c r="DB42" s="118">
        <f t="shared" si="1"/>
        <v>0.16</v>
      </c>
      <c r="DC42" s="118">
        <f t="shared" si="2"/>
        <v>0.2</v>
      </c>
      <c r="DD42" s="118">
        <f t="shared" si="3"/>
        <v>0.24</v>
      </c>
      <c r="DF42" s="119">
        <f t="shared" si="4"/>
        <v>38047</v>
      </c>
      <c r="DG42" s="16">
        <f t="shared" si="5"/>
        <v>0.75</v>
      </c>
      <c r="DJ42" s="119">
        <f t="shared" si="6"/>
        <v>38047</v>
      </c>
      <c r="DK42" s="118">
        <f t="shared" si="7"/>
        <v>0.16800000000000001</v>
      </c>
      <c r="DL42" s="118">
        <f t="shared" si="8"/>
        <v>0.21</v>
      </c>
      <c r="DM42" s="118">
        <f t="shared" si="9"/>
        <v>0.252</v>
      </c>
      <c r="DO42" s="118">
        <f t="shared" si="10"/>
        <v>0.08</v>
      </c>
      <c r="DP42" s="118">
        <f t="shared" si="11"/>
        <v>0.1</v>
      </c>
      <c r="DQ42" s="118">
        <f t="shared" si="12"/>
        <v>0.12</v>
      </c>
      <c r="DW42">
        <v>33</v>
      </c>
      <c r="DX42" s="62" t="s">
        <v>20</v>
      </c>
      <c r="DY42" s="453" t="s">
        <v>21</v>
      </c>
      <c r="DZ42" s="63" t="s">
        <v>22</v>
      </c>
      <c r="EA42" s="4"/>
      <c r="EB42" s="4"/>
      <c r="EC42" s="4"/>
      <c r="ED42" s="4"/>
      <c r="EE42" s="4"/>
      <c r="EF42" s="4"/>
    </row>
    <row r="43" spans="1:136" x14ac:dyDescent="0.2">
      <c r="A43" s="16"/>
      <c r="B43" s="54">
        <v>37196</v>
      </c>
      <c r="C43" s="55">
        <v>26.5</v>
      </c>
      <c r="D43" s="55">
        <v>27.25</v>
      </c>
      <c r="E43" s="55">
        <v>28</v>
      </c>
      <c r="F43" s="39"/>
      <c r="G43" s="55">
        <v>15.500000953674316</v>
      </c>
      <c r="H43" s="55">
        <v>15.500000953674316</v>
      </c>
      <c r="I43" s="55">
        <v>15.500000953674316</v>
      </c>
      <c r="J43" s="22"/>
      <c r="K43" s="23">
        <v>38078</v>
      </c>
      <c r="L43" s="56">
        <v>22</v>
      </c>
      <c r="M43" s="56">
        <v>22</v>
      </c>
      <c r="N43" s="56">
        <v>22</v>
      </c>
      <c r="O43" s="21"/>
      <c r="P43" s="56">
        <v>16.495000839233398</v>
      </c>
      <c r="Q43" s="56">
        <v>16.495000839233398</v>
      </c>
      <c r="R43" s="56">
        <v>16.495000839233398</v>
      </c>
      <c r="S43" s="21"/>
      <c r="T43" s="56">
        <v>0</v>
      </c>
      <c r="U43" s="56">
        <v>0</v>
      </c>
      <c r="V43" s="56">
        <v>0</v>
      </c>
      <c r="W43" s="21"/>
      <c r="X43" s="56">
        <v>0.16</v>
      </c>
      <c r="Y43" s="56">
        <v>0.2</v>
      </c>
      <c r="Z43" s="56">
        <v>0.24</v>
      </c>
      <c r="AA43" s="21"/>
      <c r="AB43" s="56">
        <v>0.08</v>
      </c>
      <c r="AC43" s="56">
        <v>0.1</v>
      </c>
      <c r="AD43" s="56">
        <v>0.12</v>
      </c>
      <c r="AE43" s="21"/>
      <c r="AF43" s="56">
        <v>0.28000000000000003</v>
      </c>
      <c r="AG43" s="56">
        <v>0.35</v>
      </c>
      <c r="AH43" s="56">
        <v>0.42</v>
      </c>
      <c r="AI43" s="21"/>
      <c r="AJ43" s="56">
        <v>0.16800000000000001</v>
      </c>
      <c r="AK43" s="56">
        <v>0.21</v>
      </c>
      <c r="AL43" s="56">
        <v>0.252</v>
      </c>
      <c r="AM43" s="21"/>
      <c r="AN43" s="22">
        <v>12</v>
      </c>
      <c r="AO43" s="57">
        <v>0.25</v>
      </c>
      <c r="AP43" s="21"/>
      <c r="AQ43" s="57">
        <v>-50</v>
      </c>
      <c r="AR43" s="59">
        <v>-0.25</v>
      </c>
      <c r="AS43" s="21"/>
      <c r="AT43" s="57">
        <v>0</v>
      </c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3">
        <v>38078</v>
      </c>
      <c r="BG43" s="59">
        <v>0.75</v>
      </c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128"/>
      <c r="CG43" s="125"/>
      <c r="CH43" s="125"/>
      <c r="CI43" s="125"/>
      <c r="CK43" s="131"/>
      <c r="CL43" s="131"/>
      <c r="CM43" s="60"/>
      <c r="CN43"/>
      <c r="CO43"/>
      <c r="CP43"/>
      <c r="CQ43"/>
      <c r="CR43"/>
      <c r="CW43" s="119">
        <f t="shared" si="0"/>
        <v>38078</v>
      </c>
      <c r="CX43" s="118">
        <f t="shared" si="13"/>
        <v>0.28000000000000003</v>
      </c>
      <c r="CY43" s="118">
        <f t="shared" si="14"/>
        <v>0.35</v>
      </c>
      <c r="CZ43" s="118">
        <f t="shared" si="15"/>
        <v>0.42</v>
      </c>
      <c r="DB43" s="118">
        <f t="shared" si="1"/>
        <v>0.16</v>
      </c>
      <c r="DC43" s="118">
        <f t="shared" si="2"/>
        <v>0.2</v>
      </c>
      <c r="DD43" s="118">
        <f t="shared" si="3"/>
        <v>0.24</v>
      </c>
      <c r="DF43" s="119">
        <f t="shared" si="4"/>
        <v>38078</v>
      </c>
      <c r="DG43" s="16">
        <f t="shared" si="5"/>
        <v>0.75</v>
      </c>
      <c r="DJ43" s="119">
        <f t="shared" si="6"/>
        <v>38078</v>
      </c>
      <c r="DK43" s="118">
        <f t="shared" si="7"/>
        <v>0.16800000000000001</v>
      </c>
      <c r="DL43" s="118">
        <f t="shared" si="8"/>
        <v>0.21</v>
      </c>
      <c r="DM43" s="118">
        <f t="shared" si="9"/>
        <v>0.252</v>
      </c>
      <c r="DO43" s="118">
        <f t="shared" si="10"/>
        <v>0.08</v>
      </c>
      <c r="DP43" s="118">
        <f t="shared" si="11"/>
        <v>0.1</v>
      </c>
      <c r="DQ43" s="118">
        <f t="shared" si="12"/>
        <v>0.12</v>
      </c>
      <c r="DW43">
        <v>34</v>
      </c>
      <c r="DX43" s="62" t="s">
        <v>23</v>
      </c>
      <c r="DY43" s="453" t="s">
        <v>27</v>
      </c>
      <c r="DZ43" s="63" t="s">
        <v>31</v>
      </c>
      <c r="EA43" s="4"/>
      <c r="EB43" s="4"/>
      <c r="EC43" s="4"/>
      <c r="ED43" s="4"/>
      <c r="EE43" s="4"/>
      <c r="EF43" s="4"/>
    </row>
    <row r="44" spans="1:136" x14ac:dyDescent="0.2">
      <c r="A44" s="16"/>
      <c r="B44" s="54">
        <v>37226</v>
      </c>
      <c r="C44" s="55">
        <v>28.5</v>
      </c>
      <c r="D44" s="55">
        <v>29.25</v>
      </c>
      <c r="E44" s="55">
        <v>30</v>
      </c>
      <c r="F44" s="39"/>
      <c r="G44" s="55">
        <v>16.5</v>
      </c>
      <c r="H44" s="55">
        <v>16.5</v>
      </c>
      <c r="I44" s="55">
        <v>16.5</v>
      </c>
      <c r="J44" s="22"/>
      <c r="K44" s="23">
        <v>38108</v>
      </c>
      <c r="L44" s="56">
        <v>22.290000915527344</v>
      </c>
      <c r="M44" s="56">
        <v>22.290000915527344</v>
      </c>
      <c r="N44" s="56">
        <v>22.290000915527344</v>
      </c>
      <c r="O44" s="21"/>
      <c r="P44" s="56">
        <v>15.795000076293945</v>
      </c>
      <c r="Q44" s="56">
        <v>15.795000076293945</v>
      </c>
      <c r="R44" s="56">
        <v>15.795000076293945</v>
      </c>
      <c r="S44" s="21"/>
      <c r="T44" s="56">
        <v>0</v>
      </c>
      <c r="U44" s="56">
        <v>0</v>
      </c>
      <c r="V44" s="56">
        <v>0</v>
      </c>
      <c r="W44" s="21"/>
      <c r="X44" s="56">
        <v>0.16</v>
      </c>
      <c r="Y44" s="56">
        <v>0.2</v>
      </c>
      <c r="Z44" s="56">
        <v>0.24</v>
      </c>
      <c r="AA44" s="21"/>
      <c r="AB44" s="56">
        <v>0.08</v>
      </c>
      <c r="AC44" s="56">
        <v>0.1</v>
      </c>
      <c r="AD44" s="56">
        <v>0.12</v>
      </c>
      <c r="AE44" s="21"/>
      <c r="AF44" s="56">
        <v>0.28000000000000003</v>
      </c>
      <c r="AG44" s="56">
        <v>0.35</v>
      </c>
      <c r="AH44" s="56">
        <v>0.42</v>
      </c>
      <c r="AI44" s="21"/>
      <c r="AJ44" s="56">
        <v>0.16800000000000001</v>
      </c>
      <c r="AK44" s="56">
        <v>0.21</v>
      </c>
      <c r="AL44" s="56">
        <v>0.252</v>
      </c>
      <c r="AM44" s="21"/>
      <c r="AN44" s="22">
        <v>12</v>
      </c>
      <c r="AO44" s="57">
        <v>0.25</v>
      </c>
      <c r="AP44" s="21"/>
      <c r="AQ44" s="57">
        <v>-40</v>
      </c>
      <c r="AR44" s="59">
        <v>-0.1</v>
      </c>
      <c r="AS44" s="21"/>
      <c r="AT44" s="57">
        <v>0</v>
      </c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3">
        <v>38108</v>
      </c>
      <c r="BG44" s="59">
        <v>0.75</v>
      </c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128"/>
      <c r="CG44" s="128"/>
      <c r="CH44" s="128"/>
      <c r="CI44" s="128"/>
      <c r="CK44" s="131"/>
      <c r="CL44" s="131"/>
      <c r="CM44" s="60"/>
      <c r="CN44"/>
      <c r="CO44"/>
      <c r="CP44"/>
      <c r="CQ44"/>
      <c r="CR44"/>
      <c r="CW44" s="119">
        <f t="shared" si="0"/>
        <v>38108</v>
      </c>
      <c r="CX44" s="118">
        <f t="shared" si="13"/>
        <v>0.28000000000000003</v>
      </c>
      <c r="CY44" s="118">
        <f t="shared" si="14"/>
        <v>0.35</v>
      </c>
      <c r="CZ44" s="118">
        <f t="shared" si="15"/>
        <v>0.42</v>
      </c>
      <c r="DB44" s="118">
        <f t="shared" si="1"/>
        <v>0.16</v>
      </c>
      <c r="DC44" s="118">
        <f t="shared" si="2"/>
        <v>0.2</v>
      </c>
      <c r="DD44" s="118">
        <f t="shared" si="3"/>
        <v>0.24</v>
      </c>
      <c r="DF44" s="119">
        <f t="shared" si="4"/>
        <v>38108</v>
      </c>
      <c r="DG44" s="16">
        <f t="shared" si="5"/>
        <v>0.75</v>
      </c>
      <c r="DJ44" s="119">
        <f t="shared" si="6"/>
        <v>38108</v>
      </c>
      <c r="DK44" s="118">
        <f t="shared" si="7"/>
        <v>0.16800000000000001</v>
      </c>
      <c r="DL44" s="118">
        <f t="shared" si="8"/>
        <v>0.21</v>
      </c>
      <c r="DM44" s="118">
        <f t="shared" si="9"/>
        <v>0.252</v>
      </c>
      <c r="DO44" s="118">
        <f t="shared" si="10"/>
        <v>0.08</v>
      </c>
      <c r="DP44" s="118">
        <f t="shared" si="11"/>
        <v>0.1</v>
      </c>
      <c r="DQ44" s="118">
        <f t="shared" si="12"/>
        <v>0.12</v>
      </c>
      <c r="DW44">
        <v>35</v>
      </c>
      <c r="DX44" s="62" t="s">
        <v>24</v>
      </c>
      <c r="DY44" s="453" t="s">
        <v>28</v>
      </c>
      <c r="DZ44" s="63" t="s">
        <v>32</v>
      </c>
      <c r="EA44" s="4"/>
      <c r="EB44" s="4"/>
      <c r="EC44" s="4"/>
      <c r="ED44" s="4"/>
      <c r="EE44" s="4"/>
      <c r="EF44" s="4"/>
    </row>
    <row r="45" spans="1:136" x14ac:dyDescent="0.2">
      <c r="A45" s="16"/>
      <c r="B45" s="54">
        <v>37257</v>
      </c>
      <c r="C45" s="55">
        <v>31.616667938232421</v>
      </c>
      <c r="D45" s="55">
        <v>31.916667938232422</v>
      </c>
      <c r="E45" s="55">
        <v>32.216667938232419</v>
      </c>
      <c r="F45" s="39"/>
      <c r="G45" s="55">
        <v>18.25</v>
      </c>
      <c r="H45" s="55">
        <v>18.25</v>
      </c>
      <c r="I45" s="55">
        <v>18.25</v>
      </c>
      <c r="J45" s="22"/>
      <c r="K45" s="23">
        <v>38139</v>
      </c>
      <c r="L45" s="56">
        <v>29.290000915527344</v>
      </c>
      <c r="M45" s="56">
        <v>29.290000915527344</v>
      </c>
      <c r="N45" s="56">
        <v>29.290000915527344</v>
      </c>
      <c r="O45" s="21"/>
      <c r="P45" s="56">
        <v>19.790000915527344</v>
      </c>
      <c r="Q45" s="56">
        <v>19.790000915527344</v>
      </c>
      <c r="R45" s="56">
        <v>19.790000915527344</v>
      </c>
      <c r="S45" s="21"/>
      <c r="T45" s="56">
        <v>0</v>
      </c>
      <c r="U45" s="56">
        <v>0</v>
      </c>
      <c r="V45" s="56">
        <v>0</v>
      </c>
      <c r="W45" s="21"/>
      <c r="X45" s="56">
        <v>0.16</v>
      </c>
      <c r="Y45" s="56">
        <v>0.2</v>
      </c>
      <c r="Z45" s="56">
        <v>0.24</v>
      </c>
      <c r="AA45" s="21"/>
      <c r="AB45" s="56">
        <v>0.08</v>
      </c>
      <c r="AC45" s="56">
        <v>0.1</v>
      </c>
      <c r="AD45" s="56">
        <v>0.12</v>
      </c>
      <c r="AE45" s="21"/>
      <c r="AF45" s="56">
        <v>0.36</v>
      </c>
      <c r="AG45" s="56">
        <v>0.45</v>
      </c>
      <c r="AH45" s="56">
        <v>0.54</v>
      </c>
      <c r="AI45" s="21"/>
      <c r="AJ45" s="56">
        <v>0.21600000000000003</v>
      </c>
      <c r="AK45" s="56">
        <v>0.27</v>
      </c>
      <c r="AL45" s="56">
        <v>0.32400000000000001</v>
      </c>
      <c r="AM45" s="21"/>
      <c r="AN45" s="22">
        <v>12</v>
      </c>
      <c r="AO45" s="57">
        <v>0.25</v>
      </c>
      <c r="AP45" s="21"/>
      <c r="AQ45" s="57">
        <v>-30</v>
      </c>
      <c r="AR45" s="59">
        <v>-0.05</v>
      </c>
      <c r="AS45" s="21"/>
      <c r="AT45" s="57">
        <v>0</v>
      </c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3">
        <v>38139</v>
      </c>
      <c r="BG45" s="59">
        <v>0.75</v>
      </c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128"/>
      <c r="CG45" s="128"/>
      <c r="CH45" s="128"/>
      <c r="CI45" s="128"/>
      <c r="CK45" s="131"/>
      <c r="CL45" s="131"/>
      <c r="CM45" s="60"/>
      <c r="CN45"/>
      <c r="CO45"/>
      <c r="CP45"/>
      <c r="CQ45"/>
      <c r="CR45"/>
      <c r="CW45" s="119">
        <f t="shared" si="0"/>
        <v>38139</v>
      </c>
      <c r="CX45" s="118">
        <f t="shared" si="13"/>
        <v>0.36</v>
      </c>
      <c r="CY45" s="118">
        <f t="shared" si="14"/>
        <v>0.45</v>
      </c>
      <c r="CZ45" s="118">
        <f t="shared" si="15"/>
        <v>0.54</v>
      </c>
      <c r="DB45" s="118">
        <f t="shared" si="1"/>
        <v>0.16</v>
      </c>
      <c r="DC45" s="118">
        <f t="shared" si="2"/>
        <v>0.2</v>
      </c>
      <c r="DD45" s="118">
        <f t="shared" si="3"/>
        <v>0.24</v>
      </c>
      <c r="DF45" s="119">
        <f t="shared" si="4"/>
        <v>38139</v>
      </c>
      <c r="DG45" s="16">
        <f t="shared" si="5"/>
        <v>0.75</v>
      </c>
      <c r="DJ45" s="119">
        <f t="shared" si="6"/>
        <v>38139</v>
      </c>
      <c r="DK45" s="118">
        <f t="shared" si="7"/>
        <v>0.21600000000000003</v>
      </c>
      <c r="DL45" s="118">
        <f t="shared" si="8"/>
        <v>0.27</v>
      </c>
      <c r="DM45" s="118">
        <f t="shared" si="9"/>
        <v>0.32400000000000001</v>
      </c>
      <c r="DO45" s="118">
        <f t="shared" si="10"/>
        <v>0.08</v>
      </c>
      <c r="DP45" s="118">
        <f t="shared" si="11"/>
        <v>0.1</v>
      </c>
      <c r="DQ45" s="118">
        <f t="shared" si="12"/>
        <v>0.12</v>
      </c>
      <c r="DW45">
        <v>36</v>
      </c>
      <c r="DX45" s="62" t="s">
        <v>25</v>
      </c>
      <c r="DY45" s="453" t="s">
        <v>29</v>
      </c>
      <c r="DZ45" s="63" t="s">
        <v>33</v>
      </c>
    </row>
    <row r="46" spans="1:136" x14ac:dyDescent="0.2">
      <c r="A46" s="16"/>
      <c r="B46" s="54">
        <v>37288</v>
      </c>
      <c r="C46" s="55">
        <v>31.266665649414062</v>
      </c>
      <c r="D46" s="55">
        <v>31.566665649414063</v>
      </c>
      <c r="E46" s="55">
        <v>31.866665649414063</v>
      </c>
      <c r="F46" s="39"/>
      <c r="G46" s="55">
        <v>16.75</v>
      </c>
      <c r="H46" s="55">
        <v>16.75</v>
      </c>
      <c r="I46" s="55">
        <v>16.75</v>
      </c>
      <c r="J46" s="22"/>
      <c r="K46" s="23">
        <v>38169</v>
      </c>
      <c r="L46" s="56">
        <v>35.290000915527344</v>
      </c>
      <c r="M46" s="56">
        <v>35.290000915527344</v>
      </c>
      <c r="N46" s="56">
        <v>35.290000915527344</v>
      </c>
      <c r="O46" s="21"/>
      <c r="P46" s="56">
        <v>25.790000915527344</v>
      </c>
      <c r="Q46" s="56">
        <v>25.790000915527344</v>
      </c>
      <c r="R46" s="56">
        <v>25.790000915527344</v>
      </c>
      <c r="S46" s="21"/>
      <c r="T46" s="56">
        <v>0</v>
      </c>
      <c r="U46" s="56">
        <v>0</v>
      </c>
      <c r="V46" s="56">
        <v>0</v>
      </c>
      <c r="W46" s="21"/>
      <c r="X46" s="56">
        <v>0.16</v>
      </c>
      <c r="Y46" s="56">
        <v>0.2</v>
      </c>
      <c r="Z46" s="56">
        <v>0.24</v>
      </c>
      <c r="AA46" s="21"/>
      <c r="AB46" s="56">
        <v>0.08</v>
      </c>
      <c r="AC46" s="56">
        <v>0.1</v>
      </c>
      <c r="AD46" s="56">
        <v>0.12</v>
      </c>
      <c r="AE46" s="21"/>
      <c r="AF46" s="56">
        <v>0.36</v>
      </c>
      <c r="AG46" s="56">
        <v>0.45</v>
      </c>
      <c r="AH46" s="56">
        <v>0.54</v>
      </c>
      <c r="AI46" s="21"/>
      <c r="AJ46" s="56">
        <v>0.21600000000000003</v>
      </c>
      <c r="AK46" s="56">
        <v>0.27</v>
      </c>
      <c r="AL46" s="56">
        <v>0.32400000000000001</v>
      </c>
      <c r="AM46" s="21"/>
      <c r="AN46" s="22">
        <v>13</v>
      </c>
      <c r="AO46" s="57">
        <v>0.25</v>
      </c>
      <c r="AP46" s="21"/>
      <c r="AQ46" s="57">
        <v>-20</v>
      </c>
      <c r="AR46" s="59">
        <v>0</v>
      </c>
      <c r="AS46" s="21"/>
      <c r="AT46" s="57">
        <v>0</v>
      </c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3">
        <v>38169</v>
      </c>
      <c r="BG46" s="59">
        <v>0.75</v>
      </c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3"/>
      <c r="CG46" s="128"/>
      <c r="CH46" s="128"/>
      <c r="CI46" s="128"/>
      <c r="CK46" s="131"/>
      <c r="CL46" s="131"/>
      <c r="CM46" s="60"/>
      <c r="CN46"/>
      <c r="CO46"/>
      <c r="CP46"/>
      <c r="CQ46"/>
      <c r="CR46"/>
      <c r="CW46" s="119">
        <f t="shared" si="0"/>
        <v>38169</v>
      </c>
      <c r="CX46" s="118">
        <f t="shared" si="13"/>
        <v>0.36</v>
      </c>
      <c r="CY46" s="118">
        <f t="shared" si="14"/>
        <v>0.45</v>
      </c>
      <c r="CZ46" s="118">
        <f t="shared" si="15"/>
        <v>0.54</v>
      </c>
      <c r="DB46" s="118">
        <f t="shared" si="1"/>
        <v>0.16</v>
      </c>
      <c r="DC46" s="118">
        <f t="shared" si="2"/>
        <v>0.2</v>
      </c>
      <c r="DD46" s="118">
        <f t="shared" si="3"/>
        <v>0.24</v>
      </c>
      <c r="DF46" s="119">
        <f t="shared" si="4"/>
        <v>38169</v>
      </c>
      <c r="DG46" s="16">
        <f t="shared" si="5"/>
        <v>0.75</v>
      </c>
      <c r="DJ46" s="119">
        <f t="shared" si="6"/>
        <v>38169</v>
      </c>
      <c r="DK46" s="118">
        <f t="shared" si="7"/>
        <v>0.21600000000000003</v>
      </c>
      <c r="DL46" s="118">
        <f t="shared" si="8"/>
        <v>0.27</v>
      </c>
      <c r="DM46" s="118">
        <f t="shared" si="9"/>
        <v>0.32400000000000001</v>
      </c>
      <c r="DO46" s="118">
        <f t="shared" si="10"/>
        <v>0.08</v>
      </c>
      <c r="DP46" s="118">
        <f t="shared" si="11"/>
        <v>0.1</v>
      </c>
      <c r="DQ46" s="118">
        <f t="shared" si="12"/>
        <v>0.12</v>
      </c>
      <c r="DW46">
        <v>37</v>
      </c>
      <c r="DX46" s="62" t="s">
        <v>26</v>
      </c>
      <c r="DY46" s="453" t="s">
        <v>30</v>
      </c>
      <c r="DZ46" s="63" t="s">
        <v>34</v>
      </c>
    </row>
    <row r="47" spans="1:136" x14ac:dyDescent="0.2">
      <c r="A47" s="16"/>
      <c r="B47" s="54">
        <v>37316</v>
      </c>
      <c r="C47" s="55">
        <v>29.769767761230469</v>
      </c>
      <c r="D47" s="55">
        <v>30.269767761230469</v>
      </c>
      <c r="E47" s="55">
        <v>30.769767761230469</v>
      </c>
      <c r="F47" s="39"/>
      <c r="G47" s="55">
        <v>17.75</v>
      </c>
      <c r="H47" s="55">
        <v>17.75</v>
      </c>
      <c r="I47" s="55">
        <v>17.75</v>
      </c>
      <c r="J47" s="22"/>
      <c r="K47" s="23">
        <v>38200</v>
      </c>
      <c r="L47" s="56">
        <v>33.290004730224609</v>
      </c>
      <c r="M47" s="56">
        <v>33.290004730224609</v>
      </c>
      <c r="N47" s="56">
        <v>33.290004730224609</v>
      </c>
      <c r="O47" s="21"/>
      <c r="P47" s="56">
        <v>25.790000915527344</v>
      </c>
      <c r="Q47" s="56">
        <v>25.790000915527344</v>
      </c>
      <c r="R47" s="56">
        <v>25.790000915527344</v>
      </c>
      <c r="S47" s="21"/>
      <c r="T47" s="56">
        <v>0</v>
      </c>
      <c r="U47" s="56">
        <v>0</v>
      </c>
      <c r="V47" s="56">
        <v>0</v>
      </c>
      <c r="W47" s="21"/>
      <c r="X47" s="56">
        <v>0.24</v>
      </c>
      <c r="Y47" s="56">
        <v>0.3</v>
      </c>
      <c r="Z47" s="56">
        <v>0.36</v>
      </c>
      <c r="AA47" s="21"/>
      <c r="AB47" s="56">
        <v>0.12</v>
      </c>
      <c r="AC47" s="56">
        <v>0.15</v>
      </c>
      <c r="AD47" s="56">
        <v>0.18</v>
      </c>
      <c r="AE47" s="21"/>
      <c r="AF47" s="56">
        <v>0.48</v>
      </c>
      <c r="AG47" s="56">
        <v>0.6</v>
      </c>
      <c r="AH47" s="56">
        <v>0.72</v>
      </c>
      <c r="AI47" s="21"/>
      <c r="AJ47" s="56">
        <v>0.28799999999999998</v>
      </c>
      <c r="AK47" s="56">
        <v>0.36</v>
      </c>
      <c r="AL47" s="56">
        <v>0.432</v>
      </c>
      <c r="AM47" s="21"/>
      <c r="AN47" s="22">
        <v>13</v>
      </c>
      <c r="AO47" s="57">
        <v>0.25</v>
      </c>
      <c r="AP47" s="21"/>
      <c r="AQ47" s="57">
        <v>-10</v>
      </c>
      <c r="AR47" s="59">
        <v>0</v>
      </c>
      <c r="AS47" s="21"/>
      <c r="AT47" s="57">
        <v>0</v>
      </c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3">
        <v>38200</v>
      </c>
      <c r="BG47" s="59">
        <v>0.75</v>
      </c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3"/>
      <c r="CG47" s="128"/>
      <c r="CH47" s="128"/>
      <c r="CI47" s="128"/>
      <c r="CK47" s="131"/>
      <c r="CL47" s="131"/>
      <c r="CM47" s="60"/>
      <c r="CN47"/>
      <c r="CO47"/>
      <c r="CP47"/>
      <c r="CQ47"/>
      <c r="CR47"/>
      <c r="CW47" s="119">
        <f t="shared" si="0"/>
        <v>38200</v>
      </c>
      <c r="CX47" s="118">
        <f t="shared" si="13"/>
        <v>0.48</v>
      </c>
      <c r="CY47" s="118">
        <f t="shared" si="14"/>
        <v>0.6</v>
      </c>
      <c r="CZ47" s="118">
        <f t="shared" si="15"/>
        <v>0.72</v>
      </c>
      <c r="DB47" s="118">
        <f t="shared" si="1"/>
        <v>0.24</v>
      </c>
      <c r="DC47" s="118">
        <f t="shared" si="2"/>
        <v>0.3</v>
      </c>
      <c r="DD47" s="118">
        <f t="shared" si="3"/>
        <v>0.36</v>
      </c>
      <c r="DF47" s="119">
        <f t="shared" si="4"/>
        <v>38200</v>
      </c>
      <c r="DG47" s="16">
        <f t="shared" si="5"/>
        <v>0.75</v>
      </c>
      <c r="DJ47" s="119">
        <f t="shared" si="6"/>
        <v>38200</v>
      </c>
      <c r="DK47" s="118">
        <f t="shared" si="7"/>
        <v>0.28799999999999998</v>
      </c>
      <c r="DL47" s="118">
        <f t="shared" si="8"/>
        <v>0.36</v>
      </c>
      <c r="DM47" s="118">
        <f t="shared" si="9"/>
        <v>0.432</v>
      </c>
      <c r="DO47" s="118">
        <f t="shared" si="10"/>
        <v>0.12</v>
      </c>
      <c r="DP47" s="118">
        <f t="shared" si="11"/>
        <v>0.15</v>
      </c>
      <c r="DQ47" s="118">
        <f t="shared" si="12"/>
        <v>0.18</v>
      </c>
      <c r="DW47">
        <v>38</v>
      </c>
      <c r="DX47" s="62" t="s">
        <v>201</v>
      </c>
      <c r="DY47" s="453" t="s">
        <v>202</v>
      </c>
      <c r="DZ47" s="63" t="s">
        <v>203</v>
      </c>
    </row>
    <row r="48" spans="1:136" x14ac:dyDescent="0.2">
      <c r="A48" s="16"/>
      <c r="B48" s="54">
        <v>37347</v>
      </c>
      <c r="C48" s="55">
        <v>29.719768524169922</v>
      </c>
      <c r="D48" s="55">
        <v>30.719768524169922</v>
      </c>
      <c r="E48" s="55">
        <v>31.719768524169922</v>
      </c>
      <c r="F48" s="39"/>
      <c r="G48" s="55">
        <v>15.750000953674316</v>
      </c>
      <c r="H48" s="55">
        <v>15.750000953674316</v>
      </c>
      <c r="I48" s="55">
        <v>15.750000953674316</v>
      </c>
      <c r="J48" s="22"/>
      <c r="K48" s="23">
        <v>38231</v>
      </c>
      <c r="L48" s="56">
        <v>25.290000915527344</v>
      </c>
      <c r="M48" s="56">
        <v>25.290000915527344</v>
      </c>
      <c r="N48" s="56">
        <v>25.290000915527344</v>
      </c>
      <c r="O48" s="21"/>
      <c r="P48" s="56">
        <v>19.790000915527344</v>
      </c>
      <c r="Q48" s="56">
        <v>19.790000915527344</v>
      </c>
      <c r="R48" s="56">
        <v>19.790000915527344</v>
      </c>
      <c r="S48" s="21"/>
      <c r="T48" s="56">
        <v>0</v>
      </c>
      <c r="U48" s="56">
        <v>0</v>
      </c>
      <c r="V48" s="56">
        <v>0</v>
      </c>
      <c r="W48" s="21"/>
      <c r="X48" s="56">
        <v>0.24</v>
      </c>
      <c r="Y48" s="56">
        <v>0.3</v>
      </c>
      <c r="Z48" s="56">
        <v>0.36</v>
      </c>
      <c r="AA48" s="21"/>
      <c r="AB48" s="56">
        <v>0.12</v>
      </c>
      <c r="AC48" s="56">
        <v>0.15</v>
      </c>
      <c r="AD48" s="56">
        <v>0.18</v>
      </c>
      <c r="AE48" s="21"/>
      <c r="AF48" s="56">
        <v>0.48</v>
      </c>
      <c r="AG48" s="56">
        <v>0.6</v>
      </c>
      <c r="AH48" s="56">
        <v>0.72</v>
      </c>
      <c r="AI48" s="21"/>
      <c r="AJ48" s="56">
        <v>0.28799999999999998</v>
      </c>
      <c r="AK48" s="56">
        <v>0.36</v>
      </c>
      <c r="AL48" s="56">
        <v>0.432</v>
      </c>
      <c r="AM48" s="21"/>
      <c r="AN48" s="22">
        <v>13</v>
      </c>
      <c r="AO48" s="57">
        <v>0.25</v>
      </c>
      <c r="AP48" s="21"/>
      <c r="AQ48" s="57">
        <v>0</v>
      </c>
      <c r="AR48" s="59">
        <v>0</v>
      </c>
      <c r="AS48" s="21"/>
      <c r="AT48" s="57">
        <v>0</v>
      </c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3">
        <v>38231</v>
      </c>
      <c r="BG48" s="59">
        <v>0.75</v>
      </c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3"/>
      <c r="CG48" s="128"/>
      <c r="CH48" s="128"/>
      <c r="CI48" s="128"/>
      <c r="CK48" s="131"/>
      <c r="CL48" s="131"/>
      <c r="CM48" s="60"/>
      <c r="CN48"/>
      <c r="CO48"/>
      <c r="CP48"/>
      <c r="CQ48"/>
      <c r="CR48"/>
      <c r="CW48" s="119">
        <f t="shared" si="0"/>
        <v>38231</v>
      </c>
      <c r="CX48" s="118">
        <f t="shared" si="13"/>
        <v>0.48</v>
      </c>
      <c r="CY48" s="118">
        <f t="shared" si="14"/>
        <v>0.6</v>
      </c>
      <c r="CZ48" s="118">
        <f t="shared" si="15"/>
        <v>0.72</v>
      </c>
      <c r="DB48" s="118">
        <f t="shared" si="1"/>
        <v>0.24</v>
      </c>
      <c r="DC48" s="118">
        <f t="shared" si="2"/>
        <v>0.3</v>
      </c>
      <c r="DD48" s="118">
        <f t="shared" si="3"/>
        <v>0.36</v>
      </c>
      <c r="DF48" s="119">
        <f t="shared" si="4"/>
        <v>38231</v>
      </c>
      <c r="DG48" s="16">
        <f t="shared" si="5"/>
        <v>0.75</v>
      </c>
      <c r="DJ48" s="119">
        <f t="shared" si="6"/>
        <v>38231</v>
      </c>
      <c r="DK48" s="118">
        <f t="shared" si="7"/>
        <v>0.28799999999999998</v>
      </c>
      <c r="DL48" s="118">
        <f t="shared" si="8"/>
        <v>0.36</v>
      </c>
      <c r="DM48" s="118">
        <f t="shared" si="9"/>
        <v>0.432</v>
      </c>
      <c r="DO48" s="118">
        <f t="shared" si="10"/>
        <v>0.12</v>
      </c>
      <c r="DP48" s="118">
        <f t="shared" si="11"/>
        <v>0.15</v>
      </c>
      <c r="DQ48" s="118">
        <f t="shared" si="12"/>
        <v>0.18</v>
      </c>
      <c r="DW48">
        <v>39</v>
      </c>
      <c r="DX48" s="62" t="s">
        <v>200</v>
      </c>
      <c r="DY48" s="453" t="s">
        <v>206</v>
      </c>
      <c r="DZ48" s="63" t="s">
        <v>207</v>
      </c>
    </row>
    <row r="49" spans="1:130" x14ac:dyDescent="0.2">
      <c r="A49" s="16"/>
      <c r="B49" s="54">
        <v>37377</v>
      </c>
      <c r="C49" s="55">
        <v>32.125</v>
      </c>
      <c r="D49" s="55">
        <v>33.875</v>
      </c>
      <c r="E49" s="55">
        <v>35.625</v>
      </c>
      <c r="F49" s="39"/>
      <c r="G49" s="55">
        <v>17.75</v>
      </c>
      <c r="H49" s="55">
        <v>17.75</v>
      </c>
      <c r="I49" s="55">
        <v>17.75</v>
      </c>
      <c r="J49" s="22"/>
      <c r="K49" s="23">
        <v>38261</v>
      </c>
      <c r="L49" s="56">
        <v>20.286001205444336</v>
      </c>
      <c r="M49" s="56">
        <v>20.286001205444336</v>
      </c>
      <c r="N49" s="56">
        <v>20.286001205444336</v>
      </c>
      <c r="O49" s="21"/>
      <c r="P49" s="56">
        <v>14.786500930786133</v>
      </c>
      <c r="Q49" s="56">
        <v>14.786500930786133</v>
      </c>
      <c r="R49" s="56">
        <v>14.786500930786133</v>
      </c>
      <c r="S49" s="21"/>
      <c r="T49" s="56">
        <v>0</v>
      </c>
      <c r="U49" s="56">
        <v>0</v>
      </c>
      <c r="V49" s="56">
        <v>0</v>
      </c>
      <c r="W49" s="21"/>
      <c r="X49" s="56">
        <v>0.16</v>
      </c>
      <c r="Y49" s="56">
        <v>0.2</v>
      </c>
      <c r="Z49" s="56">
        <v>0.24</v>
      </c>
      <c r="AA49" s="21"/>
      <c r="AB49" s="56">
        <v>0.08</v>
      </c>
      <c r="AC49" s="56">
        <v>0.1</v>
      </c>
      <c r="AD49" s="56">
        <v>0.12</v>
      </c>
      <c r="AE49" s="21"/>
      <c r="AF49" s="56">
        <v>0.32</v>
      </c>
      <c r="AG49" s="56">
        <v>0.4</v>
      </c>
      <c r="AH49" s="56">
        <v>0.48</v>
      </c>
      <c r="AI49" s="21"/>
      <c r="AJ49" s="56">
        <v>0.192</v>
      </c>
      <c r="AK49" s="56">
        <v>0.24</v>
      </c>
      <c r="AL49" s="56">
        <v>0.28799999999999998</v>
      </c>
      <c r="AM49" s="21"/>
      <c r="AN49" s="22">
        <v>14</v>
      </c>
      <c r="AO49" s="57">
        <v>0.25</v>
      </c>
      <c r="AP49" s="21"/>
      <c r="AQ49" s="57">
        <v>15</v>
      </c>
      <c r="AR49" s="59">
        <v>0</v>
      </c>
      <c r="AS49" s="21"/>
      <c r="AT49" s="57">
        <v>0</v>
      </c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3">
        <v>38261</v>
      </c>
      <c r="BG49" s="59">
        <v>0.75</v>
      </c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3"/>
      <c r="CG49" s="128"/>
      <c r="CH49" s="128"/>
      <c r="CI49" s="128"/>
      <c r="CK49" s="131"/>
      <c r="CL49" s="131"/>
      <c r="CM49" s="60"/>
      <c r="CN49"/>
      <c r="CO49"/>
      <c r="CP49"/>
      <c r="CQ49"/>
      <c r="CR49"/>
      <c r="CW49" s="119">
        <f t="shared" si="0"/>
        <v>38261</v>
      </c>
      <c r="CX49" s="118">
        <f t="shared" si="13"/>
        <v>0.32</v>
      </c>
      <c r="CY49" s="118">
        <f t="shared" si="14"/>
        <v>0.4</v>
      </c>
      <c r="CZ49" s="118">
        <f t="shared" si="15"/>
        <v>0.48</v>
      </c>
      <c r="DB49" s="118">
        <f t="shared" si="1"/>
        <v>0.16</v>
      </c>
      <c r="DC49" s="118">
        <f t="shared" si="2"/>
        <v>0.2</v>
      </c>
      <c r="DD49" s="118">
        <f t="shared" si="3"/>
        <v>0.24</v>
      </c>
      <c r="DF49" s="119">
        <f t="shared" si="4"/>
        <v>38261</v>
      </c>
      <c r="DG49" s="16">
        <f t="shared" si="5"/>
        <v>0.75</v>
      </c>
      <c r="DJ49" s="119">
        <f t="shared" si="6"/>
        <v>38261</v>
      </c>
      <c r="DK49" s="118">
        <f t="shared" si="7"/>
        <v>0.192</v>
      </c>
      <c r="DL49" s="118">
        <f t="shared" si="8"/>
        <v>0.24</v>
      </c>
      <c r="DM49" s="118">
        <f t="shared" si="9"/>
        <v>0.28799999999999998</v>
      </c>
      <c r="DO49" s="118">
        <f t="shared" si="10"/>
        <v>0.08</v>
      </c>
      <c r="DP49" s="118">
        <f t="shared" si="11"/>
        <v>0.1</v>
      </c>
      <c r="DQ49" s="118">
        <f t="shared" si="12"/>
        <v>0.12</v>
      </c>
      <c r="DW49">
        <v>40</v>
      </c>
      <c r="DX49" s="62" t="s">
        <v>210</v>
      </c>
      <c r="DY49" s="453" t="s">
        <v>211</v>
      </c>
      <c r="DZ49" s="63" t="s">
        <v>212</v>
      </c>
    </row>
    <row r="50" spans="1:130" x14ac:dyDescent="0.2">
      <c r="A50" s="16"/>
      <c r="B50" s="54">
        <v>37408</v>
      </c>
      <c r="C50" s="55">
        <v>40.75</v>
      </c>
      <c r="D50" s="55">
        <v>44.25</v>
      </c>
      <c r="E50" s="55">
        <v>47.75</v>
      </c>
      <c r="F50" s="39"/>
      <c r="G50" s="55">
        <v>20.75</v>
      </c>
      <c r="H50" s="55">
        <v>20.75</v>
      </c>
      <c r="I50" s="55">
        <v>20.75</v>
      </c>
      <c r="J50" s="22"/>
      <c r="K50" s="23">
        <v>38292</v>
      </c>
      <c r="L50" s="56">
        <v>22.290000915527344</v>
      </c>
      <c r="M50" s="56">
        <v>22.290000915527344</v>
      </c>
      <c r="N50" s="56">
        <v>22.290000915527344</v>
      </c>
      <c r="O50" s="21"/>
      <c r="P50" s="56">
        <v>14.790000915527344</v>
      </c>
      <c r="Q50" s="56">
        <v>14.790000915527344</v>
      </c>
      <c r="R50" s="56">
        <v>14.790000915527344</v>
      </c>
      <c r="S50" s="21"/>
      <c r="T50" s="56">
        <v>0</v>
      </c>
      <c r="U50" s="56">
        <v>0</v>
      </c>
      <c r="V50" s="56">
        <v>0</v>
      </c>
      <c r="W50" s="21"/>
      <c r="X50" s="56">
        <v>0.16</v>
      </c>
      <c r="Y50" s="56">
        <v>0.2</v>
      </c>
      <c r="Z50" s="56">
        <v>0.24</v>
      </c>
      <c r="AA50" s="21"/>
      <c r="AB50" s="56">
        <v>0.08</v>
      </c>
      <c r="AC50" s="56">
        <v>0.1</v>
      </c>
      <c r="AD50" s="56">
        <v>0.12</v>
      </c>
      <c r="AE50" s="21"/>
      <c r="AF50" s="56">
        <v>0.32</v>
      </c>
      <c r="AG50" s="56">
        <v>0.4</v>
      </c>
      <c r="AH50" s="56">
        <v>0.48</v>
      </c>
      <c r="AI50" s="21"/>
      <c r="AJ50" s="56">
        <v>0.192</v>
      </c>
      <c r="AK50" s="56">
        <v>0.24</v>
      </c>
      <c r="AL50" s="56">
        <v>0.28799999999999998</v>
      </c>
      <c r="AM50" s="21"/>
      <c r="AN50" s="22">
        <v>14</v>
      </c>
      <c r="AO50" s="57">
        <v>0.25</v>
      </c>
      <c r="AP50" s="21"/>
      <c r="AQ50" s="57">
        <v>25</v>
      </c>
      <c r="AR50" s="59">
        <v>0.125</v>
      </c>
      <c r="AS50" s="21"/>
      <c r="AT50" s="57">
        <v>0</v>
      </c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3">
        <v>38292</v>
      </c>
      <c r="BG50" s="59">
        <v>0.75</v>
      </c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3"/>
      <c r="CG50" s="128"/>
      <c r="CH50" s="128"/>
      <c r="CI50" s="128"/>
      <c r="CK50" s="131"/>
      <c r="CL50" s="131"/>
      <c r="CM50" s="60"/>
      <c r="CN50"/>
      <c r="CO50"/>
      <c r="CP50"/>
      <c r="CQ50"/>
      <c r="CR50"/>
      <c r="CW50" s="119">
        <f t="shared" si="0"/>
        <v>38292</v>
      </c>
      <c r="CX50" s="118">
        <f t="shared" si="13"/>
        <v>0.32</v>
      </c>
      <c r="CY50" s="118">
        <f t="shared" si="14"/>
        <v>0.4</v>
      </c>
      <c r="CZ50" s="118">
        <f t="shared" si="15"/>
        <v>0.48</v>
      </c>
      <c r="DB50" s="118">
        <f t="shared" si="1"/>
        <v>0.16</v>
      </c>
      <c r="DC50" s="118">
        <f t="shared" si="2"/>
        <v>0.2</v>
      </c>
      <c r="DD50" s="118">
        <f t="shared" si="3"/>
        <v>0.24</v>
      </c>
      <c r="DF50" s="119">
        <f t="shared" si="4"/>
        <v>38292</v>
      </c>
      <c r="DG50" s="16">
        <f t="shared" si="5"/>
        <v>0.75</v>
      </c>
      <c r="DJ50" s="119">
        <f t="shared" si="6"/>
        <v>38292</v>
      </c>
      <c r="DK50" s="118">
        <f t="shared" si="7"/>
        <v>0.192</v>
      </c>
      <c r="DL50" s="118">
        <f t="shared" si="8"/>
        <v>0.24</v>
      </c>
      <c r="DM50" s="118">
        <f t="shared" si="9"/>
        <v>0.28799999999999998</v>
      </c>
      <c r="DO50" s="118">
        <f t="shared" si="10"/>
        <v>0.08</v>
      </c>
      <c r="DP50" s="118">
        <f t="shared" si="11"/>
        <v>0.1</v>
      </c>
      <c r="DQ50" s="118">
        <f t="shared" si="12"/>
        <v>0.12</v>
      </c>
      <c r="DW50">
        <v>41</v>
      </c>
      <c r="DX50" s="62" t="s">
        <v>213</v>
      </c>
      <c r="DY50" s="453" t="s">
        <v>214</v>
      </c>
      <c r="DZ50" s="63">
        <v>9</v>
      </c>
    </row>
    <row r="51" spans="1:130" x14ac:dyDescent="0.2">
      <c r="A51" s="16"/>
      <c r="B51" s="54">
        <v>37438</v>
      </c>
      <c r="C51" s="55">
        <v>54.5</v>
      </c>
      <c r="D51" s="55">
        <v>59.5</v>
      </c>
      <c r="E51" s="55">
        <v>64.5</v>
      </c>
      <c r="F51" s="39"/>
      <c r="G51" s="55">
        <v>21.25</v>
      </c>
      <c r="H51" s="55">
        <v>21.25</v>
      </c>
      <c r="I51" s="55">
        <v>21.25</v>
      </c>
      <c r="J51" s="22"/>
      <c r="K51" s="23">
        <v>38322</v>
      </c>
      <c r="L51" s="56">
        <v>27.290000915527344</v>
      </c>
      <c r="M51" s="56">
        <v>27.290000915527344</v>
      </c>
      <c r="N51" s="56">
        <v>27.290000915527344</v>
      </c>
      <c r="O51" s="21"/>
      <c r="P51" s="56">
        <v>21.790000915527344</v>
      </c>
      <c r="Q51" s="56">
        <v>21.790000915527344</v>
      </c>
      <c r="R51" s="56">
        <v>21.790000915527344</v>
      </c>
      <c r="S51" s="21"/>
      <c r="T51" s="56">
        <v>0</v>
      </c>
      <c r="U51" s="56">
        <v>0</v>
      </c>
      <c r="V51" s="56">
        <v>0</v>
      </c>
      <c r="W51" s="21"/>
      <c r="X51" s="56">
        <v>0.16</v>
      </c>
      <c r="Y51" s="56">
        <v>0.2</v>
      </c>
      <c r="Z51" s="56">
        <v>0.24</v>
      </c>
      <c r="AA51" s="21"/>
      <c r="AB51" s="56">
        <v>0.08</v>
      </c>
      <c r="AC51" s="56">
        <v>0.1</v>
      </c>
      <c r="AD51" s="56">
        <v>0.12</v>
      </c>
      <c r="AE51" s="21"/>
      <c r="AF51" s="56">
        <v>0.32</v>
      </c>
      <c r="AG51" s="56">
        <v>0.4</v>
      </c>
      <c r="AH51" s="56">
        <v>0.48</v>
      </c>
      <c r="AI51" s="21"/>
      <c r="AJ51" s="56">
        <v>0.192</v>
      </c>
      <c r="AK51" s="56">
        <v>0.24</v>
      </c>
      <c r="AL51" s="56">
        <v>0.28799999999999998</v>
      </c>
      <c r="AM51" s="21"/>
      <c r="AN51" s="22">
        <v>14</v>
      </c>
      <c r="AO51" s="57">
        <v>0.4</v>
      </c>
      <c r="AP51" s="21"/>
      <c r="AQ51" s="57">
        <v>60</v>
      </c>
      <c r="AR51" s="59">
        <v>0.25</v>
      </c>
      <c r="AS51" s="21"/>
      <c r="AT51" s="57">
        <v>0</v>
      </c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3">
        <v>38322</v>
      </c>
      <c r="BG51" s="59">
        <v>0.75</v>
      </c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3"/>
      <c r="CG51" s="128"/>
      <c r="CH51" s="128"/>
      <c r="CI51" s="128"/>
      <c r="CK51" s="131"/>
      <c r="CL51" s="131"/>
      <c r="CM51" s="60"/>
      <c r="CN51"/>
      <c r="CO51"/>
      <c r="CP51"/>
      <c r="CQ51"/>
      <c r="CR51"/>
      <c r="CW51" s="119">
        <f t="shared" si="0"/>
        <v>38322</v>
      </c>
      <c r="CX51" s="118">
        <f t="shared" si="13"/>
        <v>0.32</v>
      </c>
      <c r="CY51" s="118">
        <f t="shared" si="14"/>
        <v>0.4</v>
      </c>
      <c r="CZ51" s="118">
        <f t="shared" si="15"/>
        <v>0.48</v>
      </c>
      <c r="DB51" s="118">
        <f t="shared" si="1"/>
        <v>0.16</v>
      </c>
      <c r="DC51" s="118">
        <f t="shared" si="2"/>
        <v>0.2</v>
      </c>
      <c r="DD51" s="118">
        <f t="shared" si="3"/>
        <v>0.24</v>
      </c>
      <c r="DF51" s="119">
        <f t="shared" si="4"/>
        <v>38322</v>
      </c>
      <c r="DG51" s="16">
        <f t="shared" si="5"/>
        <v>0.75</v>
      </c>
      <c r="DJ51" s="119">
        <f t="shared" si="6"/>
        <v>38322</v>
      </c>
      <c r="DK51" s="118">
        <f t="shared" si="7"/>
        <v>0.192</v>
      </c>
      <c r="DL51" s="118">
        <f t="shared" si="8"/>
        <v>0.24</v>
      </c>
      <c r="DM51" s="118">
        <f t="shared" si="9"/>
        <v>0.28799999999999998</v>
      </c>
      <c r="DO51" s="118">
        <f t="shared" si="10"/>
        <v>0.08</v>
      </c>
      <c r="DP51" s="118">
        <f t="shared" si="11"/>
        <v>0.1</v>
      </c>
      <c r="DQ51" s="118">
        <f t="shared" si="12"/>
        <v>0.12</v>
      </c>
      <c r="DW51">
        <v>42</v>
      </c>
      <c r="DX51" s="62" t="s">
        <v>215</v>
      </c>
      <c r="DY51" s="453" t="s">
        <v>216</v>
      </c>
      <c r="DZ51" s="63">
        <v>10</v>
      </c>
    </row>
    <row r="52" spans="1:130" x14ac:dyDescent="0.2">
      <c r="A52" s="16"/>
      <c r="B52" s="54">
        <v>37469</v>
      </c>
      <c r="C52" s="55">
        <v>54.5</v>
      </c>
      <c r="D52" s="55">
        <v>59.5</v>
      </c>
      <c r="E52" s="55">
        <v>64.5</v>
      </c>
      <c r="F52" s="39"/>
      <c r="G52" s="55">
        <v>22.25</v>
      </c>
      <c r="H52" s="55">
        <v>22.25</v>
      </c>
      <c r="I52" s="55">
        <v>22.25</v>
      </c>
      <c r="J52" s="22"/>
      <c r="K52" s="23">
        <v>38353</v>
      </c>
      <c r="L52" s="56">
        <v>35.75</v>
      </c>
      <c r="M52" s="56">
        <v>35.75</v>
      </c>
      <c r="N52" s="56">
        <v>35.75</v>
      </c>
      <c r="O52" s="21"/>
      <c r="P52" s="56">
        <v>25.25</v>
      </c>
      <c r="Q52" s="56">
        <v>25.25</v>
      </c>
      <c r="R52" s="56">
        <v>25.25</v>
      </c>
      <c r="S52" s="21"/>
      <c r="T52" s="56">
        <v>0</v>
      </c>
      <c r="U52" s="56">
        <v>0</v>
      </c>
      <c r="V52" s="56">
        <v>0</v>
      </c>
      <c r="W52" s="21"/>
      <c r="X52" s="56">
        <v>0.16</v>
      </c>
      <c r="Y52" s="56">
        <v>0.2</v>
      </c>
      <c r="Z52" s="56">
        <v>0.24</v>
      </c>
      <c r="AA52" s="21"/>
      <c r="AB52" s="56">
        <v>0.08</v>
      </c>
      <c r="AC52" s="56">
        <v>0.1</v>
      </c>
      <c r="AD52" s="56">
        <v>0.12</v>
      </c>
      <c r="AE52" s="21"/>
      <c r="AF52" s="56">
        <v>0.32</v>
      </c>
      <c r="AG52" s="56">
        <v>0.4</v>
      </c>
      <c r="AH52" s="56">
        <v>0.48</v>
      </c>
      <c r="AI52" s="21"/>
      <c r="AJ52" s="56">
        <v>0.192</v>
      </c>
      <c r="AK52" s="56">
        <v>0.24</v>
      </c>
      <c r="AL52" s="56">
        <v>0.28799999999999998</v>
      </c>
      <c r="AM52" s="21"/>
      <c r="AN52" s="22">
        <v>15</v>
      </c>
      <c r="AO52" s="57">
        <v>0.4</v>
      </c>
      <c r="AP52" s="21"/>
      <c r="AQ52" s="57">
        <v>80</v>
      </c>
      <c r="AR52" s="59">
        <v>0.4</v>
      </c>
      <c r="AS52" s="21"/>
      <c r="AT52" s="57">
        <v>0</v>
      </c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3">
        <v>38353</v>
      </c>
      <c r="BG52" s="59">
        <v>0.75</v>
      </c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"/>
      <c r="CG52" s="128"/>
      <c r="CH52" s="128"/>
      <c r="CI52" s="128"/>
      <c r="CK52" s="131"/>
      <c r="CL52" s="131"/>
      <c r="CM52" s="60"/>
      <c r="CN52"/>
      <c r="CO52"/>
      <c r="CP52"/>
      <c r="CQ52"/>
      <c r="CR52"/>
      <c r="CW52" s="119">
        <f t="shared" si="0"/>
        <v>38353</v>
      </c>
      <c r="CX52" s="118">
        <f t="shared" si="13"/>
        <v>0.32</v>
      </c>
      <c r="CY52" s="118">
        <f t="shared" si="14"/>
        <v>0.4</v>
      </c>
      <c r="CZ52" s="118">
        <f t="shared" si="15"/>
        <v>0.48</v>
      </c>
      <c r="DB52" s="118">
        <f t="shared" si="1"/>
        <v>0.16</v>
      </c>
      <c r="DC52" s="118">
        <f t="shared" si="2"/>
        <v>0.2</v>
      </c>
      <c r="DD52" s="118">
        <f t="shared" si="3"/>
        <v>0.24</v>
      </c>
      <c r="DF52" s="119">
        <f t="shared" si="4"/>
        <v>38353</v>
      </c>
      <c r="DG52" s="16">
        <f t="shared" si="5"/>
        <v>0.75</v>
      </c>
      <c r="DJ52" s="119">
        <f t="shared" si="6"/>
        <v>38353</v>
      </c>
      <c r="DK52" s="118">
        <f t="shared" si="7"/>
        <v>0.192</v>
      </c>
      <c r="DL52" s="118">
        <f t="shared" si="8"/>
        <v>0.24</v>
      </c>
      <c r="DM52" s="118">
        <f t="shared" si="9"/>
        <v>0.28799999999999998</v>
      </c>
      <c r="DO52" s="118">
        <f t="shared" si="10"/>
        <v>0.08</v>
      </c>
      <c r="DP52" s="118">
        <f t="shared" si="11"/>
        <v>0.1</v>
      </c>
      <c r="DQ52" s="118">
        <f t="shared" si="12"/>
        <v>0.12</v>
      </c>
      <c r="DW52">
        <v>43</v>
      </c>
      <c r="DX52" s="62" t="s">
        <v>217</v>
      </c>
      <c r="DY52" s="453" t="s">
        <v>218</v>
      </c>
      <c r="DZ52" s="63">
        <v>11</v>
      </c>
    </row>
    <row r="53" spans="1:130" x14ac:dyDescent="0.2">
      <c r="A53" s="16"/>
      <c r="B53" s="54">
        <v>37500</v>
      </c>
      <c r="C53" s="55">
        <v>26.2</v>
      </c>
      <c r="D53" s="55">
        <v>28.75</v>
      </c>
      <c r="E53" s="55">
        <v>31.3</v>
      </c>
      <c r="F53" s="39"/>
      <c r="G53" s="55">
        <v>16.25</v>
      </c>
      <c r="H53" s="55">
        <v>16.25</v>
      </c>
      <c r="I53" s="55">
        <v>16.25</v>
      </c>
      <c r="J53" s="22"/>
      <c r="K53" s="23">
        <v>38384</v>
      </c>
      <c r="L53" s="56">
        <v>31.246002197265625</v>
      </c>
      <c r="M53" s="56">
        <v>31.246002197265625</v>
      </c>
      <c r="N53" s="56">
        <v>31.246002197265625</v>
      </c>
      <c r="O53" s="21"/>
      <c r="P53" s="56">
        <v>22.746501922607422</v>
      </c>
      <c r="Q53" s="56">
        <v>22.746501922607422</v>
      </c>
      <c r="R53" s="56">
        <v>22.746501922607422</v>
      </c>
      <c r="S53" s="21"/>
      <c r="T53" s="56">
        <v>0</v>
      </c>
      <c r="U53" s="56">
        <v>0</v>
      </c>
      <c r="V53" s="56">
        <v>0</v>
      </c>
      <c r="W53" s="21"/>
      <c r="X53" s="56">
        <v>0.16</v>
      </c>
      <c r="Y53" s="56">
        <v>0.2</v>
      </c>
      <c r="Z53" s="56">
        <v>0.24</v>
      </c>
      <c r="AA53" s="21"/>
      <c r="AB53" s="56">
        <v>0.08</v>
      </c>
      <c r="AC53" s="56">
        <v>0.1</v>
      </c>
      <c r="AD53" s="56">
        <v>0.12</v>
      </c>
      <c r="AE53" s="21"/>
      <c r="AF53" s="56">
        <v>0.28000000000000003</v>
      </c>
      <c r="AG53" s="56">
        <v>0.35</v>
      </c>
      <c r="AH53" s="56">
        <v>0.42</v>
      </c>
      <c r="AI53" s="21"/>
      <c r="AJ53" s="56">
        <v>0.16800000000000001</v>
      </c>
      <c r="AK53" s="56">
        <v>0.21</v>
      </c>
      <c r="AL53" s="56">
        <v>0.252</v>
      </c>
      <c r="AM53" s="21"/>
      <c r="AN53" s="22">
        <v>15</v>
      </c>
      <c r="AO53" s="57">
        <v>0.4</v>
      </c>
      <c r="AP53" s="21"/>
      <c r="AQ53" s="57">
        <v>100</v>
      </c>
      <c r="AR53" s="59">
        <v>0.4</v>
      </c>
      <c r="AS53" s="21"/>
      <c r="AT53" s="57">
        <v>0</v>
      </c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3">
        <v>38384</v>
      </c>
      <c r="BG53" s="59">
        <v>0.75</v>
      </c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"/>
      <c r="CG53" s="128"/>
      <c r="CH53" s="128"/>
      <c r="CI53" s="128"/>
      <c r="CK53" s="131"/>
      <c r="CL53" s="131"/>
      <c r="CM53" s="60"/>
      <c r="CN53"/>
      <c r="CO53"/>
      <c r="CP53"/>
      <c r="CQ53"/>
      <c r="CR53"/>
      <c r="CW53" s="119">
        <f t="shared" si="0"/>
        <v>38384</v>
      </c>
      <c r="CX53" s="118">
        <f t="shared" si="13"/>
        <v>0.28000000000000003</v>
      </c>
      <c r="CY53" s="118">
        <f t="shared" si="14"/>
        <v>0.35</v>
      </c>
      <c r="CZ53" s="118">
        <f t="shared" si="15"/>
        <v>0.42</v>
      </c>
      <c r="DB53" s="118">
        <f t="shared" si="1"/>
        <v>0.16</v>
      </c>
      <c r="DC53" s="118">
        <f t="shared" si="2"/>
        <v>0.2</v>
      </c>
      <c r="DD53" s="118">
        <f t="shared" si="3"/>
        <v>0.24</v>
      </c>
      <c r="DF53" s="119">
        <f t="shared" si="4"/>
        <v>38384</v>
      </c>
      <c r="DG53" s="16">
        <f t="shared" si="5"/>
        <v>0.75</v>
      </c>
      <c r="DJ53" s="119">
        <f t="shared" si="6"/>
        <v>38384</v>
      </c>
      <c r="DK53" s="118">
        <f t="shared" si="7"/>
        <v>0.16800000000000001</v>
      </c>
      <c r="DL53" s="118">
        <f t="shared" si="8"/>
        <v>0.21</v>
      </c>
      <c r="DM53" s="118">
        <f t="shared" si="9"/>
        <v>0.252</v>
      </c>
      <c r="DO53" s="118">
        <f t="shared" si="10"/>
        <v>0.08</v>
      </c>
      <c r="DP53" s="118">
        <f t="shared" si="11"/>
        <v>0.1</v>
      </c>
      <c r="DQ53" s="118">
        <f t="shared" si="12"/>
        <v>0.12</v>
      </c>
      <c r="DW53">
        <v>44</v>
      </c>
      <c r="DX53" s="62" t="s">
        <v>1</v>
      </c>
      <c r="DY53" s="453" t="s">
        <v>2</v>
      </c>
      <c r="DZ53" s="63">
        <v>12</v>
      </c>
    </row>
    <row r="54" spans="1:130" x14ac:dyDescent="0.2">
      <c r="A54" s="16"/>
      <c r="B54" s="54">
        <v>37530</v>
      </c>
      <c r="C54" s="55">
        <v>28.756249618530273</v>
      </c>
      <c r="D54" s="55">
        <v>29.556249618530273</v>
      </c>
      <c r="E54" s="55">
        <v>30.356249618530274</v>
      </c>
      <c r="F54" s="39"/>
      <c r="G54" s="55">
        <v>15.750002861022949</v>
      </c>
      <c r="H54" s="55">
        <v>15.750002861022949</v>
      </c>
      <c r="I54" s="55">
        <v>15.750002861022949</v>
      </c>
      <c r="J54" s="22"/>
      <c r="K54" s="23">
        <v>38412</v>
      </c>
      <c r="L54" s="56">
        <v>25.5</v>
      </c>
      <c r="M54" s="56">
        <v>25.5</v>
      </c>
      <c r="N54" s="56">
        <v>25.5</v>
      </c>
      <c r="O54" s="21"/>
      <c r="P54" s="56">
        <v>20</v>
      </c>
      <c r="Q54" s="56">
        <v>20</v>
      </c>
      <c r="R54" s="56">
        <v>20</v>
      </c>
      <c r="S54" s="21"/>
      <c r="T54" s="56">
        <v>0</v>
      </c>
      <c r="U54" s="56">
        <v>0</v>
      </c>
      <c r="V54" s="56">
        <v>0</v>
      </c>
      <c r="W54" s="21"/>
      <c r="X54" s="56">
        <v>0.16</v>
      </c>
      <c r="Y54" s="56">
        <v>0.2</v>
      </c>
      <c r="Z54" s="56">
        <v>0.24</v>
      </c>
      <c r="AA54" s="21"/>
      <c r="AB54" s="56">
        <v>0.08</v>
      </c>
      <c r="AC54" s="56">
        <v>0.1</v>
      </c>
      <c r="AD54" s="56">
        <v>0.12</v>
      </c>
      <c r="AE54" s="21"/>
      <c r="AF54" s="56">
        <v>0.28000000000000003</v>
      </c>
      <c r="AG54" s="56">
        <v>0.35</v>
      </c>
      <c r="AH54" s="56">
        <v>0.42</v>
      </c>
      <c r="AI54" s="21"/>
      <c r="AJ54" s="56">
        <v>0.16800000000000001</v>
      </c>
      <c r="AK54" s="56">
        <v>0.21</v>
      </c>
      <c r="AL54" s="56">
        <v>0.252</v>
      </c>
      <c r="AM54" s="21"/>
      <c r="AN54" s="22">
        <v>15</v>
      </c>
      <c r="AO54" s="57">
        <v>0.4</v>
      </c>
      <c r="AP54" s="21"/>
      <c r="AQ54" s="57">
        <v>120</v>
      </c>
      <c r="AR54" s="59">
        <v>0.4</v>
      </c>
      <c r="AS54" s="21"/>
      <c r="AT54" s="57">
        <v>0</v>
      </c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3">
        <v>38412</v>
      </c>
      <c r="BG54" s="59">
        <v>0.75</v>
      </c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"/>
      <c r="CG54" s="128"/>
      <c r="CH54" s="128"/>
      <c r="CI54" s="128"/>
      <c r="CK54" s="131"/>
      <c r="CL54" s="131"/>
      <c r="CM54" s="60"/>
      <c r="CN54"/>
      <c r="CO54"/>
      <c r="CP54"/>
      <c r="CQ54"/>
      <c r="CR54"/>
      <c r="CW54" s="119">
        <f t="shared" si="0"/>
        <v>38412</v>
      </c>
      <c r="CX54" s="118">
        <f t="shared" si="13"/>
        <v>0.28000000000000003</v>
      </c>
      <c r="CY54" s="118">
        <f t="shared" si="14"/>
        <v>0.35</v>
      </c>
      <c r="CZ54" s="118">
        <f t="shared" si="15"/>
        <v>0.42</v>
      </c>
      <c r="DB54" s="118">
        <f t="shared" si="1"/>
        <v>0.16</v>
      </c>
      <c r="DC54" s="118">
        <f t="shared" si="2"/>
        <v>0.2</v>
      </c>
      <c r="DD54" s="118">
        <f t="shared" si="3"/>
        <v>0.24</v>
      </c>
      <c r="DF54" s="119">
        <f t="shared" si="4"/>
        <v>38412</v>
      </c>
      <c r="DG54" s="16">
        <f t="shared" si="5"/>
        <v>0.75</v>
      </c>
      <c r="DJ54" s="119">
        <f t="shared" si="6"/>
        <v>38412</v>
      </c>
      <c r="DK54" s="118">
        <f t="shared" si="7"/>
        <v>0.16800000000000001</v>
      </c>
      <c r="DL54" s="118">
        <f t="shared" si="8"/>
        <v>0.21</v>
      </c>
      <c r="DM54" s="118">
        <f t="shared" si="9"/>
        <v>0.252</v>
      </c>
      <c r="DO54" s="118">
        <f t="shared" si="10"/>
        <v>0.08</v>
      </c>
      <c r="DP54" s="118">
        <f t="shared" si="11"/>
        <v>0.1</v>
      </c>
      <c r="DQ54" s="118">
        <f t="shared" si="12"/>
        <v>0.12</v>
      </c>
      <c r="DW54">
        <v>45</v>
      </c>
      <c r="DX54" s="62" t="s">
        <v>13</v>
      </c>
      <c r="DY54" s="453" t="s">
        <v>14</v>
      </c>
      <c r="DZ54" s="63">
        <v>20</v>
      </c>
    </row>
    <row r="55" spans="1:130" x14ac:dyDescent="0.2">
      <c r="A55" s="16"/>
      <c r="B55" s="54">
        <v>37561</v>
      </c>
      <c r="C55" s="55">
        <v>28.956252288818359</v>
      </c>
      <c r="D55" s="55">
        <v>29.756252288818359</v>
      </c>
      <c r="E55" s="55">
        <v>30.55625228881836</v>
      </c>
      <c r="F55" s="39"/>
      <c r="G55" s="55">
        <v>16.75</v>
      </c>
      <c r="H55" s="55">
        <v>16.75</v>
      </c>
      <c r="I55" s="55">
        <v>16.75</v>
      </c>
      <c r="J55" s="22"/>
      <c r="K55" s="23">
        <v>38443</v>
      </c>
      <c r="L55" s="56">
        <v>22</v>
      </c>
      <c r="M55" s="56">
        <v>22</v>
      </c>
      <c r="N55" s="56">
        <v>22</v>
      </c>
      <c r="O55" s="21"/>
      <c r="P55" s="56">
        <v>16.495000839233398</v>
      </c>
      <c r="Q55" s="56">
        <v>16.495000839233398</v>
      </c>
      <c r="R55" s="56">
        <v>16.495000839233398</v>
      </c>
      <c r="S55" s="21"/>
      <c r="T55" s="56">
        <v>0</v>
      </c>
      <c r="U55" s="56">
        <v>0</v>
      </c>
      <c r="V55" s="56">
        <v>0</v>
      </c>
      <c r="W55" s="21"/>
      <c r="X55" s="56">
        <v>0.16</v>
      </c>
      <c r="Y55" s="56">
        <v>0.2</v>
      </c>
      <c r="Z55" s="56">
        <v>0.24</v>
      </c>
      <c r="AA55" s="21"/>
      <c r="AB55" s="56">
        <v>0.08</v>
      </c>
      <c r="AC55" s="56">
        <v>0.1</v>
      </c>
      <c r="AD55" s="56">
        <v>0.12</v>
      </c>
      <c r="AE55" s="21"/>
      <c r="AF55" s="56">
        <v>0.28000000000000003</v>
      </c>
      <c r="AG55" s="56">
        <v>0.35</v>
      </c>
      <c r="AH55" s="56">
        <v>0.42</v>
      </c>
      <c r="AI55" s="21"/>
      <c r="AJ55" s="56">
        <v>0.16800000000000001</v>
      </c>
      <c r="AK55" s="56">
        <v>0.21</v>
      </c>
      <c r="AL55" s="56">
        <v>0.252</v>
      </c>
      <c r="AM55" s="21"/>
      <c r="AN55" s="22">
        <v>16</v>
      </c>
      <c r="AO55" s="57">
        <v>0.4</v>
      </c>
      <c r="AP55" s="21"/>
      <c r="AQ55" s="57">
        <v>140</v>
      </c>
      <c r="AR55" s="59">
        <v>0.4</v>
      </c>
      <c r="AS55" s="21"/>
      <c r="AT55" s="57">
        <v>0</v>
      </c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3">
        <v>38443</v>
      </c>
      <c r="BG55" s="59">
        <v>0.75</v>
      </c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"/>
      <c r="CG55" s="128"/>
      <c r="CH55" s="128"/>
      <c r="CI55" s="128"/>
      <c r="CK55" s="131"/>
      <c r="CL55" s="131"/>
      <c r="CM55" s="60"/>
      <c r="CN55"/>
      <c r="CO55"/>
      <c r="CP55"/>
      <c r="CQ55"/>
      <c r="CR55"/>
      <c r="CW55" s="119">
        <f t="shared" si="0"/>
        <v>38443</v>
      </c>
      <c r="CX55" s="118">
        <f t="shared" si="13"/>
        <v>0.28000000000000003</v>
      </c>
      <c r="CY55" s="118">
        <f t="shared" si="14"/>
        <v>0.35</v>
      </c>
      <c r="CZ55" s="118">
        <f t="shared" si="15"/>
        <v>0.42</v>
      </c>
      <c r="DB55" s="118">
        <f t="shared" si="1"/>
        <v>0.16</v>
      </c>
      <c r="DC55" s="118">
        <f t="shared" si="2"/>
        <v>0.2</v>
      </c>
      <c r="DD55" s="118">
        <f t="shared" si="3"/>
        <v>0.24</v>
      </c>
      <c r="DF55" s="119">
        <f t="shared" si="4"/>
        <v>38443</v>
      </c>
      <c r="DG55" s="16">
        <f t="shared" si="5"/>
        <v>0.75</v>
      </c>
      <c r="DJ55" s="119">
        <f t="shared" si="6"/>
        <v>38443</v>
      </c>
      <c r="DK55" s="118">
        <f t="shared" si="7"/>
        <v>0.16800000000000001</v>
      </c>
      <c r="DL55" s="118">
        <f t="shared" si="8"/>
        <v>0.21</v>
      </c>
      <c r="DM55" s="118">
        <f t="shared" si="9"/>
        <v>0.252</v>
      </c>
      <c r="DO55" s="118">
        <f t="shared" si="10"/>
        <v>0.08</v>
      </c>
      <c r="DP55" s="118">
        <f t="shared" si="11"/>
        <v>0.1</v>
      </c>
      <c r="DQ55" s="118">
        <f t="shared" si="12"/>
        <v>0.12</v>
      </c>
      <c r="DW55">
        <v>46</v>
      </c>
      <c r="DX55" s="62" t="s">
        <v>15</v>
      </c>
      <c r="DY55" s="453" t="s">
        <v>16</v>
      </c>
      <c r="DZ55" s="63">
        <v>21</v>
      </c>
    </row>
    <row r="56" spans="1:130" ht="13.5" thickBot="1" x14ac:dyDescent="0.25">
      <c r="A56" s="16"/>
      <c r="B56" s="54">
        <v>37591</v>
      </c>
      <c r="C56" s="55">
        <v>29.156249237060546</v>
      </c>
      <c r="D56" s="55">
        <v>29.956249237060547</v>
      </c>
      <c r="E56" s="55">
        <v>30.756249237060548</v>
      </c>
      <c r="F56" s="39"/>
      <c r="G56" s="55">
        <v>19</v>
      </c>
      <c r="H56" s="55">
        <v>19</v>
      </c>
      <c r="I56" s="55">
        <v>19</v>
      </c>
      <c r="J56" s="22"/>
      <c r="K56" s="23">
        <v>38473</v>
      </c>
      <c r="L56" s="56">
        <v>22.290000915527344</v>
      </c>
      <c r="M56" s="56">
        <v>22.290000915527344</v>
      </c>
      <c r="N56" s="56">
        <v>22.290000915527344</v>
      </c>
      <c r="O56" s="21"/>
      <c r="P56" s="56">
        <v>15.795000076293945</v>
      </c>
      <c r="Q56" s="56">
        <v>15.795000076293945</v>
      </c>
      <c r="R56" s="56">
        <v>15.795000076293945</v>
      </c>
      <c r="S56" s="21"/>
      <c r="T56" s="56">
        <v>0</v>
      </c>
      <c r="U56" s="56">
        <v>0</v>
      </c>
      <c r="V56" s="56">
        <v>0</v>
      </c>
      <c r="W56" s="21"/>
      <c r="X56" s="56">
        <v>0.16</v>
      </c>
      <c r="Y56" s="56">
        <v>0.2</v>
      </c>
      <c r="Z56" s="56">
        <v>0.24</v>
      </c>
      <c r="AA56" s="21"/>
      <c r="AB56" s="56">
        <v>0.08</v>
      </c>
      <c r="AC56" s="56">
        <v>0.1</v>
      </c>
      <c r="AD56" s="56">
        <v>0.12</v>
      </c>
      <c r="AE56" s="21"/>
      <c r="AF56" s="56">
        <v>0.28000000000000003</v>
      </c>
      <c r="AG56" s="56">
        <v>0.35</v>
      </c>
      <c r="AH56" s="56">
        <v>0.42</v>
      </c>
      <c r="AI56" s="21"/>
      <c r="AJ56" s="56">
        <v>0.16800000000000001</v>
      </c>
      <c r="AK56" s="56">
        <v>0.21</v>
      </c>
      <c r="AL56" s="56">
        <v>0.252</v>
      </c>
      <c r="AM56" s="21"/>
      <c r="AN56" s="22">
        <v>16</v>
      </c>
      <c r="AO56" s="57">
        <v>0.4</v>
      </c>
      <c r="AP56" s="21"/>
      <c r="AQ56" s="57">
        <v>160</v>
      </c>
      <c r="AR56" s="59">
        <v>0.4</v>
      </c>
      <c r="AS56" s="21"/>
      <c r="AT56" s="57">
        <v>0</v>
      </c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3">
        <v>38473</v>
      </c>
      <c r="BG56" s="59">
        <v>0.75</v>
      </c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"/>
      <c r="CG56" s="3"/>
      <c r="CH56" s="3"/>
      <c r="CI56" s="3"/>
      <c r="CK56" s="131"/>
      <c r="CL56" s="131"/>
      <c r="CM56" s="60"/>
      <c r="CN56"/>
      <c r="CO56"/>
      <c r="CP56"/>
      <c r="CQ56"/>
      <c r="CR56"/>
      <c r="CW56" s="119">
        <f t="shared" si="0"/>
        <v>38473</v>
      </c>
      <c r="CX56" s="118">
        <f t="shared" si="13"/>
        <v>0.28000000000000003</v>
      </c>
      <c r="CY56" s="118">
        <f t="shared" si="14"/>
        <v>0.35</v>
      </c>
      <c r="CZ56" s="118">
        <f t="shared" si="15"/>
        <v>0.42</v>
      </c>
      <c r="DB56" s="118">
        <f t="shared" si="1"/>
        <v>0.16</v>
      </c>
      <c r="DC56" s="118">
        <f t="shared" si="2"/>
        <v>0.2</v>
      </c>
      <c r="DD56" s="118">
        <f t="shared" si="3"/>
        <v>0.24</v>
      </c>
      <c r="DF56" s="119">
        <f t="shared" si="4"/>
        <v>38473</v>
      </c>
      <c r="DG56" s="16">
        <f t="shared" si="5"/>
        <v>0.75</v>
      </c>
      <c r="DJ56" s="119">
        <f t="shared" si="6"/>
        <v>38473</v>
      </c>
      <c r="DK56" s="118">
        <f t="shared" si="7"/>
        <v>0.16800000000000001</v>
      </c>
      <c r="DL56" s="118">
        <f t="shared" si="8"/>
        <v>0.21</v>
      </c>
      <c r="DM56" s="118">
        <f t="shared" si="9"/>
        <v>0.252</v>
      </c>
      <c r="DO56" s="118">
        <f t="shared" si="10"/>
        <v>0.08</v>
      </c>
      <c r="DP56" s="118">
        <f t="shared" si="11"/>
        <v>0.1</v>
      </c>
      <c r="DQ56" s="118">
        <f t="shared" si="12"/>
        <v>0.12</v>
      </c>
      <c r="DW56">
        <v>47</v>
      </c>
      <c r="DX56" s="457" t="s">
        <v>15</v>
      </c>
      <c r="DY56" s="458" t="s">
        <v>17</v>
      </c>
      <c r="DZ56" s="459">
        <v>22</v>
      </c>
    </row>
    <row r="57" spans="1:130" x14ac:dyDescent="0.2">
      <c r="A57" s="16"/>
      <c r="B57" s="54">
        <v>37622</v>
      </c>
      <c r="C57" s="55">
        <v>32.935717010498045</v>
      </c>
      <c r="D57" s="55">
        <v>33.285717010498047</v>
      </c>
      <c r="E57" s="55">
        <v>33.635717010498048</v>
      </c>
      <c r="F57" s="39"/>
      <c r="G57" s="55">
        <v>20.889999389648438</v>
      </c>
      <c r="H57" s="55">
        <v>20.889999389648438</v>
      </c>
      <c r="I57" s="55">
        <v>20.889999389648438</v>
      </c>
      <c r="J57" s="22"/>
      <c r="K57" s="23">
        <v>38504</v>
      </c>
      <c r="L57" s="56">
        <v>29.290000915527344</v>
      </c>
      <c r="M57" s="56">
        <v>29.290000915527344</v>
      </c>
      <c r="N57" s="56">
        <v>29.290000915527344</v>
      </c>
      <c r="O57" s="21"/>
      <c r="P57" s="56">
        <v>19.790000915527344</v>
      </c>
      <c r="Q57" s="56">
        <v>19.790000915527344</v>
      </c>
      <c r="R57" s="56">
        <v>19.790000915527344</v>
      </c>
      <c r="S57" s="21"/>
      <c r="T57" s="56">
        <v>0</v>
      </c>
      <c r="U57" s="56">
        <v>0</v>
      </c>
      <c r="V57" s="56">
        <v>0</v>
      </c>
      <c r="W57" s="21"/>
      <c r="X57" s="56">
        <v>0.16</v>
      </c>
      <c r="Y57" s="56">
        <v>0.2</v>
      </c>
      <c r="Z57" s="56">
        <v>0.24</v>
      </c>
      <c r="AA57" s="21"/>
      <c r="AB57" s="56">
        <v>0.08</v>
      </c>
      <c r="AC57" s="56">
        <v>0.1</v>
      </c>
      <c r="AD57" s="56">
        <v>0.12</v>
      </c>
      <c r="AE57" s="21"/>
      <c r="AF57" s="56">
        <v>0.36</v>
      </c>
      <c r="AG57" s="56">
        <v>0.45</v>
      </c>
      <c r="AH57" s="56">
        <v>0.54</v>
      </c>
      <c r="AI57" s="21"/>
      <c r="AJ57" s="56">
        <v>0.21600000000000003</v>
      </c>
      <c r="AK57" s="56">
        <v>0.27</v>
      </c>
      <c r="AL57" s="56">
        <v>0.32400000000000001</v>
      </c>
      <c r="AM57" s="21"/>
      <c r="AN57" s="22">
        <v>16</v>
      </c>
      <c r="AO57" s="57">
        <v>0.4</v>
      </c>
      <c r="AP57" s="21"/>
      <c r="AQ57" s="57">
        <v>180</v>
      </c>
      <c r="AR57" s="59">
        <v>0.4</v>
      </c>
      <c r="AS57" s="21"/>
      <c r="AT57" s="57">
        <v>0</v>
      </c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3">
        <v>38504</v>
      </c>
      <c r="BG57" s="59">
        <v>0.75</v>
      </c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"/>
      <c r="CG57" s="122"/>
      <c r="CH57" s="123"/>
      <c r="CI57" s="123"/>
      <c r="CK57" s="131"/>
      <c r="CL57" s="131"/>
      <c r="CM57" s="60"/>
      <c r="CN57"/>
      <c r="CO57"/>
      <c r="CP57"/>
      <c r="CQ57"/>
      <c r="CR57"/>
      <c r="CW57" s="119">
        <f t="shared" si="0"/>
        <v>38504</v>
      </c>
      <c r="CX57" s="118">
        <f t="shared" si="13"/>
        <v>0.36</v>
      </c>
      <c r="CY57" s="118">
        <f t="shared" si="14"/>
        <v>0.45</v>
      </c>
      <c r="CZ57" s="118">
        <f t="shared" si="15"/>
        <v>0.54</v>
      </c>
      <c r="DB57" s="118">
        <f t="shared" si="1"/>
        <v>0.16</v>
      </c>
      <c r="DC57" s="118">
        <f t="shared" si="2"/>
        <v>0.2</v>
      </c>
      <c r="DD57" s="118">
        <f t="shared" si="3"/>
        <v>0.24</v>
      </c>
      <c r="DF57" s="119">
        <f t="shared" si="4"/>
        <v>38504</v>
      </c>
      <c r="DG57" s="16">
        <f t="shared" si="5"/>
        <v>0.75</v>
      </c>
      <c r="DJ57" s="119">
        <f t="shared" si="6"/>
        <v>38504</v>
      </c>
      <c r="DK57" s="118">
        <f t="shared" si="7"/>
        <v>0.21600000000000003</v>
      </c>
      <c r="DL57" s="118">
        <f t="shared" si="8"/>
        <v>0.27</v>
      </c>
      <c r="DM57" s="118">
        <f t="shared" si="9"/>
        <v>0.32400000000000001</v>
      </c>
      <c r="DO57" s="118">
        <f t="shared" si="10"/>
        <v>0.08</v>
      </c>
      <c r="DP57" s="118">
        <f t="shared" si="11"/>
        <v>0.1</v>
      </c>
      <c r="DQ57" s="118">
        <f t="shared" si="12"/>
        <v>0.12</v>
      </c>
    </row>
    <row r="58" spans="1:130" x14ac:dyDescent="0.2">
      <c r="A58" s="16"/>
      <c r="B58" s="54">
        <v>37653</v>
      </c>
      <c r="C58" s="55">
        <v>32.335714721679686</v>
      </c>
      <c r="D58" s="55">
        <v>32.685714721679688</v>
      </c>
      <c r="E58" s="55">
        <v>33.035714721679689</v>
      </c>
      <c r="F58" s="39"/>
      <c r="G58" s="55">
        <v>19.389999389648438</v>
      </c>
      <c r="H58" s="55">
        <v>19.389999389648438</v>
      </c>
      <c r="I58" s="55">
        <v>19.389999389648438</v>
      </c>
      <c r="J58" s="22"/>
      <c r="K58" s="23">
        <v>38534</v>
      </c>
      <c r="L58" s="56">
        <v>35.290000915527344</v>
      </c>
      <c r="M58" s="56">
        <v>35.290000915527344</v>
      </c>
      <c r="N58" s="56">
        <v>35.290000915527344</v>
      </c>
      <c r="O58" s="21"/>
      <c r="P58" s="56">
        <v>25.790000915527344</v>
      </c>
      <c r="Q58" s="56">
        <v>25.790000915527344</v>
      </c>
      <c r="R58" s="56">
        <v>25.790000915527344</v>
      </c>
      <c r="S58" s="21"/>
      <c r="T58" s="56">
        <v>0</v>
      </c>
      <c r="U58" s="56">
        <v>0</v>
      </c>
      <c r="V58" s="56">
        <v>0</v>
      </c>
      <c r="W58" s="21"/>
      <c r="X58" s="56">
        <v>0.16</v>
      </c>
      <c r="Y58" s="56">
        <v>0.2</v>
      </c>
      <c r="Z58" s="56">
        <v>0.24</v>
      </c>
      <c r="AA58" s="21"/>
      <c r="AB58" s="56">
        <v>0.08</v>
      </c>
      <c r="AC58" s="56">
        <v>0.1</v>
      </c>
      <c r="AD58" s="56">
        <v>0.12</v>
      </c>
      <c r="AE58" s="21"/>
      <c r="AF58" s="56">
        <v>0.36</v>
      </c>
      <c r="AG58" s="56">
        <v>0.45</v>
      </c>
      <c r="AH58" s="56">
        <v>0.54</v>
      </c>
      <c r="AI58" s="21"/>
      <c r="AJ58" s="56">
        <v>0.21600000000000003</v>
      </c>
      <c r="AK58" s="56">
        <v>0.27</v>
      </c>
      <c r="AL58" s="56">
        <v>0.32400000000000001</v>
      </c>
      <c r="AM58" s="21"/>
      <c r="AN58" s="22">
        <v>17</v>
      </c>
      <c r="AO58" s="57">
        <v>0.4</v>
      </c>
      <c r="AP58" s="21"/>
      <c r="AQ58" s="57">
        <v>200</v>
      </c>
      <c r="AR58" s="59">
        <v>0.4</v>
      </c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3">
        <v>38534</v>
      </c>
      <c r="BG58" s="59">
        <v>0.75</v>
      </c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"/>
      <c r="CG58" s="125"/>
      <c r="CH58" s="125"/>
      <c r="CI58" s="125"/>
      <c r="CK58" s="131"/>
      <c r="CL58" s="131"/>
      <c r="CM58" s="60"/>
      <c r="CN58"/>
      <c r="CO58"/>
      <c r="CP58"/>
      <c r="CQ58"/>
      <c r="CR58"/>
      <c r="CW58" s="119">
        <f t="shared" si="0"/>
        <v>38534</v>
      </c>
      <c r="CX58" s="118">
        <f t="shared" si="13"/>
        <v>0.36</v>
      </c>
      <c r="CY58" s="118">
        <f t="shared" si="14"/>
        <v>0.45</v>
      </c>
      <c r="CZ58" s="118">
        <f t="shared" si="15"/>
        <v>0.54</v>
      </c>
      <c r="DB58" s="118">
        <f t="shared" si="1"/>
        <v>0.16</v>
      </c>
      <c r="DC58" s="118">
        <f t="shared" si="2"/>
        <v>0.2</v>
      </c>
      <c r="DD58" s="118">
        <f t="shared" si="3"/>
        <v>0.24</v>
      </c>
      <c r="DF58" s="119">
        <f t="shared" si="4"/>
        <v>38534</v>
      </c>
      <c r="DG58" s="16">
        <f t="shared" si="5"/>
        <v>0.75</v>
      </c>
      <c r="DJ58" s="119">
        <f t="shared" si="6"/>
        <v>38534</v>
      </c>
      <c r="DK58" s="118">
        <f t="shared" si="7"/>
        <v>0.21600000000000003</v>
      </c>
      <c r="DL58" s="118">
        <f t="shared" si="8"/>
        <v>0.27</v>
      </c>
      <c r="DM58" s="118">
        <f t="shared" si="9"/>
        <v>0.32400000000000001</v>
      </c>
      <c r="DO58" s="118">
        <f t="shared" si="10"/>
        <v>0.08</v>
      </c>
      <c r="DP58" s="118">
        <f t="shared" si="11"/>
        <v>0.1</v>
      </c>
      <c r="DQ58" s="118">
        <f t="shared" si="12"/>
        <v>0.12</v>
      </c>
    </row>
    <row r="59" spans="1:130" x14ac:dyDescent="0.2">
      <c r="A59" s="16"/>
      <c r="B59" s="54">
        <v>37681</v>
      </c>
      <c r="C59" s="55">
        <v>31.09767837524414</v>
      </c>
      <c r="D59" s="55">
        <v>31.647678375244141</v>
      </c>
      <c r="E59" s="55">
        <v>32.197678375244138</v>
      </c>
      <c r="F59" s="39"/>
      <c r="G59" s="55">
        <v>20.389999389648438</v>
      </c>
      <c r="H59" s="55">
        <v>20.389999389648438</v>
      </c>
      <c r="I59" s="55">
        <v>20.389999389648438</v>
      </c>
      <c r="J59" s="22"/>
      <c r="K59" s="23">
        <v>38565</v>
      </c>
      <c r="L59" s="56">
        <v>33.290004730224609</v>
      </c>
      <c r="M59" s="56">
        <v>33.290004730224609</v>
      </c>
      <c r="N59" s="56">
        <v>33.290004730224609</v>
      </c>
      <c r="O59" s="21"/>
      <c r="P59" s="56">
        <v>25.790000915527344</v>
      </c>
      <c r="Q59" s="56">
        <v>25.790000915527344</v>
      </c>
      <c r="R59" s="56">
        <v>25.790000915527344</v>
      </c>
      <c r="S59" s="21"/>
      <c r="T59" s="56">
        <v>0</v>
      </c>
      <c r="U59" s="56">
        <v>0</v>
      </c>
      <c r="V59" s="56">
        <v>0</v>
      </c>
      <c r="W59" s="21"/>
      <c r="X59" s="56">
        <v>0.24</v>
      </c>
      <c r="Y59" s="56">
        <v>0.3</v>
      </c>
      <c r="Z59" s="56">
        <v>0.36</v>
      </c>
      <c r="AA59" s="21"/>
      <c r="AB59" s="56">
        <v>0.12</v>
      </c>
      <c r="AC59" s="56">
        <v>0.15</v>
      </c>
      <c r="AD59" s="56">
        <v>0.18</v>
      </c>
      <c r="AE59" s="21"/>
      <c r="AF59" s="56">
        <v>0.48</v>
      </c>
      <c r="AG59" s="56">
        <v>0.6</v>
      </c>
      <c r="AH59" s="56">
        <v>0.72</v>
      </c>
      <c r="AI59" s="21"/>
      <c r="AJ59" s="56">
        <v>0.28799999999999998</v>
      </c>
      <c r="AK59" s="56">
        <v>0.36</v>
      </c>
      <c r="AL59" s="56">
        <v>0.432</v>
      </c>
      <c r="AM59" s="21"/>
      <c r="AN59" s="22">
        <v>17</v>
      </c>
      <c r="AO59" s="57">
        <v>0.4</v>
      </c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3">
        <v>38565</v>
      </c>
      <c r="BG59" s="59">
        <v>0.75</v>
      </c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"/>
      <c r="CG59" s="125"/>
      <c r="CH59" s="125"/>
      <c r="CI59" s="125"/>
      <c r="CK59" s="131"/>
      <c r="CL59" s="131"/>
      <c r="CM59" s="60"/>
      <c r="CN59"/>
      <c r="CO59"/>
      <c r="CP59"/>
      <c r="CQ59"/>
      <c r="CR59"/>
      <c r="CW59" s="119">
        <f t="shared" si="0"/>
        <v>38565</v>
      </c>
      <c r="CX59" s="118">
        <f t="shared" si="13"/>
        <v>0.48</v>
      </c>
      <c r="CY59" s="118">
        <f t="shared" si="14"/>
        <v>0.6</v>
      </c>
      <c r="CZ59" s="118">
        <f t="shared" si="15"/>
        <v>0.72</v>
      </c>
      <c r="DB59" s="118">
        <f t="shared" si="1"/>
        <v>0.24</v>
      </c>
      <c r="DC59" s="118">
        <f t="shared" si="2"/>
        <v>0.3</v>
      </c>
      <c r="DD59" s="118">
        <f t="shared" si="3"/>
        <v>0.36</v>
      </c>
      <c r="DF59" s="119">
        <f t="shared" si="4"/>
        <v>38565</v>
      </c>
      <c r="DG59" s="16">
        <f t="shared" si="5"/>
        <v>0.75</v>
      </c>
      <c r="DJ59" s="119">
        <f t="shared" si="6"/>
        <v>38565</v>
      </c>
      <c r="DK59" s="118">
        <f t="shared" si="7"/>
        <v>0.28799999999999998</v>
      </c>
      <c r="DL59" s="118">
        <f t="shared" si="8"/>
        <v>0.36</v>
      </c>
      <c r="DM59" s="118">
        <f t="shared" si="9"/>
        <v>0.432</v>
      </c>
      <c r="DO59" s="118">
        <f t="shared" si="10"/>
        <v>0.12</v>
      </c>
      <c r="DP59" s="118">
        <f t="shared" si="11"/>
        <v>0.15</v>
      </c>
      <c r="DQ59" s="118">
        <f t="shared" si="12"/>
        <v>0.18</v>
      </c>
    </row>
    <row r="60" spans="1:130" x14ac:dyDescent="0.2">
      <c r="A60" s="16"/>
      <c r="B60" s="54">
        <v>37712</v>
      </c>
      <c r="C60" s="55">
        <v>30.797671508789062</v>
      </c>
      <c r="D60" s="55">
        <v>31.847671508789063</v>
      </c>
      <c r="E60" s="55">
        <v>32.89767150878906</v>
      </c>
      <c r="F60" s="39"/>
      <c r="G60" s="55">
        <v>17.389999389648438</v>
      </c>
      <c r="H60" s="55">
        <v>17.389999389648438</v>
      </c>
      <c r="I60" s="55">
        <v>17.389999389648438</v>
      </c>
      <c r="J60" s="22"/>
      <c r="K60" s="23">
        <v>38596</v>
      </c>
      <c r="L60" s="56">
        <v>25.290000915527344</v>
      </c>
      <c r="M60" s="56">
        <v>25.290000915527344</v>
      </c>
      <c r="N60" s="56">
        <v>25.290000915527344</v>
      </c>
      <c r="O60" s="21"/>
      <c r="P60" s="56">
        <v>19.790000915527344</v>
      </c>
      <c r="Q60" s="56">
        <v>19.790000915527344</v>
      </c>
      <c r="R60" s="56">
        <v>19.790000915527344</v>
      </c>
      <c r="S60" s="21"/>
      <c r="T60" s="56">
        <v>0</v>
      </c>
      <c r="U60" s="56">
        <v>0</v>
      </c>
      <c r="V60" s="56">
        <v>0</v>
      </c>
      <c r="W60" s="21"/>
      <c r="X60" s="56">
        <v>0.24</v>
      </c>
      <c r="Y60" s="56">
        <v>0.3</v>
      </c>
      <c r="Z60" s="56">
        <v>0.36</v>
      </c>
      <c r="AA60" s="21"/>
      <c r="AB60" s="56">
        <v>0.12</v>
      </c>
      <c r="AC60" s="56">
        <v>0.15</v>
      </c>
      <c r="AD60" s="56">
        <v>0.18</v>
      </c>
      <c r="AE60" s="21"/>
      <c r="AF60" s="56">
        <v>0.48</v>
      </c>
      <c r="AG60" s="56">
        <v>0.6</v>
      </c>
      <c r="AH60" s="56">
        <v>0.72</v>
      </c>
      <c r="AI60" s="21"/>
      <c r="AJ60" s="56">
        <v>0.28799999999999998</v>
      </c>
      <c r="AK60" s="56">
        <v>0.36</v>
      </c>
      <c r="AL60" s="56">
        <v>0.432</v>
      </c>
      <c r="AM60" s="21"/>
      <c r="AN60" s="22">
        <v>17</v>
      </c>
      <c r="AO60" s="57">
        <v>0.4</v>
      </c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3">
        <v>38596</v>
      </c>
      <c r="BG60" s="59">
        <v>0.75</v>
      </c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"/>
      <c r="CG60" s="128"/>
      <c r="CH60" s="128"/>
      <c r="CI60" s="128"/>
      <c r="CK60" s="131"/>
      <c r="CL60" s="131"/>
      <c r="CM60" s="60"/>
      <c r="CN60"/>
      <c r="CO60"/>
      <c r="CP60"/>
      <c r="CQ60"/>
      <c r="CR60"/>
      <c r="CW60" s="119">
        <f t="shared" si="0"/>
        <v>38596</v>
      </c>
      <c r="CX60" s="118">
        <f t="shared" si="13"/>
        <v>0.48</v>
      </c>
      <c r="CY60" s="118">
        <f t="shared" si="14"/>
        <v>0.6</v>
      </c>
      <c r="CZ60" s="118">
        <f t="shared" si="15"/>
        <v>0.72</v>
      </c>
      <c r="DB60" s="118">
        <f t="shared" si="1"/>
        <v>0.24</v>
      </c>
      <c r="DC60" s="118">
        <f t="shared" si="2"/>
        <v>0.3</v>
      </c>
      <c r="DD60" s="118">
        <f t="shared" si="3"/>
        <v>0.36</v>
      </c>
      <c r="DF60" s="119">
        <f t="shared" si="4"/>
        <v>38596</v>
      </c>
      <c r="DG60" s="16">
        <f t="shared" si="5"/>
        <v>0.75</v>
      </c>
      <c r="DJ60" s="119">
        <f t="shared" si="6"/>
        <v>38596</v>
      </c>
      <c r="DK60" s="118">
        <f t="shared" si="7"/>
        <v>0.28799999999999998</v>
      </c>
      <c r="DL60" s="118">
        <f t="shared" si="8"/>
        <v>0.36</v>
      </c>
      <c r="DM60" s="118">
        <f t="shared" si="9"/>
        <v>0.432</v>
      </c>
      <c r="DO60" s="118">
        <f t="shared" si="10"/>
        <v>0.12</v>
      </c>
      <c r="DP60" s="118">
        <f t="shared" si="11"/>
        <v>0.15</v>
      </c>
      <c r="DQ60" s="118">
        <f t="shared" si="12"/>
        <v>0.18</v>
      </c>
    </row>
    <row r="61" spans="1:130" x14ac:dyDescent="0.2">
      <c r="A61" s="16"/>
      <c r="B61" s="54">
        <v>37742</v>
      </c>
      <c r="C61" s="55">
        <v>32.575000000000003</v>
      </c>
      <c r="D61" s="55">
        <v>34.375</v>
      </c>
      <c r="E61" s="55">
        <v>36.174999999999997</v>
      </c>
      <c r="F61" s="39"/>
      <c r="G61" s="55">
        <v>17.930000305175781</v>
      </c>
      <c r="H61" s="55">
        <v>17.930000305175781</v>
      </c>
      <c r="I61" s="55">
        <v>17.930000305175781</v>
      </c>
      <c r="J61" s="22"/>
      <c r="K61" s="23">
        <v>38626</v>
      </c>
      <c r="L61" s="56">
        <v>20.286001205444336</v>
      </c>
      <c r="M61" s="56">
        <v>20.286001205444336</v>
      </c>
      <c r="N61" s="56">
        <v>20.286001205444336</v>
      </c>
      <c r="O61" s="21"/>
      <c r="P61" s="56">
        <v>14.786500930786133</v>
      </c>
      <c r="Q61" s="56">
        <v>14.786500930786133</v>
      </c>
      <c r="R61" s="56">
        <v>14.786500930786133</v>
      </c>
      <c r="S61" s="21"/>
      <c r="T61" s="56">
        <v>0</v>
      </c>
      <c r="U61" s="56">
        <v>0</v>
      </c>
      <c r="V61" s="56">
        <v>0</v>
      </c>
      <c r="W61" s="21"/>
      <c r="X61" s="56">
        <v>0.16</v>
      </c>
      <c r="Y61" s="56">
        <v>0.2</v>
      </c>
      <c r="Z61" s="56">
        <v>0.24</v>
      </c>
      <c r="AA61" s="21"/>
      <c r="AB61" s="56">
        <v>0.08</v>
      </c>
      <c r="AC61" s="56">
        <v>0.1</v>
      </c>
      <c r="AD61" s="56">
        <v>0.12</v>
      </c>
      <c r="AE61" s="21"/>
      <c r="AF61" s="56">
        <v>0.28000000000000003</v>
      </c>
      <c r="AG61" s="56">
        <v>0.35</v>
      </c>
      <c r="AH61" s="56">
        <v>0.42</v>
      </c>
      <c r="AI61" s="21"/>
      <c r="AJ61" s="56">
        <v>0.16800000000000001</v>
      </c>
      <c r="AK61" s="56">
        <v>0.21</v>
      </c>
      <c r="AL61" s="56">
        <v>0.252</v>
      </c>
      <c r="AM61" s="21"/>
      <c r="AN61" s="22">
        <v>18</v>
      </c>
      <c r="AO61" s="57">
        <v>0.4</v>
      </c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3">
        <v>38626</v>
      </c>
      <c r="BG61" s="59">
        <v>0.75</v>
      </c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"/>
      <c r="CG61" s="128"/>
      <c r="CH61" s="128"/>
      <c r="CI61" s="128"/>
      <c r="CK61" s="131"/>
      <c r="CL61" s="131"/>
      <c r="CM61" s="60"/>
      <c r="CN61"/>
      <c r="CO61"/>
      <c r="CP61"/>
      <c r="CQ61"/>
      <c r="CR61"/>
      <c r="CW61" s="119">
        <f t="shared" si="0"/>
        <v>38626</v>
      </c>
      <c r="CX61" s="118">
        <f t="shared" si="13"/>
        <v>0.28000000000000003</v>
      </c>
      <c r="CY61" s="118">
        <f t="shared" si="14"/>
        <v>0.35</v>
      </c>
      <c r="CZ61" s="118">
        <f t="shared" si="15"/>
        <v>0.42</v>
      </c>
      <c r="DB61" s="118">
        <f t="shared" si="1"/>
        <v>0.16</v>
      </c>
      <c r="DC61" s="118">
        <f t="shared" si="2"/>
        <v>0.2</v>
      </c>
      <c r="DD61" s="118">
        <f t="shared" si="3"/>
        <v>0.24</v>
      </c>
      <c r="DF61" s="119">
        <f t="shared" si="4"/>
        <v>38626</v>
      </c>
      <c r="DG61" s="16">
        <f t="shared" si="5"/>
        <v>0.75</v>
      </c>
      <c r="DJ61" s="119">
        <f t="shared" si="6"/>
        <v>38626</v>
      </c>
      <c r="DK61" s="118">
        <f t="shared" si="7"/>
        <v>0.16800000000000001</v>
      </c>
      <c r="DL61" s="118">
        <f t="shared" si="8"/>
        <v>0.21</v>
      </c>
      <c r="DM61" s="118">
        <f t="shared" si="9"/>
        <v>0.252</v>
      </c>
      <c r="DO61" s="118">
        <f t="shared" si="10"/>
        <v>0.08</v>
      </c>
      <c r="DP61" s="118">
        <f t="shared" si="11"/>
        <v>0.1</v>
      </c>
      <c r="DQ61" s="118">
        <f t="shared" si="12"/>
        <v>0.12</v>
      </c>
    </row>
    <row r="62" spans="1:130" x14ac:dyDescent="0.2">
      <c r="A62" s="16"/>
      <c r="B62" s="54">
        <v>37773</v>
      </c>
      <c r="C62" s="55">
        <v>39</v>
      </c>
      <c r="D62" s="55">
        <v>43</v>
      </c>
      <c r="E62" s="55">
        <v>47</v>
      </c>
      <c r="F62" s="39"/>
      <c r="G62" s="55">
        <v>20.180000305175781</v>
      </c>
      <c r="H62" s="55">
        <v>20.180000305175781</v>
      </c>
      <c r="I62" s="55">
        <v>20.180000305175781</v>
      </c>
      <c r="J62" s="22"/>
      <c r="K62" s="23">
        <v>38657</v>
      </c>
      <c r="L62" s="56">
        <v>22.290000915527344</v>
      </c>
      <c r="M62" s="56">
        <v>22.290000915527344</v>
      </c>
      <c r="N62" s="56">
        <v>22.290000915527344</v>
      </c>
      <c r="O62" s="21"/>
      <c r="P62" s="56">
        <v>14.790000915527344</v>
      </c>
      <c r="Q62" s="56">
        <v>14.790000915527344</v>
      </c>
      <c r="R62" s="56">
        <v>14.790000915527344</v>
      </c>
      <c r="S62" s="21"/>
      <c r="T62" s="56">
        <v>0</v>
      </c>
      <c r="U62" s="56">
        <v>0</v>
      </c>
      <c r="V62" s="56">
        <v>0</v>
      </c>
      <c r="W62" s="21"/>
      <c r="X62" s="56">
        <v>0.16</v>
      </c>
      <c r="Y62" s="56">
        <v>0.2</v>
      </c>
      <c r="Z62" s="56">
        <v>0.24</v>
      </c>
      <c r="AA62" s="21"/>
      <c r="AB62" s="56">
        <v>0.08</v>
      </c>
      <c r="AC62" s="56">
        <v>0.1</v>
      </c>
      <c r="AD62" s="56">
        <v>0.12</v>
      </c>
      <c r="AE62" s="21"/>
      <c r="AF62" s="56">
        <v>0.28000000000000003</v>
      </c>
      <c r="AG62" s="56">
        <v>0.35</v>
      </c>
      <c r="AH62" s="56">
        <v>0.42</v>
      </c>
      <c r="AI62" s="21"/>
      <c r="AJ62" s="56">
        <v>0.16800000000000001</v>
      </c>
      <c r="AK62" s="56">
        <v>0.21</v>
      </c>
      <c r="AL62" s="56">
        <v>0.252</v>
      </c>
      <c r="AM62" s="21"/>
      <c r="AN62" s="22">
        <v>18</v>
      </c>
      <c r="AO62" s="57">
        <v>0.4</v>
      </c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3">
        <v>38657</v>
      </c>
      <c r="BG62" s="59">
        <v>0.75</v>
      </c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"/>
      <c r="CG62" s="128"/>
      <c r="CH62" s="128"/>
      <c r="CI62" s="128"/>
      <c r="CK62" s="131"/>
      <c r="CL62" s="131"/>
      <c r="CM62" s="60"/>
      <c r="CN62"/>
      <c r="CO62"/>
      <c r="CP62"/>
      <c r="CQ62"/>
      <c r="CR62"/>
      <c r="CW62" s="119">
        <f t="shared" si="0"/>
        <v>38657</v>
      </c>
      <c r="CX62" s="118">
        <f t="shared" si="13"/>
        <v>0.28000000000000003</v>
      </c>
      <c r="CY62" s="118">
        <f t="shared" si="14"/>
        <v>0.35</v>
      </c>
      <c r="CZ62" s="118">
        <f t="shared" si="15"/>
        <v>0.42</v>
      </c>
      <c r="DB62" s="118">
        <f t="shared" si="1"/>
        <v>0.16</v>
      </c>
      <c r="DC62" s="118">
        <f t="shared" si="2"/>
        <v>0.2</v>
      </c>
      <c r="DD62" s="118">
        <f t="shared" si="3"/>
        <v>0.24</v>
      </c>
      <c r="DF62" s="119">
        <f t="shared" si="4"/>
        <v>38657</v>
      </c>
      <c r="DG62" s="16">
        <f t="shared" si="5"/>
        <v>0.75</v>
      </c>
      <c r="DJ62" s="119">
        <f t="shared" si="6"/>
        <v>38657</v>
      </c>
      <c r="DK62" s="118">
        <f t="shared" si="7"/>
        <v>0.16800000000000001</v>
      </c>
      <c r="DL62" s="118">
        <f t="shared" si="8"/>
        <v>0.21</v>
      </c>
      <c r="DM62" s="118">
        <f t="shared" si="9"/>
        <v>0.252</v>
      </c>
      <c r="DO62" s="118">
        <f t="shared" si="10"/>
        <v>0.08</v>
      </c>
      <c r="DP62" s="118">
        <f t="shared" si="11"/>
        <v>0.1</v>
      </c>
      <c r="DQ62" s="118">
        <f t="shared" si="12"/>
        <v>0.12</v>
      </c>
    </row>
    <row r="63" spans="1:130" x14ac:dyDescent="0.2">
      <c r="A63" s="16"/>
      <c r="B63" s="54">
        <v>37803</v>
      </c>
      <c r="C63" s="55">
        <v>46.25</v>
      </c>
      <c r="D63" s="55">
        <v>52.25</v>
      </c>
      <c r="E63" s="55">
        <v>58.25</v>
      </c>
      <c r="F63" s="39"/>
      <c r="G63" s="55">
        <v>20.680000305175781</v>
      </c>
      <c r="H63" s="55">
        <v>20.680000305175781</v>
      </c>
      <c r="I63" s="55">
        <v>20.680000305175781</v>
      </c>
      <c r="J63" s="22"/>
      <c r="K63" s="23">
        <v>38687</v>
      </c>
      <c r="L63" s="56">
        <v>27.290000915527344</v>
      </c>
      <c r="M63" s="56">
        <v>27.290000915527344</v>
      </c>
      <c r="N63" s="56">
        <v>27.290000915527344</v>
      </c>
      <c r="O63" s="21"/>
      <c r="P63" s="56">
        <v>21.790000915527344</v>
      </c>
      <c r="Q63" s="56">
        <v>21.790000915527344</v>
      </c>
      <c r="R63" s="56">
        <v>21.790000915527344</v>
      </c>
      <c r="S63" s="21"/>
      <c r="T63" s="56">
        <v>0</v>
      </c>
      <c r="U63" s="56">
        <v>0</v>
      </c>
      <c r="V63" s="56">
        <v>0</v>
      </c>
      <c r="W63" s="21"/>
      <c r="X63" s="56">
        <v>0.16</v>
      </c>
      <c r="Y63" s="56">
        <v>0.2</v>
      </c>
      <c r="Z63" s="56">
        <v>0.24</v>
      </c>
      <c r="AA63" s="21"/>
      <c r="AB63" s="56">
        <v>0.08</v>
      </c>
      <c r="AC63" s="56">
        <v>0.1</v>
      </c>
      <c r="AD63" s="56">
        <v>0.12</v>
      </c>
      <c r="AE63" s="21"/>
      <c r="AF63" s="56">
        <v>0.28000000000000003</v>
      </c>
      <c r="AG63" s="56">
        <v>0.35</v>
      </c>
      <c r="AH63" s="56">
        <v>0.42</v>
      </c>
      <c r="AI63" s="21"/>
      <c r="AJ63" s="56">
        <v>0.16800000000000001</v>
      </c>
      <c r="AK63" s="56">
        <v>0.21</v>
      </c>
      <c r="AL63" s="56">
        <v>0.252</v>
      </c>
      <c r="AM63" s="21"/>
      <c r="AN63" s="22">
        <v>18</v>
      </c>
      <c r="AO63" s="57">
        <v>0.4</v>
      </c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3">
        <v>38687</v>
      </c>
      <c r="BG63" s="59">
        <v>0.75</v>
      </c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"/>
      <c r="CG63" s="128"/>
      <c r="CH63" s="128"/>
      <c r="CI63" s="128"/>
      <c r="CK63" s="131"/>
      <c r="CL63" s="131"/>
      <c r="CM63" s="60"/>
      <c r="CN63"/>
      <c r="CO63"/>
      <c r="CP63"/>
      <c r="CQ63"/>
      <c r="CR63"/>
      <c r="CW63" s="119">
        <f t="shared" si="0"/>
        <v>38687</v>
      </c>
      <c r="CX63" s="118">
        <f t="shared" si="13"/>
        <v>0.28000000000000003</v>
      </c>
      <c r="CY63" s="118">
        <f t="shared" si="14"/>
        <v>0.35</v>
      </c>
      <c r="CZ63" s="118">
        <f t="shared" si="15"/>
        <v>0.42</v>
      </c>
      <c r="DB63" s="118">
        <f t="shared" si="1"/>
        <v>0.16</v>
      </c>
      <c r="DC63" s="118">
        <f t="shared" si="2"/>
        <v>0.2</v>
      </c>
      <c r="DD63" s="118">
        <f t="shared" si="3"/>
        <v>0.24</v>
      </c>
      <c r="DF63" s="119">
        <f t="shared" si="4"/>
        <v>38687</v>
      </c>
      <c r="DG63" s="16">
        <f t="shared" si="5"/>
        <v>0.75</v>
      </c>
      <c r="DJ63" s="119">
        <f t="shared" si="6"/>
        <v>38687</v>
      </c>
      <c r="DK63" s="118">
        <f t="shared" si="7"/>
        <v>0.16800000000000001</v>
      </c>
      <c r="DL63" s="118">
        <f t="shared" si="8"/>
        <v>0.21</v>
      </c>
      <c r="DM63" s="118">
        <f t="shared" si="9"/>
        <v>0.252</v>
      </c>
      <c r="DO63" s="118">
        <f t="shared" si="10"/>
        <v>0.08</v>
      </c>
      <c r="DP63" s="118">
        <f t="shared" si="11"/>
        <v>0.1</v>
      </c>
      <c r="DQ63" s="118">
        <f t="shared" si="12"/>
        <v>0.12</v>
      </c>
    </row>
    <row r="64" spans="1:130" x14ac:dyDescent="0.2">
      <c r="A64" s="16"/>
      <c r="B64" s="54">
        <v>37834</v>
      </c>
      <c r="C64" s="55">
        <v>46.25</v>
      </c>
      <c r="D64" s="55">
        <v>52.25</v>
      </c>
      <c r="E64" s="55">
        <v>58.25</v>
      </c>
      <c r="F64" s="39"/>
      <c r="G64" s="55">
        <v>21.680000305175781</v>
      </c>
      <c r="H64" s="55">
        <v>21.680000305175781</v>
      </c>
      <c r="I64" s="55">
        <v>21.680000305175781</v>
      </c>
      <c r="J64" s="22"/>
      <c r="K64" s="23">
        <v>38718</v>
      </c>
      <c r="L64" s="56">
        <v>35.75</v>
      </c>
      <c r="M64" s="56">
        <v>35.75</v>
      </c>
      <c r="N64" s="56">
        <v>35.75</v>
      </c>
      <c r="O64" s="21"/>
      <c r="P64" s="56">
        <v>25.25</v>
      </c>
      <c r="Q64" s="56">
        <v>25.25</v>
      </c>
      <c r="R64" s="56">
        <v>25.25</v>
      </c>
      <c r="S64" s="21"/>
      <c r="T64" s="56">
        <v>0</v>
      </c>
      <c r="U64" s="56">
        <v>0</v>
      </c>
      <c r="V64" s="56">
        <v>0</v>
      </c>
      <c r="W64" s="21"/>
      <c r="X64" s="56">
        <v>0.16</v>
      </c>
      <c r="Y64" s="56">
        <v>0.2</v>
      </c>
      <c r="Z64" s="56">
        <v>0.24</v>
      </c>
      <c r="AA64" s="21"/>
      <c r="AB64" s="56">
        <v>0.08</v>
      </c>
      <c r="AC64" s="56">
        <v>0.1</v>
      </c>
      <c r="AD64" s="56">
        <v>0.12</v>
      </c>
      <c r="AE64" s="21"/>
      <c r="AF64" s="56">
        <v>0.28000000000000003</v>
      </c>
      <c r="AG64" s="56">
        <v>0.35</v>
      </c>
      <c r="AH64" s="56">
        <v>0.42</v>
      </c>
      <c r="AI64" s="21"/>
      <c r="AJ64" s="56">
        <v>0.16800000000000001</v>
      </c>
      <c r="AK64" s="56">
        <v>0.21</v>
      </c>
      <c r="AL64" s="56">
        <v>0.252</v>
      </c>
      <c r="AM64" s="21"/>
      <c r="AN64" s="22">
        <v>19</v>
      </c>
      <c r="AO64" s="57">
        <v>0.4</v>
      </c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3">
        <v>38718</v>
      </c>
      <c r="BG64" s="59">
        <v>0.75</v>
      </c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"/>
      <c r="CG64" s="128"/>
      <c r="CH64" s="128"/>
      <c r="CI64" s="128"/>
      <c r="CK64" s="131"/>
      <c r="CL64" s="131"/>
      <c r="CM64" s="60"/>
      <c r="CN64"/>
      <c r="CO64"/>
      <c r="CP64"/>
      <c r="CQ64"/>
      <c r="CR64"/>
      <c r="CW64" s="119">
        <f t="shared" si="0"/>
        <v>38718</v>
      </c>
      <c r="CX64" s="118">
        <f t="shared" si="13"/>
        <v>0.28000000000000003</v>
      </c>
      <c r="CY64" s="118">
        <f t="shared" si="14"/>
        <v>0.35</v>
      </c>
      <c r="CZ64" s="118">
        <f t="shared" si="15"/>
        <v>0.42</v>
      </c>
      <c r="DB64" s="118">
        <f t="shared" si="1"/>
        <v>0.16</v>
      </c>
      <c r="DC64" s="118">
        <f t="shared" si="2"/>
        <v>0.2</v>
      </c>
      <c r="DD64" s="118">
        <f t="shared" si="3"/>
        <v>0.24</v>
      </c>
      <c r="DF64" s="119">
        <f t="shared" si="4"/>
        <v>38718</v>
      </c>
      <c r="DG64" s="16">
        <f t="shared" si="5"/>
        <v>0.75</v>
      </c>
      <c r="DJ64" s="119">
        <f t="shared" si="6"/>
        <v>38718</v>
      </c>
      <c r="DK64" s="118">
        <f t="shared" si="7"/>
        <v>0.16800000000000001</v>
      </c>
      <c r="DL64" s="118">
        <f t="shared" si="8"/>
        <v>0.21</v>
      </c>
      <c r="DM64" s="118">
        <f t="shared" si="9"/>
        <v>0.252</v>
      </c>
      <c r="DO64" s="118">
        <f t="shared" si="10"/>
        <v>0.08</v>
      </c>
      <c r="DP64" s="118">
        <f t="shared" si="11"/>
        <v>0.1</v>
      </c>
      <c r="DQ64" s="118">
        <f t="shared" si="12"/>
        <v>0.12</v>
      </c>
    </row>
    <row r="65" spans="1:121" x14ac:dyDescent="0.2">
      <c r="A65" s="16"/>
      <c r="B65" s="54">
        <v>37865</v>
      </c>
      <c r="C65" s="55">
        <v>26.9</v>
      </c>
      <c r="D65" s="55">
        <v>29.5</v>
      </c>
      <c r="E65" s="55">
        <v>32.1</v>
      </c>
      <c r="F65" s="39"/>
      <c r="G65" s="55">
        <v>15.680000305175781</v>
      </c>
      <c r="H65" s="55">
        <v>15.680000305175781</v>
      </c>
      <c r="I65" s="55">
        <v>15.680000305175781</v>
      </c>
      <c r="J65" s="22"/>
      <c r="K65" s="23">
        <v>38749</v>
      </c>
      <c r="L65" s="56">
        <v>31.246002197265625</v>
      </c>
      <c r="M65" s="56">
        <v>31.246002197265625</v>
      </c>
      <c r="N65" s="56">
        <v>31.246002197265625</v>
      </c>
      <c r="O65" s="21"/>
      <c r="P65" s="56">
        <v>22.746501922607422</v>
      </c>
      <c r="Q65" s="56">
        <v>22.746501922607422</v>
      </c>
      <c r="R65" s="56">
        <v>22.746501922607422</v>
      </c>
      <c r="S65" s="21"/>
      <c r="T65" s="56">
        <v>0</v>
      </c>
      <c r="U65" s="56">
        <v>0</v>
      </c>
      <c r="V65" s="56">
        <v>0</v>
      </c>
      <c r="W65" s="21"/>
      <c r="X65" s="56">
        <v>0.16</v>
      </c>
      <c r="Y65" s="56">
        <v>0.2</v>
      </c>
      <c r="Z65" s="56">
        <v>0.24</v>
      </c>
      <c r="AA65" s="21"/>
      <c r="AB65" s="56">
        <v>0.08</v>
      </c>
      <c r="AC65" s="56">
        <v>0.1</v>
      </c>
      <c r="AD65" s="56">
        <v>0.12</v>
      </c>
      <c r="AE65" s="21"/>
      <c r="AF65" s="56">
        <v>0.28000000000000003</v>
      </c>
      <c r="AG65" s="56">
        <v>0.35</v>
      </c>
      <c r="AH65" s="56">
        <v>0.42</v>
      </c>
      <c r="AI65" s="21"/>
      <c r="AJ65" s="56">
        <v>0.16800000000000001</v>
      </c>
      <c r="AK65" s="56">
        <v>0.21</v>
      </c>
      <c r="AL65" s="56">
        <v>0.252</v>
      </c>
      <c r="AM65" s="21"/>
      <c r="AN65" s="22">
        <v>19</v>
      </c>
      <c r="AO65" s="57">
        <v>0.4</v>
      </c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3">
        <v>38749</v>
      </c>
      <c r="BG65" s="59">
        <v>0.75</v>
      </c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"/>
      <c r="CG65" s="128"/>
      <c r="CH65" s="128"/>
      <c r="CI65" s="128"/>
      <c r="CK65" s="131"/>
      <c r="CL65" s="131"/>
      <c r="CM65" s="60"/>
      <c r="CN65"/>
      <c r="CO65"/>
      <c r="CP65"/>
      <c r="CQ65"/>
      <c r="CR65"/>
      <c r="CW65" s="119">
        <f t="shared" si="0"/>
        <v>38749</v>
      </c>
      <c r="CX65" s="118">
        <f t="shared" si="13"/>
        <v>0.28000000000000003</v>
      </c>
      <c r="CY65" s="118">
        <f t="shared" si="14"/>
        <v>0.35</v>
      </c>
      <c r="CZ65" s="118">
        <f t="shared" si="15"/>
        <v>0.42</v>
      </c>
      <c r="DB65" s="118">
        <f t="shared" si="1"/>
        <v>0.16</v>
      </c>
      <c r="DC65" s="118">
        <f t="shared" si="2"/>
        <v>0.2</v>
      </c>
      <c r="DD65" s="118">
        <f t="shared" si="3"/>
        <v>0.24</v>
      </c>
      <c r="DF65" s="119">
        <f t="shared" si="4"/>
        <v>38749</v>
      </c>
      <c r="DG65" s="16">
        <f t="shared" si="5"/>
        <v>0.75</v>
      </c>
      <c r="DJ65" s="119">
        <f t="shared" si="6"/>
        <v>38749</v>
      </c>
      <c r="DK65" s="118">
        <f t="shared" si="7"/>
        <v>0.16800000000000001</v>
      </c>
      <c r="DL65" s="118">
        <f t="shared" si="8"/>
        <v>0.21</v>
      </c>
      <c r="DM65" s="118">
        <f t="shared" si="9"/>
        <v>0.252</v>
      </c>
      <c r="DO65" s="118">
        <f t="shared" si="10"/>
        <v>0.08</v>
      </c>
      <c r="DP65" s="118">
        <f t="shared" si="11"/>
        <v>0.1</v>
      </c>
      <c r="DQ65" s="118">
        <f t="shared" si="12"/>
        <v>0.12</v>
      </c>
    </row>
    <row r="66" spans="1:121" x14ac:dyDescent="0.2">
      <c r="A66" s="16"/>
      <c r="B66" s="54">
        <v>37895</v>
      </c>
      <c r="C66" s="55">
        <v>29.301563644409178</v>
      </c>
      <c r="D66" s="55">
        <v>30.15156364440918</v>
      </c>
      <c r="E66" s="55">
        <v>31.001563644409181</v>
      </c>
      <c r="F66" s="39"/>
      <c r="G66" s="55">
        <v>15.180002212524414</v>
      </c>
      <c r="H66" s="55">
        <v>15.180002212524414</v>
      </c>
      <c r="I66" s="55">
        <v>15.180002212524414</v>
      </c>
      <c r="J66" s="22"/>
      <c r="K66" s="23">
        <v>38777</v>
      </c>
      <c r="L66" s="56">
        <v>25.5</v>
      </c>
      <c r="M66" s="56">
        <v>25.5</v>
      </c>
      <c r="N66" s="56">
        <v>25.5</v>
      </c>
      <c r="O66" s="21"/>
      <c r="P66" s="56">
        <v>20</v>
      </c>
      <c r="Q66" s="56">
        <v>20</v>
      </c>
      <c r="R66" s="56">
        <v>20</v>
      </c>
      <c r="S66" s="21"/>
      <c r="T66" s="56">
        <v>0</v>
      </c>
      <c r="U66" s="56">
        <v>0</v>
      </c>
      <c r="V66" s="56">
        <v>0</v>
      </c>
      <c r="W66" s="21"/>
      <c r="X66" s="56">
        <v>0.16</v>
      </c>
      <c r="Y66" s="56">
        <v>0.2</v>
      </c>
      <c r="Z66" s="56">
        <v>0.24</v>
      </c>
      <c r="AA66" s="21"/>
      <c r="AB66" s="56">
        <v>0.08</v>
      </c>
      <c r="AC66" s="56">
        <v>0.1</v>
      </c>
      <c r="AD66" s="56">
        <v>0.12</v>
      </c>
      <c r="AE66" s="21"/>
      <c r="AF66" s="56">
        <v>0.28000000000000003</v>
      </c>
      <c r="AG66" s="56">
        <v>0.35</v>
      </c>
      <c r="AH66" s="56">
        <v>0.42</v>
      </c>
      <c r="AI66" s="21"/>
      <c r="AJ66" s="56">
        <v>0.16800000000000001</v>
      </c>
      <c r="AK66" s="56">
        <v>0.21</v>
      </c>
      <c r="AL66" s="56">
        <v>0.252</v>
      </c>
      <c r="AM66" s="21"/>
      <c r="AN66" s="22">
        <v>19</v>
      </c>
      <c r="AO66" s="57">
        <v>0.4</v>
      </c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3">
        <v>38777</v>
      </c>
      <c r="BG66" s="59">
        <v>0.75</v>
      </c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"/>
      <c r="CG66" s="128"/>
      <c r="CH66" s="128"/>
      <c r="CI66" s="128"/>
      <c r="CK66" s="131"/>
      <c r="CL66" s="131"/>
      <c r="CM66" s="60"/>
      <c r="CN66"/>
      <c r="CO66"/>
      <c r="CP66"/>
      <c r="CQ66"/>
      <c r="CR66"/>
      <c r="CW66" s="119">
        <f t="shared" si="0"/>
        <v>38777</v>
      </c>
      <c r="CX66" s="118">
        <f t="shared" si="13"/>
        <v>0.28000000000000003</v>
      </c>
      <c r="CY66" s="118">
        <f t="shared" si="14"/>
        <v>0.35</v>
      </c>
      <c r="CZ66" s="118">
        <f t="shared" si="15"/>
        <v>0.42</v>
      </c>
      <c r="DB66" s="118">
        <f t="shared" si="1"/>
        <v>0.16</v>
      </c>
      <c r="DC66" s="118">
        <f t="shared" si="2"/>
        <v>0.2</v>
      </c>
      <c r="DD66" s="118">
        <f t="shared" si="3"/>
        <v>0.24</v>
      </c>
      <c r="DF66" s="119">
        <f t="shared" si="4"/>
        <v>38777</v>
      </c>
      <c r="DG66" s="16">
        <f t="shared" si="5"/>
        <v>0.75</v>
      </c>
      <c r="DJ66" s="119">
        <f t="shared" si="6"/>
        <v>38777</v>
      </c>
      <c r="DK66" s="118">
        <f t="shared" si="7"/>
        <v>0.16800000000000001</v>
      </c>
      <c r="DL66" s="118">
        <f t="shared" si="8"/>
        <v>0.21</v>
      </c>
      <c r="DM66" s="118">
        <f t="shared" si="9"/>
        <v>0.252</v>
      </c>
      <c r="DO66" s="118">
        <f t="shared" si="10"/>
        <v>0.08</v>
      </c>
      <c r="DP66" s="118">
        <f t="shared" si="11"/>
        <v>0.1</v>
      </c>
      <c r="DQ66" s="118">
        <f t="shared" si="12"/>
        <v>0.12</v>
      </c>
    </row>
    <row r="67" spans="1:121" x14ac:dyDescent="0.2">
      <c r="A67" s="16"/>
      <c r="B67" s="54">
        <v>37926</v>
      </c>
      <c r="C67" s="55">
        <v>29.401562118530272</v>
      </c>
      <c r="D67" s="55">
        <v>30.251562118530273</v>
      </c>
      <c r="E67" s="55">
        <v>31.101562118530275</v>
      </c>
      <c r="F67" s="39"/>
      <c r="G67" s="55">
        <v>16.180000305175781</v>
      </c>
      <c r="H67" s="55">
        <v>16.180000305175781</v>
      </c>
      <c r="I67" s="55">
        <v>16.180000305175781</v>
      </c>
      <c r="J67" s="22"/>
      <c r="K67" s="23">
        <v>38808</v>
      </c>
      <c r="L67" s="56">
        <v>22</v>
      </c>
      <c r="M67" s="56">
        <v>22</v>
      </c>
      <c r="N67" s="56">
        <v>22</v>
      </c>
      <c r="O67" s="21"/>
      <c r="P67" s="56">
        <v>16.495000839233398</v>
      </c>
      <c r="Q67" s="56">
        <v>16.495000839233398</v>
      </c>
      <c r="R67" s="56">
        <v>16.495000839233398</v>
      </c>
      <c r="S67" s="21"/>
      <c r="T67" s="56">
        <v>0</v>
      </c>
      <c r="U67" s="56">
        <v>0</v>
      </c>
      <c r="V67" s="56">
        <v>0</v>
      </c>
      <c r="W67" s="21"/>
      <c r="X67" s="56">
        <v>0.16</v>
      </c>
      <c r="Y67" s="56">
        <v>0.2</v>
      </c>
      <c r="Z67" s="56">
        <v>0.24</v>
      </c>
      <c r="AA67" s="21"/>
      <c r="AB67" s="56">
        <v>0.08</v>
      </c>
      <c r="AC67" s="56">
        <v>0.1</v>
      </c>
      <c r="AD67" s="56">
        <v>0.12</v>
      </c>
      <c r="AE67" s="21"/>
      <c r="AF67" s="56">
        <v>0.28000000000000003</v>
      </c>
      <c r="AG67" s="56">
        <v>0.35</v>
      </c>
      <c r="AH67" s="56">
        <v>0.42</v>
      </c>
      <c r="AI67" s="21"/>
      <c r="AJ67" s="56">
        <v>0.16800000000000001</v>
      </c>
      <c r="AK67" s="56">
        <v>0.21</v>
      </c>
      <c r="AL67" s="56">
        <v>0.252</v>
      </c>
      <c r="AM67" s="21"/>
      <c r="AN67" s="22">
        <v>20</v>
      </c>
      <c r="AO67" s="57">
        <v>0.4</v>
      </c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3">
        <v>38808</v>
      </c>
      <c r="BG67" s="59">
        <v>0.75</v>
      </c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"/>
      <c r="CG67" s="128"/>
      <c r="CH67" s="128"/>
      <c r="CI67" s="128"/>
      <c r="CK67" s="131"/>
      <c r="CL67" s="131"/>
      <c r="CM67" s="60"/>
      <c r="CN67"/>
      <c r="CO67"/>
      <c r="CP67"/>
      <c r="CQ67"/>
      <c r="CR67"/>
      <c r="CW67" s="119">
        <f t="shared" si="0"/>
        <v>38808</v>
      </c>
      <c r="CX67" s="118">
        <f t="shared" si="13"/>
        <v>0.28000000000000003</v>
      </c>
      <c r="CY67" s="118">
        <f t="shared" si="14"/>
        <v>0.35</v>
      </c>
      <c r="CZ67" s="118">
        <f t="shared" si="15"/>
        <v>0.42</v>
      </c>
      <c r="DB67" s="118">
        <f t="shared" si="1"/>
        <v>0.16</v>
      </c>
      <c r="DC67" s="118">
        <f t="shared" si="2"/>
        <v>0.2</v>
      </c>
      <c r="DD67" s="118">
        <f t="shared" si="3"/>
        <v>0.24</v>
      </c>
      <c r="DF67" s="119">
        <f t="shared" si="4"/>
        <v>38808</v>
      </c>
      <c r="DG67" s="16">
        <f t="shared" si="5"/>
        <v>0.75</v>
      </c>
      <c r="DJ67" s="119">
        <f t="shared" si="6"/>
        <v>38808</v>
      </c>
      <c r="DK67" s="118">
        <f t="shared" si="7"/>
        <v>0.16800000000000001</v>
      </c>
      <c r="DL67" s="118">
        <f t="shared" si="8"/>
        <v>0.21</v>
      </c>
      <c r="DM67" s="118">
        <f t="shared" si="9"/>
        <v>0.252</v>
      </c>
      <c r="DO67" s="118">
        <f t="shared" si="10"/>
        <v>0.08</v>
      </c>
      <c r="DP67" s="118">
        <f t="shared" si="11"/>
        <v>0.1</v>
      </c>
      <c r="DQ67" s="118">
        <f t="shared" si="12"/>
        <v>0.12</v>
      </c>
    </row>
    <row r="68" spans="1:121" x14ac:dyDescent="0.2">
      <c r="A68" s="16"/>
      <c r="B68" s="54">
        <v>37956</v>
      </c>
      <c r="C68" s="55">
        <v>29.501560592651366</v>
      </c>
      <c r="D68" s="55">
        <v>30.351560592651367</v>
      </c>
      <c r="E68" s="55">
        <v>31.201560592651369</v>
      </c>
      <c r="F68" s="39"/>
      <c r="G68" s="55">
        <v>18.430000305175781</v>
      </c>
      <c r="H68" s="55">
        <v>18.430000305175781</v>
      </c>
      <c r="I68" s="55">
        <v>18.430000305175781</v>
      </c>
      <c r="J68" s="22"/>
      <c r="K68" s="23">
        <v>38838</v>
      </c>
      <c r="L68" s="56">
        <v>22.290000915527344</v>
      </c>
      <c r="M68" s="56">
        <v>22.290000915527344</v>
      </c>
      <c r="N68" s="56">
        <v>22.290000915527344</v>
      </c>
      <c r="O68" s="21"/>
      <c r="P68" s="56">
        <v>15.795000076293945</v>
      </c>
      <c r="Q68" s="56">
        <v>15.795000076293945</v>
      </c>
      <c r="R68" s="56">
        <v>15.795000076293945</v>
      </c>
      <c r="S68" s="21"/>
      <c r="T68" s="56">
        <v>0</v>
      </c>
      <c r="U68" s="56">
        <v>0</v>
      </c>
      <c r="V68" s="56">
        <v>0</v>
      </c>
      <c r="W68" s="21"/>
      <c r="X68" s="56">
        <v>0.16</v>
      </c>
      <c r="Y68" s="56">
        <v>0.2</v>
      </c>
      <c r="Z68" s="56">
        <v>0.24</v>
      </c>
      <c r="AA68" s="21"/>
      <c r="AB68" s="56">
        <v>0.08</v>
      </c>
      <c r="AC68" s="56">
        <v>0.1</v>
      </c>
      <c r="AD68" s="56">
        <v>0.12</v>
      </c>
      <c r="AE68" s="21"/>
      <c r="AF68" s="56">
        <v>0.28000000000000003</v>
      </c>
      <c r="AG68" s="56">
        <v>0.35</v>
      </c>
      <c r="AH68" s="56">
        <v>0.42</v>
      </c>
      <c r="AI68" s="21"/>
      <c r="AJ68" s="56">
        <v>0.16800000000000001</v>
      </c>
      <c r="AK68" s="56">
        <v>0.21</v>
      </c>
      <c r="AL68" s="56">
        <v>0.252</v>
      </c>
      <c r="AM68" s="21"/>
      <c r="AN68" s="22">
        <v>20</v>
      </c>
      <c r="AO68" s="57">
        <v>0.4</v>
      </c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3">
        <v>38838</v>
      </c>
      <c r="BG68" s="59">
        <v>0.75</v>
      </c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"/>
      <c r="CG68" s="128"/>
      <c r="CH68" s="128"/>
      <c r="CI68" s="128"/>
      <c r="CK68" s="131"/>
      <c r="CL68" s="131"/>
      <c r="CM68" s="60"/>
      <c r="CN68"/>
      <c r="CO68"/>
      <c r="CP68"/>
      <c r="CQ68"/>
      <c r="CR68"/>
      <c r="CW68" s="119">
        <f t="shared" si="0"/>
        <v>38838</v>
      </c>
      <c r="CX68" s="118">
        <f t="shared" si="13"/>
        <v>0.28000000000000003</v>
      </c>
      <c r="CY68" s="118">
        <f t="shared" si="14"/>
        <v>0.35</v>
      </c>
      <c r="CZ68" s="118">
        <f t="shared" si="15"/>
        <v>0.42</v>
      </c>
      <c r="DB68" s="118">
        <f t="shared" si="1"/>
        <v>0.16</v>
      </c>
      <c r="DC68" s="118">
        <f t="shared" si="2"/>
        <v>0.2</v>
      </c>
      <c r="DD68" s="118">
        <f t="shared" si="3"/>
        <v>0.24</v>
      </c>
      <c r="DF68" s="119">
        <f t="shared" si="4"/>
        <v>38838</v>
      </c>
      <c r="DG68" s="16">
        <f t="shared" si="5"/>
        <v>0.75</v>
      </c>
      <c r="DJ68" s="119">
        <f t="shared" si="6"/>
        <v>38838</v>
      </c>
      <c r="DK68" s="118">
        <f t="shared" si="7"/>
        <v>0.16800000000000001</v>
      </c>
      <c r="DL68" s="118">
        <f t="shared" si="8"/>
        <v>0.21</v>
      </c>
      <c r="DM68" s="118">
        <f t="shared" si="9"/>
        <v>0.252</v>
      </c>
      <c r="DO68" s="118">
        <f t="shared" si="10"/>
        <v>0.08</v>
      </c>
      <c r="DP68" s="118">
        <f t="shared" si="11"/>
        <v>0.1</v>
      </c>
      <c r="DQ68" s="118">
        <f t="shared" si="12"/>
        <v>0.12</v>
      </c>
    </row>
    <row r="69" spans="1:121" x14ac:dyDescent="0.2">
      <c r="A69" s="16"/>
      <c r="B69" s="54">
        <v>37987</v>
      </c>
      <c r="C69" s="55">
        <v>33.935716247558595</v>
      </c>
      <c r="D69" s="55">
        <v>34.335716247558594</v>
      </c>
      <c r="E69" s="55">
        <v>34.735716247558592</v>
      </c>
      <c r="F69" s="39"/>
      <c r="G69" s="55">
        <v>20.75</v>
      </c>
      <c r="H69" s="55">
        <v>20.75</v>
      </c>
      <c r="I69" s="55">
        <v>20.75</v>
      </c>
      <c r="J69" s="22"/>
      <c r="K69" s="23">
        <v>38869</v>
      </c>
      <c r="L69" s="56">
        <v>29.290000915527344</v>
      </c>
      <c r="M69" s="56">
        <v>29.290000915527344</v>
      </c>
      <c r="N69" s="56">
        <v>29.290000915527344</v>
      </c>
      <c r="O69" s="21"/>
      <c r="P69" s="56">
        <v>19.790000915527344</v>
      </c>
      <c r="Q69" s="56">
        <v>19.790000915527344</v>
      </c>
      <c r="R69" s="56">
        <v>19.790000915527344</v>
      </c>
      <c r="S69" s="21"/>
      <c r="T69" s="56">
        <v>0</v>
      </c>
      <c r="U69" s="56">
        <v>0</v>
      </c>
      <c r="V69" s="56">
        <v>0</v>
      </c>
      <c r="W69" s="21"/>
      <c r="X69" s="56">
        <v>0.16</v>
      </c>
      <c r="Y69" s="56">
        <v>0.2</v>
      </c>
      <c r="Z69" s="56">
        <v>0.24</v>
      </c>
      <c r="AA69" s="21"/>
      <c r="AB69" s="56">
        <v>0.08</v>
      </c>
      <c r="AC69" s="56">
        <v>0.1</v>
      </c>
      <c r="AD69" s="56">
        <v>0.12</v>
      </c>
      <c r="AE69" s="21"/>
      <c r="AF69" s="56">
        <v>0.36</v>
      </c>
      <c r="AG69" s="56">
        <v>0.45</v>
      </c>
      <c r="AH69" s="56">
        <v>0.54</v>
      </c>
      <c r="AI69" s="21"/>
      <c r="AJ69" s="56">
        <v>0.21600000000000003</v>
      </c>
      <c r="AK69" s="56">
        <v>0.27</v>
      </c>
      <c r="AL69" s="56">
        <v>0.32400000000000001</v>
      </c>
      <c r="AM69" s="21"/>
      <c r="AN69" s="22">
        <v>20</v>
      </c>
      <c r="AO69" s="57">
        <v>0.4</v>
      </c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3">
        <v>38869</v>
      </c>
      <c r="BG69" s="59">
        <v>0.75</v>
      </c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"/>
      <c r="CG69" s="128"/>
      <c r="CH69" s="128"/>
      <c r="CI69" s="128"/>
      <c r="CK69" s="131"/>
      <c r="CL69" s="131"/>
      <c r="CM69" s="60"/>
      <c r="CN69"/>
      <c r="CO69"/>
      <c r="CP69"/>
      <c r="CQ69"/>
      <c r="CR69"/>
      <c r="CW69" s="119">
        <f t="shared" si="0"/>
        <v>38869</v>
      </c>
      <c r="CX69" s="118">
        <f t="shared" si="13"/>
        <v>0.36</v>
      </c>
      <c r="CY69" s="118">
        <f t="shared" si="14"/>
        <v>0.45</v>
      </c>
      <c r="CZ69" s="118">
        <f t="shared" si="15"/>
        <v>0.54</v>
      </c>
      <c r="DB69" s="118">
        <f t="shared" si="1"/>
        <v>0.16</v>
      </c>
      <c r="DC69" s="118">
        <f t="shared" si="2"/>
        <v>0.2</v>
      </c>
      <c r="DD69" s="118">
        <f t="shared" si="3"/>
        <v>0.24</v>
      </c>
      <c r="DF69" s="119">
        <f t="shared" si="4"/>
        <v>38869</v>
      </c>
      <c r="DG69" s="16">
        <f t="shared" si="5"/>
        <v>0.75</v>
      </c>
      <c r="DJ69" s="119">
        <f t="shared" si="6"/>
        <v>38869</v>
      </c>
      <c r="DK69" s="118">
        <f t="shared" si="7"/>
        <v>0.21600000000000003</v>
      </c>
      <c r="DL69" s="118">
        <f t="shared" si="8"/>
        <v>0.27</v>
      </c>
      <c r="DM69" s="118">
        <f t="shared" si="9"/>
        <v>0.32400000000000001</v>
      </c>
      <c r="DO69" s="118">
        <f t="shared" si="10"/>
        <v>0.08</v>
      </c>
      <c r="DP69" s="118">
        <f t="shared" si="11"/>
        <v>0.1</v>
      </c>
      <c r="DQ69" s="118">
        <f t="shared" si="12"/>
        <v>0.12</v>
      </c>
    </row>
    <row r="70" spans="1:121" x14ac:dyDescent="0.2">
      <c r="A70" s="16"/>
      <c r="B70" s="54">
        <v>38018</v>
      </c>
      <c r="C70" s="55">
        <v>33.33571014404297</v>
      </c>
      <c r="D70" s="55">
        <v>33.735710144042969</v>
      </c>
      <c r="E70" s="55">
        <v>34.135710144042967</v>
      </c>
      <c r="F70" s="39"/>
      <c r="G70" s="55">
        <v>20</v>
      </c>
      <c r="H70" s="55">
        <v>20</v>
      </c>
      <c r="I70" s="55">
        <v>20</v>
      </c>
      <c r="J70" s="22"/>
      <c r="K70" s="23">
        <v>38899</v>
      </c>
      <c r="L70" s="56">
        <v>35.290000915527344</v>
      </c>
      <c r="M70" s="56">
        <v>35.290000915527344</v>
      </c>
      <c r="N70" s="56">
        <v>35.290000915527344</v>
      </c>
      <c r="O70" s="21"/>
      <c r="P70" s="56">
        <v>25.790000915527344</v>
      </c>
      <c r="Q70" s="56">
        <v>25.790000915527344</v>
      </c>
      <c r="R70" s="56">
        <v>25.790000915527344</v>
      </c>
      <c r="S70" s="21"/>
      <c r="T70" s="56">
        <v>0</v>
      </c>
      <c r="U70" s="56">
        <v>0</v>
      </c>
      <c r="V70" s="56">
        <v>0</v>
      </c>
      <c r="W70" s="21"/>
      <c r="X70" s="56">
        <v>0.16</v>
      </c>
      <c r="Y70" s="56">
        <v>0.2</v>
      </c>
      <c r="Z70" s="56">
        <v>0.24</v>
      </c>
      <c r="AA70" s="21"/>
      <c r="AB70" s="56">
        <v>0.08</v>
      </c>
      <c r="AC70" s="56">
        <v>0.1</v>
      </c>
      <c r="AD70" s="56">
        <v>0.12</v>
      </c>
      <c r="AE70" s="21"/>
      <c r="AF70" s="56">
        <v>0.36</v>
      </c>
      <c r="AG70" s="56">
        <v>0.45</v>
      </c>
      <c r="AH70" s="56">
        <v>0.54</v>
      </c>
      <c r="AI70" s="21"/>
      <c r="AJ70" s="56">
        <v>0.21600000000000003</v>
      </c>
      <c r="AK70" s="56">
        <v>0.27</v>
      </c>
      <c r="AL70" s="56">
        <v>0.32400000000000001</v>
      </c>
      <c r="AM70" s="21"/>
      <c r="AN70" s="22">
        <v>21</v>
      </c>
      <c r="AO70" s="57">
        <v>0.4</v>
      </c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3">
        <v>38899</v>
      </c>
      <c r="BG70" s="59">
        <v>0.75</v>
      </c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"/>
      <c r="CG70" s="128"/>
      <c r="CH70" s="128"/>
      <c r="CI70" s="128"/>
      <c r="CK70" s="131"/>
      <c r="CL70" s="131"/>
      <c r="CM70" s="60"/>
      <c r="CN70"/>
      <c r="CO70"/>
      <c r="CP70"/>
      <c r="CQ70"/>
      <c r="CR70"/>
      <c r="CW70" s="119">
        <f t="shared" si="0"/>
        <v>38899</v>
      </c>
      <c r="CX70" s="118">
        <f t="shared" si="13"/>
        <v>0.36</v>
      </c>
      <c r="CY70" s="118">
        <f t="shared" si="14"/>
        <v>0.45</v>
      </c>
      <c r="CZ70" s="118">
        <f t="shared" si="15"/>
        <v>0.54</v>
      </c>
      <c r="DB70" s="118">
        <f t="shared" si="1"/>
        <v>0.16</v>
      </c>
      <c r="DC70" s="118">
        <f t="shared" si="2"/>
        <v>0.2</v>
      </c>
      <c r="DD70" s="118">
        <f t="shared" si="3"/>
        <v>0.24</v>
      </c>
      <c r="DF70" s="119">
        <f t="shared" si="4"/>
        <v>38899</v>
      </c>
      <c r="DG70" s="16">
        <f t="shared" si="5"/>
        <v>0.75</v>
      </c>
      <c r="DJ70" s="119">
        <f t="shared" si="6"/>
        <v>38899</v>
      </c>
      <c r="DK70" s="118">
        <f t="shared" si="7"/>
        <v>0.21600000000000003</v>
      </c>
      <c r="DL70" s="118">
        <f t="shared" si="8"/>
        <v>0.27</v>
      </c>
      <c r="DM70" s="118">
        <f t="shared" si="9"/>
        <v>0.32400000000000001</v>
      </c>
      <c r="DO70" s="118">
        <f t="shared" si="10"/>
        <v>0.08</v>
      </c>
      <c r="DP70" s="118">
        <f t="shared" si="11"/>
        <v>0.1</v>
      </c>
      <c r="DQ70" s="118">
        <f t="shared" si="12"/>
        <v>0.12</v>
      </c>
    </row>
    <row r="71" spans="1:121" x14ac:dyDescent="0.2">
      <c r="A71" s="16"/>
      <c r="B71" s="54">
        <v>38047</v>
      </c>
      <c r="C71" s="55">
        <v>31.847677612304686</v>
      </c>
      <c r="D71" s="55">
        <v>32.447677612304688</v>
      </c>
      <c r="E71" s="55">
        <v>33.047677612304689</v>
      </c>
      <c r="F71" s="39"/>
      <c r="G71" s="55">
        <v>21</v>
      </c>
      <c r="H71" s="55">
        <v>21</v>
      </c>
      <c r="I71" s="55">
        <v>21</v>
      </c>
      <c r="J71" s="22"/>
      <c r="K71" s="23">
        <v>38930</v>
      </c>
      <c r="L71" s="56">
        <v>33.290004730224609</v>
      </c>
      <c r="M71" s="56">
        <v>33.290004730224609</v>
      </c>
      <c r="N71" s="56">
        <v>33.290004730224609</v>
      </c>
      <c r="O71" s="21"/>
      <c r="P71" s="56">
        <v>25.790000915527344</v>
      </c>
      <c r="Q71" s="56">
        <v>25.790000915527344</v>
      </c>
      <c r="R71" s="56">
        <v>25.790000915527344</v>
      </c>
      <c r="S71" s="21"/>
      <c r="T71" s="56">
        <v>0</v>
      </c>
      <c r="U71" s="56">
        <v>0</v>
      </c>
      <c r="V71" s="56">
        <v>0</v>
      </c>
      <c r="W71" s="21"/>
      <c r="X71" s="56">
        <v>0.24</v>
      </c>
      <c r="Y71" s="56">
        <v>0.3</v>
      </c>
      <c r="Z71" s="56">
        <v>0.36</v>
      </c>
      <c r="AA71" s="21"/>
      <c r="AB71" s="56">
        <v>0.12</v>
      </c>
      <c r="AC71" s="56">
        <v>0.15</v>
      </c>
      <c r="AD71" s="56">
        <v>0.18</v>
      </c>
      <c r="AE71" s="21"/>
      <c r="AF71" s="56">
        <v>0.48</v>
      </c>
      <c r="AG71" s="56">
        <v>0.6</v>
      </c>
      <c r="AH71" s="56">
        <v>0.72</v>
      </c>
      <c r="AI71" s="21"/>
      <c r="AJ71" s="56">
        <v>0.28799999999999998</v>
      </c>
      <c r="AK71" s="56">
        <v>0.36</v>
      </c>
      <c r="AL71" s="56">
        <v>0.432</v>
      </c>
      <c r="AM71" s="21"/>
      <c r="AN71" s="22">
        <v>21</v>
      </c>
      <c r="AO71" s="57">
        <v>0.4</v>
      </c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3">
        <v>38930</v>
      </c>
      <c r="BG71" s="59">
        <v>0.75</v>
      </c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"/>
      <c r="CG71" s="128"/>
      <c r="CH71" s="128"/>
      <c r="CI71" s="128"/>
      <c r="CK71" s="131"/>
      <c r="CL71" s="131"/>
      <c r="CM71" s="60"/>
      <c r="CN71"/>
      <c r="CO71"/>
      <c r="CP71"/>
      <c r="CQ71"/>
      <c r="CR71"/>
      <c r="CW71" s="119">
        <f t="shared" si="0"/>
        <v>38930</v>
      </c>
      <c r="CX71" s="118">
        <f t="shared" si="13"/>
        <v>0.48</v>
      </c>
      <c r="CY71" s="118">
        <f t="shared" si="14"/>
        <v>0.6</v>
      </c>
      <c r="CZ71" s="118">
        <f t="shared" si="15"/>
        <v>0.72</v>
      </c>
      <c r="DB71" s="118">
        <f t="shared" si="1"/>
        <v>0.24</v>
      </c>
      <c r="DC71" s="118">
        <f t="shared" si="2"/>
        <v>0.3</v>
      </c>
      <c r="DD71" s="118">
        <f t="shared" si="3"/>
        <v>0.36</v>
      </c>
      <c r="DF71" s="119">
        <f t="shared" si="4"/>
        <v>38930</v>
      </c>
      <c r="DG71" s="16">
        <f t="shared" si="5"/>
        <v>0.75</v>
      </c>
      <c r="DJ71" s="119">
        <f t="shared" si="6"/>
        <v>38930</v>
      </c>
      <c r="DK71" s="118">
        <f t="shared" si="7"/>
        <v>0.28799999999999998</v>
      </c>
      <c r="DL71" s="118">
        <f t="shared" si="8"/>
        <v>0.36</v>
      </c>
      <c r="DM71" s="118">
        <f t="shared" si="9"/>
        <v>0.432</v>
      </c>
      <c r="DO71" s="118">
        <f t="shared" si="10"/>
        <v>0.12</v>
      </c>
      <c r="DP71" s="118">
        <f t="shared" si="11"/>
        <v>0.15</v>
      </c>
      <c r="DQ71" s="118">
        <f t="shared" si="12"/>
        <v>0.18</v>
      </c>
    </row>
    <row r="72" spans="1:121" x14ac:dyDescent="0.2">
      <c r="A72" s="16"/>
      <c r="B72" s="54">
        <v>38078</v>
      </c>
      <c r="C72" s="55">
        <v>31.547678375244139</v>
      </c>
      <c r="D72" s="55">
        <v>32.647678375244141</v>
      </c>
      <c r="E72" s="55">
        <v>33.747678375244142</v>
      </c>
      <c r="F72" s="39"/>
      <c r="G72" s="55">
        <v>18</v>
      </c>
      <c r="H72" s="55">
        <v>18</v>
      </c>
      <c r="I72" s="55">
        <v>18</v>
      </c>
      <c r="J72" s="22"/>
      <c r="K72" s="23">
        <v>38961</v>
      </c>
      <c r="L72" s="56">
        <v>25.290000915527344</v>
      </c>
      <c r="M72" s="56">
        <v>25.290000915527344</v>
      </c>
      <c r="N72" s="56">
        <v>25.290000915527344</v>
      </c>
      <c r="O72" s="21"/>
      <c r="P72" s="56">
        <v>19.790000915527344</v>
      </c>
      <c r="Q72" s="56">
        <v>19.790000915527344</v>
      </c>
      <c r="R72" s="56">
        <v>19.790000915527344</v>
      </c>
      <c r="S72" s="21"/>
      <c r="T72" s="56">
        <v>0</v>
      </c>
      <c r="U72" s="56">
        <v>0</v>
      </c>
      <c r="V72" s="56">
        <v>0</v>
      </c>
      <c r="W72" s="21"/>
      <c r="X72" s="56">
        <v>0.24</v>
      </c>
      <c r="Y72" s="56">
        <v>0.3</v>
      </c>
      <c r="Z72" s="56">
        <v>0.36</v>
      </c>
      <c r="AA72" s="21"/>
      <c r="AB72" s="56">
        <v>0.12</v>
      </c>
      <c r="AC72" s="56">
        <v>0.15</v>
      </c>
      <c r="AD72" s="56">
        <v>0.18</v>
      </c>
      <c r="AE72" s="21"/>
      <c r="AF72" s="56">
        <v>0.48</v>
      </c>
      <c r="AG72" s="56">
        <v>0.6</v>
      </c>
      <c r="AH72" s="56">
        <v>0.72</v>
      </c>
      <c r="AI72" s="21"/>
      <c r="AJ72" s="56">
        <v>0.28799999999999998</v>
      </c>
      <c r="AK72" s="56">
        <v>0.36</v>
      </c>
      <c r="AL72" s="56">
        <v>0.432</v>
      </c>
      <c r="AM72" s="21"/>
      <c r="AN72" s="22">
        <v>21</v>
      </c>
      <c r="AO72" s="57">
        <v>0.4</v>
      </c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3">
        <v>38961</v>
      </c>
      <c r="BG72" s="59">
        <v>0.75</v>
      </c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"/>
      <c r="CG72" s="3"/>
      <c r="CH72" s="3"/>
      <c r="CI72" s="3"/>
      <c r="CK72" s="131"/>
      <c r="CL72" s="131"/>
      <c r="CM72" s="60"/>
      <c r="CN72"/>
      <c r="CO72"/>
      <c r="CP72"/>
      <c r="CQ72"/>
      <c r="CR72"/>
      <c r="CW72" s="119">
        <f t="shared" si="0"/>
        <v>38961</v>
      </c>
      <c r="CX72" s="118">
        <f t="shared" si="13"/>
        <v>0.48</v>
      </c>
      <c r="CY72" s="118">
        <f t="shared" si="14"/>
        <v>0.6</v>
      </c>
      <c r="CZ72" s="118">
        <f t="shared" si="15"/>
        <v>0.72</v>
      </c>
      <c r="DB72" s="118">
        <f t="shared" si="1"/>
        <v>0.24</v>
      </c>
      <c r="DC72" s="118">
        <f t="shared" si="2"/>
        <v>0.3</v>
      </c>
      <c r="DD72" s="118">
        <f t="shared" si="3"/>
        <v>0.36</v>
      </c>
      <c r="DF72" s="119">
        <f t="shared" si="4"/>
        <v>38961</v>
      </c>
      <c r="DG72" s="16">
        <f t="shared" si="5"/>
        <v>0.75</v>
      </c>
      <c r="DJ72" s="119">
        <f t="shared" si="6"/>
        <v>38961</v>
      </c>
      <c r="DK72" s="118">
        <f t="shared" si="7"/>
        <v>0.28799999999999998</v>
      </c>
      <c r="DL72" s="118">
        <f t="shared" si="8"/>
        <v>0.36</v>
      </c>
      <c r="DM72" s="118">
        <f t="shared" si="9"/>
        <v>0.432</v>
      </c>
      <c r="DO72" s="118">
        <f t="shared" si="10"/>
        <v>0.12</v>
      </c>
      <c r="DP72" s="118">
        <f t="shared" si="11"/>
        <v>0.15</v>
      </c>
      <c r="DQ72" s="118">
        <f t="shared" si="12"/>
        <v>0.18</v>
      </c>
    </row>
    <row r="73" spans="1:121" x14ac:dyDescent="0.2">
      <c r="A73" s="16"/>
      <c r="B73" s="54">
        <v>38108</v>
      </c>
      <c r="C73" s="55">
        <v>32.825003051757811</v>
      </c>
      <c r="D73" s="55">
        <v>34.675003051757813</v>
      </c>
      <c r="E73" s="55">
        <v>36.525003051757814</v>
      </c>
      <c r="F73" s="39"/>
      <c r="G73" s="55">
        <v>18.540000915527344</v>
      </c>
      <c r="H73" s="55">
        <v>18.540000915527344</v>
      </c>
      <c r="I73" s="55">
        <v>18.540000915527344</v>
      </c>
      <c r="J73" s="22"/>
      <c r="K73" s="23">
        <v>38991</v>
      </c>
      <c r="L73" s="56">
        <v>20.286001205444336</v>
      </c>
      <c r="M73" s="56">
        <v>20.286001205444336</v>
      </c>
      <c r="N73" s="56">
        <v>20.286001205444336</v>
      </c>
      <c r="O73" s="21"/>
      <c r="P73" s="56">
        <v>14.786500930786133</v>
      </c>
      <c r="Q73" s="56">
        <v>14.786500930786133</v>
      </c>
      <c r="R73" s="56">
        <v>14.786500930786133</v>
      </c>
      <c r="S73" s="21"/>
      <c r="T73" s="56">
        <v>0</v>
      </c>
      <c r="U73" s="56">
        <v>0</v>
      </c>
      <c r="V73" s="56">
        <v>0</v>
      </c>
      <c r="W73" s="21"/>
      <c r="X73" s="56">
        <v>0.16</v>
      </c>
      <c r="Y73" s="56">
        <v>0.2</v>
      </c>
      <c r="Z73" s="56">
        <v>0.24</v>
      </c>
      <c r="AA73" s="21"/>
      <c r="AB73" s="56">
        <v>0.08</v>
      </c>
      <c r="AC73" s="56">
        <v>0.1</v>
      </c>
      <c r="AD73" s="56">
        <v>0.12</v>
      </c>
      <c r="AE73" s="21"/>
      <c r="AF73" s="56">
        <v>0.36</v>
      </c>
      <c r="AG73" s="56">
        <v>0.45</v>
      </c>
      <c r="AH73" s="56">
        <v>0.54</v>
      </c>
      <c r="AI73" s="21"/>
      <c r="AJ73" s="56">
        <v>0.21600000000000003</v>
      </c>
      <c r="AK73" s="56">
        <v>0.27</v>
      </c>
      <c r="AL73" s="56">
        <v>0.32400000000000001</v>
      </c>
      <c r="AM73" s="21"/>
      <c r="AN73" s="22">
        <v>22</v>
      </c>
      <c r="AO73" s="57">
        <v>0.4</v>
      </c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3">
        <v>38991</v>
      </c>
      <c r="BG73" s="59">
        <v>0.75</v>
      </c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1"/>
      <c r="CD73" s="21"/>
      <c r="CE73" s="21"/>
      <c r="CF73" s="2"/>
      <c r="CG73" s="3"/>
      <c r="CH73" s="3"/>
      <c r="CI73" s="3"/>
      <c r="CK73" s="131"/>
      <c r="CL73" s="131"/>
      <c r="CM73" s="60"/>
      <c r="CN73"/>
      <c r="CO73"/>
      <c r="CP73"/>
      <c r="CQ73"/>
      <c r="CR73"/>
      <c r="CW73" s="119">
        <f t="shared" si="0"/>
        <v>38991</v>
      </c>
      <c r="CX73" s="118">
        <f t="shared" si="13"/>
        <v>0.36</v>
      </c>
      <c r="CY73" s="118">
        <f t="shared" si="14"/>
        <v>0.45</v>
      </c>
      <c r="CZ73" s="118">
        <f t="shared" si="15"/>
        <v>0.54</v>
      </c>
      <c r="DB73" s="118">
        <f t="shared" si="1"/>
        <v>0.16</v>
      </c>
      <c r="DC73" s="118">
        <f t="shared" si="2"/>
        <v>0.2</v>
      </c>
      <c r="DD73" s="118">
        <f t="shared" si="3"/>
        <v>0.24</v>
      </c>
      <c r="DF73" s="119">
        <f t="shared" si="4"/>
        <v>38991</v>
      </c>
      <c r="DG73" s="16">
        <f t="shared" si="5"/>
        <v>0.75</v>
      </c>
      <c r="DJ73" s="119">
        <f t="shared" si="6"/>
        <v>38991</v>
      </c>
      <c r="DK73" s="118">
        <f t="shared" si="7"/>
        <v>0.21600000000000003</v>
      </c>
      <c r="DL73" s="118">
        <f t="shared" si="8"/>
        <v>0.27</v>
      </c>
      <c r="DM73" s="118">
        <f t="shared" si="9"/>
        <v>0.32400000000000001</v>
      </c>
      <c r="DO73" s="118">
        <f t="shared" si="10"/>
        <v>0.08</v>
      </c>
      <c r="DP73" s="118">
        <f t="shared" si="11"/>
        <v>0.1</v>
      </c>
      <c r="DQ73" s="118">
        <f t="shared" si="12"/>
        <v>0.12</v>
      </c>
    </row>
    <row r="74" spans="1:121" x14ac:dyDescent="0.2">
      <c r="A74" s="16"/>
      <c r="B74" s="54">
        <v>38139</v>
      </c>
      <c r="C74" s="55">
        <v>37.875003814697266</v>
      </c>
      <c r="D74" s="55">
        <v>42.125003814697266</v>
      </c>
      <c r="E74" s="55">
        <v>46.375003814697266</v>
      </c>
      <c r="F74" s="39"/>
      <c r="G74" s="55">
        <v>21.540000915527344</v>
      </c>
      <c r="H74" s="55">
        <v>21.540000915527344</v>
      </c>
      <c r="I74" s="55">
        <v>21.540000915527344</v>
      </c>
      <c r="J74" s="22"/>
      <c r="K74" s="23">
        <v>39022</v>
      </c>
      <c r="L74" s="56">
        <v>22.290000915527344</v>
      </c>
      <c r="M74" s="56">
        <v>22.290000915527344</v>
      </c>
      <c r="N74" s="56">
        <v>22.290000915527344</v>
      </c>
      <c r="O74" s="21"/>
      <c r="P74" s="56">
        <v>14.790000915527344</v>
      </c>
      <c r="Q74" s="56">
        <v>14.790000915527344</v>
      </c>
      <c r="R74" s="56">
        <v>14.790000915527344</v>
      </c>
      <c r="S74" s="21"/>
      <c r="T74" s="56">
        <v>0</v>
      </c>
      <c r="U74" s="56">
        <v>0</v>
      </c>
      <c r="V74" s="56">
        <v>0</v>
      </c>
      <c r="W74" s="21"/>
      <c r="X74" s="56">
        <v>0.16</v>
      </c>
      <c r="Y74" s="56">
        <v>0.2</v>
      </c>
      <c r="Z74" s="56">
        <v>0.24</v>
      </c>
      <c r="AA74" s="21"/>
      <c r="AB74" s="56">
        <v>0.08</v>
      </c>
      <c r="AC74" s="56">
        <v>0.1</v>
      </c>
      <c r="AD74" s="56">
        <v>0.12</v>
      </c>
      <c r="AE74" s="21"/>
      <c r="AF74" s="56">
        <v>0.36</v>
      </c>
      <c r="AG74" s="56">
        <v>0.45</v>
      </c>
      <c r="AH74" s="56">
        <v>0.54</v>
      </c>
      <c r="AI74" s="21"/>
      <c r="AJ74" s="56">
        <v>0.21600000000000003</v>
      </c>
      <c r="AK74" s="56">
        <v>0.27</v>
      </c>
      <c r="AL74" s="56">
        <v>0.32400000000000001</v>
      </c>
      <c r="AM74" s="21"/>
      <c r="AN74" s="22">
        <v>22</v>
      </c>
      <c r="AO74" s="57">
        <v>0.4</v>
      </c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3">
        <v>39022</v>
      </c>
      <c r="BG74" s="59">
        <v>0.75</v>
      </c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"/>
      <c r="CG74" s="3"/>
      <c r="CH74" s="3"/>
      <c r="CI74" s="3"/>
      <c r="CK74" s="131"/>
      <c r="CL74" s="131"/>
      <c r="CM74" s="60"/>
      <c r="CN74"/>
      <c r="CO74"/>
      <c r="CP74"/>
      <c r="CQ74"/>
      <c r="CR74"/>
      <c r="CW74" s="119">
        <f t="shared" si="0"/>
        <v>39022</v>
      </c>
      <c r="CX74" s="118">
        <f t="shared" si="13"/>
        <v>0.36</v>
      </c>
      <c r="CY74" s="118">
        <f t="shared" si="14"/>
        <v>0.45</v>
      </c>
      <c r="CZ74" s="118">
        <f t="shared" si="15"/>
        <v>0.54</v>
      </c>
      <c r="DB74" s="118">
        <f t="shared" si="1"/>
        <v>0.16</v>
      </c>
      <c r="DC74" s="118">
        <f t="shared" si="2"/>
        <v>0.2</v>
      </c>
      <c r="DD74" s="118">
        <f t="shared" si="3"/>
        <v>0.24</v>
      </c>
      <c r="DF74" s="119">
        <f t="shared" si="4"/>
        <v>39022</v>
      </c>
      <c r="DG74" s="16">
        <f t="shared" si="5"/>
        <v>0.75</v>
      </c>
      <c r="DJ74" s="119">
        <f t="shared" si="6"/>
        <v>39022</v>
      </c>
      <c r="DK74" s="118">
        <f t="shared" si="7"/>
        <v>0.21600000000000003</v>
      </c>
      <c r="DL74" s="118">
        <f t="shared" si="8"/>
        <v>0.27</v>
      </c>
      <c r="DM74" s="118">
        <f t="shared" si="9"/>
        <v>0.32400000000000001</v>
      </c>
      <c r="DO74" s="118">
        <f t="shared" si="10"/>
        <v>0.08</v>
      </c>
      <c r="DP74" s="118">
        <f t="shared" si="11"/>
        <v>0.1</v>
      </c>
      <c r="DQ74" s="118">
        <f t="shared" si="12"/>
        <v>0.12</v>
      </c>
    </row>
    <row r="75" spans="1:121" x14ac:dyDescent="0.2">
      <c r="A75" s="16"/>
      <c r="B75" s="54">
        <v>38169</v>
      </c>
      <c r="C75" s="55">
        <v>43.75</v>
      </c>
      <c r="D75" s="55">
        <v>50.75</v>
      </c>
      <c r="E75" s="55">
        <v>57.75</v>
      </c>
      <c r="F75" s="39"/>
      <c r="G75" s="55">
        <v>22.040000915527344</v>
      </c>
      <c r="H75" s="55">
        <v>22.040000915527344</v>
      </c>
      <c r="I75" s="55">
        <v>22.040000915527344</v>
      </c>
      <c r="J75" s="22"/>
      <c r="K75" s="23">
        <v>39052</v>
      </c>
      <c r="L75" s="56">
        <v>27.290000915527344</v>
      </c>
      <c r="M75" s="56">
        <v>27.290000915527344</v>
      </c>
      <c r="N75" s="56">
        <v>27.290000915527344</v>
      </c>
      <c r="O75" s="21"/>
      <c r="P75" s="56">
        <v>21.790000915527344</v>
      </c>
      <c r="Q75" s="56">
        <v>21.790000915527344</v>
      </c>
      <c r="R75" s="56">
        <v>21.790000915527344</v>
      </c>
      <c r="S75" s="21"/>
      <c r="T75" s="56">
        <v>0</v>
      </c>
      <c r="U75" s="56">
        <v>0</v>
      </c>
      <c r="V75" s="56">
        <v>0</v>
      </c>
      <c r="W75" s="21"/>
      <c r="X75" s="56">
        <v>0.16</v>
      </c>
      <c r="Y75" s="56">
        <v>0.2</v>
      </c>
      <c r="Z75" s="56">
        <v>0.24</v>
      </c>
      <c r="AA75" s="21"/>
      <c r="AB75" s="56">
        <v>0.08</v>
      </c>
      <c r="AC75" s="56">
        <v>0.1</v>
      </c>
      <c r="AD75" s="56">
        <v>0.12</v>
      </c>
      <c r="AE75" s="21"/>
      <c r="AF75" s="56">
        <v>0.28000000000000003</v>
      </c>
      <c r="AG75" s="56">
        <v>0.35</v>
      </c>
      <c r="AH75" s="56">
        <v>0.42</v>
      </c>
      <c r="AI75" s="21"/>
      <c r="AJ75" s="56">
        <v>0.16800000000000001</v>
      </c>
      <c r="AK75" s="56">
        <v>0.21</v>
      </c>
      <c r="AL75" s="56">
        <v>0.252</v>
      </c>
      <c r="AM75" s="21"/>
      <c r="AN75" s="22">
        <v>22</v>
      </c>
      <c r="AO75" s="57">
        <v>0.4</v>
      </c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3">
        <v>39052</v>
      </c>
      <c r="BG75" s="59">
        <v>0.75</v>
      </c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"/>
      <c r="CG75" s="3"/>
      <c r="CH75" s="3"/>
      <c r="CI75" s="3"/>
      <c r="CK75" s="131"/>
      <c r="CL75" s="131"/>
      <c r="CM75" s="60"/>
      <c r="CN75"/>
      <c r="CO75"/>
      <c r="CP75"/>
      <c r="CQ75"/>
      <c r="CR75"/>
      <c r="CW75" s="119">
        <f t="shared" ref="CW75:CW138" si="16">K75</f>
        <v>39052</v>
      </c>
      <c r="CX75" s="118">
        <f t="shared" si="13"/>
        <v>0.28000000000000003</v>
      </c>
      <c r="CY75" s="118">
        <f t="shared" si="14"/>
        <v>0.35</v>
      </c>
      <c r="CZ75" s="118">
        <f t="shared" si="15"/>
        <v>0.42</v>
      </c>
      <c r="DB75" s="118">
        <f t="shared" ref="DB75:DB138" si="17">X75</f>
        <v>0.16</v>
      </c>
      <c r="DC75" s="118">
        <f t="shared" ref="DC75:DC138" si="18">Y75</f>
        <v>0.2</v>
      </c>
      <c r="DD75" s="118">
        <f t="shared" ref="DD75:DD138" si="19">Z75</f>
        <v>0.24</v>
      </c>
      <c r="DF75" s="119">
        <f t="shared" ref="DF75:DF138" si="20">BF75</f>
        <v>39052</v>
      </c>
      <c r="DG75" s="16">
        <f t="shared" ref="DG75:DG138" si="21">BG75</f>
        <v>0.75</v>
      </c>
      <c r="DJ75" s="119">
        <f t="shared" ref="DJ75:DJ138" si="22">CW75</f>
        <v>39052</v>
      </c>
      <c r="DK75" s="118">
        <f t="shared" ref="DK75:DK138" si="23">AJ75</f>
        <v>0.16800000000000001</v>
      </c>
      <c r="DL75" s="118">
        <f t="shared" ref="DL75:DL138" si="24">AK75</f>
        <v>0.21</v>
      </c>
      <c r="DM75" s="118">
        <f t="shared" ref="DM75:DM138" si="25">AL75</f>
        <v>0.252</v>
      </c>
      <c r="DO75" s="118">
        <f t="shared" ref="DO75:DO138" si="26">AB75</f>
        <v>0.08</v>
      </c>
      <c r="DP75" s="118">
        <f t="shared" ref="DP75:DP138" si="27">AC75</f>
        <v>0.1</v>
      </c>
      <c r="DQ75" s="118">
        <f t="shared" ref="DQ75:DQ138" si="28">AD75</f>
        <v>0.12</v>
      </c>
    </row>
    <row r="76" spans="1:121" x14ac:dyDescent="0.2">
      <c r="A76" s="16"/>
      <c r="B76" s="54">
        <v>38200</v>
      </c>
      <c r="C76" s="55">
        <v>43.75</v>
      </c>
      <c r="D76" s="55">
        <v>50.75</v>
      </c>
      <c r="E76" s="55">
        <v>57.75</v>
      </c>
      <c r="F76" s="39"/>
      <c r="G76" s="55">
        <v>23.040000915527344</v>
      </c>
      <c r="H76" s="55">
        <v>23.040000915527344</v>
      </c>
      <c r="I76" s="55">
        <v>23.040000915527344</v>
      </c>
      <c r="J76" s="22"/>
      <c r="K76" s="23">
        <v>39083</v>
      </c>
      <c r="L76" s="56">
        <v>35.75</v>
      </c>
      <c r="M76" s="56">
        <v>35.75</v>
      </c>
      <c r="N76" s="56">
        <v>35.75</v>
      </c>
      <c r="O76" s="21"/>
      <c r="P76" s="56">
        <v>25.25</v>
      </c>
      <c r="Q76" s="56">
        <v>25.25</v>
      </c>
      <c r="R76" s="56">
        <v>25.25</v>
      </c>
      <c r="S76" s="21"/>
      <c r="T76" s="56">
        <v>0</v>
      </c>
      <c r="U76" s="56">
        <v>0</v>
      </c>
      <c r="V76" s="56">
        <v>0</v>
      </c>
      <c r="W76" s="21"/>
      <c r="X76" s="56">
        <v>0.16</v>
      </c>
      <c r="Y76" s="56">
        <v>0.2</v>
      </c>
      <c r="Z76" s="56">
        <v>0.24</v>
      </c>
      <c r="AA76" s="21"/>
      <c r="AB76" s="56">
        <v>0.08</v>
      </c>
      <c r="AC76" s="56">
        <v>0.1</v>
      </c>
      <c r="AD76" s="56">
        <v>0.12</v>
      </c>
      <c r="AE76" s="21"/>
      <c r="AF76" s="56">
        <v>0.28000000000000003</v>
      </c>
      <c r="AG76" s="56">
        <v>0.35</v>
      </c>
      <c r="AH76" s="56">
        <v>0.42</v>
      </c>
      <c r="AI76" s="21"/>
      <c r="AJ76" s="56">
        <v>0.16800000000000001</v>
      </c>
      <c r="AK76" s="56">
        <v>0.21</v>
      </c>
      <c r="AL76" s="56">
        <v>0.252</v>
      </c>
      <c r="AM76" s="21"/>
      <c r="AN76" s="22">
        <v>23</v>
      </c>
      <c r="AO76" s="57">
        <v>0.4</v>
      </c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3">
        <v>39083</v>
      </c>
      <c r="BG76" s="59">
        <v>0.75</v>
      </c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"/>
      <c r="CG76" s="3"/>
      <c r="CH76" s="3"/>
      <c r="CI76" s="3"/>
      <c r="CK76" s="131"/>
      <c r="CL76" s="131"/>
      <c r="CM76" s="60"/>
      <c r="CN76"/>
      <c r="CO76"/>
      <c r="CP76"/>
      <c r="CQ76"/>
      <c r="CR76"/>
      <c r="CW76" s="119">
        <f t="shared" si="16"/>
        <v>39083</v>
      </c>
      <c r="CX76" s="118">
        <f t="shared" ref="CX76:CX139" si="29">AF76</f>
        <v>0.28000000000000003</v>
      </c>
      <c r="CY76" s="118">
        <f t="shared" ref="CY76:CY139" si="30">AG76</f>
        <v>0.35</v>
      </c>
      <c r="CZ76" s="118">
        <f t="shared" ref="CZ76:CZ139" si="31">AH76</f>
        <v>0.42</v>
      </c>
      <c r="DB76" s="118">
        <f t="shared" si="17"/>
        <v>0.16</v>
      </c>
      <c r="DC76" s="118">
        <f t="shared" si="18"/>
        <v>0.2</v>
      </c>
      <c r="DD76" s="118">
        <f t="shared" si="19"/>
        <v>0.24</v>
      </c>
      <c r="DF76" s="119">
        <f t="shared" si="20"/>
        <v>39083</v>
      </c>
      <c r="DG76" s="16">
        <f t="shared" si="21"/>
        <v>0.75</v>
      </c>
      <c r="DJ76" s="119">
        <f t="shared" si="22"/>
        <v>39083</v>
      </c>
      <c r="DK76" s="118">
        <f t="shared" si="23"/>
        <v>0.16800000000000001</v>
      </c>
      <c r="DL76" s="118">
        <f t="shared" si="24"/>
        <v>0.21</v>
      </c>
      <c r="DM76" s="118">
        <f t="shared" si="25"/>
        <v>0.252</v>
      </c>
      <c r="DO76" s="118">
        <f t="shared" si="26"/>
        <v>0.08</v>
      </c>
      <c r="DP76" s="118">
        <f t="shared" si="27"/>
        <v>0.1</v>
      </c>
      <c r="DQ76" s="118">
        <f t="shared" si="28"/>
        <v>0.12</v>
      </c>
    </row>
    <row r="77" spans="1:121" x14ac:dyDescent="0.2">
      <c r="A77" s="16"/>
      <c r="B77" s="54">
        <v>38231</v>
      </c>
      <c r="C77" s="55">
        <v>27.150001144409181</v>
      </c>
      <c r="D77" s="55">
        <v>29.80000114440918</v>
      </c>
      <c r="E77" s="55">
        <v>32.450001144409178</v>
      </c>
      <c r="F77" s="39"/>
      <c r="G77" s="55">
        <v>17.040000915527344</v>
      </c>
      <c r="H77" s="55">
        <v>17.040000915527344</v>
      </c>
      <c r="I77" s="55">
        <v>17.040000915527344</v>
      </c>
      <c r="J77" s="22"/>
      <c r="K77" s="23">
        <v>39114</v>
      </c>
      <c r="L77" s="56">
        <v>31.246002197265625</v>
      </c>
      <c r="M77" s="56">
        <v>31.246002197265625</v>
      </c>
      <c r="N77" s="56">
        <v>31.246002197265625</v>
      </c>
      <c r="O77" s="21"/>
      <c r="P77" s="56">
        <v>22.746501922607422</v>
      </c>
      <c r="Q77" s="56">
        <v>22.746501922607422</v>
      </c>
      <c r="R77" s="56">
        <v>22.746501922607422</v>
      </c>
      <c r="S77" s="21"/>
      <c r="T77" s="56">
        <v>0</v>
      </c>
      <c r="U77" s="56">
        <v>0</v>
      </c>
      <c r="V77" s="56">
        <v>0</v>
      </c>
      <c r="W77" s="21"/>
      <c r="X77" s="56">
        <v>0.16</v>
      </c>
      <c r="Y77" s="56">
        <v>0.2</v>
      </c>
      <c r="Z77" s="56">
        <v>0.24</v>
      </c>
      <c r="AA77" s="21"/>
      <c r="AB77" s="56">
        <v>0.08</v>
      </c>
      <c r="AC77" s="56">
        <v>0.1</v>
      </c>
      <c r="AD77" s="56">
        <v>0.12</v>
      </c>
      <c r="AE77" s="21"/>
      <c r="AF77" s="56">
        <v>0.28000000000000003</v>
      </c>
      <c r="AG77" s="56">
        <v>0.35</v>
      </c>
      <c r="AH77" s="56">
        <v>0.42</v>
      </c>
      <c r="AI77" s="21"/>
      <c r="AJ77" s="56">
        <v>0.16800000000000001</v>
      </c>
      <c r="AK77" s="56">
        <v>0.21</v>
      </c>
      <c r="AL77" s="56">
        <v>0.252</v>
      </c>
      <c r="AM77" s="21"/>
      <c r="AN77" s="22">
        <v>23</v>
      </c>
      <c r="AO77" s="57">
        <v>0.4</v>
      </c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3">
        <v>39114</v>
      </c>
      <c r="BG77" s="59">
        <v>0.75</v>
      </c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"/>
      <c r="CG77" s="3"/>
      <c r="CH77" s="3"/>
      <c r="CI77" s="3"/>
      <c r="CK77" s="131"/>
      <c r="CL77" s="131"/>
      <c r="CM77" s="60"/>
      <c r="CN77"/>
      <c r="CO77"/>
      <c r="CP77"/>
      <c r="CQ77"/>
      <c r="CR77"/>
      <c r="CW77" s="119">
        <f t="shared" si="16"/>
        <v>39114</v>
      </c>
      <c r="CX77" s="118">
        <f t="shared" si="29"/>
        <v>0.28000000000000003</v>
      </c>
      <c r="CY77" s="118">
        <f t="shared" si="30"/>
        <v>0.35</v>
      </c>
      <c r="CZ77" s="118">
        <f t="shared" si="31"/>
        <v>0.42</v>
      </c>
      <c r="DB77" s="118">
        <f t="shared" si="17"/>
        <v>0.16</v>
      </c>
      <c r="DC77" s="118">
        <f t="shared" si="18"/>
        <v>0.2</v>
      </c>
      <c r="DD77" s="118">
        <f t="shared" si="19"/>
        <v>0.24</v>
      </c>
      <c r="DF77" s="119">
        <f t="shared" si="20"/>
        <v>39114</v>
      </c>
      <c r="DG77" s="16">
        <f t="shared" si="21"/>
        <v>0.75</v>
      </c>
      <c r="DJ77" s="119">
        <f t="shared" si="22"/>
        <v>39114</v>
      </c>
      <c r="DK77" s="118">
        <f t="shared" si="23"/>
        <v>0.16800000000000001</v>
      </c>
      <c r="DL77" s="118">
        <f t="shared" si="24"/>
        <v>0.21</v>
      </c>
      <c r="DM77" s="118">
        <f t="shared" si="25"/>
        <v>0.252</v>
      </c>
      <c r="DO77" s="118">
        <f t="shared" si="26"/>
        <v>0.08</v>
      </c>
      <c r="DP77" s="118">
        <f t="shared" si="27"/>
        <v>0.1</v>
      </c>
      <c r="DQ77" s="118">
        <f t="shared" si="28"/>
        <v>0.12</v>
      </c>
    </row>
    <row r="78" spans="1:121" x14ac:dyDescent="0.2">
      <c r="A78" s="16"/>
      <c r="B78" s="54">
        <v>38261</v>
      </c>
      <c r="C78" s="55">
        <v>29.801562881469728</v>
      </c>
      <c r="D78" s="55">
        <v>30.701562881469727</v>
      </c>
      <c r="E78" s="55">
        <v>31.601562881469725</v>
      </c>
      <c r="F78" s="39"/>
      <c r="G78" s="55">
        <v>16.540002822875977</v>
      </c>
      <c r="H78" s="55">
        <v>16.540002822875977</v>
      </c>
      <c r="I78" s="55">
        <v>16.540002822875977</v>
      </c>
      <c r="J78" s="22"/>
      <c r="K78" s="23">
        <v>39142</v>
      </c>
      <c r="L78" s="56">
        <v>25.5</v>
      </c>
      <c r="M78" s="56">
        <v>25.5</v>
      </c>
      <c r="N78" s="56">
        <v>25.5</v>
      </c>
      <c r="O78" s="21"/>
      <c r="P78" s="56">
        <v>20</v>
      </c>
      <c r="Q78" s="56">
        <v>20</v>
      </c>
      <c r="R78" s="56">
        <v>20</v>
      </c>
      <c r="S78" s="21"/>
      <c r="T78" s="56">
        <v>0</v>
      </c>
      <c r="U78" s="56">
        <v>0</v>
      </c>
      <c r="V78" s="56">
        <v>0</v>
      </c>
      <c r="W78" s="21"/>
      <c r="X78" s="56">
        <v>0.16</v>
      </c>
      <c r="Y78" s="56">
        <v>0.2</v>
      </c>
      <c r="Z78" s="56">
        <v>0.24</v>
      </c>
      <c r="AA78" s="21"/>
      <c r="AB78" s="56">
        <v>0.08</v>
      </c>
      <c r="AC78" s="56">
        <v>0.1</v>
      </c>
      <c r="AD78" s="56">
        <v>0.12</v>
      </c>
      <c r="AE78" s="21"/>
      <c r="AF78" s="56">
        <v>0.28000000000000003</v>
      </c>
      <c r="AG78" s="56">
        <v>0.35</v>
      </c>
      <c r="AH78" s="56">
        <v>0.42</v>
      </c>
      <c r="AI78" s="21"/>
      <c r="AJ78" s="56">
        <v>0.16800000000000001</v>
      </c>
      <c r="AK78" s="56">
        <v>0.21</v>
      </c>
      <c r="AL78" s="56">
        <v>0.252</v>
      </c>
      <c r="AM78" s="21"/>
      <c r="AN78" s="22">
        <v>23</v>
      </c>
      <c r="AO78" s="57">
        <v>0.4</v>
      </c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3">
        <v>39142</v>
      </c>
      <c r="BG78" s="59">
        <v>0.75</v>
      </c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  <c r="CC78" s="21"/>
      <c r="CD78" s="21"/>
      <c r="CE78" s="21"/>
      <c r="CF78" s="2"/>
      <c r="CG78" s="3"/>
      <c r="CH78" s="3"/>
      <c r="CI78" s="3"/>
      <c r="CK78" s="131"/>
      <c r="CL78" s="131"/>
      <c r="CM78" s="60"/>
      <c r="CN78"/>
      <c r="CO78"/>
      <c r="CP78"/>
      <c r="CQ78"/>
      <c r="CR78"/>
      <c r="CW78" s="119">
        <f t="shared" si="16"/>
        <v>39142</v>
      </c>
      <c r="CX78" s="118">
        <f t="shared" si="29"/>
        <v>0.28000000000000003</v>
      </c>
      <c r="CY78" s="118">
        <f t="shared" si="30"/>
        <v>0.35</v>
      </c>
      <c r="CZ78" s="118">
        <f t="shared" si="31"/>
        <v>0.42</v>
      </c>
      <c r="DB78" s="118">
        <f t="shared" si="17"/>
        <v>0.16</v>
      </c>
      <c r="DC78" s="118">
        <f t="shared" si="18"/>
        <v>0.2</v>
      </c>
      <c r="DD78" s="118">
        <f t="shared" si="19"/>
        <v>0.24</v>
      </c>
      <c r="DF78" s="119">
        <f t="shared" si="20"/>
        <v>39142</v>
      </c>
      <c r="DG78" s="16">
        <f t="shared" si="21"/>
        <v>0.75</v>
      </c>
      <c r="DJ78" s="119">
        <f t="shared" si="22"/>
        <v>39142</v>
      </c>
      <c r="DK78" s="118">
        <f t="shared" si="23"/>
        <v>0.16800000000000001</v>
      </c>
      <c r="DL78" s="118">
        <f t="shared" si="24"/>
        <v>0.21</v>
      </c>
      <c r="DM78" s="118">
        <f t="shared" si="25"/>
        <v>0.252</v>
      </c>
      <c r="DO78" s="118">
        <f t="shared" si="26"/>
        <v>0.08</v>
      </c>
      <c r="DP78" s="118">
        <f t="shared" si="27"/>
        <v>0.1</v>
      </c>
      <c r="DQ78" s="118">
        <f t="shared" si="28"/>
        <v>0.12</v>
      </c>
    </row>
    <row r="79" spans="1:121" x14ac:dyDescent="0.2">
      <c r="A79" s="16"/>
      <c r="B79" s="54">
        <v>38292</v>
      </c>
      <c r="C79" s="55">
        <v>29.901561355590822</v>
      </c>
      <c r="D79" s="55">
        <v>30.80156135559082</v>
      </c>
      <c r="E79" s="55">
        <v>31.701561355590819</v>
      </c>
      <c r="F79" s="39"/>
      <c r="G79" s="55">
        <v>17.540000915527344</v>
      </c>
      <c r="H79" s="55">
        <v>17.540000915527344</v>
      </c>
      <c r="I79" s="55">
        <v>17.540000915527344</v>
      </c>
      <c r="J79" s="22"/>
      <c r="K79" s="23">
        <v>39173</v>
      </c>
      <c r="L79" s="56">
        <v>22</v>
      </c>
      <c r="M79" s="56">
        <v>22</v>
      </c>
      <c r="N79" s="56">
        <v>22</v>
      </c>
      <c r="O79" s="21"/>
      <c r="P79" s="56">
        <v>16.495000839233398</v>
      </c>
      <c r="Q79" s="56">
        <v>16.495000839233398</v>
      </c>
      <c r="R79" s="56">
        <v>16.495000839233398</v>
      </c>
      <c r="S79" s="21"/>
      <c r="T79" s="56">
        <v>0</v>
      </c>
      <c r="U79" s="56">
        <v>0</v>
      </c>
      <c r="V79" s="56">
        <v>0</v>
      </c>
      <c r="W79" s="21"/>
      <c r="X79" s="56">
        <v>0.16</v>
      </c>
      <c r="Y79" s="56">
        <v>0.2</v>
      </c>
      <c r="Z79" s="56">
        <v>0.24</v>
      </c>
      <c r="AA79" s="21"/>
      <c r="AB79" s="56">
        <v>0.08</v>
      </c>
      <c r="AC79" s="56">
        <v>0.1</v>
      </c>
      <c r="AD79" s="56">
        <v>0.12</v>
      </c>
      <c r="AE79" s="21"/>
      <c r="AF79" s="56">
        <v>0.28000000000000003</v>
      </c>
      <c r="AG79" s="56">
        <v>0.35</v>
      </c>
      <c r="AH79" s="56">
        <v>0.42</v>
      </c>
      <c r="AI79" s="21"/>
      <c r="AJ79" s="56">
        <v>0.16800000000000001</v>
      </c>
      <c r="AK79" s="56">
        <v>0.21</v>
      </c>
      <c r="AL79" s="56">
        <v>0.252</v>
      </c>
      <c r="AM79" s="21"/>
      <c r="AN79" s="22">
        <v>24</v>
      </c>
      <c r="AO79" s="57">
        <v>0.4</v>
      </c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3">
        <v>39173</v>
      </c>
      <c r="BG79" s="59">
        <v>0.75</v>
      </c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B79" s="21"/>
      <c r="CC79" s="21"/>
      <c r="CD79" s="21"/>
      <c r="CE79" s="21"/>
      <c r="CF79" s="2"/>
      <c r="CG79" s="3"/>
      <c r="CH79" s="3"/>
      <c r="CI79" s="3"/>
      <c r="CK79" s="131"/>
      <c r="CL79" s="131"/>
      <c r="CM79" s="60"/>
      <c r="CN79"/>
      <c r="CO79"/>
      <c r="CP79"/>
      <c r="CQ79"/>
      <c r="CR79"/>
      <c r="CW79" s="119">
        <f t="shared" si="16"/>
        <v>39173</v>
      </c>
      <c r="CX79" s="118">
        <f t="shared" si="29"/>
        <v>0.28000000000000003</v>
      </c>
      <c r="CY79" s="118">
        <f t="shared" si="30"/>
        <v>0.35</v>
      </c>
      <c r="CZ79" s="118">
        <f t="shared" si="31"/>
        <v>0.42</v>
      </c>
      <c r="DB79" s="118">
        <f t="shared" si="17"/>
        <v>0.16</v>
      </c>
      <c r="DC79" s="118">
        <f t="shared" si="18"/>
        <v>0.2</v>
      </c>
      <c r="DD79" s="118">
        <f t="shared" si="19"/>
        <v>0.24</v>
      </c>
      <c r="DF79" s="119">
        <f t="shared" si="20"/>
        <v>39173</v>
      </c>
      <c r="DG79" s="16">
        <f t="shared" si="21"/>
        <v>0.75</v>
      </c>
      <c r="DJ79" s="119">
        <f t="shared" si="22"/>
        <v>39173</v>
      </c>
      <c r="DK79" s="118">
        <f t="shared" si="23"/>
        <v>0.16800000000000001</v>
      </c>
      <c r="DL79" s="118">
        <f t="shared" si="24"/>
        <v>0.21</v>
      </c>
      <c r="DM79" s="118">
        <f t="shared" si="25"/>
        <v>0.252</v>
      </c>
      <c r="DO79" s="118">
        <f t="shared" si="26"/>
        <v>0.08</v>
      </c>
      <c r="DP79" s="118">
        <f t="shared" si="27"/>
        <v>0.1</v>
      </c>
      <c r="DQ79" s="118">
        <f t="shared" si="28"/>
        <v>0.12</v>
      </c>
    </row>
    <row r="80" spans="1:121" x14ac:dyDescent="0.2">
      <c r="A80" s="16"/>
      <c r="B80" s="54">
        <v>38322</v>
      </c>
      <c r="C80" s="55">
        <v>30.001559829711915</v>
      </c>
      <c r="D80" s="55">
        <v>30.901559829711914</v>
      </c>
      <c r="E80" s="55">
        <v>31.801559829711913</v>
      </c>
      <c r="F80" s="39"/>
      <c r="G80" s="55">
        <v>19.790000915527344</v>
      </c>
      <c r="H80" s="55">
        <v>19.790000915527344</v>
      </c>
      <c r="I80" s="55">
        <v>19.790000915527344</v>
      </c>
      <c r="J80" s="22"/>
      <c r="K80" s="23">
        <v>39203</v>
      </c>
      <c r="L80" s="56">
        <v>22.290000915527344</v>
      </c>
      <c r="M80" s="56">
        <v>22.290000915527344</v>
      </c>
      <c r="N80" s="56">
        <v>22.290000915527344</v>
      </c>
      <c r="O80" s="21"/>
      <c r="P80" s="56">
        <v>15.795000076293945</v>
      </c>
      <c r="Q80" s="56">
        <v>15.795000076293945</v>
      </c>
      <c r="R80" s="56">
        <v>15.795000076293945</v>
      </c>
      <c r="S80" s="21"/>
      <c r="T80" s="56">
        <v>0</v>
      </c>
      <c r="U80" s="56">
        <v>0</v>
      </c>
      <c r="V80" s="56">
        <v>0</v>
      </c>
      <c r="W80" s="21"/>
      <c r="X80" s="56">
        <v>0.16</v>
      </c>
      <c r="Y80" s="56">
        <v>0.2</v>
      </c>
      <c r="Z80" s="56">
        <v>0.24</v>
      </c>
      <c r="AA80" s="21"/>
      <c r="AB80" s="56">
        <v>0.08</v>
      </c>
      <c r="AC80" s="56">
        <v>0.1</v>
      </c>
      <c r="AD80" s="56">
        <v>0.12</v>
      </c>
      <c r="AE80" s="21"/>
      <c r="AF80" s="56">
        <v>0.28000000000000003</v>
      </c>
      <c r="AG80" s="56">
        <v>0.35</v>
      </c>
      <c r="AH80" s="56">
        <v>0.42</v>
      </c>
      <c r="AI80" s="21"/>
      <c r="AJ80" s="56">
        <v>0.16800000000000001</v>
      </c>
      <c r="AK80" s="56">
        <v>0.21</v>
      </c>
      <c r="AL80" s="56">
        <v>0.252</v>
      </c>
      <c r="AM80" s="21"/>
      <c r="AN80" s="22">
        <v>24</v>
      </c>
      <c r="AO80" s="57">
        <v>0.4</v>
      </c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3">
        <v>39203</v>
      </c>
      <c r="BG80" s="59">
        <v>0.75</v>
      </c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  <c r="BZ80" s="21"/>
      <c r="CA80" s="21"/>
      <c r="CB80" s="21"/>
      <c r="CC80" s="21"/>
      <c r="CD80" s="21"/>
      <c r="CE80" s="21"/>
      <c r="CF80" s="2"/>
      <c r="CG80" s="3"/>
      <c r="CH80" s="3"/>
      <c r="CI80" s="3"/>
      <c r="CK80" s="131"/>
      <c r="CL80" s="131"/>
      <c r="CM80" s="60"/>
      <c r="CN80"/>
      <c r="CO80"/>
      <c r="CP80"/>
      <c r="CQ80"/>
      <c r="CR80"/>
      <c r="CW80" s="119">
        <f t="shared" si="16"/>
        <v>39203</v>
      </c>
      <c r="CX80" s="118">
        <f t="shared" si="29"/>
        <v>0.28000000000000003</v>
      </c>
      <c r="CY80" s="118">
        <f t="shared" si="30"/>
        <v>0.35</v>
      </c>
      <c r="CZ80" s="118">
        <f t="shared" si="31"/>
        <v>0.42</v>
      </c>
      <c r="DB80" s="118">
        <f t="shared" si="17"/>
        <v>0.16</v>
      </c>
      <c r="DC80" s="118">
        <f t="shared" si="18"/>
        <v>0.2</v>
      </c>
      <c r="DD80" s="118">
        <f t="shared" si="19"/>
        <v>0.24</v>
      </c>
      <c r="DF80" s="119">
        <f t="shared" si="20"/>
        <v>39203</v>
      </c>
      <c r="DG80" s="16">
        <f t="shared" si="21"/>
        <v>0.75</v>
      </c>
      <c r="DJ80" s="119">
        <f t="shared" si="22"/>
        <v>39203</v>
      </c>
      <c r="DK80" s="118">
        <f t="shared" si="23"/>
        <v>0.16800000000000001</v>
      </c>
      <c r="DL80" s="118">
        <f t="shared" si="24"/>
        <v>0.21</v>
      </c>
      <c r="DM80" s="118">
        <f t="shared" si="25"/>
        <v>0.252</v>
      </c>
      <c r="DO80" s="118">
        <f t="shared" si="26"/>
        <v>0.08</v>
      </c>
      <c r="DP80" s="118">
        <f t="shared" si="27"/>
        <v>0.1</v>
      </c>
      <c r="DQ80" s="118">
        <f t="shared" si="28"/>
        <v>0.12</v>
      </c>
    </row>
    <row r="81" spans="1:121" x14ac:dyDescent="0.2">
      <c r="A81" s="16"/>
      <c r="B81" s="54">
        <v>38353</v>
      </c>
      <c r="C81" s="55">
        <v>34.725716400146482</v>
      </c>
      <c r="D81" s="55">
        <v>35.175716400146484</v>
      </c>
      <c r="E81" s="55">
        <v>35.625716400146487</v>
      </c>
      <c r="F81" s="39"/>
      <c r="G81" s="55">
        <v>22</v>
      </c>
      <c r="H81" s="55">
        <v>22</v>
      </c>
      <c r="I81" s="55">
        <v>22</v>
      </c>
      <c r="J81" s="22"/>
      <c r="K81" s="23">
        <v>39234</v>
      </c>
      <c r="L81" s="56">
        <v>29.290000915527344</v>
      </c>
      <c r="M81" s="56">
        <v>29.290000915527344</v>
      </c>
      <c r="N81" s="56">
        <v>29.290000915527344</v>
      </c>
      <c r="O81" s="21"/>
      <c r="P81" s="56">
        <v>19.790000915527344</v>
      </c>
      <c r="Q81" s="56">
        <v>19.790000915527344</v>
      </c>
      <c r="R81" s="56">
        <v>19.790000915527344</v>
      </c>
      <c r="S81" s="21"/>
      <c r="T81" s="56">
        <v>0</v>
      </c>
      <c r="U81" s="56">
        <v>0</v>
      </c>
      <c r="V81" s="56">
        <v>0</v>
      </c>
      <c r="W81" s="21"/>
      <c r="X81" s="56">
        <v>0.16</v>
      </c>
      <c r="Y81" s="56">
        <v>0.2</v>
      </c>
      <c r="Z81" s="56">
        <v>0.24</v>
      </c>
      <c r="AA81" s="21"/>
      <c r="AB81" s="56">
        <v>0.08</v>
      </c>
      <c r="AC81" s="56">
        <v>0.1</v>
      </c>
      <c r="AD81" s="56">
        <v>0.12</v>
      </c>
      <c r="AE81" s="21"/>
      <c r="AF81" s="56">
        <v>0.36</v>
      </c>
      <c r="AG81" s="56">
        <v>0.45</v>
      </c>
      <c r="AH81" s="56">
        <v>0.54</v>
      </c>
      <c r="AI81" s="21"/>
      <c r="AJ81" s="56">
        <v>0.21600000000000003</v>
      </c>
      <c r="AK81" s="56">
        <v>0.27</v>
      </c>
      <c r="AL81" s="56">
        <v>0.32400000000000001</v>
      </c>
      <c r="AM81" s="21"/>
      <c r="AN81" s="22">
        <v>24</v>
      </c>
      <c r="AO81" s="57">
        <v>0.4</v>
      </c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3">
        <v>39234</v>
      </c>
      <c r="BG81" s="59">
        <v>0.75</v>
      </c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21"/>
      <c r="CA81" s="21"/>
      <c r="CB81" s="21"/>
      <c r="CC81" s="21"/>
      <c r="CD81" s="21"/>
      <c r="CE81" s="21"/>
      <c r="CF81" s="2"/>
      <c r="CG81" s="3"/>
      <c r="CH81" s="3"/>
      <c r="CI81" s="3"/>
      <c r="CK81" s="131"/>
      <c r="CL81" s="131"/>
      <c r="CM81" s="60"/>
      <c r="CN81"/>
      <c r="CO81"/>
      <c r="CP81"/>
      <c r="CQ81"/>
      <c r="CR81"/>
      <c r="CW81" s="119">
        <f t="shared" si="16"/>
        <v>39234</v>
      </c>
      <c r="CX81" s="118">
        <f t="shared" si="29"/>
        <v>0.36</v>
      </c>
      <c r="CY81" s="118">
        <f t="shared" si="30"/>
        <v>0.45</v>
      </c>
      <c r="CZ81" s="118">
        <f t="shared" si="31"/>
        <v>0.54</v>
      </c>
      <c r="DB81" s="118">
        <f t="shared" si="17"/>
        <v>0.16</v>
      </c>
      <c r="DC81" s="118">
        <f t="shared" si="18"/>
        <v>0.2</v>
      </c>
      <c r="DD81" s="118">
        <f t="shared" si="19"/>
        <v>0.24</v>
      </c>
      <c r="DF81" s="119">
        <f t="shared" si="20"/>
        <v>39234</v>
      </c>
      <c r="DG81" s="16">
        <f t="shared" si="21"/>
        <v>0.75</v>
      </c>
      <c r="DJ81" s="119">
        <f t="shared" si="22"/>
        <v>39234</v>
      </c>
      <c r="DK81" s="118">
        <f t="shared" si="23"/>
        <v>0.21600000000000003</v>
      </c>
      <c r="DL81" s="118">
        <f t="shared" si="24"/>
        <v>0.27</v>
      </c>
      <c r="DM81" s="118">
        <f t="shared" si="25"/>
        <v>0.32400000000000001</v>
      </c>
      <c r="DO81" s="118">
        <f t="shared" si="26"/>
        <v>0.08</v>
      </c>
      <c r="DP81" s="118">
        <f t="shared" si="27"/>
        <v>0.1</v>
      </c>
      <c r="DQ81" s="118">
        <f t="shared" si="28"/>
        <v>0.12</v>
      </c>
    </row>
    <row r="82" spans="1:121" x14ac:dyDescent="0.2">
      <c r="A82" s="16"/>
      <c r="B82" s="54">
        <v>38384</v>
      </c>
      <c r="C82" s="55">
        <v>34.125714111328122</v>
      </c>
      <c r="D82" s="55">
        <v>34.575714111328125</v>
      </c>
      <c r="E82" s="55">
        <v>35.025714111328128</v>
      </c>
      <c r="F82" s="39"/>
      <c r="G82" s="55">
        <v>20.5</v>
      </c>
      <c r="H82" s="55">
        <v>20.5</v>
      </c>
      <c r="I82" s="55">
        <v>20.5</v>
      </c>
      <c r="J82" s="22"/>
      <c r="K82" s="23">
        <v>39264</v>
      </c>
      <c r="L82" s="56">
        <v>35.290000915527344</v>
      </c>
      <c r="M82" s="56">
        <v>35.290000915527344</v>
      </c>
      <c r="N82" s="56">
        <v>35.290000915527344</v>
      </c>
      <c r="O82" s="21"/>
      <c r="P82" s="56">
        <v>25.790000915527344</v>
      </c>
      <c r="Q82" s="56">
        <v>25.790000915527344</v>
      </c>
      <c r="R82" s="56">
        <v>25.790000915527344</v>
      </c>
      <c r="S82" s="21"/>
      <c r="T82" s="56">
        <v>0</v>
      </c>
      <c r="U82" s="56">
        <v>0</v>
      </c>
      <c r="V82" s="56">
        <v>0</v>
      </c>
      <c r="W82" s="21"/>
      <c r="X82" s="56">
        <v>0.16</v>
      </c>
      <c r="Y82" s="56">
        <v>0.2</v>
      </c>
      <c r="Z82" s="56">
        <v>0.24</v>
      </c>
      <c r="AA82" s="21"/>
      <c r="AB82" s="56">
        <v>0.08</v>
      </c>
      <c r="AC82" s="56">
        <v>0.1</v>
      </c>
      <c r="AD82" s="56">
        <v>0.12</v>
      </c>
      <c r="AE82" s="21"/>
      <c r="AF82" s="56">
        <v>0.36</v>
      </c>
      <c r="AG82" s="56">
        <v>0.45</v>
      </c>
      <c r="AH82" s="56">
        <v>0.54</v>
      </c>
      <c r="AI82" s="21"/>
      <c r="AJ82" s="56">
        <v>0.21600000000000003</v>
      </c>
      <c r="AK82" s="56">
        <v>0.27</v>
      </c>
      <c r="AL82" s="56">
        <v>0.32400000000000001</v>
      </c>
      <c r="AM82" s="21"/>
      <c r="AN82" s="22">
        <v>25</v>
      </c>
      <c r="AO82" s="57">
        <v>0.4</v>
      </c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3">
        <v>39264</v>
      </c>
      <c r="BG82" s="59">
        <v>0.75</v>
      </c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21"/>
      <c r="CA82" s="21"/>
      <c r="CB82" s="21"/>
      <c r="CC82" s="21"/>
      <c r="CD82" s="21"/>
      <c r="CE82" s="21"/>
      <c r="CF82" s="2"/>
      <c r="CG82" s="3"/>
      <c r="CH82" s="3"/>
      <c r="CI82" s="3"/>
      <c r="CK82" s="131"/>
      <c r="CL82" s="131"/>
      <c r="CM82" s="60"/>
      <c r="CN82"/>
      <c r="CO82"/>
      <c r="CP82"/>
      <c r="CQ82"/>
      <c r="CR82"/>
      <c r="CW82" s="119">
        <f t="shared" si="16"/>
        <v>39264</v>
      </c>
      <c r="CX82" s="118">
        <f t="shared" si="29"/>
        <v>0.36</v>
      </c>
      <c r="CY82" s="118">
        <f t="shared" si="30"/>
        <v>0.45</v>
      </c>
      <c r="CZ82" s="118">
        <f t="shared" si="31"/>
        <v>0.54</v>
      </c>
      <c r="DB82" s="118">
        <f t="shared" si="17"/>
        <v>0.16</v>
      </c>
      <c r="DC82" s="118">
        <f t="shared" si="18"/>
        <v>0.2</v>
      </c>
      <c r="DD82" s="118">
        <f t="shared" si="19"/>
        <v>0.24</v>
      </c>
      <c r="DF82" s="119">
        <f t="shared" si="20"/>
        <v>39264</v>
      </c>
      <c r="DG82" s="16">
        <f t="shared" si="21"/>
        <v>0.75</v>
      </c>
      <c r="DJ82" s="119">
        <f t="shared" si="22"/>
        <v>39264</v>
      </c>
      <c r="DK82" s="118">
        <f t="shared" si="23"/>
        <v>0.21600000000000003</v>
      </c>
      <c r="DL82" s="118">
        <f t="shared" si="24"/>
        <v>0.27</v>
      </c>
      <c r="DM82" s="118">
        <f t="shared" si="25"/>
        <v>0.32400000000000001</v>
      </c>
      <c r="DO82" s="118">
        <f t="shared" si="26"/>
        <v>0.08</v>
      </c>
      <c r="DP82" s="118">
        <f t="shared" si="27"/>
        <v>0.1</v>
      </c>
      <c r="DQ82" s="118">
        <f t="shared" si="28"/>
        <v>0.12</v>
      </c>
    </row>
    <row r="83" spans="1:121" x14ac:dyDescent="0.2">
      <c r="A83" s="16"/>
      <c r="B83" s="54">
        <v>38412</v>
      </c>
      <c r="C83" s="55">
        <v>32.63767776489258</v>
      </c>
      <c r="D83" s="55">
        <v>33.287677764892578</v>
      </c>
      <c r="E83" s="55">
        <v>33.937677764892577</v>
      </c>
      <c r="F83" s="39"/>
      <c r="G83" s="55">
        <v>21.5</v>
      </c>
      <c r="H83" s="55">
        <v>21.5</v>
      </c>
      <c r="I83" s="55">
        <v>21.5</v>
      </c>
      <c r="J83" s="22"/>
      <c r="K83" s="23">
        <v>39295</v>
      </c>
      <c r="L83" s="56">
        <v>33.290004730224609</v>
      </c>
      <c r="M83" s="56">
        <v>33.290004730224609</v>
      </c>
      <c r="N83" s="56">
        <v>33.290004730224609</v>
      </c>
      <c r="O83" s="21"/>
      <c r="P83" s="56">
        <v>25.790000915527344</v>
      </c>
      <c r="Q83" s="56">
        <v>25.790000915527344</v>
      </c>
      <c r="R83" s="56">
        <v>25.790000915527344</v>
      </c>
      <c r="S83" s="21"/>
      <c r="T83" s="56">
        <v>0</v>
      </c>
      <c r="U83" s="56">
        <v>0</v>
      </c>
      <c r="V83" s="56">
        <v>0</v>
      </c>
      <c r="W83" s="21"/>
      <c r="X83" s="56">
        <v>0.24</v>
      </c>
      <c r="Y83" s="56">
        <v>0.3</v>
      </c>
      <c r="Z83" s="56">
        <v>0.36</v>
      </c>
      <c r="AA83" s="21"/>
      <c r="AB83" s="56">
        <v>0.12</v>
      </c>
      <c r="AC83" s="56">
        <v>0.15</v>
      </c>
      <c r="AD83" s="56">
        <v>0.18</v>
      </c>
      <c r="AE83" s="21"/>
      <c r="AF83" s="56">
        <v>0.48</v>
      </c>
      <c r="AG83" s="56">
        <v>0.6</v>
      </c>
      <c r="AH83" s="56">
        <v>0.72</v>
      </c>
      <c r="AI83" s="21"/>
      <c r="AJ83" s="56">
        <v>0.28799999999999998</v>
      </c>
      <c r="AK83" s="56">
        <v>0.36</v>
      </c>
      <c r="AL83" s="56">
        <v>0.432</v>
      </c>
      <c r="AM83" s="21"/>
      <c r="AN83" s="22">
        <v>25</v>
      </c>
      <c r="AO83" s="57">
        <v>0.4</v>
      </c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3">
        <v>39295</v>
      </c>
      <c r="BG83" s="59">
        <v>0.75</v>
      </c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  <c r="CB83" s="21"/>
      <c r="CC83" s="21"/>
      <c r="CD83" s="21"/>
      <c r="CE83" s="21"/>
      <c r="CF83"/>
      <c r="CK83" s="68"/>
      <c r="CL83" s="68"/>
      <c r="CM83" s="60"/>
      <c r="CN83"/>
      <c r="CO83"/>
      <c r="CP83"/>
      <c r="CQ83"/>
      <c r="CR83"/>
      <c r="CW83" s="119">
        <f t="shared" si="16"/>
        <v>39295</v>
      </c>
      <c r="CX83" s="118">
        <f t="shared" si="29"/>
        <v>0.48</v>
      </c>
      <c r="CY83" s="118">
        <f t="shared" si="30"/>
        <v>0.6</v>
      </c>
      <c r="CZ83" s="118">
        <f t="shared" si="31"/>
        <v>0.72</v>
      </c>
      <c r="DB83" s="118">
        <f t="shared" si="17"/>
        <v>0.24</v>
      </c>
      <c r="DC83" s="118">
        <f t="shared" si="18"/>
        <v>0.3</v>
      </c>
      <c r="DD83" s="118">
        <f t="shared" si="19"/>
        <v>0.36</v>
      </c>
      <c r="DF83" s="119">
        <f t="shared" si="20"/>
        <v>39295</v>
      </c>
      <c r="DG83" s="16">
        <f t="shared" si="21"/>
        <v>0.75</v>
      </c>
      <c r="DJ83" s="119">
        <f t="shared" si="22"/>
        <v>39295</v>
      </c>
      <c r="DK83" s="118">
        <f t="shared" si="23"/>
        <v>0.28799999999999998</v>
      </c>
      <c r="DL83" s="118">
        <f t="shared" si="24"/>
        <v>0.36</v>
      </c>
      <c r="DM83" s="118">
        <f t="shared" si="25"/>
        <v>0.432</v>
      </c>
      <c r="DO83" s="118">
        <f t="shared" si="26"/>
        <v>0.12</v>
      </c>
      <c r="DP83" s="118">
        <f t="shared" si="27"/>
        <v>0.15</v>
      </c>
      <c r="DQ83" s="118">
        <f t="shared" si="28"/>
        <v>0.18</v>
      </c>
    </row>
    <row r="84" spans="1:121" x14ac:dyDescent="0.2">
      <c r="A84" s="16"/>
      <c r="B84" s="54">
        <v>38443</v>
      </c>
      <c r="C84" s="55">
        <v>32.337678527832033</v>
      </c>
      <c r="D84" s="55">
        <v>33.487678527832031</v>
      </c>
      <c r="E84" s="55">
        <v>34.63767852783203</v>
      </c>
      <c r="F84" s="39"/>
      <c r="G84" s="55">
        <v>18.5</v>
      </c>
      <c r="H84" s="55">
        <v>18.5</v>
      </c>
      <c r="I84" s="55">
        <v>18.5</v>
      </c>
      <c r="J84" s="22"/>
      <c r="K84" s="23">
        <v>39326</v>
      </c>
      <c r="L84" s="56">
        <v>25.290000915527344</v>
      </c>
      <c r="M84" s="56">
        <v>25.290000915527344</v>
      </c>
      <c r="N84" s="56">
        <v>25.290000915527344</v>
      </c>
      <c r="O84" s="21"/>
      <c r="P84" s="56">
        <v>19.790000915527344</v>
      </c>
      <c r="Q84" s="56">
        <v>19.790000915527344</v>
      </c>
      <c r="R84" s="56">
        <v>19.790000915527344</v>
      </c>
      <c r="S84" s="21"/>
      <c r="T84" s="56">
        <v>0</v>
      </c>
      <c r="U84" s="56">
        <v>0</v>
      </c>
      <c r="V84" s="56">
        <v>0</v>
      </c>
      <c r="W84" s="21"/>
      <c r="X84" s="56">
        <v>0.24</v>
      </c>
      <c r="Y84" s="56">
        <v>0.3</v>
      </c>
      <c r="Z84" s="56">
        <v>0.36</v>
      </c>
      <c r="AA84" s="21"/>
      <c r="AB84" s="56">
        <v>0.12</v>
      </c>
      <c r="AC84" s="56">
        <v>0.15</v>
      </c>
      <c r="AD84" s="56">
        <v>0.18</v>
      </c>
      <c r="AE84" s="21"/>
      <c r="AF84" s="56">
        <v>0.48</v>
      </c>
      <c r="AG84" s="56">
        <v>0.6</v>
      </c>
      <c r="AH84" s="56">
        <v>0.72</v>
      </c>
      <c r="AI84" s="21"/>
      <c r="AJ84" s="56">
        <v>0.28799999999999998</v>
      </c>
      <c r="AK84" s="56">
        <v>0.36</v>
      </c>
      <c r="AL84" s="56">
        <v>0.432</v>
      </c>
      <c r="AM84" s="21"/>
      <c r="AN84" s="22">
        <v>25</v>
      </c>
      <c r="AO84" s="57">
        <v>0.4</v>
      </c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3">
        <v>39326</v>
      </c>
      <c r="BG84" s="59">
        <v>0.75</v>
      </c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/>
      <c r="CK84" s="68"/>
      <c r="CL84" s="68"/>
      <c r="CM84" s="60"/>
      <c r="CN84"/>
      <c r="CO84"/>
      <c r="CP84"/>
      <c r="CQ84"/>
      <c r="CR84"/>
      <c r="CW84" s="119">
        <f t="shared" si="16"/>
        <v>39326</v>
      </c>
      <c r="CX84" s="118">
        <f t="shared" si="29"/>
        <v>0.48</v>
      </c>
      <c r="CY84" s="118">
        <f t="shared" si="30"/>
        <v>0.6</v>
      </c>
      <c r="CZ84" s="118">
        <f t="shared" si="31"/>
        <v>0.72</v>
      </c>
      <c r="DB84" s="118">
        <f t="shared" si="17"/>
        <v>0.24</v>
      </c>
      <c r="DC84" s="118">
        <f t="shared" si="18"/>
        <v>0.3</v>
      </c>
      <c r="DD84" s="118">
        <f t="shared" si="19"/>
        <v>0.36</v>
      </c>
      <c r="DF84" s="119">
        <f t="shared" si="20"/>
        <v>39326</v>
      </c>
      <c r="DG84" s="16">
        <f t="shared" si="21"/>
        <v>0.75</v>
      </c>
      <c r="DJ84" s="119">
        <f t="shared" si="22"/>
        <v>39326</v>
      </c>
      <c r="DK84" s="118">
        <f t="shared" si="23"/>
        <v>0.28799999999999998</v>
      </c>
      <c r="DL84" s="118">
        <f t="shared" si="24"/>
        <v>0.36</v>
      </c>
      <c r="DM84" s="118">
        <f t="shared" si="25"/>
        <v>0.432</v>
      </c>
      <c r="DO84" s="118">
        <f t="shared" si="26"/>
        <v>0.12</v>
      </c>
      <c r="DP84" s="118">
        <f t="shared" si="27"/>
        <v>0.15</v>
      </c>
      <c r="DQ84" s="118">
        <f t="shared" si="28"/>
        <v>0.18</v>
      </c>
    </row>
    <row r="85" spans="1:121" x14ac:dyDescent="0.2">
      <c r="A85" s="16"/>
      <c r="B85" s="54">
        <v>38473</v>
      </c>
      <c r="C85" s="55">
        <v>33.615003204345705</v>
      </c>
      <c r="D85" s="55">
        <v>35.515003204345703</v>
      </c>
      <c r="E85" s="55">
        <v>37.415003204345702</v>
      </c>
      <c r="F85" s="39"/>
      <c r="G85" s="55">
        <v>19.040000915527344</v>
      </c>
      <c r="H85" s="55">
        <v>19.040000915527344</v>
      </c>
      <c r="I85" s="55">
        <v>19.040000915527344</v>
      </c>
      <c r="J85" s="22"/>
      <c r="K85" s="23">
        <v>39356</v>
      </c>
      <c r="L85" s="56">
        <v>20.286001205444336</v>
      </c>
      <c r="M85" s="56">
        <v>20.286001205444336</v>
      </c>
      <c r="N85" s="56">
        <v>20.286001205444336</v>
      </c>
      <c r="O85" s="21"/>
      <c r="P85" s="56">
        <v>14.786500930786133</v>
      </c>
      <c r="Q85" s="56">
        <v>14.786500930786133</v>
      </c>
      <c r="R85" s="56">
        <v>14.786500930786133</v>
      </c>
      <c r="S85" s="21"/>
      <c r="T85" s="56">
        <v>0</v>
      </c>
      <c r="U85" s="56">
        <v>0</v>
      </c>
      <c r="V85" s="56">
        <v>0</v>
      </c>
      <c r="W85" s="21"/>
      <c r="X85" s="56">
        <v>0.16</v>
      </c>
      <c r="Y85" s="56">
        <v>0.2</v>
      </c>
      <c r="Z85" s="56">
        <v>0.24</v>
      </c>
      <c r="AA85" s="21"/>
      <c r="AB85" s="56">
        <v>0.08</v>
      </c>
      <c r="AC85" s="56">
        <v>0.1</v>
      </c>
      <c r="AD85" s="56">
        <v>0.12</v>
      </c>
      <c r="AE85" s="21"/>
      <c r="AF85" s="56">
        <v>0.36</v>
      </c>
      <c r="AG85" s="56">
        <v>0.45</v>
      </c>
      <c r="AH85" s="56">
        <v>0.54</v>
      </c>
      <c r="AI85" s="21"/>
      <c r="AJ85" s="56">
        <v>0.21600000000000003</v>
      </c>
      <c r="AK85" s="56">
        <v>0.27</v>
      </c>
      <c r="AL85" s="56">
        <v>0.32400000000000001</v>
      </c>
      <c r="AM85" s="21"/>
      <c r="AN85" s="22">
        <v>26</v>
      </c>
      <c r="AO85" s="57">
        <v>0.4</v>
      </c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3">
        <v>39356</v>
      </c>
      <c r="BG85" s="59">
        <v>0.75</v>
      </c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/>
      <c r="CK85" s="68"/>
      <c r="CL85" s="68"/>
      <c r="CM85" s="60"/>
      <c r="CN85"/>
      <c r="CO85"/>
      <c r="CP85"/>
      <c r="CQ85"/>
      <c r="CR85"/>
      <c r="CW85" s="119">
        <f t="shared" si="16"/>
        <v>39356</v>
      </c>
      <c r="CX85" s="118">
        <f t="shared" si="29"/>
        <v>0.36</v>
      </c>
      <c r="CY85" s="118">
        <f t="shared" si="30"/>
        <v>0.45</v>
      </c>
      <c r="CZ85" s="118">
        <f t="shared" si="31"/>
        <v>0.54</v>
      </c>
      <c r="DB85" s="118">
        <f t="shared" si="17"/>
        <v>0.16</v>
      </c>
      <c r="DC85" s="118">
        <f t="shared" si="18"/>
        <v>0.2</v>
      </c>
      <c r="DD85" s="118">
        <f t="shared" si="19"/>
        <v>0.24</v>
      </c>
      <c r="DF85" s="119">
        <f t="shared" si="20"/>
        <v>39356</v>
      </c>
      <c r="DG85" s="16">
        <f t="shared" si="21"/>
        <v>0.75</v>
      </c>
      <c r="DJ85" s="119">
        <f t="shared" si="22"/>
        <v>39356</v>
      </c>
      <c r="DK85" s="118">
        <f t="shared" si="23"/>
        <v>0.21600000000000003</v>
      </c>
      <c r="DL85" s="118">
        <f t="shared" si="24"/>
        <v>0.27</v>
      </c>
      <c r="DM85" s="118">
        <f t="shared" si="25"/>
        <v>0.32400000000000001</v>
      </c>
      <c r="DO85" s="118">
        <f t="shared" si="26"/>
        <v>0.08</v>
      </c>
      <c r="DP85" s="118">
        <f t="shared" si="27"/>
        <v>0.1</v>
      </c>
      <c r="DQ85" s="118">
        <f t="shared" si="28"/>
        <v>0.12</v>
      </c>
    </row>
    <row r="86" spans="1:121" x14ac:dyDescent="0.2">
      <c r="A86" s="16"/>
      <c r="B86" s="54">
        <v>38504</v>
      </c>
      <c r="C86" s="55">
        <v>37.375003814697266</v>
      </c>
      <c r="D86" s="55">
        <v>41.875003814697266</v>
      </c>
      <c r="E86" s="55">
        <v>46.375003814697266</v>
      </c>
      <c r="F86" s="39"/>
      <c r="G86" s="55">
        <v>22.040000915527344</v>
      </c>
      <c r="H86" s="55">
        <v>22.040000915527344</v>
      </c>
      <c r="I86" s="55">
        <v>22.040000915527344</v>
      </c>
      <c r="J86" s="22"/>
      <c r="K86" s="23">
        <v>39387</v>
      </c>
      <c r="L86" s="56">
        <v>22.290000915527344</v>
      </c>
      <c r="M86" s="56">
        <v>22.290000915527344</v>
      </c>
      <c r="N86" s="56">
        <v>22.290000915527344</v>
      </c>
      <c r="O86" s="21"/>
      <c r="P86" s="56">
        <v>14.790000915527344</v>
      </c>
      <c r="Q86" s="56">
        <v>14.790000915527344</v>
      </c>
      <c r="R86" s="56">
        <v>14.790000915527344</v>
      </c>
      <c r="S86" s="21"/>
      <c r="T86" s="56">
        <v>0</v>
      </c>
      <c r="U86" s="56">
        <v>0</v>
      </c>
      <c r="V86" s="56">
        <v>0</v>
      </c>
      <c r="W86" s="21"/>
      <c r="X86" s="56">
        <v>0.16</v>
      </c>
      <c r="Y86" s="56">
        <v>0.2</v>
      </c>
      <c r="Z86" s="56">
        <v>0.24</v>
      </c>
      <c r="AA86" s="21"/>
      <c r="AB86" s="56">
        <v>0.08</v>
      </c>
      <c r="AC86" s="56">
        <v>0.1</v>
      </c>
      <c r="AD86" s="56">
        <v>0.12</v>
      </c>
      <c r="AE86" s="21"/>
      <c r="AF86" s="56">
        <v>0.36</v>
      </c>
      <c r="AG86" s="56">
        <v>0.45</v>
      </c>
      <c r="AH86" s="56">
        <v>0.54</v>
      </c>
      <c r="AI86" s="21"/>
      <c r="AJ86" s="56">
        <v>0.21600000000000003</v>
      </c>
      <c r="AK86" s="56">
        <v>0.27</v>
      </c>
      <c r="AL86" s="56">
        <v>0.32400000000000001</v>
      </c>
      <c r="AM86" s="21"/>
      <c r="AN86" s="22">
        <v>26</v>
      </c>
      <c r="AO86" s="57">
        <v>0.4</v>
      </c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3">
        <v>39387</v>
      </c>
      <c r="BG86" s="59">
        <v>0.75</v>
      </c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  <c r="CB86" s="21"/>
      <c r="CC86" s="21"/>
      <c r="CD86" s="21"/>
      <c r="CE86" s="21"/>
      <c r="CF86"/>
      <c r="CK86" s="68"/>
      <c r="CL86" s="68"/>
      <c r="CM86" s="60"/>
      <c r="CN86"/>
      <c r="CO86"/>
      <c r="CP86"/>
      <c r="CQ86"/>
      <c r="CR86"/>
      <c r="CW86" s="119">
        <f t="shared" si="16"/>
        <v>39387</v>
      </c>
      <c r="CX86" s="118">
        <f t="shared" si="29"/>
        <v>0.36</v>
      </c>
      <c r="CY86" s="118">
        <f t="shared" si="30"/>
        <v>0.45</v>
      </c>
      <c r="CZ86" s="118">
        <f t="shared" si="31"/>
        <v>0.54</v>
      </c>
      <c r="DB86" s="118">
        <f t="shared" si="17"/>
        <v>0.16</v>
      </c>
      <c r="DC86" s="118">
        <f t="shared" si="18"/>
        <v>0.2</v>
      </c>
      <c r="DD86" s="118">
        <f t="shared" si="19"/>
        <v>0.24</v>
      </c>
      <c r="DF86" s="119">
        <f t="shared" si="20"/>
        <v>39387</v>
      </c>
      <c r="DG86" s="16">
        <f t="shared" si="21"/>
        <v>0.75</v>
      </c>
      <c r="DJ86" s="119">
        <f t="shared" si="22"/>
        <v>39387</v>
      </c>
      <c r="DK86" s="118">
        <f t="shared" si="23"/>
        <v>0.21600000000000003</v>
      </c>
      <c r="DL86" s="118">
        <f t="shared" si="24"/>
        <v>0.27</v>
      </c>
      <c r="DM86" s="118">
        <f t="shared" si="25"/>
        <v>0.32400000000000001</v>
      </c>
      <c r="DO86" s="118">
        <f t="shared" si="26"/>
        <v>0.08</v>
      </c>
      <c r="DP86" s="118">
        <f t="shared" si="27"/>
        <v>0.1</v>
      </c>
      <c r="DQ86" s="118">
        <f t="shared" si="28"/>
        <v>0.12</v>
      </c>
    </row>
    <row r="87" spans="1:121" x14ac:dyDescent="0.2">
      <c r="A87" s="16"/>
      <c r="B87" s="54">
        <v>38534</v>
      </c>
      <c r="C87" s="55">
        <v>40.75</v>
      </c>
      <c r="D87" s="55">
        <v>48.75</v>
      </c>
      <c r="E87" s="55">
        <v>56.75</v>
      </c>
      <c r="F87" s="39"/>
      <c r="G87" s="55">
        <v>22.540000915527344</v>
      </c>
      <c r="H87" s="55">
        <v>22.540000915527344</v>
      </c>
      <c r="I87" s="55">
        <v>22.540000915527344</v>
      </c>
      <c r="J87" s="22"/>
      <c r="K87" s="23">
        <v>39417</v>
      </c>
      <c r="L87" s="56">
        <v>27.290000915527344</v>
      </c>
      <c r="M87" s="56">
        <v>27.290000915527344</v>
      </c>
      <c r="N87" s="56">
        <v>27.290000915527344</v>
      </c>
      <c r="O87" s="21"/>
      <c r="P87" s="56">
        <v>21.790000915527344</v>
      </c>
      <c r="Q87" s="56">
        <v>21.790000915527344</v>
      </c>
      <c r="R87" s="56">
        <v>21.790000915527344</v>
      </c>
      <c r="S87" s="21"/>
      <c r="T87" s="56">
        <v>0</v>
      </c>
      <c r="U87" s="56">
        <v>0</v>
      </c>
      <c r="V87" s="56">
        <v>0</v>
      </c>
      <c r="W87" s="21"/>
      <c r="X87" s="56">
        <v>0.16</v>
      </c>
      <c r="Y87" s="56">
        <v>0.2</v>
      </c>
      <c r="Z87" s="56">
        <v>0.24</v>
      </c>
      <c r="AA87" s="21"/>
      <c r="AB87" s="56">
        <v>0.08</v>
      </c>
      <c r="AC87" s="56">
        <v>0.1</v>
      </c>
      <c r="AD87" s="56">
        <v>0.12</v>
      </c>
      <c r="AE87" s="21"/>
      <c r="AF87" s="56">
        <v>0.28000000000000003</v>
      </c>
      <c r="AG87" s="56">
        <v>0.35</v>
      </c>
      <c r="AH87" s="56">
        <v>0.42</v>
      </c>
      <c r="AI87" s="21"/>
      <c r="AJ87" s="56">
        <v>0.16800000000000001</v>
      </c>
      <c r="AK87" s="56">
        <v>0.21</v>
      </c>
      <c r="AL87" s="56">
        <v>0.252</v>
      </c>
      <c r="AM87" s="21"/>
      <c r="AN87" s="22">
        <v>26</v>
      </c>
      <c r="AO87" s="57">
        <v>0.4</v>
      </c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3">
        <v>39417</v>
      </c>
      <c r="BG87" s="59">
        <v>0.75</v>
      </c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/>
      <c r="CK87" s="68"/>
      <c r="CL87" s="68"/>
      <c r="CM87" s="60"/>
      <c r="CN87"/>
      <c r="CO87"/>
      <c r="CP87"/>
      <c r="CQ87"/>
      <c r="CR87"/>
      <c r="CW87" s="119">
        <f t="shared" si="16"/>
        <v>39417</v>
      </c>
      <c r="CX87" s="118">
        <f t="shared" si="29"/>
        <v>0.28000000000000003</v>
      </c>
      <c r="CY87" s="118">
        <f t="shared" si="30"/>
        <v>0.35</v>
      </c>
      <c r="CZ87" s="118">
        <f t="shared" si="31"/>
        <v>0.42</v>
      </c>
      <c r="DB87" s="118">
        <f t="shared" si="17"/>
        <v>0.16</v>
      </c>
      <c r="DC87" s="118">
        <f t="shared" si="18"/>
        <v>0.2</v>
      </c>
      <c r="DD87" s="118">
        <f t="shared" si="19"/>
        <v>0.24</v>
      </c>
      <c r="DF87" s="119">
        <f t="shared" si="20"/>
        <v>39417</v>
      </c>
      <c r="DG87" s="16">
        <f t="shared" si="21"/>
        <v>0.75</v>
      </c>
      <c r="DJ87" s="119">
        <f t="shared" si="22"/>
        <v>39417</v>
      </c>
      <c r="DK87" s="118">
        <f t="shared" si="23"/>
        <v>0.16800000000000001</v>
      </c>
      <c r="DL87" s="118">
        <f t="shared" si="24"/>
        <v>0.21</v>
      </c>
      <c r="DM87" s="118">
        <f t="shared" si="25"/>
        <v>0.252</v>
      </c>
      <c r="DO87" s="118">
        <f t="shared" si="26"/>
        <v>0.08</v>
      </c>
      <c r="DP87" s="118">
        <f t="shared" si="27"/>
        <v>0.1</v>
      </c>
      <c r="DQ87" s="118">
        <f t="shared" si="28"/>
        <v>0.12</v>
      </c>
    </row>
    <row r="88" spans="1:121" x14ac:dyDescent="0.2">
      <c r="A88" s="16"/>
      <c r="B88" s="54">
        <v>38565</v>
      </c>
      <c r="C88" s="55">
        <v>40.75</v>
      </c>
      <c r="D88" s="55">
        <v>48.75</v>
      </c>
      <c r="E88" s="55">
        <v>56.75</v>
      </c>
      <c r="F88" s="39"/>
      <c r="G88" s="55">
        <v>23.540000915527344</v>
      </c>
      <c r="H88" s="55">
        <v>23.540000915527344</v>
      </c>
      <c r="I88" s="55">
        <v>23.540000915527344</v>
      </c>
      <c r="J88" s="22"/>
      <c r="K88" s="23">
        <v>39448</v>
      </c>
      <c r="L88" s="56">
        <v>35.75</v>
      </c>
      <c r="M88" s="56">
        <v>35.75</v>
      </c>
      <c r="N88" s="56">
        <v>35.75</v>
      </c>
      <c r="O88" s="21"/>
      <c r="P88" s="56">
        <v>25.25</v>
      </c>
      <c r="Q88" s="56">
        <v>25.25</v>
      </c>
      <c r="R88" s="56">
        <v>25.25</v>
      </c>
      <c r="S88" s="21"/>
      <c r="T88" s="56">
        <v>0</v>
      </c>
      <c r="U88" s="56">
        <v>0</v>
      </c>
      <c r="V88" s="56">
        <v>0</v>
      </c>
      <c r="W88" s="21"/>
      <c r="X88" s="56">
        <v>0.16</v>
      </c>
      <c r="Y88" s="56">
        <v>0.2</v>
      </c>
      <c r="Z88" s="56">
        <v>0.24</v>
      </c>
      <c r="AA88" s="21"/>
      <c r="AB88" s="56">
        <v>0.08</v>
      </c>
      <c r="AC88" s="56">
        <v>0.1</v>
      </c>
      <c r="AD88" s="56">
        <v>0.12</v>
      </c>
      <c r="AE88" s="21"/>
      <c r="AF88" s="56">
        <v>0.28000000000000003</v>
      </c>
      <c r="AG88" s="56">
        <v>0.35</v>
      </c>
      <c r="AH88" s="56">
        <v>0.42</v>
      </c>
      <c r="AI88" s="21"/>
      <c r="AJ88" s="56">
        <v>0.16800000000000001</v>
      </c>
      <c r="AK88" s="56">
        <v>0.21</v>
      </c>
      <c r="AL88" s="56">
        <v>0.252</v>
      </c>
      <c r="AM88" s="21"/>
      <c r="AN88" s="22">
        <v>27</v>
      </c>
      <c r="AO88" s="57">
        <v>0.4</v>
      </c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3">
        <v>39448</v>
      </c>
      <c r="BG88" s="59">
        <v>0.75</v>
      </c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/>
      <c r="CK88" s="68"/>
      <c r="CL88" s="68"/>
      <c r="CM88" s="60"/>
      <c r="CN88"/>
      <c r="CO88"/>
      <c r="CP88"/>
      <c r="CQ88"/>
      <c r="CR88"/>
      <c r="CW88" s="119">
        <f t="shared" si="16"/>
        <v>39448</v>
      </c>
      <c r="CX88" s="118">
        <f t="shared" si="29"/>
        <v>0.28000000000000003</v>
      </c>
      <c r="CY88" s="118">
        <f t="shared" si="30"/>
        <v>0.35</v>
      </c>
      <c r="CZ88" s="118">
        <f t="shared" si="31"/>
        <v>0.42</v>
      </c>
      <c r="DB88" s="118">
        <f t="shared" si="17"/>
        <v>0.16</v>
      </c>
      <c r="DC88" s="118">
        <f t="shared" si="18"/>
        <v>0.2</v>
      </c>
      <c r="DD88" s="118">
        <f t="shared" si="19"/>
        <v>0.24</v>
      </c>
      <c r="DF88" s="119">
        <f t="shared" si="20"/>
        <v>39448</v>
      </c>
      <c r="DG88" s="16">
        <f t="shared" si="21"/>
        <v>0.75</v>
      </c>
      <c r="DJ88" s="119">
        <f t="shared" si="22"/>
        <v>39448</v>
      </c>
      <c r="DK88" s="118">
        <f t="shared" si="23"/>
        <v>0.16800000000000001</v>
      </c>
      <c r="DL88" s="118">
        <f t="shared" si="24"/>
        <v>0.21</v>
      </c>
      <c r="DM88" s="118">
        <f t="shared" si="25"/>
        <v>0.252</v>
      </c>
      <c r="DO88" s="118">
        <f t="shared" si="26"/>
        <v>0.08</v>
      </c>
      <c r="DP88" s="118">
        <f t="shared" si="27"/>
        <v>0.1</v>
      </c>
      <c r="DQ88" s="118">
        <f t="shared" si="28"/>
        <v>0.12</v>
      </c>
    </row>
    <row r="89" spans="1:121" x14ac:dyDescent="0.2">
      <c r="A89" s="16"/>
      <c r="B89" s="54">
        <v>38596</v>
      </c>
      <c r="C89" s="55">
        <v>27.939999389648438</v>
      </c>
      <c r="D89" s="55">
        <v>30.639999389648438</v>
      </c>
      <c r="E89" s="55">
        <v>33.33999938964844</v>
      </c>
      <c r="F89" s="39"/>
      <c r="G89" s="55">
        <v>17.540000915527344</v>
      </c>
      <c r="H89" s="55">
        <v>17.540000915527344</v>
      </c>
      <c r="I89" s="55">
        <v>17.540000915527344</v>
      </c>
      <c r="J89" s="22"/>
      <c r="K89" s="23">
        <v>39479</v>
      </c>
      <c r="L89" s="56">
        <v>31.246002197265625</v>
      </c>
      <c r="M89" s="56">
        <v>31.246002197265625</v>
      </c>
      <c r="N89" s="56">
        <v>31.246002197265625</v>
      </c>
      <c r="O89" s="21"/>
      <c r="P89" s="56">
        <v>22.746501922607422</v>
      </c>
      <c r="Q89" s="56">
        <v>22.746501922607422</v>
      </c>
      <c r="R89" s="56">
        <v>22.746501922607422</v>
      </c>
      <c r="S89" s="21"/>
      <c r="T89" s="56">
        <v>0</v>
      </c>
      <c r="U89" s="56">
        <v>0</v>
      </c>
      <c r="V89" s="56">
        <v>0</v>
      </c>
      <c r="W89" s="21"/>
      <c r="X89" s="56">
        <v>0.16</v>
      </c>
      <c r="Y89" s="56">
        <v>0.2</v>
      </c>
      <c r="Z89" s="56">
        <v>0.24</v>
      </c>
      <c r="AA89" s="21"/>
      <c r="AB89" s="56">
        <v>0.08</v>
      </c>
      <c r="AC89" s="56">
        <v>0.1</v>
      </c>
      <c r="AD89" s="56">
        <v>0.12</v>
      </c>
      <c r="AE89" s="21"/>
      <c r="AF89" s="56">
        <v>0.28000000000000003</v>
      </c>
      <c r="AG89" s="56">
        <v>0.35</v>
      </c>
      <c r="AH89" s="56">
        <v>0.42</v>
      </c>
      <c r="AI89" s="21"/>
      <c r="AJ89" s="56">
        <v>0.16800000000000001</v>
      </c>
      <c r="AK89" s="56">
        <v>0.21</v>
      </c>
      <c r="AL89" s="56">
        <v>0.252</v>
      </c>
      <c r="AM89" s="21"/>
      <c r="AN89" s="22">
        <v>27</v>
      </c>
      <c r="AO89" s="57">
        <v>0.4</v>
      </c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3">
        <v>39479</v>
      </c>
      <c r="BG89" s="59">
        <v>0.75</v>
      </c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1"/>
      <c r="CC89" s="21"/>
      <c r="CD89" s="21"/>
      <c r="CE89" s="21"/>
      <c r="CF89"/>
      <c r="CK89" s="68"/>
      <c r="CL89" s="68"/>
      <c r="CM89" s="60"/>
      <c r="CN89"/>
      <c r="CO89"/>
      <c r="CP89"/>
      <c r="CQ89"/>
      <c r="CR89"/>
      <c r="CW89" s="119">
        <f t="shared" si="16"/>
        <v>39479</v>
      </c>
      <c r="CX89" s="118">
        <f t="shared" si="29"/>
        <v>0.28000000000000003</v>
      </c>
      <c r="CY89" s="118">
        <f t="shared" si="30"/>
        <v>0.35</v>
      </c>
      <c r="CZ89" s="118">
        <f t="shared" si="31"/>
        <v>0.42</v>
      </c>
      <c r="DB89" s="118">
        <f t="shared" si="17"/>
        <v>0.16</v>
      </c>
      <c r="DC89" s="118">
        <f t="shared" si="18"/>
        <v>0.2</v>
      </c>
      <c r="DD89" s="118">
        <f t="shared" si="19"/>
        <v>0.24</v>
      </c>
      <c r="DF89" s="119">
        <f t="shared" si="20"/>
        <v>39479</v>
      </c>
      <c r="DG89" s="16">
        <f t="shared" si="21"/>
        <v>0.75</v>
      </c>
      <c r="DJ89" s="119">
        <f t="shared" si="22"/>
        <v>39479</v>
      </c>
      <c r="DK89" s="118">
        <f t="shared" si="23"/>
        <v>0.16800000000000001</v>
      </c>
      <c r="DL89" s="118">
        <f t="shared" si="24"/>
        <v>0.21</v>
      </c>
      <c r="DM89" s="118">
        <f t="shared" si="25"/>
        <v>0.252</v>
      </c>
      <c r="DO89" s="118">
        <f t="shared" si="26"/>
        <v>0.08</v>
      </c>
      <c r="DP89" s="118">
        <f t="shared" si="27"/>
        <v>0.1</v>
      </c>
      <c r="DQ89" s="118">
        <f t="shared" si="28"/>
        <v>0.12</v>
      </c>
    </row>
    <row r="90" spans="1:121" x14ac:dyDescent="0.2">
      <c r="A90" s="16"/>
      <c r="B90" s="54">
        <v>38626</v>
      </c>
      <c r="C90" s="55">
        <v>30.841561126708985</v>
      </c>
      <c r="D90" s="55">
        <v>31.791561126708984</v>
      </c>
      <c r="E90" s="55">
        <v>32.741561126708987</v>
      </c>
      <c r="F90" s="39"/>
      <c r="G90" s="55">
        <v>17.040002822875977</v>
      </c>
      <c r="H90" s="55">
        <v>17.040002822875977</v>
      </c>
      <c r="I90" s="55">
        <v>17.040002822875977</v>
      </c>
      <c r="J90" s="22"/>
      <c r="K90" s="23">
        <v>39508</v>
      </c>
      <c r="L90" s="56">
        <v>25.5</v>
      </c>
      <c r="M90" s="56">
        <v>25.5</v>
      </c>
      <c r="N90" s="56">
        <v>25.5</v>
      </c>
      <c r="O90" s="21"/>
      <c r="P90" s="56">
        <v>20</v>
      </c>
      <c r="Q90" s="56">
        <v>20</v>
      </c>
      <c r="R90" s="56">
        <v>20</v>
      </c>
      <c r="S90" s="21"/>
      <c r="T90" s="56">
        <v>0</v>
      </c>
      <c r="U90" s="56">
        <v>0</v>
      </c>
      <c r="V90" s="56">
        <v>0</v>
      </c>
      <c r="W90" s="21"/>
      <c r="X90" s="56">
        <v>0.16</v>
      </c>
      <c r="Y90" s="56">
        <v>0.2</v>
      </c>
      <c r="Z90" s="56">
        <v>0.24</v>
      </c>
      <c r="AA90" s="21"/>
      <c r="AB90" s="56">
        <v>0.08</v>
      </c>
      <c r="AC90" s="56">
        <v>0.1</v>
      </c>
      <c r="AD90" s="56">
        <v>0.12</v>
      </c>
      <c r="AE90" s="21"/>
      <c r="AF90" s="56">
        <v>0.28000000000000003</v>
      </c>
      <c r="AG90" s="56">
        <v>0.35</v>
      </c>
      <c r="AH90" s="56">
        <v>0.42</v>
      </c>
      <c r="AI90" s="21"/>
      <c r="AJ90" s="56">
        <v>0.16800000000000001</v>
      </c>
      <c r="AK90" s="56">
        <v>0.21</v>
      </c>
      <c r="AL90" s="56">
        <v>0.252</v>
      </c>
      <c r="AM90" s="21"/>
      <c r="AN90" s="22">
        <v>27</v>
      </c>
      <c r="AO90" s="57">
        <v>0.4</v>
      </c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3">
        <v>39508</v>
      </c>
      <c r="BG90" s="59">
        <v>0.75</v>
      </c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/>
      <c r="CK90" s="68"/>
      <c r="CL90" s="68"/>
      <c r="CM90" s="60"/>
      <c r="CN90"/>
      <c r="CO90"/>
      <c r="CP90"/>
      <c r="CQ90"/>
      <c r="CR90"/>
      <c r="CW90" s="119">
        <f t="shared" si="16"/>
        <v>39508</v>
      </c>
      <c r="CX90" s="118">
        <f t="shared" si="29"/>
        <v>0.28000000000000003</v>
      </c>
      <c r="CY90" s="118">
        <f t="shared" si="30"/>
        <v>0.35</v>
      </c>
      <c r="CZ90" s="118">
        <f t="shared" si="31"/>
        <v>0.42</v>
      </c>
      <c r="DB90" s="118">
        <f t="shared" si="17"/>
        <v>0.16</v>
      </c>
      <c r="DC90" s="118">
        <f t="shared" si="18"/>
        <v>0.2</v>
      </c>
      <c r="DD90" s="118">
        <f t="shared" si="19"/>
        <v>0.24</v>
      </c>
      <c r="DF90" s="119">
        <f t="shared" si="20"/>
        <v>39508</v>
      </c>
      <c r="DG90" s="16">
        <f t="shared" si="21"/>
        <v>0.75</v>
      </c>
      <c r="DJ90" s="119">
        <f t="shared" si="22"/>
        <v>39508</v>
      </c>
      <c r="DK90" s="118">
        <f t="shared" si="23"/>
        <v>0.16800000000000001</v>
      </c>
      <c r="DL90" s="118">
        <f t="shared" si="24"/>
        <v>0.21</v>
      </c>
      <c r="DM90" s="118">
        <f t="shared" si="25"/>
        <v>0.252</v>
      </c>
      <c r="DO90" s="118">
        <f t="shared" si="26"/>
        <v>0.08</v>
      </c>
      <c r="DP90" s="118">
        <f t="shared" si="27"/>
        <v>0.1</v>
      </c>
      <c r="DQ90" s="118">
        <f t="shared" si="28"/>
        <v>0.12</v>
      </c>
    </row>
    <row r="91" spans="1:121" x14ac:dyDescent="0.2">
      <c r="A91" s="16"/>
      <c r="B91" s="54">
        <v>38657</v>
      </c>
      <c r="C91" s="55">
        <v>30.941563415527344</v>
      </c>
      <c r="D91" s="55">
        <v>31.891563415527344</v>
      </c>
      <c r="E91" s="55">
        <v>32.841563415527347</v>
      </c>
      <c r="F91" s="39"/>
      <c r="G91" s="55">
        <v>18.040000915527344</v>
      </c>
      <c r="H91" s="55">
        <v>18.040000915527344</v>
      </c>
      <c r="I91" s="55">
        <v>18.040000915527344</v>
      </c>
      <c r="J91" s="22"/>
      <c r="K91" s="23">
        <v>39539</v>
      </c>
      <c r="L91" s="56">
        <v>22</v>
      </c>
      <c r="M91" s="56">
        <v>22</v>
      </c>
      <c r="N91" s="56">
        <v>22</v>
      </c>
      <c r="O91" s="21"/>
      <c r="P91" s="56">
        <v>16.495000839233398</v>
      </c>
      <c r="Q91" s="56">
        <v>16.495000839233398</v>
      </c>
      <c r="R91" s="56">
        <v>16.495000839233398</v>
      </c>
      <c r="S91" s="21"/>
      <c r="T91" s="56">
        <v>0</v>
      </c>
      <c r="U91" s="56">
        <v>0</v>
      </c>
      <c r="V91" s="56">
        <v>0</v>
      </c>
      <c r="W91" s="21"/>
      <c r="X91" s="56">
        <v>0.16</v>
      </c>
      <c r="Y91" s="56">
        <v>0.2</v>
      </c>
      <c r="Z91" s="56">
        <v>0.24</v>
      </c>
      <c r="AA91" s="21"/>
      <c r="AB91" s="56">
        <v>0.08</v>
      </c>
      <c r="AC91" s="56">
        <v>0.1</v>
      </c>
      <c r="AD91" s="56">
        <v>0.12</v>
      </c>
      <c r="AE91" s="21"/>
      <c r="AF91" s="56">
        <v>0.28000000000000003</v>
      </c>
      <c r="AG91" s="56">
        <v>0.35</v>
      </c>
      <c r="AH91" s="56">
        <v>0.42</v>
      </c>
      <c r="AI91" s="21"/>
      <c r="AJ91" s="56">
        <v>0.16800000000000001</v>
      </c>
      <c r="AK91" s="56">
        <v>0.21</v>
      </c>
      <c r="AL91" s="56">
        <v>0.252</v>
      </c>
      <c r="AM91" s="21"/>
      <c r="AN91" s="22">
        <v>28</v>
      </c>
      <c r="AO91" s="57">
        <v>0.4</v>
      </c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3">
        <v>39539</v>
      </c>
      <c r="BG91" s="59">
        <v>0.75</v>
      </c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/>
      <c r="CK91" s="68"/>
      <c r="CL91" s="68"/>
      <c r="CM91" s="60"/>
      <c r="CN91"/>
      <c r="CO91"/>
      <c r="CP91"/>
      <c r="CQ91"/>
      <c r="CR91"/>
      <c r="CW91" s="119">
        <f t="shared" si="16"/>
        <v>39539</v>
      </c>
      <c r="CX91" s="118">
        <f t="shared" si="29"/>
        <v>0.28000000000000003</v>
      </c>
      <c r="CY91" s="118">
        <f t="shared" si="30"/>
        <v>0.35</v>
      </c>
      <c r="CZ91" s="118">
        <f t="shared" si="31"/>
        <v>0.42</v>
      </c>
      <c r="DB91" s="118">
        <f t="shared" si="17"/>
        <v>0.16</v>
      </c>
      <c r="DC91" s="118">
        <f t="shared" si="18"/>
        <v>0.2</v>
      </c>
      <c r="DD91" s="118">
        <f t="shared" si="19"/>
        <v>0.24</v>
      </c>
      <c r="DF91" s="119">
        <f t="shared" si="20"/>
        <v>39539</v>
      </c>
      <c r="DG91" s="16">
        <f t="shared" si="21"/>
        <v>0.75</v>
      </c>
      <c r="DJ91" s="119">
        <f t="shared" si="22"/>
        <v>39539</v>
      </c>
      <c r="DK91" s="118">
        <f t="shared" si="23"/>
        <v>0.16800000000000001</v>
      </c>
      <c r="DL91" s="118">
        <f t="shared" si="24"/>
        <v>0.21</v>
      </c>
      <c r="DM91" s="118">
        <f t="shared" si="25"/>
        <v>0.252</v>
      </c>
      <c r="DO91" s="118">
        <f t="shared" si="26"/>
        <v>0.08</v>
      </c>
      <c r="DP91" s="118">
        <f t="shared" si="27"/>
        <v>0.1</v>
      </c>
      <c r="DQ91" s="118">
        <f t="shared" si="28"/>
        <v>0.12</v>
      </c>
    </row>
    <row r="92" spans="1:121" x14ac:dyDescent="0.2">
      <c r="A92" s="16"/>
      <c r="B92" s="54">
        <v>38687</v>
      </c>
      <c r="C92" s="55">
        <v>31.041561889648438</v>
      </c>
      <c r="D92" s="55">
        <v>31.991561889648438</v>
      </c>
      <c r="E92" s="55">
        <v>32.94156188964844</v>
      </c>
      <c r="F92" s="39"/>
      <c r="G92" s="55">
        <v>20.290000915527344</v>
      </c>
      <c r="H92" s="55">
        <v>20.290000915527344</v>
      </c>
      <c r="I92" s="55">
        <v>20.290000915527344</v>
      </c>
      <c r="J92" s="22"/>
      <c r="K92" s="23">
        <v>39569</v>
      </c>
      <c r="L92" s="56">
        <v>22.290000915527344</v>
      </c>
      <c r="M92" s="56">
        <v>22.290000915527344</v>
      </c>
      <c r="N92" s="56">
        <v>22.290000915527344</v>
      </c>
      <c r="O92" s="21"/>
      <c r="P92" s="56">
        <v>15.795000076293945</v>
      </c>
      <c r="Q92" s="56">
        <v>15.795000076293945</v>
      </c>
      <c r="R92" s="56">
        <v>15.795000076293945</v>
      </c>
      <c r="S92" s="21"/>
      <c r="T92" s="56">
        <v>0</v>
      </c>
      <c r="U92" s="56">
        <v>0</v>
      </c>
      <c r="V92" s="56">
        <v>0</v>
      </c>
      <c r="W92" s="21"/>
      <c r="X92" s="56">
        <v>0.16</v>
      </c>
      <c r="Y92" s="56">
        <v>0.2</v>
      </c>
      <c r="Z92" s="56">
        <v>0.24</v>
      </c>
      <c r="AA92" s="21"/>
      <c r="AB92" s="56">
        <v>0.08</v>
      </c>
      <c r="AC92" s="56">
        <v>0.1</v>
      </c>
      <c r="AD92" s="56">
        <v>0.12</v>
      </c>
      <c r="AE92" s="21"/>
      <c r="AF92" s="56">
        <v>0.28000000000000003</v>
      </c>
      <c r="AG92" s="56">
        <v>0.35</v>
      </c>
      <c r="AH92" s="56">
        <v>0.42</v>
      </c>
      <c r="AI92" s="21"/>
      <c r="AJ92" s="56">
        <v>0.16800000000000001</v>
      </c>
      <c r="AK92" s="56">
        <v>0.21</v>
      </c>
      <c r="AL92" s="56">
        <v>0.252</v>
      </c>
      <c r="AM92" s="21"/>
      <c r="AN92" s="22">
        <v>28</v>
      </c>
      <c r="AO92" s="57">
        <v>0.4</v>
      </c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3">
        <v>39569</v>
      </c>
      <c r="BG92" s="59">
        <v>0.75</v>
      </c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21"/>
      <c r="CB92" s="21"/>
      <c r="CC92" s="21"/>
      <c r="CD92" s="21"/>
      <c r="CE92" s="21"/>
      <c r="CF92"/>
      <c r="CK92" s="68"/>
      <c r="CL92" s="68"/>
      <c r="CM92" s="60"/>
      <c r="CN92"/>
      <c r="CO92"/>
      <c r="CP92"/>
      <c r="CQ92"/>
      <c r="CR92"/>
      <c r="CW92" s="119">
        <f t="shared" si="16"/>
        <v>39569</v>
      </c>
      <c r="CX92" s="118">
        <f t="shared" si="29"/>
        <v>0.28000000000000003</v>
      </c>
      <c r="CY92" s="118">
        <f t="shared" si="30"/>
        <v>0.35</v>
      </c>
      <c r="CZ92" s="118">
        <f t="shared" si="31"/>
        <v>0.42</v>
      </c>
      <c r="DB92" s="118">
        <f t="shared" si="17"/>
        <v>0.16</v>
      </c>
      <c r="DC92" s="118">
        <f t="shared" si="18"/>
        <v>0.2</v>
      </c>
      <c r="DD92" s="118">
        <f t="shared" si="19"/>
        <v>0.24</v>
      </c>
      <c r="DF92" s="119">
        <f t="shared" si="20"/>
        <v>39569</v>
      </c>
      <c r="DG92" s="16">
        <f t="shared" si="21"/>
        <v>0.75</v>
      </c>
      <c r="DJ92" s="119">
        <f t="shared" si="22"/>
        <v>39569</v>
      </c>
      <c r="DK92" s="118">
        <f t="shared" si="23"/>
        <v>0.16800000000000001</v>
      </c>
      <c r="DL92" s="118">
        <f t="shared" si="24"/>
        <v>0.21</v>
      </c>
      <c r="DM92" s="118">
        <f t="shared" si="25"/>
        <v>0.252</v>
      </c>
      <c r="DO92" s="118">
        <f t="shared" si="26"/>
        <v>0.08</v>
      </c>
      <c r="DP92" s="118">
        <f t="shared" si="27"/>
        <v>0.1</v>
      </c>
      <c r="DQ92" s="118">
        <f t="shared" si="28"/>
        <v>0.12</v>
      </c>
    </row>
    <row r="93" spans="1:121" x14ac:dyDescent="0.2">
      <c r="A93" s="16"/>
      <c r="B93" s="54">
        <v>38718</v>
      </c>
      <c r="C93" s="55">
        <v>34.615718841552734</v>
      </c>
      <c r="D93" s="55">
        <v>35.115718841552734</v>
      </c>
      <c r="E93" s="55">
        <v>35.615718841552734</v>
      </c>
      <c r="F93" s="39"/>
      <c r="G93" s="55">
        <v>22.5</v>
      </c>
      <c r="H93" s="55">
        <v>22.5</v>
      </c>
      <c r="I93" s="55">
        <v>22.5</v>
      </c>
      <c r="J93" s="22"/>
      <c r="K93" s="23">
        <v>39600</v>
      </c>
      <c r="L93" s="56">
        <v>29.290000915527344</v>
      </c>
      <c r="M93" s="56">
        <v>29.290000915527344</v>
      </c>
      <c r="N93" s="56">
        <v>29.290000915527344</v>
      </c>
      <c r="O93" s="21"/>
      <c r="P93" s="56">
        <v>19.790000915527344</v>
      </c>
      <c r="Q93" s="56">
        <v>19.790000915527344</v>
      </c>
      <c r="R93" s="56">
        <v>19.790000915527344</v>
      </c>
      <c r="S93" s="21"/>
      <c r="T93" s="56">
        <v>0</v>
      </c>
      <c r="U93" s="56">
        <v>0</v>
      </c>
      <c r="V93" s="56">
        <v>0</v>
      </c>
      <c r="W93" s="21"/>
      <c r="X93" s="56">
        <v>0.16</v>
      </c>
      <c r="Y93" s="56">
        <v>0.2</v>
      </c>
      <c r="Z93" s="56">
        <v>0.24</v>
      </c>
      <c r="AA93" s="21"/>
      <c r="AB93" s="56">
        <v>0.08</v>
      </c>
      <c r="AC93" s="56">
        <v>0.1</v>
      </c>
      <c r="AD93" s="56">
        <v>0.12</v>
      </c>
      <c r="AE93" s="21"/>
      <c r="AF93" s="56">
        <v>0.36</v>
      </c>
      <c r="AG93" s="56">
        <v>0.45</v>
      </c>
      <c r="AH93" s="56">
        <v>0.54</v>
      </c>
      <c r="AI93" s="21"/>
      <c r="AJ93" s="56">
        <v>0.21600000000000003</v>
      </c>
      <c r="AK93" s="56">
        <v>0.27</v>
      </c>
      <c r="AL93" s="56">
        <v>0.32400000000000001</v>
      </c>
      <c r="AM93" s="21"/>
      <c r="AN93" s="22">
        <v>28</v>
      </c>
      <c r="AO93" s="57">
        <v>0.4</v>
      </c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3">
        <v>39600</v>
      </c>
      <c r="BG93" s="59">
        <v>0.75</v>
      </c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B93" s="21"/>
      <c r="CC93" s="21"/>
      <c r="CD93" s="21"/>
      <c r="CE93" s="21"/>
      <c r="CF93"/>
      <c r="CK93" s="68"/>
      <c r="CL93" s="68"/>
      <c r="CM93" s="60"/>
      <c r="CN93"/>
      <c r="CO93"/>
      <c r="CP93"/>
      <c r="CQ93"/>
      <c r="CR93"/>
      <c r="CW93" s="119">
        <f t="shared" si="16"/>
        <v>39600</v>
      </c>
      <c r="CX93" s="118">
        <f t="shared" si="29"/>
        <v>0.36</v>
      </c>
      <c r="CY93" s="118">
        <f t="shared" si="30"/>
        <v>0.45</v>
      </c>
      <c r="CZ93" s="118">
        <f t="shared" si="31"/>
        <v>0.54</v>
      </c>
      <c r="DB93" s="118">
        <f t="shared" si="17"/>
        <v>0.16</v>
      </c>
      <c r="DC93" s="118">
        <f t="shared" si="18"/>
        <v>0.2</v>
      </c>
      <c r="DD93" s="118">
        <f t="shared" si="19"/>
        <v>0.24</v>
      </c>
      <c r="DF93" s="119">
        <f t="shared" si="20"/>
        <v>39600</v>
      </c>
      <c r="DG93" s="16">
        <f t="shared" si="21"/>
        <v>0.75</v>
      </c>
      <c r="DJ93" s="119">
        <f t="shared" si="22"/>
        <v>39600</v>
      </c>
      <c r="DK93" s="118">
        <f t="shared" si="23"/>
        <v>0.21600000000000003</v>
      </c>
      <c r="DL93" s="118">
        <f t="shared" si="24"/>
        <v>0.27</v>
      </c>
      <c r="DM93" s="118">
        <f t="shared" si="25"/>
        <v>0.32400000000000001</v>
      </c>
      <c r="DO93" s="118">
        <f t="shared" si="26"/>
        <v>0.08</v>
      </c>
      <c r="DP93" s="118">
        <f t="shared" si="27"/>
        <v>0.1</v>
      </c>
      <c r="DQ93" s="118">
        <f t="shared" si="28"/>
        <v>0.12</v>
      </c>
    </row>
    <row r="94" spans="1:121" x14ac:dyDescent="0.2">
      <c r="A94" s="16"/>
      <c r="B94" s="54">
        <v>38749</v>
      </c>
      <c r="C94" s="55">
        <v>34.015716552734375</v>
      </c>
      <c r="D94" s="55">
        <v>34.515716552734375</v>
      </c>
      <c r="E94" s="55">
        <v>35.015716552734375</v>
      </c>
      <c r="F94" s="39"/>
      <c r="G94" s="55">
        <v>21</v>
      </c>
      <c r="H94" s="55">
        <v>21</v>
      </c>
      <c r="I94" s="55">
        <v>21</v>
      </c>
      <c r="J94" s="22"/>
      <c r="K94" s="23">
        <v>39630</v>
      </c>
      <c r="L94" s="56">
        <v>35.290000915527344</v>
      </c>
      <c r="M94" s="56">
        <v>35.290000915527344</v>
      </c>
      <c r="N94" s="56">
        <v>35.290000915527344</v>
      </c>
      <c r="O94" s="21"/>
      <c r="P94" s="56">
        <v>25.790000915527344</v>
      </c>
      <c r="Q94" s="56">
        <v>25.790000915527344</v>
      </c>
      <c r="R94" s="56">
        <v>25.790000915527344</v>
      </c>
      <c r="S94" s="21"/>
      <c r="T94" s="56">
        <v>0</v>
      </c>
      <c r="U94" s="56">
        <v>0</v>
      </c>
      <c r="V94" s="56">
        <v>0</v>
      </c>
      <c r="W94" s="21"/>
      <c r="X94" s="56">
        <v>0.16</v>
      </c>
      <c r="Y94" s="56">
        <v>0.2</v>
      </c>
      <c r="Z94" s="56">
        <v>0.24</v>
      </c>
      <c r="AA94" s="21"/>
      <c r="AB94" s="56">
        <v>0.08</v>
      </c>
      <c r="AC94" s="56">
        <v>0.1</v>
      </c>
      <c r="AD94" s="56">
        <v>0.12</v>
      </c>
      <c r="AE94" s="21"/>
      <c r="AF94" s="56">
        <v>0.36</v>
      </c>
      <c r="AG94" s="56">
        <v>0.45</v>
      </c>
      <c r="AH94" s="56">
        <v>0.54</v>
      </c>
      <c r="AI94" s="21"/>
      <c r="AJ94" s="56">
        <v>0.21600000000000003</v>
      </c>
      <c r="AK94" s="56">
        <v>0.27</v>
      </c>
      <c r="AL94" s="56">
        <v>0.32400000000000001</v>
      </c>
      <c r="AM94" s="21"/>
      <c r="AN94" s="22">
        <v>29</v>
      </c>
      <c r="AO94" s="57">
        <v>0.4</v>
      </c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3">
        <v>39630</v>
      </c>
      <c r="BG94" s="59">
        <v>0.75</v>
      </c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21"/>
      <c r="CB94" s="21"/>
      <c r="CC94" s="21"/>
      <c r="CD94" s="21"/>
      <c r="CE94" s="21"/>
      <c r="CF94"/>
      <c r="CK94" s="68"/>
      <c r="CL94" s="68"/>
      <c r="CM94" s="60"/>
      <c r="CN94"/>
      <c r="CO94"/>
      <c r="CP94"/>
      <c r="CQ94"/>
      <c r="CR94"/>
      <c r="CW94" s="119">
        <f t="shared" si="16"/>
        <v>39630</v>
      </c>
      <c r="CX94" s="118">
        <f t="shared" si="29"/>
        <v>0.36</v>
      </c>
      <c r="CY94" s="118">
        <f t="shared" si="30"/>
        <v>0.45</v>
      </c>
      <c r="CZ94" s="118">
        <f t="shared" si="31"/>
        <v>0.54</v>
      </c>
      <c r="DB94" s="118">
        <f t="shared" si="17"/>
        <v>0.16</v>
      </c>
      <c r="DC94" s="118">
        <f t="shared" si="18"/>
        <v>0.2</v>
      </c>
      <c r="DD94" s="118">
        <f t="shared" si="19"/>
        <v>0.24</v>
      </c>
      <c r="DF94" s="119">
        <f t="shared" si="20"/>
        <v>39630</v>
      </c>
      <c r="DG94" s="16">
        <f t="shared" si="21"/>
        <v>0.75</v>
      </c>
      <c r="DJ94" s="119">
        <f t="shared" si="22"/>
        <v>39630</v>
      </c>
      <c r="DK94" s="118">
        <f t="shared" si="23"/>
        <v>0.21600000000000003</v>
      </c>
      <c r="DL94" s="118">
        <f t="shared" si="24"/>
        <v>0.27</v>
      </c>
      <c r="DM94" s="118">
        <f t="shared" si="25"/>
        <v>0.32400000000000001</v>
      </c>
      <c r="DO94" s="118">
        <f t="shared" si="26"/>
        <v>0.08</v>
      </c>
      <c r="DP94" s="118">
        <f t="shared" si="27"/>
        <v>0.1</v>
      </c>
      <c r="DQ94" s="118">
        <f t="shared" si="28"/>
        <v>0.12</v>
      </c>
    </row>
    <row r="95" spans="1:121" x14ac:dyDescent="0.2">
      <c r="A95" s="16"/>
      <c r="B95" s="54">
        <v>38777</v>
      </c>
      <c r="C95" s="55">
        <v>32.527680206298825</v>
      </c>
      <c r="D95" s="55">
        <v>33.227680206298828</v>
      </c>
      <c r="E95" s="55">
        <v>33.927680206298831</v>
      </c>
      <c r="F95" s="39"/>
      <c r="G95" s="55">
        <v>22</v>
      </c>
      <c r="H95" s="55">
        <v>22</v>
      </c>
      <c r="I95" s="55">
        <v>22</v>
      </c>
      <c r="J95" s="22"/>
      <c r="K95" s="23">
        <v>39661</v>
      </c>
      <c r="L95" s="56">
        <v>33.290004730224609</v>
      </c>
      <c r="M95" s="56">
        <v>33.290004730224609</v>
      </c>
      <c r="N95" s="56">
        <v>33.290004730224609</v>
      </c>
      <c r="O95" s="21"/>
      <c r="P95" s="56">
        <v>25.790000915527344</v>
      </c>
      <c r="Q95" s="56">
        <v>25.790000915527344</v>
      </c>
      <c r="R95" s="56">
        <v>25.790000915527344</v>
      </c>
      <c r="S95" s="21"/>
      <c r="T95" s="56">
        <v>0</v>
      </c>
      <c r="U95" s="56">
        <v>0</v>
      </c>
      <c r="V95" s="56">
        <v>0</v>
      </c>
      <c r="W95" s="21"/>
      <c r="X95" s="56">
        <v>0.24</v>
      </c>
      <c r="Y95" s="56">
        <v>0.3</v>
      </c>
      <c r="Z95" s="56">
        <v>0.36</v>
      </c>
      <c r="AA95" s="21"/>
      <c r="AB95" s="56">
        <v>0.12</v>
      </c>
      <c r="AC95" s="56">
        <v>0.15</v>
      </c>
      <c r="AD95" s="56">
        <v>0.18</v>
      </c>
      <c r="AE95" s="21"/>
      <c r="AF95" s="56">
        <v>0.48</v>
      </c>
      <c r="AG95" s="56">
        <v>0.6</v>
      </c>
      <c r="AH95" s="56">
        <v>0.72</v>
      </c>
      <c r="AI95" s="21"/>
      <c r="AJ95" s="56">
        <v>0.28799999999999998</v>
      </c>
      <c r="AK95" s="56">
        <v>0.36</v>
      </c>
      <c r="AL95" s="56">
        <v>0.432</v>
      </c>
      <c r="AM95" s="21"/>
      <c r="AN95" s="22">
        <v>29</v>
      </c>
      <c r="AO95" s="57">
        <v>0.4</v>
      </c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3">
        <v>39661</v>
      </c>
      <c r="BG95" s="59">
        <v>0.75</v>
      </c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21"/>
      <c r="CB95" s="21"/>
      <c r="CC95" s="21"/>
      <c r="CD95" s="21"/>
      <c r="CE95" s="21"/>
      <c r="CF95"/>
      <c r="CK95" s="68"/>
      <c r="CL95" s="68"/>
      <c r="CM95" s="60"/>
      <c r="CN95"/>
      <c r="CO95"/>
      <c r="CP95"/>
      <c r="CQ95"/>
      <c r="CR95"/>
      <c r="CW95" s="119">
        <f t="shared" si="16"/>
        <v>39661</v>
      </c>
      <c r="CX95" s="118">
        <f t="shared" si="29"/>
        <v>0.48</v>
      </c>
      <c r="CY95" s="118">
        <f t="shared" si="30"/>
        <v>0.6</v>
      </c>
      <c r="CZ95" s="118">
        <f t="shared" si="31"/>
        <v>0.72</v>
      </c>
      <c r="DB95" s="118">
        <f t="shared" si="17"/>
        <v>0.24</v>
      </c>
      <c r="DC95" s="118">
        <f t="shared" si="18"/>
        <v>0.3</v>
      </c>
      <c r="DD95" s="118">
        <f t="shared" si="19"/>
        <v>0.36</v>
      </c>
      <c r="DF95" s="119">
        <f t="shared" si="20"/>
        <v>39661</v>
      </c>
      <c r="DG95" s="16">
        <f t="shared" si="21"/>
        <v>0.75</v>
      </c>
      <c r="DJ95" s="119">
        <f t="shared" si="22"/>
        <v>39661</v>
      </c>
      <c r="DK95" s="118">
        <f t="shared" si="23"/>
        <v>0.28799999999999998</v>
      </c>
      <c r="DL95" s="118">
        <f t="shared" si="24"/>
        <v>0.36</v>
      </c>
      <c r="DM95" s="118">
        <f t="shared" si="25"/>
        <v>0.432</v>
      </c>
      <c r="DO95" s="118">
        <f t="shared" si="26"/>
        <v>0.12</v>
      </c>
      <c r="DP95" s="118">
        <f t="shared" si="27"/>
        <v>0.15</v>
      </c>
      <c r="DQ95" s="118">
        <f t="shared" si="28"/>
        <v>0.18</v>
      </c>
    </row>
    <row r="96" spans="1:121" x14ac:dyDescent="0.2">
      <c r="A96" s="16"/>
      <c r="B96" s="54">
        <v>38808</v>
      </c>
      <c r="C96" s="55">
        <v>32.227680969238278</v>
      </c>
      <c r="D96" s="55">
        <v>33.427680969238281</v>
      </c>
      <c r="E96" s="55">
        <v>34.627680969238284</v>
      </c>
      <c r="F96" s="39"/>
      <c r="G96" s="55">
        <v>19</v>
      </c>
      <c r="H96" s="55">
        <v>19</v>
      </c>
      <c r="I96" s="55">
        <v>19</v>
      </c>
      <c r="J96" s="22"/>
      <c r="K96" s="23">
        <v>39692</v>
      </c>
      <c r="L96" s="56">
        <v>25.290000915527344</v>
      </c>
      <c r="M96" s="56">
        <v>25.290000915527344</v>
      </c>
      <c r="N96" s="56">
        <v>25.290000915527344</v>
      </c>
      <c r="O96" s="21"/>
      <c r="P96" s="56">
        <v>19.790000915527344</v>
      </c>
      <c r="Q96" s="56">
        <v>19.790000915527344</v>
      </c>
      <c r="R96" s="56">
        <v>19.790000915527344</v>
      </c>
      <c r="S96" s="21"/>
      <c r="T96" s="56">
        <v>0</v>
      </c>
      <c r="U96" s="56">
        <v>0</v>
      </c>
      <c r="V96" s="56">
        <v>0</v>
      </c>
      <c r="W96" s="21"/>
      <c r="X96" s="56">
        <v>0.24</v>
      </c>
      <c r="Y96" s="56">
        <v>0.3</v>
      </c>
      <c r="Z96" s="56">
        <v>0.36</v>
      </c>
      <c r="AA96" s="21"/>
      <c r="AB96" s="56">
        <v>0.12</v>
      </c>
      <c r="AC96" s="56">
        <v>0.15</v>
      </c>
      <c r="AD96" s="56">
        <v>0.18</v>
      </c>
      <c r="AE96" s="21"/>
      <c r="AF96" s="56">
        <v>0.48</v>
      </c>
      <c r="AG96" s="56">
        <v>0.6</v>
      </c>
      <c r="AH96" s="56">
        <v>0.72</v>
      </c>
      <c r="AI96" s="21"/>
      <c r="AJ96" s="56">
        <v>0.28799999999999998</v>
      </c>
      <c r="AK96" s="56">
        <v>0.36</v>
      </c>
      <c r="AL96" s="56">
        <v>0.432</v>
      </c>
      <c r="AM96" s="21"/>
      <c r="AN96" s="22">
        <v>29</v>
      </c>
      <c r="AO96" s="57">
        <v>0.4</v>
      </c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3">
        <v>39692</v>
      </c>
      <c r="BG96" s="59">
        <v>0.75</v>
      </c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21"/>
      <c r="CC96" s="21"/>
      <c r="CD96" s="21"/>
      <c r="CE96" s="21"/>
      <c r="CF96"/>
      <c r="CK96" s="68"/>
      <c r="CL96" s="68"/>
      <c r="CM96" s="60"/>
      <c r="CN96"/>
      <c r="CO96"/>
      <c r="CP96"/>
      <c r="CQ96"/>
      <c r="CR96"/>
      <c r="CW96" s="119">
        <f t="shared" si="16"/>
        <v>39692</v>
      </c>
      <c r="CX96" s="118">
        <f t="shared" si="29"/>
        <v>0.48</v>
      </c>
      <c r="CY96" s="118">
        <f t="shared" si="30"/>
        <v>0.6</v>
      </c>
      <c r="CZ96" s="118">
        <f t="shared" si="31"/>
        <v>0.72</v>
      </c>
      <c r="DB96" s="118">
        <f t="shared" si="17"/>
        <v>0.24</v>
      </c>
      <c r="DC96" s="118">
        <f t="shared" si="18"/>
        <v>0.3</v>
      </c>
      <c r="DD96" s="118">
        <f t="shared" si="19"/>
        <v>0.36</v>
      </c>
      <c r="DF96" s="119">
        <f t="shared" si="20"/>
        <v>39692</v>
      </c>
      <c r="DG96" s="16">
        <f t="shared" si="21"/>
        <v>0.75</v>
      </c>
      <c r="DJ96" s="119">
        <f t="shared" si="22"/>
        <v>39692</v>
      </c>
      <c r="DK96" s="118">
        <f t="shared" si="23"/>
        <v>0.28799999999999998</v>
      </c>
      <c r="DL96" s="118">
        <f t="shared" si="24"/>
        <v>0.36</v>
      </c>
      <c r="DM96" s="118">
        <f t="shared" si="25"/>
        <v>0.432</v>
      </c>
      <c r="DO96" s="118">
        <f t="shared" si="26"/>
        <v>0.12</v>
      </c>
      <c r="DP96" s="118">
        <f t="shared" si="27"/>
        <v>0.15</v>
      </c>
      <c r="DQ96" s="118">
        <f t="shared" si="28"/>
        <v>0.18</v>
      </c>
    </row>
    <row r="97" spans="1:121" x14ac:dyDescent="0.2">
      <c r="A97" s="16"/>
      <c r="B97" s="54">
        <v>38838</v>
      </c>
      <c r="C97" s="55">
        <v>34.005001831054685</v>
      </c>
      <c r="D97" s="55">
        <v>35.955001831054688</v>
      </c>
      <c r="E97" s="55">
        <v>37.90500183105469</v>
      </c>
      <c r="F97" s="39"/>
      <c r="G97" s="55">
        <v>19.540000915527344</v>
      </c>
      <c r="H97" s="55">
        <v>19.540000915527344</v>
      </c>
      <c r="I97" s="55">
        <v>19.540000915527344</v>
      </c>
      <c r="J97" s="22"/>
      <c r="K97" s="23">
        <v>39722</v>
      </c>
      <c r="L97" s="56">
        <v>20.286001205444336</v>
      </c>
      <c r="M97" s="56">
        <v>20.286001205444336</v>
      </c>
      <c r="N97" s="56">
        <v>20.286001205444336</v>
      </c>
      <c r="O97" s="21"/>
      <c r="P97" s="56">
        <v>14.786500930786133</v>
      </c>
      <c r="Q97" s="56">
        <v>14.786500930786133</v>
      </c>
      <c r="R97" s="56">
        <v>14.786500930786133</v>
      </c>
      <c r="S97" s="21"/>
      <c r="T97" s="56">
        <v>0</v>
      </c>
      <c r="U97" s="56">
        <v>0</v>
      </c>
      <c r="V97" s="56">
        <v>0</v>
      </c>
      <c r="W97" s="21"/>
      <c r="X97" s="56">
        <v>0.16</v>
      </c>
      <c r="Y97" s="56">
        <v>0.2</v>
      </c>
      <c r="Z97" s="56">
        <v>0.24</v>
      </c>
      <c r="AA97" s="21"/>
      <c r="AB97" s="56">
        <v>0.08</v>
      </c>
      <c r="AC97" s="56">
        <v>0.1</v>
      </c>
      <c r="AD97" s="56">
        <v>0.12</v>
      </c>
      <c r="AE97" s="21"/>
      <c r="AF97" s="56">
        <v>0.36</v>
      </c>
      <c r="AG97" s="56">
        <v>0.45</v>
      </c>
      <c r="AH97" s="56">
        <v>0.54</v>
      </c>
      <c r="AI97" s="21"/>
      <c r="AJ97" s="56">
        <v>0.21600000000000003</v>
      </c>
      <c r="AK97" s="56">
        <v>0.27</v>
      </c>
      <c r="AL97" s="56">
        <v>0.32400000000000001</v>
      </c>
      <c r="AM97" s="21"/>
      <c r="AN97" s="22">
        <v>30</v>
      </c>
      <c r="AO97" s="57">
        <v>0.4</v>
      </c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3">
        <v>39722</v>
      </c>
      <c r="BG97" s="59">
        <v>0.75</v>
      </c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/>
      <c r="CK97" s="68"/>
      <c r="CL97" s="68"/>
      <c r="CM97" s="60"/>
      <c r="CN97"/>
      <c r="CO97"/>
      <c r="CP97"/>
      <c r="CQ97"/>
      <c r="CR97"/>
      <c r="CW97" s="119">
        <f t="shared" si="16"/>
        <v>39722</v>
      </c>
      <c r="CX97" s="118">
        <f t="shared" si="29"/>
        <v>0.36</v>
      </c>
      <c r="CY97" s="118">
        <f t="shared" si="30"/>
        <v>0.45</v>
      </c>
      <c r="CZ97" s="118">
        <f t="shared" si="31"/>
        <v>0.54</v>
      </c>
      <c r="DB97" s="118">
        <f t="shared" si="17"/>
        <v>0.16</v>
      </c>
      <c r="DC97" s="118">
        <f t="shared" si="18"/>
        <v>0.2</v>
      </c>
      <c r="DD97" s="118">
        <f t="shared" si="19"/>
        <v>0.24</v>
      </c>
      <c r="DF97" s="119">
        <f t="shared" si="20"/>
        <v>39722</v>
      </c>
      <c r="DG97" s="16">
        <f t="shared" si="21"/>
        <v>0.75</v>
      </c>
      <c r="DJ97" s="119">
        <f t="shared" si="22"/>
        <v>39722</v>
      </c>
      <c r="DK97" s="118">
        <f t="shared" si="23"/>
        <v>0.21600000000000003</v>
      </c>
      <c r="DL97" s="118">
        <f t="shared" si="24"/>
        <v>0.27</v>
      </c>
      <c r="DM97" s="118">
        <f t="shared" si="25"/>
        <v>0.32400000000000001</v>
      </c>
      <c r="DO97" s="118">
        <f t="shared" si="26"/>
        <v>0.08</v>
      </c>
      <c r="DP97" s="118">
        <f t="shared" si="27"/>
        <v>0.1</v>
      </c>
      <c r="DQ97" s="118">
        <f t="shared" si="28"/>
        <v>0.12</v>
      </c>
    </row>
    <row r="98" spans="1:121" x14ac:dyDescent="0.2">
      <c r="A98" s="16"/>
      <c r="B98" s="54">
        <v>38869</v>
      </c>
      <c r="C98" s="55">
        <v>37.375003814697266</v>
      </c>
      <c r="D98" s="55">
        <v>42.125003814697266</v>
      </c>
      <c r="E98" s="55">
        <v>46.875003814697266</v>
      </c>
      <c r="F98" s="39"/>
      <c r="G98" s="55">
        <v>22.540000915527344</v>
      </c>
      <c r="H98" s="55">
        <v>22.540000915527344</v>
      </c>
      <c r="I98" s="55">
        <v>22.540000915527344</v>
      </c>
      <c r="J98" s="22"/>
      <c r="K98" s="23">
        <v>39753</v>
      </c>
      <c r="L98" s="56">
        <v>22.290000915527344</v>
      </c>
      <c r="M98" s="56">
        <v>22.290000915527344</v>
      </c>
      <c r="N98" s="56">
        <v>22.290000915527344</v>
      </c>
      <c r="O98" s="21"/>
      <c r="P98" s="56">
        <v>14.790000915527344</v>
      </c>
      <c r="Q98" s="56">
        <v>14.790000915527344</v>
      </c>
      <c r="R98" s="56">
        <v>14.790000915527344</v>
      </c>
      <c r="S98" s="21"/>
      <c r="T98" s="56">
        <v>0</v>
      </c>
      <c r="U98" s="56">
        <v>0</v>
      </c>
      <c r="V98" s="56">
        <v>0</v>
      </c>
      <c r="W98" s="21"/>
      <c r="X98" s="56">
        <v>0.16</v>
      </c>
      <c r="Y98" s="56">
        <v>0.2</v>
      </c>
      <c r="Z98" s="56">
        <v>0.24</v>
      </c>
      <c r="AA98" s="21"/>
      <c r="AB98" s="56">
        <v>0.08</v>
      </c>
      <c r="AC98" s="56">
        <v>0.1</v>
      </c>
      <c r="AD98" s="56">
        <v>0.12</v>
      </c>
      <c r="AE98" s="21"/>
      <c r="AF98" s="56">
        <v>0.36</v>
      </c>
      <c r="AG98" s="56">
        <v>0.45</v>
      </c>
      <c r="AH98" s="56">
        <v>0.54</v>
      </c>
      <c r="AI98" s="21"/>
      <c r="AJ98" s="56">
        <v>0.21600000000000003</v>
      </c>
      <c r="AK98" s="56">
        <v>0.27</v>
      </c>
      <c r="AL98" s="56">
        <v>0.32400000000000001</v>
      </c>
      <c r="AM98" s="21"/>
      <c r="AN98" s="22">
        <v>30</v>
      </c>
      <c r="AO98" s="57">
        <v>0.4</v>
      </c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3">
        <v>39753</v>
      </c>
      <c r="BG98" s="59">
        <v>0.75</v>
      </c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  <c r="CC98" s="21"/>
      <c r="CD98" s="21"/>
      <c r="CE98" s="21"/>
      <c r="CF98"/>
      <c r="CK98" s="68"/>
      <c r="CL98" s="68"/>
      <c r="CM98" s="60"/>
      <c r="CN98"/>
      <c r="CO98"/>
      <c r="CP98"/>
      <c r="CQ98"/>
      <c r="CR98"/>
      <c r="CW98" s="119">
        <f t="shared" si="16"/>
        <v>39753</v>
      </c>
      <c r="CX98" s="118">
        <f t="shared" si="29"/>
        <v>0.36</v>
      </c>
      <c r="CY98" s="118">
        <f t="shared" si="30"/>
        <v>0.45</v>
      </c>
      <c r="CZ98" s="118">
        <f t="shared" si="31"/>
        <v>0.54</v>
      </c>
      <c r="DB98" s="118">
        <f t="shared" si="17"/>
        <v>0.16</v>
      </c>
      <c r="DC98" s="118">
        <f t="shared" si="18"/>
        <v>0.2</v>
      </c>
      <c r="DD98" s="118">
        <f t="shared" si="19"/>
        <v>0.24</v>
      </c>
      <c r="DF98" s="119">
        <f t="shared" si="20"/>
        <v>39753</v>
      </c>
      <c r="DG98" s="16">
        <f t="shared" si="21"/>
        <v>0.75</v>
      </c>
      <c r="DJ98" s="119">
        <f t="shared" si="22"/>
        <v>39753</v>
      </c>
      <c r="DK98" s="118">
        <f t="shared" si="23"/>
        <v>0.21600000000000003</v>
      </c>
      <c r="DL98" s="118">
        <f t="shared" si="24"/>
        <v>0.27</v>
      </c>
      <c r="DM98" s="118">
        <f t="shared" si="25"/>
        <v>0.32400000000000001</v>
      </c>
      <c r="DO98" s="118">
        <f t="shared" si="26"/>
        <v>0.08</v>
      </c>
      <c r="DP98" s="118">
        <f t="shared" si="27"/>
        <v>0.1</v>
      </c>
      <c r="DQ98" s="118">
        <f t="shared" si="28"/>
        <v>0.12</v>
      </c>
    </row>
    <row r="99" spans="1:121" x14ac:dyDescent="0.2">
      <c r="A99" s="16"/>
      <c r="B99" s="54">
        <v>38899</v>
      </c>
      <c r="C99" s="55">
        <v>41</v>
      </c>
      <c r="D99" s="55">
        <v>50</v>
      </c>
      <c r="E99" s="55">
        <v>59</v>
      </c>
      <c r="F99" s="39"/>
      <c r="G99" s="55">
        <v>23.040000915527344</v>
      </c>
      <c r="H99" s="55">
        <v>23.040000915527344</v>
      </c>
      <c r="I99" s="55">
        <v>23.040000915527344</v>
      </c>
      <c r="J99" s="22"/>
      <c r="K99" s="23">
        <v>39783</v>
      </c>
      <c r="L99" s="56">
        <v>27.290000915527344</v>
      </c>
      <c r="M99" s="56">
        <v>27.290000915527344</v>
      </c>
      <c r="N99" s="56">
        <v>27.290000915527344</v>
      </c>
      <c r="O99" s="21"/>
      <c r="P99" s="56">
        <v>21.790000915527344</v>
      </c>
      <c r="Q99" s="56">
        <v>21.790000915527344</v>
      </c>
      <c r="R99" s="56">
        <v>21.790000915527344</v>
      </c>
      <c r="S99" s="21"/>
      <c r="T99" s="56">
        <v>0</v>
      </c>
      <c r="U99" s="56">
        <v>0</v>
      </c>
      <c r="V99" s="56">
        <v>0</v>
      </c>
      <c r="W99" s="21"/>
      <c r="X99" s="56">
        <v>0.16</v>
      </c>
      <c r="Y99" s="56">
        <v>0.2</v>
      </c>
      <c r="Z99" s="56">
        <v>0.24</v>
      </c>
      <c r="AA99" s="21"/>
      <c r="AB99" s="56">
        <v>0.08</v>
      </c>
      <c r="AC99" s="56">
        <v>0.1</v>
      </c>
      <c r="AD99" s="56">
        <v>0.12</v>
      </c>
      <c r="AE99" s="21"/>
      <c r="AF99" s="56">
        <v>0.28000000000000003</v>
      </c>
      <c r="AG99" s="56">
        <v>0.35</v>
      </c>
      <c r="AH99" s="56">
        <v>0.42</v>
      </c>
      <c r="AI99" s="21"/>
      <c r="AJ99" s="56">
        <v>0.16800000000000001</v>
      </c>
      <c r="AK99" s="56">
        <v>0.21</v>
      </c>
      <c r="AL99" s="56">
        <v>0.252</v>
      </c>
      <c r="AM99" s="21"/>
      <c r="AN99" s="22">
        <v>30</v>
      </c>
      <c r="AO99" s="57">
        <v>0.4</v>
      </c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3">
        <v>39783</v>
      </c>
      <c r="BG99" s="59">
        <v>0.75</v>
      </c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  <c r="CC99" s="21"/>
      <c r="CD99" s="21"/>
      <c r="CE99" s="21"/>
      <c r="CF99"/>
      <c r="CK99" s="68"/>
      <c r="CL99" s="68"/>
      <c r="CM99" s="60"/>
      <c r="CN99"/>
      <c r="CO99"/>
      <c r="CP99"/>
      <c r="CQ99"/>
      <c r="CR99"/>
      <c r="CW99" s="119">
        <f t="shared" si="16"/>
        <v>39783</v>
      </c>
      <c r="CX99" s="118">
        <f t="shared" si="29"/>
        <v>0.28000000000000003</v>
      </c>
      <c r="CY99" s="118">
        <f t="shared" si="30"/>
        <v>0.35</v>
      </c>
      <c r="CZ99" s="118">
        <f t="shared" si="31"/>
        <v>0.42</v>
      </c>
      <c r="DB99" s="118">
        <f t="shared" si="17"/>
        <v>0.16</v>
      </c>
      <c r="DC99" s="118">
        <f t="shared" si="18"/>
        <v>0.2</v>
      </c>
      <c r="DD99" s="118">
        <f t="shared" si="19"/>
        <v>0.24</v>
      </c>
      <c r="DF99" s="119">
        <f t="shared" si="20"/>
        <v>39783</v>
      </c>
      <c r="DG99" s="16">
        <f t="shared" si="21"/>
        <v>0.75</v>
      </c>
      <c r="DJ99" s="119">
        <f t="shared" si="22"/>
        <v>39783</v>
      </c>
      <c r="DK99" s="118">
        <f t="shared" si="23"/>
        <v>0.16800000000000001</v>
      </c>
      <c r="DL99" s="118">
        <f t="shared" si="24"/>
        <v>0.21</v>
      </c>
      <c r="DM99" s="118">
        <f t="shared" si="25"/>
        <v>0.252</v>
      </c>
      <c r="DO99" s="118">
        <f t="shared" si="26"/>
        <v>0.08</v>
      </c>
      <c r="DP99" s="118">
        <f t="shared" si="27"/>
        <v>0.1</v>
      </c>
      <c r="DQ99" s="118">
        <f t="shared" si="28"/>
        <v>0.12</v>
      </c>
    </row>
    <row r="100" spans="1:121" x14ac:dyDescent="0.2">
      <c r="A100" s="16"/>
      <c r="B100" s="54">
        <v>38930</v>
      </c>
      <c r="C100" s="55">
        <v>41</v>
      </c>
      <c r="D100" s="55">
        <v>50</v>
      </c>
      <c r="E100" s="55">
        <v>59</v>
      </c>
      <c r="F100" s="39"/>
      <c r="G100" s="55">
        <v>24.040000915527344</v>
      </c>
      <c r="H100" s="55">
        <v>24.040000915527344</v>
      </c>
      <c r="I100" s="55">
        <v>24.040000915527344</v>
      </c>
      <c r="J100" s="22"/>
      <c r="K100" s="23">
        <v>39814</v>
      </c>
      <c r="L100" s="56">
        <v>35.75</v>
      </c>
      <c r="M100" s="56">
        <v>35.75</v>
      </c>
      <c r="N100" s="56">
        <v>35.75</v>
      </c>
      <c r="O100" s="21"/>
      <c r="P100" s="56">
        <v>25.25</v>
      </c>
      <c r="Q100" s="56">
        <v>25.25</v>
      </c>
      <c r="R100" s="56">
        <v>25.25</v>
      </c>
      <c r="S100" s="21"/>
      <c r="T100" s="56">
        <v>0</v>
      </c>
      <c r="U100" s="56">
        <v>0</v>
      </c>
      <c r="V100" s="56">
        <v>0</v>
      </c>
      <c r="W100" s="21"/>
      <c r="X100" s="56">
        <v>0.16</v>
      </c>
      <c r="Y100" s="56">
        <v>0.2</v>
      </c>
      <c r="Z100" s="56">
        <v>0.24</v>
      </c>
      <c r="AA100" s="21"/>
      <c r="AB100" s="56">
        <v>0.08</v>
      </c>
      <c r="AC100" s="56">
        <v>0.1</v>
      </c>
      <c r="AD100" s="56">
        <v>0.12</v>
      </c>
      <c r="AE100" s="21"/>
      <c r="AF100" s="56">
        <v>0.28000000000000003</v>
      </c>
      <c r="AG100" s="56">
        <v>0.35</v>
      </c>
      <c r="AH100" s="56">
        <v>0.42</v>
      </c>
      <c r="AI100" s="21"/>
      <c r="AJ100" s="56">
        <v>0.16800000000000001</v>
      </c>
      <c r="AK100" s="56">
        <v>0.21</v>
      </c>
      <c r="AL100" s="56">
        <v>0.252</v>
      </c>
      <c r="AM100" s="21"/>
      <c r="AN100" s="22">
        <v>31</v>
      </c>
      <c r="AO100" s="57">
        <v>0.4</v>
      </c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3">
        <v>39814</v>
      </c>
      <c r="BG100" s="59">
        <v>0.75</v>
      </c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  <c r="CB100" s="21"/>
      <c r="CC100" s="21"/>
      <c r="CD100" s="21"/>
      <c r="CE100" s="21"/>
      <c r="CF100"/>
      <c r="CK100" s="68"/>
      <c r="CL100" s="68"/>
      <c r="CM100" s="60"/>
      <c r="CN100"/>
      <c r="CO100"/>
      <c r="CP100"/>
      <c r="CQ100"/>
      <c r="CR100"/>
      <c r="CW100" s="119">
        <f t="shared" si="16"/>
        <v>39814</v>
      </c>
      <c r="CX100" s="118">
        <f t="shared" si="29"/>
        <v>0.28000000000000003</v>
      </c>
      <c r="CY100" s="118">
        <f t="shared" si="30"/>
        <v>0.35</v>
      </c>
      <c r="CZ100" s="118">
        <f t="shared" si="31"/>
        <v>0.42</v>
      </c>
      <c r="DB100" s="118">
        <f t="shared" si="17"/>
        <v>0.16</v>
      </c>
      <c r="DC100" s="118">
        <f t="shared" si="18"/>
        <v>0.2</v>
      </c>
      <c r="DD100" s="118">
        <f t="shared" si="19"/>
        <v>0.24</v>
      </c>
      <c r="DF100" s="119">
        <f t="shared" si="20"/>
        <v>39814</v>
      </c>
      <c r="DG100" s="16">
        <f t="shared" si="21"/>
        <v>0.75</v>
      </c>
      <c r="DJ100" s="119">
        <f t="shared" si="22"/>
        <v>39814</v>
      </c>
      <c r="DK100" s="118">
        <f t="shared" si="23"/>
        <v>0.16800000000000001</v>
      </c>
      <c r="DL100" s="118">
        <f t="shared" si="24"/>
        <v>0.21</v>
      </c>
      <c r="DM100" s="118">
        <f t="shared" si="25"/>
        <v>0.252</v>
      </c>
      <c r="DO100" s="118">
        <f t="shared" si="26"/>
        <v>0.08</v>
      </c>
      <c r="DP100" s="118">
        <f t="shared" si="27"/>
        <v>0.1</v>
      </c>
      <c r="DQ100" s="118">
        <f t="shared" si="28"/>
        <v>0.12</v>
      </c>
    </row>
    <row r="101" spans="1:121" x14ac:dyDescent="0.2">
      <c r="A101" s="16"/>
      <c r="B101" s="54">
        <v>38961</v>
      </c>
      <c r="C101" s="55">
        <v>27.579999923706055</v>
      </c>
      <c r="D101" s="55">
        <v>30.329999923706055</v>
      </c>
      <c r="E101" s="55">
        <v>33.079999923706055</v>
      </c>
      <c r="F101" s="39"/>
      <c r="G101" s="55">
        <v>18.040000915527344</v>
      </c>
      <c r="H101" s="55">
        <v>18.040000915527344</v>
      </c>
      <c r="I101" s="55">
        <v>18.040000915527344</v>
      </c>
      <c r="J101" s="22"/>
      <c r="K101" s="23">
        <v>39845</v>
      </c>
      <c r="L101" s="56">
        <v>31.246002197265625</v>
      </c>
      <c r="M101" s="56">
        <v>31.246002197265625</v>
      </c>
      <c r="N101" s="56">
        <v>31.246002197265625</v>
      </c>
      <c r="O101" s="21"/>
      <c r="P101" s="56">
        <v>22.746501922607422</v>
      </c>
      <c r="Q101" s="56">
        <v>22.746501922607422</v>
      </c>
      <c r="R101" s="56">
        <v>22.746501922607422</v>
      </c>
      <c r="S101" s="21"/>
      <c r="T101" s="56">
        <v>0</v>
      </c>
      <c r="U101" s="56">
        <v>0</v>
      </c>
      <c r="V101" s="56">
        <v>0</v>
      </c>
      <c r="W101" s="21"/>
      <c r="X101" s="56">
        <v>0.16</v>
      </c>
      <c r="Y101" s="56">
        <v>0.2</v>
      </c>
      <c r="Z101" s="56">
        <v>0.24</v>
      </c>
      <c r="AA101" s="21"/>
      <c r="AB101" s="56">
        <v>0.08</v>
      </c>
      <c r="AC101" s="56">
        <v>0.1</v>
      </c>
      <c r="AD101" s="56">
        <v>0.12</v>
      </c>
      <c r="AE101" s="21"/>
      <c r="AF101" s="56">
        <v>0.28000000000000003</v>
      </c>
      <c r="AG101" s="56">
        <v>0.35</v>
      </c>
      <c r="AH101" s="56">
        <v>0.42</v>
      </c>
      <c r="AI101" s="21"/>
      <c r="AJ101" s="56">
        <v>0.16800000000000001</v>
      </c>
      <c r="AK101" s="56">
        <v>0.21</v>
      </c>
      <c r="AL101" s="56">
        <v>0.252</v>
      </c>
      <c r="AM101" s="21"/>
      <c r="AN101" s="22">
        <v>31</v>
      </c>
      <c r="AO101" s="57">
        <v>0.4</v>
      </c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3">
        <v>39845</v>
      </c>
      <c r="BG101" s="59">
        <v>0.75</v>
      </c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B101" s="21"/>
      <c r="CC101" s="21"/>
      <c r="CD101" s="21"/>
      <c r="CE101" s="21"/>
      <c r="CF101"/>
      <c r="CK101" s="68"/>
      <c r="CL101" s="68"/>
      <c r="CM101" s="60"/>
      <c r="CN101"/>
      <c r="CO101"/>
      <c r="CP101"/>
      <c r="CQ101"/>
      <c r="CR101"/>
      <c r="CW101" s="119">
        <f t="shared" si="16"/>
        <v>39845</v>
      </c>
      <c r="CX101" s="118">
        <f t="shared" si="29"/>
        <v>0.28000000000000003</v>
      </c>
      <c r="CY101" s="118">
        <f t="shared" si="30"/>
        <v>0.35</v>
      </c>
      <c r="CZ101" s="118">
        <f t="shared" si="31"/>
        <v>0.42</v>
      </c>
      <c r="DB101" s="118">
        <f t="shared" si="17"/>
        <v>0.16</v>
      </c>
      <c r="DC101" s="118">
        <f t="shared" si="18"/>
        <v>0.2</v>
      </c>
      <c r="DD101" s="118">
        <f t="shared" si="19"/>
        <v>0.24</v>
      </c>
      <c r="DF101" s="119">
        <f t="shared" si="20"/>
        <v>39845</v>
      </c>
      <c r="DG101" s="16">
        <f t="shared" si="21"/>
        <v>0.75</v>
      </c>
      <c r="DJ101" s="119">
        <f t="shared" si="22"/>
        <v>39845</v>
      </c>
      <c r="DK101" s="118">
        <f t="shared" si="23"/>
        <v>0.16800000000000001</v>
      </c>
      <c r="DL101" s="118">
        <f t="shared" si="24"/>
        <v>0.21</v>
      </c>
      <c r="DM101" s="118">
        <f t="shared" si="25"/>
        <v>0.252</v>
      </c>
      <c r="DO101" s="118">
        <f t="shared" si="26"/>
        <v>0.08</v>
      </c>
      <c r="DP101" s="118">
        <f t="shared" si="27"/>
        <v>0.1</v>
      </c>
      <c r="DQ101" s="118">
        <f t="shared" si="28"/>
        <v>0.12</v>
      </c>
    </row>
    <row r="102" spans="1:121" x14ac:dyDescent="0.2">
      <c r="A102" s="16"/>
      <c r="B102" s="54">
        <v>38991</v>
      </c>
      <c r="C102" s="55">
        <v>30.731563568115234</v>
      </c>
      <c r="D102" s="55">
        <v>31.731563568115234</v>
      </c>
      <c r="E102" s="55">
        <v>32.731563568115234</v>
      </c>
      <c r="F102" s="39"/>
      <c r="G102" s="55">
        <v>17.540002822875977</v>
      </c>
      <c r="H102" s="55">
        <v>17.540002822875977</v>
      </c>
      <c r="I102" s="55">
        <v>17.540002822875977</v>
      </c>
      <c r="J102" s="22"/>
      <c r="K102" s="23">
        <v>39873</v>
      </c>
      <c r="L102" s="56">
        <v>25.5</v>
      </c>
      <c r="M102" s="56">
        <v>25.5</v>
      </c>
      <c r="N102" s="56">
        <v>25.5</v>
      </c>
      <c r="O102" s="21"/>
      <c r="P102" s="56">
        <v>20</v>
      </c>
      <c r="Q102" s="56">
        <v>20</v>
      </c>
      <c r="R102" s="56">
        <v>20</v>
      </c>
      <c r="S102" s="21"/>
      <c r="T102" s="56">
        <v>0</v>
      </c>
      <c r="U102" s="56">
        <v>0</v>
      </c>
      <c r="V102" s="56">
        <v>0</v>
      </c>
      <c r="W102" s="21"/>
      <c r="X102" s="56">
        <v>0.16</v>
      </c>
      <c r="Y102" s="56">
        <v>0.2</v>
      </c>
      <c r="Z102" s="56">
        <v>0.24</v>
      </c>
      <c r="AA102" s="21"/>
      <c r="AB102" s="56">
        <v>0.08</v>
      </c>
      <c r="AC102" s="56">
        <v>0.1</v>
      </c>
      <c r="AD102" s="56">
        <v>0.12</v>
      </c>
      <c r="AE102" s="21"/>
      <c r="AF102" s="56">
        <v>0.28000000000000003</v>
      </c>
      <c r="AG102" s="56">
        <v>0.35</v>
      </c>
      <c r="AH102" s="56">
        <v>0.42</v>
      </c>
      <c r="AI102" s="21"/>
      <c r="AJ102" s="56">
        <v>0.16800000000000001</v>
      </c>
      <c r="AK102" s="56">
        <v>0.21</v>
      </c>
      <c r="AL102" s="56">
        <v>0.252</v>
      </c>
      <c r="AM102" s="21"/>
      <c r="AN102" s="22">
        <v>31</v>
      </c>
      <c r="AO102" s="57">
        <v>0.4</v>
      </c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3">
        <v>39873</v>
      </c>
      <c r="BG102" s="59">
        <v>0.75</v>
      </c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21"/>
      <c r="CA102" s="21"/>
      <c r="CB102" s="21"/>
      <c r="CC102" s="21"/>
      <c r="CD102" s="21"/>
      <c r="CE102" s="21"/>
      <c r="CF102"/>
      <c r="CK102" s="68"/>
      <c r="CL102" s="68"/>
      <c r="CM102" s="60"/>
      <c r="CN102"/>
      <c r="CO102"/>
      <c r="CP102"/>
      <c r="CQ102"/>
      <c r="CR102"/>
      <c r="CW102" s="119">
        <f t="shared" si="16"/>
        <v>39873</v>
      </c>
      <c r="CX102" s="118">
        <f t="shared" si="29"/>
        <v>0.28000000000000003</v>
      </c>
      <c r="CY102" s="118">
        <f t="shared" si="30"/>
        <v>0.35</v>
      </c>
      <c r="CZ102" s="118">
        <f t="shared" si="31"/>
        <v>0.42</v>
      </c>
      <c r="DB102" s="118">
        <f t="shared" si="17"/>
        <v>0.16</v>
      </c>
      <c r="DC102" s="118">
        <f t="shared" si="18"/>
        <v>0.2</v>
      </c>
      <c r="DD102" s="118">
        <f t="shared" si="19"/>
        <v>0.24</v>
      </c>
      <c r="DF102" s="119">
        <f t="shared" si="20"/>
        <v>39873</v>
      </c>
      <c r="DG102" s="16">
        <f t="shared" si="21"/>
        <v>0.75</v>
      </c>
      <c r="DJ102" s="119">
        <f t="shared" si="22"/>
        <v>39873</v>
      </c>
      <c r="DK102" s="118">
        <f t="shared" si="23"/>
        <v>0.16800000000000001</v>
      </c>
      <c r="DL102" s="118">
        <f t="shared" si="24"/>
        <v>0.21</v>
      </c>
      <c r="DM102" s="118">
        <f t="shared" si="25"/>
        <v>0.252</v>
      </c>
      <c r="DO102" s="118">
        <f t="shared" si="26"/>
        <v>0.08</v>
      </c>
      <c r="DP102" s="118">
        <f t="shared" si="27"/>
        <v>0.1</v>
      </c>
      <c r="DQ102" s="118">
        <f t="shared" si="28"/>
        <v>0.12</v>
      </c>
    </row>
    <row r="103" spans="1:121" x14ac:dyDescent="0.2">
      <c r="A103" s="16"/>
      <c r="B103" s="54">
        <v>39022</v>
      </c>
      <c r="C103" s="55">
        <v>30.831562042236328</v>
      </c>
      <c r="D103" s="55">
        <v>31.831562042236328</v>
      </c>
      <c r="E103" s="55">
        <v>32.831562042236328</v>
      </c>
      <c r="F103" s="39"/>
      <c r="G103" s="55">
        <v>18.540000915527344</v>
      </c>
      <c r="H103" s="55">
        <v>18.540000915527344</v>
      </c>
      <c r="I103" s="55">
        <v>18.540000915527344</v>
      </c>
      <c r="J103" s="22"/>
      <c r="K103" s="23">
        <v>39904</v>
      </c>
      <c r="L103" s="56">
        <v>22</v>
      </c>
      <c r="M103" s="56">
        <v>22</v>
      </c>
      <c r="N103" s="56">
        <v>22</v>
      </c>
      <c r="O103" s="21"/>
      <c r="P103" s="56">
        <v>16.495000839233398</v>
      </c>
      <c r="Q103" s="56">
        <v>16.495000839233398</v>
      </c>
      <c r="R103" s="56">
        <v>16.495000839233398</v>
      </c>
      <c r="S103" s="21"/>
      <c r="T103" s="56">
        <v>0</v>
      </c>
      <c r="U103" s="56">
        <v>0</v>
      </c>
      <c r="V103" s="56">
        <v>0</v>
      </c>
      <c r="W103" s="21"/>
      <c r="X103" s="56">
        <v>0.16</v>
      </c>
      <c r="Y103" s="56">
        <v>0.2</v>
      </c>
      <c r="Z103" s="56">
        <v>0.24</v>
      </c>
      <c r="AA103" s="21"/>
      <c r="AB103" s="56">
        <v>0.08</v>
      </c>
      <c r="AC103" s="56">
        <v>0.1</v>
      </c>
      <c r="AD103" s="56">
        <v>0.12</v>
      </c>
      <c r="AE103" s="21"/>
      <c r="AF103" s="56">
        <v>0.28000000000000003</v>
      </c>
      <c r="AG103" s="56">
        <v>0.35</v>
      </c>
      <c r="AH103" s="56">
        <v>0.42</v>
      </c>
      <c r="AI103" s="21"/>
      <c r="AJ103" s="56">
        <v>0.16800000000000001</v>
      </c>
      <c r="AK103" s="56">
        <v>0.21</v>
      </c>
      <c r="AL103" s="56">
        <v>0.252</v>
      </c>
      <c r="AM103" s="21"/>
      <c r="AN103" s="22">
        <v>32</v>
      </c>
      <c r="AO103" s="57">
        <v>0.4</v>
      </c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3">
        <v>39904</v>
      </c>
      <c r="BG103" s="59">
        <v>0.75</v>
      </c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  <c r="CB103" s="21"/>
      <c r="CC103" s="21"/>
      <c r="CD103" s="21"/>
      <c r="CE103" s="21"/>
      <c r="CF103"/>
      <c r="CK103" s="68"/>
      <c r="CL103" s="68"/>
      <c r="CM103" s="60"/>
      <c r="CN103"/>
      <c r="CO103"/>
      <c r="CP103"/>
      <c r="CQ103"/>
      <c r="CR103"/>
      <c r="CW103" s="119">
        <f t="shared" si="16"/>
        <v>39904</v>
      </c>
      <c r="CX103" s="118">
        <f t="shared" si="29"/>
        <v>0.28000000000000003</v>
      </c>
      <c r="CY103" s="118">
        <f t="shared" si="30"/>
        <v>0.35</v>
      </c>
      <c r="CZ103" s="118">
        <f t="shared" si="31"/>
        <v>0.42</v>
      </c>
      <c r="DB103" s="118">
        <f t="shared" si="17"/>
        <v>0.16</v>
      </c>
      <c r="DC103" s="118">
        <f t="shared" si="18"/>
        <v>0.2</v>
      </c>
      <c r="DD103" s="118">
        <f t="shared" si="19"/>
        <v>0.24</v>
      </c>
      <c r="DF103" s="119">
        <f t="shared" si="20"/>
        <v>39904</v>
      </c>
      <c r="DG103" s="16">
        <f t="shared" si="21"/>
        <v>0.75</v>
      </c>
      <c r="DJ103" s="119">
        <f t="shared" si="22"/>
        <v>39904</v>
      </c>
      <c r="DK103" s="118">
        <f t="shared" si="23"/>
        <v>0.16800000000000001</v>
      </c>
      <c r="DL103" s="118">
        <f t="shared" si="24"/>
        <v>0.21</v>
      </c>
      <c r="DM103" s="118">
        <f t="shared" si="25"/>
        <v>0.252</v>
      </c>
      <c r="DO103" s="118">
        <f t="shared" si="26"/>
        <v>0.08</v>
      </c>
      <c r="DP103" s="118">
        <f t="shared" si="27"/>
        <v>0.1</v>
      </c>
      <c r="DQ103" s="118">
        <f t="shared" si="28"/>
        <v>0.12</v>
      </c>
    </row>
    <row r="104" spans="1:121" x14ac:dyDescent="0.2">
      <c r="A104" s="16"/>
      <c r="B104" s="54">
        <v>39052</v>
      </c>
      <c r="C104" s="55">
        <v>30.931560516357422</v>
      </c>
      <c r="D104" s="55">
        <v>31.931560516357422</v>
      </c>
      <c r="E104" s="55">
        <v>32.931560516357422</v>
      </c>
      <c r="F104" s="39"/>
      <c r="G104" s="55">
        <v>20.790000915527344</v>
      </c>
      <c r="H104" s="55">
        <v>20.790000915527344</v>
      </c>
      <c r="I104" s="55">
        <v>20.790000915527344</v>
      </c>
      <c r="J104" s="22"/>
      <c r="K104" s="23">
        <v>39934</v>
      </c>
      <c r="L104" s="56">
        <v>22.290000915527344</v>
      </c>
      <c r="M104" s="56">
        <v>22.290000915527344</v>
      </c>
      <c r="N104" s="56">
        <v>22.290000915527344</v>
      </c>
      <c r="O104" s="21"/>
      <c r="P104" s="56">
        <v>15.795000076293945</v>
      </c>
      <c r="Q104" s="56">
        <v>15.795000076293945</v>
      </c>
      <c r="R104" s="56">
        <v>15.795000076293945</v>
      </c>
      <c r="S104" s="21"/>
      <c r="T104" s="56">
        <v>0</v>
      </c>
      <c r="U104" s="56">
        <v>0</v>
      </c>
      <c r="V104" s="56">
        <v>0</v>
      </c>
      <c r="W104" s="21"/>
      <c r="X104" s="56">
        <v>0.16</v>
      </c>
      <c r="Y104" s="56">
        <v>0.2</v>
      </c>
      <c r="Z104" s="56">
        <v>0.24</v>
      </c>
      <c r="AA104" s="21"/>
      <c r="AB104" s="56">
        <v>0.08</v>
      </c>
      <c r="AC104" s="56">
        <v>0.1</v>
      </c>
      <c r="AD104" s="56">
        <v>0.12</v>
      </c>
      <c r="AE104" s="21"/>
      <c r="AF104" s="56">
        <v>0.28000000000000003</v>
      </c>
      <c r="AG104" s="56">
        <v>0.35</v>
      </c>
      <c r="AH104" s="56">
        <v>0.42</v>
      </c>
      <c r="AI104" s="21"/>
      <c r="AJ104" s="56">
        <v>0.16800000000000001</v>
      </c>
      <c r="AK104" s="56">
        <v>0.21</v>
      </c>
      <c r="AL104" s="56">
        <v>0.252</v>
      </c>
      <c r="AM104" s="21"/>
      <c r="AN104" s="22">
        <v>32</v>
      </c>
      <c r="AO104" s="57">
        <v>0.4</v>
      </c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3">
        <v>39934</v>
      </c>
      <c r="BG104" s="59">
        <v>0.75</v>
      </c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21"/>
      <c r="CB104" s="21"/>
      <c r="CC104" s="21"/>
      <c r="CD104" s="21"/>
      <c r="CE104" s="21"/>
      <c r="CF104"/>
      <c r="CK104" s="68"/>
      <c r="CL104" s="68"/>
      <c r="CM104" s="60"/>
      <c r="CN104"/>
      <c r="CO104"/>
      <c r="CP104"/>
      <c r="CQ104"/>
      <c r="CR104"/>
      <c r="CW104" s="119">
        <f t="shared" si="16"/>
        <v>39934</v>
      </c>
      <c r="CX104" s="118">
        <f t="shared" si="29"/>
        <v>0.28000000000000003</v>
      </c>
      <c r="CY104" s="118">
        <f t="shared" si="30"/>
        <v>0.35</v>
      </c>
      <c r="CZ104" s="118">
        <f t="shared" si="31"/>
        <v>0.42</v>
      </c>
      <c r="DB104" s="118">
        <f t="shared" si="17"/>
        <v>0.16</v>
      </c>
      <c r="DC104" s="118">
        <f t="shared" si="18"/>
        <v>0.2</v>
      </c>
      <c r="DD104" s="118">
        <f t="shared" si="19"/>
        <v>0.24</v>
      </c>
      <c r="DF104" s="119">
        <f t="shared" si="20"/>
        <v>39934</v>
      </c>
      <c r="DG104" s="16">
        <f t="shared" si="21"/>
        <v>0.75</v>
      </c>
      <c r="DJ104" s="119">
        <f t="shared" si="22"/>
        <v>39934</v>
      </c>
      <c r="DK104" s="118">
        <f t="shared" si="23"/>
        <v>0.16800000000000001</v>
      </c>
      <c r="DL104" s="118">
        <f t="shared" si="24"/>
        <v>0.21</v>
      </c>
      <c r="DM104" s="118">
        <f t="shared" si="25"/>
        <v>0.252</v>
      </c>
      <c r="DO104" s="118">
        <f t="shared" si="26"/>
        <v>0.08</v>
      </c>
      <c r="DP104" s="118">
        <f t="shared" si="27"/>
        <v>0.1</v>
      </c>
      <c r="DQ104" s="118">
        <f t="shared" si="28"/>
        <v>0.12</v>
      </c>
    </row>
    <row r="105" spans="1:121" x14ac:dyDescent="0.2">
      <c r="A105" s="16"/>
      <c r="B105" s="54">
        <v>39083</v>
      </c>
      <c r="C105" s="55">
        <v>34.975714874267581</v>
      </c>
      <c r="D105" s="55">
        <v>35.525714874267578</v>
      </c>
      <c r="E105" s="55">
        <v>36.075714874267575</v>
      </c>
      <c r="F105" s="39"/>
      <c r="G105" s="55">
        <v>23</v>
      </c>
      <c r="H105" s="55">
        <v>23</v>
      </c>
      <c r="I105" s="55">
        <v>23</v>
      </c>
      <c r="J105" s="22"/>
      <c r="K105" s="23">
        <v>39965</v>
      </c>
      <c r="L105" s="56">
        <v>29.290000915527344</v>
      </c>
      <c r="M105" s="56">
        <v>29.290000915527344</v>
      </c>
      <c r="N105" s="56">
        <v>29.290000915527344</v>
      </c>
      <c r="O105" s="21"/>
      <c r="P105" s="56">
        <v>19.790000915527344</v>
      </c>
      <c r="Q105" s="56">
        <v>19.790000915527344</v>
      </c>
      <c r="R105" s="56">
        <v>19.790000915527344</v>
      </c>
      <c r="S105" s="21"/>
      <c r="T105" s="56">
        <v>0</v>
      </c>
      <c r="U105" s="56">
        <v>0</v>
      </c>
      <c r="V105" s="56">
        <v>0</v>
      </c>
      <c r="W105" s="21"/>
      <c r="X105" s="56">
        <v>0.16</v>
      </c>
      <c r="Y105" s="56">
        <v>0.2</v>
      </c>
      <c r="Z105" s="56">
        <v>0.24</v>
      </c>
      <c r="AA105" s="21"/>
      <c r="AB105" s="56">
        <v>0.08</v>
      </c>
      <c r="AC105" s="56">
        <v>0.1</v>
      </c>
      <c r="AD105" s="56">
        <v>0.12</v>
      </c>
      <c r="AE105" s="21"/>
      <c r="AF105" s="56">
        <v>0.36</v>
      </c>
      <c r="AG105" s="56">
        <v>0.45</v>
      </c>
      <c r="AH105" s="56">
        <v>0.54</v>
      </c>
      <c r="AI105" s="21"/>
      <c r="AJ105" s="56">
        <v>0.21600000000000003</v>
      </c>
      <c r="AK105" s="56">
        <v>0.27</v>
      </c>
      <c r="AL105" s="56">
        <v>0.32400000000000001</v>
      </c>
      <c r="AM105" s="21"/>
      <c r="AN105" s="22">
        <v>32</v>
      </c>
      <c r="AO105" s="57">
        <v>0.4</v>
      </c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3">
        <v>39965</v>
      </c>
      <c r="BG105" s="59">
        <v>0.75</v>
      </c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21"/>
      <c r="CB105" s="21"/>
      <c r="CC105" s="21"/>
      <c r="CD105" s="21"/>
      <c r="CE105" s="21"/>
      <c r="CF105"/>
      <c r="CK105" s="68"/>
      <c r="CL105" s="68"/>
      <c r="CM105" s="60"/>
      <c r="CN105"/>
      <c r="CO105"/>
      <c r="CP105"/>
      <c r="CQ105"/>
      <c r="CR105"/>
      <c r="CW105" s="119">
        <f t="shared" si="16"/>
        <v>39965</v>
      </c>
      <c r="CX105" s="118">
        <f t="shared" si="29"/>
        <v>0.36</v>
      </c>
      <c r="CY105" s="118">
        <f t="shared" si="30"/>
        <v>0.45</v>
      </c>
      <c r="CZ105" s="118">
        <f t="shared" si="31"/>
        <v>0.54</v>
      </c>
      <c r="DB105" s="118">
        <f t="shared" si="17"/>
        <v>0.16</v>
      </c>
      <c r="DC105" s="118">
        <f t="shared" si="18"/>
        <v>0.2</v>
      </c>
      <c r="DD105" s="118">
        <f t="shared" si="19"/>
        <v>0.24</v>
      </c>
      <c r="DF105" s="119">
        <f t="shared" si="20"/>
        <v>39965</v>
      </c>
      <c r="DG105" s="16">
        <f t="shared" si="21"/>
        <v>0.75</v>
      </c>
      <c r="DJ105" s="119">
        <f t="shared" si="22"/>
        <v>39965</v>
      </c>
      <c r="DK105" s="118">
        <f t="shared" si="23"/>
        <v>0.21600000000000003</v>
      </c>
      <c r="DL105" s="118">
        <f t="shared" si="24"/>
        <v>0.27</v>
      </c>
      <c r="DM105" s="118">
        <f t="shared" si="25"/>
        <v>0.32400000000000001</v>
      </c>
      <c r="DO105" s="118">
        <f t="shared" si="26"/>
        <v>0.08</v>
      </c>
      <c r="DP105" s="118">
        <f t="shared" si="27"/>
        <v>0.1</v>
      </c>
      <c r="DQ105" s="118">
        <f t="shared" si="28"/>
        <v>0.12</v>
      </c>
    </row>
    <row r="106" spans="1:121" x14ac:dyDescent="0.2">
      <c r="A106" s="16"/>
      <c r="B106" s="54">
        <v>39114</v>
      </c>
      <c r="C106" s="55">
        <v>34.375712585449222</v>
      </c>
      <c r="D106" s="55">
        <v>34.925712585449219</v>
      </c>
      <c r="E106" s="55">
        <v>35.475712585449216</v>
      </c>
      <c r="F106" s="39"/>
      <c r="G106" s="55">
        <v>21.5</v>
      </c>
      <c r="H106" s="55">
        <v>21.5</v>
      </c>
      <c r="I106" s="55">
        <v>21.5</v>
      </c>
      <c r="J106" s="22"/>
      <c r="K106" s="23">
        <v>39995</v>
      </c>
      <c r="L106" s="56">
        <v>35.290000915527344</v>
      </c>
      <c r="M106" s="56">
        <v>35.290000915527344</v>
      </c>
      <c r="N106" s="56">
        <v>35.290000915527344</v>
      </c>
      <c r="O106" s="21"/>
      <c r="P106" s="56">
        <v>25.790000915527344</v>
      </c>
      <c r="Q106" s="56">
        <v>25.790000915527344</v>
      </c>
      <c r="R106" s="56">
        <v>25.790000915527344</v>
      </c>
      <c r="S106" s="21"/>
      <c r="T106" s="56">
        <v>0</v>
      </c>
      <c r="U106" s="56">
        <v>0</v>
      </c>
      <c r="V106" s="56">
        <v>0</v>
      </c>
      <c r="W106" s="21"/>
      <c r="X106" s="56">
        <v>0.16</v>
      </c>
      <c r="Y106" s="56">
        <v>0.2</v>
      </c>
      <c r="Z106" s="56">
        <v>0.24</v>
      </c>
      <c r="AA106" s="21"/>
      <c r="AB106" s="56">
        <v>0.08</v>
      </c>
      <c r="AC106" s="56">
        <v>0.1</v>
      </c>
      <c r="AD106" s="56">
        <v>0.12</v>
      </c>
      <c r="AE106" s="21"/>
      <c r="AF106" s="56">
        <v>0.36</v>
      </c>
      <c r="AG106" s="56">
        <v>0.45</v>
      </c>
      <c r="AH106" s="56">
        <v>0.54</v>
      </c>
      <c r="AI106" s="21"/>
      <c r="AJ106" s="56">
        <v>0.21600000000000003</v>
      </c>
      <c r="AK106" s="56">
        <v>0.27</v>
      </c>
      <c r="AL106" s="56">
        <v>0.32400000000000001</v>
      </c>
      <c r="AM106" s="21"/>
      <c r="AN106" s="22">
        <v>33</v>
      </c>
      <c r="AO106" s="57">
        <v>0.4</v>
      </c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3">
        <v>39995</v>
      </c>
      <c r="BG106" s="59">
        <v>0.75</v>
      </c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21"/>
      <c r="BS106" s="21"/>
      <c r="BT106" s="21"/>
      <c r="BU106" s="21"/>
      <c r="BV106" s="21"/>
      <c r="BW106" s="21"/>
      <c r="BX106" s="21"/>
      <c r="BY106" s="21"/>
      <c r="BZ106" s="21"/>
      <c r="CA106" s="21"/>
      <c r="CB106" s="21"/>
      <c r="CC106" s="21"/>
      <c r="CD106" s="21"/>
      <c r="CE106" s="21"/>
      <c r="CF106"/>
      <c r="CK106" s="68"/>
      <c r="CL106" s="68"/>
      <c r="CM106" s="60"/>
      <c r="CN106"/>
      <c r="CO106"/>
      <c r="CP106"/>
      <c r="CQ106"/>
      <c r="CR106"/>
      <c r="CW106" s="119">
        <f t="shared" si="16"/>
        <v>39995</v>
      </c>
      <c r="CX106" s="118">
        <f t="shared" si="29"/>
        <v>0.36</v>
      </c>
      <c r="CY106" s="118">
        <f t="shared" si="30"/>
        <v>0.45</v>
      </c>
      <c r="CZ106" s="118">
        <f t="shared" si="31"/>
        <v>0.54</v>
      </c>
      <c r="DB106" s="118">
        <f t="shared" si="17"/>
        <v>0.16</v>
      </c>
      <c r="DC106" s="118">
        <f t="shared" si="18"/>
        <v>0.2</v>
      </c>
      <c r="DD106" s="118">
        <f t="shared" si="19"/>
        <v>0.24</v>
      </c>
      <c r="DF106" s="119">
        <f t="shared" si="20"/>
        <v>39995</v>
      </c>
      <c r="DG106" s="16">
        <f t="shared" si="21"/>
        <v>0.75</v>
      </c>
      <c r="DJ106" s="119">
        <f t="shared" si="22"/>
        <v>39995</v>
      </c>
      <c r="DK106" s="118">
        <f t="shared" si="23"/>
        <v>0.21600000000000003</v>
      </c>
      <c r="DL106" s="118">
        <f t="shared" si="24"/>
        <v>0.27</v>
      </c>
      <c r="DM106" s="118">
        <f t="shared" si="25"/>
        <v>0.32400000000000001</v>
      </c>
      <c r="DO106" s="118">
        <f t="shared" si="26"/>
        <v>0.08</v>
      </c>
      <c r="DP106" s="118">
        <f t="shared" si="27"/>
        <v>0.1</v>
      </c>
      <c r="DQ106" s="118">
        <f t="shared" si="28"/>
        <v>0.12</v>
      </c>
    </row>
    <row r="107" spans="1:121" x14ac:dyDescent="0.2">
      <c r="A107" s="16"/>
      <c r="B107" s="54">
        <v>39142</v>
      </c>
      <c r="C107" s="55">
        <v>32.887680053710938</v>
      </c>
      <c r="D107" s="55">
        <v>33.637680053710938</v>
      </c>
      <c r="E107" s="55">
        <v>34.387680053710938</v>
      </c>
      <c r="F107" s="39"/>
      <c r="G107" s="55">
        <v>22.5</v>
      </c>
      <c r="H107" s="55">
        <v>22.5</v>
      </c>
      <c r="I107" s="55">
        <v>22.5</v>
      </c>
      <c r="J107" s="22"/>
      <c r="K107" s="23">
        <v>40026</v>
      </c>
      <c r="L107" s="56">
        <v>33.290004730224609</v>
      </c>
      <c r="M107" s="56">
        <v>33.290004730224609</v>
      </c>
      <c r="N107" s="56">
        <v>33.290004730224609</v>
      </c>
      <c r="O107" s="21"/>
      <c r="P107" s="56">
        <v>25.790000915527344</v>
      </c>
      <c r="Q107" s="56">
        <v>25.790000915527344</v>
      </c>
      <c r="R107" s="56">
        <v>25.790000915527344</v>
      </c>
      <c r="S107" s="21"/>
      <c r="T107" s="56">
        <v>0</v>
      </c>
      <c r="U107" s="56">
        <v>0</v>
      </c>
      <c r="V107" s="56">
        <v>0</v>
      </c>
      <c r="W107" s="21"/>
      <c r="X107" s="56">
        <v>0.24</v>
      </c>
      <c r="Y107" s="56">
        <v>0.3</v>
      </c>
      <c r="Z107" s="56">
        <v>0.36</v>
      </c>
      <c r="AA107" s="21"/>
      <c r="AB107" s="56">
        <v>0.12</v>
      </c>
      <c r="AC107" s="56">
        <v>0.15</v>
      </c>
      <c r="AD107" s="56">
        <v>0.18</v>
      </c>
      <c r="AE107" s="21"/>
      <c r="AF107" s="56">
        <v>0.48</v>
      </c>
      <c r="AG107" s="56">
        <v>0.6</v>
      </c>
      <c r="AH107" s="56">
        <v>0.72</v>
      </c>
      <c r="AI107" s="21"/>
      <c r="AJ107" s="56">
        <v>0.28799999999999998</v>
      </c>
      <c r="AK107" s="56">
        <v>0.36</v>
      </c>
      <c r="AL107" s="56">
        <v>0.432</v>
      </c>
      <c r="AM107" s="21"/>
      <c r="AN107" s="22">
        <v>33</v>
      </c>
      <c r="AO107" s="57">
        <v>0.4</v>
      </c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3">
        <v>40026</v>
      </c>
      <c r="BG107" s="59">
        <v>0.75</v>
      </c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  <c r="BU107" s="21"/>
      <c r="BV107" s="21"/>
      <c r="BW107" s="21"/>
      <c r="BX107" s="21"/>
      <c r="BY107" s="21"/>
      <c r="BZ107" s="21"/>
      <c r="CA107" s="21"/>
      <c r="CB107" s="21"/>
      <c r="CC107" s="21"/>
      <c r="CD107" s="21"/>
      <c r="CE107" s="21"/>
      <c r="CF107"/>
      <c r="CK107" s="68"/>
      <c r="CL107" s="68"/>
      <c r="CM107" s="60"/>
      <c r="CN107"/>
      <c r="CO107"/>
      <c r="CP107"/>
      <c r="CQ107"/>
      <c r="CR107"/>
      <c r="CW107" s="119">
        <f t="shared" si="16"/>
        <v>40026</v>
      </c>
      <c r="CX107" s="118">
        <f t="shared" si="29"/>
        <v>0.48</v>
      </c>
      <c r="CY107" s="118">
        <f t="shared" si="30"/>
        <v>0.6</v>
      </c>
      <c r="CZ107" s="118">
        <f t="shared" si="31"/>
        <v>0.72</v>
      </c>
      <c r="DB107" s="118">
        <f t="shared" si="17"/>
        <v>0.24</v>
      </c>
      <c r="DC107" s="118">
        <f t="shared" si="18"/>
        <v>0.3</v>
      </c>
      <c r="DD107" s="118">
        <f t="shared" si="19"/>
        <v>0.36</v>
      </c>
      <c r="DF107" s="119">
        <f t="shared" si="20"/>
        <v>40026</v>
      </c>
      <c r="DG107" s="16">
        <f t="shared" si="21"/>
        <v>0.75</v>
      </c>
      <c r="DJ107" s="119">
        <f t="shared" si="22"/>
        <v>40026</v>
      </c>
      <c r="DK107" s="118">
        <f t="shared" si="23"/>
        <v>0.28799999999999998</v>
      </c>
      <c r="DL107" s="118">
        <f t="shared" si="24"/>
        <v>0.36</v>
      </c>
      <c r="DM107" s="118">
        <f t="shared" si="25"/>
        <v>0.432</v>
      </c>
      <c r="DO107" s="118">
        <f t="shared" si="26"/>
        <v>0.12</v>
      </c>
      <c r="DP107" s="118">
        <f t="shared" si="27"/>
        <v>0.15</v>
      </c>
      <c r="DQ107" s="118">
        <f t="shared" si="28"/>
        <v>0.18</v>
      </c>
    </row>
    <row r="108" spans="1:121" x14ac:dyDescent="0.2">
      <c r="A108" s="16"/>
      <c r="B108" s="54">
        <v>39173</v>
      </c>
      <c r="C108" s="55">
        <v>32.587680816650391</v>
      </c>
      <c r="D108" s="55">
        <v>33.837680816650391</v>
      </c>
      <c r="E108" s="55">
        <v>35.087680816650391</v>
      </c>
      <c r="F108" s="39"/>
      <c r="G108" s="55">
        <v>19.5</v>
      </c>
      <c r="H108" s="55">
        <v>19.5</v>
      </c>
      <c r="I108" s="55">
        <v>19.5</v>
      </c>
      <c r="J108" s="22"/>
      <c r="K108" s="23">
        <v>40057</v>
      </c>
      <c r="L108" s="56">
        <v>25.290000915527344</v>
      </c>
      <c r="M108" s="56">
        <v>25.290000915527344</v>
      </c>
      <c r="N108" s="56">
        <v>25.290000915527344</v>
      </c>
      <c r="O108" s="21"/>
      <c r="P108" s="56">
        <v>19.790000915527344</v>
      </c>
      <c r="Q108" s="56">
        <v>19.790000915527344</v>
      </c>
      <c r="R108" s="56">
        <v>19.790000915527344</v>
      </c>
      <c r="S108" s="21"/>
      <c r="T108" s="56">
        <v>0</v>
      </c>
      <c r="U108" s="56">
        <v>0</v>
      </c>
      <c r="V108" s="56">
        <v>0</v>
      </c>
      <c r="W108" s="21"/>
      <c r="X108" s="56">
        <v>0.24</v>
      </c>
      <c r="Y108" s="56">
        <v>0.3</v>
      </c>
      <c r="Z108" s="56">
        <v>0.36</v>
      </c>
      <c r="AA108" s="21"/>
      <c r="AB108" s="56">
        <v>0.12</v>
      </c>
      <c r="AC108" s="56">
        <v>0.15</v>
      </c>
      <c r="AD108" s="56">
        <v>0.18</v>
      </c>
      <c r="AE108" s="21"/>
      <c r="AF108" s="56">
        <v>0.48</v>
      </c>
      <c r="AG108" s="56">
        <v>0.6</v>
      </c>
      <c r="AH108" s="56">
        <v>0.72</v>
      </c>
      <c r="AI108" s="21"/>
      <c r="AJ108" s="56">
        <v>0.28799999999999998</v>
      </c>
      <c r="AK108" s="56">
        <v>0.36</v>
      </c>
      <c r="AL108" s="56">
        <v>0.432</v>
      </c>
      <c r="AM108" s="21"/>
      <c r="AN108" s="22">
        <v>33</v>
      </c>
      <c r="AO108" s="57">
        <v>0.4</v>
      </c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3">
        <v>40057</v>
      </c>
      <c r="BG108" s="59">
        <v>0.75</v>
      </c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1"/>
      <c r="BV108" s="21"/>
      <c r="BW108" s="21"/>
      <c r="BX108" s="21"/>
      <c r="BY108" s="21"/>
      <c r="BZ108" s="21"/>
      <c r="CA108" s="21"/>
      <c r="CB108" s="21"/>
      <c r="CC108" s="21"/>
      <c r="CD108" s="21"/>
      <c r="CE108" s="21"/>
      <c r="CF108"/>
      <c r="CK108" s="68"/>
      <c r="CL108" s="68"/>
      <c r="CM108" s="60"/>
      <c r="CN108"/>
      <c r="CO108"/>
      <c r="CP108"/>
      <c r="CQ108"/>
      <c r="CR108"/>
      <c r="CW108" s="119">
        <f t="shared" si="16"/>
        <v>40057</v>
      </c>
      <c r="CX108" s="118">
        <f t="shared" si="29"/>
        <v>0.48</v>
      </c>
      <c r="CY108" s="118">
        <f t="shared" si="30"/>
        <v>0.6</v>
      </c>
      <c r="CZ108" s="118">
        <f t="shared" si="31"/>
        <v>0.72</v>
      </c>
      <c r="DB108" s="118">
        <f t="shared" si="17"/>
        <v>0.24</v>
      </c>
      <c r="DC108" s="118">
        <f t="shared" si="18"/>
        <v>0.3</v>
      </c>
      <c r="DD108" s="118">
        <f t="shared" si="19"/>
        <v>0.36</v>
      </c>
      <c r="DF108" s="119">
        <f t="shared" si="20"/>
        <v>40057</v>
      </c>
      <c r="DG108" s="16">
        <f t="shared" si="21"/>
        <v>0.75</v>
      </c>
      <c r="DJ108" s="119">
        <f t="shared" si="22"/>
        <v>40057</v>
      </c>
      <c r="DK108" s="118">
        <f t="shared" si="23"/>
        <v>0.28799999999999998</v>
      </c>
      <c r="DL108" s="118">
        <f t="shared" si="24"/>
        <v>0.36</v>
      </c>
      <c r="DM108" s="118">
        <f t="shared" si="25"/>
        <v>0.432</v>
      </c>
      <c r="DO108" s="118">
        <f t="shared" si="26"/>
        <v>0.12</v>
      </c>
      <c r="DP108" s="118">
        <f t="shared" si="27"/>
        <v>0.15</v>
      </c>
      <c r="DQ108" s="118">
        <f t="shared" si="28"/>
        <v>0.18</v>
      </c>
    </row>
    <row r="109" spans="1:121" x14ac:dyDescent="0.2">
      <c r="A109" s="16"/>
      <c r="B109" s="54">
        <v>39203</v>
      </c>
      <c r="C109" s="55">
        <v>34.865001678466797</v>
      </c>
      <c r="D109" s="55">
        <v>36.865001678466797</v>
      </c>
      <c r="E109" s="55">
        <v>38.865001678466797</v>
      </c>
      <c r="F109" s="39"/>
      <c r="G109" s="55">
        <v>20.040000915527344</v>
      </c>
      <c r="H109" s="55">
        <v>20.040000915527344</v>
      </c>
      <c r="I109" s="55">
        <v>20.040000915527344</v>
      </c>
      <c r="J109" s="22"/>
      <c r="K109" s="23">
        <v>40087</v>
      </c>
      <c r="L109" s="56">
        <v>20.286001205444336</v>
      </c>
      <c r="M109" s="56">
        <v>20.286001205444336</v>
      </c>
      <c r="N109" s="56">
        <v>20.286001205444336</v>
      </c>
      <c r="O109" s="21"/>
      <c r="P109" s="56">
        <v>14.786500930786133</v>
      </c>
      <c r="Q109" s="56">
        <v>14.786500930786133</v>
      </c>
      <c r="R109" s="56">
        <v>14.786500930786133</v>
      </c>
      <c r="S109" s="21"/>
      <c r="T109" s="56">
        <v>0</v>
      </c>
      <c r="U109" s="56">
        <v>0</v>
      </c>
      <c r="V109" s="56">
        <v>0</v>
      </c>
      <c r="W109" s="21"/>
      <c r="X109" s="56">
        <v>0.16</v>
      </c>
      <c r="Y109" s="56">
        <v>0.2</v>
      </c>
      <c r="Z109" s="56">
        <v>0.24</v>
      </c>
      <c r="AA109" s="21"/>
      <c r="AB109" s="56">
        <v>0.08</v>
      </c>
      <c r="AC109" s="56">
        <v>0.1</v>
      </c>
      <c r="AD109" s="56">
        <v>0.12</v>
      </c>
      <c r="AE109" s="21"/>
      <c r="AF109" s="56">
        <v>0.36</v>
      </c>
      <c r="AG109" s="56">
        <v>0.45</v>
      </c>
      <c r="AH109" s="56">
        <v>0.54</v>
      </c>
      <c r="AI109" s="21"/>
      <c r="AJ109" s="56">
        <v>0.21600000000000003</v>
      </c>
      <c r="AK109" s="56">
        <v>0.27</v>
      </c>
      <c r="AL109" s="56">
        <v>0.32400000000000001</v>
      </c>
      <c r="AM109" s="21"/>
      <c r="AN109" s="22">
        <v>34</v>
      </c>
      <c r="AO109" s="57">
        <v>0.4</v>
      </c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3">
        <v>40087</v>
      </c>
      <c r="BG109" s="59">
        <v>0.75</v>
      </c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  <c r="BU109" s="21"/>
      <c r="BV109" s="21"/>
      <c r="BW109" s="21"/>
      <c r="BX109" s="21"/>
      <c r="BY109" s="21"/>
      <c r="BZ109" s="21"/>
      <c r="CA109" s="21"/>
      <c r="CB109" s="21"/>
      <c r="CC109" s="21"/>
      <c r="CD109" s="21"/>
      <c r="CE109" s="21"/>
      <c r="CF109"/>
      <c r="CK109" s="68"/>
      <c r="CL109" s="68"/>
      <c r="CM109" s="60"/>
      <c r="CN109"/>
      <c r="CO109"/>
      <c r="CP109"/>
      <c r="CQ109"/>
      <c r="CR109"/>
      <c r="CW109" s="119">
        <f t="shared" si="16"/>
        <v>40087</v>
      </c>
      <c r="CX109" s="118">
        <f t="shared" si="29"/>
        <v>0.36</v>
      </c>
      <c r="CY109" s="118">
        <f t="shared" si="30"/>
        <v>0.45</v>
      </c>
      <c r="CZ109" s="118">
        <f t="shared" si="31"/>
        <v>0.54</v>
      </c>
      <c r="DB109" s="118">
        <f t="shared" si="17"/>
        <v>0.16</v>
      </c>
      <c r="DC109" s="118">
        <f t="shared" si="18"/>
        <v>0.2</v>
      </c>
      <c r="DD109" s="118">
        <f t="shared" si="19"/>
        <v>0.24</v>
      </c>
      <c r="DF109" s="119">
        <f t="shared" si="20"/>
        <v>40087</v>
      </c>
      <c r="DG109" s="16">
        <f t="shared" si="21"/>
        <v>0.75</v>
      </c>
      <c r="DJ109" s="119">
        <f t="shared" si="22"/>
        <v>40087</v>
      </c>
      <c r="DK109" s="118">
        <f t="shared" si="23"/>
        <v>0.21600000000000003</v>
      </c>
      <c r="DL109" s="118">
        <f t="shared" si="24"/>
        <v>0.27</v>
      </c>
      <c r="DM109" s="118">
        <f t="shared" si="25"/>
        <v>0.32400000000000001</v>
      </c>
      <c r="DO109" s="118">
        <f t="shared" si="26"/>
        <v>0.08</v>
      </c>
      <c r="DP109" s="118">
        <f t="shared" si="27"/>
        <v>0.1</v>
      </c>
      <c r="DQ109" s="118">
        <f t="shared" si="28"/>
        <v>0.12</v>
      </c>
    </row>
    <row r="110" spans="1:121" x14ac:dyDescent="0.2">
      <c r="A110" s="16"/>
      <c r="B110" s="54">
        <v>39234</v>
      </c>
      <c r="C110" s="55">
        <v>37.875</v>
      </c>
      <c r="D110" s="55">
        <v>42.875</v>
      </c>
      <c r="E110" s="55">
        <v>47.875</v>
      </c>
      <c r="F110" s="39"/>
      <c r="G110" s="55">
        <v>23.040000915527344</v>
      </c>
      <c r="H110" s="55">
        <v>23.040000915527344</v>
      </c>
      <c r="I110" s="55">
        <v>23.040000915527344</v>
      </c>
      <c r="J110" s="22"/>
      <c r="K110" s="23">
        <v>40118</v>
      </c>
      <c r="L110" s="56">
        <v>22.290000915527344</v>
      </c>
      <c r="M110" s="56">
        <v>22.290000915527344</v>
      </c>
      <c r="N110" s="56">
        <v>22.290000915527344</v>
      </c>
      <c r="O110" s="21"/>
      <c r="P110" s="56">
        <v>14.790000915527344</v>
      </c>
      <c r="Q110" s="56">
        <v>14.790000915527344</v>
      </c>
      <c r="R110" s="56">
        <v>14.790000915527344</v>
      </c>
      <c r="S110" s="21"/>
      <c r="T110" s="56">
        <v>0</v>
      </c>
      <c r="U110" s="56">
        <v>0</v>
      </c>
      <c r="V110" s="56">
        <v>0</v>
      </c>
      <c r="W110" s="21"/>
      <c r="X110" s="56">
        <v>0.16</v>
      </c>
      <c r="Y110" s="56">
        <v>0.2</v>
      </c>
      <c r="Z110" s="56">
        <v>0.24</v>
      </c>
      <c r="AA110" s="21"/>
      <c r="AB110" s="56">
        <v>0.08</v>
      </c>
      <c r="AC110" s="56">
        <v>0.1</v>
      </c>
      <c r="AD110" s="56">
        <v>0.12</v>
      </c>
      <c r="AE110" s="21"/>
      <c r="AF110" s="56">
        <v>0.36</v>
      </c>
      <c r="AG110" s="56">
        <v>0.45</v>
      </c>
      <c r="AH110" s="56">
        <v>0.54</v>
      </c>
      <c r="AI110" s="21"/>
      <c r="AJ110" s="56">
        <v>0.21600000000000003</v>
      </c>
      <c r="AK110" s="56">
        <v>0.27</v>
      </c>
      <c r="AL110" s="56">
        <v>0.32400000000000001</v>
      </c>
      <c r="AM110" s="21"/>
      <c r="AN110" s="22">
        <v>34</v>
      </c>
      <c r="AO110" s="57">
        <v>0.4</v>
      </c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3">
        <v>40118</v>
      </c>
      <c r="BG110" s="59">
        <v>0.75</v>
      </c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21"/>
      <c r="BW110" s="21"/>
      <c r="BX110" s="21"/>
      <c r="BY110" s="21"/>
      <c r="BZ110" s="21"/>
      <c r="CA110" s="21"/>
      <c r="CB110" s="21"/>
      <c r="CC110" s="21"/>
      <c r="CD110" s="21"/>
      <c r="CE110" s="21"/>
      <c r="CF110"/>
      <c r="CK110" s="68"/>
      <c r="CL110" s="68"/>
      <c r="CM110" s="60"/>
      <c r="CN110"/>
      <c r="CO110"/>
      <c r="CP110"/>
      <c r="CQ110"/>
      <c r="CR110"/>
      <c r="CW110" s="119">
        <f t="shared" si="16"/>
        <v>40118</v>
      </c>
      <c r="CX110" s="118">
        <f t="shared" si="29"/>
        <v>0.36</v>
      </c>
      <c r="CY110" s="118">
        <f t="shared" si="30"/>
        <v>0.45</v>
      </c>
      <c r="CZ110" s="118">
        <f t="shared" si="31"/>
        <v>0.54</v>
      </c>
      <c r="DB110" s="118">
        <f t="shared" si="17"/>
        <v>0.16</v>
      </c>
      <c r="DC110" s="118">
        <f t="shared" si="18"/>
        <v>0.2</v>
      </c>
      <c r="DD110" s="118">
        <f t="shared" si="19"/>
        <v>0.24</v>
      </c>
      <c r="DF110" s="119">
        <f t="shared" si="20"/>
        <v>40118</v>
      </c>
      <c r="DG110" s="16">
        <f t="shared" si="21"/>
        <v>0.75</v>
      </c>
      <c r="DJ110" s="119">
        <f t="shared" si="22"/>
        <v>40118</v>
      </c>
      <c r="DK110" s="118">
        <f t="shared" si="23"/>
        <v>0.21600000000000003</v>
      </c>
      <c r="DL110" s="118">
        <f t="shared" si="24"/>
        <v>0.27</v>
      </c>
      <c r="DM110" s="118">
        <f t="shared" si="25"/>
        <v>0.32400000000000001</v>
      </c>
      <c r="DO110" s="118">
        <f t="shared" si="26"/>
        <v>0.08</v>
      </c>
      <c r="DP110" s="118">
        <f t="shared" si="27"/>
        <v>0.1</v>
      </c>
      <c r="DQ110" s="118">
        <f t="shared" si="28"/>
        <v>0.12</v>
      </c>
    </row>
    <row r="111" spans="1:121" x14ac:dyDescent="0.2">
      <c r="A111" s="16"/>
      <c r="B111" s="54">
        <v>39264</v>
      </c>
      <c r="C111" s="55">
        <v>41</v>
      </c>
      <c r="D111" s="55">
        <v>51</v>
      </c>
      <c r="E111" s="55">
        <v>61</v>
      </c>
      <c r="F111" s="39"/>
      <c r="G111" s="55">
        <v>23.540000915527344</v>
      </c>
      <c r="H111" s="55">
        <v>23.540000915527344</v>
      </c>
      <c r="I111" s="55">
        <v>23.540000915527344</v>
      </c>
      <c r="J111" s="22"/>
      <c r="K111" s="23">
        <v>40148</v>
      </c>
      <c r="L111" s="56">
        <v>27.290000915527344</v>
      </c>
      <c r="M111" s="56">
        <v>27.290000915527344</v>
      </c>
      <c r="N111" s="56">
        <v>27.290000915527344</v>
      </c>
      <c r="O111" s="21"/>
      <c r="P111" s="56">
        <v>21.790000915527344</v>
      </c>
      <c r="Q111" s="56">
        <v>21.790000915527344</v>
      </c>
      <c r="R111" s="56">
        <v>21.790000915527344</v>
      </c>
      <c r="S111" s="21"/>
      <c r="T111" s="56">
        <v>0</v>
      </c>
      <c r="U111" s="56">
        <v>0</v>
      </c>
      <c r="V111" s="56">
        <v>0</v>
      </c>
      <c r="W111" s="21"/>
      <c r="X111" s="56">
        <v>0.16</v>
      </c>
      <c r="Y111" s="56">
        <v>0.2</v>
      </c>
      <c r="Z111" s="56">
        <v>0.24</v>
      </c>
      <c r="AA111" s="21"/>
      <c r="AB111" s="56">
        <v>0.08</v>
      </c>
      <c r="AC111" s="56">
        <v>0.1</v>
      </c>
      <c r="AD111" s="56">
        <v>0.12</v>
      </c>
      <c r="AE111" s="21"/>
      <c r="AF111" s="56">
        <v>0.28000000000000003</v>
      </c>
      <c r="AG111" s="56">
        <v>0.35</v>
      </c>
      <c r="AH111" s="56">
        <v>0.42</v>
      </c>
      <c r="AI111" s="21"/>
      <c r="AJ111" s="56">
        <v>0.16800000000000001</v>
      </c>
      <c r="AK111" s="56">
        <v>0.21</v>
      </c>
      <c r="AL111" s="56">
        <v>0.252</v>
      </c>
      <c r="AM111" s="21"/>
      <c r="AN111" s="22">
        <v>34</v>
      </c>
      <c r="AO111" s="57">
        <v>0.4</v>
      </c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3">
        <v>40148</v>
      </c>
      <c r="BG111" s="59">
        <v>0.75</v>
      </c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  <c r="BV111" s="21"/>
      <c r="BW111" s="21"/>
      <c r="BX111" s="21"/>
      <c r="BY111" s="21"/>
      <c r="BZ111" s="21"/>
      <c r="CA111" s="21"/>
      <c r="CB111" s="21"/>
      <c r="CC111" s="21"/>
      <c r="CD111" s="21"/>
      <c r="CE111" s="21"/>
      <c r="CF111"/>
      <c r="CK111" s="68"/>
      <c r="CL111" s="68"/>
      <c r="CM111" s="60"/>
      <c r="CN111"/>
      <c r="CO111"/>
      <c r="CP111"/>
      <c r="CQ111"/>
      <c r="CR111"/>
      <c r="CW111" s="119">
        <f t="shared" si="16"/>
        <v>40148</v>
      </c>
      <c r="CX111" s="118">
        <f t="shared" si="29"/>
        <v>0.28000000000000003</v>
      </c>
      <c r="CY111" s="118">
        <f t="shared" si="30"/>
        <v>0.35</v>
      </c>
      <c r="CZ111" s="118">
        <f t="shared" si="31"/>
        <v>0.42</v>
      </c>
      <c r="DB111" s="118">
        <f t="shared" si="17"/>
        <v>0.16</v>
      </c>
      <c r="DC111" s="118">
        <f t="shared" si="18"/>
        <v>0.2</v>
      </c>
      <c r="DD111" s="118">
        <f t="shared" si="19"/>
        <v>0.24</v>
      </c>
      <c r="DF111" s="119">
        <f t="shared" si="20"/>
        <v>40148</v>
      </c>
      <c r="DG111" s="16">
        <f t="shared" si="21"/>
        <v>0.75</v>
      </c>
      <c r="DJ111" s="119">
        <f t="shared" si="22"/>
        <v>40148</v>
      </c>
      <c r="DK111" s="118">
        <f t="shared" si="23"/>
        <v>0.16800000000000001</v>
      </c>
      <c r="DL111" s="118">
        <f t="shared" si="24"/>
        <v>0.21</v>
      </c>
      <c r="DM111" s="118">
        <f t="shared" si="25"/>
        <v>0.252</v>
      </c>
      <c r="DO111" s="118">
        <f t="shared" si="26"/>
        <v>0.08</v>
      </c>
      <c r="DP111" s="118">
        <f t="shared" si="27"/>
        <v>0.1</v>
      </c>
      <c r="DQ111" s="118">
        <f t="shared" si="28"/>
        <v>0.12</v>
      </c>
    </row>
    <row r="112" spans="1:121" x14ac:dyDescent="0.2">
      <c r="A112" s="16"/>
      <c r="B112" s="54">
        <v>39295</v>
      </c>
      <c r="C112" s="55">
        <v>41</v>
      </c>
      <c r="D112" s="55">
        <v>51</v>
      </c>
      <c r="E112" s="55">
        <v>61</v>
      </c>
      <c r="F112" s="39"/>
      <c r="G112" s="55">
        <v>24.540000915527344</v>
      </c>
      <c r="H112" s="55">
        <v>24.540000915527344</v>
      </c>
      <c r="I112" s="55">
        <v>24.540000915527344</v>
      </c>
      <c r="J112" s="22"/>
      <c r="K112" s="23">
        <v>40179</v>
      </c>
      <c r="L112" s="56">
        <v>35.75</v>
      </c>
      <c r="M112" s="56">
        <v>35.75</v>
      </c>
      <c r="N112" s="56">
        <v>35.75</v>
      </c>
      <c r="O112" s="21"/>
      <c r="P112" s="56">
        <v>25.25</v>
      </c>
      <c r="Q112" s="56">
        <v>25.25</v>
      </c>
      <c r="R112" s="56">
        <v>25.25</v>
      </c>
      <c r="S112" s="21"/>
      <c r="T112" s="56">
        <v>0</v>
      </c>
      <c r="U112" s="56">
        <v>0</v>
      </c>
      <c r="V112" s="56">
        <v>0</v>
      </c>
      <c r="W112" s="21"/>
      <c r="X112" s="56">
        <v>0.16</v>
      </c>
      <c r="Y112" s="56">
        <v>0.2</v>
      </c>
      <c r="Z112" s="56">
        <v>0.24</v>
      </c>
      <c r="AA112" s="21"/>
      <c r="AB112" s="56">
        <v>0.08</v>
      </c>
      <c r="AC112" s="56">
        <v>0.1</v>
      </c>
      <c r="AD112" s="56">
        <v>0.12</v>
      </c>
      <c r="AE112" s="21"/>
      <c r="AF112" s="56">
        <v>0.28000000000000003</v>
      </c>
      <c r="AG112" s="56">
        <v>0.35</v>
      </c>
      <c r="AH112" s="56">
        <v>0.42</v>
      </c>
      <c r="AI112" s="21"/>
      <c r="AJ112" s="56">
        <v>0.16800000000000001</v>
      </c>
      <c r="AK112" s="56">
        <v>0.21</v>
      </c>
      <c r="AL112" s="56">
        <v>0.252</v>
      </c>
      <c r="AM112" s="21"/>
      <c r="AN112" s="22">
        <v>35</v>
      </c>
      <c r="AO112" s="57">
        <v>0.4</v>
      </c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3">
        <v>40179</v>
      </c>
      <c r="BG112" s="59">
        <v>0.75</v>
      </c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1"/>
      <c r="BV112" s="21"/>
      <c r="BW112" s="21"/>
      <c r="BX112" s="21"/>
      <c r="BY112" s="21"/>
      <c r="BZ112" s="21"/>
      <c r="CA112" s="21"/>
      <c r="CB112" s="21"/>
      <c r="CC112" s="21"/>
      <c r="CD112" s="21"/>
      <c r="CE112" s="21"/>
      <c r="CF112"/>
      <c r="CK112" s="68"/>
      <c r="CL112" s="68"/>
      <c r="CM112" s="60"/>
      <c r="CN112"/>
      <c r="CO112"/>
      <c r="CP112"/>
      <c r="CQ112"/>
      <c r="CR112"/>
      <c r="CW112" s="119">
        <f t="shared" si="16"/>
        <v>40179</v>
      </c>
      <c r="CX112" s="118">
        <f t="shared" si="29"/>
        <v>0.28000000000000003</v>
      </c>
      <c r="CY112" s="118">
        <f t="shared" si="30"/>
        <v>0.35</v>
      </c>
      <c r="CZ112" s="118">
        <f t="shared" si="31"/>
        <v>0.42</v>
      </c>
      <c r="DB112" s="118">
        <f t="shared" si="17"/>
        <v>0.16</v>
      </c>
      <c r="DC112" s="118">
        <f t="shared" si="18"/>
        <v>0.2</v>
      </c>
      <c r="DD112" s="118">
        <f t="shared" si="19"/>
        <v>0.24</v>
      </c>
      <c r="DF112" s="119">
        <f t="shared" si="20"/>
        <v>40179</v>
      </c>
      <c r="DG112" s="16">
        <f t="shared" si="21"/>
        <v>0.75</v>
      </c>
      <c r="DJ112" s="119">
        <f t="shared" si="22"/>
        <v>40179</v>
      </c>
      <c r="DK112" s="118">
        <f t="shared" si="23"/>
        <v>0.16800000000000001</v>
      </c>
      <c r="DL112" s="118">
        <f t="shared" si="24"/>
        <v>0.21</v>
      </c>
      <c r="DM112" s="118">
        <f t="shared" si="25"/>
        <v>0.252</v>
      </c>
      <c r="DO112" s="118">
        <f t="shared" si="26"/>
        <v>0.08</v>
      </c>
      <c r="DP112" s="118">
        <f t="shared" si="27"/>
        <v>0.1</v>
      </c>
      <c r="DQ112" s="118">
        <f t="shared" si="28"/>
        <v>0.12</v>
      </c>
    </row>
    <row r="113" spans="1:121" x14ac:dyDescent="0.2">
      <c r="A113" s="16"/>
      <c r="B113" s="54">
        <v>39326</v>
      </c>
      <c r="C113" s="55">
        <v>27.689997863769534</v>
      </c>
      <c r="D113" s="55">
        <v>30.489997863769531</v>
      </c>
      <c r="E113" s="55">
        <v>33.289997863769528</v>
      </c>
      <c r="F113" s="39"/>
      <c r="G113" s="55">
        <v>18.540000915527344</v>
      </c>
      <c r="H113" s="55">
        <v>18.540000915527344</v>
      </c>
      <c r="I113" s="55">
        <v>18.540000915527344</v>
      </c>
      <c r="J113" s="22"/>
      <c r="K113" s="23">
        <v>40210</v>
      </c>
      <c r="L113" s="56">
        <v>31.246002197265625</v>
      </c>
      <c r="M113" s="56">
        <v>31.246002197265625</v>
      </c>
      <c r="N113" s="56">
        <v>31.246002197265625</v>
      </c>
      <c r="O113" s="21"/>
      <c r="P113" s="56">
        <v>22.746501922607422</v>
      </c>
      <c r="Q113" s="56">
        <v>22.746501922607422</v>
      </c>
      <c r="R113" s="56">
        <v>22.746501922607422</v>
      </c>
      <c r="S113" s="21"/>
      <c r="T113" s="56">
        <v>0</v>
      </c>
      <c r="U113" s="56">
        <v>0</v>
      </c>
      <c r="V113" s="56">
        <v>0</v>
      </c>
      <c r="W113" s="21"/>
      <c r="X113" s="56">
        <v>0.16</v>
      </c>
      <c r="Y113" s="56">
        <v>0.2</v>
      </c>
      <c r="Z113" s="56">
        <v>0.24</v>
      </c>
      <c r="AA113" s="21"/>
      <c r="AB113" s="56">
        <v>0.08</v>
      </c>
      <c r="AC113" s="56">
        <v>0.1</v>
      </c>
      <c r="AD113" s="56">
        <v>0.12</v>
      </c>
      <c r="AE113" s="21"/>
      <c r="AF113" s="56">
        <v>0.2</v>
      </c>
      <c r="AG113" s="56">
        <v>0.25</v>
      </c>
      <c r="AH113" s="56">
        <v>0.3</v>
      </c>
      <c r="AI113" s="21"/>
      <c r="AJ113" s="56">
        <v>0.12</v>
      </c>
      <c r="AK113" s="56">
        <v>0.15</v>
      </c>
      <c r="AL113" s="56">
        <v>0.18</v>
      </c>
      <c r="AM113" s="21"/>
      <c r="AN113" s="22">
        <v>35</v>
      </c>
      <c r="AO113" s="57">
        <v>0.4</v>
      </c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3">
        <v>40210</v>
      </c>
      <c r="BG113" s="59">
        <v>0.75</v>
      </c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/>
      <c r="BY113" s="21"/>
      <c r="BZ113" s="21"/>
      <c r="CA113" s="21"/>
      <c r="CB113" s="21"/>
      <c r="CC113" s="21"/>
      <c r="CD113" s="21"/>
      <c r="CE113" s="21"/>
      <c r="CF113"/>
      <c r="CK113" s="68"/>
      <c r="CL113" s="68"/>
      <c r="CM113" s="60"/>
      <c r="CN113"/>
      <c r="CO113"/>
      <c r="CP113"/>
      <c r="CQ113"/>
      <c r="CR113"/>
      <c r="CW113" s="119">
        <f t="shared" si="16"/>
        <v>40210</v>
      </c>
      <c r="CX113" s="118">
        <f t="shared" si="29"/>
        <v>0.2</v>
      </c>
      <c r="CY113" s="118">
        <f t="shared" si="30"/>
        <v>0.25</v>
      </c>
      <c r="CZ113" s="118">
        <f t="shared" si="31"/>
        <v>0.3</v>
      </c>
      <c r="DB113" s="118">
        <f t="shared" si="17"/>
        <v>0.16</v>
      </c>
      <c r="DC113" s="118">
        <f t="shared" si="18"/>
        <v>0.2</v>
      </c>
      <c r="DD113" s="118">
        <f t="shared" si="19"/>
        <v>0.24</v>
      </c>
      <c r="DF113" s="119">
        <f t="shared" si="20"/>
        <v>40210</v>
      </c>
      <c r="DG113" s="16">
        <f t="shared" si="21"/>
        <v>0.75</v>
      </c>
      <c r="DJ113" s="119">
        <f t="shared" si="22"/>
        <v>40210</v>
      </c>
      <c r="DK113" s="118">
        <f t="shared" si="23"/>
        <v>0.12</v>
      </c>
      <c r="DL113" s="118">
        <f t="shared" si="24"/>
        <v>0.15</v>
      </c>
      <c r="DM113" s="118">
        <f t="shared" si="25"/>
        <v>0.18</v>
      </c>
      <c r="DO113" s="118">
        <f t="shared" si="26"/>
        <v>0.08</v>
      </c>
      <c r="DP113" s="118">
        <f t="shared" si="27"/>
        <v>0.1</v>
      </c>
      <c r="DQ113" s="118">
        <f t="shared" si="28"/>
        <v>0.12</v>
      </c>
    </row>
    <row r="114" spans="1:121" x14ac:dyDescent="0.2">
      <c r="A114" s="16"/>
      <c r="B114" s="54">
        <v>39356</v>
      </c>
      <c r="C114" s="55">
        <v>31.091567230224609</v>
      </c>
      <c r="D114" s="55">
        <v>32.141567230224609</v>
      </c>
      <c r="E114" s="55">
        <v>33.191567230224607</v>
      </c>
      <c r="F114" s="39"/>
      <c r="G114" s="55">
        <v>18.040002822875977</v>
      </c>
      <c r="H114" s="55">
        <v>18.040002822875977</v>
      </c>
      <c r="I114" s="55">
        <v>18.040002822875977</v>
      </c>
      <c r="J114" s="22"/>
      <c r="K114" s="23">
        <v>40238</v>
      </c>
      <c r="L114" s="56">
        <v>25.5</v>
      </c>
      <c r="M114" s="56">
        <v>25.5</v>
      </c>
      <c r="N114" s="56">
        <v>25.5</v>
      </c>
      <c r="O114" s="21"/>
      <c r="P114" s="56">
        <v>20</v>
      </c>
      <c r="Q114" s="56">
        <v>20</v>
      </c>
      <c r="R114" s="56">
        <v>20</v>
      </c>
      <c r="S114" s="21"/>
      <c r="T114" s="56">
        <v>0</v>
      </c>
      <c r="U114" s="56">
        <v>0</v>
      </c>
      <c r="V114" s="56">
        <v>0</v>
      </c>
      <c r="W114" s="21"/>
      <c r="X114" s="56">
        <v>0.16</v>
      </c>
      <c r="Y114" s="56">
        <v>0.2</v>
      </c>
      <c r="Z114" s="56">
        <v>0.24</v>
      </c>
      <c r="AA114" s="21"/>
      <c r="AB114" s="56">
        <v>0.08</v>
      </c>
      <c r="AC114" s="56">
        <v>0.1</v>
      </c>
      <c r="AD114" s="56">
        <v>0.12</v>
      </c>
      <c r="AE114" s="21"/>
      <c r="AF114" s="56">
        <v>0.2</v>
      </c>
      <c r="AG114" s="56">
        <v>0.25</v>
      </c>
      <c r="AH114" s="56">
        <v>0.3</v>
      </c>
      <c r="AI114" s="21"/>
      <c r="AJ114" s="56">
        <v>0.12</v>
      </c>
      <c r="AK114" s="56">
        <v>0.15</v>
      </c>
      <c r="AL114" s="56">
        <v>0.18</v>
      </c>
      <c r="AM114" s="21"/>
      <c r="AN114" s="22">
        <v>35</v>
      </c>
      <c r="AO114" s="57">
        <v>0.4</v>
      </c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3">
        <v>40238</v>
      </c>
      <c r="BG114" s="59">
        <v>0.75</v>
      </c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21"/>
      <c r="CB114" s="21"/>
      <c r="CC114" s="21"/>
      <c r="CD114" s="21"/>
      <c r="CE114" s="21"/>
      <c r="CF114"/>
      <c r="CK114" s="68"/>
      <c r="CL114" s="68"/>
      <c r="CM114" s="60"/>
      <c r="CN114"/>
      <c r="CO114"/>
      <c r="CP114"/>
      <c r="CQ114"/>
      <c r="CR114"/>
      <c r="CW114" s="119">
        <f t="shared" si="16"/>
        <v>40238</v>
      </c>
      <c r="CX114" s="118">
        <f t="shared" si="29"/>
        <v>0.2</v>
      </c>
      <c r="CY114" s="118">
        <f t="shared" si="30"/>
        <v>0.25</v>
      </c>
      <c r="CZ114" s="118">
        <f t="shared" si="31"/>
        <v>0.3</v>
      </c>
      <c r="DB114" s="118">
        <f t="shared" si="17"/>
        <v>0.16</v>
      </c>
      <c r="DC114" s="118">
        <f t="shared" si="18"/>
        <v>0.2</v>
      </c>
      <c r="DD114" s="118">
        <f t="shared" si="19"/>
        <v>0.24</v>
      </c>
      <c r="DF114" s="119">
        <f t="shared" si="20"/>
        <v>40238</v>
      </c>
      <c r="DG114" s="16">
        <f t="shared" si="21"/>
        <v>0.75</v>
      </c>
      <c r="DJ114" s="119">
        <f t="shared" si="22"/>
        <v>40238</v>
      </c>
      <c r="DK114" s="118">
        <f t="shared" si="23"/>
        <v>0.12</v>
      </c>
      <c r="DL114" s="118">
        <f t="shared" si="24"/>
        <v>0.15</v>
      </c>
      <c r="DM114" s="118">
        <f t="shared" si="25"/>
        <v>0.18</v>
      </c>
      <c r="DO114" s="118">
        <f t="shared" si="26"/>
        <v>0.08</v>
      </c>
      <c r="DP114" s="118">
        <f t="shared" si="27"/>
        <v>0.1</v>
      </c>
      <c r="DQ114" s="118">
        <f t="shared" si="28"/>
        <v>0.12</v>
      </c>
    </row>
    <row r="115" spans="1:121" x14ac:dyDescent="0.2">
      <c r="A115" s="16"/>
      <c r="B115" s="54">
        <v>39387</v>
      </c>
      <c r="C115" s="55">
        <v>31.191565704345702</v>
      </c>
      <c r="D115" s="55">
        <v>32.241565704345703</v>
      </c>
      <c r="E115" s="55">
        <v>33.2915657043457</v>
      </c>
      <c r="F115" s="39"/>
      <c r="G115" s="55">
        <v>19.040000915527344</v>
      </c>
      <c r="H115" s="55">
        <v>19.040000915527344</v>
      </c>
      <c r="I115" s="55">
        <v>19.040000915527344</v>
      </c>
      <c r="J115" s="22"/>
      <c r="K115" s="23">
        <v>40269</v>
      </c>
      <c r="L115" s="56">
        <v>22</v>
      </c>
      <c r="M115" s="56">
        <v>22</v>
      </c>
      <c r="N115" s="56">
        <v>22</v>
      </c>
      <c r="O115" s="21"/>
      <c r="P115" s="56">
        <v>16.495000839233398</v>
      </c>
      <c r="Q115" s="56">
        <v>16.495000839233398</v>
      </c>
      <c r="R115" s="56">
        <v>16.495000839233398</v>
      </c>
      <c r="S115" s="21"/>
      <c r="T115" s="56">
        <v>0</v>
      </c>
      <c r="U115" s="56">
        <v>0</v>
      </c>
      <c r="V115" s="56">
        <v>0</v>
      </c>
      <c r="W115" s="21"/>
      <c r="X115" s="56">
        <v>0.16</v>
      </c>
      <c r="Y115" s="56">
        <v>0.2</v>
      </c>
      <c r="Z115" s="56">
        <v>0.24</v>
      </c>
      <c r="AA115" s="21"/>
      <c r="AB115" s="56">
        <v>0.08</v>
      </c>
      <c r="AC115" s="56">
        <v>0.1</v>
      </c>
      <c r="AD115" s="56">
        <v>0.12</v>
      </c>
      <c r="AE115" s="21"/>
      <c r="AF115" s="56">
        <v>0.2</v>
      </c>
      <c r="AG115" s="56">
        <v>0.25</v>
      </c>
      <c r="AH115" s="56">
        <v>0.3</v>
      </c>
      <c r="AI115" s="21"/>
      <c r="AJ115" s="56">
        <v>0.12</v>
      </c>
      <c r="AK115" s="56">
        <v>0.15</v>
      </c>
      <c r="AL115" s="56">
        <v>0.18</v>
      </c>
      <c r="AM115" s="21"/>
      <c r="AN115" s="22">
        <v>36</v>
      </c>
      <c r="AO115" s="57">
        <v>0.4</v>
      </c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3">
        <v>40269</v>
      </c>
      <c r="BG115" s="59">
        <v>0.75</v>
      </c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1"/>
      <c r="BV115" s="21"/>
      <c r="BW115" s="21"/>
      <c r="BX115" s="21"/>
      <c r="BY115" s="21"/>
      <c r="BZ115" s="21"/>
      <c r="CA115" s="21"/>
      <c r="CB115" s="21"/>
      <c r="CC115" s="21"/>
      <c r="CD115" s="21"/>
      <c r="CE115" s="21"/>
      <c r="CF115"/>
      <c r="CK115" s="68"/>
      <c r="CL115" s="68"/>
      <c r="CM115" s="60"/>
      <c r="CN115"/>
      <c r="CO115"/>
      <c r="CP115"/>
      <c r="CQ115"/>
      <c r="CR115"/>
      <c r="CW115" s="119">
        <f t="shared" si="16"/>
        <v>40269</v>
      </c>
      <c r="CX115" s="118">
        <f t="shared" si="29"/>
        <v>0.2</v>
      </c>
      <c r="CY115" s="118">
        <f t="shared" si="30"/>
        <v>0.25</v>
      </c>
      <c r="CZ115" s="118">
        <f t="shared" si="31"/>
        <v>0.3</v>
      </c>
      <c r="DB115" s="118">
        <f t="shared" si="17"/>
        <v>0.16</v>
      </c>
      <c r="DC115" s="118">
        <f t="shared" si="18"/>
        <v>0.2</v>
      </c>
      <c r="DD115" s="118">
        <f t="shared" si="19"/>
        <v>0.24</v>
      </c>
      <c r="DF115" s="119">
        <f t="shared" si="20"/>
        <v>40269</v>
      </c>
      <c r="DG115" s="16">
        <f t="shared" si="21"/>
        <v>0.75</v>
      </c>
      <c r="DJ115" s="119">
        <f t="shared" si="22"/>
        <v>40269</v>
      </c>
      <c r="DK115" s="118">
        <f t="shared" si="23"/>
        <v>0.12</v>
      </c>
      <c r="DL115" s="118">
        <f t="shared" si="24"/>
        <v>0.15</v>
      </c>
      <c r="DM115" s="118">
        <f t="shared" si="25"/>
        <v>0.18</v>
      </c>
      <c r="DO115" s="118">
        <f t="shared" si="26"/>
        <v>0.08</v>
      </c>
      <c r="DP115" s="118">
        <f t="shared" si="27"/>
        <v>0.1</v>
      </c>
      <c r="DQ115" s="118">
        <f t="shared" si="28"/>
        <v>0.12</v>
      </c>
    </row>
    <row r="116" spans="1:121" x14ac:dyDescent="0.2">
      <c r="A116" s="16"/>
      <c r="B116" s="54">
        <v>39417</v>
      </c>
      <c r="C116" s="55">
        <v>31.291564178466796</v>
      </c>
      <c r="D116" s="55">
        <v>32.341564178466797</v>
      </c>
      <c r="E116" s="55">
        <v>33.391564178466794</v>
      </c>
      <c r="F116" s="39"/>
      <c r="G116" s="55">
        <v>21.290000915527344</v>
      </c>
      <c r="H116" s="55">
        <v>21.290000915527344</v>
      </c>
      <c r="I116" s="55">
        <v>21.290000915527344</v>
      </c>
      <c r="J116" s="22"/>
      <c r="K116" s="23">
        <v>40299</v>
      </c>
      <c r="L116" s="56">
        <v>22.290000915527344</v>
      </c>
      <c r="M116" s="56">
        <v>22.290000915527344</v>
      </c>
      <c r="N116" s="56">
        <v>22.290000915527344</v>
      </c>
      <c r="O116" s="21"/>
      <c r="P116" s="56">
        <v>15.795000076293945</v>
      </c>
      <c r="Q116" s="56">
        <v>15.795000076293945</v>
      </c>
      <c r="R116" s="56">
        <v>15.795000076293945</v>
      </c>
      <c r="S116" s="21"/>
      <c r="T116" s="56">
        <v>0</v>
      </c>
      <c r="U116" s="56">
        <v>0</v>
      </c>
      <c r="V116" s="56">
        <v>0</v>
      </c>
      <c r="W116" s="21"/>
      <c r="X116" s="56">
        <v>0.16</v>
      </c>
      <c r="Y116" s="56">
        <v>0.2</v>
      </c>
      <c r="Z116" s="56">
        <v>0.24</v>
      </c>
      <c r="AA116" s="21"/>
      <c r="AB116" s="56">
        <v>0.08</v>
      </c>
      <c r="AC116" s="56">
        <v>0.1</v>
      </c>
      <c r="AD116" s="56">
        <v>0.12</v>
      </c>
      <c r="AE116" s="21"/>
      <c r="AF116" s="56">
        <v>0.2</v>
      </c>
      <c r="AG116" s="56">
        <v>0.25</v>
      </c>
      <c r="AH116" s="56">
        <v>0.3</v>
      </c>
      <c r="AI116" s="21"/>
      <c r="AJ116" s="56">
        <v>0.12</v>
      </c>
      <c r="AK116" s="56">
        <v>0.15</v>
      </c>
      <c r="AL116" s="56">
        <v>0.18</v>
      </c>
      <c r="AM116" s="21"/>
      <c r="AN116" s="22">
        <v>36</v>
      </c>
      <c r="AO116" s="57">
        <v>0.4</v>
      </c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3">
        <v>40299</v>
      </c>
      <c r="BG116" s="59">
        <v>0.75</v>
      </c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1"/>
      <c r="BT116" s="21"/>
      <c r="BU116" s="21"/>
      <c r="BV116" s="21"/>
      <c r="BW116" s="21"/>
      <c r="BX116" s="21"/>
      <c r="BY116" s="21"/>
      <c r="BZ116" s="21"/>
      <c r="CA116" s="21"/>
      <c r="CB116" s="21"/>
      <c r="CC116" s="21"/>
      <c r="CD116" s="21"/>
      <c r="CE116" s="21"/>
      <c r="CF116"/>
      <c r="CK116" s="68"/>
      <c r="CL116" s="68"/>
      <c r="CM116" s="60"/>
      <c r="CN116"/>
      <c r="CO116"/>
      <c r="CP116"/>
      <c r="CQ116"/>
      <c r="CR116"/>
      <c r="CW116" s="119">
        <f t="shared" si="16"/>
        <v>40299</v>
      </c>
      <c r="CX116" s="118">
        <f t="shared" si="29"/>
        <v>0.2</v>
      </c>
      <c r="CY116" s="118">
        <f t="shared" si="30"/>
        <v>0.25</v>
      </c>
      <c r="CZ116" s="118">
        <f t="shared" si="31"/>
        <v>0.3</v>
      </c>
      <c r="DB116" s="118">
        <f t="shared" si="17"/>
        <v>0.16</v>
      </c>
      <c r="DC116" s="118">
        <f t="shared" si="18"/>
        <v>0.2</v>
      </c>
      <c r="DD116" s="118">
        <f t="shared" si="19"/>
        <v>0.24</v>
      </c>
      <c r="DF116" s="119">
        <f t="shared" si="20"/>
        <v>40299</v>
      </c>
      <c r="DG116" s="16">
        <f t="shared" si="21"/>
        <v>0.75</v>
      </c>
      <c r="DJ116" s="119">
        <f t="shared" si="22"/>
        <v>40299</v>
      </c>
      <c r="DK116" s="118">
        <f t="shared" si="23"/>
        <v>0.12</v>
      </c>
      <c r="DL116" s="118">
        <f t="shared" si="24"/>
        <v>0.15</v>
      </c>
      <c r="DM116" s="118">
        <f t="shared" si="25"/>
        <v>0.18</v>
      </c>
      <c r="DO116" s="118">
        <f t="shared" si="26"/>
        <v>0.08</v>
      </c>
      <c r="DP116" s="118">
        <f t="shared" si="27"/>
        <v>0.1</v>
      </c>
      <c r="DQ116" s="118">
        <f t="shared" si="28"/>
        <v>0.12</v>
      </c>
    </row>
    <row r="117" spans="1:121" x14ac:dyDescent="0.2">
      <c r="A117" s="16"/>
      <c r="B117" s="54">
        <v>39448</v>
      </c>
      <c r="C117" s="55">
        <v>34.355716705322266</v>
      </c>
      <c r="D117" s="55">
        <v>35.855716705322266</v>
      </c>
      <c r="E117" s="55">
        <v>37.355716705322266</v>
      </c>
      <c r="F117" s="39"/>
      <c r="G117" s="55">
        <v>23.5</v>
      </c>
      <c r="H117" s="55">
        <v>23.5</v>
      </c>
      <c r="I117" s="55">
        <v>23.5</v>
      </c>
      <c r="J117" s="22"/>
      <c r="K117" s="23">
        <v>40330</v>
      </c>
      <c r="L117" s="56">
        <v>29.290000915527344</v>
      </c>
      <c r="M117" s="56">
        <v>29.290000915527344</v>
      </c>
      <c r="N117" s="56">
        <v>29.290000915527344</v>
      </c>
      <c r="O117" s="21"/>
      <c r="P117" s="56">
        <v>19.790000915527344</v>
      </c>
      <c r="Q117" s="56">
        <v>19.790000915527344</v>
      </c>
      <c r="R117" s="56">
        <v>19.790000915527344</v>
      </c>
      <c r="S117" s="21"/>
      <c r="T117" s="56">
        <v>0</v>
      </c>
      <c r="U117" s="56">
        <v>0</v>
      </c>
      <c r="V117" s="56">
        <v>0</v>
      </c>
      <c r="W117" s="21"/>
      <c r="X117" s="56">
        <v>0.16</v>
      </c>
      <c r="Y117" s="56">
        <v>0.2</v>
      </c>
      <c r="Z117" s="56">
        <v>0.24</v>
      </c>
      <c r="AA117" s="21"/>
      <c r="AB117" s="56">
        <v>0.08</v>
      </c>
      <c r="AC117" s="56">
        <v>0.1</v>
      </c>
      <c r="AD117" s="56">
        <v>0.12</v>
      </c>
      <c r="AE117" s="21"/>
      <c r="AF117" s="56">
        <v>0.2</v>
      </c>
      <c r="AG117" s="56">
        <v>0.25</v>
      </c>
      <c r="AH117" s="56">
        <v>0.3</v>
      </c>
      <c r="AI117" s="21"/>
      <c r="AJ117" s="56">
        <v>0.12</v>
      </c>
      <c r="AK117" s="56">
        <v>0.15</v>
      </c>
      <c r="AL117" s="56">
        <v>0.18</v>
      </c>
      <c r="AM117" s="21"/>
      <c r="AN117" s="22">
        <v>36</v>
      </c>
      <c r="AO117" s="57">
        <v>0.4</v>
      </c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3">
        <v>40330</v>
      </c>
      <c r="BG117" s="59">
        <v>0.75</v>
      </c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  <c r="BZ117" s="21"/>
      <c r="CA117" s="21"/>
      <c r="CB117" s="21"/>
      <c r="CC117" s="21"/>
      <c r="CD117" s="21"/>
      <c r="CE117" s="21"/>
      <c r="CF117"/>
      <c r="CK117" s="68"/>
      <c r="CL117" s="68"/>
      <c r="CM117" s="60"/>
      <c r="CN117"/>
      <c r="CO117"/>
      <c r="CP117"/>
      <c r="CQ117"/>
      <c r="CR117"/>
      <c r="CW117" s="119">
        <f t="shared" si="16"/>
        <v>40330</v>
      </c>
      <c r="CX117" s="118">
        <f t="shared" si="29"/>
        <v>0.2</v>
      </c>
      <c r="CY117" s="118">
        <f t="shared" si="30"/>
        <v>0.25</v>
      </c>
      <c r="CZ117" s="118">
        <f t="shared" si="31"/>
        <v>0.3</v>
      </c>
      <c r="DB117" s="118">
        <f t="shared" si="17"/>
        <v>0.16</v>
      </c>
      <c r="DC117" s="118">
        <f t="shared" si="18"/>
        <v>0.2</v>
      </c>
      <c r="DD117" s="118">
        <f t="shared" si="19"/>
        <v>0.24</v>
      </c>
      <c r="DF117" s="119">
        <f t="shared" si="20"/>
        <v>40330</v>
      </c>
      <c r="DG117" s="16">
        <f t="shared" si="21"/>
        <v>0.75</v>
      </c>
      <c r="DJ117" s="119">
        <f t="shared" si="22"/>
        <v>40330</v>
      </c>
      <c r="DK117" s="118">
        <f t="shared" si="23"/>
        <v>0.12</v>
      </c>
      <c r="DL117" s="118">
        <f t="shared" si="24"/>
        <v>0.15</v>
      </c>
      <c r="DM117" s="118">
        <f t="shared" si="25"/>
        <v>0.18</v>
      </c>
      <c r="DO117" s="118">
        <f t="shared" si="26"/>
        <v>0.08</v>
      </c>
      <c r="DP117" s="118">
        <f t="shared" si="27"/>
        <v>0.1</v>
      </c>
      <c r="DQ117" s="118">
        <f t="shared" si="28"/>
        <v>0.12</v>
      </c>
    </row>
    <row r="118" spans="1:121" x14ac:dyDescent="0.2">
      <c r="A118" s="16"/>
      <c r="B118" s="54">
        <v>39479</v>
      </c>
      <c r="C118" s="55">
        <v>33.755714416503906</v>
      </c>
      <c r="D118" s="55">
        <v>35.255714416503906</v>
      </c>
      <c r="E118" s="55">
        <v>36.755714416503906</v>
      </c>
      <c r="F118" s="39"/>
      <c r="G118" s="55">
        <v>22</v>
      </c>
      <c r="H118" s="55">
        <v>22</v>
      </c>
      <c r="I118" s="55">
        <v>22</v>
      </c>
      <c r="J118" s="22"/>
      <c r="K118" s="23">
        <v>40360</v>
      </c>
      <c r="L118" s="56">
        <v>35.290000915527344</v>
      </c>
      <c r="M118" s="56">
        <v>35.290000915527344</v>
      </c>
      <c r="N118" s="56">
        <v>35.290000915527344</v>
      </c>
      <c r="O118" s="21"/>
      <c r="P118" s="56">
        <v>25.790000915527344</v>
      </c>
      <c r="Q118" s="56">
        <v>25.790000915527344</v>
      </c>
      <c r="R118" s="56">
        <v>25.790000915527344</v>
      </c>
      <c r="S118" s="21"/>
      <c r="T118" s="56">
        <v>0</v>
      </c>
      <c r="U118" s="56">
        <v>0</v>
      </c>
      <c r="V118" s="56">
        <v>0</v>
      </c>
      <c r="W118" s="21"/>
      <c r="X118" s="56">
        <v>0.16</v>
      </c>
      <c r="Y118" s="56">
        <v>0.2</v>
      </c>
      <c r="Z118" s="56">
        <v>0.24</v>
      </c>
      <c r="AA118" s="21"/>
      <c r="AB118" s="56">
        <v>0.08</v>
      </c>
      <c r="AC118" s="56">
        <v>0.1</v>
      </c>
      <c r="AD118" s="56">
        <v>0.12</v>
      </c>
      <c r="AE118" s="21"/>
      <c r="AF118" s="56">
        <v>0.2</v>
      </c>
      <c r="AG118" s="56">
        <v>0.25</v>
      </c>
      <c r="AH118" s="56">
        <v>0.3</v>
      </c>
      <c r="AI118" s="21"/>
      <c r="AJ118" s="56">
        <v>0.12</v>
      </c>
      <c r="AK118" s="56">
        <v>0.15</v>
      </c>
      <c r="AL118" s="56">
        <v>0.18</v>
      </c>
      <c r="AM118" s="21"/>
      <c r="AN118" s="22">
        <v>37</v>
      </c>
      <c r="AO118" s="57">
        <v>0.4</v>
      </c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3">
        <v>40360</v>
      </c>
      <c r="BG118" s="59">
        <v>0.75</v>
      </c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  <c r="CB118" s="21"/>
      <c r="CC118" s="21"/>
      <c r="CD118" s="21"/>
      <c r="CE118" s="21"/>
      <c r="CF118"/>
      <c r="CK118" s="68"/>
      <c r="CL118" s="68"/>
      <c r="CM118" s="60"/>
      <c r="CN118"/>
      <c r="CO118"/>
      <c r="CP118"/>
      <c r="CQ118"/>
      <c r="CR118"/>
      <c r="CW118" s="119">
        <f t="shared" si="16"/>
        <v>40360</v>
      </c>
      <c r="CX118" s="118">
        <f t="shared" si="29"/>
        <v>0.2</v>
      </c>
      <c r="CY118" s="118">
        <f t="shared" si="30"/>
        <v>0.25</v>
      </c>
      <c r="CZ118" s="118">
        <f t="shared" si="31"/>
        <v>0.3</v>
      </c>
      <c r="DB118" s="118">
        <f t="shared" si="17"/>
        <v>0.16</v>
      </c>
      <c r="DC118" s="118">
        <f t="shared" si="18"/>
        <v>0.2</v>
      </c>
      <c r="DD118" s="118">
        <f t="shared" si="19"/>
        <v>0.24</v>
      </c>
      <c r="DF118" s="119">
        <f t="shared" si="20"/>
        <v>40360</v>
      </c>
      <c r="DG118" s="16">
        <f t="shared" si="21"/>
        <v>0.75</v>
      </c>
      <c r="DJ118" s="119">
        <f t="shared" si="22"/>
        <v>40360</v>
      </c>
      <c r="DK118" s="118">
        <f t="shared" si="23"/>
        <v>0.12</v>
      </c>
      <c r="DL118" s="118">
        <f t="shared" si="24"/>
        <v>0.15</v>
      </c>
      <c r="DM118" s="118">
        <f t="shared" si="25"/>
        <v>0.18</v>
      </c>
      <c r="DO118" s="118">
        <f t="shared" si="26"/>
        <v>0.08</v>
      </c>
      <c r="DP118" s="118">
        <f t="shared" si="27"/>
        <v>0.1</v>
      </c>
      <c r="DQ118" s="118">
        <f t="shared" si="28"/>
        <v>0.12</v>
      </c>
    </row>
    <row r="119" spans="1:121" x14ac:dyDescent="0.2">
      <c r="A119" s="16"/>
      <c r="B119" s="54">
        <v>39508</v>
      </c>
      <c r="C119" s="55">
        <v>32.467681884765625</v>
      </c>
      <c r="D119" s="55">
        <v>33.967681884765625</v>
      </c>
      <c r="E119" s="55">
        <v>35.467681884765625</v>
      </c>
      <c r="F119" s="39"/>
      <c r="G119" s="55">
        <v>23</v>
      </c>
      <c r="H119" s="55">
        <v>23</v>
      </c>
      <c r="I119" s="55">
        <v>23</v>
      </c>
      <c r="J119" s="22"/>
      <c r="K119" s="23">
        <v>40391</v>
      </c>
      <c r="L119" s="56">
        <v>33.290004730224609</v>
      </c>
      <c r="M119" s="56">
        <v>33.290004730224609</v>
      </c>
      <c r="N119" s="56">
        <v>33.290004730224609</v>
      </c>
      <c r="O119" s="21"/>
      <c r="P119" s="56">
        <v>25.790000915527344</v>
      </c>
      <c r="Q119" s="56">
        <v>25.790000915527344</v>
      </c>
      <c r="R119" s="56">
        <v>25.790000915527344</v>
      </c>
      <c r="S119" s="21"/>
      <c r="T119" s="56">
        <v>0</v>
      </c>
      <c r="U119" s="56">
        <v>0</v>
      </c>
      <c r="V119" s="56">
        <v>0</v>
      </c>
      <c r="W119" s="21"/>
      <c r="X119" s="56">
        <v>0.24</v>
      </c>
      <c r="Y119" s="56">
        <v>0.3</v>
      </c>
      <c r="Z119" s="56">
        <v>0.36</v>
      </c>
      <c r="AA119" s="21"/>
      <c r="AB119" s="56">
        <v>0.12</v>
      </c>
      <c r="AC119" s="56">
        <v>0.15</v>
      </c>
      <c r="AD119" s="56">
        <v>0.18</v>
      </c>
      <c r="AE119" s="21"/>
      <c r="AF119" s="56">
        <v>0.32</v>
      </c>
      <c r="AG119" s="56">
        <v>0.4</v>
      </c>
      <c r="AH119" s="56">
        <v>0.48</v>
      </c>
      <c r="AI119" s="21"/>
      <c r="AJ119" s="56">
        <v>0.192</v>
      </c>
      <c r="AK119" s="56">
        <v>0.24</v>
      </c>
      <c r="AL119" s="56">
        <v>0.28799999999999998</v>
      </c>
      <c r="AM119" s="21"/>
      <c r="AN119" s="22">
        <v>37</v>
      </c>
      <c r="AO119" s="57">
        <v>0.4</v>
      </c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3">
        <v>40391</v>
      </c>
      <c r="BG119" s="59">
        <v>0.75</v>
      </c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21"/>
      <c r="BU119" s="21"/>
      <c r="BV119" s="21"/>
      <c r="BW119" s="21"/>
      <c r="BX119" s="21"/>
      <c r="BY119" s="21"/>
      <c r="BZ119" s="21"/>
      <c r="CA119" s="21"/>
      <c r="CB119" s="21"/>
      <c r="CC119" s="21"/>
      <c r="CD119" s="21"/>
      <c r="CE119" s="21"/>
      <c r="CF119"/>
      <c r="CK119" s="68"/>
      <c r="CL119" s="68"/>
      <c r="CM119" s="60"/>
      <c r="CN119"/>
      <c r="CO119"/>
      <c r="CP119"/>
      <c r="CQ119"/>
      <c r="CR119"/>
      <c r="CW119" s="119">
        <f t="shared" si="16"/>
        <v>40391</v>
      </c>
      <c r="CX119" s="118">
        <f t="shared" si="29"/>
        <v>0.32</v>
      </c>
      <c r="CY119" s="118">
        <f t="shared" si="30"/>
        <v>0.4</v>
      </c>
      <c r="CZ119" s="118">
        <f t="shared" si="31"/>
        <v>0.48</v>
      </c>
      <c r="DB119" s="118">
        <f t="shared" si="17"/>
        <v>0.24</v>
      </c>
      <c r="DC119" s="118">
        <f t="shared" si="18"/>
        <v>0.3</v>
      </c>
      <c r="DD119" s="118">
        <f t="shared" si="19"/>
        <v>0.36</v>
      </c>
      <c r="DF119" s="119">
        <f t="shared" si="20"/>
        <v>40391</v>
      </c>
      <c r="DG119" s="16">
        <f t="shared" si="21"/>
        <v>0.75</v>
      </c>
      <c r="DJ119" s="119">
        <f t="shared" si="22"/>
        <v>40391</v>
      </c>
      <c r="DK119" s="118">
        <f t="shared" si="23"/>
        <v>0.192</v>
      </c>
      <c r="DL119" s="118">
        <f t="shared" si="24"/>
        <v>0.24</v>
      </c>
      <c r="DM119" s="118">
        <f t="shared" si="25"/>
        <v>0.28799999999999998</v>
      </c>
      <c r="DO119" s="118">
        <f t="shared" si="26"/>
        <v>0.12</v>
      </c>
      <c r="DP119" s="118">
        <f t="shared" si="27"/>
        <v>0.15</v>
      </c>
      <c r="DQ119" s="118">
        <f t="shared" si="28"/>
        <v>0.18</v>
      </c>
    </row>
    <row r="120" spans="1:121" x14ac:dyDescent="0.2">
      <c r="A120" s="16"/>
      <c r="B120" s="54">
        <v>39539</v>
      </c>
      <c r="C120" s="55">
        <v>32.667682647705078</v>
      </c>
      <c r="D120" s="55">
        <v>34.167682647705078</v>
      </c>
      <c r="E120" s="55">
        <v>35.667682647705078</v>
      </c>
      <c r="F120" s="39"/>
      <c r="G120" s="55">
        <v>20</v>
      </c>
      <c r="H120" s="55">
        <v>20</v>
      </c>
      <c r="I120" s="55">
        <v>20</v>
      </c>
      <c r="J120" s="22"/>
      <c r="K120" s="23">
        <v>40422</v>
      </c>
      <c r="L120" s="56">
        <v>25.290000915527344</v>
      </c>
      <c r="M120" s="56">
        <v>25.290000915527344</v>
      </c>
      <c r="N120" s="56">
        <v>25.290000915527344</v>
      </c>
      <c r="O120" s="21"/>
      <c r="P120" s="56">
        <v>19.790000915527344</v>
      </c>
      <c r="Q120" s="56">
        <v>19.790000915527344</v>
      </c>
      <c r="R120" s="56">
        <v>19.790000915527344</v>
      </c>
      <c r="S120" s="21"/>
      <c r="T120" s="56">
        <v>0</v>
      </c>
      <c r="U120" s="56">
        <v>0</v>
      </c>
      <c r="V120" s="56">
        <v>0</v>
      </c>
      <c r="W120" s="21"/>
      <c r="X120" s="56">
        <v>0.24</v>
      </c>
      <c r="Y120" s="56">
        <v>0.3</v>
      </c>
      <c r="Z120" s="56">
        <v>0.36</v>
      </c>
      <c r="AA120" s="21"/>
      <c r="AB120" s="56">
        <v>0.12</v>
      </c>
      <c r="AC120" s="56">
        <v>0.15</v>
      </c>
      <c r="AD120" s="56">
        <v>0.18</v>
      </c>
      <c r="AE120" s="21"/>
      <c r="AF120" s="56">
        <v>0.32</v>
      </c>
      <c r="AG120" s="56">
        <v>0.4</v>
      </c>
      <c r="AH120" s="56">
        <v>0.48</v>
      </c>
      <c r="AI120" s="21"/>
      <c r="AJ120" s="56">
        <v>0.192</v>
      </c>
      <c r="AK120" s="56">
        <v>0.24</v>
      </c>
      <c r="AL120" s="56">
        <v>0.28799999999999998</v>
      </c>
      <c r="AM120" s="21"/>
      <c r="AN120" s="22">
        <v>37</v>
      </c>
      <c r="AO120" s="57">
        <v>0.4</v>
      </c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3">
        <v>40422</v>
      </c>
      <c r="BG120" s="59">
        <v>0.75</v>
      </c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1"/>
      <c r="BT120" s="21"/>
      <c r="BU120" s="21"/>
      <c r="BV120" s="21"/>
      <c r="BW120" s="21"/>
      <c r="BX120" s="21"/>
      <c r="BY120" s="21"/>
      <c r="BZ120" s="21"/>
      <c r="CA120" s="21"/>
      <c r="CB120" s="21"/>
      <c r="CC120" s="21"/>
      <c r="CD120" s="21"/>
      <c r="CE120" s="21"/>
      <c r="CF120"/>
      <c r="CK120" s="68"/>
      <c r="CL120" s="68"/>
      <c r="CM120" s="60"/>
      <c r="CN120"/>
      <c r="CO120"/>
      <c r="CP120"/>
      <c r="CQ120"/>
      <c r="CR120"/>
      <c r="CW120" s="119">
        <f t="shared" si="16"/>
        <v>40422</v>
      </c>
      <c r="CX120" s="118">
        <f t="shared" si="29"/>
        <v>0.32</v>
      </c>
      <c r="CY120" s="118">
        <f t="shared" si="30"/>
        <v>0.4</v>
      </c>
      <c r="CZ120" s="118">
        <f t="shared" si="31"/>
        <v>0.48</v>
      </c>
      <c r="DB120" s="118">
        <f t="shared" si="17"/>
        <v>0.24</v>
      </c>
      <c r="DC120" s="118">
        <f t="shared" si="18"/>
        <v>0.3</v>
      </c>
      <c r="DD120" s="118">
        <f t="shared" si="19"/>
        <v>0.36</v>
      </c>
      <c r="DF120" s="119">
        <f t="shared" si="20"/>
        <v>40422</v>
      </c>
      <c r="DG120" s="16">
        <f t="shared" si="21"/>
        <v>0.75</v>
      </c>
      <c r="DJ120" s="119">
        <f t="shared" si="22"/>
        <v>40422</v>
      </c>
      <c r="DK120" s="118">
        <f t="shared" si="23"/>
        <v>0.192</v>
      </c>
      <c r="DL120" s="118">
        <f t="shared" si="24"/>
        <v>0.24</v>
      </c>
      <c r="DM120" s="118">
        <f t="shared" si="25"/>
        <v>0.28799999999999998</v>
      </c>
      <c r="DO120" s="118">
        <f t="shared" si="26"/>
        <v>0.12</v>
      </c>
      <c r="DP120" s="118">
        <f t="shared" si="27"/>
        <v>0.15</v>
      </c>
      <c r="DQ120" s="118">
        <f t="shared" si="28"/>
        <v>0.18</v>
      </c>
    </row>
    <row r="121" spans="1:121" x14ac:dyDescent="0.2">
      <c r="A121" s="16"/>
      <c r="B121" s="54">
        <v>39569</v>
      </c>
      <c r="C121" s="55">
        <v>35.645003509521487</v>
      </c>
      <c r="D121" s="55">
        <v>37.695003509521484</v>
      </c>
      <c r="E121" s="55">
        <v>39.745003509521482</v>
      </c>
      <c r="F121" s="39"/>
      <c r="G121" s="55">
        <v>20.540000915527344</v>
      </c>
      <c r="H121" s="55">
        <v>20.540000915527344</v>
      </c>
      <c r="I121" s="55">
        <v>20.540000915527344</v>
      </c>
      <c r="J121" s="22"/>
      <c r="K121" s="23">
        <v>40452</v>
      </c>
      <c r="L121" s="56">
        <v>20.286001205444336</v>
      </c>
      <c r="M121" s="56">
        <v>20.286001205444336</v>
      </c>
      <c r="N121" s="56">
        <v>20.286001205444336</v>
      </c>
      <c r="O121" s="21"/>
      <c r="P121" s="56">
        <v>14.786500930786133</v>
      </c>
      <c r="Q121" s="56">
        <v>14.786500930786133</v>
      </c>
      <c r="R121" s="56">
        <v>14.786500930786133</v>
      </c>
      <c r="S121" s="21"/>
      <c r="T121" s="56">
        <v>0</v>
      </c>
      <c r="U121" s="56">
        <v>0</v>
      </c>
      <c r="V121" s="56">
        <v>0</v>
      </c>
      <c r="W121" s="21"/>
      <c r="X121" s="56">
        <v>0.16</v>
      </c>
      <c r="Y121" s="56">
        <v>0.2</v>
      </c>
      <c r="Z121" s="56">
        <v>0.24</v>
      </c>
      <c r="AA121" s="21"/>
      <c r="AB121" s="56">
        <v>0.08</v>
      </c>
      <c r="AC121" s="56">
        <v>0.1</v>
      </c>
      <c r="AD121" s="56">
        <v>0.12</v>
      </c>
      <c r="AE121" s="21"/>
      <c r="AF121" s="56">
        <v>0.2</v>
      </c>
      <c r="AG121" s="56">
        <v>0.25</v>
      </c>
      <c r="AH121" s="56">
        <v>0.3</v>
      </c>
      <c r="AI121" s="21"/>
      <c r="AJ121" s="56">
        <v>0.12</v>
      </c>
      <c r="AK121" s="56">
        <v>0.15</v>
      </c>
      <c r="AL121" s="56">
        <v>0.18</v>
      </c>
      <c r="AM121" s="21"/>
      <c r="AN121" s="22">
        <v>38</v>
      </c>
      <c r="AO121" s="57">
        <v>0.4</v>
      </c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3">
        <v>40452</v>
      </c>
      <c r="BG121" s="59">
        <v>0.75</v>
      </c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  <c r="BU121" s="21"/>
      <c r="BV121" s="21"/>
      <c r="BW121" s="21"/>
      <c r="BX121" s="21"/>
      <c r="BY121" s="21"/>
      <c r="BZ121" s="21"/>
      <c r="CA121" s="21"/>
      <c r="CB121" s="21"/>
      <c r="CC121" s="21"/>
      <c r="CD121" s="21"/>
      <c r="CE121" s="21"/>
      <c r="CF121"/>
      <c r="CK121" s="68"/>
      <c r="CL121" s="68"/>
      <c r="CM121" s="60"/>
      <c r="CN121"/>
      <c r="CO121"/>
      <c r="CP121"/>
      <c r="CQ121"/>
      <c r="CR121"/>
      <c r="CW121" s="119">
        <f t="shared" si="16"/>
        <v>40452</v>
      </c>
      <c r="CX121" s="118">
        <f t="shared" si="29"/>
        <v>0.2</v>
      </c>
      <c r="CY121" s="118">
        <f t="shared" si="30"/>
        <v>0.25</v>
      </c>
      <c r="CZ121" s="118">
        <f t="shared" si="31"/>
        <v>0.3</v>
      </c>
      <c r="DB121" s="118">
        <f t="shared" si="17"/>
        <v>0.16</v>
      </c>
      <c r="DC121" s="118">
        <f t="shared" si="18"/>
        <v>0.2</v>
      </c>
      <c r="DD121" s="118">
        <f t="shared" si="19"/>
        <v>0.24</v>
      </c>
      <c r="DF121" s="119">
        <f t="shared" si="20"/>
        <v>40452</v>
      </c>
      <c r="DG121" s="16">
        <f t="shared" si="21"/>
        <v>0.75</v>
      </c>
      <c r="DJ121" s="119">
        <f t="shared" si="22"/>
        <v>40452</v>
      </c>
      <c r="DK121" s="118">
        <f t="shared" si="23"/>
        <v>0.12</v>
      </c>
      <c r="DL121" s="118">
        <f t="shared" si="24"/>
        <v>0.15</v>
      </c>
      <c r="DM121" s="118">
        <f t="shared" si="25"/>
        <v>0.18</v>
      </c>
      <c r="DO121" s="118">
        <f t="shared" si="26"/>
        <v>0.08</v>
      </c>
      <c r="DP121" s="118">
        <f t="shared" si="27"/>
        <v>0.1</v>
      </c>
      <c r="DQ121" s="118">
        <f t="shared" si="28"/>
        <v>0.12</v>
      </c>
    </row>
    <row r="122" spans="1:121" x14ac:dyDescent="0.2">
      <c r="A122" s="16"/>
      <c r="B122" s="54">
        <v>39600</v>
      </c>
      <c r="C122" s="55">
        <v>38.625003814697266</v>
      </c>
      <c r="D122" s="55">
        <v>43.625003814697266</v>
      </c>
      <c r="E122" s="55">
        <v>48.625003814697266</v>
      </c>
      <c r="F122" s="39"/>
      <c r="G122" s="55">
        <v>23.540000915527344</v>
      </c>
      <c r="H122" s="55">
        <v>23.540000915527344</v>
      </c>
      <c r="I122" s="55">
        <v>23.540000915527344</v>
      </c>
      <c r="J122" s="22"/>
      <c r="K122" s="23">
        <v>40483</v>
      </c>
      <c r="L122" s="56">
        <v>22.290000915527344</v>
      </c>
      <c r="M122" s="56">
        <v>22.290000915527344</v>
      </c>
      <c r="N122" s="56">
        <v>22.290000915527344</v>
      </c>
      <c r="O122" s="21"/>
      <c r="P122" s="56">
        <v>14.790000915527344</v>
      </c>
      <c r="Q122" s="56">
        <v>14.790000915527344</v>
      </c>
      <c r="R122" s="56">
        <v>14.790000915527344</v>
      </c>
      <c r="S122" s="21"/>
      <c r="T122" s="56">
        <v>0</v>
      </c>
      <c r="U122" s="56">
        <v>0</v>
      </c>
      <c r="V122" s="56">
        <v>0</v>
      </c>
      <c r="W122" s="21"/>
      <c r="X122" s="56">
        <v>0.16</v>
      </c>
      <c r="Y122" s="56">
        <v>0.2</v>
      </c>
      <c r="Z122" s="56">
        <v>0.24</v>
      </c>
      <c r="AA122" s="21"/>
      <c r="AB122" s="56">
        <v>0.08</v>
      </c>
      <c r="AC122" s="56">
        <v>0.1</v>
      </c>
      <c r="AD122" s="56">
        <v>0.12</v>
      </c>
      <c r="AE122" s="21"/>
      <c r="AF122" s="56">
        <v>0.2</v>
      </c>
      <c r="AG122" s="56">
        <v>0.25</v>
      </c>
      <c r="AH122" s="56">
        <v>0.3</v>
      </c>
      <c r="AI122" s="21"/>
      <c r="AJ122" s="56">
        <v>0.12</v>
      </c>
      <c r="AK122" s="56">
        <v>0.15</v>
      </c>
      <c r="AL122" s="56">
        <v>0.18</v>
      </c>
      <c r="AM122" s="21"/>
      <c r="AN122" s="22">
        <v>38</v>
      </c>
      <c r="AO122" s="57">
        <v>0.4</v>
      </c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3">
        <v>40483</v>
      </c>
      <c r="BG122" s="59">
        <v>0.75</v>
      </c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21"/>
      <c r="CA122" s="21"/>
      <c r="CB122" s="21"/>
      <c r="CC122" s="21"/>
      <c r="CD122" s="21"/>
      <c r="CE122" s="21"/>
      <c r="CF122"/>
      <c r="CK122" s="68"/>
      <c r="CL122" s="68"/>
      <c r="CM122" s="60"/>
      <c r="CN122"/>
      <c r="CO122"/>
      <c r="CP122"/>
      <c r="CQ122"/>
      <c r="CR122"/>
      <c r="CW122" s="119">
        <f t="shared" si="16"/>
        <v>40483</v>
      </c>
      <c r="CX122" s="118">
        <f t="shared" si="29"/>
        <v>0.2</v>
      </c>
      <c r="CY122" s="118">
        <f t="shared" si="30"/>
        <v>0.25</v>
      </c>
      <c r="CZ122" s="118">
        <f t="shared" si="31"/>
        <v>0.3</v>
      </c>
      <c r="DB122" s="118">
        <f t="shared" si="17"/>
        <v>0.16</v>
      </c>
      <c r="DC122" s="118">
        <f t="shared" si="18"/>
        <v>0.2</v>
      </c>
      <c r="DD122" s="118">
        <f t="shared" si="19"/>
        <v>0.24</v>
      </c>
      <c r="DF122" s="119">
        <f t="shared" si="20"/>
        <v>40483</v>
      </c>
      <c r="DG122" s="16">
        <f t="shared" si="21"/>
        <v>0.75</v>
      </c>
      <c r="DJ122" s="119">
        <f t="shared" si="22"/>
        <v>40483</v>
      </c>
      <c r="DK122" s="118">
        <f t="shared" si="23"/>
        <v>0.12</v>
      </c>
      <c r="DL122" s="118">
        <f t="shared" si="24"/>
        <v>0.15</v>
      </c>
      <c r="DM122" s="118">
        <f t="shared" si="25"/>
        <v>0.18</v>
      </c>
      <c r="DO122" s="118">
        <f t="shared" si="26"/>
        <v>0.08</v>
      </c>
      <c r="DP122" s="118">
        <f t="shared" si="27"/>
        <v>0.1</v>
      </c>
      <c r="DQ122" s="118">
        <f t="shared" si="28"/>
        <v>0.12</v>
      </c>
    </row>
    <row r="123" spans="1:121" x14ac:dyDescent="0.2">
      <c r="A123" s="16"/>
      <c r="B123" s="54">
        <v>39630</v>
      </c>
      <c r="C123" s="55">
        <v>43</v>
      </c>
      <c r="D123" s="55">
        <v>53</v>
      </c>
      <c r="E123" s="55">
        <v>63</v>
      </c>
      <c r="F123" s="39"/>
      <c r="G123" s="55">
        <v>24.040000915527344</v>
      </c>
      <c r="H123" s="55">
        <v>24.040000915527344</v>
      </c>
      <c r="I123" s="55">
        <v>24.040000915527344</v>
      </c>
      <c r="J123" s="22"/>
      <c r="K123" s="23">
        <v>40513</v>
      </c>
      <c r="L123" s="56">
        <v>27.290000915527344</v>
      </c>
      <c r="M123" s="56">
        <v>27.290000915527344</v>
      </c>
      <c r="N123" s="56">
        <v>27.290000915527344</v>
      </c>
      <c r="O123" s="21"/>
      <c r="P123" s="56">
        <v>21.790000915527344</v>
      </c>
      <c r="Q123" s="56">
        <v>21.790000915527344</v>
      </c>
      <c r="R123" s="56">
        <v>21.790000915527344</v>
      </c>
      <c r="S123" s="21"/>
      <c r="T123" s="56">
        <v>0</v>
      </c>
      <c r="U123" s="56">
        <v>0</v>
      </c>
      <c r="V123" s="56">
        <v>0</v>
      </c>
      <c r="W123" s="21"/>
      <c r="X123" s="56">
        <v>0.16</v>
      </c>
      <c r="Y123" s="56">
        <v>0.2</v>
      </c>
      <c r="Z123" s="56">
        <v>0.24</v>
      </c>
      <c r="AA123" s="21"/>
      <c r="AB123" s="56">
        <v>0.08</v>
      </c>
      <c r="AC123" s="56">
        <v>0.1</v>
      </c>
      <c r="AD123" s="56">
        <v>0.12</v>
      </c>
      <c r="AE123" s="21"/>
      <c r="AF123" s="56">
        <v>0.2</v>
      </c>
      <c r="AG123" s="56">
        <v>0.25</v>
      </c>
      <c r="AH123" s="56">
        <v>0.3</v>
      </c>
      <c r="AI123" s="21"/>
      <c r="AJ123" s="56">
        <v>0.12</v>
      </c>
      <c r="AK123" s="56">
        <v>0.15</v>
      </c>
      <c r="AL123" s="56">
        <v>0.18</v>
      </c>
      <c r="AM123" s="21"/>
      <c r="AN123" s="22">
        <v>38</v>
      </c>
      <c r="AO123" s="57">
        <v>0.4</v>
      </c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3">
        <v>40513</v>
      </c>
      <c r="BG123" s="59">
        <v>0.75</v>
      </c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1"/>
      <c r="BT123" s="21"/>
      <c r="BU123" s="21"/>
      <c r="BV123" s="21"/>
      <c r="BW123" s="21"/>
      <c r="BX123" s="21"/>
      <c r="BY123" s="21"/>
      <c r="BZ123" s="21"/>
      <c r="CA123" s="21"/>
      <c r="CB123" s="21"/>
      <c r="CC123" s="21"/>
      <c r="CD123" s="21"/>
      <c r="CE123" s="21"/>
      <c r="CF123"/>
      <c r="CK123" s="68"/>
      <c r="CL123" s="68"/>
      <c r="CM123" s="60"/>
      <c r="CN123"/>
      <c r="CO123"/>
      <c r="CP123"/>
      <c r="CQ123"/>
      <c r="CR123"/>
      <c r="CW123" s="119">
        <f t="shared" si="16"/>
        <v>40513</v>
      </c>
      <c r="CX123" s="118">
        <f t="shared" si="29"/>
        <v>0.2</v>
      </c>
      <c r="CY123" s="118">
        <f t="shared" si="30"/>
        <v>0.25</v>
      </c>
      <c r="CZ123" s="118">
        <f t="shared" si="31"/>
        <v>0.3</v>
      </c>
      <c r="DB123" s="118">
        <f t="shared" si="17"/>
        <v>0.16</v>
      </c>
      <c r="DC123" s="118">
        <f t="shared" si="18"/>
        <v>0.2</v>
      </c>
      <c r="DD123" s="118">
        <f t="shared" si="19"/>
        <v>0.24</v>
      </c>
      <c r="DF123" s="119">
        <f t="shared" si="20"/>
        <v>40513</v>
      </c>
      <c r="DG123" s="16">
        <f t="shared" si="21"/>
        <v>0.75</v>
      </c>
      <c r="DJ123" s="119">
        <f t="shared" si="22"/>
        <v>40513</v>
      </c>
      <c r="DK123" s="118">
        <f t="shared" si="23"/>
        <v>0.12</v>
      </c>
      <c r="DL123" s="118">
        <f t="shared" si="24"/>
        <v>0.15</v>
      </c>
      <c r="DM123" s="118">
        <f t="shared" si="25"/>
        <v>0.18</v>
      </c>
      <c r="DO123" s="118">
        <f t="shared" si="26"/>
        <v>0.08</v>
      </c>
      <c r="DP123" s="118">
        <f t="shared" si="27"/>
        <v>0.1</v>
      </c>
      <c r="DQ123" s="118">
        <f t="shared" si="28"/>
        <v>0.12</v>
      </c>
    </row>
    <row r="124" spans="1:121" x14ac:dyDescent="0.2">
      <c r="A124" s="16"/>
      <c r="B124" s="54">
        <v>39661</v>
      </c>
      <c r="C124" s="55">
        <v>43</v>
      </c>
      <c r="D124" s="55">
        <v>53</v>
      </c>
      <c r="E124" s="55">
        <v>63</v>
      </c>
      <c r="F124" s="39"/>
      <c r="G124" s="55">
        <v>25.040000915527344</v>
      </c>
      <c r="H124" s="55">
        <v>25.040000915527344</v>
      </c>
      <c r="I124" s="55">
        <v>25.040000915527344</v>
      </c>
      <c r="J124" s="22"/>
      <c r="K124" s="23">
        <v>40544</v>
      </c>
      <c r="L124" s="56">
        <v>35.75</v>
      </c>
      <c r="M124" s="56">
        <v>35.75</v>
      </c>
      <c r="N124" s="56">
        <v>35.75</v>
      </c>
      <c r="O124" s="21"/>
      <c r="P124" s="56">
        <v>25.25</v>
      </c>
      <c r="Q124" s="56">
        <v>25.25</v>
      </c>
      <c r="R124" s="56">
        <v>25.25</v>
      </c>
      <c r="S124" s="21"/>
      <c r="T124" s="56">
        <v>0</v>
      </c>
      <c r="U124" s="56">
        <v>0</v>
      </c>
      <c r="V124" s="56">
        <v>0</v>
      </c>
      <c r="W124" s="21"/>
      <c r="X124" s="56">
        <v>0.16</v>
      </c>
      <c r="Y124" s="56">
        <v>0.2</v>
      </c>
      <c r="Z124" s="56">
        <v>0.24</v>
      </c>
      <c r="AA124" s="21"/>
      <c r="AB124" s="56">
        <v>0.08</v>
      </c>
      <c r="AC124" s="56">
        <v>0.1</v>
      </c>
      <c r="AD124" s="56">
        <v>0.12</v>
      </c>
      <c r="AE124" s="21"/>
      <c r="AF124" s="56">
        <v>0.2</v>
      </c>
      <c r="AG124" s="56">
        <v>0.25</v>
      </c>
      <c r="AH124" s="56">
        <v>0.3</v>
      </c>
      <c r="AI124" s="21"/>
      <c r="AJ124" s="56">
        <v>0.12</v>
      </c>
      <c r="AK124" s="56">
        <v>0.15</v>
      </c>
      <c r="AL124" s="56">
        <v>0.18</v>
      </c>
      <c r="AM124" s="21"/>
      <c r="AN124" s="22">
        <v>39</v>
      </c>
      <c r="AO124" s="57">
        <v>0.4</v>
      </c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3">
        <v>40544</v>
      </c>
      <c r="BG124" s="59">
        <v>0.75</v>
      </c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1"/>
      <c r="BV124" s="21"/>
      <c r="BW124" s="21"/>
      <c r="BX124" s="21"/>
      <c r="BY124" s="21"/>
      <c r="BZ124" s="21"/>
      <c r="CA124" s="21"/>
      <c r="CB124" s="21"/>
      <c r="CC124" s="21"/>
      <c r="CD124" s="21"/>
      <c r="CE124" s="21"/>
      <c r="CF124"/>
      <c r="CK124" s="68"/>
      <c r="CL124" s="68"/>
      <c r="CM124" s="60"/>
      <c r="CN124"/>
      <c r="CO124"/>
      <c r="CP124"/>
      <c r="CQ124"/>
      <c r="CR124"/>
      <c r="CW124" s="119">
        <f t="shared" si="16"/>
        <v>40544</v>
      </c>
      <c r="CX124" s="118">
        <f t="shared" si="29"/>
        <v>0.2</v>
      </c>
      <c r="CY124" s="118">
        <f t="shared" si="30"/>
        <v>0.25</v>
      </c>
      <c r="CZ124" s="118">
        <f t="shared" si="31"/>
        <v>0.3</v>
      </c>
      <c r="DB124" s="118">
        <f t="shared" si="17"/>
        <v>0.16</v>
      </c>
      <c r="DC124" s="118">
        <f t="shared" si="18"/>
        <v>0.2</v>
      </c>
      <c r="DD124" s="118">
        <f t="shared" si="19"/>
        <v>0.24</v>
      </c>
      <c r="DF124" s="119">
        <f t="shared" si="20"/>
        <v>40544</v>
      </c>
      <c r="DG124" s="16">
        <f t="shared" si="21"/>
        <v>0.75</v>
      </c>
      <c r="DJ124" s="119">
        <f t="shared" si="22"/>
        <v>40544</v>
      </c>
      <c r="DK124" s="118">
        <f t="shared" si="23"/>
        <v>0.12</v>
      </c>
      <c r="DL124" s="118">
        <f t="shared" si="24"/>
        <v>0.15</v>
      </c>
      <c r="DM124" s="118">
        <f t="shared" si="25"/>
        <v>0.18</v>
      </c>
      <c r="DO124" s="118">
        <f t="shared" si="26"/>
        <v>0.08</v>
      </c>
      <c r="DP124" s="118">
        <f t="shared" si="27"/>
        <v>0.1</v>
      </c>
      <c r="DQ124" s="118">
        <f t="shared" si="28"/>
        <v>0.12</v>
      </c>
    </row>
    <row r="125" spans="1:121" x14ac:dyDescent="0.2">
      <c r="A125" s="16"/>
      <c r="B125" s="54">
        <v>39692</v>
      </c>
      <c r="C125" s="55">
        <v>29.069999694824219</v>
      </c>
      <c r="D125" s="55">
        <v>30.569999694824219</v>
      </c>
      <c r="E125" s="55">
        <v>32.069999694824219</v>
      </c>
      <c r="F125" s="39"/>
      <c r="G125" s="55">
        <v>19.040000915527344</v>
      </c>
      <c r="H125" s="55">
        <v>19.040000915527344</v>
      </c>
      <c r="I125" s="55">
        <v>19.040000915527344</v>
      </c>
      <c r="J125" s="22"/>
      <c r="K125" s="23">
        <v>40575</v>
      </c>
      <c r="L125" s="56">
        <v>31.246002197265625</v>
      </c>
      <c r="M125" s="56">
        <v>31.246002197265625</v>
      </c>
      <c r="N125" s="56">
        <v>31.246002197265625</v>
      </c>
      <c r="O125" s="21"/>
      <c r="P125" s="56">
        <v>22.746501922607422</v>
      </c>
      <c r="Q125" s="56">
        <v>22.746501922607422</v>
      </c>
      <c r="R125" s="56">
        <v>22.746501922607422</v>
      </c>
      <c r="S125" s="21"/>
      <c r="T125" s="56">
        <v>0</v>
      </c>
      <c r="U125" s="56">
        <v>0</v>
      </c>
      <c r="V125" s="56">
        <v>0</v>
      </c>
      <c r="W125" s="21"/>
      <c r="X125" s="56">
        <v>0.16</v>
      </c>
      <c r="Y125" s="56">
        <v>0.2</v>
      </c>
      <c r="Z125" s="56">
        <v>0.24</v>
      </c>
      <c r="AA125" s="21"/>
      <c r="AB125" s="56">
        <v>0.08</v>
      </c>
      <c r="AC125" s="56">
        <v>0.1</v>
      </c>
      <c r="AD125" s="56">
        <v>0.12</v>
      </c>
      <c r="AE125" s="21"/>
      <c r="AF125" s="56">
        <v>0.2</v>
      </c>
      <c r="AG125" s="56">
        <v>0.25</v>
      </c>
      <c r="AH125" s="56">
        <v>0.3</v>
      </c>
      <c r="AI125" s="21"/>
      <c r="AJ125" s="56">
        <v>0.12</v>
      </c>
      <c r="AK125" s="56">
        <v>0.15</v>
      </c>
      <c r="AL125" s="56">
        <v>0.18</v>
      </c>
      <c r="AM125" s="21"/>
      <c r="AN125" s="22">
        <v>39</v>
      </c>
      <c r="AO125" s="57">
        <v>0.4</v>
      </c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3">
        <v>40575</v>
      </c>
      <c r="BG125" s="59">
        <v>0.75</v>
      </c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/>
      <c r="BZ125" s="21"/>
      <c r="CA125" s="21"/>
      <c r="CB125" s="21"/>
      <c r="CC125" s="21"/>
      <c r="CD125" s="21"/>
      <c r="CE125" s="21"/>
      <c r="CF125"/>
      <c r="CK125" s="68"/>
      <c r="CL125" s="68"/>
      <c r="CM125" s="60"/>
      <c r="CN125"/>
      <c r="CO125"/>
      <c r="CP125"/>
      <c r="CQ125"/>
      <c r="CR125"/>
      <c r="CW125" s="119">
        <f t="shared" si="16"/>
        <v>40575</v>
      </c>
      <c r="CX125" s="118">
        <f t="shared" si="29"/>
        <v>0.2</v>
      </c>
      <c r="CY125" s="118">
        <f t="shared" si="30"/>
        <v>0.25</v>
      </c>
      <c r="CZ125" s="118">
        <f t="shared" si="31"/>
        <v>0.3</v>
      </c>
      <c r="DB125" s="118">
        <f t="shared" si="17"/>
        <v>0.16</v>
      </c>
      <c r="DC125" s="118">
        <f t="shared" si="18"/>
        <v>0.2</v>
      </c>
      <c r="DD125" s="118">
        <f t="shared" si="19"/>
        <v>0.24</v>
      </c>
      <c r="DF125" s="119">
        <f t="shared" si="20"/>
        <v>40575</v>
      </c>
      <c r="DG125" s="16">
        <f t="shared" si="21"/>
        <v>0.75</v>
      </c>
      <c r="DJ125" s="119">
        <f t="shared" si="22"/>
        <v>40575</v>
      </c>
      <c r="DK125" s="118">
        <f t="shared" si="23"/>
        <v>0.12</v>
      </c>
      <c r="DL125" s="118">
        <f t="shared" si="24"/>
        <v>0.15</v>
      </c>
      <c r="DM125" s="118">
        <f t="shared" si="25"/>
        <v>0.18</v>
      </c>
      <c r="DO125" s="118">
        <f t="shared" si="26"/>
        <v>0.08</v>
      </c>
      <c r="DP125" s="118">
        <f t="shared" si="27"/>
        <v>0.1</v>
      </c>
      <c r="DQ125" s="118">
        <f t="shared" si="28"/>
        <v>0.12</v>
      </c>
    </row>
    <row r="126" spans="1:121" x14ac:dyDescent="0.2">
      <c r="A126" s="16"/>
      <c r="B126" s="54">
        <v>39722</v>
      </c>
      <c r="C126" s="55">
        <v>30.971569061279297</v>
      </c>
      <c r="D126" s="55">
        <v>32.471569061279297</v>
      </c>
      <c r="E126" s="55">
        <v>33.971569061279297</v>
      </c>
      <c r="F126" s="39"/>
      <c r="G126" s="55">
        <v>18.540002822875977</v>
      </c>
      <c r="H126" s="55">
        <v>18.540002822875977</v>
      </c>
      <c r="I126" s="55">
        <v>18.540002822875977</v>
      </c>
      <c r="J126" s="22"/>
      <c r="K126" s="23">
        <v>40603</v>
      </c>
      <c r="L126" s="56">
        <v>25.5</v>
      </c>
      <c r="M126" s="56">
        <v>25.5</v>
      </c>
      <c r="N126" s="56">
        <v>25.5</v>
      </c>
      <c r="O126" s="21"/>
      <c r="P126" s="56">
        <v>20</v>
      </c>
      <c r="Q126" s="56">
        <v>20</v>
      </c>
      <c r="R126" s="56">
        <v>20</v>
      </c>
      <c r="S126" s="21"/>
      <c r="T126" s="56">
        <v>0</v>
      </c>
      <c r="U126" s="56">
        <v>0</v>
      </c>
      <c r="V126" s="56">
        <v>0</v>
      </c>
      <c r="W126" s="21"/>
      <c r="X126" s="56">
        <v>0.16</v>
      </c>
      <c r="Y126" s="56">
        <v>0.2</v>
      </c>
      <c r="Z126" s="56">
        <v>0.24</v>
      </c>
      <c r="AA126" s="21"/>
      <c r="AB126" s="56">
        <v>0.08</v>
      </c>
      <c r="AC126" s="56">
        <v>0.1</v>
      </c>
      <c r="AD126" s="56">
        <v>0.12</v>
      </c>
      <c r="AE126" s="21"/>
      <c r="AF126" s="56">
        <v>0.2</v>
      </c>
      <c r="AG126" s="56">
        <v>0.25</v>
      </c>
      <c r="AH126" s="56">
        <v>0.3</v>
      </c>
      <c r="AI126" s="21"/>
      <c r="AJ126" s="56">
        <v>0.12</v>
      </c>
      <c r="AK126" s="56">
        <v>0.15</v>
      </c>
      <c r="AL126" s="56">
        <v>0.18</v>
      </c>
      <c r="AM126" s="21"/>
      <c r="AN126" s="22">
        <v>39</v>
      </c>
      <c r="AO126" s="57">
        <v>0.4</v>
      </c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3">
        <v>40603</v>
      </c>
      <c r="BG126" s="59">
        <v>0.75</v>
      </c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B126" s="21"/>
      <c r="CC126" s="21"/>
      <c r="CD126" s="21"/>
      <c r="CE126" s="21"/>
      <c r="CF126"/>
      <c r="CK126" s="68"/>
      <c r="CL126" s="68"/>
      <c r="CM126" s="60"/>
      <c r="CN126"/>
      <c r="CO126"/>
      <c r="CP126"/>
      <c r="CQ126"/>
      <c r="CR126"/>
      <c r="CW126" s="119">
        <f t="shared" si="16"/>
        <v>40603</v>
      </c>
      <c r="CX126" s="118">
        <f t="shared" si="29"/>
        <v>0.2</v>
      </c>
      <c r="CY126" s="118">
        <f t="shared" si="30"/>
        <v>0.25</v>
      </c>
      <c r="CZ126" s="118">
        <f t="shared" si="31"/>
        <v>0.3</v>
      </c>
      <c r="DB126" s="118">
        <f t="shared" si="17"/>
        <v>0.16</v>
      </c>
      <c r="DC126" s="118">
        <f t="shared" si="18"/>
        <v>0.2</v>
      </c>
      <c r="DD126" s="118">
        <f t="shared" si="19"/>
        <v>0.24</v>
      </c>
      <c r="DF126" s="119">
        <f t="shared" si="20"/>
        <v>40603</v>
      </c>
      <c r="DG126" s="16">
        <f t="shared" si="21"/>
        <v>0.75</v>
      </c>
      <c r="DJ126" s="119">
        <f t="shared" si="22"/>
        <v>40603</v>
      </c>
      <c r="DK126" s="118">
        <f t="shared" si="23"/>
        <v>0.12</v>
      </c>
      <c r="DL126" s="118">
        <f t="shared" si="24"/>
        <v>0.15</v>
      </c>
      <c r="DM126" s="118">
        <f t="shared" si="25"/>
        <v>0.18</v>
      </c>
      <c r="DO126" s="118">
        <f t="shared" si="26"/>
        <v>0.08</v>
      </c>
      <c r="DP126" s="118">
        <f t="shared" si="27"/>
        <v>0.1</v>
      </c>
      <c r="DQ126" s="118">
        <f t="shared" si="28"/>
        <v>0.12</v>
      </c>
    </row>
    <row r="127" spans="1:121" x14ac:dyDescent="0.2">
      <c r="A127" s="16"/>
      <c r="B127" s="54">
        <v>39753</v>
      </c>
      <c r="C127" s="55">
        <v>31.071567535400391</v>
      </c>
      <c r="D127" s="55">
        <v>32.571567535400391</v>
      </c>
      <c r="E127" s="55">
        <v>34.071567535400391</v>
      </c>
      <c r="F127" s="39"/>
      <c r="G127" s="55">
        <v>19.540000915527344</v>
      </c>
      <c r="H127" s="55">
        <v>19.540000915527344</v>
      </c>
      <c r="I127" s="55">
        <v>19.540000915527344</v>
      </c>
      <c r="J127" s="22"/>
      <c r="K127" s="23">
        <v>40634</v>
      </c>
      <c r="L127" s="56">
        <v>22</v>
      </c>
      <c r="M127" s="56">
        <v>22</v>
      </c>
      <c r="N127" s="56">
        <v>22</v>
      </c>
      <c r="O127" s="21"/>
      <c r="P127" s="56">
        <v>16.495000839233398</v>
      </c>
      <c r="Q127" s="56">
        <v>16.495000839233398</v>
      </c>
      <c r="R127" s="56">
        <v>16.495000839233398</v>
      </c>
      <c r="S127" s="21"/>
      <c r="T127" s="56">
        <v>0</v>
      </c>
      <c r="U127" s="56">
        <v>0</v>
      </c>
      <c r="V127" s="56">
        <v>0</v>
      </c>
      <c r="W127" s="21"/>
      <c r="X127" s="56">
        <v>0.16</v>
      </c>
      <c r="Y127" s="56">
        <v>0.2</v>
      </c>
      <c r="Z127" s="56">
        <v>0.24</v>
      </c>
      <c r="AA127" s="21"/>
      <c r="AB127" s="56">
        <v>0.08</v>
      </c>
      <c r="AC127" s="56">
        <v>0.1</v>
      </c>
      <c r="AD127" s="56">
        <v>0.12</v>
      </c>
      <c r="AE127" s="21"/>
      <c r="AF127" s="56">
        <v>0.2</v>
      </c>
      <c r="AG127" s="56">
        <v>0.25</v>
      </c>
      <c r="AH127" s="56">
        <v>0.3</v>
      </c>
      <c r="AI127" s="21"/>
      <c r="AJ127" s="56">
        <v>0.12</v>
      </c>
      <c r="AK127" s="56">
        <v>0.15</v>
      </c>
      <c r="AL127" s="56">
        <v>0.18</v>
      </c>
      <c r="AM127" s="21"/>
      <c r="AN127" s="22">
        <v>40</v>
      </c>
      <c r="AO127" s="57">
        <v>0.4</v>
      </c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3">
        <v>40634</v>
      </c>
      <c r="BG127" s="59">
        <v>0.75</v>
      </c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  <c r="BV127" s="21"/>
      <c r="BW127" s="21"/>
      <c r="BX127" s="21"/>
      <c r="BY127" s="21"/>
      <c r="BZ127" s="21"/>
      <c r="CA127" s="21"/>
      <c r="CB127" s="21"/>
      <c r="CC127" s="21"/>
      <c r="CD127" s="21"/>
      <c r="CE127" s="21"/>
      <c r="CF127"/>
      <c r="CK127" s="68"/>
      <c r="CL127" s="68"/>
      <c r="CM127" s="60"/>
      <c r="CN127"/>
      <c r="CO127"/>
      <c r="CP127"/>
      <c r="CQ127"/>
      <c r="CR127"/>
      <c r="CW127" s="119">
        <f t="shared" si="16"/>
        <v>40634</v>
      </c>
      <c r="CX127" s="118">
        <f t="shared" si="29"/>
        <v>0.2</v>
      </c>
      <c r="CY127" s="118">
        <f t="shared" si="30"/>
        <v>0.25</v>
      </c>
      <c r="CZ127" s="118">
        <f t="shared" si="31"/>
        <v>0.3</v>
      </c>
      <c r="DB127" s="118">
        <f t="shared" si="17"/>
        <v>0.16</v>
      </c>
      <c r="DC127" s="118">
        <f t="shared" si="18"/>
        <v>0.2</v>
      </c>
      <c r="DD127" s="118">
        <f t="shared" si="19"/>
        <v>0.24</v>
      </c>
      <c r="DF127" s="119">
        <f t="shared" si="20"/>
        <v>40634</v>
      </c>
      <c r="DG127" s="16">
        <f t="shared" si="21"/>
        <v>0.75</v>
      </c>
      <c r="DJ127" s="119">
        <f t="shared" si="22"/>
        <v>40634</v>
      </c>
      <c r="DK127" s="118">
        <f t="shared" si="23"/>
        <v>0.12</v>
      </c>
      <c r="DL127" s="118">
        <f t="shared" si="24"/>
        <v>0.15</v>
      </c>
      <c r="DM127" s="118">
        <f t="shared" si="25"/>
        <v>0.18</v>
      </c>
      <c r="DO127" s="118">
        <f t="shared" si="26"/>
        <v>0.08</v>
      </c>
      <c r="DP127" s="118">
        <f t="shared" si="27"/>
        <v>0.1</v>
      </c>
      <c r="DQ127" s="118">
        <f t="shared" si="28"/>
        <v>0.12</v>
      </c>
    </row>
    <row r="128" spans="1:121" x14ac:dyDescent="0.2">
      <c r="A128" s="16"/>
      <c r="B128" s="54">
        <v>39783</v>
      </c>
      <c r="C128" s="55">
        <v>31.171566009521484</v>
      </c>
      <c r="D128" s="55">
        <v>32.671566009521484</v>
      </c>
      <c r="E128" s="55">
        <v>34.171566009521484</v>
      </c>
      <c r="F128" s="39"/>
      <c r="G128" s="55">
        <v>21.790000915527344</v>
      </c>
      <c r="H128" s="55">
        <v>21.790000915527344</v>
      </c>
      <c r="I128" s="55">
        <v>21.790000915527344</v>
      </c>
      <c r="J128" s="22"/>
      <c r="K128" s="23">
        <v>40664</v>
      </c>
      <c r="L128" s="56">
        <v>22.290000915527344</v>
      </c>
      <c r="M128" s="56">
        <v>22.290000915527344</v>
      </c>
      <c r="N128" s="56">
        <v>22.290000915527344</v>
      </c>
      <c r="O128" s="21"/>
      <c r="P128" s="56">
        <v>15.795000076293945</v>
      </c>
      <c r="Q128" s="56">
        <v>15.795000076293945</v>
      </c>
      <c r="R128" s="56">
        <v>15.795000076293945</v>
      </c>
      <c r="S128" s="21"/>
      <c r="T128" s="56">
        <v>0</v>
      </c>
      <c r="U128" s="56">
        <v>0</v>
      </c>
      <c r="V128" s="56">
        <v>0</v>
      </c>
      <c r="W128" s="21"/>
      <c r="X128" s="56">
        <v>0.16</v>
      </c>
      <c r="Y128" s="56">
        <v>0.2</v>
      </c>
      <c r="Z128" s="56">
        <v>0.24</v>
      </c>
      <c r="AA128" s="21"/>
      <c r="AB128" s="56">
        <v>0.08</v>
      </c>
      <c r="AC128" s="56">
        <v>0.1</v>
      </c>
      <c r="AD128" s="56">
        <v>0.12</v>
      </c>
      <c r="AE128" s="21"/>
      <c r="AF128" s="56">
        <v>0.2</v>
      </c>
      <c r="AG128" s="56">
        <v>0.25</v>
      </c>
      <c r="AH128" s="56">
        <v>0.3</v>
      </c>
      <c r="AI128" s="21"/>
      <c r="AJ128" s="56">
        <v>0.12</v>
      </c>
      <c r="AK128" s="56">
        <v>0.15</v>
      </c>
      <c r="AL128" s="56">
        <v>0.18</v>
      </c>
      <c r="AM128" s="21"/>
      <c r="AN128" s="22">
        <v>40</v>
      </c>
      <c r="AO128" s="57">
        <v>0.4</v>
      </c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3">
        <v>40664</v>
      </c>
      <c r="BG128" s="59">
        <v>0.75</v>
      </c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21"/>
      <c r="BT128" s="21"/>
      <c r="BU128" s="21"/>
      <c r="BV128" s="21"/>
      <c r="BW128" s="21"/>
      <c r="BX128" s="21"/>
      <c r="BY128" s="21"/>
      <c r="BZ128" s="21"/>
      <c r="CA128" s="21"/>
      <c r="CB128" s="21"/>
      <c r="CC128" s="21"/>
      <c r="CD128" s="21"/>
      <c r="CE128" s="21"/>
      <c r="CF128"/>
      <c r="CK128" s="68"/>
      <c r="CL128" s="68"/>
      <c r="CM128" s="60"/>
      <c r="CN128"/>
      <c r="CO128"/>
      <c r="CP128"/>
      <c r="CQ128"/>
      <c r="CR128"/>
      <c r="CW128" s="119">
        <f t="shared" si="16"/>
        <v>40664</v>
      </c>
      <c r="CX128" s="118">
        <f t="shared" si="29"/>
        <v>0.2</v>
      </c>
      <c r="CY128" s="118">
        <f t="shared" si="30"/>
        <v>0.25</v>
      </c>
      <c r="CZ128" s="118">
        <f t="shared" si="31"/>
        <v>0.3</v>
      </c>
      <c r="DB128" s="118">
        <f t="shared" si="17"/>
        <v>0.16</v>
      </c>
      <c r="DC128" s="118">
        <f t="shared" si="18"/>
        <v>0.2</v>
      </c>
      <c r="DD128" s="118">
        <f t="shared" si="19"/>
        <v>0.24</v>
      </c>
      <c r="DF128" s="119">
        <f t="shared" si="20"/>
        <v>40664</v>
      </c>
      <c r="DG128" s="16">
        <f t="shared" si="21"/>
        <v>0.75</v>
      </c>
      <c r="DJ128" s="119">
        <f t="shared" si="22"/>
        <v>40664</v>
      </c>
      <c r="DK128" s="118">
        <f t="shared" si="23"/>
        <v>0.12</v>
      </c>
      <c r="DL128" s="118">
        <f t="shared" si="24"/>
        <v>0.15</v>
      </c>
      <c r="DM128" s="118">
        <f t="shared" si="25"/>
        <v>0.18</v>
      </c>
      <c r="DO128" s="118">
        <f t="shared" si="26"/>
        <v>0.08</v>
      </c>
      <c r="DP128" s="118">
        <f t="shared" si="27"/>
        <v>0.1</v>
      </c>
      <c r="DQ128" s="118">
        <f t="shared" si="28"/>
        <v>0.12</v>
      </c>
    </row>
    <row r="129" spans="1:121" x14ac:dyDescent="0.2">
      <c r="A129" s="16"/>
      <c r="B129" s="54">
        <v>39814</v>
      </c>
      <c r="C129" s="55">
        <v>34.595714569091797</v>
      </c>
      <c r="D129" s="55">
        <v>36.095714569091797</v>
      </c>
      <c r="E129" s="55">
        <v>37.595714569091797</v>
      </c>
      <c r="F129" s="39"/>
      <c r="G129" s="55">
        <v>24</v>
      </c>
      <c r="H129" s="55">
        <v>24</v>
      </c>
      <c r="I129" s="55">
        <v>24</v>
      </c>
      <c r="J129" s="22"/>
      <c r="K129" s="23">
        <v>40695</v>
      </c>
      <c r="L129" s="56">
        <v>29.290000915527344</v>
      </c>
      <c r="M129" s="56">
        <v>29.290000915527344</v>
      </c>
      <c r="N129" s="56">
        <v>29.290000915527344</v>
      </c>
      <c r="O129" s="21"/>
      <c r="P129" s="56">
        <v>19.790000915527344</v>
      </c>
      <c r="Q129" s="56">
        <v>19.790000915527344</v>
      </c>
      <c r="R129" s="56">
        <v>19.790000915527344</v>
      </c>
      <c r="S129" s="21"/>
      <c r="T129" s="56">
        <v>0</v>
      </c>
      <c r="U129" s="56">
        <v>0</v>
      </c>
      <c r="V129" s="56">
        <v>0</v>
      </c>
      <c r="W129" s="21"/>
      <c r="X129" s="56">
        <v>0.16</v>
      </c>
      <c r="Y129" s="56">
        <v>0.2</v>
      </c>
      <c r="Z129" s="56">
        <v>0.24</v>
      </c>
      <c r="AA129" s="21"/>
      <c r="AB129" s="56">
        <v>0.08</v>
      </c>
      <c r="AC129" s="56">
        <v>0.1</v>
      </c>
      <c r="AD129" s="56">
        <v>0.12</v>
      </c>
      <c r="AE129" s="21"/>
      <c r="AF129" s="56">
        <v>0.2</v>
      </c>
      <c r="AG129" s="56">
        <v>0.25</v>
      </c>
      <c r="AH129" s="56">
        <v>0.3</v>
      </c>
      <c r="AI129" s="21"/>
      <c r="AJ129" s="56">
        <v>0.12</v>
      </c>
      <c r="AK129" s="56">
        <v>0.15</v>
      </c>
      <c r="AL129" s="56">
        <v>0.18</v>
      </c>
      <c r="AM129" s="21"/>
      <c r="AN129" s="22">
        <v>40</v>
      </c>
      <c r="AO129" s="57">
        <v>0.4</v>
      </c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3">
        <v>40695</v>
      </c>
      <c r="BG129" s="59">
        <v>0.75</v>
      </c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  <c r="CC129" s="21"/>
      <c r="CD129" s="21"/>
      <c r="CE129" s="21"/>
      <c r="CF129"/>
      <c r="CK129" s="68"/>
      <c r="CL129" s="68"/>
      <c r="CM129" s="60"/>
      <c r="CN129"/>
      <c r="CO129"/>
      <c r="CP129"/>
      <c r="CQ129"/>
      <c r="CR129"/>
      <c r="CW129" s="119">
        <f t="shared" si="16"/>
        <v>40695</v>
      </c>
      <c r="CX129" s="118">
        <f t="shared" si="29"/>
        <v>0.2</v>
      </c>
      <c r="CY129" s="118">
        <f t="shared" si="30"/>
        <v>0.25</v>
      </c>
      <c r="CZ129" s="118">
        <f t="shared" si="31"/>
        <v>0.3</v>
      </c>
      <c r="DB129" s="118">
        <f t="shared" si="17"/>
        <v>0.16</v>
      </c>
      <c r="DC129" s="118">
        <f t="shared" si="18"/>
        <v>0.2</v>
      </c>
      <c r="DD129" s="118">
        <f t="shared" si="19"/>
        <v>0.24</v>
      </c>
      <c r="DF129" s="119">
        <f t="shared" si="20"/>
        <v>40695</v>
      </c>
      <c r="DG129" s="16">
        <f t="shared" si="21"/>
        <v>0.75</v>
      </c>
      <c r="DJ129" s="119">
        <f t="shared" si="22"/>
        <v>40695</v>
      </c>
      <c r="DK129" s="118">
        <f t="shared" si="23"/>
        <v>0.12</v>
      </c>
      <c r="DL129" s="118">
        <f t="shared" si="24"/>
        <v>0.15</v>
      </c>
      <c r="DM129" s="118">
        <f t="shared" si="25"/>
        <v>0.18</v>
      </c>
      <c r="DO129" s="118">
        <f t="shared" si="26"/>
        <v>0.08</v>
      </c>
      <c r="DP129" s="118">
        <f t="shared" si="27"/>
        <v>0.1</v>
      </c>
      <c r="DQ129" s="118">
        <f t="shared" si="28"/>
        <v>0.12</v>
      </c>
    </row>
    <row r="130" spans="1:121" x14ac:dyDescent="0.2">
      <c r="A130" s="16"/>
      <c r="B130" s="54">
        <v>39845</v>
      </c>
      <c r="C130" s="55">
        <v>33.995712280273438</v>
      </c>
      <c r="D130" s="55">
        <v>35.495712280273438</v>
      </c>
      <c r="E130" s="55">
        <v>36.995712280273438</v>
      </c>
      <c r="F130" s="39"/>
      <c r="G130" s="55">
        <v>22.5</v>
      </c>
      <c r="H130" s="55">
        <v>22.5</v>
      </c>
      <c r="I130" s="55">
        <v>22.5</v>
      </c>
      <c r="J130" s="22"/>
      <c r="K130" s="23">
        <v>40725</v>
      </c>
      <c r="L130" s="56">
        <v>35.290000915527344</v>
      </c>
      <c r="M130" s="56">
        <v>35.290000915527344</v>
      </c>
      <c r="N130" s="56">
        <v>35.290000915527344</v>
      </c>
      <c r="O130" s="21"/>
      <c r="P130" s="56">
        <v>25.790000915527344</v>
      </c>
      <c r="Q130" s="56">
        <v>25.790000915527344</v>
      </c>
      <c r="R130" s="56">
        <v>25.790000915527344</v>
      </c>
      <c r="S130" s="21"/>
      <c r="T130" s="56">
        <v>0</v>
      </c>
      <c r="U130" s="56">
        <v>0</v>
      </c>
      <c r="V130" s="56">
        <v>0</v>
      </c>
      <c r="W130" s="21"/>
      <c r="X130" s="56">
        <v>0.16</v>
      </c>
      <c r="Y130" s="56">
        <v>0.2</v>
      </c>
      <c r="Z130" s="56">
        <v>0.24</v>
      </c>
      <c r="AA130" s="21"/>
      <c r="AB130" s="56">
        <v>0.08</v>
      </c>
      <c r="AC130" s="56">
        <v>0.1</v>
      </c>
      <c r="AD130" s="56">
        <v>0.12</v>
      </c>
      <c r="AE130" s="21"/>
      <c r="AF130" s="56">
        <v>0.2</v>
      </c>
      <c r="AG130" s="56">
        <v>0.25</v>
      </c>
      <c r="AH130" s="56">
        <v>0.3</v>
      </c>
      <c r="AI130" s="21"/>
      <c r="AJ130" s="56">
        <v>0.12</v>
      </c>
      <c r="AK130" s="56">
        <v>0.15</v>
      </c>
      <c r="AL130" s="56">
        <v>0.18</v>
      </c>
      <c r="AM130" s="21"/>
      <c r="AN130" s="22">
        <v>41</v>
      </c>
      <c r="AO130" s="57">
        <v>0.4</v>
      </c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3">
        <v>40725</v>
      </c>
      <c r="BG130" s="59">
        <v>0.75</v>
      </c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  <c r="CC130" s="21"/>
      <c r="CD130" s="21"/>
      <c r="CE130" s="21"/>
      <c r="CF130"/>
      <c r="CK130" s="68"/>
      <c r="CL130" s="68"/>
      <c r="CM130" s="60"/>
      <c r="CN130"/>
      <c r="CO130"/>
      <c r="CP130"/>
      <c r="CQ130"/>
      <c r="CR130"/>
      <c r="CW130" s="119">
        <f t="shared" si="16"/>
        <v>40725</v>
      </c>
      <c r="CX130" s="118">
        <f t="shared" si="29"/>
        <v>0.2</v>
      </c>
      <c r="CY130" s="118">
        <f t="shared" si="30"/>
        <v>0.25</v>
      </c>
      <c r="CZ130" s="118">
        <f t="shared" si="31"/>
        <v>0.3</v>
      </c>
      <c r="DB130" s="118">
        <f t="shared" si="17"/>
        <v>0.16</v>
      </c>
      <c r="DC130" s="118">
        <f t="shared" si="18"/>
        <v>0.2</v>
      </c>
      <c r="DD130" s="118">
        <f t="shared" si="19"/>
        <v>0.24</v>
      </c>
      <c r="DF130" s="119">
        <f t="shared" si="20"/>
        <v>40725</v>
      </c>
      <c r="DG130" s="16">
        <f t="shared" si="21"/>
        <v>0.75</v>
      </c>
      <c r="DJ130" s="119">
        <f t="shared" si="22"/>
        <v>40725</v>
      </c>
      <c r="DK130" s="118">
        <f t="shared" si="23"/>
        <v>0.12</v>
      </c>
      <c r="DL130" s="118">
        <f t="shared" si="24"/>
        <v>0.15</v>
      </c>
      <c r="DM130" s="118">
        <f t="shared" si="25"/>
        <v>0.18</v>
      </c>
      <c r="DO130" s="118">
        <f t="shared" si="26"/>
        <v>0.08</v>
      </c>
      <c r="DP130" s="118">
        <f t="shared" si="27"/>
        <v>0.1</v>
      </c>
      <c r="DQ130" s="118">
        <f t="shared" si="28"/>
        <v>0.12</v>
      </c>
    </row>
    <row r="131" spans="1:121" x14ac:dyDescent="0.2">
      <c r="A131" s="16"/>
      <c r="B131" s="54">
        <v>39873</v>
      </c>
      <c r="C131" s="55">
        <v>32.707679748535156</v>
      </c>
      <c r="D131" s="55">
        <v>34.207679748535156</v>
      </c>
      <c r="E131" s="55">
        <v>35.707679748535156</v>
      </c>
      <c r="F131" s="39"/>
      <c r="G131" s="55">
        <v>23.5</v>
      </c>
      <c r="H131" s="55">
        <v>23.5</v>
      </c>
      <c r="I131" s="55">
        <v>23.5</v>
      </c>
      <c r="J131" s="22"/>
      <c r="K131" s="23">
        <v>40756</v>
      </c>
      <c r="L131" s="56">
        <v>33.290004730224609</v>
      </c>
      <c r="M131" s="56">
        <v>33.290004730224609</v>
      </c>
      <c r="N131" s="56">
        <v>33.290004730224609</v>
      </c>
      <c r="O131" s="21"/>
      <c r="P131" s="56">
        <v>25.790000915527344</v>
      </c>
      <c r="Q131" s="56">
        <v>25.790000915527344</v>
      </c>
      <c r="R131" s="56">
        <v>25.790000915527344</v>
      </c>
      <c r="S131" s="21"/>
      <c r="T131" s="56">
        <v>0</v>
      </c>
      <c r="U131" s="56">
        <v>0</v>
      </c>
      <c r="V131" s="56">
        <v>0</v>
      </c>
      <c r="W131" s="21"/>
      <c r="X131" s="56">
        <v>0.24</v>
      </c>
      <c r="Y131" s="56">
        <v>0.3</v>
      </c>
      <c r="Z131" s="56">
        <v>0.36</v>
      </c>
      <c r="AA131" s="21"/>
      <c r="AB131" s="56">
        <v>0.12</v>
      </c>
      <c r="AC131" s="56">
        <v>0.15</v>
      </c>
      <c r="AD131" s="56">
        <v>0.18</v>
      </c>
      <c r="AE131" s="21"/>
      <c r="AF131" s="56">
        <v>0.32</v>
      </c>
      <c r="AG131" s="56">
        <v>0.4</v>
      </c>
      <c r="AH131" s="56">
        <v>0.48</v>
      </c>
      <c r="AI131" s="21"/>
      <c r="AJ131" s="56">
        <v>0.192</v>
      </c>
      <c r="AK131" s="56">
        <v>0.24</v>
      </c>
      <c r="AL131" s="56">
        <v>0.28799999999999998</v>
      </c>
      <c r="AM131" s="21"/>
      <c r="AN131" s="22">
        <v>41</v>
      </c>
      <c r="AO131" s="57">
        <v>0.4</v>
      </c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3">
        <v>40756</v>
      </c>
      <c r="BG131" s="59">
        <v>0.75</v>
      </c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  <c r="CC131" s="21"/>
      <c r="CD131" s="21"/>
      <c r="CE131" s="21"/>
      <c r="CF131"/>
      <c r="CK131" s="68"/>
      <c r="CL131" s="68"/>
      <c r="CM131" s="60"/>
      <c r="CN131"/>
      <c r="CO131"/>
      <c r="CP131"/>
      <c r="CQ131"/>
      <c r="CR131"/>
      <c r="CW131" s="119">
        <f t="shared" si="16"/>
        <v>40756</v>
      </c>
      <c r="CX131" s="118">
        <f t="shared" si="29"/>
        <v>0.32</v>
      </c>
      <c r="CY131" s="118">
        <f t="shared" si="30"/>
        <v>0.4</v>
      </c>
      <c r="CZ131" s="118">
        <f t="shared" si="31"/>
        <v>0.48</v>
      </c>
      <c r="DB131" s="118">
        <f t="shared" si="17"/>
        <v>0.24</v>
      </c>
      <c r="DC131" s="118">
        <f t="shared" si="18"/>
        <v>0.3</v>
      </c>
      <c r="DD131" s="118">
        <f t="shared" si="19"/>
        <v>0.36</v>
      </c>
      <c r="DF131" s="119">
        <f t="shared" si="20"/>
        <v>40756</v>
      </c>
      <c r="DG131" s="16">
        <f t="shared" si="21"/>
        <v>0.75</v>
      </c>
      <c r="DJ131" s="119">
        <f t="shared" si="22"/>
        <v>40756</v>
      </c>
      <c r="DK131" s="118">
        <f t="shared" si="23"/>
        <v>0.192</v>
      </c>
      <c r="DL131" s="118">
        <f t="shared" si="24"/>
        <v>0.24</v>
      </c>
      <c r="DM131" s="118">
        <f t="shared" si="25"/>
        <v>0.28799999999999998</v>
      </c>
      <c r="DO131" s="118">
        <f t="shared" si="26"/>
        <v>0.12</v>
      </c>
      <c r="DP131" s="118">
        <f t="shared" si="27"/>
        <v>0.15</v>
      </c>
      <c r="DQ131" s="118">
        <f t="shared" si="28"/>
        <v>0.18</v>
      </c>
    </row>
    <row r="132" spans="1:121" x14ac:dyDescent="0.2">
      <c r="A132" s="16"/>
      <c r="B132" s="54">
        <v>39904</v>
      </c>
      <c r="C132" s="55">
        <v>32.907680511474609</v>
      </c>
      <c r="D132" s="55">
        <v>34.407680511474609</v>
      </c>
      <c r="E132" s="55">
        <v>35.907680511474609</v>
      </c>
      <c r="F132" s="39"/>
      <c r="G132" s="55">
        <v>20.5</v>
      </c>
      <c r="H132" s="55">
        <v>20.5</v>
      </c>
      <c r="I132" s="55">
        <v>20.5</v>
      </c>
      <c r="J132" s="22"/>
      <c r="K132" s="23">
        <v>40787</v>
      </c>
      <c r="L132" s="56">
        <v>25.290000915527344</v>
      </c>
      <c r="M132" s="56">
        <v>25.290000915527344</v>
      </c>
      <c r="N132" s="56">
        <v>25.290000915527344</v>
      </c>
      <c r="O132" s="21"/>
      <c r="P132" s="56">
        <v>19.790000915527344</v>
      </c>
      <c r="Q132" s="56">
        <v>19.790000915527344</v>
      </c>
      <c r="R132" s="56">
        <v>19.790000915527344</v>
      </c>
      <c r="S132" s="21"/>
      <c r="T132" s="56">
        <v>0</v>
      </c>
      <c r="U132" s="56">
        <v>0</v>
      </c>
      <c r="V132" s="56">
        <v>0</v>
      </c>
      <c r="W132" s="21"/>
      <c r="X132" s="56">
        <v>0.24</v>
      </c>
      <c r="Y132" s="56">
        <v>0.3</v>
      </c>
      <c r="Z132" s="56">
        <v>0.36</v>
      </c>
      <c r="AA132" s="21"/>
      <c r="AB132" s="56">
        <v>0.12</v>
      </c>
      <c r="AC132" s="56">
        <v>0.15</v>
      </c>
      <c r="AD132" s="56">
        <v>0.18</v>
      </c>
      <c r="AE132" s="21"/>
      <c r="AF132" s="56">
        <v>0.32</v>
      </c>
      <c r="AG132" s="56">
        <v>0.4</v>
      </c>
      <c r="AH132" s="56">
        <v>0.48</v>
      </c>
      <c r="AI132" s="21"/>
      <c r="AJ132" s="56">
        <v>0.192</v>
      </c>
      <c r="AK132" s="56">
        <v>0.24</v>
      </c>
      <c r="AL132" s="56">
        <v>0.28799999999999998</v>
      </c>
      <c r="AM132" s="21"/>
      <c r="AN132" s="22">
        <v>41</v>
      </c>
      <c r="AO132" s="57">
        <v>0.4</v>
      </c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3">
        <v>40787</v>
      </c>
      <c r="BG132" s="59">
        <v>0.75</v>
      </c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  <c r="CC132" s="21"/>
      <c r="CD132" s="21"/>
      <c r="CE132" s="21"/>
      <c r="CF132"/>
      <c r="CK132" s="68"/>
      <c r="CL132" s="68"/>
      <c r="CM132" s="60"/>
      <c r="CN132"/>
      <c r="CO132"/>
      <c r="CP132"/>
      <c r="CQ132"/>
      <c r="CR132"/>
      <c r="CW132" s="119">
        <f t="shared" si="16"/>
        <v>40787</v>
      </c>
      <c r="CX132" s="118">
        <f t="shared" si="29"/>
        <v>0.32</v>
      </c>
      <c r="CY132" s="118">
        <f t="shared" si="30"/>
        <v>0.4</v>
      </c>
      <c r="CZ132" s="118">
        <f t="shared" si="31"/>
        <v>0.48</v>
      </c>
      <c r="DB132" s="118">
        <f t="shared" si="17"/>
        <v>0.24</v>
      </c>
      <c r="DC132" s="118">
        <f t="shared" si="18"/>
        <v>0.3</v>
      </c>
      <c r="DD132" s="118">
        <f t="shared" si="19"/>
        <v>0.36</v>
      </c>
      <c r="DF132" s="119">
        <f t="shared" si="20"/>
        <v>40787</v>
      </c>
      <c r="DG132" s="16">
        <f t="shared" si="21"/>
        <v>0.75</v>
      </c>
      <c r="DJ132" s="119">
        <f t="shared" si="22"/>
        <v>40787</v>
      </c>
      <c r="DK132" s="118">
        <f t="shared" si="23"/>
        <v>0.192</v>
      </c>
      <c r="DL132" s="118">
        <f t="shared" si="24"/>
        <v>0.24</v>
      </c>
      <c r="DM132" s="118">
        <f t="shared" si="25"/>
        <v>0.28799999999999998</v>
      </c>
      <c r="DO132" s="118">
        <f t="shared" si="26"/>
        <v>0.12</v>
      </c>
      <c r="DP132" s="118">
        <f t="shared" si="27"/>
        <v>0.15</v>
      </c>
      <c r="DQ132" s="118">
        <f t="shared" si="28"/>
        <v>0.18</v>
      </c>
    </row>
    <row r="133" spans="1:121" x14ac:dyDescent="0.2">
      <c r="A133" s="16"/>
      <c r="B133" s="54">
        <v>39934</v>
      </c>
      <c r="C133" s="55">
        <v>36.335001373291014</v>
      </c>
      <c r="D133" s="55">
        <v>38.435001373291016</v>
      </c>
      <c r="E133" s="55">
        <v>40.535001373291017</v>
      </c>
      <c r="F133" s="39"/>
      <c r="G133" s="55">
        <v>21.040000915527344</v>
      </c>
      <c r="H133" s="55">
        <v>21.040000915527344</v>
      </c>
      <c r="I133" s="55">
        <v>21.040000915527344</v>
      </c>
      <c r="J133" s="22"/>
      <c r="K133" s="23">
        <v>40817</v>
      </c>
      <c r="L133" s="56">
        <v>20.286001205444336</v>
      </c>
      <c r="M133" s="56">
        <v>20.286001205444336</v>
      </c>
      <c r="N133" s="56">
        <v>20.286001205444336</v>
      </c>
      <c r="O133" s="21"/>
      <c r="P133" s="56">
        <v>14.786500930786133</v>
      </c>
      <c r="Q133" s="56">
        <v>14.786500930786133</v>
      </c>
      <c r="R133" s="56">
        <v>14.786500930786133</v>
      </c>
      <c r="S133" s="21"/>
      <c r="T133" s="56">
        <v>0</v>
      </c>
      <c r="U133" s="56">
        <v>0</v>
      </c>
      <c r="V133" s="56">
        <v>0</v>
      </c>
      <c r="W133" s="21"/>
      <c r="X133" s="56">
        <v>0.16</v>
      </c>
      <c r="Y133" s="56">
        <v>0.2</v>
      </c>
      <c r="Z133" s="56">
        <v>0.24</v>
      </c>
      <c r="AA133" s="21"/>
      <c r="AB133" s="56">
        <v>0.08</v>
      </c>
      <c r="AC133" s="56">
        <v>0.1</v>
      </c>
      <c r="AD133" s="56">
        <v>0.12</v>
      </c>
      <c r="AE133" s="21"/>
      <c r="AF133" s="56">
        <v>0.2</v>
      </c>
      <c r="AG133" s="56">
        <v>0.25</v>
      </c>
      <c r="AH133" s="56">
        <v>0.3</v>
      </c>
      <c r="AI133" s="21"/>
      <c r="AJ133" s="56">
        <v>0.12</v>
      </c>
      <c r="AK133" s="56">
        <v>0.15</v>
      </c>
      <c r="AL133" s="56">
        <v>0.18</v>
      </c>
      <c r="AM133" s="21"/>
      <c r="AN133" s="22">
        <v>42</v>
      </c>
      <c r="AO133" s="57">
        <v>0.4</v>
      </c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3">
        <v>40817</v>
      </c>
      <c r="BG133" s="59">
        <v>0.75</v>
      </c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  <c r="CC133" s="21"/>
      <c r="CD133" s="21"/>
      <c r="CE133" s="21"/>
      <c r="CF133"/>
      <c r="CK133" s="68"/>
      <c r="CL133" s="68"/>
      <c r="CM133" s="60"/>
      <c r="CN133"/>
      <c r="CO133"/>
      <c r="CP133"/>
      <c r="CQ133"/>
      <c r="CR133"/>
      <c r="CW133" s="119">
        <f t="shared" si="16"/>
        <v>40817</v>
      </c>
      <c r="CX133" s="118">
        <f t="shared" si="29"/>
        <v>0.2</v>
      </c>
      <c r="CY133" s="118">
        <f t="shared" si="30"/>
        <v>0.25</v>
      </c>
      <c r="CZ133" s="118">
        <f t="shared" si="31"/>
        <v>0.3</v>
      </c>
      <c r="DB133" s="118">
        <f t="shared" si="17"/>
        <v>0.16</v>
      </c>
      <c r="DC133" s="118">
        <f t="shared" si="18"/>
        <v>0.2</v>
      </c>
      <c r="DD133" s="118">
        <f t="shared" si="19"/>
        <v>0.24</v>
      </c>
      <c r="DF133" s="119">
        <f t="shared" si="20"/>
        <v>40817</v>
      </c>
      <c r="DG133" s="16">
        <f t="shared" si="21"/>
        <v>0.75</v>
      </c>
      <c r="DJ133" s="119">
        <f t="shared" si="22"/>
        <v>40817</v>
      </c>
      <c r="DK133" s="118">
        <f t="shared" si="23"/>
        <v>0.12</v>
      </c>
      <c r="DL133" s="118">
        <f t="shared" si="24"/>
        <v>0.15</v>
      </c>
      <c r="DM133" s="118">
        <f t="shared" si="25"/>
        <v>0.18</v>
      </c>
      <c r="DO133" s="118">
        <f t="shared" si="26"/>
        <v>0.08</v>
      </c>
      <c r="DP133" s="118">
        <f t="shared" si="27"/>
        <v>0.1</v>
      </c>
      <c r="DQ133" s="118">
        <f t="shared" si="28"/>
        <v>0.12</v>
      </c>
    </row>
    <row r="134" spans="1:121" x14ac:dyDescent="0.2">
      <c r="A134" s="16"/>
      <c r="B134" s="54">
        <v>39965</v>
      </c>
      <c r="C134" s="55">
        <v>40.125</v>
      </c>
      <c r="D134" s="55">
        <v>45.125</v>
      </c>
      <c r="E134" s="55">
        <v>50.125</v>
      </c>
      <c r="F134" s="39"/>
      <c r="G134" s="55">
        <v>24.040000915527344</v>
      </c>
      <c r="H134" s="55">
        <v>24.040000915527344</v>
      </c>
      <c r="I134" s="55">
        <v>24.040000915527344</v>
      </c>
      <c r="J134" s="22"/>
      <c r="K134" s="23">
        <v>40848</v>
      </c>
      <c r="L134" s="56">
        <v>22.290000915527344</v>
      </c>
      <c r="M134" s="56">
        <v>22.290000915527344</v>
      </c>
      <c r="N134" s="56">
        <v>22.290000915527344</v>
      </c>
      <c r="O134" s="21"/>
      <c r="P134" s="56">
        <v>14.790000915527344</v>
      </c>
      <c r="Q134" s="56">
        <v>14.790000915527344</v>
      </c>
      <c r="R134" s="56">
        <v>14.790000915527344</v>
      </c>
      <c r="S134" s="21"/>
      <c r="T134" s="56">
        <v>0</v>
      </c>
      <c r="U134" s="56">
        <v>0</v>
      </c>
      <c r="V134" s="56">
        <v>0</v>
      </c>
      <c r="W134" s="21"/>
      <c r="X134" s="56">
        <v>0.16</v>
      </c>
      <c r="Y134" s="56">
        <v>0.2</v>
      </c>
      <c r="Z134" s="56">
        <v>0.24</v>
      </c>
      <c r="AA134" s="21"/>
      <c r="AB134" s="56">
        <v>0.08</v>
      </c>
      <c r="AC134" s="56">
        <v>0.1</v>
      </c>
      <c r="AD134" s="56">
        <v>0.12</v>
      </c>
      <c r="AE134" s="21"/>
      <c r="AF134" s="56">
        <v>0.2</v>
      </c>
      <c r="AG134" s="56">
        <v>0.25</v>
      </c>
      <c r="AH134" s="56">
        <v>0.3</v>
      </c>
      <c r="AI134" s="21"/>
      <c r="AJ134" s="56">
        <v>0.12</v>
      </c>
      <c r="AK134" s="56">
        <v>0.15</v>
      </c>
      <c r="AL134" s="56">
        <v>0.18</v>
      </c>
      <c r="AM134" s="21"/>
      <c r="AN134" s="22">
        <v>42</v>
      </c>
      <c r="AO134" s="57">
        <v>0.4</v>
      </c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3">
        <v>40848</v>
      </c>
      <c r="BG134" s="59">
        <v>0.75</v>
      </c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  <c r="CC134" s="21"/>
      <c r="CD134" s="21"/>
      <c r="CE134" s="21"/>
      <c r="CF134"/>
      <c r="CK134" s="68"/>
      <c r="CL134" s="68"/>
      <c r="CM134" s="60"/>
      <c r="CN134"/>
      <c r="CO134"/>
      <c r="CP134"/>
      <c r="CQ134"/>
      <c r="CR134"/>
      <c r="CW134" s="119">
        <f t="shared" si="16"/>
        <v>40848</v>
      </c>
      <c r="CX134" s="118">
        <f t="shared" si="29"/>
        <v>0.2</v>
      </c>
      <c r="CY134" s="118">
        <f t="shared" si="30"/>
        <v>0.25</v>
      </c>
      <c r="CZ134" s="118">
        <f t="shared" si="31"/>
        <v>0.3</v>
      </c>
      <c r="DB134" s="118">
        <f t="shared" si="17"/>
        <v>0.16</v>
      </c>
      <c r="DC134" s="118">
        <f t="shared" si="18"/>
        <v>0.2</v>
      </c>
      <c r="DD134" s="118">
        <f t="shared" si="19"/>
        <v>0.24</v>
      </c>
      <c r="DF134" s="119">
        <f t="shared" si="20"/>
        <v>40848</v>
      </c>
      <c r="DG134" s="16">
        <f t="shared" si="21"/>
        <v>0.75</v>
      </c>
      <c r="DJ134" s="119">
        <f t="shared" si="22"/>
        <v>40848</v>
      </c>
      <c r="DK134" s="118">
        <f t="shared" si="23"/>
        <v>0.12</v>
      </c>
      <c r="DL134" s="118">
        <f t="shared" si="24"/>
        <v>0.15</v>
      </c>
      <c r="DM134" s="118">
        <f t="shared" si="25"/>
        <v>0.18</v>
      </c>
      <c r="DO134" s="118">
        <f t="shared" si="26"/>
        <v>0.08</v>
      </c>
      <c r="DP134" s="118">
        <f t="shared" si="27"/>
        <v>0.1</v>
      </c>
      <c r="DQ134" s="118">
        <f t="shared" si="28"/>
        <v>0.12</v>
      </c>
    </row>
    <row r="135" spans="1:121" x14ac:dyDescent="0.2">
      <c r="A135" s="16"/>
      <c r="B135" s="54">
        <v>39995</v>
      </c>
      <c r="C135" s="55">
        <v>44.499996185302734</v>
      </c>
      <c r="D135" s="55">
        <v>54.499996185302734</v>
      </c>
      <c r="E135" s="55">
        <v>64.499996185302734</v>
      </c>
      <c r="F135" s="39"/>
      <c r="G135" s="55">
        <v>24.540000915527344</v>
      </c>
      <c r="H135" s="55">
        <v>24.540000915527344</v>
      </c>
      <c r="I135" s="55">
        <v>24.540000915527344</v>
      </c>
      <c r="J135" s="22"/>
      <c r="K135" s="23">
        <v>40878</v>
      </c>
      <c r="L135" s="56">
        <v>27.290000915527344</v>
      </c>
      <c r="M135" s="56">
        <v>27.290000915527344</v>
      </c>
      <c r="N135" s="56">
        <v>27.290000915527344</v>
      </c>
      <c r="O135" s="21"/>
      <c r="P135" s="56">
        <v>21.790000915527344</v>
      </c>
      <c r="Q135" s="56">
        <v>21.790000915527344</v>
      </c>
      <c r="R135" s="56">
        <v>21.790000915527344</v>
      </c>
      <c r="S135" s="21"/>
      <c r="T135" s="56">
        <v>0</v>
      </c>
      <c r="U135" s="56">
        <v>0</v>
      </c>
      <c r="V135" s="56">
        <v>0</v>
      </c>
      <c r="W135" s="21"/>
      <c r="X135" s="56">
        <v>0.16</v>
      </c>
      <c r="Y135" s="56">
        <v>0.2</v>
      </c>
      <c r="Z135" s="56">
        <v>0.24</v>
      </c>
      <c r="AA135" s="21"/>
      <c r="AB135" s="56">
        <v>0.08</v>
      </c>
      <c r="AC135" s="56">
        <v>0.1</v>
      </c>
      <c r="AD135" s="56">
        <v>0.12</v>
      </c>
      <c r="AE135" s="21"/>
      <c r="AF135" s="56">
        <v>0.2</v>
      </c>
      <c r="AG135" s="56">
        <v>0.25</v>
      </c>
      <c r="AH135" s="56">
        <v>0.3</v>
      </c>
      <c r="AI135" s="21"/>
      <c r="AJ135" s="56">
        <v>0.12</v>
      </c>
      <c r="AK135" s="56">
        <v>0.15</v>
      </c>
      <c r="AL135" s="56">
        <v>0.18</v>
      </c>
      <c r="AM135" s="21"/>
      <c r="AN135" s="22">
        <v>42</v>
      </c>
      <c r="AO135" s="57">
        <v>0.4</v>
      </c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3">
        <v>40878</v>
      </c>
      <c r="BG135" s="59">
        <v>0.75</v>
      </c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  <c r="CC135" s="21"/>
      <c r="CD135" s="21"/>
      <c r="CE135" s="21"/>
      <c r="CF135"/>
      <c r="CK135" s="68"/>
      <c r="CL135" s="68"/>
      <c r="CM135" s="60"/>
      <c r="CN135"/>
      <c r="CO135"/>
      <c r="CP135"/>
      <c r="CQ135"/>
      <c r="CR135"/>
      <c r="CW135" s="119">
        <f t="shared" si="16"/>
        <v>40878</v>
      </c>
      <c r="CX135" s="118">
        <f t="shared" si="29"/>
        <v>0.2</v>
      </c>
      <c r="CY135" s="118">
        <f t="shared" si="30"/>
        <v>0.25</v>
      </c>
      <c r="CZ135" s="118">
        <f t="shared" si="31"/>
        <v>0.3</v>
      </c>
      <c r="DB135" s="118">
        <f t="shared" si="17"/>
        <v>0.16</v>
      </c>
      <c r="DC135" s="118">
        <f t="shared" si="18"/>
        <v>0.2</v>
      </c>
      <c r="DD135" s="118">
        <f t="shared" si="19"/>
        <v>0.24</v>
      </c>
      <c r="DF135" s="119">
        <f t="shared" si="20"/>
        <v>40878</v>
      </c>
      <c r="DG135" s="16">
        <f t="shared" si="21"/>
        <v>0.75</v>
      </c>
      <c r="DJ135" s="119">
        <f t="shared" si="22"/>
        <v>40878</v>
      </c>
      <c r="DK135" s="118">
        <f t="shared" si="23"/>
        <v>0.12</v>
      </c>
      <c r="DL135" s="118">
        <f t="shared" si="24"/>
        <v>0.15</v>
      </c>
      <c r="DM135" s="118">
        <f t="shared" si="25"/>
        <v>0.18</v>
      </c>
      <c r="DO135" s="118">
        <f t="shared" si="26"/>
        <v>0.08</v>
      </c>
      <c r="DP135" s="118">
        <f t="shared" si="27"/>
        <v>0.1</v>
      </c>
      <c r="DQ135" s="118">
        <f t="shared" si="28"/>
        <v>0.12</v>
      </c>
    </row>
    <row r="136" spans="1:121" x14ac:dyDescent="0.2">
      <c r="A136" s="16"/>
      <c r="B136" s="54">
        <v>40026</v>
      </c>
      <c r="C136" s="55">
        <v>44.499996185302734</v>
      </c>
      <c r="D136" s="55">
        <v>54.499996185302734</v>
      </c>
      <c r="E136" s="55">
        <v>64.499996185302734</v>
      </c>
      <c r="F136" s="39"/>
      <c r="G136" s="55">
        <v>25.540000915527344</v>
      </c>
      <c r="H136" s="55">
        <v>25.540000915527344</v>
      </c>
      <c r="I136" s="55">
        <v>25.540000915527344</v>
      </c>
      <c r="J136" s="22"/>
      <c r="K136" s="23">
        <v>40909</v>
      </c>
      <c r="L136" s="56">
        <v>35.75</v>
      </c>
      <c r="M136" s="56">
        <v>35.75</v>
      </c>
      <c r="N136" s="56">
        <v>35.75</v>
      </c>
      <c r="O136" s="21"/>
      <c r="P136" s="56">
        <v>25.25</v>
      </c>
      <c r="Q136" s="56">
        <v>25.25</v>
      </c>
      <c r="R136" s="56">
        <v>25.25</v>
      </c>
      <c r="S136" s="21"/>
      <c r="T136" s="56">
        <v>0</v>
      </c>
      <c r="U136" s="56">
        <v>0</v>
      </c>
      <c r="V136" s="56">
        <v>0</v>
      </c>
      <c r="W136" s="21"/>
      <c r="X136" s="56">
        <v>0.16</v>
      </c>
      <c r="Y136" s="56">
        <v>0.2</v>
      </c>
      <c r="Z136" s="56">
        <v>0.24</v>
      </c>
      <c r="AA136" s="21"/>
      <c r="AB136" s="56">
        <v>0.08</v>
      </c>
      <c r="AC136" s="56">
        <v>0.1</v>
      </c>
      <c r="AD136" s="56">
        <v>0.12</v>
      </c>
      <c r="AE136" s="21"/>
      <c r="AF136" s="56">
        <v>0.2</v>
      </c>
      <c r="AG136" s="56">
        <v>0.25</v>
      </c>
      <c r="AH136" s="56">
        <v>0.3</v>
      </c>
      <c r="AI136" s="21"/>
      <c r="AJ136" s="56">
        <v>0.12</v>
      </c>
      <c r="AK136" s="56">
        <v>0.15</v>
      </c>
      <c r="AL136" s="56">
        <v>0.18</v>
      </c>
      <c r="AM136" s="21"/>
      <c r="AN136" s="22">
        <v>43</v>
      </c>
      <c r="AO136" s="57">
        <v>0.4</v>
      </c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3">
        <v>40909</v>
      </c>
      <c r="BG136" s="59">
        <v>0.75</v>
      </c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/>
      <c r="CK136" s="68"/>
      <c r="CL136" s="68"/>
      <c r="CM136" s="60"/>
      <c r="CN136"/>
      <c r="CO136"/>
      <c r="CP136"/>
      <c r="CQ136"/>
      <c r="CR136"/>
      <c r="CW136" s="119">
        <f t="shared" si="16"/>
        <v>40909</v>
      </c>
      <c r="CX136" s="118">
        <f t="shared" si="29"/>
        <v>0.2</v>
      </c>
      <c r="CY136" s="118">
        <f t="shared" si="30"/>
        <v>0.25</v>
      </c>
      <c r="CZ136" s="118">
        <f t="shared" si="31"/>
        <v>0.3</v>
      </c>
      <c r="DB136" s="118">
        <f t="shared" si="17"/>
        <v>0.16</v>
      </c>
      <c r="DC136" s="118">
        <f t="shared" si="18"/>
        <v>0.2</v>
      </c>
      <c r="DD136" s="118">
        <f t="shared" si="19"/>
        <v>0.24</v>
      </c>
      <c r="DF136" s="119">
        <f t="shared" si="20"/>
        <v>40909</v>
      </c>
      <c r="DG136" s="16">
        <f t="shared" si="21"/>
        <v>0.75</v>
      </c>
      <c r="DJ136" s="119">
        <f t="shared" si="22"/>
        <v>40909</v>
      </c>
      <c r="DK136" s="118">
        <f t="shared" si="23"/>
        <v>0.12</v>
      </c>
      <c r="DL136" s="118">
        <f t="shared" si="24"/>
        <v>0.15</v>
      </c>
      <c r="DM136" s="118">
        <f t="shared" si="25"/>
        <v>0.18</v>
      </c>
      <c r="DO136" s="118">
        <f t="shared" si="26"/>
        <v>0.08</v>
      </c>
      <c r="DP136" s="118">
        <f t="shared" si="27"/>
        <v>0.1</v>
      </c>
      <c r="DQ136" s="118">
        <f t="shared" si="28"/>
        <v>0.12</v>
      </c>
    </row>
    <row r="137" spans="1:121" x14ac:dyDescent="0.2">
      <c r="A137" s="16"/>
      <c r="B137" s="54">
        <v>40057</v>
      </c>
      <c r="C137" s="55">
        <v>29.05999755859375</v>
      </c>
      <c r="D137" s="55">
        <v>30.55999755859375</v>
      </c>
      <c r="E137" s="55">
        <v>32.05999755859375</v>
      </c>
      <c r="F137" s="39"/>
      <c r="G137" s="55">
        <v>19.540000915527344</v>
      </c>
      <c r="H137" s="55">
        <v>19.540000915527344</v>
      </c>
      <c r="I137" s="55">
        <v>19.540000915527344</v>
      </c>
      <c r="J137" s="22"/>
      <c r="K137" s="23">
        <v>40940</v>
      </c>
      <c r="L137" s="56">
        <v>31.246002197265625</v>
      </c>
      <c r="M137" s="56">
        <v>31.246002197265625</v>
      </c>
      <c r="N137" s="56">
        <v>31.246002197265625</v>
      </c>
      <c r="O137" s="21"/>
      <c r="P137" s="56">
        <v>22.746501922607422</v>
      </c>
      <c r="Q137" s="56">
        <v>22.746501922607422</v>
      </c>
      <c r="R137" s="56">
        <v>22.746501922607422</v>
      </c>
      <c r="S137" s="21"/>
      <c r="T137" s="56">
        <v>0</v>
      </c>
      <c r="U137" s="56">
        <v>0</v>
      </c>
      <c r="V137" s="56">
        <v>0</v>
      </c>
      <c r="W137" s="21"/>
      <c r="X137" s="56">
        <v>0.16</v>
      </c>
      <c r="Y137" s="56">
        <v>0.2</v>
      </c>
      <c r="Z137" s="56">
        <v>0.24</v>
      </c>
      <c r="AA137" s="21"/>
      <c r="AB137" s="56">
        <v>0.08</v>
      </c>
      <c r="AC137" s="56">
        <v>0.1</v>
      </c>
      <c r="AD137" s="56">
        <v>0.12</v>
      </c>
      <c r="AE137" s="21"/>
      <c r="AF137" s="56">
        <v>0.2</v>
      </c>
      <c r="AG137" s="56">
        <v>0.25</v>
      </c>
      <c r="AH137" s="56">
        <v>0.3</v>
      </c>
      <c r="AI137" s="21"/>
      <c r="AJ137" s="56">
        <v>0.12</v>
      </c>
      <c r="AK137" s="56">
        <v>0.15</v>
      </c>
      <c r="AL137" s="56">
        <v>0.18</v>
      </c>
      <c r="AM137" s="21"/>
      <c r="AN137" s="22">
        <v>43</v>
      </c>
      <c r="AO137" s="57">
        <v>0.4</v>
      </c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3">
        <v>40940</v>
      </c>
      <c r="BG137" s="59">
        <v>0.75</v>
      </c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  <c r="CC137" s="21"/>
      <c r="CD137" s="21"/>
      <c r="CE137" s="21"/>
      <c r="CF137"/>
      <c r="CK137" s="68"/>
      <c r="CL137" s="68"/>
      <c r="CM137" s="60"/>
      <c r="CN137"/>
      <c r="CO137"/>
      <c r="CP137"/>
      <c r="CQ137"/>
      <c r="CR137"/>
      <c r="CW137" s="119">
        <f t="shared" si="16"/>
        <v>40940</v>
      </c>
      <c r="CX137" s="118">
        <f t="shared" si="29"/>
        <v>0.2</v>
      </c>
      <c r="CY137" s="118">
        <f t="shared" si="30"/>
        <v>0.25</v>
      </c>
      <c r="CZ137" s="118">
        <f t="shared" si="31"/>
        <v>0.3</v>
      </c>
      <c r="DB137" s="118">
        <f t="shared" si="17"/>
        <v>0.16</v>
      </c>
      <c r="DC137" s="118">
        <f t="shared" si="18"/>
        <v>0.2</v>
      </c>
      <c r="DD137" s="118">
        <f t="shared" si="19"/>
        <v>0.24</v>
      </c>
      <c r="DF137" s="119">
        <f t="shared" si="20"/>
        <v>40940</v>
      </c>
      <c r="DG137" s="16">
        <f t="shared" si="21"/>
        <v>0.75</v>
      </c>
      <c r="DJ137" s="119">
        <f t="shared" si="22"/>
        <v>40940</v>
      </c>
      <c r="DK137" s="118">
        <f t="shared" si="23"/>
        <v>0.12</v>
      </c>
      <c r="DL137" s="118">
        <f t="shared" si="24"/>
        <v>0.15</v>
      </c>
      <c r="DM137" s="118">
        <f t="shared" si="25"/>
        <v>0.18</v>
      </c>
      <c r="DO137" s="118">
        <f t="shared" si="26"/>
        <v>0.08</v>
      </c>
      <c r="DP137" s="118">
        <f t="shared" si="27"/>
        <v>0.1</v>
      </c>
      <c r="DQ137" s="118">
        <f t="shared" si="28"/>
        <v>0.12</v>
      </c>
    </row>
    <row r="138" spans="1:121" x14ac:dyDescent="0.2">
      <c r="A138" s="16"/>
      <c r="B138" s="54">
        <v>40087</v>
      </c>
      <c r="C138" s="55">
        <v>31.211566925048828</v>
      </c>
      <c r="D138" s="55">
        <v>32.711566925048828</v>
      </c>
      <c r="E138" s="55">
        <v>34.211566925048828</v>
      </c>
      <c r="F138" s="39"/>
      <c r="G138" s="55">
        <v>19.040002822875977</v>
      </c>
      <c r="H138" s="55">
        <v>19.040002822875977</v>
      </c>
      <c r="I138" s="55">
        <v>19.040002822875977</v>
      </c>
      <c r="J138" s="22"/>
      <c r="K138" s="23">
        <v>40969</v>
      </c>
      <c r="L138" s="56">
        <v>25.5</v>
      </c>
      <c r="M138" s="56">
        <v>25.5</v>
      </c>
      <c r="N138" s="56">
        <v>25.5</v>
      </c>
      <c r="O138" s="21"/>
      <c r="P138" s="56">
        <v>20</v>
      </c>
      <c r="Q138" s="56">
        <v>20</v>
      </c>
      <c r="R138" s="56">
        <v>20</v>
      </c>
      <c r="S138" s="21"/>
      <c r="T138" s="56">
        <v>0</v>
      </c>
      <c r="U138" s="56">
        <v>0</v>
      </c>
      <c r="V138" s="56">
        <v>0</v>
      </c>
      <c r="W138" s="21"/>
      <c r="X138" s="56">
        <v>0.16</v>
      </c>
      <c r="Y138" s="56">
        <v>0.2</v>
      </c>
      <c r="Z138" s="56">
        <v>0.24</v>
      </c>
      <c r="AA138" s="21"/>
      <c r="AB138" s="56">
        <v>0.08</v>
      </c>
      <c r="AC138" s="56">
        <v>0.1</v>
      </c>
      <c r="AD138" s="56">
        <v>0.12</v>
      </c>
      <c r="AE138" s="21"/>
      <c r="AF138" s="56">
        <v>0.2</v>
      </c>
      <c r="AG138" s="56">
        <v>0.25</v>
      </c>
      <c r="AH138" s="56">
        <v>0.3</v>
      </c>
      <c r="AI138" s="21"/>
      <c r="AJ138" s="56">
        <v>0.12</v>
      </c>
      <c r="AK138" s="56">
        <v>0.15</v>
      </c>
      <c r="AL138" s="56">
        <v>0.18</v>
      </c>
      <c r="AM138" s="21"/>
      <c r="AN138" s="22">
        <v>43</v>
      </c>
      <c r="AO138" s="57">
        <v>0.4</v>
      </c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3">
        <v>40969</v>
      </c>
      <c r="BG138" s="59">
        <v>0.75</v>
      </c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  <c r="BZ138" s="21"/>
      <c r="CA138" s="21"/>
      <c r="CB138" s="21"/>
      <c r="CC138" s="21"/>
      <c r="CD138" s="21"/>
      <c r="CE138" s="21"/>
      <c r="CF138"/>
      <c r="CK138" s="68"/>
      <c r="CL138" s="68"/>
      <c r="CM138" s="60"/>
      <c r="CN138"/>
      <c r="CO138"/>
      <c r="CP138"/>
      <c r="CQ138"/>
      <c r="CR138"/>
      <c r="CW138" s="119">
        <f t="shared" si="16"/>
        <v>40969</v>
      </c>
      <c r="CX138" s="118">
        <f t="shared" si="29"/>
        <v>0.2</v>
      </c>
      <c r="CY138" s="118">
        <f t="shared" si="30"/>
        <v>0.25</v>
      </c>
      <c r="CZ138" s="118">
        <f t="shared" si="31"/>
        <v>0.3</v>
      </c>
      <c r="DB138" s="118">
        <f t="shared" si="17"/>
        <v>0.16</v>
      </c>
      <c r="DC138" s="118">
        <f t="shared" si="18"/>
        <v>0.2</v>
      </c>
      <c r="DD138" s="118">
        <f t="shared" si="19"/>
        <v>0.24</v>
      </c>
      <c r="DF138" s="119">
        <f t="shared" si="20"/>
        <v>40969</v>
      </c>
      <c r="DG138" s="16">
        <f t="shared" si="21"/>
        <v>0.75</v>
      </c>
      <c r="DJ138" s="119">
        <f t="shared" si="22"/>
        <v>40969</v>
      </c>
      <c r="DK138" s="118">
        <f t="shared" si="23"/>
        <v>0.12</v>
      </c>
      <c r="DL138" s="118">
        <f t="shared" si="24"/>
        <v>0.15</v>
      </c>
      <c r="DM138" s="118">
        <f t="shared" si="25"/>
        <v>0.18</v>
      </c>
      <c r="DO138" s="118">
        <f t="shared" si="26"/>
        <v>0.08</v>
      </c>
      <c r="DP138" s="118">
        <f t="shared" si="27"/>
        <v>0.1</v>
      </c>
      <c r="DQ138" s="118">
        <f t="shared" si="28"/>
        <v>0.12</v>
      </c>
    </row>
    <row r="139" spans="1:121" x14ac:dyDescent="0.2">
      <c r="A139" s="16"/>
      <c r="B139" s="54">
        <v>40118</v>
      </c>
      <c r="C139" s="55">
        <v>31.311565399169922</v>
      </c>
      <c r="D139" s="55">
        <v>32.811565399169922</v>
      </c>
      <c r="E139" s="55">
        <v>34.311565399169922</v>
      </c>
      <c r="F139" s="39"/>
      <c r="G139" s="55">
        <v>20.040000915527344</v>
      </c>
      <c r="H139" s="55">
        <v>20.040000915527344</v>
      </c>
      <c r="I139" s="55">
        <v>20.040000915527344</v>
      </c>
      <c r="J139" s="22"/>
      <c r="K139" s="23">
        <v>41000</v>
      </c>
      <c r="L139" s="56">
        <v>22</v>
      </c>
      <c r="M139" s="56">
        <v>22</v>
      </c>
      <c r="N139" s="56">
        <v>22</v>
      </c>
      <c r="O139" s="21"/>
      <c r="P139" s="56">
        <v>16.495000839233398</v>
      </c>
      <c r="Q139" s="56">
        <v>16.495000839233398</v>
      </c>
      <c r="R139" s="56">
        <v>16.495000839233398</v>
      </c>
      <c r="S139" s="21"/>
      <c r="T139" s="56">
        <v>0</v>
      </c>
      <c r="U139" s="56">
        <v>0</v>
      </c>
      <c r="V139" s="56">
        <v>0</v>
      </c>
      <c r="W139" s="21"/>
      <c r="X139" s="56">
        <v>0.16</v>
      </c>
      <c r="Y139" s="56">
        <v>0.2</v>
      </c>
      <c r="Z139" s="56">
        <v>0.24</v>
      </c>
      <c r="AA139" s="21"/>
      <c r="AB139" s="56">
        <v>0.08</v>
      </c>
      <c r="AC139" s="56">
        <v>0.1</v>
      </c>
      <c r="AD139" s="56">
        <v>0.12</v>
      </c>
      <c r="AE139" s="21"/>
      <c r="AF139" s="56">
        <v>0.2</v>
      </c>
      <c r="AG139" s="56">
        <v>0.25</v>
      </c>
      <c r="AH139" s="56">
        <v>0.3</v>
      </c>
      <c r="AI139" s="21"/>
      <c r="AJ139" s="56">
        <v>0.12</v>
      </c>
      <c r="AK139" s="56">
        <v>0.15</v>
      </c>
      <c r="AL139" s="56">
        <v>0.18</v>
      </c>
      <c r="AM139" s="21"/>
      <c r="AN139" s="22">
        <v>44</v>
      </c>
      <c r="AO139" s="57">
        <v>0.4</v>
      </c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3">
        <v>41000</v>
      </c>
      <c r="BG139" s="59">
        <v>0.75</v>
      </c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21"/>
      <c r="CB139" s="21"/>
      <c r="CC139" s="21"/>
      <c r="CD139" s="21"/>
      <c r="CE139" s="21"/>
      <c r="CF139"/>
      <c r="CK139" s="68"/>
      <c r="CL139" s="68"/>
      <c r="CM139" s="60"/>
      <c r="CN139"/>
      <c r="CO139"/>
      <c r="CP139"/>
      <c r="CQ139"/>
      <c r="CR139"/>
      <c r="CW139" s="119">
        <f t="shared" ref="CW139:CW202" si="32">K139</f>
        <v>41000</v>
      </c>
      <c r="CX139" s="118">
        <f t="shared" si="29"/>
        <v>0.2</v>
      </c>
      <c r="CY139" s="118">
        <f t="shared" si="30"/>
        <v>0.25</v>
      </c>
      <c r="CZ139" s="118">
        <f t="shared" si="31"/>
        <v>0.3</v>
      </c>
      <c r="DB139" s="118">
        <f t="shared" ref="DB139:DB202" si="33">X139</f>
        <v>0.16</v>
      </c>
      <c r="DC139" s="118">
        <f t="shared" ref="DC139:DC202" si="34">Y139</f>
        <v>0.2</v>
      </c>
      <c r="DD139" s="118">
        <f t="shared" ref="DD139:DD202" si="35">Z139</f>
        <v>0.24</v>
      </c>
      <c r="DF139" s="119">
        <f t="shared" ref="DF139:DF202" si="36">BF139</f>
        <v>41000</v>
      </c>
      <c r="DG139" s="16">
        <f t="shared" ref="DG139:DG202" si="37">BG139</f>
        <v>0.75</v>
      </c>
      <c r="DJ139" s="119">
        <f t="shared" ref="DJ139:DJ202" si="38">CW139</f>
        <v>41000</v>
      </c>
      <c r="DK139" s="118">
        <f t="shared" ref="DK139:DK202" si="39">AJ139</f>
        <v>0.12</v>
      </c>
      <c r="DL139" s="118">
        <f t="shared" ref="DL139:DL202" si="40">AK139</f>
        <v>0.15</v>
      </c>
      <c r="DM139" s="118">
        <f t="shared" ref="DM139:DM202" si="41">AL139</f>
        <v>0.18</v>
      </c>
      <c r="DO139" s="118">
        <f t="shared" ref="DO139:DO202" si="42">AB139</f>
        <v>0.08</v>
      </c>
      <c r="DP139" s="118">
        <f t="shared" ref="DP139:DP202" si="43">AC139</f>
        <v>0.1</v>
      </c>
      <c r="DQ139" s="118">
        <f t="shared" ref="DQ139:DQ202" si="44">AD139</f>
        <v>0.12</v>
      </c>
    </row>
    <row r="140" spans="1:121" x14ac:dyDescent="0.2">
      <c r="A140" s="16"/>
      <c r="B140" s="54">
        <v>40148</v>
      </c>
      <c r="C140" s="55">
        <v>31.411563873291016</v>
      </c>
      <c r="D140" s="55">
        <v>32.911563873291016</v>
      </c>
      <c r="E140" s="55">
        <v>34.411563873291016</v>
      </c>
      <c r="F140" s="39"/>
      <c r="G140" s="55">
        <v>22.290000915527344</v>
      </c>
      <c r="H140" s="55">
        <v>22.290000915527344</v>
      </c>
      <c r="I140" s="55">
        <v>22.290000915527344</v>
      </c>
      <c r="J140" s="22"/>
      <c r="K140" s="23">
        <v>41030</v>
      </c>
      <c r="L140" s="56">
        <v>22.290000915527344</v>
      </c>
      <c r="M140" s="56">
        <v>22.290000915527344</v>
      </c>
      <c r="N140" s="56">
        <v>22.290000915527344</v>
      </c>
      <c r="O140" s="21"/>
      <c r="P140" s="56">
        <v>15.795000076293945</v>
      </c>
      <c r="Q140" s="56">
        <v>15.795000076293945</v>
      </c>
      <c r="R140" s="56">
        <v>15.795000076293945</v>
      </c>
      <c r="S140" s="21"/>
      <c r="T140" s="56">
        <v>0</v>
      </c>
      <c r="U140" s="56">
        <v>0</v>
      </c>
      <c r="V140" s="56">
        <v>0</v>
      </c>
      <c r="W140" s="21"/>
      <c r="X140" s="56">
        <v>0.16</v>
      </c>
      <c r="Y140" s="56">
        <v>0.2</v>
      </c>
      <c r="Z140" s="56">
        <v>0.24</v>
      </c>
      <c r="AA140" s="21"/>
      <c r="AB140" s="56">
        <v>0.08</v>
      </c>
      <c r="AC140" s="56">
        <v>0.1</v>
      </c>
      <c r="AD140" s="56">
        <v>0.12</v>
      </c>
      <c r="AE140" s="21"/>
      <c r="AF140" s="56">
        <v>0.2</v>
      </c>
      <c r="AG140" s="56">
        <v>0.25</v>
      </c>
      <c r="AH140" s="56">
        <v>0.3</v>
      </c>
      <c r="AI140" s="21"/>
      <c r="AJ140" s="56">
        <v>0.12</v>
      </c>
      <c r="AK140" s="56">
        <v>0.15</v>
      </c>
      <c r="AL140" s="56">
        <v>0.18</v>
      </c>
      <c r="AM140" s="21"/>
      <c r="AN140" s="22">
        <v>44</v>
      </c>
      <c r="AO140" s="57">
        <v>0.4</v>
      </c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3">
        <v>41030</v>
      </c>
      <c r="BG140" s="59">
        <v>0.75</v>
      </c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  <c r="BZ140" s="21"/>
      <c r="CA140" s="21"/>
      <c r="CB140" s="21"/>
      <c r="CC140" s="21"/>
      <c r="CD140" s="21"/>
      <c r="CE140" s="21"/>
      <c r="CF140"/>
      <c r="CK140" s="68"/>
      <c r="CL140" s="68"/>
      <c r="CM140" s="60"/>
      <c r="CN140"/>
      <c r="CO140"/>
      <c r="CP140"/>
      <c r="CQ140"/>
      <c r="CR140"/>
      <c r="CW140" s="119">
        <f t="shared" si="32"/>
        <v>41030</v>
      </c>
      <c r="CX140" s="118">
        <f t="shared" ref="CX140:CX203" si="45">AF140</f>
        <v>0.2</v>
      </c>
      <c r="CY140" s="118">
        <f t="shared" ref="CY140:CY203" si="46">AG140</f>
        <v>0.25</v>
      </c>
      <c r="CZ140" s="118">
        <f t="shared" ref="CZ140:CZ203" si="47">AH140</f>
        <v>0.3</v>
      </c>
      <c r="DB140" s="118">
        <f t="shared" si="33"/>
        <v>0.16</v>
      </c>
      <c r="DC140" s="118">
        <f t="shared" si="34"/>
        <v>0.2</v>
      </c>
      <c r="DD140" s="118">
        <f t="shared" si="35"/>
        <v>0.24</v>
      </c>
      <c r="DF140" s="119">
        <f t="shared" si="36"/>
        <v>41030</v>
      </c>
      <c r="DG140" s="16">
        <f t="shared" si="37"/>
        <v>0.75</v>
      </c>
      <c r="DJ140" s="119">
        <f t="shared" si="38"/>
        <v>41030</v>
      </c>
      <c r="DK140" s="118">
        <f t="shared" si="39"/>
        <v>0.12</v>
      </c>
      <c r="DL140" s="118">
        <f t="shared" si="40"/>
        <v>0.15</v>
      </c>
      <c r="DM140" s="118">
        <f t="shared" si="41"/>
        <v>0.18</v>
      </c>
      <c r="DO140" s="118">
        <f t="shared" si="42"/>
        <v>0.08</v>
      </c>
      <c r="DP140" s="118">
        <f t="shared" si="43"/>
        <v>0.1</v>
      </c>
      <c r="DQ140" s="118">
        <f t="shared" si="44"/>
        <v>0.12</v>
      </c>
    </row>
    <row r="141" spans="1:121" x14ac:dyDescent="0.2">
      <c r="A141" s="16"/>
      <c r="B141" s="54">
        <v>40179</v>
      </c>
      <c r="C141" s="55">
        <v>34.995716094970703</v>
      </c>
      <c r="D141" s="55">
        <v>36.495716094970703</v>
      </c>
      <c r="E141" s="55">
        <v>37.995716094970703</v>
      </c>
      <c r="F141" s="39"/>
      <c r="G141" s="55">
        <v>24.5</v>
      </c>
      <c r="H141" s="55">
        <v>24.5</v>
      </c>
      <c r="I141" s="55">
        <v>24.5</v>
      </c>
      <c r="J141" s="22"/>
      <c r="K141" s="23">
        <v>41061</v>
      </c>
      <c r="L141" s="56">
        <v>29.290000915527344</v>
      </c>
      <c r="M141" s="56">
        <v>29.290000915527344</v>
      </c>
      <c r="N141" s="56">
        <v>29.290000915527344</v>
      </c>
      <c r="O141" s="21"/>
      <c r="P141" s="56">
        <v>19.790000915527344</v>
      </c>
      <c r="Q141" s="56">
        <v>19.790000915527344</v>
      </c>
      <c r="R141" s="56">
        <v>19.790000915527344</v>
      </c>
      <c r="S141" s="21"/>
      <c r="T141" s="56">
        <v>0</v>
      </c>
      <c r="U141" s="56">
        <v>0</v>
      </c>
      <c r="V141" s="56">
        <v>0</v>
      </c>
      <c r="W141" s="21"/>
      <c r="X141" s="56">
        <v>0.16</v>
      </c>
      <c r="Y141" s="56">
        <v>0.2</v>
      </c>
      <c r="Z141" s="56">
        <v>0.24</v>
      </c>
      <c r="AA141" s="21"/>
      <c r="AB141" s="56">
        <v>0.08</v>
      </c>
      <c r="AC141" s="56">
        <v>0.1</v>
      </c>
      <c r="AD141" s="56">
        <v>0.12</v>
      </c>
      <c r="AE141" s="21"/>
      <c r="AF141" s="56">
        <v>0.2</v>
      </c>
      <c r="AG141" s="56">
        <v>0.25</v>
      </c>
      <c r="AH141" s="56">
        <v>0.3</v>
      </c>
      <c r="AI141" s="21"/>
      <c r="AJ141" s="56">
        <v>0.12</v>
      </c>
      <c r="AK141" s="56">
        <v>0.15</v>
      </c>
      <c r="AL141" s="56">
        <v>0.18</v>
      </c>
      <c r="AM141" s="21"/>
      <c r="AN141" s="22">
        <v>44</v>
      </c>
      <c r="AO141" s="57">
        <v>0.4</v>
      </c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3">
        <v>41061</v>
      </c>
      <c r="BG141" s="59">
        <v>0.75</v>
      </c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21"/>
      <c r="CA141" s="21"/>
      <c r="CB141" s="21"/>
      <c r="CC141" s="21"/>
      <c r="CD141" s="21"/>
      <c r="CE141" s="21"/>
      <c r="CF141"/>
      <c r="CK141" s="68"/>
      <c r="CL141" s="68"/>
      <c r="CM141" s="60"/>
      <c r="CN141"/>
      <c r="CO141"/>
      <c r="CP141"/>
      <c r="CQ141"/>
      <c r="CR141"/>
      <c r="CW141" s="119">
        <f t="shared" si="32"/>
        <v>41061</v>
      </c>
      <c r="CX141" s="118">
        <f t="shared" si="45"/>
        <v>0.2</v>
      </c>
      <c r="CY141" s="118">
        <f t="shared" si="46"/>
        <v>0.25</v>
      </c>
      <c r="CZ141" s="118">
        <f t="shared" si="47"/>
        <v>0.3</v>
      </c>
      <c r="DB141" s="118">
        <f t="shared" si="33"/>
        <v>0.16</v>
      </c>
      <c r="DC141" s="118">
        <f t="shared" si="34"/>
        <v>0.2</v>
      </c>
      <c r="DD141" s="118">
        <f t="shared" si="35"/>
        <v>0.24</v>
      </c>
      <c r="DF141" s="119">
        <f t="shared" si="36"/>
        <v>41061</v>
      </c>
      <c r="DG141" s="16">
        <f t="shared" si="37"/>
        <v>0.75</v>
      </c>
      <c r="DJ141" s="119">
        <f t="shared" si="38"/>
        <v>41061</v>
      </c>
      <c r="DK141" s="118">
        <f t="shared" si="39"/>
        <v>0.12</v>
      </c>
      <c r="DL141" s="118">
        <f t="shared" si="40"/>
        <v>0.15</v>
      </c>
      <c r="DM141" s="118">
        <f t="shared" si="41"/>
        <v>0.18</v>
      </c>
      <c r="DO141" s="118">
        <f t="shared" si="42"/>
        <v>0.08</v>
      </c>
      <c r="DP141" s="118">
        <f t="shared" si="43"/>
        <v>0.1</v>
      </c>
      <c r="DQ141" s="118">
        <f t="shared" si="44"/>
        <v>0.12</v>
      </c>
    </row>
    <row r="142" spans="1:121" x14ac:dyDescent="0.2">
      <c r="A142" s="16"/>
      <c r="B142" s="54">
        <v>40210</v>
      </c>
      <c r="C142" s="55">
        <v>34.395713806152344</v>
      </c>
      <c r="D142" s="55">
        <v>35.895713806152344</v>
      </c>
      <c r="E142" s="55">
        <v>37.395713806152344</v>
      </c>
      <c r="F142" s="39"/>
      <c r="G142" s="55">
        <v>23</v>
      </c>
      <c r="H142" s="55">
        <v>23</v>
      </c>
      <c r="I142" s="55">
        <v>23</v>
      </c>
      <c r="J142" s="22"/>
      <c r="K142" s="23">
        <v>41091</v>
      </c>
      <c r="L142" s="56">
        <v>35.290000915527344</v>
      </c>
      <c r="M142" s="56">
        <v>35.290000915527344</v>
      </c>
      <c r="N142" s="56">
        <v>35.290000915527344</v>
      </c>
      <c r="O142" s="21"/>
      <c r="P142" s="56">
        <v>25.790000915527344</v>
      </c>
      <c r="Q142" s="56">
        <v>25.790000915527344</v>
      </c>
      <c r="R142" s="56">
        <v>25.790000915527344</v>
      </c>
      <c r="S142" s="21"/>
      <c r="T142" s="56">
        <v>0</v>
      </c>
      <c r="U142" s="56">
        <v>0</v>
      </c>
      <c r="V142" s="56">
        <v>0</v>
      </c>
      <c r="W142" s="21"/>
      <c r="X142" s="56">
        <v>0.16</v>
      </c>
      <c r="Y142" s="56">
        <v>0.2</v>
      </c>
      <c r="Z142" s="56">
        <v>0.24</v>
      </c>
      <c r="AA142" s="21"/>
      <c r="AB142" s="56">
        <v>0.08</v>
      </c>
      <c r="AC142" s="56">
        <v>0.1</v>
      </c>
      <c r="AD142" s="56">
        <v>0.12</v>
      </c>
      <c r="AE142" s="21"/>
      <c r="AF142" s="56">
        <v>0.2</v>
      </c>
      <c r="AG142" s="56">
        <v>0.25</v>
      </c>
      <c r="AH142" s="56">
        <v>0.3</v>
      </c>
      <c r="AI142" s="21"/>
      <c r="AJ142" s="56">
        <v>0.12</v>
      </c>
      <c r="AK142" s="56">
        <v>0.15</v>
      </c>
      <c r="AL142" s="56">
        <v>0.18</v>
      </c>
      <c r="AM142" s="21"/>
      <c r="AN142" s="22">
        <v>45</v>
      </c>
      <c r="AO142" s="57">
        <v>0.4</v>
      </c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3">
        <v>41091</v>
      </c>
      <c r="BG142" s="59">
        <v>0.75</v>
      </c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21"/>
      <c r="CB142" s="21"/>
      <c r="CC142" s="21"/>
      <c r="CD142" s="21"/>
      <c r="CE142" s="21"/>
      <c r="CF142"/>
      <c r="CK142" s="68"/>
      <c r="CL142" s="68"/>
      <c r="CM142" s="60"/>
      <c r="CN142"/>
      <c r="CO142"/>
      <c r="CP142"/>
      <c r="CQ142"/>
      <c r="CR142"/>
      <c r="CW142" s="119">
        <f t="shared" si="32"/>
        <v>41091</v>
      </c>
      <c r="CX142" s="118">
        <f t="shared" si="45"/>
        <v>0.2</v>
      </c>
      <c r="CY142" s="118">
        <f t="shared" si="46"/>
        <v>0.25</v>
      </c>
      <c r="CZ142" s="118">
        <f t="shared" si="47"/>
        <v>0.3</v>
      </c>
      <c r="DB142" s="118">
        <f t="shared" si="33"/>
        <v>0.16</v>
      </c>
      <c r="DC142" s="118">
        <f t="shared" si="34"/>
        <v>0.2</v>
      </c>
      <c r="DD142" s="118">
        <f t="shared" si="35"/>
        <v>0.24</v>
      </c>
      <c r="DF142" s="119">
        <f t="shared" si="36"/>
        <v>41091</v>
      </c>
      <c r="DG142" s="16">
        <f t="shared" si="37"/>
        <v>0.75</v>
      </c>
      <c r="DJ142" s="119">
        <f t="shared" si="38"/>
        <v>41091</v>
      </c>
      <c r="DK142" s="118">
        <f t="shared" si="39"/>
        <v>0.12</v>
      </c>
      <c r="DL142" s="118">
        <f t="shared" si="40"/>
        <v>0.15</v>
      </c>
      <c r="DM142" s="118">
        <f t="shared" si="41"/>
        <v>0.18</v>
      </c>
      <c r="DO142" s="118">
        <f t="shared" si="42"/>
        <v>0.08</v>
      </c>
      <c r="DP142" s="118">
        <f t="shared" si="43"/>
        <v>0.1</v>
      </c>
      <c r="DQ142" s="118">
        <f t="shared" si="44"/>
        <v>0.12</v>
      </c>
    </row>
    <row r="143" spans="1:121" x14ac:dyDescent="0.2">
      <c r="A143" s="16"/>
      <c r="B143" s="54">
        <v>40238</v>
      </c>
      <c r="C143" s="55">
        <v>33.107681274414063</v>
      </c>
      <c r="D143" s="55">
        <v>34.607681274414063</v>
      </c>
      <c r="E143" s="55">
        <v>36.107681274414063</v>
      </c>
      <c r="F143" s="39"/>
      <c r="G143" s="55">
        <v>24</v>
      </c>
      <c r="H143" s="55">
        <v>24</v>
      </c>
      <c r="I143" s="55">
        <v>24</v>
      </c>
      <c r="J143" s="22"/>
      <c r="K143" s="23">
        <v>41122</v>
      </c>
      <c r="L143" s="56">
        <v>33.290004730224609</v>
      </c>
      <c r="M143" s="56">
        <v>33.290004730224609</v>
      </c>
      <c r="N143" s="56">
        <v>33.290004730224609</v>
      </c>
      <c r="O143" s="21"/>
      <c r="P143" s="56">
        <v>25.790000915527344</v>
      </c>
      <c r="Q143" s="56">
        <v>25.790000915527344</v>
      </c>
      <c r="R143" s="56">
        <v>25.790000915527344</v>
      </c>
      <c r="S143" s="21"/>
      <c r="T143" s="56">
        <v>0</v>
      </c>
      <c r="U143" s="56">
        <v>0</v>
      </c>
      <c r="V143" s="56">
        <v>0</v>
      </c>
      <c r="W143" s="21"/>
      <c r="X143" s="56">
        <v>0.24</v>
      </c>
      <c r="Y143" s="56">
        <v>0.3</v>
      </c>
      <c r="Z143" s="56">
        <v>0.36</v>
      </c>
      <c r="AA143" s="21"/>
      <c r="AB143" s="56">
        <v>0.12</v>
      </c>
      <c r="AC143" s="56">
        <v>0.15</v>
      </c>
      <c r="AD143" s="56">
        <v>0.18</v>
      </c>
      <c r="AE143" s="21"/>
      <c r="AF143" s="56">
        <v>0.32</v>
      </c>
      <c r="AG143" s="56">
        <v>0.4</v>
      </c>
      <c r="AH143" s="56">
        <v>0.48</v>
      </c>
      <c r="AI143" s="21"/>
      <c r="AJ143" s="56">
        <v>0.192</v>
      </c>
      <c r="AK143" s="56">
        <v>0.24</v>
      </c>
      <c r="AL143" s="56">
        <v>0.28799999999999998</v>
      </c>
      <c r="AM143" s="21"/>
      <c r="AN143" s="22">
        <v>45</v>
      </c>
      <c r="AO143" s="57">
        <v>0.4</v>
      </c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3">
        <v>41122</v>
      </c>
      <c r="BG143" s="59">
        <v>0.75</v>
      </c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21"/>
      <c r="CA143" s="21"/>
      <c r="CB143" s="21"/>
      <c r="CC143" s="21"/>
      <c r="CD143" s="21"/>
      <c r="CE143" s="21"/>
      <c r="CF143"/>
      <c r="CK143" s="68"/>
      <c r="CL143" s="68"/>
      <c r="CM143" s="60"/>
      <c r="CN143"/>
      <c r="CO143"/>
      <c r="CP143"/>
      <c r="CQ143"/>
      <c r="CR143"/>
      <c r="CW143" s="119">
        <f t="shared" si="32"/>
        <v>41122</v>
      </c>
      <c r="CX143" s="118">
        <f t="shared" si="45"/>
        <v>0.32</v>
      </c>
      <c r="CY143" s="118">
        <f t="shared" si="46"/>
        <v>0.4</v>
      </c>
      <c r="CZ143" s="118">
        <f t="shared" si="47"/>
        <v>0.48</v>
      </c>
      <c r="DB143" s="118">
        <f t="shared" si="33"/>
        <v>0.24</v>
      </c>
      <c r="DC143" s="118">
        <f t="shared" si="34"/>
        <v>0.3</v>
      </c>
      <c r="DD143" s="118">
        <f t="shared" si="35"/>
        <v>0.36</v>
      </c>
      <c r="DF143" s="119">
        <f t="shared" si="36"/>
        <v>41122</v>
      </c>
      <c r="DG143" s="16">
        <f t="shared" si="37"/>
        <v>0.75</v>
      </c>
      <c r="DJ143" s="119">
        <f t="shared" si="38"/>
        <v>41122</v>
      </c>
      <c r="DK143" s="118">
        <f t="shared" si="39"/>
        <v>0.192</v>
      </c>
      <c r="DL143" s="118">
        <f t="shared" si="40"/>
        <v>0.24</v>
      </c>
      <c r="DM143" s="118">
        <f t="shared" si="41"/>
        <v>0.28799999999999998</v>
      </c>
      <c r="DO143" s="118">
        <f t="shared" si="42"/>
        <v>0.12</v>
      </c>
      <c r="DP143" s="118">
        <f t="shared" si="43"/>
        <v>0.15</v>
      </c>
      <c r="DQ143" s="118">
        <f t="shared" si="44"/>
        <v>0.18</v>
      </c>
    </row>
    <row r="144" spans="1:121" x14ac:dyDescent="0.2">
      <c r="A144" s="16"/>
      <c r="B144" s="54">
        <v>40269</v>
      </c>
      <c r="C144" s="55">
        <v>33.307682037353516</v>
      </c>
      <c r="D144" s="55">
        <v>34.807682037353516</v>
      </c>
      <c r="E144" s="55">
        <v>36.307682037353516</v>
      </c>
      <c r="F144" s="39"/>
      <c r="G144" s="55">
        <v>21</v>
      </c>
      <c r="H144" s="55">
        <v>21</v>
      </c>
      <c r="I144" s="55">
        <v>21</v>
      </c>
      <c r="J144" s="22"/>
      <c r="K144" s="23">
        <v>41153</v>
      </c>
      <c r="L144" s="56">
        <v>25.290000915527344</v>
      </c>
      <c r="M144" s="56">
        <v>25.290000915527344</v>
      </c>
      <c r="N144" s="56">
        <v>25.290000915527344</v>
      </c>
      <c r="O144" s="21"/>
      <c r="P144" s="56">
        <v>19.790000915527344</v>
      </c>
      <c r="Q144" s="56">
        <v>19.790000915527344</v>
      </c>
      <c r="R144" s="56">
        <v>19.790000915527344</v>
      </c>
      <c r="S144" s="21"/>
      <c r="T144" s="56">
        <v>0</v>
      </c>
      <c r="U144" s="56">
        <v>0</v>
      </c>
      <c r="V144" s="56">
        <v>0</v>
      </c>
      <c r="W144" s="21"/>
      <c r="X144" s="56">
        <v>0.24</v>
      </c>
      <c r="Y144" s="56">
        <v>0.3</v>
      </c>
      <c r="Z144" s="56">
        <v>0.36</v>
      </c>
      <c r="AA144" s="21"/>
      <c r="AB144" s="56">
        <v>0.12</v>
      </c>
      <c r="AC144" s="56">
        <v>0.15</v>
      </c>
      <c r="AD144" s="56">
        <v>0.18</v>
      </c>
      <c r="AE144" s="21"/>
      <c r="AF144" s="56">
        <v>0.32</v>
      </c>
      <c r="AG144" s="56">
        <v>0.4</v>
      </c>
      <c r="AH144" s="56">
        <v>0.48</v>
      </c>
      <c r="AI144" s="21"/>
      <c r="AJ144" s="56">
        <v>0.192</v>
      </c>
      <c r="AK144" s="56">
        <v>0.24</v>
      </c>
      <c r="AL144" s="56">
        <v>0.28799999999999998</v>
      </c>
      <c r="AM144" s="21"/>
      <c r="AN144" s="22">
        <v>45</v>
      </c>
      <c r="AO144" s="57">
        <v>0.4</v>
      </c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3">
        <v>41153</v>
      </c>
      <c r="BG144" s="59">
        <v>0.75</v>
      </c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1"/>
      <c r="BW144" s="21"/>
      <c r="BX144" s="21"/>
      <c r="BY144" s="21"/>
      <c r="BZ144" s="21"/>
      <c r="CA144" s="21"/>
      <c r="CB144" s="21"/>
      <c r="CC144" s="21"/>
      <c r="CD144" s="21"/>
      <c r="CE144" s="21"/>
      <c r="CF144"/>
      <c r="CK144" s="68"/>
      <c r="CL144" s="68"/>
      <c r="CM144" s="60"/>
      <c r="CN144"/>
      <c r="CO144"/>
      <c r="CP144"/>
      <c r="CQ144"/>
      <c r="CR144"/>
      <c r="CW144" s="119">
        <f t="shared" si="32"/>
        <v>41153</v>
      </c>
      <c r="CX144" s="118">
        <f t="shared" si="45"/>
        <v>0.32</v>
      </c>
      <c r="CY144" s="118">
        <f t="shared" si="46"/>
        <v>0.4</v>
      </c>
      <c r="CZ144" s="118">
        <f t="shared" si="47"/>
        <v>0.48</v>
      </c>
      <c r="DB144" s="118">
        <f t="shared" si="33"/>
        <v>0.24</v>
      </c>
      <c r="DC144" s="118">
        <f t="shared" si="34"/>
        <v>0.3</v>
      </c>
      <c r="DD144" s="118">
        <f t="shared" si="35"/>
        <v>0.36</v>
      </c>
      <c r="DF144" s="119">
        <f t="shared" si="36"/>
        <v>41153</v>
      </c>
      <c r="DG144" s="16">
        <f t="shared" si="37"/>
        <v>0.75</v>
      </c>
      <c r="DJ144" s="119">
        <f t="shared" si="38"/>
        <v>41153</v>
      </c>
      <c r="DK144" s="118">
        <f t="shared" si="39"/>
        <v>0.192</v>
      </c>
      <c r="DL144" s="118">
        <f t="shared" si="40"/>
        <v>0.24</v>
      </c>
      <c r="DM144" s="118">
        <f t="shared" si="41"/>
        <v>0.28799999999999998</v>
      </c>
      <c r="DO144" s="118">
        <f t="shared" si="42"/>
        <v>0.12</v>
      </c>
      <c r="DP144" s="118">
        <f t="shared" si="43"/>
        <v>0.15</v>
      </c>
      <c r="DQ144" s="118">
        <f t="shared" si="44"/>
        <v>0.18</v>
      </c>
    </row>
    <row r="145" spans="1:121" x14ac:dyDescent="0.2">
      <c r="A145" s="16"/>
      <c r="B145" s="54">
        <v>40299</v>
      </c>
      <c r="C145" s="55">
        <v>37.185002899169923</v>
      </c>
      <c r="D145" s="55">
        <v>39.335002899169922</v>
      </c>
      <c r="E145" s="55">
        <v>41.48500289916992</v>
      </c>
      <c r="F145" s="39"/>
      <c r="G145" s="55">
        <v>21.540000915527344</v>
      </c>
      <c r="H145" s="55">
        <v>21.540000915527344</v>
      </c>
      <c r="I145" s="55">
        <v>21.540000915527344</v>
      </c>
      <c r="J145" s="22"/>
      <c r="K145" s="23">
        <v>41183</v>
      </c>
      <c r="L145" s="56">
        <v>20.286001205444336</v>
      </c>
      <c r="M145" s="56">
        <v>20.286001205444336</v>
      </c>
      <c r="N145" s="56">
        <v>20.286001205444336</v>
      </c>
      <c r="O145" s="21"/>
      <c r="P145" s="56">
        <v>14.786500930786133</v>
      </c>
      <c r="Q145" s="56">
        <v>14.786500930786133</v>
      </c>
      <c r="R145" s="56">
        <v>14.786500930786133</v>
      </c>
      <c r="S145" s="21"/>
      <c r="T145" s="56">
        <v>0</v>
      </c>
      <c r="U145" s="56">
        <v>0</v>
      </c>
      <c r="V145" s="56">
        <v>0</v>
      </c>
      <c r="W145" s="21"/>
      <c r="X145" s="56">
        <v>0.16</v>
      </c>
      <c r="Y145" s="56">
        <v>0.2</v>
      </c>
      <c r="Z145" s="56">
        <v>0.24</v>
      </c>
      <c r="AA145" s="21"/>
      <c r="AB145" s="56">
        <v>0.08</v>
      </c>
      <c r="AC145" s="56">
        <v>0.1</v>
      </c>
      <c r="AD145" s="56">
        <v>0.12</v>
      </c>
      <c r="AE145" s="21"/>
      <c r="AF145" s="56">
        <v>0.2</v>
      </c>
      <c r="AG145" s="56">
        <v>0.25</v>
      </c>
      <c r="AH145" s="56">
        <v>0.3</v>
      </c>
      <c r="AI145" s="21"/>
      <c r="AJ145" s="56">
        <v>0.12</v>
      </c>
      <c r="AK145" s="56">
        <v>0.15</v>
      </c>
      <c r="AL145" s="56">
        <v>0.18</v>
      </c>
      <c r="AM145" s="21"/>
      <c r="AN145" s="22">
        <v>46</v>
      </c>
      <c r="AO145" s="57">
        <v>0.4</v>
      </c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3">
        <v>41183</v>
      </c>
      <c r="BG145" s="59">
        <v>0.75</v>
      </c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  <c r="BZ145" s="21"/>
      <c r="CA145" s="21"/>
      <c r="CB145" s="21"/>
      <c r="CC145" s="21"/>
      <c r="CD145" s="21"/>
      <c r="CE145" s="21"/>
      <c r="CF145"/>
      <c r="CK145" s="68"/>
      <c r="CL145" s="68"/>
      <c r="CM145" s="60"/>
      <c r="CN145"/>
      <c r="CO145"/>
      <c r="CP145"/>
      <c r="CQ145"/>
      <c r="CR145"/>
      <c r="CW145" s="119">
        <f t="shared" si="32"/>
        <v>41183</v>
      </c>
      <c r="CX145" s="118">
        <f t="shared" si="45"/>
        <v>0.2</v>
      </c>
      <c r="CY145" s="118">
        <f t="shared" si="46"/>
        <v>0.25</v>
      </c>
      <c r="CZ145" s="118">
        <f t="shared" si="47"/>
        <v>0.3</v>
      </c>
      <c r="DB145" s="118">
        <f t="shared" si="33"/>
        <v>0.16</v>
      </c>
      <c r="DC145" s="118">
        <f t="shared" si="34"/>
        <v>0.2</v>
      </c>
      <c r="DD145" s="118">
        <f t="shared" si="35"/>
        <v>0.24</v>
      </c>
      <c r="DF145" s="119">
        <f t="shared" si="36"/>
        <v>41183</v>
      </c>
      <c r="DG145" s="16">
        <f t="shared" si="37"/>
        <v>0.75</v>
      </c>
      <c r="DJ145" s="119">
        <f t="shared" si="38"/>
        <v>41183</v>
      </c>
      <c r="DK145" s="118">
        <f t="shared" si="39"/>
        <v>0.12</v>
      </c>
      <c r="DL145" s="118">
        <f t="shared" si="40"/>
        <v>0.15</v>
      </c>
      <c r="DM145" s="118">
        <f t="shared" si="41"/>
        <v>0.18</v>
      </c>
      <c r="DO145" s="118">
        <f t="shared" si="42"/>
        <v>0.08</v>
      </c>
      <c r="DP145" s="118">
        <f t="shared" si="43"/>
        <v>0.1</v>
      </c>
      <c r="DQ145" s="118">
        <f t="shared" si="44"/>
        <v>0.12</v>
      </c>
    </row>
    <row r="146" spans="1:121" x14ac:dyDescent="0.2">
      <c r="A146" s="16"/>
      <c r="B146" s="54">
        <v>40330</v>
      </c>
      <c r="C146" s="55">
        <v>42.125003814697266</v>
      </c>
      <c r="D146" s="55">
        <v>47.125003814697266</v>
      </c>
      <c r="E146" s="55">
        <v>52.125003814697266</v>
      </c>
      <c r="F146" s="39"/>
      <c r="G146" s="55">
        <v>24.540000915527344</v>
      </c>
      <c r="H146" s="55">
        <v>24.540000915527344</v>
      </c>
      <c r="I146" s="55">
        <v>24.540000915527344</v>
      </c>
      <c r="J146" s="22"/>
      <c r="K146" s="23">
        <v>41214</v>
      </c>
      <c r="L146" s="56">
        <v>22.290000915527344</v>
      </c>
      <c r="M146" s="56">
        <v>22.290000915527344</v>
      </c>
      <c r="N146" s="56">
        <v>22.290000915527344</v>
      </c>
      <c r="O146" s="21"/>
      <c r="P146" s="56">
        <v>14.790000915527344</v>
      </c>
      <c r="Q146" s="56">
        <v>14.790000915527344</v>
      </c>
      <c r="R146" s="56">
        <v>14.790000915527344</v>
      </c>
      <c r="S146" s="21"/>
      <c r="T146" s="56">
        <v>0</v>
      </c>
      <c r="U146" s="56">
        <v>0</v>
      </c>
      <c r="V146" s="56">
        <v>0</v>
      </c>
      <c r="W146" s="21"/>
      <c r="X146" s="56">
        <v>0.16</v>
      </c>
      <c r="Y146" s="56">
        <v>0.2</v>
      </c>
      <c r="Z146" s="56">
        <v>0.24</v>
      </c>
      <c r="AA146" s="21"/>
      <c r="AB146" s="56">
        <v>0.08</v>
      </c>
      <c r="AC146" s="56">
        <v>0.1</v>
      </c>
      <c r="AD146" s="56">
        <v>0.12</v>
      </c>
      <c r="AE146" s="21"/>
      <c r="AF146" s="56">
        <v>0.2</v>
      </c>
      <c r="AG146" s="56">
        <v>0.25</v>
      </c>
      <c r="AH146" s="56">
        <v>0.3</v>
      </c>
      <c r="AI146" s="21"/>
      <c r="AJ146" s="56">
        <v>0.12</v>
      </c>
      <c r="AK146" s="56">
        <v>0.15</v>
      </c>
      <c r="AL146" s="56">
        <v>0.18</v>
      </c>
      <c r="AM146" s="21"/>
      <c r="AN146" s="22">
        <v>46</v>
      </c>
      <c r="AO146" s="57">
        <v>0.4</v>
      </c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3">
        <v>41214</v>
      </c>
      <c r="BG146" s="59">
        <v>0.75</v>
      </c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21"/>
      <c r="CB146" s="21"/>
      <c r="CC146" s="21"/>
      <c r="CD146" s="21"/>
      <c r="CE146" s="21"/>
      <c r="CF146"/>
      <c r="CK146" s="68"/>
      <c r="CL146" s="68"/>
      <c r="CM146" s="60"/>
      <c r="CN146"/>
      <c r="CO146"/>
      <c r="CP146"/>
      <c r="CQ146"/>
      <c r="CR146"/>
      <c r="CW146" s="119">
        <f t="shared" si="32"/>
        <v>41214</v>
      </c>
      <c r="CX146" s="118">
        <f t="shared" si="45"/>
        <v>0.2</v>
      </c>
      <c r="CY146" s="118">
        <f t="shared" si="46"/>
        <v>0.25</v>
      </c>
      <c r="CZ146" s="118">
        <f t="shared" si="47"/>
        <v>0.3</v>
      </c>
      <c r="DB146" s="118">
        <f t="shared" si="33"/>
        <v>0.16</v>
      </c>
      <c r="DC146" s="118">
        <f t="shared" si="34"/>
        <v>0.2</v>
      </c>
      <c r="DD146" s="118">
        <f t="shared" si="35"/>
        <v>0.24</v>
      </c>
      <c r="DF146" s="119">
        <f t="shared" si="36"/>
        <v>41214</v>
      </c>
      <c r="DG146" s="16">
        <f t="shared" si="37"/>
        <v>0.75</v>
      </c>
      <c r="DJ146" s="119">
        <f t="shared" si="38"/>
        <v>41214</v>
      </c>
      <c r="DK146" s="118">
        <f t="shared" si="39"/>
        <v>0.12</v>
      </c>
      <c r="DL146" s="118">
        <f t="shared" si="40"/>
        <v>0.15</v>
      </c>
      <c r="DM146" s="118">
        <f t="shared" si="41"/>
        <v>0.18</v>
      </c>
      <c r="DO146" s="118">
        <f t="shared" si="42"/>
        <v>0.08</v>
      </c>
      <c r="DP146" s="118">
        <f t="shared" si="43"/>
        <v>0.1</v>
      </c>
      <c r="DQ146" s="118">
        <f t="shared" si="44"/>
        <v>0.12</v>
      </c>
    </row>
    <row r="147" spans="1:121" x14ac:dyDescent="0.2">
      <c r="A147" s="16"/>
      <c r="B147" s="54">
        <v>40360</v>
      </c>
      <c r="C147" s="55">
        <v>46.5</v>
      </c>
      <c r="D147" s="55">
        <v>56.5</v>
      </c>
      <c r="E147" s="55">
        <v>66.5</v>
      </c>
      <c r="F147" s="39"/>
      <c r="G147" s="55">
        <v>25.040000915527344</v>
      </c>
      <c r="H147" s="55">
        <v>25.040000915527344</v>
      </c>
      <c r="I147" s="55">
        <v>25.040000915527344</v>
      </c>
      <c r="J147" s="22"/>
      <c r="K147" s="23">
        <v>41244</v>
      </c>
      <c r="L147" s="56">
        <v>27.290000915527344</v>
      </c>
      <c r="M147" s="56">
        <v>27.290000915527344</v>
      </c>
      <c r="N147" s="56">
        <v>27.290000915527344</v>
      </c>
      <c r="O147" s="21"/>
      <c r="P147" s="56">
        <v>21.790000915527344</v>
      </c>
      <c r="Q147" s="56">
        <v>21.790000915527344</v>
      </c>
      <c r="R147" s="56">
        <v>21.790000915527344</v>
      </c>
      <c r="S147" s="21"/>
      <c r="T147" s="56">
        <v>0</v>
      </c>
      <c r="U147" s="56">
        <v>0</v>
      </c>
      <c r="V147" s="56">
        <v>0</v>
      </c>
      <c r="W147" s="21"/>
      <c r="X147" s="56">
        <v>0.16</v>
      </c>
      <c r="Y147" s="56">
        <v>0.2</v>
      </c>
      <c r="Z147" s="56">
        <v>0.24</v>
      </c>
      <c r="AA147" s="21"/>
      <c r="AB147" s="56">
        <v>0.08</v>
      </c>
      <c r="AC147" s="56">
        <v>0.1</v>
      </c>
      <c r="AD147" s="56">
        <v>0.12</v>
      </c>
      <c r="AE147" s="21"/>
      <c r="AF147" s="56">
        <v>0.2</v>
      </c>
      <c r="AG147" s="56">
        <v>0.25</v>
      </c>
      <c r="AH147" s="56">
        <v>0.3</v>
      </c>
      <c r="AI147" s="21"/>
      <c r="AJ147" s="56">
        <v>0.12</v>
      </c>
      <c r="AK147" s="56">
        <v>0.15</v>
      </c>
      <c r="AL147" s="56">
        <v>0.18</v>
      </c>
      <c r="AM147" s="21"/>
      <c r="AN147" s="22">
        <v>46</v>
      </c>
      <c r="AO147" s="57">
        <v>0.4</v>
      </c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3">
        <v>41244</v>
      </c>
      <c r="BG147" s="59">
        <v>0.75</v>
      </c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  <c r="CB147" s="21"/>
      <c r="CC147" s="21"/>
      <c r="CD147" s="21"/>
      <c r="CE147" s="21"/>
      <c r="CF147"/>
      <c r="CK147" s="68"/>
      <c r="CL147" s="68"/>
      <c r="CM147" s="60"/>
      <c r="CN147"/>
      <c r="CO147"/>
      <c r="CP147"/>
      <c r="CQ147"/>
      <c r="CR147"/>
      <c r="CW147" s="119">
        <f t="shared" si="32"/>
        <v>41244</v>
      </c>
      <c r="CX147" s="118">
        <f t="shared" si="45"/>
        <v>0.2</v>
      </c>
      <c r="CY147" s="118">
        <f t="shared" si="46"/>
        <v>0.25</v>
      </c>
      <c r="CZ147" s="118">
        <f t="shared" si="47"/>
        <v>0.3</v>
      </c>
      <c r="DB147" s="118">
        <f t="shared" si="33"/>
        <v>0.16</v>
      </c>
      <c r="DC147" s="118">
        <f t="shared" si="34"/>
        <v>0.2</v>
      </c>
      <c r="DD147" s="118">
        <f t="shared" si="35"/>
        <v>0.24</v>
      </c>
      <c r="DF147" s="119">
        <f t="shared" si="36"/>
        <v>41244</v>
      </c>
      <c r="DG147" s="16">
        <f t="shared" si="37"/>
        <v>0.75</v>
      </c>
      <c r="DJ147" s="119">
        <f t="shared" si="38"/>
        <v>41244</v>
      </c>
      <c r="DK147" s="118">
        <f t="shared" si="39"/>
        <v>0.12</v>
      </c>
      <c r="DL147" s="118">
        <f t="shared" si="40"/>
        <v>0.15</v>
      </c>
      <c r="DM147" s="118">
        <f t="shared" si="41"/>
        <v>0.18</v>
      </c>
      <c r="DO147" s="118">
        <f t="shared" si="42"/>
        <v>0.08</v>
      </c>
      <c r="DP147" s="118">
        <f t="shared" si="43"/>
        <v>0.1</v>
      </c>
      <c r="DQ147" s="118">
        <f t="shared" si="44"/>
        <v>0.12</v>
      </c>
    </row>
    <row r="148" spans="1:121" x14ac:dyDescent="0.2">
      <c r="A148" s="16"/>
      <c r="B148" s="54">
        <v>40391</v>
      </c>
      <c r="C148" s="55">
        <v>46.5</v>
      </c>
      <c r="D148" s="55">
        <v>56.5</v>
      </c>
      <c r="E148" s="55">
        <v>66.5</v>
      </c>
      <c r="F148" s="39"/>
      <c r="G148" s="55">
        <v>26.040000915527344</v>
      </c>
      <c r="H148" s="55">
        <v>26.040000915527344</v>
      </c>
      <c r="I148" s="55">
        <v>26.040000915527344</v>
      </c>
      <c r="J148" s="22"/>
      <c r="K148" s="23">
        <v>41275</v>
      </c>
      <c r="L148" s="56">
        <v>35.75</v>
      </c>
      <c r="M148" s="56">
        <v>35.75</v>
      </c>
      <c r="N148" s="56">
        <v>35.75</v>
      </c>
      <c r="O148" s="21"/>
      <c r="P148" s="56">
        <v>25.25</v>
      </c>
      <c r="Q148" s="56">
        <v>25.25</v>
      </c>
      <c r="R148" s="56">
        <v>25.25</v>
      </c>
      <c r="S148" s="21"/>
      <c r="T148" s="56">
        <v>0</v>
      </c>
      <c r="U148" s="56">
        <v>0</v>
      </c>
      <c r="V148" s="56">
        <v>0</v>
      </c>
      <c r="W148" s="21"/>
      <c r="X148" s="56">
        <v>0.16</v>
      </c>
      <c r="Y148" s="56">
        <v>0.2</v>
      </c>
      <c r="Z148" s="56">
        <v>0.24</v>
      </c>
      <c r="AA148" s="21"/>
      <c r="AB148" s="56">
        <v>0.08</v>
      </c>
      <c r="AC148" s="56">
        <v>0.1</v>
      </c>
      <c r="AD148" s="56">
        <v>0.12</v>
      </c>
      <c r="AE148" s="21"/>
      <c r="AF148" s="56">
        <v>0.2</v>
      </c>
      <c r="AG148" s="56">
        <v>0.25</v>
      </c>
      <c r="AH148" s="56">
        <v>0.3</v>
      </c>
      <c r="AI148" s="21"/>
      <c r="AJ148" s="56">
        <v>0.12</v>
      </c>
      <c r="AK148" s="56">
        <v>0.15</v>
      </c>
      <c r="AL148" s="56">
        <v>0.18</v>
      </c>
      <c r="AM148" s="21"/>
      <c r="AN148" s="22">
        <v>47</v>
      </c>
      <c r="AO148" s="57">
        <v>0.4</v>
      </c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3">
        <v>41275</v>
      </c>
      <c r="BG148" s="59">
        <v>0.75</v>
      </c>
      <c r="BH148" s="21"/>
      <c r="BI148" s="21"/>
      <c r="BJ148" s="21"/>
      <c r="BK148" s="21"/>
      <c r="BL148" s="21"/>
      <c r="BM148" s="21"/>
      <c r="BN148" s="21"/>
      <c r="BO148" s="21"/>
      <c r="BP148" s="21"/>
      <c r="BQ148" s="21"/>
      <c r="BR148" s="21"/>
      <c r="BS148" s="21"/>
      <c r="BT148" s="21"/>
      <c r="BU148" s="21"/>
      <c r="BV148" s="21"/>
      <c r="BW148" s="21"/>
      <c r="BX148" s="21"/>
      <c r="BY148" s="21"/>
      <c r="BZ148" s="21"/>
      <c r="CA148" s="21"/>
      <c r="CB148" s="21"/>
      <c r="CC148" s="21"/>
      <c r="CD148" s="21"/>
      <c r="CE148" s="21"/>
      <c r="CF148"/>
      <c r="CK148" s="68"/>
      <c r="CL148" s="68"/>
      <c r="CM148" s="60"/>
      <c r="CN148"/>
      <c r="CO148"/>
      <c r="CP148"/>
      <c r="CQ148"/>
      <c r="CR148"/>
      <c r="CW148" s="119">
        <f t="shared" si="32"/>
        <v>41275</v>
      </c>
      <c r="CX148" s="118">
        <f t="shared" si="45"/>
        <v>0.2</v>
      </c>
      <c r="CY148" s="118">
        <f t="shared" si="46"/>
        <v>0.25</v>
      </c>
      <c r="CZ148" s="118">
        <f t="shared" si="47"/>
        <v>0.3</v>
      </c>
      <c r="DB148" s="118">
        <f t="shared" si="33"/>
        <v>0.16</v>
      </c>
      <c r="DC148" s="118">
        <f t="shared" si="34"/>
        <v>0.2</v>
      </c>
      <c r="DD148" s="118">
        <f t="shared" si="35"/>
        <v>0.24</v>
      </c>
      <c r="DF148" s="119">
        <f t="shared" si="36"/>
        <v>41275</v>
      </c>
      <c r="DG148" s="16">
        <f t="shared" si="37"/>
        <v>0.75</v>
      </c>
      <c r="DJ148" s="119">
        <f t="shared" si="38"/>
        <v>41275</v>
      </c>
      <c r="DK148" s="118">
        <f t="shared" si="39"/>
        <v>0.12</v>
      </c>
      <c r="DL148" s="118">
        <f t="shared" si="40"/>
        <v>0.15</v>
      </c>
      <c r="DM148" s="118">
        <f t="shared" si="41"/>
        <v>0.18</v>
      </c>
      <c r="DO148" s="118">
        <f t="shared" si="42"/>
        <v>0.08</v>
      </c>
      <c r="DP148" s="118">
        <f t="shared" si="43"/>
        <v>0.1</v>
      </c>
      <c r="DQ148" s="118">
        <f t="shared" si="44"/>
        <v>0.12</v>
      </c>
    </row>
    <row r="149" spans="1:121" x14ac:dyDescent="0.2">
      <c r="A149" s="16"/>
      <c r="B149" s="54">
        <v>40422</v>
      </c>
      <c r="C149" s="55">
        <v>29.209999084472656</v>
      </c>
      <c r="D149" s="55">
        <v>30.709999084472656</v>
      </c>
      <c r="E149" s="55">
        <v>32.209999084472656</v>
      </c>
      <c r="F149" s="39"/>
      <c r="G149" s="55">
        <v>20.040000915527344</v>
      </c>
      <c r="H149" s="55">
        <v>20.040000915527344</v>
      </c>
      <c r="I149" s="55">
        <v>20.040000915527344</v>
      </c>
      <c r="J149" s="22"/>
      <c r="K149" s="23">
        <v>41306</v>
      </c>
      <c r="L149" s="56">
        <v>31.246002197265625</v>
      </c>
      <c r="M149" s="56">
        <v>31.246002197265625</v>
      </c>
      <c r="N149" s="56">
        <v>31.246002197265625</v>
      </c>
      <c r="O149" s="21"/>
      <c r="P149" s="56">
        <v>22.746501922607422</v>
      </c>
      <c r="Q149" s="56">
        <v>22.746501922607422</v>
      </c>
      <c r="R149" s="56">
        <v>22.746501922607422</v>
      </c>
      <c r="S149" s="21"/>
      <c r="T149" s="56">
        <v>0</v>
      </c>
      <c r="U149" s="56">
        <v>0</v>
      </c>
      <c r="V149" s="56">
        <v>0</v>
      </c>
      <c r="W149" s="21"/>
      <c r="X149" s="56">
        <v>0.16</v>
      </c>
      <c r="Y149" s="56">
        <v>0.2</v>
      </c>
      <c r="Z149" s="56">
        <v>0.24</v>
      </c>
      <c r="AA149" s="21"/>
      <c r="AB149" s="56">
        <v>0.08</v>
      </c>
      <c r="AC149" s="56">
        <v>0.1</v>
      </c>
      <c r="AD149" s="56">
        <v>0.12</v>
      </c>
      <c r="AE149" s="21"/>
      <c r="AF149" s="56">
        <v>0.2</v>
      </c>
      <c r="AG149" s="56">
        <v>0.25</v>
      </c>
      <c r="AH149" s="56">
        <v>0.3</v>
      </c>
      <c r="AI149" s="21"/>
      <c r="AJ149" s="56">
        <v>0.12</v>
      </c>
      <c r="AK149" s="56">
        <v>0.15</v>
      </c>
      <c r="AL149" s="56">
        <v>0.18</v>
      </c>
      <c r="AM149" s="21"/>
      <c r="AN149" s="22">
        <v>47</v>
      </c>
      <c r="AO149" s="57">
        <v>0.4</v>
      </c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3">
        <v>41306</v>
      </c>
      <c r="BG149" s="59">
        <v>0.75</v>
      </c>
      <c r="BH149" s="21"/>
      <c r="BI149" s="21"/>
      <c r="BJ149" s="21"/>
      <c r="BK149" s="21"/>
      <c r="BL149" s="21"/>
      <c r="BM149" s="21"/>
      <c r="BN149" s="21"/>
      <c r="BO149" s="21"/>
      <c r="BP149" s="21"/>
      <c r="BQ149" s="21"/>
      <c r="BR149" s="21"/>
      <c r="BS149" s="21"/>
      <c r="BT149" s="21"/>
      <c r="BU149" s="21"/>
      <c r="BV149" s="21"/>
      <c r="BW149" s="21"/>
      <c r="BX149" s="21"/>
      <c r="BY149" s="21"/>
      <c r="BZ149" s="21"/>
      <c r="CA149" s="21"/>
      <c r="CB149" s="21"/>
      <c r="CC149" s="21"/>
      <c r="CD149" s="21"/>
      <c r="CE149" s="21"/>
      <c r="CF149"/>
      <c r="CK149" s="68"/>
      <c r="CL149" s="68"/>
      <c r="CM149" s="60"/>
      <c r="CN149"/>
      <c r="CO149"/>
      <c r="CP149"/>
      <c r="CQ149"/>
      <c r="CR149"/>
      <c r="CW149" s="119">
        <f t="shared" si="32"/>
        <v>41306</v>
      </c>
      <c r="CX149" s="118">
        <f t="shared" si="45"/>
        <v>0.2</v>
      </c>
      <c r="CY149" s="118">
        <f t="shared" si="46"/>
        <v>0.25</v>
      </c>
      <c r="CZ149" s="118">
        <f t="shared" si="47"/>
        <v>0.3</v>
      </c>
      <c r="DB149" s="118">
        <f t="shared" si="33"/>
        <v>0.16</v>
      </c>
      <c r="DC149" s="118">
        <f t="shared" si="34"/>
        <v>0.2</v>
      </c>
      <c r="DD149" s="118">
        <f t="shared" si="35"/>
        <v>0.24</v>
      </c>
      <c r="DF149" s="119">
        <f t="shared" si="36"/>
        <v>41306</v>
      </c>
      <c r="DG149" s="16">
        <f t="shared" si="37"/>
        <v>0.75</v>
      </c>
      <c r="DJ149" s="119">
        <f t="shared" si="38"/>
        <v>41306</v>
      </c>
      <c r="DK149" s="118">
        <f t="shared" si="39"/>
        <v>0.12</v>
      </c>
      <c r="DL149" s="118">
        <f t="shared" si="40"/>
        <v>0.15</v>
      </c>
      <c r="DM149" s="118">
        <f t="shared" si="41"/>
        <v>0.18</v>
      </c>
      <c r="DO149" s="118">
        <f t="shared" si="42"/>
        <v>0.08</v>
      </c>
      <c r="DP149" s="118">
        <f t="shared" si="43"/>
        <v>0.1</v>
      </c>
      <c r="DQ149" s="118">
        <f t="shared" si="44"/>
        <v>0.12</v>
      </c>
    </row>
    <row r="150" spans="1:121" x14ac:dyDescent="0.2">
      <c r="A150" s="16"/>
      <c r="B150" s="54">
        <v>40452</v>
      </c>
      <c r="C150" s="55">
        <v>31.611568450927734</v>
      </c>
      <c r="D150" s="55">
        <v>33.111568450927734</v>
      </c>
      <c r="E150" s="55">
        <v>34.611568450927734</v>
      </c>
      <c r="F150" s="39"/>
      <c r="G150" s="55">
        <v>19.540002822875977</v>
      </c>
      <c r="H150" s="55">
        <v>19.540002822875977</v>
      </c>
      <c r="I150" s="55">
        <v>19.540002822875977</v>
      </c>
      <c r="J150" s="22"/>
      <c r="K150" s="23">
        <v>41334</v>
      </c>
      <c r="L150" s="56">
        <v>25.5</v>
      </c>
      <c r="M150" s="56">
        <v>25.5</v>
      </c>
      <c r="N150" s="56">
        <v>25.5</v>
      </c>
      <c r="O150" s="21"/>
      <c r="P150" s="56">
        <v>20</v>
      </c>
      <c r="Q150" s="56">
        <v>20</v>
      </c>
      <c r="R150" s="56">
        <v>20</v>
      </c>
      <c r="S150" s="21"/>
      <c r="T150" s="56">
        <v>0</v>
      </c>
      <c r="U150" s="56">
        <v>0</v>
      </c>
      <c r="V150" s="56">
        <v>0</v>
      </c>
      <c r="W150" s="21"/>
      <c r="X150" s="56">
        <v>0.16</v>
      </c>
      <c r="Y150" s="56">
        <v>0.2</v>
      </c>
      <c r="Z150" s="56">
        <v>0.24</v>
      </c>
      <c r="AA150" s="21"/>
      <c r="AB150" s="56">
        <v>0.08</v>
      </c>
      <c r="AC150" s="56">
        <v>0.1</v>
      </c>
      <c r="AD150" s="56">
        <v>0.12</v>
      </c>
      <c r="AE150" s="21"/>
      <c r="AF150" s="56">
        <v>0.2</v>
      </c>
      <c r="AG150" s="56">
        <v>0.25</v>
      </c>
      <c r="AH150" s="56">
        <v>0.3</v>
      </c>
      <c r="AI150" s="21"/>
      <c r="AJ150" s="56">
        <v>0.12</v>
      </c>
      <c r="AK150" s="56">
        <v>0.15</v>
      </c>
      <c r="AL150" s="56">
        <v>0.18</v>
      </c>
      <c r="AM150" s="21"/>
      <c r="AN150" s="22">
        <v>47</v>
      </c>
      <c r="AO150" s="57">
        <v>0.4</v>
      </c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3">
        <v>41334</v>
      </c>
      <c r="BG150" s="59">
        <v>0.75</v>
      </c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1"/>
      <c r="BW150" s="21"/>
      <c r="BX150" s="21"/>
      <c r="BY150" s="21"/>
      <c r="BZ150" s="21"/>
      <c r="CA150" s="21"/>
      <c r="CB150" s="21"/>
      <c r="CC150" s="21"/>
      <c r="CD150" s="21"/>
      <c r="CE150" s="21"/>
      <c r="CF150"/>
      <c r="CK150" s="68"/>
      <c r="CL150" s="68"/>
      <c r="CM150" s="60"/>
      <c r="CN150"/>
      <c r="CO150"/>
      <c r="CP150"/>
      <c r="CQ150"/>
      <c r="CR150"/>
      <c r="CW150" s="119">
        <f t="shared" si="32"/>
        <v>41334</v>
      </c>
      <c r="CX150" s="118">
        <f t="shared" si="45"/>
        <v>0.2</v>
      </c>
      <c r="CY150" s="118">
        <f t="shared" si="46"/>
        <v>0.25</v>
      </c>
      <c r="CZ150" s="118">
        <f t="shared" si="47"/>
        <v>0.3</v>
      </c>
      <c r="DB150" s="118">
        <f t="shared" si="33"/>
        <v>0.16</v>
      </c>
      <c r="DC150" s="118">
        <f t="shared" si="34"/>
        <v>0.2</v>
      </c>
      <c r="DD150" s="118">
        <f t="shared" si="35"/>
        <v>0.24</v>
      </c>
      <c r="DF150" s="119">
        <f t="shared" si="36"/>
        <v>41334</v>
      </c>
      <c r="DG150" s="16">
        <f t="shared" si="37"/>
        <v>0.75</v>
      </c>
      <c r="DJ150" s="119">
        <f t="shared" si="38"/>
        <v>41334</v>
      </c>
      <c r="DK150" s="118">
        <f t="shared" si="39"/>
        <v>0.12</v>
      </c>
      <c r="DL150" s="118">
        <f t="shared" si="40"/>
        <v>0.15</v>
      </c>
      <c r="DM150" s="118">
        <f t="shared" si="41"/>
        <v>0.18</v>
      </c>
      <c r="DO150" s="118">
        <f t="shared" si="42"/>
        <v>0.08</v>
      </c>
      <c r="DP150" s="118">
        <f t="shared" si="43"/>
        <v>0.1</v>
      </c>
      <c r="DQ150" s="118">
        <f t="shared" si="44"/>
        <v>0.12</v>
      </c>
    </row>
    <row r="151" spans="1:121" x14ac:dyDescent="0.2">
      <c r="A151" s="16"/>
      <c r="B151" s="54">
        <v>40483</v>
      </c>
      <c r="C151" s="55">
        <v>31.711566925048828</v>
      </c>
      <c r="D151" s="55">
        <v>33.211566925048828</v>
      </c>
      <c r="E151" s="55">
        <v>34.711566925048828</v>
      </c>
      <c r="F151" s="39"/>
      <c r="G151" s="55">
        <v>20.540000915527344</v>
      </c>
      <c r="H151" s="55">
        <v>20.540000915527344</v>
      </c>
      <c r="I151" s="55">
        <v>20.540000915527344</v>
      </c>
      <c r="J151" s="22"/>
      <c r="K151" s="23">
        <v>41365</v>
      </c>
      <c r="L151" s="56">
        <v>22</v>
      </c>
      <c r="M151" s="56">
        <v>22</v>
      </c>
      <c r="N151" s="56">
        <v>22</v>
      </c>
      <c r="O151" s="21"/>
      <c r="P151" s="56">
        <v>16.495000839233398</v>
      </c>
      <c r="Q151" s="56">
        <v>16.495000839233398</v>
      </c>
      <c r="R151" s="56">
        <v>16.495000839233398</v>
      </c>
      <c r="S151" s="21"/>
      <c r="T151" s="56">
        <v>0</v>
      </c>
      <c r="U151" s="56">
        <v>0</v>
      </c>
      <c r="V151" s="56">
        <v>0</v>
      </c>
      <c r="W151" s="21"/>
      <c r="X151" s="56">
        <v>0.16</v>
      </c>
      <c r="Y151" s="56">
        <v>0.2</v>
      </c>
      <c r="Z151" s="56">
        <v>0.24</v>
      </c>
      <c r="AA151" s="21"/>
      <c r="AB151" s="56">
        <v>0.08</v>
      </c>
      <c r="AC151" s="56">
        <v>0.1</v>
      </c>
      <c r="AD151" s="56">
        <v>0.12</v>
      </c>
      <c r="AE151" s="21"/>
      <c r="AF151" s="56">
        <v>0.2</v>
      </c>
      <c r="AG151" s="56">
        <v>0.25</v>
      </c>
      <c r="AH151" s="56">
        <v>0.3</v>
      </c>
      <c r="AI151" s="21"/>
      <c r="AJ151" s="56">
        <v>0.12</v>
      </c>
      <c r="AK151" s="56">
        <v>0.15</v>
      </c>
      <c r="AL151" s="56">
        <v>0.18</v>
      </c>
      <c r="AM151" s="21"/>
      <c r="AN151" s="22">
        <v>48</v>
      </c>
      <c r="AO151" s="57">
        <v>0.4</v>
      </c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3">
        <v>41365</v>
      </c>
      <c r="BG151" s="59">
        <v>0.75</v>
      </c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21"/>
      <c r="CB151" s="21"/>
      <c r="CC151" s="21"/>
      <c r="CD151" s="21"/>
      <c r="CE151" s="21"/>
      <c r="CF151"/>
      <c r="CK151" s="68"/>
      <c r="CL151" s="68"/>
      <c r="CM151" s="60"/>
      <c r="CN151"/>
      <c r="CO151"/>
      <c r="CP151"/>
      <c r="CQ151"/>
      <c r="CR151"/>
      <c r="CW151" s="119">
        <f t="shared" si="32"/>
        <v>41365</v>
      </c>
      <c r="CX151" s="118">
        <f t="shared" si="45"/>
        <v>0.2</v>
      </c>
      <c r="CY151" s="118">
        <f t="shared" si="46"/>
        <v>0.25</v>
      </c>
      <c r="CZ151" s="118">
        <f t="shared" si="47"/>
        <v>0.3</v>
      </c>
      <c r="DB151" s="118">
        <f t="shared" si="33"/>
        <v>0.16</v>
      </c>
      <c r="DC151" s="118">
        <f t="shared" si="34"/>
        <v>0.2</v>
      </c>
      <c r="DD151" s="118">
        <f t="shared" si="35"/>
        <v>0.24</v>
      </c>
      <c r="DF151" s="119">
        <f t="shared" si="36"/>
        <v>41365</v>
      </c>
      <c r="DG151" s="16">
        <f t="shared" si="37"/>
        <v>0.75</v>
      </c>
      <c r="DJ151" s="119">
        <f t="shared" si="38"/>
        <v>41365</v>
      </c>
      <c r="DK151" s="118">
        <f t="shared" si="39"/>
        <v>0.12</v>
      </c>
      <c r="DL151" s="118">
        <f t="shared" si="40"/>
        <v>0.15</v>
      </c>
      <c r="DM151" s="118">
        <f t="shared" si="41"/>
        <v>0.18</v>
      </c>
      <c r="DO151" s="118">
        <f t="shared" si="42"/>
        <v>0.08</v>
      </c>
      <c r="DP151" s="118">
        <f t="shared" si="43"/>
        <v>0.1</v>
      </c>
      <c r="DQ151" s="118">
        <f t="shared" si="44"/>
        <v>0.12</v>
      </c>
    </row>
    <row r="152" spans="1:121" x14ac:dyDescent="0.2">
      <c r="A152" s="16"/>
      <c r="B152" s="54">
        <v>40513</v>
      </c>
      <c r="C152" s="55">
        <v>31.811565399169922</v>
      </c>
      <c r="D152" s="55">
        <v>33.311565399169922</v>
      </c>
      <c r="E152" s="55">
        <v>34.811565399169922</v>
      </c>
      <c r="F152" s="39"/>
      <c r="G152" s="55">
        <v>22.790000915527344</v>
      </c>
      <c r="H152" s="55">
        <v>22.790000915527344</v>
      </c>
      <c r="I152" s="55">
        <v>22.790000915527344</v>
      </c>
      <c r="J152" s="22"/>
      <c r="K152" s="23">
        <v>41395</v>
      </c>
      <c r="L152" s="56">
        <v>22.290000915527344</v>
      </c>
      <c r="M152" s="56">
        <v>22.290000915527344</v>
      </c>
      <c r="N152" s="56">
        <v>22.290000915527344</v>
      </c>
      <c r="O152" s="21"/>
      <c r="P152" s="56">
        <v>15.795000076293945</v>
      </c>
      <c r="Q152" s="56">
        <v>15.795000076293945</v>
      </c>
      <c r="R152" s="56">
        <v>15.795000076293945</v>
      </c>
      <c r="S152" s="21"/>
      <c r="T152" s="56">
        <v>0</v>
      </c>
      <c r="U152" s="56">
        <v>0</v>
      </c>
      <c r="V152" s="56">
        <v>0</v>
      </c>
      <c r="W152" s="21"/>
      <c r="X152" s="56">
        <v>0.16</v>
      </c>
      <c r="Y152" s="56">
        <v>0.2</v>
      </c>
      <c r="Z152" s="56">
        <v>0.24</v>
      </c>
      <c r="AA152" s="21"/>
      <c r="AB152" s="56">
        <v>0.08</v>
      </c>
      <c r="AC152" s="56">
        <v>0.1</v>
      </c>
      <c r="AD152" s="56">
        <v>0.12</v>
      </c>
      <c r="AE152" s="21"/>
      <c r="AF152" s="56">
        <v>0.2</v>
      </c>
      <c r="AG152" s="56">
        <v>0.25</v>
      </c>
      <c r="AH152" s="56">
        <v>0.3</v>
      </c>
      <c r="AI152" s="21"/>
      <c r="AJ152" s="56">
        <v>0.12</v>
      </c>
      <c r="AK152" s="56">
        <v>0.15</v>
      </c>
      <c r="AL152" s="56">
        <v>0.18</v>
      </c>
      <c r="AM152" s="21"/>
      <c r="AN152" s="22">
        <v>48</v>
      </c>
      <c r="AO152" s="57">
        <v>0.4</v>
      </c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3">
        <v>41395</v>
      </c>
      <c r="BG152" s="59">
        <v>0.75</v>
      </c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21"/>
      <c r="CA152" s="21"/>
      <c r="CB152" s="21"/>
      <c r="CC152" s="21"/>
      <c r="CD152" s="21"/>
      <c r="CE152" s="21"/>
      <c r="CF152"/>
      <c r="CK152" s="68"/>
      <c r="CL152" s="68"/>
      <c r="CM152" s="60"/>
      <c r="CN152"/>
      <c r="CO152"/>
      <c r="CP152"/>
      <c r="CQ152"/>
      <c r="CR152"/>
      <c r="CW152" s="119">
        <f t="shared" si="32"/>
        <v>41395</v>
      </c>
      <c r="CX152" s="118">
        <f t="shared" si="45"/>
        <v>0.2</v>
      </c>
      <c r="CY152" s="118">
        <f t="shared" si="46"/>
        <v>0.25</v>
      </c>
      <c r="CZ152" s="118">
        <f t="shared" si="47"/>
        <v>0.3</v>
      </c>
      <c r="DB152" s="118">
        <f t="shared" si="33"/>
        <v>0.16</v>
      </c>
      <c r="DC152" s="118">
        <f t="shared" si="34"/>
        <v>0.2</v>
      </c>
      <c r="DD152" s="118">
        <f t="shared" si="35"/>
        <v>0.24</v>
      </c>
      <c r="DF152" s="119">
        <f t="shared" si="36"/>
        <v>41395</v>
      </c>
      <c r="DG152" s="16">
        <f t="shared" si="37"/>
        <v>0.75</v>
      </c>
      <c r="DJ152" s="119">
        <f t="shared" si="38"/>
        <v>41395</v>
      </c>
      <c r="DK152" s="118">
        <f t="shared" si="39"/>
        <v>0.12</v>
      </c>
      <c r="DL152" s="118">
        <f t="shared" si="40"/>
        <v>0.15</v>
      </c>
      <c r="DM152" s="118">
        <f t="shared" si="41"/>
        <v>0.18</v>
      </c>
      <c r="DO152" s="118">
        <f t="shared" si="42"/>
        <v>0.08</v>
      </c>
      <c r="DP152" s="118">
        <f t="shared" si="43"/>
        <v>0.1</v>
      </c>
      <c r="DQ152" s="118">
        <f t="shared" si="44"/>
        <v>0.12</v>
      </c>
    </row>
    <row r="153" spans="1:121" x14ac:dyDescent="0.2">
      <c r="A153" s="16"/>
      <c r="B153" s="54">
        <v>40544</v>
      </c>
      <c r="C153" s="55">
        <v>35.495716094970703</v>
      </c>
      <c r="D153" s="55">
        <v>36.995716094970703</v>
      </c>
      <c r="E153" s="55">
        <v>38.495716094970703</v>
      </c>
      <c r="F153" s="39"/>
      <c r="G153" s="55">
        <v>25</v>
      </c>
      <c r="H153" s="55">
        <v>25</v>
      </c>
      <c r="I153" s="55">
        <v>25</v>
      </c>
      <c r="J153" s="22"/>
      <c r="K153" s="23">
        <v>41426</v>
      </c>
      <c r="L153" s="56">
        <v>29.290000915527344</v>
      </c>
      <c r="M153" s="56">
        <v>29.290000915527344</v>
      </c>
      <c r="N153" s="56">
        <v>29.290000915527344</v>
      </c>
      <c r="O153" s="21"/>
      <c r="P153" s="56">
        <v>19.790000915527344</v>
      </c>
      <c r="Q153" s="56">
        <v>19.790000915527344</v>
      </c>
      <c r="R153" s="56">
        <v>19.790000915527344</v>
      </c>
      <c r="S153" s="21"/>
      <c r="T153" s="56">
        <v>0</v>
      </c>
      <c r="U153" s="56">
        <v>0</v>
      </c>
      <c r="V153" s="56">
        <v>0</v>
      </c>
      <c r="W153" s="21"/>
      <c r="X153" s="56">
        <v>0.16</v>
      </c>
      <c r="Y153" s="56">
        <v>0.2</v>
      </c>
      <c r="Z153" s="56">
        <v>0.24</v>
      </c>
      <c r="AA153" s="21"/>
      <c r="AB153" s="56">
        <v>0.08</v>
      </c>
      <c r="AC153" s="56">
        <v>0.1</v>
      </c>
      <c r="AD153" s="56">
        <v>0.12</v>
      </c>
      <c r="AE153" s="21"/>
      <c r="AF153" s="56">
        <v>0.2</v>
      </c>
      <c r="AG153" s="56">
        <v>0.25</v>
      </c>
      <c r="AH153" s="56">
        <v>0.3</v>
      </c>
      <c r="AI153" s="21"/>
      <c r="AJ153" s="56">
        <v>0.12</v>
      </c>
      <c r="AK153" s="56">
        <v>0.15</v>
      </c>
      <c r="AL153" s="56">
        <v>0.18</v>
      </c>
      <c r="AM153" s="21"/>
      <c r="AN153" s="22">
        <v>48</v>
      </c>
      <c r="AO153" s="57">
        <v>0.4</v>
      </c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3">
        <v>41426</v>
      </c>
      <c r="BG153" s="59">
        <v>0.75</v>
      </c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  <c r="BU153" s="21"/>
      <c r="BV153" s="21"/>
      <c r="BW153" s="21"/>
      <c r="BX153" s="21"/>
      <c r="BY153" s="21"/>
      <c r="BZ153" s="21"/>
      <c r="CA153" s="21"/>
      <c r="CB153" s="21"/>
      <c r="CC153" s="21"/>
      <c r="CD153" s="21"/>
      <c r="CE153" s="21"/>
      <c r="CF153"/>
      <c r="CK153" s="68"/>
      <c r="CL153" s="68"/>
      <c r="CM153" s="60"/>
      <c r="CN153"/>
      <c r="CO153"/>
      <c r="CP153"/>
      <c r="CQ153"/>
      <c r="CR153"/>
      <c r="CW153" s="119">
        <f t="shared" si="32"/>
        <v>41426</v>
      </c>
      <c r="CX153" s="118">
        <f t="shared" si="45"/>
        <v>0.2</v>
      </c>
      <c r="CY153" s="118">
        <f t="shared" si="46"/>
        <v>0.25</v>
      </c>
      <c r="CZ153" s="118">
        <f t="shared" si="47"/>
        <v>0.3</v>
      </c>
      <c r="DB153" s="118">
        <f t="shared" si="33"/>
        <v>0.16</v>
      </c>
      <c r="DC153" s="118">
        <f t="shared" si="34"/>
        <v>0.2</v>
      </c>
      <c r="DD153" s="118">
        <f t="shared" si="35"/>
        <v>0.24</v>
      </c>
      <c r="DF153" s="119">
        <f t="shared" si="36"/>
        <v>41426</v>
      </c>
      <c r="DG153" s="16">
        <f t="shared" si="37"/>
        <v>0.75</v>
      </c>
      <c r="DJ153" s="119">
        <f t="shared" si="38"/>
        <v>41426</v>
      </c>
      <c r="DK153" s="118">
        <f t="shared" si="39"/>
        <v>0.12</v>
      </c>
      <c r="DL153" s="118">
        <f t="shared" si="40"/>
        <v>0.15</v>
      </c>
      <c r="DM153" s="118">
        <f t="shared" si="41"/>
        <v>0.18</v>
      </c>
      <c r="DO153" s="118">
        <f t="shared" si="42"/>
        <v>0.08</v>
      </c>
      <c r="DP153" s="118">
        <f t="shared" si="43"/>
        <v>0.1</v>
      </c>
      <c r="DQ153" s="118">
        <f t="shared" si="44"/>
        <v>0.12</v>
      </c>
    </row>
    <row r="154" spans="1:121" x14ac:dyDescent="0.2">
      <c r="A154" s="16"/>
      <c r="B154" s="54">
        <v>40575</v>
      </c>
      <c r="C154" s="55">
        <v>34.895713806152344</v>
      </c>
      <c r="D154" s="55">
        <v>36.395713806152344</v>
      </c>
      <c r="E154" s="55">
        <v>37.895713806152344</v>
      </c>
      <c r="F154" s="39"/>
      <c r="G154" s="55">
        <v>23.5</v>
      </c>
      <c r="H154" s="55">
        <v>23.5</v>
      </c>
      <c r="I154" s="55">
        <v>23.5</v>
      </c>
      <c r="J154" s="22"/>
      <c r="K154" s="23">
        <v>41456</v>
      </c>
      <c r="L154" s="56">
        <v>35.290000915527344</v>
      </c>
      <c r="M154" s="56">
        <v>35.290000915527344</v>
      </c>
      <c r="N154" s="56">
        <v>35.290000915527344</v>
      </c>
      <c r="O154" s="21"/>
      <c r="P154" s="56">
        <v>25.790000915527344</v>
      </c>
      <c r="Q154" s="56">
        <v>25.790000915527344</v>
      </c>
      <c r="R154" s="56">
        <v>25.790000915527344</v>
      </c>
      <c r="S154" s="21"/>
      <c r="T154" s="56">
        <v>0</v>
      </c>
      <c r="U154" s="56">
        <v>0</v>
      </c>
      <c r="V154" s="56">
        <v>0</v>
      </c>
      <c r="W154" s="21"/>
      <c r="X154" s="56">
        <v>0.16</v>
      </c>
      <c r="Y154" s="56">
        <v>0.2</v>
      </c>
      <c r="Z154" s="56">
        <v>0.24</v>
      </c>
      <c r="AA154" s="21"/>
      <c r="AB154" s="56">
        <v>0.08</v>
      </c>
      <c r="AC154" s="56">
        <v>0.1</v>
      </c>
      <c r="AD154" s="56">
        <v>0.12</v>
      </c>
      <c r="AE154" s="21"/>
      <c r="AF154" s="56">
        <v>0.2</v>
      </c>
      <c r="AG154" s="56">
        <v>0.25</v>
      </c>
      <c r="AH154" s="56">
        <v>0.3</v>
      </c>
      <c r="AI154" s="21"/>
      <c r="AJ154" s="56">
        <v>0.12</v>
      </c>
      <c r="AK154" s="56">
        <v>0.15</v>
      </c>
      <c r="AL154" s="56">
        <v>0.18</v>
      </c>
      <c r="AM154" s="21"/>
      <c r="AN154" s="22">
        <v>49</v>
      </c>
      <c r="AO154" s="57">
        <v>0.4</v>
      </c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3">
        <v>41456</v>
      </c>
      <c r="BG154" s="59">
        <v>0.75</v>
      </c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/>
      <c r="BY154" s="21"/>
      <c r="BZ154" s="21"/>
      <c r="CA154" s="21"/>
      <c r="CB154" s="21"/>
      <c r="CC154" s="21"/>
      <c r="CD154" s="21"/>
      <c r="CE154" s="21"/>
      <c r="CF154"/>
      <c r="CK154" s="68"/>
      <c r="CL154" s="68"/>
      <c r="CM154" s="60"/>
      <c r="CN154"/>
      <c r="CO154"/>
      <c r="CP154"/>
      <c r="CQ154"/>
      <c r="CR154"/>
      <c r="CW154" s="119">
        <f t="shared" si="32"/>
        <v>41456</v>
      </c>
      <c r="CX154" s="118">
        <f t="shared" si="45"/>
        <v>0.2</v>
      </c>
      <c r="CY154" s="118">
        <f t="shared" si="46"/>
        <v>0.25</v>
      </c>
      <c r="CZ154" s="118">
        <f t="shared" si="47"/>
        <v>0.3</v>
      </c>
      <c r="DB154" s="118">
        <f t="shared" si="33"/>
        <v>0.16</v>
      </c>
      <c r="DC154" s="118">
        <f t="shared" si="34"/>
        <v>0.2</v>
      </c>
      <c r="DD154" s="118">
        <f t="shared" si="35"/>
        <v>0.24</v>
      </c>
      <c r="DF154" s="119">
        <f t="shared" si="36"/>
        <v>41456</v>
      </c>
      <c r="DG154" s="16">
        <f t="shared" si="37"/>
        <v>0.75</v>
      </c>
      <c r="DJ154" s="119">
        <f t="shared" si="38"/>
        <v>41456</v>
      </c>
      <c r="DK154" s="118">
        <f t="shared" si="39"/>
        <v>0.12</v>
      </c>
      <c r="DL154" s="118">
        <f t="shared" si="40"/>
        <v>0.15</v>
      </c>
      <c r="DM154" s="118">
        <f t="shared" si="41"/>
        <v>0.18</v>
      </c>
      <c r="DO154" s="118">
        <f t="shared" si="42"/>
        <v>0.08</v>
      </c>
      <c r="DP154" s="118">
        <f t="shared" si="43"/>
        <v>0.1</v>
      </c>
      <c r="DQ154" s="118">
        <f t="shared" si="44"/>
        <v>0.12</v>
      </c>
    </row>
    <row r="155" spans="1:121" x14ac:dyDescent="0.2">
      <c r="A155" s="16"/>
      <c r="B155" s="54">
        <v>40603</v>
      </c>
      <c r="C155" s="55">
        <v>33.607681274414063</v>
      </c>
      <c r="D155" s="55">
        <v>35.107681274414063</v>
      </c>
      <c r="E155" s="55">
        <v>36.607681274414063</v>
      </c>
      <c r="F155" s="39"/>
      <c r="G155" s="55">
        <v>24.5</v>
      </c>
      <c r="H155" s="55">
        <v>24.5</v>
      </c>
      <c r="I155" s="55">
        <v>24.5</v>
      </c>
      <c r="J155" s="22"/>
      <c r="K155" s="23">
        <v>41487</v>
      </c>
      <c r="L155" s="56">
        <v>33.290004730224609</v>
      </c>
      <c r="M155" s="56">
        <v>33.290004730224609</v>
      </c>
      <c r="N155" s="56">
        <v>33.290004730224609</v>
      </c>
      <c r="O155" s="21"/>
      <c r="P155" s="56">
        <v>25.790000915527344</v>
      </c>
      <c r="Q155" s="56">
        <v>25.790000915527344</v>
      </c>
      <c r="R155" s="56">
        <v>25.790000915527344</v>
      </c>
      <c r="S155" s="21"/>
      <c r="T155" s="56">
        <v>0</v>
      </c>
      <c r="U155" s="56">
        <v>0</v>
      </c>
      <c r="V155" s="56">
        <v>0</v>
      </c>
      <c r="W155" s="21"/>
      <c r="X155" s="56">
        <v>0.24</v>
      </c>
      <c r="Y155" s="56">
        <v>0.3</v>
      </c>
      <c r="Z155" s="56">
        <v>0.36</v>
      </c>
      <c r="AA155" s="21"/>
      <c r="AB155" s="56">
        <v>0.12</v>
      </c>
      <c r="AC155" s="56">
        <v>0.15</v>
      </c>
      <c r="AD155" s="56">
        <v>0.18</v>
      </c>
      <c r="AE155" s="21"/>
      <c r="AF155" s="56">
        <v>0.32</v>
      </c>
      <c r="AG155" s="56">
        <v>0.4</v>
      </c>
      <c r="AH155" s="56">
        <v>0.48</v>
      </c>
      <c r="AI155" s="21"/>
      <c r="AJ155" s="56">
        <v>0.192</v>
      </c>
      <c r="AK155" s="56">
        <v>0.24</v>
      </c>
      <c r="AL155" s="56">
        <v>0.28799999999999998</v>
      </c>
      <c r="AM155" s="21"/>
      <c r="AN155" s="22">
        <v>49</v>
      </c>
      <c r="AO155" s="57">
        <v>0.4</v>
      </c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3">
        <v>41487</v>
      </c>
      <c r="BG155" s="59">
        <v>0.75</v>
      </c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1"/>
      <c r="BV155" s="21"/>
      <c r="BW155" s="21"/>
      <c r="BX155" s="21"/>
      <c r="BY155" s="21"/>
      <c r="BZ155" s="21"/>
      <c r="CA155" s="21"/>
      <c r="CB155" s="21"/>
      <c r="CC155" s="21"/>
      <c r="CD155" s="21"/>
      <c r="CE155" s="21"/>
      <c r="CF155"/>
      <c r="CK155" s="68"/>
      <c r="CL155" s="68"/>
      <c r="CM155" s="60"/>
      <c r="CN155"/>
      <c r="CO155"/>
      <c r="CP155"/>
      <c r="CQ155"/>
      <c r="CR155"/>
      <c r="CW155" s="119">
        <f t="shared" si="32"/>
        <v>41487</v>
      </c>
      <c r="CX155" s="118">
        <f t="shared" si="45"/>
        <v>0.32</v>
      </c>
      <c r="CY155" s="118">
        <f t="shared" si="46"/>
        <v>0.4</v>
      </c>
      <c r="CZ155" s="118">
        <f t="shared" si="47"/>
        <v>0.48</v>
      </c>
      <c r="DB155" s="118">
        <f t="shared" si="33"/>
        <v>0.24</v>
      </c>
      <c r="DC155" s="118">
        <f t="shared" si="34"/>
        <v>0.3</v>
      </c>
      <c r="DD155" s="118">
        <f t="shared" si="35"/>
        <v>0.36</v>
      </c>
      <c r="DF155" s="119">
        <f t="shared" si="36"/>
        <v>41487</v>
      </c>
      <c r="DG155" s="16">
        <f t="shared" si="37"/>
        <v>0.75</v>
      </c>
      <c r="DJ155" s="119">
        <f t="shared" si="38"/>
        <v>41487</v>
      </c>
      <c r="DK155" s="118">
        <f t="shared" si="39"/>
        <v>0.192</v>
      </c>
      <c r="DL155" s="118">
        <f t="shared" si="40"/>
        <v>0.24</v>
      </c>
      <c r="DM155" s="118">
        <f t="shared" si="41"/>
        <v>0.28799999999999998</v>
      </c>
      <c r="DO155" s="118">
        <f t="shared" si="42"/>
        <v>0.12</v>
      </c>
      <c r="DP155" s="118">
        <f t="shared" si="43"/>
        <v>0.15</v>
      </c>
      <c r="DQ155" s="118">
        <f t="shared" si="44"/>
        <v>0.18</v>
      </c>
    </row>
    <row r="156" spans="1:121" x14ac:dyDescent="0.2">
      <c r="A156" s="16"/>
      <c r="B156" s="54">
        <v>40634</v>
      </c>
      <c r="C156" s="55">
        <v>33.807682037353516</v>
      </c>
      <c r="D156" s="55">
        <v>35.307682037353516</v>
      </c>
      <c r="E156" s="55">
        <v>36.807682037353516</v>
      </c>
      <c r="F156" s="39"/>
      <c r="G156" s="55">
        <v>21.5</v>
      </c>
      <c r="H156" s="55">
        <v>21.5</v>
      </c>
      <c r="I156" s="55">
        <v>21.5</v>
      </c>
      <c r="J156" s="22"/>
      <c r="K156" s="23">
        <v>41518</v>
      </c>
      <c r="L156" s="56">
        <v>25.290000915527344</v>
      </c>
      <c r="M156" s="56">
        <v>25.290000915527344</v>
      </c>
      <c r="N156" s="56">
        <v>25.290000915527344</v>
      </c>
      <c r="O156" s="21"/>
      <c r="P156" s="56">
        <v>19.790000915527344</v>
      </c>
      <c r="Q156" s="56">
        <v>19.790000915527344</v>
      </c>
      <c r="R156" s="56">
        <v>19.790000915527344</v>
      </c>
      <c r="S156" s="21"/>
      <c r="T156" s="56">
        <v>0</v>
      </c>
      <c r="U156" s="56">
        <v>0</v>
      </c>
      <c r="V156" s="56">
        <v>0</v>
      </c>
      <c r="W156" s="21"/>
      <c r="X156" s="56">
        <v>0.24</v>
      </c>
      <c r="Y156" s="56">
        <v>0.3</v>
      </c>
      <c r="Z156" s="56">
        <v>0.36</v>
      </c>
      <c r="AA156" s="21"/>
      <c r="AB156" s="56">
        <v>0.12</v>
      </c>
      <c r="AC156" s="56">
        <v>0.15</v>
      </c>
      <c r="AD156" s="56">
        <v>0.18</v>
      </c>
      <c r="AE156" s="21"/>
      <c r="AF156" s="56">
        <v>0.32</v>
      </c>
      <c r="AG156" s="56">
        <v>0.4</v>
      </c>
      <c r="AH156" s="56">
        <v>0.48</v>
      </c>
      <c r="AI156" s="21"/>
      <c r="AJ156" s="56">
        <v>0.192</v>
      </c>
      <c r="AK156" s="56">
        <v>0.24</v>
      </c>
      <c r="AL156" s="56">
        <v>0.28799999999999998</v>
      </c>
      <c r="AM156" s="21"/>
      <c r="AN156" s="22">
        <v>49</v>
      </c>
      <c r="AO156" s="57">
        <v>0.4</v>
      </c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3">
        <v>41518</v>
      </c>
      <c r="BG156" s="59">
        <v>0.75</v>
      </c>
      <c r="BH156" s="21"/>
      <c r="BI156" s="21"/>
      <c r="BJ156" s="21"/>
      <c r="BK156" s="21"/>
      <c r="BL156" s="21"/>
      <c r="BM156" s="21"/>
      <c r="BN156" s="21"/>
      <c r="BO156" s="21"/>
      <c r="BP156" s="21"/>
      <c r="BQ156" s="21"/>
      <c r="BR156" s="21"/>
      <c r="BS156" s="21"/>
      <c r="BT156" s="21"/>
      <c r="BU156" s="21"/>
      <c r="BV156" s="21"/>
      <c r="BW156" s="21"/>
      <c r="BX156" s="21"/>
      <c r="BY156" s="21"/>
      <c r="BZ156" s="21"/>
      <c r="CA156" s="21"/>
      <c r="CB156" s="21"/>
      <c r="CC156" s="21"/>
      <c r="CD156" s="21"/>
      <c r="CE156" s="21"/>
      <c r="CF156"/>
      <c r="CK156" s="68"/>
      <c r="CL156" s="68"/>
      <c r="CM156" s="60"/>
      <c r="CN156"/>
      <c r="CO156"/>
      <c r="CP156"/>
      <c r="CQ156"/>
      <c r="CR156"/>
      <c r="CW156" s="119">
        <f t="shared" si="32"/>
        <v>41518</v>
      </c>
      <c r="CX156" s="118">
        <f t="shared" si="45"/>
        <v>0.32</v>
      </c>
      <c r="CY156" s="118">
        <f t="shared" si="46"/>
        <v>0.4</v>
      </c>
      <c r="CZ156" s="118">
        <f t="shared" si="47"/>
        <v>0.48</v>
      </c>
      <c r="DB156" s="118">
        <f t="shared" si="33"/>
        <v>0.24</v>
      </c>
      <c r="DC156" s="118">
        <f t="shared" si="34"/>
        <v>0.3</v>
      </c>
      <c r="DD156" s="118">
        <f t="shared" si="35"/>
        <v>0.36</v>
      </c>
      <c r="DF156" s="119">
        <f t="shared" si="36"/>
        <v>41518</v>
      </c>
      <c r="DG156" s="16">
        <f t="shared" si="37"/>
        <v>0.75</v>
      </c>
      <c r="DJ156" s="119">
        <f t="shared" si="38"/>
        <v>41518</v>
      </c>
      <c r="DK156" s="118">
        <f t="shared" si="39"/>
        <v>0.192</v>
      </c>
      <c r="DL156" s="118">
        <f t="shared" si="40"/>
        <v>0.24</v>
      </c>
      <c r="DM156" s="118">
        <f t="shared" si="41"/>
        <v>0.28799999999999998</v>
      </c>
      <c r="DO156" s="118">
        <f t="shared" si="42"/>
        <v>0.12</v>
      </c>
      <c r="DP156" s="118">
        <f t="shared" si="43"/>
        <v>0.15</v>
      </c>
      <c r="DQ156" s="118">
        <f t="shared" si="44"/>
        <v>0.18</v>
      </c>
    </row>
    <row r="157" spans="1:121" x14ac:dyDescent="0.2">
      <c r="A157" s="16"/>
      <c r="B157" s="54">
        <v>40664</v>
      </c>
      <c r="C157" s="55">
        <v>38.135002899169919</v>
      </c>
      <c r="D157" s="55">
        <v>40.335002899169922</v>
      </c>
      <c r="E157" s="55">
        <v>42.535002899169925</v>
      </c>
      <c r="F157" s="39"/>
      <c r="G157" s="55">
        <v>22.040000915527344</v>
      </c>
      <c r="H157" s="55">
        <v>22.040000915527344</v>
      </c>
      <c r="I157" s="55">
        <v>22.040000915527344</v>
      </c>
      <c r="J157" s="22"/>
      <c r="K157" s="23">
        <v>41548</v>
      </c>
      <c r="L157" s="56">
        <v>20.286001205444336</v>
      </c>
      <c r="M157" s="56">
        <v>20.286001205444336</v>
      </c>
      <c r="N157" s="56">
        <v>20.286001205444336</v>
      </c>
      <c r="O157" s="21"/>
      <c r="P157" s="56">
        <v>14.786500930786133</v>
      </c>
      <c r="Q157" s="56">
        <v>14.786500930786133</v>
      </c>
      <c r="R157" s="56">
        <v>14.786500930786133</v>
      </c>
      <c r="S157" s="21"/>
      <c r="T157" s="56">
        <v>0</v>
      </c>
      <c r="U157" s="56">
        <v>0</v>
      </c>
      <c r="V157" s="56">
        <v>0</v>
      </c>
      <c r="W157" s="21"/>
      <c r="X157" s="56">
        <v>0.16</v>
      </c>
      <c r="Y157" s="56">
        <v>0.2</v>
      </c>
      <c r="Z157" s="56">
        <v>0.24</v>
      </c>
      <c r="AA157" s="21"/>
      <c r="AB157" s="56">
        <v>0.08</v>
      </c>
      <c r="AC157" s="56">
        <v>0.1</v>
      </c>
      <c r="AD157" s="56">
        <v>0.12</v>
      </c>
      <c r="AE157" s="21"/>
      <c r="AF157" s="56">
        <v>0.2</v>
      </c>
      <c r="AG157" s="56">
        <v>0.25</v>
      </c>
      <c r="AH157" s="56">
        <v>0.3</v>
      </c>
      <c r="AI157" s="21"/>
      <c r="AJ157" s="56">
        <v>0.12</v>
      </c>
      <c r="AK157" s="56">
        <v>0.15</v>
      </c>
      <c r="AL157" s="56">
        <v>0.18</v>
      </c>
      <c r="AM157" s="21"/>
      <c r="AN157" s="22">
        <v>50</v>
      </c>
      <c r="AO157" s="57">
        <v>0.4</v>
      </c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3">
        <v>41548</v>
      </c>
      <c r="BG157" s="59">
        <v>0.75</v>
      </c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1"/>
      <c r="BV157" s="21"/>
      <c r="BW157" s="21"/>
      <c r="BX157" s="21"/>
      <c r="BY157" s="21"/>
      <c r="BZ157" s="21"/>
      <c r="CA157" s="21"/>
      <c r="CB157" s="21"/>
      <c r="CC157" s="21"/>
      <c r="CD157" s="21"/>
      <c r="CE157" s="21"/>
      <c r="CF157"/>
      <c r="CK157" s="68"/>
      <c r="CL157" s="68"/>
      <c r="CM157" s="60"/>
      <c r="CN157"/>
      <c r="CO157"/>
      <c r="CP157"/>
      <c r="CQ157"/>
      <c r="CR157"/>
      <c r="CW157" s="119">
        <f t="shared" si="32"/>
        <v>41548</v>
      </c>
      <c r="CX157" s="118">
        <f t="shared" si="45"/>
        <v>0.2</v>
      </c>
      <c r="CY157" s="118">
        <f t="shared" si="46"/>
        <v>0.25</v>
      </c>
      <c r="CZ157" s="118">
        <f t="shared" si="47"/>
        <v>0.3</v>
      </c>
      <c r="DB157" s="118">
        <f t="shared" si="33"/>
        <v>0.16</v>
      </c>
      <c r="DC157" s="118">
        <f t="shared" si="34"/>
        <v>0.2</v>
      </c>
      <c r="DD157" s="118">
        <f t="shared" si="35"/>
        <v>0.24</v>
      </c>
      <c r="DF157" s="119">
        <f t="shared" si="36"/>
        <v>41548</v>
      </c>
      <c r="DG157" s="16">
        <f t="shared" si="37"/>
        <v>0.75</v>
      </c>
      <c r="DJ157" s="119">
        <f t="shared" si="38"/>
        <v>41548</v>
      </c>
      <c r="DK157" s="118">
        <f t="shared" si="39"/>
        <v>0.12</v>
      </c>
      <c r="DL157" s="118">
        <f t="shared" si="40"/>
        <v>0.15</v>
      </c>
      <c r="DM157" s="118">
        <f t="shared" si="41"/>
        <v>0.18</v>
      </c>
      <c r="DO157" s="118">
        <f t="shared" si="42"/>
        <v>0.08</v>
      </c>
      <c r="DP157" s="118">
        <f t="shared" si="43"/>
        <v>0.1</v>
      </c>
      <c r="DQ157" s="118">
        <f t="shared" si="44"/>
        <v>0.12</v>
      </c>
    </row>
    <row r="158" spans="1:121" x14ac:dyDescent="0.2">
      <c r="A158" s="16"/>
      <c r="B158" s="54">
        <v>40695</v>
      </c>
      <c r="C158" s="55">
        <v>44.125003814697266</v>
      </c>
      <c r="D158" s="55">
        <v>49.125003814697266</v>
      </c>
      <c r="E158" s="55">
        <v>54.125003814697266</v>
      </c>
      <c r="F158" s="39"/>
      <c r="G158" s="55">
        <v>25.040000915527344</v>
      </c>
      <c r="H158" s="55">
        <v>25.040000915527344</v>
      </c>
      <c r="I158" s="55">
        <v>25.040000915527344</v>
      </c>
      <c r="J158" s="22"/>
      <c r="K158" s="23">
        <v>41579</v>
      </c>
      <c r="L158" s="56">
        <v>22.290000915527344</v>
      </c>
      <c r="M158" s="56">
        <v>22.290000915527344</v>
      </c>
      <c r="N158" s="56">
        <v>22.290000915527344</v>
      </c>
      <c r="O158" s="21"/>
      <c r="P158" s="56">
        <v>14.790000915527344</v>
      </c>
      <c r="Q158" s="56">
        <v>14.790000915527344</v>
      </c>
      <c r="R158" s="56">
        <v>14.790000915527344</v>
      </c>
      <c r="S158" s="21"/>
      <c r="T158" s="56">
        <v>0</v>
      </c>
      <c r="U158" s="56">
        <v>0</v>
      </c>
      <c r="V158" s="56">
        <v>0</v>
      </c>
      <c r="W158" s="21"/>
      <c r="X158" s="56">
        <v>0.16</v>
      </c>
      <c r="Y158" s="56">
        <v>0.2</v>
      </c>
      <c r="Z158" s="56">
        <v>0.24</v>
      </c>
      <c r="AA158" s="21"/>
      <c r="AB158" s="56">
        <v>0.08</v>
      </c>
      <c r="AC158" s="56">
        <v>0.1</v>
      </c>
      <c r="AD158" s="56">
        <v>0.12</v>
      </c>
      <c r="AE158" s="21"/>
      <c r="AF158" s="56">
        <v>0.2</v>
      </c>
      <c r="AG158" s="56">
        <v>0.25</v>
      </c>
      <c r="AH158" s="56">
        <v>0.3</v>
      </c>
      <c r="AI158" s="21"/>
      <c r="AJ158" s="56">
        <v>0.12</v>
      </c>
      <c r="AK158" s="56">
        <v>0.15</v>
      </c>
      <c r="AL158" s="56">
        <v>0.18</v>
      </c>
      <c r="AM158" s="21"/>
      <c r="AN158" s="22">
        <v>50</v>
      </c>
      <c r="AO158" s="57">
        <v>0.4</v>
      </c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3">
        <v>41579</v>
      </c>
      <c r="BG158" s="59">
        <v>0.75</v>
      </c>
      <c r="BH158" s="21"/>
      <c r="BI158" s="21"/>
      <c r="BJ158" s="21"/>
      <c r="BK158" s="21"/>
      <c r="BL158" s="21"/>
      <c r="BM158" s="21"/>
      <c r="BN158" s="21"/>
      <c r="BO158" s="21"/>
      <c r="BP158" s="21"/>
      <c r="BQ158" s="21"/>
      <c r="BR158" s="21"/>
      <c r="BS158" s="21"/>
      <c r="BT158" s="21"/>
      <c r="BU158" s="21"/>
      <c r="BV158" s="21"/>
      <c r="BW158" s="21"/>
      <c r="BX158" s="21"/>
      <c r="BY158" s="21"/>
      <c r="BZ158" s="21"/>
      <c r="CA158" s="21"/>
      <c r="CB158" s="21"/>
      <c r="CC158" s="21"/>
      <c r="CD158" s="21"/>
      <c r="CE158" s="21"/>
      <c r="CF158"/>
      <c r="CK158" s="68"/>
      <c r="CL158" s="68"/>
      <c r="CM158" s="60"/>
      <c r="CN158"/>
      <c r="CO158"/>
      <c r="CP158"/>
      <c r="CQ158"/>
      <c r="CR158"/>
      <c r="CW158" s="119">
        <f t="shared" si="32"/>
        <v>41579</v>
      </c>
      <c r="CX158" s="118">
        <f t="shared" si="45"/>
        <v>0.2</v>
      </c>
      <c r="CY158" s="118">
        <f t="shared" si="46"/>
        <v>0.25</v>
      </c>
      <c r="CZ158" s="118">
        <f t="shared" si="47"/>
        <v>0.3</v>
      </c>
      <c r="DB158" s="118">
        <f t="shared" si="33"/>
        <v>0.16</v>
      </c>
      <c r="DC158" s="118">
        <f t="shared" si="34"/>
        <v>0.2</v>
      </c>
      <c r="DD158" s="118">
        <f t="shared" si="35"/>
        <v>0.24</v>
      </c>
      <c r="DF158" s="119">
        <f t="shared" si="36"/>
        <v>41579</v>
      </c>
      <c r="DG158" s="16">
        <f t="shared" si="37"/>
        <v>0.75</v>
      </c>
      <c r="DJ158" s="119">
        <f t="shared" si="38"/>
        <v>41579</v>
      </c>
      <c r="DK158" s="118">
        <f t="shared" si="39"/>
        <v>0.12</v>
      </c>
      <c r="DL158" s="118">
        <f t="shared" si="40"/>
        <v>0.15</v>
      </c>
      <c r="DM158" s="118">
        <f t="shared" si="41"/>
        <v>0.18</v>
      </c>
      <c r="DO158" s="118">
        <f t="shared" si="42"/>
        <v>0.08</v>
      </c>
      <c r="DP158" s="118">
        <f t="shared" si="43"/>
        <v>0.1</v>
      </c>
      <c r="DQ158" s="118">
        <f t="shared" si="44"/>
        <v>0.12</v>
      </c>
    </row>
    <row r="159" spans="1:121" x14ac:dyDescent="0.2">
      <c r="A159" s="16"/>
      <c r="B159" s="54">
        <v>40725</v>
      </c>
      <c r="C159" s="55">
        <v>48.5</v>
      </c>
      <c r="D159" s="55">
        <v>58.5</v>
      </c>
      <c r="E159" s="55">
        <v>68.5</v>
      </c>
      <c r="F159" s="39"/>
      <c r="G159" s="55">
        <v>25.540000915527344</v>
      </c>
      <c r="H159" s="55">
        <v>25.540000915527344</v>
      </c>
      <c r="I159" s="55">
        <v>25.540000915527344</v>
      </c>
      <c r="J159" s="22"/>
      <c r="K159" s="23">
        <v>41609</v>
      </c>
      <c r="L159" s="56">
        <v>27.290000915527344</v>
      </c>
      <c r="M159" s="56">
        <v>27.290000915527344</v>
      </c>
      <c r="N159" s="56">
        <v>27.290000915527344</v>
      </c>
      <c r="O159" s="21"/>
      <c r="P159" s="56">
        <v>21.790000915527344</v>
      </c>
      <c r="Q159" s="56">
        <v>21.790000915527344</v>
      </c>
      <c r="R159" s="56">
        <v>21.790000915527344</v>
      </c>
      <c r="S159" s="21"/>
      <c r="T159" s="56">
        <v>0</v>
      </c>
      <c r="U159" s="56">
        <v>0</v>
      </c>
      <c r="V159" s="56">
        <v>0</v>
      </c>
      <c r="W159" s="21"/>
      <c r="X159" s="56">
        <v>0.16</v>
      </c>
      <c r="Y159" s="56">
        <v>0.2</v>
      </c>
      <c r="Z159" s="56">
        <v>0.24</v>
      </c>
      <c r="AA159" s="21"/>
      <c r="AB159" s="56">
        <v>0.08</v>
      </c>
      <c r="AC159" s="56">
        <v>0.1</v>
      </c>
      <c r="AD159" s="56">
        <v>0.12</v>
      </c>
      <c r="AE159" s="21"/>
      <c r="AF159" s="56">
        <v>0.2</v>
      </c>
      <c r="AG159" s="56">
        <v>0.25</v>
      </c>
      <c r="AH159" s="56">
        <v>0.3</v>
      </c>
      <c r="AI159" s="21"/>
      <c r="AJ159" s="56">
        <v>0.12</v>
      </c>
      <c r="AK159" s="56">
        <v>0.15</v>
      </c>
      <c r="AL159" s="56">
        <v>0.18</v>
      </c>
      <c r="AM159" s="21"/>
      <c r="AN159" s="22">
        <v>50</v>
      </c>
      <c r="AO159" s="57">
        <v>0.4</v>
      </c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3">
        <v>41609</v>
      </c>
      <c r="BG159" s="59">
        <v>0.75</v>
      </c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21"/>
      <c r="CB159" s="21"/>
      <c r="CC159" s="21"/>
      <c r="CD159" s="21"/>
      <c r="CE159" s="21"/>
      <c r="CF159"/>
      <c r="CK159" s="68"/>
      <c r="CL159" s="68"/>
      <c r="CM159" s="60"/>
      <c r="CN159"/>
      <c r="CO159"/>
      <c r="CP159"/>
      <c r="CQ159"/>
      <c r="CR159"/>
      <c r="CW159" s="119">
        <f t="shared" si="32"/>
        <v>41609</v>
      </c>
      <c r="CX159" s="118">
        <f t="shared" si="45"/>
        <v>0.2</v>
      </c>
      <c r="CY159" s="118">
        <f t="shared" si="46"/>
        <v>0.25</v>
      </c>
      <c r="CZ159" s="118">
        <f t="shared" si="47"/>
        <v>0.3</v>
      </c>
      <c r="DB159" s="118">
        <f t="shared" si="33"/>
        <v>0.16</v>
      </c>
      <c r="DC159" s="118">
        <f t="shared" si="34"/>
        <v>0.2</v>
      </c>
      <c r="DD159" s="118">
        <f t="shared" si="35"/>
        <v>0.24</v>
      </c>
      <c r="DF159" s="119">
        <f t="shared" si="36"/>
        <v>41609</v>
      </c>
      <c r="DG159" s="16">
        <f t="shared" si="37"/>
        <v>0.75</v>
      </c>
      <c r="DJ159" s="119">
        <f t="shared" si="38"/>
        <v>41609</v>
      </c>
      <c r="DK159" s="118">
        <f t="shared" si="39"/>
        <v>0.12</v>
      </c>
      <c r="DL159" s="118">
        <f t="shared" si="40"/>
        <v>0.15</v>
      </c>
      <c r="DM159" s="118">
        <f t="shared" si="41"/>
        <v>0.18</v>
      </c>
      <c r="DO159" s="118">
        <f t="shared" si="42"/>
        <v>0.08</v>
      </c>
      <c r="DP159" s="118">
        <f t="shared" si="43"/>
        <v>0.1</v>
      </c>
      <c r="DQ159" s="118">
        <f t="shared" si="44"/>
        <v>0.12</v>
      </c>
    </row>
    <row r="160" spans="1:121" x14ac:dyDescent="0.2">
      <c r="A160" s="16"/>
      <c r="B160" s="54">
        <v>40756</v>
      </c>
      <c r="C160" s="55">
        <v>48.5</v>
      </c>
      <c r="D160" s="55">
        <v>58.5</v>
      </c>
      <c r="E160" s="55">
        <v>68.5</v>
      </c>
      <c r="F160" s="39"/>
      <c r="G160" s="55">
        <v>26.540000915527344</v>
      </c>
      <c r="H160" s="55">
        <v>26.540000915527344</v>
      </c>
      <c r="I160" s="55">
        <v>26.540000915527344</v>
      </c>
      <c r="J160" s="22"/>
      <c r="K160" s="23">
        <v>41640</v>
      </c>
      <c r="L160" s="56">
        <v>35.75</v>
      </c>
      <c r="M160" s="56">
        <v>35.75</v>
      </c>
      <c r="N160" s="56">
        <v>35.75</v>
      </c>
      <c r="O160" s="21"/>
      <c r="P160" s="56">
        <v>25.25</v>
      </c>
      <c r="Q160" s="56">
        <v>25.25</v>
      </c>
      <c r="R160" s="56">
        <v>25.25</v>
      </c>
      <c r="S160" s="21"/>
      <c r="T160" s="56">
        <v>0</v>
      </c>
      <c r="U160" s="56">
        <v>0</v>
      </c>
      <c r="V160" s="56">
        <v>0</v>
      </c>
      <c r="W160" s="21"/>
      <c r="X160" s="56">
        <v>0.16</v>
      </c>
      <c r="Y160" s="56">
        <v>0.2</v>
      </c>
      <c r="Z160" s="56">
        <v>0.24</v>
      </c>
      <c r="AA160" s="21"/>
      <c r="AB160" s="56">
        <v>0.08</v>
      </c>
      <c r="AC160" s="56">
        <v>0.1</v>
      </c>
      <c r="AD160" s="56">
        <v>0.12</v>
      </c>
      <c r="AE160" s="21"/>
      <c r="AF160" s="56">
        <v>0.2</v>
      </c>
      <c r="AG160" s="56">
        <v>0.25</v>
      </c>
      <c r="AH160" s="56">
        <v>0.3</v>
      </c>
      <c r="AI160" s="21"/>
      <c r="AJ160" s="56">
        <v>0.12</v>
      </c>
      <c r="AK160" s="56">
        <v>0.15</v>
      </c>
      <c r="AL160" s="56">
        <v>0.18</v>
      </c>
      <c r="AM160" s="21"/>
      <c r="AN160" s="22">
        <v>51</v>
      </c>
      <c r="AO160" s="57">
        <v>0.4</v>
      </c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3">
        <v>41640</v>
      </c>
      <c r="BG160" s="59">
        <v>0.75</v>
      </c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A160" s="21"/>
      <c r="CB160" s="21"/>
      <c r="CC160" s="21"/>
      <c r="CD160" s="21"/>
      <c r="CE160" s="21"/>
      <c r="CF160"/>
      <c r="CK160" s="68"/>
      <c r="CL160" s="68"/>
      <c r="CM160" s="60"/>
      <c r="CN160"/>
      <c r="CO160"/>
      <c r="CP160"/>
      <c r="CQ160"/>
      <c r="CR160"/>
      <c r="CW160" s="119">
        <f t="shared" si="32"/>
        <v>41640</v>
      </c>
      <c r="CX160" s="118">
        <f t="shared" si="45"/>
        <v>0.2</v>
      </c>
      <c r="CY160" s="118">
        <f t="shared" si="46"/>
        <v>0.25</v>
      </c>
      <c r="CZ160" s="118">
        <f t="shared" si="47"/>
        <v>0.3</v>
      </c>
      <c r="DB160" s="118">
        <f t="shared" si="33"/>
        <v>0.16</v>
      </c>
      <c r="DC160" s="118">
        <f t="shared" si="34"/>
        <v>0.2</v>
      </c>
      <c r="DD160" s="118">
        <f t="shared" si="35"/>
        <v>0.24</v>
      </c>
      <c r="DF160" s="119">
        <f t="shared" si="36"/>
        <v>41640</v>
      </c>
      <c r="DG160" s="16">
        <f t="shared" si="37"/>
        <v>0.75</v>
      </c>
      <c r="DJ160" s="119">
        <f t="shared" si="38"/>
        <v>41640</v>
      </c>
      <c r="DK160" s="118">
        <f t="shared" si="39"/>
        <v>0.12</v>
      </c>
      <c r="DL160" s="118">
        <f t="shared" si="40"/>
        <v>0.15</v>
      </c>
      <c r="DM160" s="118">
        <f t="shared" si="41"/>
        <v>0.18</v>
      </c>
      <c r="DO160" s="118">
        <f t="shared" si="42"/>
        <v>0.08</v>
      </c>
      <c r="DP160" s="118">
        <f t="shared" si="43"/>
        <v>0.1</v>
      </c>
      <c r="DQ160" s="118">
        <f t="shared" si="44"/>
        <v>0.12</v>
      </c>
    </row>
    <row r="161" spans="1:121" x14ac:dyDescent="0.2">
      <c r="A161" s="16"/>
      <c r="B161" s="54">
        <v>40787</v>
      </c>
      <c r="C161" s="55">
        <v>29.460002899169922</v>
      </c>
      <c r="D161" s="55">
        <v>30.960002899169922</v>
      </c>
      <c r="E161" s="55">
        <v>32.460002899169922</v>
      </c>
      <c r="F161" s="39"/>
      <c r="G161" s="55">
        <v>20.540000915527344</v>
      </c>
      <c r="H161" s="55">
        <v>20.540000915527344</v>
      </c>
      <c r="I161" s="55">
        <v>20.540000915527344</v>
      </c>
      <c r="J161" s="22"/>
      <c r="K161" s="23">
        <v>41671</v>
      </c>
      <c r="L161" s="56">
        <v>31.246002197265625</v>
      </c>
      <c r="M161" s="56">
        <v>31.246002197265625</v>
      </c>
      <c r="N161" s="56">
        <v>31.246002197265625</v>
      </c>
      <c r="O161" s="21"/>
      <c r="P161" s="56">
        <v>22.746501922607422</v>
      </c>
      <c r="Q161" s="56">
        <v>22.746501922607422</v>
      </c>
      <c r="R161" s="56">
        <v>22.746501922607422</v>
      </c>
      <c r="S161" s="21"/>
      <c r="T161" s="56">
        <v>0</v>
      </c>
      <c r="U161" s="56">
        <v>0</v>
      </c>
      <c r="V161" s="56">
        <v>0</v>
      </c>
      <c r="W161" s="21"/>
      <c r="X161" s="56">
        <v>0.16</v>
      </c>
      <c r="Y161" s="56">
        <v>0.2</v>
      </c>
      <c r="Z161" s="56">
        <v>0.24</v>
      </c>
      <c r="AA161" s="21"/>
      <c r="AB161" s="56">
        <v>0.08</v>
      </c>
      <c r="AC161" s="56">
        <v>0.1</v>
      </c>
      <c r="AD161" s="56">
        <v>0.12</v>
      </c>
      <c r="AE161" s="21"/>
      <c r="AF161" s="56">
        <v>0.2</v>
      </c>
      <c r="AG161" s="56">
        <v>0.25</v>
      </c>
      <c r="AH161" s="56">
        <v>0.3</v>
      </c>
      <c r="AI161" s="21"/>
      <c r="AJ161" s="56">
        <v>0.12</v>
      </c>
      <c r="AK161" s="56">
        <v>0.15</v>
      </c>
      <c r="AL161" s="56">
        <v>0.18</v>
      </c>
      <c r="AM161" s="21"/>
      <c r="AN161" s="22">
        <v>51</v>
      </c>
      <c r="AO161" s="57">
        <v>0.4</v>
      </c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3">
        <v>41671</v>
      </c>
      <c r="BG161" s="59">
        <v>0.75</v>
      </c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/>
      <c r="CK161" s="68"/>
      <c r="CL161" s="68"/>
      <c r="CM161" s="60"/>
      <c r="CN161"/>
      <c r="CO161"/>
      <c r="CP161"/>
      <c r="CQ161"/>
      <c r="CR161"/>
      <c r="CW161" s="119">
        <f t="shared" si="32"/>
        <v>41671</v>
      </c>
      <c r="CX161" s="118">
        <f t="shared" si="45"/>
        <v>0.2</v>
      </c>
      <c r="CY161" s="118">
        <f t="shared" si="46"/>
        <v>0.25</v>
      </c>
      <c r="CZ161" s="118">
        <f t="shared" si="47"/>
        <v>0.3</v>
      </c>
      <c r="DB161" s="118">
        <f t="shared" si="33"/>
        <v>0.16</v>
      </c>
      <c r="DC161" s="118">
        <f t="shared" si="34"/>
        <v>0.2</v>
      </c>
      <c r="DD161" s="118">
        <f t="shared" si="35"/>
        <v>0.24</v>
      </c>
      <c r="DF161" s="119">
        <f t="shared" si="36"/>
        <v>41671</v>
      </c>
      <c r="DG161" s="16">
        <f t="shared" si="37"/>
        <v>0.75</v>
      </c>
      <c r="DJ161" s="119">
        <f t="shared" si="38"/>
        <v>41671</v>
      </c>
      <c r="DK161" s="118">
        <f t="shared" si="39"/>
        <v>0.12</v>
      </c>
      <c r="DL161" s="118">
        <f t="shared" si="40"/>
        <v>0.15</v>
      </c>
      <c r="DM161" s="118">
        <f t="shared" si="41"/>
        <v>0.18</v>
      </c>
      <c r="DO161" s="118">
        <f t="shared" si="42"/>
        <v>0.08</v>
      </c>
      <c r="DP161" s="118">
        <f t="shared" si="43"/>
        <v>0.1</v>
      </c>
      <c r="DQ161" s="118">
        <f t="shared" si="44"/>
        <v>0.12</v>
      </c>
    </row>
    <row r="162" spans="1:121" x14ac:dyDescent="0.2">
      <c r="A162" s="16"/>
      <c r="B162" s="54">
        <v>40817</v>
      </c>
      <c r="C162" s="55">
        <v>32.111568450927734</v>
      </c>
      <c r="D162" s="55">
        <v>33.611568450927734</v>
      </c>
      <c r="E162" s="55">
        <v>35.111568450927734</v>
      </c>
      <c r="F162" s="39"/>
      <c r="G162" s="55">
        <v>20.040002822875977</v>
      </c>
      <c r="H162" s="55">
        <v>20.040002822875977</v>
      </c>
      <c r="I162" s="55">
        <v>20.040002822875977</v>
      </c>
      <c r="J162" s="22"/>
      <c r="K162" s="23">
        <v>41699</v>
      </c>
      <c r="L162" s="56">
        <v>25.5</v>
      </c>
      <c r="M162" s="56">
        <v>25.5</v>
      </c>
      <c r="N162" s="56">
        <v>25.5</v>
      </c>
      <c r="O162" s="21"/>
      <c r="P162" s="56">
        <v>20</v>
      </c>
      <c r="Q162" s="56">
        <v>20</v>
      </c>
      <c r="R162" s="56">
        <v>20</v>
      </c>
      <c r="S162" s="21"/>
      <c r="T162" s="56">
        <v>0</v>
      </c>
      <c r="U162" s="56">
        <v>0</v>
      </c>
      <c r="V162" s="56">
        <v>0</v>
      </c>
      <c r="W162" s="21"/>
      <c r="X162" s="56">
        <v>0.16</v>
      </c>
      <c r="Y162" s="56">
        <v>0.2</v>
      </c>
      <c r="Z162" s="56">
        <v>0.24</v>
      </c>
      <c r="AA162" s="21"/>
      <c r="AB162" s="56">
        <v>0.08</v>
      </c>
      <c r="AC162" s="56">
        <v>0.1</v>
      </c>
      <c r="AD162" s="56">
        <v>0.12</v>
      </c>
      <c r="AE162" s="21"/>
      <c r="AF162" s="56">
        <v>0.2</v>
      </c>
      <c r="AG162" s="56">
        <v>0.25</v>
      </c>
      <c r="AH162" s="56">
        <v>0.3</v>
      </c>
      <c r="AI162" s="21"/>
      <c r="AJ162" s="56">
        <v>0.12</v>
      </c>
      <c r="AK162" s="56">
        <v>0.15</v>
      </c>
      <c r="AL162" s="56">
        <v>0.18</v>
      </c>
      <c r="AM162" s="21"/>
      <c r="AN162" s="22">
        <v>51</v>
      </c>
      <c r="AO162" s="57">
        <v>0.4</v>
      </c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3">
        <v>41699</v>
      </c>
      <c r="BG162" s="59">
        <v>0.75</v>
      </c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/>
      <c r="CK162" s="68"/>
      <c r="CL162" s="68"/>
      <c r="CM162" s="60"/>
      <c r="CN162"/>
      <c r="CO162"/>
      <c r="CP162"/>
      <c r="CQ162"/>
      <c r="CR162"/>
      <c r="CW162" s="119">
        <f t="shared" si="32"/>
        <v>41699</v>
      </c>
      <c r="CX162" s="118">
        <f t="shared" si="45"/>
        <v>0.2</v>
      </c>
      <c r="CY162" s="118">
        <f t="shared" si="46"/>
        <v>0.25</v>
      </c>
      <c r="CZ162" s="118">
        <f t="shared" si="47"/>
        <v>0.3</v>
      </c>
      <c r="DB162" s="118">
        <f t="shared" si="33"/>
        <v>0.16</v>
      </c>
      <c r="DC162" s="118">
        <f t="shared" si="34"/>
        <v>0.2</v>
      </c>
      <c r="DD162" s="118">
        <f t="shared" si="35"/>
        <v>0.24</v>
      </c>
      <c r="DF162" s="119">
        <f t="shared" si="36"/>
        <v>41699</v>
      </c>
      <c r="DG162" s="16">
        <f t="shared" si="37"/>
        <v>0.75</v>
      </c>
      <c r="DJ162" s="119">
        <f t="shared" si="38"/>
        <v>41699</v>
      </c>
      <c r="DK162" s="118">
        <f t="shared" si="39"/>
        <v>0.12</v>
      </c>
      <c r="DL162" s="118">
        <f t="shared" si="40"/>
        <v>0.15</v>
      </c>
      <c r="DM162" s="118">
        <f t="shared" si="41"/>
        <v>0.18</v>
      </c>
      <c r="DO162" s="118">
        <f t="shared" si="42"/>
        <v>0.08</v>
      </c>
      <c r="DP162" s="118">
        <f t="shared" si="43"/>
        <v>0.1</v>
      </c>
      <c r="DQ162" s="118">
        <f t="shared" si="44"/>
        <v>0.12</v>
      </c>
    </row>
    <row r="163" spans="1:121" x14ac:dyDescent="0.2">
      <c r="A163" s="16"/>
      <c r="B163" s="54">
        <v>40848</v>
      </c>
      <c r="C163" s="55">
        <v>32.211566925048828</v>
      </c>
      <c r="D163" s="55">
        <v>33.711566925048828</v>
      </c>
      <c r="E163" s="55">
        <v>35.211566925048828</v>
      </c>
      <c r="F163" s="39"/>
      <c r="G163" s="55">
        <v>21.040000915527344</v>
      </c>
      <c r="H163" s="55">
        <v>21.040000915527344</v>
      </c>
      <c r="I163" s="55">
        <v>21.040000915527344</v>
      </c>
      <c r="J163" s="22"/>
      <c r="K163" s="23">
        <v>41730</v>
      </c>
      <c r="L163" s="56">
        <v>22</v>
      </c>
      <c r="M163" s="56">
        <v>22</v>
      </c>
      <c r="N163" s="56">
        <v>22</v>
      </c>
      <c r="O163" s="21"/>
      <c r="P163" s="56">
        <v>16.495000839233398</v>
      </c>
      <c r="Q163" s="56">
        <v>16.495000839233398</v>
      </c>
      <c r="R163" s="56">
        <v>16.495000839233398</v>
      </c>
      <c r="S163" s="21"/>
      <c r="T163" s="56">
        <v>0</v>
      </c>
      <c r="U163" s="56">
        <v>0</v>
      </c>
      <c r="V163" s="56">
        <v>0</v>
      </c>
      <c r="W163" s="21"/>
      <c r="X163" s="56">
        <v>0.16</v>
      </c>
      <c r="Y163" s="56">
        <v>0.2</v>
      </c>
      <c r="Z163" s="56">
        <v>0.24</v>
      </c>
      <c r="AA163" s="21"/>
      <c r="AB163" s="56">
        <v>0.08</v>
      </c>
      <c r="AC163" s="56">
        <v>0.1</v>
      </c>
      <c r="AD163" s="56">
        <v>0.12</v>
      </c>
      <c r="AE163" s="21"/>
      <c r="AF163" s="56">
        <v>0.2</v>
      </c>
      <c r="AG163" s="56">
        <v>0.25</v>
      </c>
      <c r="AH163" s="56">
        <v>0.3</v>
      </c>
      <c r="AI163" s="21"/>
      <c r="AJ163" s="56">
        <v>0.12</v>
      </c>
      <c r="AK163" s="56">
        <v>0.15</v>
      </c>
      <c r="AL163" s="56">
        <v>0.18</v>
      </c>
      <c r="AM163" s="21"/>
      <c r="AN163" s="22">
        <v>52</v>
      </c>
      <c r="AO163" s="57">
        <v>0.4</v>
      </c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3">
        <v>41730</v>
      </c>
      <c r="BG163" s="59">
        <v>0.75</v>
      </c>
      <c r="BH163" s="21"/>
      <c r="BI163" s="21"/>
      <c r="BJ163" s="21"/>
      <c r="BK163" s="21"/>
      <c r="BL163" s="21"/>
      <c r="BM163" s="21"/>
      <c r="BN163" s="21"/>
      <c r="BO163" s="21"/>
      <c r="BP163" s="21"/>
      <c r="BQ163" s="21"/>
      <c r="BR163" s="21"/>
      <c r="BS163" s="21"/>
      <c r="BT163" s="21"/>
      <c r="BU163" s="21"/>
      <c r="BV163" s="21"/>
      <c r="BW163" s="21"/>
      <c r="BX163" s="21"/>
      <c r="BY163" s="21"/>
      <c r="BZ163" s="21"/>
      <c r="CA163" s="21"/>
      <c r="CB163" s="21"/>
      <c r="CC163" s="21"/>
      <c r="CD163" s="21"/>
      <c r="CE163" s="21"/>
      <c r="CF163"/>
      <c r="CK163" s="68"/>
      <c r="CL163" s="68"/>
      <c r="CM163" s="60"/>
      <c r="CN163"/>
      <c r="CO163"/>
      <c r="CP163"/>
      <c r="CQ163"/>
      <c r="CR163"/>
      <c r="CW163" s="119">
        <f t="shared" si="32"/>
        <v>41730</v>
      </c>
      <c r="CX163" s="118">
        <f t="shared" si="45"/>
        <v>0.2</v>
      </c>
      <c r="CY163" s="118">
        <f t="shared" si="46"/>
        <v>0.25</v>
      </c>
      <c r="CZ163" s="118">
        <f t="shared" si="47"/>
        <v>0.3</v>
      </c>
      <c r="DB163" s="118">
        <f t="shared" si="33"/>
        <v>0.16</v>
      </c>
      <c r="DC163" s="118">
        <f t="shared" si="34"/>
        <v>0.2</v>
      </c>
      <c r="DD163" s="118">
        <f t="shared" si="35"/>
        <v>0.24</v>
      </c>
      <c r="DF163" s="119">
        <f t="shared" si="36"/>
        <v>41730</v>
      </c>
      <c r="DG163" s="16">
        <f t="shared" si="37"/>
        <v>0.75</v>
      </c>
      <c r="DJ163" s="119">
        <f t="shared" si="38"/>
        <v>41730</v>
      </c>
      <c r="DK163" s="118">
        <f t="shared" si="39"/>
        <v>0.12</v>
      </c>
      <c r="DL163" s="118">
        <f t="shared" si="40"/>
        <v>0.15</v>
      </c>
      <c r="DM163" s="118">
        <f t="shared" si="41"/>
        <v>0.18</v>
      </c>
      <c r="DO163" s="118">
        <f t="shared" si="42"/>
        <v>0.08</v>
      </c>
      <c r="DP163" s="118">
        <f t="shared" si="43"/>
        <v>0.1</v>
      </c>
      <c r="DQ163" s="118">
        <f t="shared" si="44"/>
        <v>0.12</v>
      </c>
    </row>
    <row r="164" spans="1:121" x14ac:dyDescent="0.2">
      <c r="A164" s="16"/>
      <c r="B164" s="54">
        <v>40878</v>
      </c>
      <c r="C164" s="55">
        <v>32.311565399169922</v>
      </c>
      <c r="D164" s="55">
        <v>33.811565399169922</v>
      </c>
      <c r="E164" s="55">
        <v>35.311565399169922</v>
      </c>
      <c r="F164" s="39"/>
      <c r="G164" s="55">
        <v>23.290000915527344</v>
      </c>
      <c r="H164" s="55">
        <v>23.290000915527344</v>
      </c>
      <c r="I164" s="55">
        <v>23.290000915527344</v>
      </c>
      <c r="J164" s="22"/>
      <c r="K164" s="23">
        <v>41760</v>
      </c>
      <c r="L164" s="56">
        <v>22.290000915527344</v>
      </c>
      <c r="M164" s="56">
        <v>22.290000915527344</v>
      </c>
      <c r="N164" s="56">
        <v>22.290000915527344</v>
      </c>
      <c r="O164" s="21"/>
      <c r="P164" s="56">
        <v>15.795000076293945</v>
      </c>
      <c r="Q164" s="56">
        <v>15.795000076293945</v>
      </c>
      <c r="R164" s="56">
        <v>15.795000076293945</v>
      </c>
      <c r="S164" s="21"/>
      <c r="T164" s="56">
        <v>0</v>
      </c>
      <c r="U164" s="56">
        <v>0</v>
      </c>
      <c r="V164" s="56">
        <v>0</v>
      </c>
      <c r="W164" s="21"/>
      <c r="X164" s="56">
        <v>0.16</v>
      </c>
      <c r="Y164" s="56">
        <v>0.2</v>
      </c>
      <c r="Z164" s="56">
        <v>0.24</v>
      </c>
      <c r="AA164" s="21"/>
      <c r="AB164" s="56">
        <v>0.08</v>
      </c>
      <c r="AC164" s="56">
        <v>0.1</v>
      </c>
      <c r="AD164" s="56">
        <v>0.12</v>
      </c>
      <c r="AE164" s="21"/>
      <c r="AF164" s="56">
        <v>0.2</v>
      </c>
      <c r="AG164" s="56">
        <v>0.25</v>
      </c>
      <c r="AH164" s="56">
        <v>0.3</v>
      </c>
      <c r="AI164" s="21"/>
      <c r="AJ164" s="56">
        <v>0.12</v>
      </c>
      <c r="AK164" s="56">
        <v>0.15</v>
      </c>
      <c r="AL164" s="56">
        <v>0.18</v>
      </c>
      <c r="AM164" s="21"/>
      <c r="AN164" s="22">
        <v>52</v>
      </c>
      <c r="AO164" s="57">
        <v>0.4</v>
      </c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3">
        <v>41760</v>
      </c>
      <c r="BG164" s="59">
        <v>0.75</v>
      </c>
      <c r="BH164" s="21"/>
      <c r="BI164" s="21"/>
      <c r="BJ164" s="21"/>
      <c r="BK164" s="21"/>
      <c r="BL164" s="21"/>
      <c r="BM164" s="21"/>
      <c r="BN164" s="21"/>
      <c r="BO164" s="21"/>
      <c r="BP164" s="21"/>
      <c r="BQ164" s="21"/>
      <c r="BR164" s="21"/>
      <c r="BS164" s="21"/>
      <c r="BT164" s="21"/>
      <c r="BU164" s="21"/>
      <c r="BV164" s="21"/>
      <c r="BW164" s="21"/>
      <c r="BX164" s="21"/>
      <c r="BY164" s="21"/>
      <c r="BZ164" s="21"/>
      <c r="CA164" s="21"/>
      <c r="CB164" s="21"/>
      <c r="CC164" s="21"/>
      <c r="CD164" s="21"/>
      <c r="CE164" s="21"/>
      <c r="CF164"/>
      <c r="CK164" s="68"/>
      <c r="CL164" s="68"/>
      <c r="CM164" s="60"/>
      <c r="CN164"/>
      <c r="CO164"/>
      <c r="CP164"/>
      <c r="CQ164"/>
      <c r="CR164"/>
      <c r="CW164" s="119">
        <f t="shared" si="32"/>
        <v>41760</v>
      </c>
      <c r="CX164" s="118">
        <f t="shared" si="45"/>
        <v>0.2</v>
      </c>
      <c r="CY164" s="118">
        <f t="shared" si="46"/>
        <v>0.25</v>
      </c>
      <c r="CZ164" s="118">
        <f t="shared" si="47"/>
        <v>0.3</v>
      </c>
      <c r="DB164" s="118">
        <f t="shared" si="33"/>
        <v>0.16</v>
      </c>
      <c r="DC164" s="118">
        <f t="shared" si="34"/>
        <v>0.2</v>
      </c>
      <c r="DD164" s="118">
        <f t="shared" si="35"/>
        <v>0.24</v>
      </c>
      <c r="DF164" s="119">
        <f t="shared" si="36"/>
        <v>41760</v>
      </c>
      <c r="DG164" s="16">
        <f t="shared" si="37"/>
        <v>0.75</v>
      </c>
      <c r="DJ164" s="119">
        <f t="shared" si="38"/>
        <v>41760</v>
      </c>
      <c r="DK164" s="118">
        <f t="shared" si="39"/>
        <v>0.12</v>
      </c>
      <c r="DL164" s="118">
        <f t="shared" si="40"/>
        <v>0.15</v>
      </c>
      <c r="DM164" s="118">
        <f t="shared" si="41"/>
        <v>0.18</v>
      </c>
      <c r="DO164" s="118">
        <f t="shared" si="42"/>
        <v>0.08</v>
      </c>
      <c r="DP164" s="118">
        <f t="shared" si="43"/>
        <v>0.1</v>
      </c>
      <c r="DQ164" s="118">
        <f t="shared" si="44"/>
        <v>0.12</v>
      </c>
    </row>
    <row r="165" spans="1:121" x14ac:dyDescent="0.2">
      <c r="A165" s="16"/>
      <c r="B165" s="54">
        <v>40909</v>
      </c>
      <c r="C165" s="55">
        <v>35.995716094970703</v>
      </c>
      <c r="D165" s="55">
        <v>37.495716094970703</v>
      </c>
      <c r="E165" s="55">
        <v>38.995716094970703</v>
      </c>
      <c r="F165" s="39"/>
      <c r="G165" s="55">
        <v>25.5</v>
      </c>
      <c r="H165" s="55">
        <v>25.5</v>
      </c>
      <c r="I165" s="55">
        <v>25.5</v>
      </c>
      <c r="J165" s="22"/>
      <c r="K165" s="23">
        <v>41791</v>
      </c>
      <c r="L165" s="56">
        <v>29.290000915527344</v>
      </c>
      <c r="M165" s="56">
        <v>29.290000915527344</v>
      </c>
      <c r="N165" s="56">
        <v>29.290000915527344</v>
      </c>
      <c r="O165" s="21"/>
      <c r="P165" s="56">
        <v>19.790000915527344</v>
      </c>
      <c r="Q165" s="56">
        <v>19.790000915527344</v>
      </c>
      <c r="R165" s="56">
        <v>19.790000915527344</v>
      </c>
      <c r="S165" s="21"/>
      <c r="T165" s="56">
        <v>0</v>
      </c>
      <c r="U165" s="56">
        <v>0</v>
      </c>
      <c r="V165" s="56">
        <v>0</v>
      </c>
      <c r="W165" s="21"/>
      <c r="X165" s="56">
        <v>0.16</v>
      </c>
      <c r="Y165" s="56">
        <v>0.2</v>
      </c>
      <c r="Z165" s="56">
        <v>0.24</v>
      </c>
      <c r="AA165" s="21"/>
      <c r="AB165" s="56">
        <v>0.08</v>
      </c>
      <c r="AC165" s="56">
        <v>0.1</v>
      </c>
      <c r="AD165" s="56">
        <v>0.12</v>
      </c>
      <c r="AE165" s="21"/>
      <c r="AF165" s="56">
        <v>0.2</v>
      </c>
      <c r="AG165" s="56">
        <v>0.25</v>
      </c>
      <c r="AH165" s="56">
        <v>0.3</v>
      </c>
      <c r="AI165" s="21"/>
      <c r="AJ165" s="56">
        <v>0.12</v>
      </c>
      <c r="AK165" s="56">
        <v>0.15</v>
      </c>
      <c r="AL165" s="56">
        <v>0.18</v>
      </c>
      <c r="AM165" s="21"/>
      <c r="AN165" s="22">
        <v>52</v>
      </c>
      <c r="AO165" s="57">
        <v>0.4</v>
      </c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3">
        <v>41791</v>
      </c>
      <c r="BG165" s="59">
        <v>0.75</v>
      </c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/>
      <c r="CK165" s="68"/>
      <c r="CL165" s="68"/>
      <c r="CM165" s="60"/>
      <c r="CN165"/>
      <c r="CO165"/>
      <c r="CP165"/>
      <c r="CQ165"/>
      <c r="CR165"/>
      <c r="CW165" s="119">
        <f t="shared" si="32"/>
        <v>41791</v>
      </c>
      <c r="CX165" s="118">
        <f t="shared" si="45"/>
        <v>0.2</v>
      </c>
      <c r="CY165" s="118">
        <f t="shared" si="46"/>
        <v>0.25</v>
      </c>
      <c r="CZ165" s="118">
        <f t="shared" si="47"/>
        <v>0.3</v>
      </c>
      <c r="DB165" s="118">
        <f t="shared" si="33"/>
        <v>0.16</v>
      </c>
      <c r="DC165" s="118">
        <f t="shared" si="34"/>
        <v>0.2</v>
      </c>
      <c r="DD165" s="118">
        <f t="shared" si="35"/>
        <v>0.24</v>
      </c>
      <c r="DF165" s="119">
        <f t="shared" si="36"/>
        <v>41791</v>
      </c>
      <c r="DG165" s="16">
        <f t="shared" si="37"/>
        <v>0.75</v>
      </c>
      <c r="DJ165" s="119">
        <f t="shared" si="38"/>
        <v>41791</v>
      </c>
      <c r="DK165" s="118">
        <f t="shared" si="39"/>
        <v>0.12</v>
      </c>
      <c r="DL165" s="118">
        <f t="shared" si="40"/>
        <v>0.15</v>
      </c>
      <c r="DM165" s="118">
        <f t="shared" si="41"/>
        <v>0.18</v>
      </c>
      <c r="DO165" s="118">
        <f t="shared" si="42"/>
        <v>0.08</v>
      </c>
      <c r="DP165" s="118">
        <f t="shared" si="43"/>
        <v>0.1</v>
      </c>
      <c r="DQ165" s="118">
        <f t="shared" si="44"/>
        <v>0.12</v>
      </c>
    </row>
    <row r="166" spans="1:121" x14ac:dyDescent="0.2">
      <c r="A166" s="16"/>
      <c r="B166" s="54">
        <v>40940</v>
      </c>
      <c r="C166" s="55">
        <v>35.395713806152344</v>
      </c>
      <c r="D166" s="55">
        <v>36.895713806152344</v>
      </c>
      <c r="E166" s="55">
        <v>38.395713806152344</v>
      </c>
      <c r="F166" s="39"/>
      <c r="G166" s="55">
        <v>24</v>
      </c>
      <c r="H166" s="55">
        <v>24</v>
      </c>
      <c r="I166" s="55">
        <v>24</v>
      </c>
      <c r="J166" s="22"/>
      <c r="K166" s="23">
        <v>41821</v>
      </c>
      <c r="L166" s="56">
        <v>35.290000915527344</v>
      </c>
      <c r="M166" s="56">
        <v>35.290000915527344</v>
      </c>
      <c r="N166" s="56">
        <v>35.290000915527344</v>
      </c>
      <c r="O166" s="21"/>
      <c r="P166" s="56">
        <v>25.790000915527344</v>
      </c>
      <c r="Q166" s="56">
        <v>25.790000915527344</v>
      </c>
      <c r="R166" s="56">
        <v>25.790000915527344</v>
      </c>
      <c r="S166" s="21"/>
      <c r="T166" s="56">
        <v>0</v>
      </c>
      <c r="U166" s="56">
        <v>0</v>
      </c>
      <c r="V166" s="56">
        <v>0</v>
      </c>
      <c r="W166" s="21"/>
      <c r="X166" s="56">
        <v>0.16</v>
      </c>
      <c r="Y166" s="56">
        <v>0.2</v>
      </c>
      <c r="Z166" s="56">
        <v>0.24</v>
      </c>
      <c r="AA166" s="21"/>
      <c r="AB166" s="56">
        <v>0.08</v>
      </c>
      <c r="AC166" s="56">
        <v>0.1</v>
      </c>
      <c r="AD166" s="56">
        <v>0.12</v>
      </c>
      <c r="AE166" s="21"/>
      <c r="AF166" s="56">
        <v>0.2</v>
      </c>
      <c r="AG166" s="56">
        <v>0.25</v>
      </c>
      <c r="AH166" s="56">
        <v>0.3</v>
      </c>
      <c r="AI166" s="21"/>
      <c r="AJ166" s="56">
        <v>0.12</v>
      </c>
      <c r="AK166" s="56">
        <v>0.15</v>
      </c>
      <c r="AL166" s="56">
        <v>0.18</v>
      </c>
      <c r="AM166" s="21"/>
      <c r="AN166" s="22">
        <v>53</v>
      </c>
      <c r="AO166" s="57">
        <v>0.4</v>
      </c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3">
        <v>41821</v>
      </c>
      <c r="BG166" s="59">
        <v>0.75</v>
      </c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/>
      <c r="CK166" s="68"/>
      <c r="CL166" s="68"/>
      <c r="CM166" s="60"/>
      <c r="CN166"/>
      <c r="CO166"/>
      <c r="CP166"/>
      <c r="CQ166"/>
      <c r="CR166"/>
      <c r="CW166" s="119">
        <f t="shared" si="32"/>
        <v>41821</v>
      </c>
      <c r="CX166" s="118">
        <f t="shared" si="45"/>
        <v>0.2</v>
      </c>
      <c r="CY166" s="118">
        <f t="shared" si="46"/>
        <v>0.25</v>
      </c>
      <c r="CZ166" s="118">
        <f t="shared" si="47"/>
        <v>0.3</v>
      </c>
      <c r="DB166" s="118">
        <f t="shared" si="33"/>
        <v>0.16</v>
      </c>
      <c r="DC166" s="118">
        <f t="shared" si="34"/>
        <v>0.2</v>
      </c>
      <c r="DD166" s="118">
        <f t="shared" si="35"/>
        <v>0.24</v>
      </c>
      <c r="DF166" s="119">
        <f t="shared" si="36"/>
        <v>41821</v>
      </c>
      <c r="DG166" s="16">
        <f t="shared" si="37"/>
        <v>0.75</v>
      </c>
      <c r="DJ166" s="119">
        <f t="shared" si="38"/>
        <v>41821</v>
      </c>
      <c r="DK166" s="118">
        <f t="shared" si="39"/>
        <v>0.12</v>
      </c>
      <c r="DL166" s="118">
        <f t="shared" si="40"/>
        <v>0.15</v>
      </c>
      <c r="DM166" s="118">
        <f t="shared" si="41"/>
        <v>0.18</v>
      </c>
      <c r="DO166" s="118">
        <f t="shared" si="42"/>
        <v>0.08</v>
      </c>
      <c r="DP166" s="118">
        <f t="shared" si="43"/>
        <v>0.1</v>
      </c>
      <c r="DQ166" s="118">
        <f t="shared" si="44"/>
        <v>0.12</v>
      </c>
    </row>
    <row r="167" spans="1:121" x14ac:dyDescent="0.2">
      <c r="A167" s="16"/>
      <c r="B167" s="54">
        <v>40969</v>
      </c>
      <c r="C167" s="55">
        <v>34.107681274414063</v>
      </c>
      <c r="D167" s="55">
        <v>35.607681274414063</v>
      </c>
      <c r="E167" s="55">
        <v>37.107681274414063</v>
      </c>
      <c r="F167" s="39"/>
      <c r="G167" s="55">
        <v>25</v>
      </c>
      <c r="H167" s="55">
        <v>25</v>
      </c>
      <c r="I167" s="55">
        <v>25</v>
      </c>
      <c r="J167" s="22"/>
      <c r="K167" s="23">
        <v>41852</v>
      </c>
      <c r="L167" s="56">
        <v>33.290004730224609</v>
      </c>
      <c r="M167" s="56">
        <v>33.290004730224609</v>
      </c>
      <c r="N167" s="56">
        <v>33.290004730224609</v>
      </c>
      <c r="O167" s="21"/>
      <c r="P167" s="56">
        <v>25.790000915527344</v>
      </c>
      <c r="Q167" s="56">
        <v>25.790000915527344</v>
      </c>
      <c r="R167" s="56">
        <v>25.790000915527344</v>
      </c>
      <c r="S167" s="21"/>
      <c r="T167" s="56">
        <v>0</v>
      </c>
      <c r="U167" s="56">
        <v>0</v>
      </c>
      <c r="V167" s="56">
        <v>0</v>
      </c>
      <c r="W167" s="21"/>
      <c r="X167" s="56">
        <v>0.24</v>
      </c>
      <c r="Y167" s="56">
        <v>0.3</v>
      </c>
      <c r="Z167" s="56">
        <v>0.36</v>
      </c>
      <c r="AA167" s="21"/>
      <c r="AB167" s="56">
        <v>0.12</v>
      </c>
      <c r="AC167" s="56">
        <v>0.15</v>
      </c>
      <c r="AD167" s="56">
        <v>0.18</v>
      </c>
      <c r="AE167" s="21"/>
      <c r="AF167" s="56">
        <v>0.32</v>
      </c>
      <c r="AG167" s="56">
        <v>0.4</v>
      </c>
      <c r="AH167" s="56">
        <v>0.48</v>
      </c>
      <c r="AI167" s="21"/>
      <c r="AJ167" s="56">
        <v>0.192</v>
      </c>
      <c r="AK167" s="56">
        <v>0.24</v>
      </c>
      <c r="AL167" s="56">
        <v>0.28799999999999998</v>
      </c>
      <c r="AM167" s="21"/>
      <c r="AN167" s="22">
        <v>53</v>
      </c>
      <c r="AO167" s="57">
        <v>0.4</v>
      </c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3">
        <v>41852</v>
      </c>
      <c r="BG167" s="59">
        <v>0.75</v>
      </c>
      <c r="BH167" s="21"/>
      <c r="BI167" s="21"/>
      <c r="BJ167" s="21"/>
      <c r="BK167" s="21"/>
      <c r="BL167" s="21"/>
      <c r="BM167" s="21"/>
      <c r="BN167" s="21"/>
      <c r="BO167" s="21"/>
      <c r="BP167" s="21"/>
      <c r="BQ167" s="21"/>
      <c r="BR167" s="21"/>
      <c r="BS167" s="21"/>
      <c r="BT167" s="21"/>
      <c r="BU167" s="21"/>
      <c r="BV167" s="21"/>
      <c r="BW167" s="21"/>
      <c r="BX167" s="21"/>
      <c r="BY167" s="21"/>
      <c r="BZ167" s="21"/>
      <c r="CA167" s="21"/>
      <c r="CB167" s="21"/>
      <c r="CC167" s="21"/>
      <c r="CD167" s="21"/>
      <c r="CE167" s="21"/>
      <c r="CF167"/>
      <c r="CK167" s="68"/>
      <c r="CL167" s="68"/>
      <c r="CM167" s="60"/>
      <c r="CN167"/>
      <c r="CO167"/>
      <c r="CP167"/>
      <c r="CQ167"/>
      <c r="CR167"/>
      <c r="CW167" s="119">
        <f t="shared" si="32"/>
        <v>41852</v>
      </c>
      <c r="CX167" s="118">
        <f t="shared" si="45"/>
        <v>0.32</v>
      </c>
      <c r="CY167" s="118">
        <f t="shared" si="46"/>
        <v>0.4</v>
      </c>
      <c r="CZ167" s="118">
        <f t="shared" si="47"/>
        <v>0.48</v>
      </c>
      <c r="DB167" s="118">
        <f t="shared" si="33"/>
        <v>0.24</v>
      </c>
      <c r="DC167" s="118">
        <f t="shared" si="34"/>
        <v>0.3</v>
      </c>
      <c r="DD167" s="118">
        <f t="shared" si="35"/>
        <v>0.36</v>
      </c>
      <c r="DF167" s="119">
        <f t="shared" si="36"/>
        <v>41852</v>
      </c>
      <c r="DG167" s="16">
        <f t="shared" si="37"/>
        <v>0.75</v>
      </c>
      <c r="DJ167" s="119">
        <f t="shared" si="38"/>
        <v>41852</v>
      </c>
      <c r="DK167" s="118">
        <f t="shared" si="39"/>
        <v>0.192</v>
      </c>
      <c r="DL167" s="118">
        <f t="shared" si="40"/>
        <v>0.24</v>
      </c>
      <c r="DM167" s="118">
        <f t="shared" si="41"/>
        <v>0.28799999999999998</v>
      </c>
      <c r="DO167" s="118">
        <f t="shared" si="42"/>
        <v>0.12</v>
      </c>
      <c r="DP167" s="118">
        <f t="shared" si="43"/>
        <v>0.15</v>
      </c>
      <c r="DQ167" s="118">
        <f t="shared" si="44"/>
        <v>0.18</v>
      </c>
    </row>
    <row r="168" spans="1:121" x14ac:dyDescent="0.2">
      <c r="A168" s="16"/>
      <c r="B168" s="54">
        <v>41000</v>
      </c>
      <c r="C168" s="55">
        <v>34.307682037353516</v>
      </c>
      <c r="D168" s="55">
        <v>35.807682037353516</v>
      </c>
      <c r="E168" s="55">
        <v>37.307682037353516</v>
      </c>
      <c r="F168" s="39"/>
      <c r="G168" s="55">
        <v>22</v>
      </c>
      <c r="H168" s="55">
        <v>22</v>
      </c>
      <c r="I168" s="55">
        <v>22</v>
      </c>
      <c r="J168" s="22"/>
      <c r="K168" s="23">
        <v>41883</v>
      </c>
      <c r="L168" s="56">
        <v>25.290000915527344</v>
      </c>
      <c r="M168" s="56">
        <v>25.290000915527344</v>
      </c>
      <c r="N168" s="56">
        <v>25.290000915527344</v>
      </c>
      <c r="O168" s="21"/>
      <c r="P168" s="56">
        <v>19.790000915527344</v>
      </c>
      <c r="Q168" s="56">
        <v>19.790000915527344</v>
      </c>
      <c r="R168" s="56">
        <v>19.790000915527344</v>
      </c>
      <c r="S168" s="21"/>
      <c r="T168" s="56">
        <v>0</v>
      </c>
      <c r="U168" s="56">
        <v>0</v>
      </c>
      <c r="V168" s="56">
        <v>0</v>
      </c>
      <c r="W168" s="21"/>
      <c r="X168" s="56">
        <v>0.24</v>
      </c>
      <c r="Y168" s="56">
        <v>0.3</v>
      </c>
      <c r="Z168" s="56">
        <v>0.36</v>
      </c>
      <c r="AA168" s="21"/>
      <c r="AB168" s="56">
        <v>0.12</v>
      </c>
      <c r="AC168" s="56">
        <v>0.15</v>
      </c>
      <c r="AD168" s="56">
        <v>0.18</v>
      </c>
      <c r="AE168" s="21"/>
      <c r="AF168" s="56">
        <v>0.32</v>
      </c>
      <c r="AG168" s="56">
        <v>0.4</v>
      </c>
      <c r="AH168" s="56">
        <v>0.48</v>
      </c>
      <c r="AI168" s="21"/>
      <c r="AJ168" s="56">
        <v>0.192</v>
      </c>
      <c r="AK168" s="56">
        <v>0.24</v>
      </c>
      <c r="AL168" s="56">
        <v>0.28799999999999998</v>
      </c>
      <c r="AM168" s="21"/>
      <c r="AN168" s="22">
        <v>53</v>
      </c>
      <c r="AO168" s="57">
        <v>0.4</v>
      </c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3">
        <v>41883</v>
      </c>
      <c r="BG168" s="59">
        <v>0.75</v>
      </c>
      <c r="BH168" s="21"/>
      <c r="BI168" s="21"/>
      <c r="BJ168" s="21"/>
      <c r="BK168" s="21"/>
      <c r="BL168" s="21"/>
      <c r="BM168" s="21"/>
      <c r="BN168" s="21"/>
      <c r="BO168" s="21"/>
      <c r="BP168" s="21"/>
      <c r="BQ168" s="21"/>
      <c r="BR168" s="21"/>
      <c r="BS168" s="21"/>
      <c r="BT168" s="21"/>
      <c r="BU168" s="21"/>
      <c r="BV168" s="21"/>
      <c r="BW168" s="21"/>
      <c r="BX168" s="21"/>
      <c r="BY168" s="21"/>
      <c r="BZ168" s="21"/>
      <c r="CA168" s="21"/>
      <c r="CB168" s="21"/>
      <c r="CC168" s="21"/>
      <c r="CD168" s="21"/>
      <c r="CE168" s="21"/>
      <c r="CF168"/>
      <c r="CK168" s="68"/>
      <c r="CL168" s="68"/>
      <c r="CM168" s="60"/>
      <c r="CN168"/>
      <c r="CO168"/>
      <c r="CP168"/>
      <c r="CQ168"/>
      <c r="CR168"/>
      <c r="CW168" s="119">
        <f t="shared" si="32"/>
        <v>41883</v>
      </c>
      <c r="CX168" s="118">
        <f t="shared" si="45"/>
        <v>0.32</v>
      </c>
      <c r="CY168" s="118">
        <f t="shared" si="46"/>
        <v>0.4</v>
      </c>
      <c r="CZ168" s="118">
        <f t="shared" si="47"/>
        <v>0.48</v>
      </c>
      <c r="DB168" s="118">
        <f t="shared" si="33"/>
        <v>0.24</v>
      </c>
      <c r="DC168" s="118">
        <f t="shared" si="34"/>
        <v>0.3</v>
      </c>
      <c r="DD168" s="118">
        <f t="shared" si="35"/>
        <v>0.36</v>
      </c>
      <c r="DF168" s="119">
        <f t="shared" si="36"/>
        <v>41883</v>
      </c>
      <c r="DG168" s="16">
        <f t="shared" si="37"/>
        <v>0.75</v>
      </c>
      <c r="DJ168" s="119">
        <f t="shared" si="38"/>
        <v>41883</v>
      </c>
      <c r="DK168" s="118">
        <f t="shared" si="39"/>
        <v>0.192</v>
      </c>
      <c r="DL168" s="118">
        <f t="shared" si="40"/>
        <v>0.24</v>
      </c>
      <c r="DM168" s="118">
        <f t="shared" si="41"/>
        <v>0.28799999999999998</v>
      </c>
      <c r="DO168" s="118">
        <f t="shared" si="42"/>
        <v>0.12</v>
      </c>
      <c r="DP168" s="118">
        <f t="shared" si="43"/>
        <v>0.15</v>
      </c>
      <c r="DQ168" s="118">
        <f t="shared" si="44"/>
        <v>0.18</v>
      </c>
    </row>
    <row r="169" spans="1:121" x14ac:dyDescent="0.2">
      <c r="A169" s="16"/>
      <c r="B169" s="54">
        <v>41030</v>
      </c>
      <c r="C169" s="55">
        <v>39.085002899169922</v>
      </c>
      <c r="D169" s="55">
        <v>41.335002899169922</v>
      </c>
      <c r="E169" s="55">
        <v>43.585002899169922</v>
      </c>
      <c r="F169" s="39"/>
      <c r="G169" s="55">
        <v>22.540000915527344</v>
      </c>
      <c r="H169" s="55">
        <v>22.540000915527344</v>
      </c>
      <c r="I169" s="55">
        <v>22.540000915527344</v>
      </c>
      <c r="J169" s="22"/>
      <c r="K169" s="23">
        <v>41913</v>
      </c>
      <c r="L169" s="56">
        <v>20.286001205444336</v>
      </c>
      <c r="M169" s="56">
        <v>20.286001205444336</v>
      </c>
      <c r="N169" s="56">
        <v>20.286001205444336</v>
      </c>
      <c r="O169" s="21"/>
      <c r="P169" s="56">
        <v>14.786500930786133</v>
      </c>
      <c r="Q169" s="56">
        <v>14.786500930786133</v>
      </c>
      <c r="R169" s="56">
        <v>14.786500930786133</v>
      </c>
      <c r="S169" s="21"/>
      <c r="T169" s="56">
        <v>0</v>
      </c>
      <c r="U169" s="56">
        <v>0</v>
      </c>
      <c r="V169" s="56">
        <v>0</v>
      </c>
      <c r="W169" s="21"/>
      <c r="X169" s="56">
        <v>0.16</v>
      </c>
      <c r="Y169" s="56">
        <v>0.2</v>
      </c>
      <c r="Z169" s="56">
        <v>0.24</v>
      </c>
      <c r="AA169" s="21"/>
      <c r="AB169" s="56">
        <v>0.08</v>
      </c>
      <c r="AC169" s="56">
        <v>0.1</v>
      </c>
      <c r="AD169" s="56">
        <v>0.12</v>
      </c>
      <c r="AE169" s="21"/>
      <c r="AF169" s="56">
        <v>0.2</v>
      </c>
      <c r="AG169" s="56">
        <v>0.25</v>
      </c>
      <c r="AH169" s="56">
        <v>0.3</v>
      </c>
      <c r="AI169" s="21"/>
      <c r="AJ169" s="56">
        <v>0.12</v>
      </c>
      <c r="AK169" s="56">
        <v>0.15</v>
      </c>
      <c r="AL169" s="56">
        <v>0.18</v>
      </c>
      <c r="AM169" s="21"/>
      <c r="AN169" s="22">
        <v>54</v>
      </c>
      <c r="AO169" s="57">
        <v>0.4</v>
      </c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3">
        <v>41913</v>
      </c>
      <c r="BG169" s="59">
        <v>0.75</v>
      </c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21"/>
      <c r="CB169" s="21"/>
      <c r="CC169" s="21"/>
      <c r="CD169" s="21"/>
      <c r="CE169" s="21"/>
      <c r="CF169"/>
      <c r="CK169" s="68"/>
      <c r="CL169" s="68"/>
      <c r="CM169" s="60"/>
      <c r="CN169"/>
      <c r="CO169"/>
      <c r="CP169"/>
      <c r="CQ169"/>
      <c r="CR169"/>
      <c r="CW169" s="119">
        <f t="shared" si="32"/>
        <v>41913</v>
      </c>
      <c r="CX169" s="118">
        <f t="shared" si="45"/>
        <v>0.2</v>
      </c>
      <c r="CY169" s="118">
        <f t="shared" si="46"/>
        <v>0.25</v>
      </c>
      <c r="CZ169" s="118">
        <f t="shared" si="47"/>
        <v>0.3</v>
      </c>
      <c r="DB169" s="118">
        <f t="shared" si="33"/>
        <v>0.16</v>
      </c>
      <c r="DC169" s="118">
        <f t="shared" si="34"/>
        <v>0.2</v>
      </c>
      <c r="DD169" s="118">
        <f t="shared" si="35"/>
        <v>0.24</v>
      </c>
      <c r="DF169" s="119">
        <f t="shared" si="36"/>
        <v>41913</v>
      </c>
      <c r="DG169" s="16">
        <f t="shared" si="37"/>
        <v>0.75</v>
      </c>
      <c r="DJ169" s="119">
        <f t="shared" si="38"/>
        <v>41913</v>
      </c>
      <c r="DK169" s="118">
        <f t="shared" si="39"/>
        <v>0.12</v>
      </c>
      <c r="DL169" s="118">
        <f t="shared" si="40"/>
        <v>0.15</v>
      </c>
      <c r="DM169" s="118">
        <f t="shared" si="41"/>
        <v>0.18</v>
      </c>
      <c r="DO169" s="118">
        <f t="shared" si="42"/>
        <v>0.08</v>
      </c>
      <c r="DP169" s="118">
        <f t="shared" si="43"/>
        <v>0.1</v>
      </c>
      <c r="DQ169" s="118">
        <f t="shared" si="44"/>
        <v>0.12</v>
      </c>
    </row>
    <row r="170" spans="1:121" x14ac:dyDescent="0.2">
      <c r="A170" s="16"/>
      <c r="B170" s="54">
        <v>41061</v>
      </c>
      <c r="C170" s="55">
        <v>46.125003814697266</v>
      </c>
      <c r="D170" s="55">
        <v>51.125003814697266</v>
      </c>
      <c r="E170" s="55">
        <v>56.125003814697266</v>
      </c>
      <c r="F170" s="39"/>
      <c r="G170" s="55">
        <v>25.540000915527344</v>
      </c>
      <c r="H170" s="55">
        <v>25.540000915527344</v>
      </c>
      <c r="I170" s="55">
        <v>25.540000915527344</v>
      </c>
      <c r="J170" s="22"/>
      <c r="K170" s="23">
        <v>41944</v>
      </c>
      <c r="L170" s="56">
        <v>22.290000915527344</v>
      </c>
      <c r="M170" s="56">
        <v>22.290000915527344</v>
      </c>
      <c r="N170" s="56">
        <v>22.290000915527344</v>
      </c>
      <c r="O170" s="21"/>
      <c r="P170" s="56">
        <v>14.790000915527344</v>
      </c>
      <c r="Q170" s="56">
        <v>14.790000915527344</v>
      </c>
      <c r="R170" s="56">
        <v>14.790000915527344</v>
      </c>
      <c r="S170" s="21"/>
      <c r="T170" s="56">
        <v>0</v>
      </c>
      <c r="U170" s="56">
        <v>0</v>
      </c>
      <c r="V170" s="56">
        <v>0</v>
      </c>
      <c r="W170" s="21"/>
      <c r="X170" s="56">
        <v>0.16</v>
      </c>
      <c r="Y170" s="56">
        <v>0.2</v>
      </c>
      <c r="Z170" s="56">
        <v>0.24</v>
      </c>
      <c r="AA170" s="21"/>
      <c r="AB170" s="56">
        <v>0.08</v>
      </c>
      <c r="AC170" s="56">
        <v>0.1</v>
      </c>
      <c r="AD170" s="56">
        <v>0.12</v>
      </c>
      <c r="AE170" s="21"/>
      <c r="AF170" s="56">
        <v>0.2</v>
      </c>
      <c r="AG170" s="56">
        <v>0.25</v>
      </c>
      <c r="AH170" s="56">
        <v>0.3</v>
      </c>
      <c r="AI170" s="21"/>
      <c r="AJ170" s="56">
        <v>0.12</v>
      </c>
      <c r="AK170" s="56">
        <v>0.15</v>
      </c>
      <c r="AL170" s="56">
        <v>0.18</v>
      </c>
      <c r="AM170" s="21"/>
      <c r="AN170" s="22">
        <v>54</v>
      </c>
      <c r="AO170" s="57">
        <v>0.4</v>
      </c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3">
        <v>41944</v>
      </c>
      <c r="BG170" s="59">
        <v>0.75</v>
      </c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  <c r="CA170" s="21"/>
      <c r="CB170" s="21"/>
      <c r="CC170" s="21"/>
      <c r="CD170" s="21"/>
      <c r="CE170" s="21"/>
      <c r="CF170"/>
      <c r="CK170" s="68"/>
      <c r="CL170" s="68"/>
      <c r="CM170" s="60"/>
      <c r="CN170"/>
      <c r="CO170"/>
      <c r="CP170"/>
      <c r="CQ170"/>
      <c r="CR170"/>
      <c r="CW170" s="119">
        <f t="shared" si="32"/>
        <v>41944</v>
      </c>
      <c r="CX170" s="118">
        <f t="shared" si="45"/>
        <v>0.2</v>
      </c>
      <c r="CY170" s="118">
        <f t="shared" si="46"/>
        <v>0.25</v>
      </c>
      <c r="CZ170" s="118">
        <f t="shared" si="47"/>
        <v>0.3</v>
      </c>
      <c r="DB170" s="118">
        <f t="shared" si="33"/>
        <v>0.16</v>
      </c>
      <c r="DC170" s="118">
        <f t="shared" si="34"/>
        <v>0.2</v>
      </c>
      <c r="DD170" s="118">
        <f t="shared" si="35"/>
        <v>0.24</v>
      </c>
      <c r="DF170" s="119">
        <f t="shared" si="36"/>
        <v>41944</v>
      </c>
      <c r="DG170" s="16">
        <f t="shared" si="37"/>
        <v>0.75</v>
      </c>
      <c r="DJ170" s="119">
        <f t="shared" si="38"/>
        <v>41944</v>
      </c>
      <c r="DK170" s="118">
        <f t="shared" si="39"/>
        <v>0.12</v>
      </c>
      <c r="DL170" s="118">
        <f t="shared" si="40"/>
        <v>0.15</v>
      </c>
      <c r="DM170" s="118">
        <f t="shared" si="41"/>
        <v>0.18</v>
      </c>
      <c r="DO170" s="118">
        <f t="shared" si="42"/>
        <v>0.08</v>
      </c>
      <c r="DP170" s="118">
        <f t="shared" si="43"/>
        <v>0.1</v>
      </c>
      <c r="DQ170" s="118">
        <f t="shared" si="44"/>
        <v>0.12</v>
      </c>
    </row>
    <row r="171" spans="1:121" x14ac:dyDescent="0.2">
      <c r="A171" s="16"/>
      <c r="B171" s="54">
        <v>41091</v>
      </c>
      <c r="C171" s="55">
        <v>50.5</v>
      </c>
      <c r="D171" s="55">
        <v>60.5</v>
      </c>
      <c r="E171" s="55">
        <v>70.5</v>
      </c>
      <c r="F171" s="39"/>
      <c r="G171" s="55">
        <v>26.040000915527344</v>
      </c>
      <c r="H171" s="55">
        <v>26.040000915527344</v>
      </c>
      <c r="I171" s="55">
        <v>26.040000915527344</v>
      </c>
      <c r="J171" s="22"/>
      <c r="K171" s="23">
        <v>41974</v>
      </c>
      <c r="L171" s="56">
        <v>27.290000915527344</v>
      </c>
      <c r="M171" s="56">
        <v>27.290000915527344</v>
      </c>
      <c r="N171" s="56">
        <v>27.290000915527344</v>
      </c>
      <c r="O171" s="21"/>
      <c r="P171" s="56">
        <v>21.790000915527344</v>
      </c>
      <c r="Q171" s="56">
        <v>21.790000915527344</v>
      </c>
      <c r="R171" s="56">
        <v>21.790000915527344</v>
      </c>
      <c r="S171" s="21"/>
      <c r="T171" s="56">
        <v>0</v>
      </c>
      <c r="U171" s="56">
        <v>0</v>
      </c>
      <c r="V171" s="56">
        <v>0</v>
      </c>
      <c r="W171" s="21"/>
      <c r="X171" s="56">
        <v>0.16</v>
      </c>
      <c r="Y171" s="56">
        <v>0.2</v>
      </c>
      <c r="Z171" s="56">
        <v>0.24</v>
      </c>
      <c r="AA171" s="21"/>
      <c r="AB171" s="56">
        <v>0.08</v>
      </c>
      <c r="AC171" s="56">
        <v>0.1</v>
      </c>
      <c r="AD171" s="56">
        <v>0.12</v>
      </c>
      <c r="AE171" s="21"/>
      <c r="AF171" s="56">
        <v>0.2</v>
      </c>
      <c r="AG171" s="56">
        <v>0.25</v>
      </c>
      <c r="AH171" s="56">
        <v>0.3</v>
      </c>
      <c r="AI171" s="21"/>
      <c r="AJ171" s="56">
        <v>0.12</v>
      </c>
      <c r="AK171" s="56">
        <v>0.15</v>
      </c>
      <c r="AL171" s="56">
        <v>0.18</v>
      </c>
      <c r="AM171" s="21"/>
      <c r="AN171" s="22">
        <v>54</v>
      </c>
      <c r="AO171" s="57">
        <v>0.4</v>
      </c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3">
        <v>41974</v>
      </c>
      <c r="BG171" s="59">
        <v>0.75</v>
      </c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A171" s="21"/>
      <c r="CB171" s="21"/>
      <c r="CC171" s="21"/>
      <c r="CD171" s="21"/>
      <c r="CE171" s="21"/>
      <c r="CF171"/>
      <c r="CK171" s="68"/>
      <c r="CL171" s="68"/>
      <c r="CM171" s="60"/>
      <c r="CN171"/>
      <c r="CO171"/>
      <c r="CP171"/>
      <c r="CQ171"/>
      <c r="CR171"/>
      <c r="CW171" s="119">
        <f t="shared" si="32"/>
        <v>41974</v>
      </c>
      <c r="CX171" s="118">
        <f t="shared" si="45"/>
        <v>0.2</v>
      </c>
      <c r="CY171" s="118">
        <f t="shared" si="46"/>
        <v>0.25</v>
      </c>
      <c r="CZ171" s="118">
        <f t="shared" si="47"/>
        <v>0.3</v>
      </c>
      <c r="DB171" s="118">
        <f t="shared" si="33"/>
        <v>0.16</v>
      </c>
      <c r="DC171" s="118">
        <f t="shared" si="34"/>
        <v>0.2</v>
      </c>
      <c r="DD171" s="118">
        <f t="shared" si="35"/>
        <v>0.24</v>
      </c>
      <c r="DF171" s="119">
        <f t="shared" si="36"/>
        <v>41974</v>
      </c>
      <c r="DG171" s="16">
        <f t="shared" si="37"/>
        <v>0.75</v>
      </c>
      <c r="DJ171" s="119">
        <f t="shared" si="38"/>
        <v>41974</v>
      </c>
      <c r="DK171" s="118">
        <f t="shared" si="39"/>
        <v>0.12</v>
      </c>
      <c r="DL171" s="118">
        <f t="shared" si="40"/>
        <v>0.15</v>
      </c>
      <c r="DM171" s="118">
        <f t="shared" si="41"/>
        <v>0.18</v>
      </c>
      <c r="DO171" s="118">
        <f t="shared" si="42"/>
        <v>0.08</v>
      </c>
      <c r="DP171" s="118">
        <f t="shared" si="43"/>
        <v>0.1</v>
      </c>
      <c r="DQ171" s="118">
        <f t="shared" si="44"/>
        <v>0.12</v>
      </c>
    </row>
    <row r="172" spans="1:121" x14ac:dyDescent="0.2">
      <c r="A172" s="16"/>
      <c r="B172" s="54">
        <v>41122</v>
      </c>
      <c r="C172" s="55">
        <v>50.5</v>
      </c>
      <c r="D172" s="55">
        <v>60.5</v>
      </c>
      <c r="E172" s="55">
        <v>70.5</v>
      </c>
      <c r="F172" s="39"/>
      <c r="G172" s="55">
        <v>27.040000915527344</v>
      </c>
      <c r="H172" s="55">
        <v>27.040000915527344</v>
      </c>
      <c r="I172" s="55">
        <v>27.040000915527344</v>
      </c>
      <c r="J172" s="22"/>
      <c r="K172" s="23">
        <v>42005</v>
      </c>
      <c r="L172" s="56">
        <v>35.75</v>
      </c>
      <c r="M172" s="56">
        <v>35.75</v>
      </c>
      <c r="N172" s="56">
        <v>35.75</v>
      </c>
      <c r="O172" s="21"/>
      <c r="P172" s="56">
        <v>25.25</v>
      </c>
      <c r="Q172" s="56">
        <v>25.25</v>
      </c>
      <c r="R172" s="56">
        <v>25.25</v>
      </c>
      <c r="S172" s="21"/>
      <c r="T172" s="56">
        <v>0</v>
      </c>
      <c r="U172" s="56">
        <v>0</v>
      </c>
      <c r="V172" s="56">
        <v>0</v>
      </c>
      <c r="W172" s="21"/>
      <c r="X172" s="56">
        <v>0.16</v>
      </c>
      <c r="Y172" s="56">
        <v>0.2</v>
      </c>
      <c r="Z172" s="56">
        <v>0.24</v>
      </c>
      <c r="AA172" s="21"/>
      <c r="AB172" s="56">
        <v>0.08</v>
      </c>
      <c r="AC172" s="56">
        <v>0.1</v>
      </c>
      <c r="AD172" s="56">
        <v>0.12</v>
      </c>
      <c r="AE172" s="21"/>
      <c r="AF172" s="56">
        <v>0.2</v>
      </c>
      <c r="AG172" s="56">
        <v>0.25</v>
      </c>
      <c r="AH172" s="56">
        <v>0.3</v>
      </c>
      <c r="AI172" s="21"/>
      <c r="AJ172" s="56">
        <v>0.12</v>
      </c>
      <c r="AK172" s="56">
        <v>0.15</v>
      </c>
      <c r="AL172" s="56">
        <v>0.18</v>
      </c>
      <c r="AM172" s="21"/>
      <c r="AN172" s="22">
        <v>55</v>
      </c>
      <c r="AO172" s="57">
        <v>0.4</v>
      </c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3">
        <v>42005</v>
      </c>
      <c r="BG172" s="59">
        <v>0.75</v>
      </c>
      <c r="BH172" s="21"/>
      <c r="BI172" s="21"/>
      <c r="BJ172" s="21"/>
      <c r="BK172" s="21"/>
      <c r="BL172" s="21"/>
      <c r="BM172" s="21"/>
      <c r="BN172" s="21"/>
      <c r="BO172" s="21"/>
      <c r="BP172" s="21"/>
      <c r="BQ172" s="21"/>
      <c r="BR172" s="21"/>
      <c r="BS172" s="21"/>
      <c r="BT172" s="21"/>
      <c r="BU172" s="21"/>
      <c r="BV172" s="21"/>
      <c r="BW172" s="21"/>
      <c r="BX172" s="21"/>
      <c r="BY172" s="21"/>
      <c r="BZ172" s="21"/>
      <c r="CA172" s="21"/>
      <c r="CB172" s="21"/>
      <c r="CC172" s="21"/>
      <c r="CD172" s="21"/>
      <c r="CE172" s="21"/>
      <c r="CF172"/>
      <c r="CK172" s="68"/>
      <c r="CL172" s="68"/>
      <c r="CM172" s="60"/>
      <c r="CN172"/>
      <c r="CO172"/>
      <c r="CP172"/>
      <c r="CQ172"/>
      <c r="CR172"/>
      <c r="CW172" s="119">
        <f t="shared" si="32"/>
        <v>42005</v>
      </c>
      <c r="CX172" s="118">
        <f t="shared" si="45"/>
        <v>0.2</v>
      </c>
      <c r="CY172" s="118">
        <f t="shared" si="46"/>
        <v>0.25</v>
      </c>
      <c r="CZ172" s="118">
        <f t="shared" si="47"/>
        <v>0.3</v>
      </c>
      <c r="DB172" s="118">
        <f t="shared" si="33"/>
        <v>0.16</v>
      </c>
      <c r="DC172" s="118">
        <f t="shared" si="34"/>
        <v>0.2</v>
      </c>
      <c r="DD172" s="118">
        <f t="shared" si="35"/>
        <v>0.24</v>
      </c>
      <c r="DF172" s="119">
        <f t="shared" si="36"/>
        <v>42005</v>
      </c>
      <c r="DG172" s="16">
        <f t="shared" si="37"/>
        <v>0.75</v>
      </c>
      <c r="DJ172" s="119">
        <f t="shared" si="38"/>
        <v>42005</v>
      </c>
      <c r="DK172" s="118">
        <f t="shared" si="39"/>
        <v>0.12</v>
      </c>
      <c r="DL172" s="118">
        <f t="shared" si="40"/>
        <v>0.15</v>
      </c>
      <c r="DM172" s="118">
        <f t="shared" si="41"/>
        <v>0.18</v>
      </c>
      <c r="DO172" s="118">
        <f t="shared" si="42"/>
        <v>0.08</v>
      </c>
      <c r="DP172" s="118">
        <f t="shared" si="43"/>
        <v>0.1</v>
      </c>
      <c r="DQ172" s="118">
        <f t="shared" si="44"/>
        <v>0.12</v>
      </c>
    </row>
    <row r="173" spans="1:121" x14ac:dyDescent="0.2">
      <c r="A173" s="16"/>
      <c r="B173" s="54">
        <v>41153</v>
      </c>
      <c r="C173" s="55">
        <v>29.710002899169922</v>
      </c>
      <c r="D173" s="55">
        <v>31.210002899169922</v>
      </c>
      <c r="E173" s="55">
        <v>32.710002899169922</v>
      </c>
      <c r="F173" s="39"/>
      <c r="G173" s="55">
        <v>21.040000915527344</v>
      </c>
      <c r="H173" s="55">
        <v>21.040000915527344</v>
      </c>
      <c r="I173" s="55">
        <v>21.040000915527344</v>
      </c>
      <c r="J173" s="22"/>
      <c r="K173" s="23">
        <v>42036</v>
      </c>
      <c r="L173" s="56">
        <v>31.246002197265625</v>
      </c>
      <c r="M173" s="56">
        <v>31.246002197265625</v>
      </c>
      <c r="N173" s="56">
        <v>31.246002197265625</v>
      </c>
      <c r="O173" s="21"/>
      <c r="P173" s="56">
        <v>22.746501922607422</v>
      </c>
      <c r="Q173" s="56">
        <v>22.746501922607422</v>
      </c>
      <c r="R173" s="56">
        <v>22.746501922607422</v>
      </c>
      <c r="S173" s="21"/>
      <c r="T173" s="56">
        <v>0</v>
      </c>
      <c r="U173" s="56">
        <v>0</v>
      </c>
      <c r="V173" s="56">
        <v>0</v>
      </c>
      <c r="W173" s="21"/>
      <c r="X173" s="56">
        <v>0.16</v>
      </c>
      <c r="Y173" s="56">
        <v>0.2</v>
      </c>
      <c r="Z173" s="56">
        <v>0.24</v>
      </c>
      <c r="AA173" s="21"/>
      <c r="AB173" s="56">
        <v>0.08</v>
      </c>
      <c r="AC173" s="56">
        <v>0.1</v>
      </c>
      <c r="AD173" s="56">
        <v>0.12</v>
      </c>
      <c r="AE173" s="21"/>
      <c r="AF173" s="56">
        <v>0.2</v>
      </c>
      <c r="AG173" s="56">
        <v>0.25</v>
      </c>
      <c r="AH173" s="56">
        <v>0.3</v>
      </c>
      <c r="AI173" s="21"/>
      <c r="AJ173" s="56">
        <v>0.12</v>
      </c>
      <c r="AK173" s="56">
        <v>0.15</v>
      </c>
      <c r="AL173" s="56">
        <v>0.18</v>
      </c>
      <c r="AM173" s="21"/>
      <c r="AN173" s="22">
        <v>55</v>
      </c>
      <c r="AO173" s="57">
        <v>0.4</v>
      </c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3">
        <v>42036</v>
      </c>
      <c r="BG173" s="59">
        <v>0.75</v>
      </c>
      <c r="BH173" s="21"/>
      <c r="BI173" s="21"/>
      <c r="BJ173" s="21"/>
      <c r="BK173" s="21"/>
      <c r="BL173" s="21"/>
      <c r="BM173" s="21"/>
      <c r="BN173" s="21"/>
      <c r="BO173" s="21"/>
      <c r="BP173" s="21"/>
      <c r="BQ173" s="21"/>
      <c r="BR173" s="21"/>
      <c r="BS173" s="21"/>
      <c r="BT173" s="21"/>
      <c r="BU173" s="21"/>
      <c r="BV173" s="21"/>
      <c r="BW173" s="21"/>
      <c r="BX173" s="21"/>
      <c r="BY173" s="21"/>
      <c r="BZ173" s="21"/>
      <c r="CA173" s="21"/>
      <c r="CB173" s="21"/>
      <c r="CC173" s="21"/>
      <c r="CD173" s="21"/>
      <c r="CE173" s="21"/>
      <c r="CF173"/>
      <c r="CK173" s="68"/>
      <c r="CL173" s="68"/>
      <c r="CM173" s="60"/>
      <c r="CN173"/>
      <c r="CO173"/>
      <c r="CP173"/>
      <c r="CQ173"/>
      <c r="CR173"/>
      <c r="CW173" s="119">
        <f t="shared" si="32"/>
        <v>42036</v>
      </c>
      <c r="CX173" s="118">
        <f t="shared" si="45"/>
        <v>0.2</v>
      </c>
      <c r="CY173" s="118">
        <f t="shared" si="46"/>
        <v>0.25</v>
      </c>
      <c r="CZ173" s="118">
        <f t="shared" si="47"/>
        <v>0.3</v>
      </c>
      <c r="DB173" s="118">
        <f t="shared" si="33"/>
        <v>0.16</v>
      </c>
      <c r="DC173" s="118">
        <f t="shared" si="34"/>
        <v>0.2</v>
      </c>
      <c r="DD173" s="118">
        <f t="shared" si="35"/>
        <v>0.24</v>
      </c>
      <c r="DF173" s="119">
        <f t="shared" si="36"/>
        <v>42036</v>
      </c>
      <c r="DG173" s="16">
        <f t="shared" si="37"/>
        <v>0.75</v>
      </c>
      <c r="DJ173" s="119">
        <f t="shared" si="38"/>
        <v>42036</v>
      </c>
      <c r="DK173" s="118">
        <f t="shared" si="39"/>
        <v>0.12</v>
      </c>
      <c r="DL173" s="118">
        <f t="shared" si="40"/>
        <v>0.15</v>
      </c>
      <c r="DM173" s="118">
        <f t="shared" si="41"/>
        <v>0.18</v>
      </c>
      <c r="DO173" s="118">
        <f t="shared" si="42"/>
        <v>0.08</v>
      </c>
      <c r="DP173" s="118">
        <f t="shared" si="43"/>
        <v>0.1</v>
      </c>
      <c r="DQ173" s="118">
        <f t="shared" si="44"/>
        <v>0.12</v>
      </c>
    </row>
    <row r="174" spans="1:121" x14ac:dyDescent="0.2">
      <c r="A174" s="16"/>
      <c r="B174" s="54">
        <v>41183</v>
      </c>
      <c r="C174" s="55">
        <v>32.611568450927734</v>
      </c>
      <c r="D174" s="55">
        <v>34.111568450927734</v>
      </c>
      <c r="E174" s="55">
        <v>35.611568450927734</v>
      </c>
      <c r="F174" s="39"/>
      <c r="G174" s="55">
        <v>20.540002822875977</v>
      </c>
      <c r="H174" s="55">
        <v>20.540002822875977</v>
      </c>
      <c r="I174" s="55">
        <v>20.540002822875977</v>
      </c>
      <c r="J174" s="22"/>
      <c r="K174" s="23">
        <v>42064</v>
      </c>
      <c r="L174" s="56">
        <v>25.5</v>
      </c>
      <c r="M174" s="56">
        <v>25.5</v>
      </c>
      <c r="N174" s="56">
        <v>25.5</v>
      </c>
      <c r="O174" s="21"/>
      <c r="P174" s="56">
        <v>20</v>
      </c>
      <c r="Q174" s="56">
        <v>20</v>
      </c>
      <c r="R174" s="56">
        <v>20</v>
      </c>
      <c r="S174" s="21"/>
      <c r="T174" s="56">
        <v>0</v>
      </c>
      <c r="U174" s="56">
        <v>0</v>
      </c>
      <c r="V174" s="56">
        <v>0</v>
      </c>
      <c r="W174" s="21"/>
      <c r="X174" s="56">
        <v>0.16</v>
      </c>
      <c r="Y174" s="56">
        <v>0.2</v>
      </c>
      <c r="Z174" s="56">
        <v>0.24</v>
      </c>
      <c r="AA174" s="21"/>
      <c r="AB174" s="56">
        <v>0.08</v>
      </c>
      <c r="AC174" s="56">
        <v>0.1</v>
      </c>
      <c r="AD174" s="56">
        <v>0.12</v>
      </c>
      <c r="AE174" s="21"/>
      <c r="AF174" s="56">
        <v>0.2</v>
      </c>
      <c r="AG174" s="56">
        <v>0.25</v>
      </c>
      <c r="AH174" s="56">
        <v>0.3</v>
      </c>
      <c r="AI174" s="21"/>
      <c r="AJ174" s="56">
        <v>0.12</v>
      </c>
      <c r="AK174" s="56">
        <v>0.15</v>
      </c>
      <c r="AL174" s="56">
        <v>0.18</v>
      </c>
      <c r="AM174" s="21"/>
      <c r="AN174" s="22">
        <v>55</v>
      </c>
      <c r="AO174" s="57">
        <v>0.4</v>
      </c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3">
        <v>42064</v>
      </c>
      <c r="BG174" s="59">
        <v>0.75</v>
      </c>
      <c r="BH174" s="21"/>
      <c r="BI174" s="21"/>
      <c r="BJ174" s="21"/>
      <c r="BK174" s="21"/>
      <c r="BL174" s="21"/>
      <c r="BM174" s="21"/>
      <c r="BN174" s="21"/>
      <c r="BO174" s="21"/>
      <c r="BP174" s="21"/>
      <c r="BQ174" s="21"/>
      <c r="BR174" s="21"/>
      <c r="BS174" s="21"/>
      <c r="BT174" s="21"/>
      <c r="BU174" s="21"/>
      <c r="BV174" s="21"/>
      <c r="BW174" s="21"/>
      <c r="BX174" s="21"/>
      <c r="BY174" s="21"/>
      <c r="BZ174" s="21"/>
      <c r="CA174" s="21"/>
      <c r="CB174" s="21"/>
      <c r="CC174" s="21"/>
      <c r="CD174" s="21"/>
      <c r="CE174" s="21"/>
      <c r="CF174"/>
      <c r="CK174" s="68"/>
      <c r="CL174" s="68"/>
      <c r="CM174" s="60"/>
      <c r="CN174"/>
      <c r="CO174"/>
      <c r="CP174"/>
      <c r="CQ174"/>
      <c r="CR174"/>
      <c r="CW174" s="119">
        <f t="shared" si="32"/>
        <v>42064</v>
      </c>
      <c r="CX174" s="118">
        <f t="shared" si="45"/>
        <v>0.2</v>
      </c>
      <c r="CY174" s="118">
        <f t="shared" si="46"/>
        <v>0.25</v>
      </c>
      <c r="CZ174" s="118">
        <f t="shared" si="47"/>
        <v>0.3</v>
      </c>
      <c r="DB174" s="118">
        <f t="shared" si="33"/>
        <v>0.16</v>
      </c>
      <c r="DC174" s="118">
        <f t="shared" si="34"/>
        <v>0.2</v>
      </c>
      <c r="DD174" s="118">
        <f t="shared" si="35"/>
        <v>0.24</v>
      </c>
      <c r="DF174" s="119">
        <f t="shared" si="36"/>
        <v>42064</v>
      </c>
      <c r="DG174" s="16">
        <f t="shared" si="37"/>
        <v>0.75</v>
      </c>
      <c r="DJ174" s="119">
        <f t="shared" si="38"/>
        <v>42064</v>
      </c>
      <c r="DK174" s="118">
        <f t="shared" si="39"/>
        <v>0.12</v>
      </c>
      <c r="DL174" s="118">
        <f t="shared" si="40"/>
        <v>0.15</v>
      </c>
      <c r="DM174" s="118">
        <f t="shared" si="41"/>
        <v>0.18</v>
      </c>
      <c r="DO174" s="118">
        <f t="shared" si="42"/>
        <v>0.08</v>
      </c>
      <c r="DP174" s="118">
        <f t="shared" si="43"/>
        <v>0.1</v>
      </c>
      <c r="DQ174" s="118">
        <f t="shared" si="44"/>
        <v>0.12</v>
      </c>
    </row>
    <row r="175" spans="1:121" x14ac:dyDescent="0.2">
      <c r="A175" s="16"/>
      <c r="B175" s="54">
        <v>41214</v>
      </c>
      <c r="C175" s="55">
        <v>32.711566925048828</v>
      </c>
      <c r="D175" s="55">
        <v>34.211566925048828</v>
      </c>
      <c r="E175" s="55">
        <v>35.711566925048828</v>
      </c>
      <c r="F175" s="39"/>
      <c r="G175" s="55">
        <v>21.540000915527344</v>
      </c>
      <c r="H175" s="55">
        <v>21.540000915527344</v>
      </c>
      <c r="I175" s="55">
        <v>21.540000915527344</v>
      </c>
      <c r="J175" s="22"/>
      <c r="K175" s="23">
        <v>42095</v>
      </c>
      <c r="L175" s="56">
        <v>22</v>
      </c>
      <c r="M175" s="56">
        <v>22</v>
      </c>
      <c r="N175" s="56">
        <v>22</v>
      </c>
      <c r="O175" s="21"/>
      <c r="P175" s="56">
        <v>16.495000839233398</v>
      </c>
      <c r="Q175" s="56">
        <v>16.495000839233398</v>
      </c>
      <c r="R175" s="56">
        <v>16.495000839233398</v>
      </c>
      <c r="S175" s="21"/>
      <c r="T175" s="56">
        <v>0</v>
      </c>
      <c r="U175" s="56">
        <v>0</v>
      </c>
      <c r="V175" s="56">
        <v>0</v>
      </c>
      <c r="W175" s="21"/>
      <c r="X175" s="56">
        <v>0.16</v>
      </c>
      <c r="Y175" s="56">
        <v>0.2</v>
      </c>
      <c r="Z175" s="56">
        <v>0.24</v>
      </c>
      <c r="AA175" s="21"/>
      <c r="AB175" s="56">
        <v>0.08</v>
      </c>
      <c r="AC175" s="56">
        <v>0.1</v>
      </c>
      <c r="AD175" s="56">
        <v>0.12</v>
      </c>
      <c r="AE175" s="21"/>
      <c r="AF175" s="56">
        <v>0.2</v>
      </c>
      <c r="AG175" s="56">
        <v>0.25</v>
      </c>
      <c r="AH175" s="56">
        <v>0.3</v>
      </c>
      <c r="AI175" s="21"/>
      <c r="AJ175" s="56">
        <v>0.12</v>
      </c>
      <c r="AK175" s="56">
        <v>0.15</v>
      </c>
      <c r="AL175" s="56">
        <v>0.18</v>
      </c>
      <c r="AM175" s="21"/>
      <c r="AN175" s="22">
        <v>56</v>
      </c>
      <c r="AO175" s="57">
        <v>0.4</v>
      </c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3">
        <v>42095</v>
      </c>
      <c r="BG175" s="59">
        <v>0.75</v>
      </c>
      <c r="BH175" s="21"/>
      <c r="BI175" s="21"/>
      <c r="BJ175" s="21"/>
      <c r="BK175" s="21"/>
      <c r="BL175" s="21"/>
      <c r="BM175" s="21"/>
      <c r="BN175" s="21"/>
      <c r="BO175" s="21"/>
      <c r="BP175" s="21"/>
      <c r="BQ175" s="21"/>
      <c r="BR175" s="21"/>
      <c r="BS175" s="21"/>
      <c r="BT175" s="21"/>
      <c r="BU175" s="21"/>
      <c r="BV175" s="21"/>
      <c r="BW175" s="21"/>
      <c r="BX175" s="21"/>
      <c r="BY175" s="21"/>
      <c r="BZ175" s="21"/>
      <c r="CA175" s="21"/>
      <c r="CB175" s="21"/>
      <c r="CC175" s="21"/>
      <c r="CD175" s="21"/>
      <c r="CE175" s="21"/>
      <c r="CF175"/>
      <c r="CK175" s="68"/>
      <c r="CL175" s="68"/>
      <c r="CM175" s="60"/>
      <c r="CN175"/>
      <c r="CO175"/>
      <c r="CP175"/>
      <c r="CQ175"/>
      <c r="CR175"/>
      <c r="CW175" s="119">
        <f t="shared" si="32"/>
        <v>42095</v>
      </c>
      <c r="CX175" s="118">
        <f t="shared" si="45"/>
        <v>0.2</v>
      </c>
      <c r="CY175" s="118">
        <f t="shared" si="46"/>
        <v>0.25</v>
      </c>
      <c r="CZ175" s="118">
        <f t="shared" si="47"/>
        <v>0.3</v>
      </c>
      <c r="DB175" s="118">
        <f t="shared" si="33"/>
        <v>0.16</v>
      </c>
      <c r="DC175" s="118">
        <f t="shared" si="34"/>
        <v>0.2</v>
      </c>
      <c r="DD175" s="118">
        <f t="shared" si="35"/>
        <v>0.24</v>
      </c>
      <c r="DF175" s="119">
        <f t="shared" si="36"/>
        <v>42095</v>
      </c>
      <c r="DG175" s="16">
        <f t="shared" si="37"/>
        <v>0.75</v>
      </c>
      <c r="DJ175" s="119">
        <f t="shared" si="38"/>
        <v>42095</v>
      </c>
      <c r="DK175" s="118">
        <f t="shared" si="39"/>
        <v>0.12</v>
      </c>
      <c r="DL175" s="118">
        <f t="shared" si="40"/>
        <v>0.15</v>
      </c>
      <c r="DM175" s="118">
        <f t="shared" si="41"/>
        <v>0.18</v>
      </c>
      <c r="DO175" s="118">
        <f t="shared" si="42"/>
        <v>0.08</v>
      </c>
      <c r="DP175" s="118">
        <f t="shared" si="43"/>
        <v>0.1</v>
      </c>
      <c r="DQ175" s="118">
        <f t="shared" si="44"/>
        <v>0.12</v>
      </c>
    </row>
    <row r="176" spans="1:121" x14ac:dyDescent="0.2">
      <c r="A176" s="16"/>
      <c r="B176" s="54">
        <v>41244</v>
      </c>
      <c r="C176" s="55">
        <v>32.811565399169922</v>
      </c>
      <c r="D176" s="55">
        <v>34.311565399169922</v>
      </c>
      <c r="E176" s="55">
        <v>35.811565399169922</v>
      </c>
      <c r="F176" s="39"/>
      <c r="G176" s="55">
        <v>23.790000915527344</v>
      </c>
      <c r="H176" s="55">
        <v>23.790000915527344</v>
      </c>
      <c r="I176" s="55">
        <v>23.790000915527344</v>
      </c>
      <c r="J176" s="22"/>
      <c r="K176" s="23">
        <v>42125</v>
      </c>
      <c r="L176" s="56">
        <v>22.290000915527344</v>
      </c>
      <c r="M176" s="56">
        <v>22.290000915527344</v>
      </c>
      <c r="N176" s="56">
        <v>22.290000915527344</v>
      </c>
      <c r="O176" s="21"/>
      <c r="P176" s="56">
        <v>15.795000076293945</v>
      </c>
      <c r="Q176" s="56">
        <v>15.795000076293945</v>
      </c>
      <c r="R176" s="56">
        <v>15.795000076293945</v>
      </c>
      <c r="S176" s="21"/>
      <c r="T176" s="56">
        <v>0</v>
      </c>
      <c r="U176" s="56">
        <v>0</v>
      </c>
      <c r="V176" s="56">
        <v>0</v>
      </c>
      <c r="W176" s="21"/>
      <c r="X176" s="56">
        <v>0.16</v>
      </c>
      <c r="Y176" s="56">
        <v>0.2</v>
      </c>
      <c r="Z176" s="56">
        <v>0.24</v>
      </c>
      <c r="AA176" s="21"/>
      <c r="AB176" s="56">
        <v>0.08</v>
      </c>
      <c r="AC176" s="56">
        <v>0.1</v>
      </c>
      <c r="AD176" s="56">
        <v>0.12</v>
      </c>
      <c r="AE176" s="21"/>
      <c r="AF176" s="56">
        <v>0.2</v>
      </c>
      <c r="AG176" s="56">
        <v>0.25</v>
      </c>
      <c r="AH176" s="56">
        <v>0.3</v>
      </c>
      <c r="AI176" s="21"/>
      <c r="AJ176" s="56">
        <v>0.12</v>
      </c>
      <c r="AK176" s="56">
        <v>0.15</v>
      </c>
      <c r="AL176" s="56">
        <v>0.18</v>
      </c>
      <c r="AM176" s="21"/>
      <c r="AN176" s="22">
        <v>56</v>
      </c>
      <c r="AO176" s="57">
        <v>0.4</v>
      </c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3">
        <v>42125</v>
      </c>
      <c r="BG176" s="59">
        <v>0.75</v>
      </c>
      <c r="BH176" s="21"/>
      <c r="BI176" s="21"/>
      <c r="BJ176" s="21"/>
      <c r="BK176" s="21"/>
      <c r="BL176" s="21"/>
      <c r="BM176" s="21"/>
      <c r="BN176" s="21"/>
      <c r="BO176" s="21"/>
      <c r="BP176" s="21"/>
      <c r="BQ176" s="21"/>
      <c r="BR176" s="21"/>
      <c r="BS176" s="21"/>
      <c r="BT176" s="21"/>
      <c r="BU176" s="21"/>
      <c r="BV176" s="21"/>
      <c r="BW176" s="21"/>
      <c r="BX176" s="21"/>
      <c r="BY176" s="21"/>
      <c r="BZ176" s="21"/>
      <c r="CA176" s="21"/>
      <c r="CB176" s="21"/>
      <c r="CC176" s="21"/>
      <c r="CD176" s="21"/>
      <c r="CE176" s="21"/>
      <c r="CF176"/>
      <c r="CK176" s="68"/>
      <c r="CL176" s="68"/>
      <c r="CM176" s="60"/>
      <c r="CN176"/>
      <c r="CO176"/>
      <c r="CP176"/>
      <c r="CQ176"/>
      <c r="CR176"/>
      <c r="CW176" s="119">
        <f t="shared" si="32"/>
        <v>42125</v>
      </c>
      <c r="CX176" s="118">
        <f t="shared" si="45"/>
        <v>0.2</v>
      </c>
      <c r="CY176" s="118">
        <f t="shared" si="46"/>
        <v>0.25</v>
      </c>
      <c r="CZ176" s="118">
        <f t="shared" si="47"/>
        <v>0.3</v>
      </c>
      <c r="DB176" s="118">
        <f t="shared" si="33"/>
        <v>0.16</v>
      </c>
      <c r="DC176" s="118">
        <f t="shared" si="34"/>
        <v>0.2</v>
      </c>
      <c r="DD176" s="118">
        <f t="shared" si="35"/>
        <v>0.24</v>
      </c>
      <c r="DF176" s="119">
        <f t="shared" si="36"/>
        <v>42125</v>
      </c>
      <c r="DG176" s="16">
        <f t="shared" si="37"/>
        <v>0.75</v>
      </c>
      <c r="DJ176" s="119">
        <f t="shared" si="38"/>
        <v>42125</v>
      </c>
      <c r="DK176" s="118">
        <f t="shared" si="39"/>
        <v>0.12</v>
      </c>
      <c r="DL176" s="118">
        <f t="shared" si="40"/>
        <v>0.15</v>
      </c>
      <c r="DM176" s="118">
        <f t="shared" si="41"/>
        <v>0.18</v>
      </c>
      <c r="DO176" s="118">
        <f t="shared" si="42"/>
        <v>0.08</v>
      </c>
      <c r="DP176" s="118">
        <f t="shared" si="43"/>
        <v>0.1</v>
      </c>
      <c r="DQ176" s="118">
        <f t="shared" si="44"/>
        <v>0.12</v>
      </c>
    </row>
    <row r="177" spans="1:121" x14ac:dyDescent="0.2">
      <c r="A177" s="16"/>
      <c r="B177" s="54">
        <v>41275</v>
      </c>
      <c r="C177" s="55">
        <v>36.495716094970703</v>
      </c>
      <c r="D177" s="55">
        <v>37.995716094970703</v>
      </c>
      <c r="E177" s="55">
        <v>39.495716094970703</v>
      </c>
      <c r="F177" s="39"/>
      <c r="G177" s="55">
        <v>26</v>
      </c>
      <c r="H177" s="55">
        <v>26</v>
      </c>
      <c r="I177" s="55">
        <v>26</v>
      </c>
      <c r="J177" s="22"/>
      <c r="K177" s="23">
        <v>42156</v>
      </c>
      <c r="L177" s="56">
        <v>29.290000915527344</v>
      </c>
      <c r="M177" s="56">
        <v>29.290000915527344</v>
      </c>
      <c r="N177" s="56">
        <v>29.290000915527344</v>
      </c>
      <c r="O177" s="21"/>
      <c r="P177" s="56">
        <v>19.790000915527344</v>
      </c>
      <c r="Q177" s="56">
        <v>19.790000915527344</v>
      </c>
      <c r="R177" s="56">
        <v>19.790000915527344</v>
      </c>
      <c r="S177" s="21"/>
      <c r="T177" s="56">
        <v>0</v>
      </c>
      <c r="U177" s="56">
        <v>0</v>
      </c>
      <c r="V177" s="56">
        <v>0</v>
      </c>
      <c r="W177" s="21"/>
      <c r="X177" s="56">
        <v>0.16</v>
      </c>
      <c r="Y177" s="56">
        <v>0.2</v>
      </c>
      <c r="Z177" s="56">
        <v>0.24</v>
      </c>
      <c r="AA177" s="21"/>
      <c r="AB177" s="56">
        <v>0.08</v>
      </c>
      <c r="AC177" s="56">
        <v>0.1</v>
      </c>
      <c r="AD177" s="56">
        <v>0.12</v>
      </c>
      <c r="AE177" s="21"/>
      <c r="AF177" s="56">
        <v>0.2</v>
      </c>
      <c r="AG177" s="56">
        <v>0.25</v>
      </c>
      <c r="AH177" s="56">
        <v>0.3</v>
      </c>
      <c r="AI177" s="21"/>
      <c r="AJ177" s="56">
        <v>0.12</v>
      </c>
      <c r="AK177" s="56">
        <v>0.15</v>
      </c>
      <c r="AL177" s="56">
        <v>0.18</v>
      </c>
      <c r="AM177" s="21"/>
      <c r="AN177" s="22">
        <v>56</v>
      </c>
      <c r="AO177" s="57">
        <v>0.4</v>
      </c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3">
        <v>42156</v>
      </c>
      <c r="BG177" s="59">
        <v>0.75</v>
      </c>
      <c r="BH177" s="21"/>
      <c r="BI177" s="21"/>
      <c r="BJ177" s="21"/>
      <c r="BK177" s="21"/>
      <c r="BL177" s="21"/>
      <c r="BM177" s="21"/>
      <c r="BN177" s="21"/>
      <c r="BO177" s="21"/>
      <c r="BP177" s="21"/>
      <c r="BQ177" s="21"/>
      <c r="BR177" s="21"/>
      <c r="BS177" s="21"/>
      <c r="BT177" s="21"/>
      <c r="BU177" s="21"/>
      <c r="BV177" s="21"/>
      <c r="BW177" s="21"/>
      <c r="BX177" s="21"/>
      <c r="BY177" s="21"/>
      <c r="BZ177" s="21"/>
      <c r="CA177" s="21"/>
      <c r="CB177" s="21"/>
      <c r="CC177" s="21"/>
      <c r="CD177" s="21"/>
      <c r="CE177" s="21"/>
      <c r="CF177"/>
      <c r="CK177" s="68"/>
      <c r="CL177" s="68"/>
      <c r="CM177" s="60"/>
      <c r="CN177"/>
      <c r="CO177"/>
      <c r="CP177"/>
      <c r="CQ177"/>
      <c r="CR177"/>
      <c r="CW177" s="119">
        <f t="shared" si="32"/>
        <v>42156</v>
      </c>
      <c r="CX177" s="118">
        <f t="shared" si="45"/>
        <v>0.2</v>
      </c>
      <c r="CY177" s="118">
        <f t="shared" si="46"/>
        <v>0.25</v>
      </c>
      <c r="CZ177" s="118">
        <f t="shared" si="47"/>
        <v>0.3</v>
      </c>
      <c r="DB177" s="118">
        <f t="shared" si="33"/>
        <v>0.16</v>
      </c>
      <c r="DC177" s="118">
        <f t="shared" si="34"/>
        <v>0.2</v>
      </c>
      <c r="DD177" s="118">
        <f t="shared" si="35"/>
        <v>0.24</v>
      </c>
      <c r="DF177" s="119">
        <f t="shared" si="36"/>
        <v>42156</v>
      </c>
      <c r="DG177" s="16">
        <f t="shared" si="37"/>
        <v>0.75</v>
      </c>
      <c r="DJ177" s="119">
        <f t="shared" si="38"/>
        <v>42156</v>
      </c>
      <c r="DK177" s="118">
        <f t="shared" si="39"/>
        <v>0.12</v>
      </c>
      <c r="DL177" s="118">
        <f t="shared" si="40"/>
        <v>0.15</v>
      </c>
      <c r="DM177" s="118">
        <f t="shared" si="41"/>
        <v>0.18</v>
      </c>
      <c r="DO177" s="118">
        <f t="shared" si="42"/>
        <v>0.08</v>
      </c>
      <c r="DP177" s="118">
        <f t="shared" si="43"/>
        <v>0.1</v>
      </c>
      <c r="DQ177" s="118">
        <f t="shared" si="44"/>
        <v>0.12</v>
      </c>
    </row>
    <row r="178" spans="1:121" x14ac:dyDescent="0.2">
      <c r="A178" s="16"/>
      <c r="B178" s="54">
        <v>41306</v>
      </c>
      <c r="C178" s="55">
        <v>35.895713806152344</v>
      </c>
      <c r="D178" s="55">
        <v>37.395713806152344</v>
      </c>
      <c r="E178" s="55">
        <v>38.895713806152344</v>
      </c>
      <c r="F178" s="39"/>
      <c r="G178" s="55">
        <v>24.5</v>
      </c>
      <c r="H178" s="55">
        <v>24.5</v>
      </c>
      <c r="I178" s="55">
        <v>24.5</v>
      </c>
      <c r="J178" s="22"/>
      <c r="K178" s="23">
        <v>42186</v>
      </c>
      <c r="L178" s="56">
        <v>35.290000915527344</v>
      </c>
      <c r="M178" s="56">
        <v>35.290000915527344</v>
      </c>
      <c r="N178" s="56">
        <v>35.290000915527344</v>
      </c>
      <c r="O178" s="21"/>
      <c r="P178" s="56">
        <v>25.790000915527344</v>
      </c>
      <c r="Q178" s="56">
        <v>25.790000915527344</v>
      </c>
      <c r="R178" s="56">
        <v>25.790000915527344</v>
      </c>
      <c r="S178" s="21"/>
      <c r="T178" s="56">
        <v>0</v>
      </c>
      <c r="U178" s="56">
        <v>0</v>
      </c>
      <c r="V178" s="56">
        <v>0</v>
      </c>
      <c r="W178" s="21"/>
      <c r="X178" s="56">
        <v>0.16</v>
      </c>
      <c r="Y178" s="56">
        <v>0.2</v>
      </c>
      <c r="Z178" s="56">
        <v>0.24</v>
      </c>
      <c r="AA178" s="21"/>
      <c r="AB178" s="56">
        <v>0.08</v>
      </c>
      <c r="AC178" s="56">
        <v>0.1</v>
      </c>
      <c r="AD178" s="56">
        <v>0.12</v>
      </c>
      <c r="AE178" s="21"/>
      <c r="AF178" s="56">
        <v>0.2</v>
      </c>
      <c r="AG178" s="56">
        <v>0.25</v>
      </c>
      <c r="AH178" s="56">
        <v>0.3</v>
      </c>
      <c r="AI178" s="21"/>
      <c r="AJ178" s="56">
        <v>0.12</v>
      </c>
      <c r="AK178" s="56">
        <v>0.15</v>
      </c>
      <c r="AL178" s="56">
        <v>0.18</v>
      </c>
      <c r="AM178" s="21"/>
      <c r="AN178" s="22">
        <v>57</v>
      </c>
      <c r="AO178" s="57">
        <v>0.4</v>
      </c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3">
        <v>42186</v>
      </c>
      <c r="BG178" s="59">
        <v>0.75</v>
      </c>
      <c r="BH178" s="21"/>
      <c r="BI178" s="21"/>
      <c r="BJ178" s="21"/>
      <c r="BK178" s="21"/>
      <c r="BL178" s="21"/>
      <c r="BM178" s="21"/>
      <c r="BN178" s="21"/>
      <c r="BO178" s="21"/>
      <c r="BP178" s="21"/>
      <c r="BQ178" s="21"/>
      <c r="BR178" s="21"/>
      <c r="BS178" s="21"/>
      <c r="BT178" s="21"/>
      <c r="BU178" s="21"/>
      <c r="BV178" s="21"/>
      <c r="BW178" s="21"/>
      <c r="BX178" s="21"/>
      <c r="BY178" s="21"/>
      <c r="BZ178" s="21"/>
      <c r="CA178" s="21"/>
      <c r="CB178" s="21"/>
      <c r="CC178" s="21"/>
      <c r="CD178" s="21"/>
      <c r="CE178" s="21"/>
      <c r="CF178"/>
      <c r="CK178" s="68"/>
      <c r="CL178" s="68"/>
      <c r="CM178" s="60"/>
      <c r="CN178"/>
      <c r="CO178"/>
      <c r="CP178"/>
      <c r="CQ178"/>
      <c r="CR178"/>
      <c r="CW178" s="119">
        <f t="shared" si="32"/>
        <v>42186</v>
      </c>
      <c r="CX178" s="118">
        <f t="shared" si="45"/>
        <v>0.2</v>
      </c>
      <c r="CY178" s="118">
        <f t="shared" si="46"/>
        <v>0.25</v>
      </c>
      <c r="CZ178" s="118">
        <f t="shared" si="47"/>
        <v>0.3</v>
      </c>
      <c r="DB178" s="118">
        <f t="shared" si="33"/>
        <v>0.16</v>
      </c>
      <c r="DC178" s="118">
        <f t="shared" si="34"/>
        <v>0.2</v>
      </c>
      <c r="DD178" s="118">
        <f t="shared" si="35"/>
        <v>0.24</v>
      </c>
      <c r="DF178" s="119">
        <f t="shared" si="36"/>
        <v>42186</v>
      </c>
      <c r="DG178" s="16">
        <f t="shared" si="37"/>
        <v>0.75</v>
      </c>
      <c r="DJ178" s="119">
        <f t="shared" si="38"/>
        <v>42186</v>
      </c>
      <c r="DK178" s="118">
        <f t="shared" si="39"/>
        <v>0.12</v>
      </c>
      <c r="DL178" s="118">
        <f t="shared" si="40"/>
        <v>0.15</v>
      </c>
      <c r="DM178" s="118">
        <f t="shared" si="41"/>
        <v>0.18</v>
      </c>
      <c r="DO178" s="118">
        <f t="shared" si="42"/>
        <v>0.08</v>
      </c>
      <c r="DP178" s="118">
        <f t="shared" si="43"/>
        <v>0.1</v>
      </c>
      <c r="DQ178" s="118">
        <f t="shared" si="44"/>
        <v>0.12</v>
      </c>
    </row>
    <row r="179" spans="1:121" x14ac:dyDescent="0.2">
      <c r="A179" s="16"/>
      <c r="B179" s="54">
        <v>41334</v>
      </c>
      <c r="C179" s="55">
        <v>34.607681274414063</v>
      </c>
      <c r="D179" s="55">
        <v>36.107681274414063</v>
      </c>
      <c r="E179" s="55">
        <v>37.607681274414063</v>
      </c>
      <c r="F179" s="39"/>
      <c r="G179" s="55">
        <v>25.5</v>
      </c>
      <c r="H179" s="55">
        <v>25.5</v>
      </c>
      <c r="I179" s="55">
        <v>25.5</v>
      </c>
      <c r="J179" s="22"/>
      <c r="K179" s="23">
        <v>42217</v>
      </c>
      <c r="L179" s="56">
        <v>33.290004730224609</v>
      </c>
      <c r="M179" s="56">
        <v>33.290004730224609</v>
      </c>
      <c r="N179" s="56">
        <v>33.290004730224609</v>
      </c>
      <c r="O179" s="21"/>
      <c r="P179" s="56">
        <v>25.790000915527344</v>
      </c>
      <c r="Q179" s="56">
        <v>25.790000915527344</v>
      </c>
      <c r="R179" s="56">
        <v>25.790000915527344</v>
      </c>
      <c r="S179" s="21"/>
      <c r="T179" s="56">
        <v>0</v>
      </c>
      <c r="U179" s="56">
        <v>0</v>
      </c>
      <c r="V179" s="56">
        <v>0</v>
      </c>
      <c r="W179" s="21"/>
      <c r="X179" s="56">
        <v>0.24</v>
      </c>
      <c r="Y179" s="56">
        <v>0.3</v>
      </c>
      <c r="Z179" s="56">
        <v>0.36</v>
      </c>
      <c r="AA179" s="21"/>
      <c r="AB179" s="56">
        <v>0.12</v>
      </c>
      <c r="AC179" s="56">
        <v>0.15</v>
      </c>
      <c r="AD179" s="56">
        <v>0.18</v>
      </c>
      <c r="AE179" s="21"/>
      <c r="AF179" s="56">
        <v>0.32</v>
      </c>
      <c r="AG179" s="56">
        <v>0.4</v>
      </c>
      <c r="AH179" s="56">
        <v>0.48</v>
      </c>
      <c r="AI179" s="21"/>
      <c r="AJ179" s="56">
        <v>0.192</v>
      </c>
      <c r="AK179" s="56">
        <v>0.24</v>
      </c>
      <c r="AL179" s="56">
        <v>0.28799999999999998</v>
      </c>
      <c r="AM179" s="21"/>
      <c r="AN179" s="22">
        <v>57</v>
      </c>
      <c r="AO179" s="57">
        <v>0.4</v>
      </c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3">
        <v>42217</v>
      </c>
      <c r="BG179" s="59">
        <v>0.75</v>
      </c>
      <c r="BH179" s="21"/>
      <c r="BI179" s="21"/>
      <c r="BJ179" s="21"/>
      <c r="BK179" s="21"/>
      <c r="BL179" s="21"/>
      <c r="BM179" s="21"/>
      <c r="BN179" s="21"/>
      <c r="BO179" s="21"/>
      <c r="BP179" s="21"/>
      <c r="BQ179" s="21"/>
      <c r="BR179" s="21"/>
      <c r="BS179" s="21"/>
      <c r="BT179" s="21"/>
      <c r="BU179" s="21"/>
      <c r="BV179" s="21"/>
      <c r="BW179" s="21"/>
      <c r="BX179" s="21"/>
      <c r="BY179" s="21"/>
      <c r="BZ179" s="21"/>
      <c r="CA179" s="21"/>
      <c r="CB179" s="21"/>
      <c r="CC179" s="21"/>
      <c r="CD179" s="21"/>
      <c r="CE179" s="21"/>
      <c r="CF179"/>
      <c r="CK179" s="68"/>
      <c r="CL179" s="68"/>
      <c r="CM179" s="60"/>
      <c r="CN179"/>
      <c r="CO179"/>
      <c r="CP179"/>
      <c r="CQ179"/>
      <c r="CR179"/>
      <c r="CW179" s="119">
        <f t="shared" si="32"/>
        <v>42217</v>
      </c>
      <c r="CX179" s="118">
        <f t="shared" si="45"/>
        <v>0.32</v>
      </c>
      <c r="CY179" s="118">
        <f t="shared" si="46"/>
        <v>0.4</v>
      </c>
      <c r="CZ179" s="118">
        <f t="shared" si="47"/>
        <v>0.48</v>
      </c>
      <c r="DB179" s="118">
        <f t="shared" si="33"/>
        <v>0.24</v>
      </c>
      <c r="DC179" s="118">
        <f t="shared" si="34"/>
        <v>0.3</v>
      </c>
      <c r="DD179" s="118">
        <f t="shared" si="35"/>
        <v>0.36</v>
      </c>
      <c r="DF179" s="119">
        <f t="shared" si="36"/>
        <v>42217</v>
      </c>
      <c r="DG179" s="16">
        <f t="shared" si="37"/>
        <v>0.75</v>
      </c>
      <c r="DJ179" s="119">
        <f t="shared" si="38"/>
        <v>42217</v>
      </c>
      <c r="DK179" s="118">
        <f t="shared" si="39"/>
        <v>0.192</v>
      </c>
      <c r="DL179" s="118">
        <f t="shared" si="40"/>
        <v>0.24</v>
      </c>
      <c r="DM179" s="118">
        <f t="shared" si="41"/>
        <v>0.28799999999999998</v>
      </c>
      <c r="DO179" s="118">
        <f t="shared" si="42"/>
        <v>0.12</v>
      </c>
      <c r="DP179" s="118">
        <f t="shared" si="43"/>
        <v>0.15</v>
      </c>
      <c r="DQ179" s="118">
        <f t="shared" si="44"/>
        <v>0.18</v>
      </c>
    </row>
    <row r="180" spans="1:121" x14ac:dyDescent="0.2">
      <c r="A180" s="16"/>
      <c r="B180" s="54">
        <v>41365</v>
      </c>
      <c r="C180" s="55">
        <v>34.807682037353516</v>
      </c>
      <c r="D180" s="55">
        <v>36.307682037353516</v>
      </c>
      <c r="E180" s="55">
        <v>37.807682037353516</v>
      </c>
      <c r="F180" s="39"/>
      <c r="G180" s="55">
        <v>22.5</v>
      </c>
      <c r="H180" s="55">
        <v>22.5</v>
      </c>
      <c r="I180" s="55">
        <v>22.5</v>
      </c>
      <c r="J180" s="22"/>
      <c r="K180" s="23">
        <v>42248</v>
      </c>
      <c r="L180" s="56">
        <v>25.290000915527344</v>
      </c>
      <c r="M180" s="56">
        <v>25.290000915527344</v>
      </c>
      <c r="N180" s="56">
        <v>25.290000915527344</v>
      </c>
      <c r="O180" s="21"/>
      <c r="P180" s="56">
        <v>19.790000915527344</v>
      </c>
      <c r="Q180" s="56">
        <v>19.790000915527344</v>
      </c>
      <c r="R180" s="56">
        <v>19.790000915527344</v>
      </c>
      <c r="S180" s="21"/>
      <c r="T180" s="56">
        <v>0</v>
      </c>
      <c r="U180" s="56">
        <v>0</v>
      </c>
      <c r="V180" s="56">
        <v>0</v>
      </c>
      <c r="W180" s="21"/>
      <c r="X180" s="56">
        <v>0.24</v>
      </c>
      <c r="Y180" s="56">
        <v>0.3</v>
      </c>
      <c r="Z180" s="56">
        <v>0.36</v>
      </c>
      <c r="AA180" s="21"/>
      <c r="AB180" s="56">
        <v>0.12</v>
      </c>
      <c r="AC180" s="56">
        <v>0.15</v>
      </c>
      <c r="AD180" s="56">
        <v>0.18</v>
      </c>
      <c r="AE180" s="21"/>
      <c r="AF180" s="56">
        <v>0.32</v>
      </c>
      <c r="AG180" s="56">
        <v>0.4</v>
      </c>
      <c r="AH180" s="56">
        <v>0.48</v>
      </c>
      <c r="AI180" s="21"/>
      <c r="AJ180" s="56">
        <v>0.192</v>
      </c>
      <c r="AK180" s="56">
        <v>0.24</v>
      </c>
      <c r="AL180" s="56">
        <v>0.28799999999999998</v>
      </c>
      <c r="AM180" s="21"/>
      <c r="AN180" s="22">
        <v>57</v>
      </c>
      <c r="AO180" s="57">
        <v>0.4</v>
      </c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3">
        <v>42248</v>
      </c>
      <c r="BG180" s="59">
        <v>0.75</v>
      </c>
      <c r="BH180" s="21"/>
      <c r="BI180" s="21"/>
      <c r="BJ180" s="21"/>
      <c r="BK180" s="21"/>
      <c r="BL180" s="21"/>
      <c r="BM180" s="21"/>
      <c r="BN180" s="21"/>
      <c r="BO180" s="21"/>
      <c r="BP180" s="21"/>
      <c r="BQ180" s="21"/>
      <c r="BR180" s="21"/>
      <c r="BS180" s="21"/>
      <c r="BT180" s="21"/>
      <c r="BU180" s="21"/>
      <c r="BV180" s="21"/>
      <c r="BW180" s="21"/>
      <c r="BX180" s="21"/>
      <c r="BY180" s="21"/>
      <c r="BZ180" s="21"/>
      <c r="CA180" s="21"/>
      <c r="CB180" s="21"/>
      <c r="CC180" s="21"/>
      <c r="CD180" s="21"/>
      <c r="CE180" s="21"/>
      <c r="CF180"/>
      <c r="CK180" s="68"/>
      <c r="CL180" s="68"/>
      <c r="CM180" s="60"/>
      <c r="CN180"/>
      <c r="CO180"/>
      <c r="CP180"/>
      <c r="CQ180"/>
      <c r="CR180"/>
      <c r="CW180" s="119">
        <f t="shared" si="32"/>
        <v>42248</v>
      </c>
      <c r="CX180" s="118">
        <f t="shared" si="45"/>
        <v>0.32</v>
      </c>
      <c r="CY180" s="118">
        <f t="shared" si="46"/>
        <v>0.4</v>
      </c>
      <c r="CZ180" s="118">
        <f t="shared" si="47"/>
        <v>0.48</v>
      </c>
      <c r="DB180" s="118">
        <f t="shared" si="33"/>
        <v>0.24</v>
      </c>
      <c r="DC180" s="118">
        <f t="shared" si="34"/>
        <v>0.3</v>
      </c>
      <c r="DD180" s="118">
        <f t="shared" si="35"/>
        <v>0.36</v>
      </c>
      <c r="DF180" s="119">
        <f t="shared" si="36"/>
        <v>42248</v>
      </c>
      <c r="DG180" s="16">
        <f t="shared" si="37"/>
        <v>0.75</v>
      </c>
      <c r="DJ180" s="119">
        <f t="shared" si="38"/>
        <v>42248</v>
      </c>
      <c r="DK180" s="118">
        <f t="shared" si="39"/>
        <v>0.192</v>
      </c>
      <c r="DL180" s="118">
        <f t="shared" si="40"/>
        <v>0.24</v>
      </c>
      <c r="DM180" s="118">
        <f t="shared" si="41"/>
        <v>0.28799999999999998</v>
      </c>
      <c r="DO180" s="118">
        <f t="shared" si="42"/>
        <v>0.12</v>
      </c>
      <c r="DP180" s="118">
        <f t="shared" si="43"/>
        <v>0.15</v>
      </c>
      <c r="DQ180" s="118">
        <f t="shared" si="44"/>
        <v>0.18</v>
      </c>
    </row>
    <row r="181" spans="1:121" x14ac:dyDescent="0.2">
      <c r="A181" s="16"/>
      <c r="B181" s="54">
        <v>41395</v>
      </c>
      <c r="C181" s="55">
        <v>40.035002899169925</v>
      </c>
      <c r="D181" s="55">
        <v>42.335002899169922</v>
      </c>
      <c r="E181" s="55">
        <v>44.635002899169919</v>
      </c>
      <c r="F181" s="39"/>
      <c r="G181" s="55">
        <v>23.040000915527344</v>
      </c>
      <c r="H181" s="55">
        <v>23.040000915527344</v>
      </c>
      <c r="I181" s="55">
        <v>23.040000915527344</v>
      </c>
      <c r="J181" s="22"/>
      <c r="K181" s="23">
        <v>42278</v>
      </c>
      <c r="L181" s="56">
        <v>20.286001205444336</v>
      </c>
      <c r="M181" s="56">
        <v>20.286001205444336</v>
      </c>
      <c r="N181" s="56">
        <v>20.286001205444336</v>
      </c>
      <c r="O181" s="21"/>
      <c r="P181" s="56">
        <v>14.786500930786133</v>
      </c>
      <c r="Q181" s="56">
        <v>14.786500930786133</v>
      </c>
      <c r="R181" s="56">
        <v>14.786500930786133</v>
      </c>
      <c r="S181" s="21"/>
      <c r="T181" s="56">
        <v>0</v>
      </c>
      <c r="U181" s="56">
        <v>0</v>
      </c>
      <c r="V181" s="56">
        <v>0</v>
      </c>
      <c r="W181" s="21"/>
      <c r="X181" s="56">
        <v>0.16</v>
      </c>
      <c r="Y181" s="56">
        <v>0.2</v>
      </c>
      <c r="Z181" s="56">
        <v>0.24</v>
      </c>
      <c r="AA181" s="21"/>
      <c r="AB181" s="56">
        <v>0.08</v>
      </c>
      <c r="AC181" s="56">
        <v>0.1</v>
      </c>
      <c r="AD181" s="56">
        <v>0.12</v>
      </c>
      <c r="AE181" s="21"/>
      <c r="AF181" s="56">
        <v>0.2</v>
      </c>
      <c r="AG181" s="56">
        <v>0.25</v>
      </c>
      <c r="AH181" s="56">
        <v>0.3</v>
      </c>
      <c r="AI181" s="21"/>
      <c r="AJ181" s="56">
        <v>0.12</v>
      </c>
      <c r="AK181" s="56">
        <v>0.15</v>
      </c>
      <c r="AL181" s="56">
        <v>0.18</v>
      </c>
      <c r="AM181" s="21"/>
      <c r="AN181" s="22">
        <v>58</v>
      </c>
      <c r="AO181" s="57">
        <v>0.4</v>
      </c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3">
        <v>42278</v>
      </c>
      <c r="BG181" s="59">
        <v>0.75</v>
      </c>
      <c r="BH181" s="21"/>
      <c r="BI181" s="21"/>
      <c r="BJ181" s="21"/>
      <c r="BK181" s="21"/>
      <c r="BL181" s="21"/>
      <c r="BM181" s="21"/>
      <c r="BN181" s="21"/>
      <c r="BO181" s="21"/>
      <c r="BP181" s="21"/>
      <c r="BQ181" s="21"/>
      <c r="BR181" s="21"/>
      <c r="BS181" s="21"/>
      <c r="BT181" s="21"/>
      <c r="BU181" s="21"/>
      <c r="BV181" s="21"/>
      <c r="BW181" s="21"/>
      <c r="BX181" s="21"/>
      <c r="BY181" s="21"/>
      <c r="BZ181" s="21"/>
      <c r="CA181" s="21"/>
      <c r="CB181" s="21"/>
      <c r="CC181" s="21"/>
      <c r="CD181" s="21"/>
      <c r="CE181" s="21"/>
      <c r="CF181"/>
      <c r="CK181" s="68"/>
      <c r="CL181" s="68"/>
      <c r="CM181" s="60"/>
      <c r="CN181"/>
      <c r="CO181"/>
      <c r="CP181"/>
      <c r="CQ181"/>
      <c r="CR181"/>
      <c r="CW181" s="119">
        <f t="shared" si="32"/>
        <v>42278</v>
      </c>
      <c r="CX181" s="118">
        <f t="shared" si="45"/>
        <v>0.2</v>
      </c>
      <c r="CY181" s="118">
        <f t="shared" si="46"/>
        <v>0.25</v>
      </c>
      <c r="CZ181" s="118">
        <f t="shared" si="47"/>
        <v>0.3</v>
      </c>
      <c r="DB181" s="118">
        <f t="shared" si="33"/>
        <v>0.16</v>
      </c>
      <c r="DC181" s="118">
        <f t="shared" si="34"/>
        <v>0.2</v>
      </c>
      <c r="DD181" s="118">
        <f t="shared" si="35"/>
        <v>0.24</v>
      </c>
      <c r="DF181" s="119">
        <f t="shared" si="36"/>
        <v>42278</v>
      </c>
      <c r="DG181" s="16">
        <f t="shared" si="37"/>
        <v>0.75</v>
      </c>
      <c r="DJ181" s="119">
        <f t="shared" si="38"/>
        <v>42278</v>
      </c>
      <c r="DK181" s="118">
        <f t="shared" si="39"/>
        <v>0.12</v>
      </c>
      <c r="DL181" s="118">
        <f t="shared" si="40"/>
        <v>0.15</v>
      </c>
      <c r="DM181" s="118">
        <f t="shared" si="41"/>
        <v>0.18</v>
      </c>
      <c r="DO181" s="118">
        <f t="shared" si="42"/>
        <v>0.08</v>
      </c>
      <c r="DP181" s="118">
        <f t="shared" si="43"/>
        <v>0.1</v>
      </c>
      <c r="DQ181" s="118">
        <f t="shared" si="44"/>
        <v>0.12</v>
      </c>
    </row>
    <row r="182" spans="1:121" x14ac:dyDescent="0.2">
      <c r="A182" s="16"/>
      <c r="B182" s="54">
        <v>41426</v>
      </c>
      <c r="C182" s="55">
        <v>48.125003814697266</v>
      </c>
      <c r="D182" s="55">
        <v>53.125003814697266</v>
      </c>
      <c r="E182" s="55">
        <v>58.125003814697266</v>
      </c>
      <c r="F182" s="39"/>
      <c r="G182" s="55">
        <v>26.040000915527344</v>
      </c>
      <c r="H182" s="55">
        <v>26.040000915527344</v>
      </c>
      <c r="I182" s="55">
        <v>26.040000915527344</v>
      </c>
      <c r="J182" s="22"/>
      <c r="K182" s="23">
        <v>42309</v>
      </c>
      <c r="L182" s="56">
        <v>22.290000915527344</v>
      </c>
      <c r="M182" s="56">
        <v>22.290000915527344</v>
      </c>
      <c r="N182" s="56">
        <v>22.290000915527344</v>
      </c>
      <c r="O182" s="21"/>
      <c r="P182" s="56">
        <v>14.790000915527344</v>
      </c>
      <c r="Q182" s="56">
        <v>14.790000915527344</v>
      </c>
      <c r="R182" s="56">
        <v>14.790000915527344</v>
      </c>
      <c r="S182" s="21"/>
      <c r="T182" s="56">
        <v>0</v>
      </c>
      <c r="U182" s="56">
        <v>0</v>
      </c>
      <c r="V182" s="56">
        <v>0</v>
      </c>
      <c r="W182" s="21"/>
      <c r="X182" s="56">
        <v>0.16</v>
      </c>
      <c r="Y182" s="56">
        <v>0.2</v>
      </c>
      <c r="Z182" s="56">
        <v>0.24</v>
      </c>
      <c r="AA182" s="21"/>
      <c r="AB182" s="56">
        <v>0.08</v>
      </c>
      <c r="AC182" s="56">
        <v>0.1</v>
      </c>
      <c r="AD182" s="56">
        <v>0.12</v>
      </c>
      <c r="AE182" s="21"/>
      <c r="AF182" s="56">
        <v>0.2</v>
      </c>
      <c r="AG182" s="56">
        <v>0.25</v>
      </c>
      <c r="AH182" s="56">
        <v>0.3</v>
      </c>
      <c r="AI182" s="21"/>
      <c r="AJ182" s="56">
        <v>0.12</v>
      </c>
      <c r="AK182" s="56">
        <v>0.15</v>
      </c>
      <c r="AL182" s="56">
        <v>0.18</v>
      </c>
      <c r="AM182" s="21"/>
      <c r="AN182" s="22">
        <v>58</v>
      </c>
      <c r="AO182" s="57">
        <v>0.4</v>
      </c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3">
        <v>42309</v>
      </c>
      <c r="BG182" s="59">
        <v>0.75</v>
      </c>
      <c r="BH182" s="21"/>
      <c r="BI182" s="21"/>
      <c r="BJ182" s="21"/>
      <c r="BK182" s="21"/>
      <c r="BL182" s="21"/>
      <c r="BM182" s="21"/>
      <c r="BN182" s="21"/>
      <c r="BO182" s="21"/>
      <c r="BP182" s="21"/>
      <c r="BQ182" s="21"/>
      <c r="BR182" s="21"/>
      <c r="BS182" s="21"/>
      <c r="BT182" s="21"/>
      <c r="BU182" s="21"/>
      <c r="BV182" s="21"/>
      <c r="BW182" s="21"/>
      <c r="BX182" s="21"/>
      <c r="BY182" s="21"/>
      <c r="BZ182" s="21"/>
      <c r="CA182" s="21"/>
      <c r="CB182" s="21"/>
      <c r="CC182" s="21"/>
      <c r="CD182" s="21"/>
      <c r="CE182" s="21"/>
      <c r="CF182"/>
      <c r="CK182" s="68"/>
      <c r="CL182" s="68"/>
      <c r="CM182" s="60"/>
      <c r="CN182"/>
      <c r="CO182"/>
      <c r="CP182"/>
      <c r="CQ182"/>
      <c r="CR182"/>
      <c r="CW182" s="119">
        <f t="shared" si="32"/>
        <v>42309</v>
      </c>
      <c r="CX182" s="118">
        <f t="shared" si="45"/>
        <v>0.2</v>
      </c>
      <c r="CY182" s="118">
        <f t="shared" si="46"/>
        <v>0.25</v>
      </c>
      <c r="CZ182" s="118">
        <f t="shared" si="47"/>
        <v>0.3</v>
      </c>
      <c r="DB182" s="118">
        <f t="shared" si="33"/>
        <v>0.16</v>
      </c>
      <c r="DC182" s="118">
        <f t="shared" si="34"/>
        <v>0.2</v>
      </c>
      <c r="DD182" s="118">
        <f t="shared" si="35"/>
        <v>0.24</v>
      </c>
      <c r="DF182" s="119">
        <f t="shared" si="36"/>
        <v>42309</v>
      </c>
      <c r="DG182" s="16">
        <f t="shared" si="37"/>
        <v>0.75</v>
      </c>
      <c r="DJ182" s="119">
        <f t="shared" si="38"/>
        <v>42309</v>
      </c>
      <c r="DK182" s="118">
        <f t="shared" si="39"/>
        <v>0.12</v>
      </c>
      <c r="DL182" s="118">
        <f t="shared" si="40"/>
        <v>0.15</v>
      </c>
      <c r="DM182" s="118">
        <f t="shared" si="41"/>
        <v>0.18</v>
      </c>
      <c r="DO182" s="118">
        <f t="shared" si="42"/>
        <v>0.08</v>
      </c>
      <c r="DP182" s="118">
        <f t="shared" si="43"/>
        <v>0.1</v>
      </c>
      <c r="DQ182" s="118">
        <f t="shared" si="44"/>
        <v>0.12</v>
      </c>
    </row>
    <row r="183" spans="1:121" x14ac:dyDescent="0.2">
      <c r="A183" s="16"/>
      <c r="B183" s="54">
        <v>41456</v>
      </c>
      <c r="C183" s="55">
        <v>52.5</v>
      </c>
      <c r="D183" s="55">
        <v>62.5</v>
      </c>
      <c r="E183" s="55">
        <v>72.5</v>
      </c>
      <c r="F183" s="39"/>
      <c r="G183" s="55">
        <v>26.540000915527344</v>
      </c>
      <c r="H183" s="55">
        <v>26.540000915527344</v>
      </c>
      <c r="I183" s="55">
        <v>26.540000915527344</v>
      </c>
      <c r="J183" s="22"/>
      <c r="K183" s="23">
        <v>42339</v>
      </c>
      <c r="L183" s="56">
        <v>27.290000915527344</v>
      </c>
      <c r="M183" s="56">
        <v>27.290000915527344</v>
      </c>
      <c r="N183" s="56">
        <v>27.290000915527344</v>
      </c>
      <c r="O183" s="21"/>
      <c r="P183" s="56">
        <v>21.790000915527344</v>
      </c>
      <c r="Q183" s="56">
        <v>21.790000915527344</v>
      </c>
      <c r="R183" s="56">
        <v>21.790000915527344</v>
      </c>
      <c r="S183" s="21"/>
      <c r="T183" s="56">
        <v>0</v>
      </c>
      <c r="U183" s="56">
        <v>0</v>
      </c>
      <c r="V183" s="56">
        <v>0</v>
      </c>
      <c r="W183" s="21"/>
      <c r="X183" s="56">
        <v>0.16</v>
      </c>
      <c r="Y183" s="56">
        <v>0.2</v>
      </c>
      <c r="Z183" s="56">
        <v>0.24</v>
      </c>
      <c r="AA183" s="21"/>
      <c r="AB183" s="56">
        <v>0.08</v>
      </c>
      <c r="AC183" s="56">
        <v>0.1</v>
      </c>
      <c r="AD183" s="56">
        <v>0.12</v>
      </c>
      <c r="AE183" s="21"/>
      <c r="AF183" s="56">
        <v>0.2</v>
      </c>
      <c r="AG183" s="56">
        <v>0.25</v>
      </c>
      <c r="AH183" s="56">
        <v>0.3</v>
      </c>
      <c r="AI183" s="21"/>
      <c r="AJ183" s="56">
        <v>0.12</v>
      </c>
      <c r="AK183" s="56">
        <v>0.15</v>
      </c>
      <c r="AL183" s="56">
        <v>0.18</v>
      </c>
      <c r="AM183" s="21"/>
      <c r="AN183" s="22">
        <v>58</v>
      </c>
      <c r="AO183" s="57">
        <v>0.4</v>
      </c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3">
        <v>42339</v>
      </c>
      <c r="BG183" s="59">
        <v>0.75</v>
      </c>
      <c r="BH183" s="21"/>
      <c r="BI183" s="21"/>
      <c r="BJ183" s="21"/>
      <c r="BK183" s="21"/>
      <c r="BL183" s="21"/>
      <c r="BM183" s="21"/>
      <c r="BN183" s="21"/>
      <c r="BO183" s="21"/>
      <c r="BP183" s="21"/>
      <c r="BQ183" s="21"/>
      <c r="BR183" s="21"/>
      <c r="BS183" s="21"/>
      <c r="BT183" s="21"/>
      <c r="BU183" s="21"/>
      <c r="BV183" s="21"/>
      <c r="BW183" s="21"/>
      <c r="BX183" s="21"/>
      <c r="BY183" s="21"/>
      <c r="BZ183" s="21"/>
      <c r="CA183" s="21"/>
      <c r="CB183" s="21"/>
      <c r="CC183" s="21"/>
      <c r="CD183" s="21"/>
      <c r="CE183" s="21"/>
      <c r="CF183"/>
      <c r="CK183" s="68"/>
      <c r="CL183" s="68"/>
      <c r="CM183" s="60"/>
      <c r="CN183"/>
      <c r="CO183"/>
      <c r="CP183"/>
      <c r="CQ183"/>
      <c r="CR183"/>
      <c r="CW183" s="119">
        <f t="shared" si="32"/>
        <v>42339</v>
      </c>
      <c r="CX183" s="118">
        <f t="shared" si="45"/>
        <v>0.2</v>
      </c>
      <c r="CY183" s="118">
        <f t="shared" si="46"/>
        <v>0.25</v>
      </c>
      <c r="CZ183" s="118">
        <f t="shared" si="47"/>
        <v>0.3</v>
      </c>
      <c r="DB183" s="118">
        <f t="shared" si="33"/>
        <v>0.16</v>
      </c>
      <c r="DC183" s="118">
        <f t="shared" si="34"/>
        <v>0.2</v>
      </c>
      <c r="DD183" s="118">
        <f t="shared" si="35"/>
        <v>0.24</v>
      </c>
      <c r="DF183" s="119">
        <f t="shared" si="36"/>
        <v>42339</v>
      </c>
      <c r="DG183" s="16">
        <f t="shared" si="37"/>
        <v>0.75</v>
      </c>
      <c r="DJ183" s="119">
        <f t="shared" si="38"/>
        <v>42339</v>
      </c>
      <c r="DK183" s="118">
        <f t="shared" si="39"/>
        <v>0.12</v>
      </c>
      <c r="DL183" s="118">
        <f t="shared" si="40"/>
        <v>0.15</v>
      </c>
      <c r="DM183" s="118">
        <f t="shared" si="41"/>
        <v>0.18</v>
      </c>
      <c r="DO183" s="118">
        <f t="shared" si="42"/>
        <v>0.08</v>
      </c>
      <c r="DP183" s="118">
        <f t="shared" si="43"/>
        <v>0.1</v>
      </c>
      <c r="DQ183" s="118">
        <f t="shared" si="44"/>
        <v>0.12</v>
      </c>
    </row>
    <row r="184" spans="1:121" x14ac:dyDescent="0.2">
      <c r="A184" s="16"/>
      <c r="B184" s="54">
        <v>41487</v>
      </c>
      <c r="C184" s="55">
        <v>52.5</v>
      </c>
      <c r="D184" s="55">
        <v>62.5</v>
      </c>
      <c r="E184" s="55">
        <v>72.5</v>
      </c>
      <c r="F184" s="39"/>
      <c r="G184" s="55">
        <v>27.540000915527344</v>
      </c>
      <c r="H184" s="55">
        <v>27.540000915527344</v>
      </c>
      <c r="I184" s="55">
        <v>27.540000915527344</v>
      </c>
      <c r="J184" s="22"/>
      <c r="K184" s="23">
        <v>42370</v>
      </c>
      <c r="L184" s="56">
        <v>35.75</v>
      </c>
      <c r="M184" s="56">
        <v>35.75</v>
      </c>
      <c r="N184" s="56">
        <v>35.75</v>
      </c>
      <c r="O184" s="21"/>
      <c r="P184" s="56">
        <v>25.25</v>
      </c>
      <c r="Q184" s="56">
        <v>25.25</v>
      </c>
      <c r="R184" s="56">
        <v>25.25</v>
      </c>
      <c r="S184" s="21"/>
      <c r="T184" s="56">
        <v>0</v>
      </c>
      <c r="U184" s="56">
        <v>0</v>
      </c>
      <c r="V184" s="56">
        <v>0</v>
      </c>
      <c r="W184" s="21"/>
      <c r="X184" s="56">
        <v>0.16</v>
      </c>
      <c r="Y184" s="56">
        <v>0.2</v>
      </c>
      <c r="Z184" s="56">
        <v>0.24</v>
      </c>
      <c r="AA184" s="21"/>
      <c r="AB184" s="56">
        <v>0.08</v>
      </c>
      <c r="AC184" s="56">
        <v>0.1</v>
      </c>
      <c r="AD184" s="56">
        <v>0.12</v>
      </c>
      <c r="AE184" s="21"/>
      <c r="AF184" s="56">
        <v>0.2</v>
      </c>
      <c r="AG184" s="56">
        <v>0.25</v>
      </c>
      <c r="AH184" s="56">
        <v>0.3</v>
      </c>
      <c r="AI184" s="21"/>
      <c r="AJ184" s="56">
        <v>0.12</v>
      </c>
      <c r="AK184" s="56">
        <v>0.15</v>
      </c>
      <c r="AL184" s="56">
        <v>0.18</v>
      </c>
      <c r="AM184" s="21"/>
      <c r="AN184" s="22">
        <v>59</v>
      </c>
      <c r="AO184" s="57">
        <v>0.4</v>
      </c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3">
        <v>42370</v>
      </c>
      <c r="BG184" s="59">
        <v>0.75</v>
      </c>
      <c r="BH184" s="21"/>
      <c r="BI184" s="21"/>
      <c r="BJ184" s="21"/>
      <c r="BK184" s="21"/>
      <c r="BL184" s="21"/>
      <c r="BM184" s="21"/>
      <c r="BN184" s="21"/>
      <c r="BO184" s="21"/>
      <c r="BP184" s="21"/>
      <c r="BQ184" s="21"/>
      <c r="BR184" s="21"/>
      <c r="BS184" s="21"/>
      <c r="BT184" s="21"/>
      <c r="BU184" s="21"/>
      <c r="BV184" s="21"/>
      <c r="BW184" s="21"/>
      <c r="BX184" s="21"/>
      <c r="BY184" s="21"/>
      <c r="BZ184" s="21"/>
      <c r="CA184" s="21"/>
      <c r="CB184" s="21"/>
      <c r="CC184" s="21"/>
      <c r="CD184" s="21"/>
      <c r="CE184" s="21"/>
      <c r="CF184"/>
      <c r="CK184" s="68"/>
      <c r="CL184" s="68"/>
      <c r="CM184" s="60"/>
      <c r="CN184"/>
      <c r="CO184"/>
      <c r="CP184"/>
      <c r="CQ184"/>
      <c r="CR184"/>
      <c r="CW184" s="119">
        <f t="shared" si="32"/>
        <v>42370</v>
      </c>
      <c r="CX184" s="118">
        <f t="shared" si="45"/>
        <v>0.2</v>
      </c>
      <c r="CY184" s="118">
        <f t="shared" si="46"/>
        <v>0.25</v>
      </c>
      <c r="CZ184" s="118">
        <f t="shared" si="47"/>
        <v>0.3</v>
      </c>
      <c r="DB184" s="118">
        <f t="shared" si="33"/>
        <v>0.16</v>
      </c>
      <c r="DC184" s="118">
        <f t="shared" si="34"/>
        <v>0.2</v>
      </c>
      <c r="DD184" s="118">
        <f t="shared" si="35"/>
        <v>0.24</v>
      </c>
      <c r="DF184" s="119">
        <f t="shared" si="36"/>
        <v>42370</v>
      </c>
      <c r="DG184" s="16">
        <f t="shared" si="37"/>
        <v>0.75</v>
      </c>
      <c r="DJ184" s="119">
        <f t="shared" si="38"/>
        <v>42370</v>
      </c>
      <c r="DK184" s="118">
        <f t="shared" si="39"/>
        <v>0.12</v>
      </c>
      <c r="DL184" s="118">
        <f t="shared" si="40"/>
        <v>0.15</v>
      </c>
      <c r="DM184" s="118">
        <f t="shared" si="41"/>
        <v>0.18</v>
      </c>
      <c r="DO184" s="118">
        <f t="shared" si="42"/>
        <v>0.08</v>
      </c>
      <c r="DP184" s="118">
        <f t="shared" si="43"/>
        <v>0.1</v>
      </c>
      <c r="DQ184" s="118">
        <f t="shared" si="44"/>
        <v>0.12</v>
      </c>
    </row>
    <row r="185" spans="1:121" x14ac:dyDescent="0.2">
      <c r="A185" s="16"/>
      <c r="B185" s="54">
        <v>41518</v>
      </c>
      <c r="C185" s="55">
        <v>29.960002899169922</v>
      </c>
      <c r="D185" s="55">
        <v>31.460002899169922</v>
      </c>
      <c r="E185" s="55">
        <v>32.960002899169922</v>
      </c>
      <c r="F185" s="39"/>
      <c r="G185" s="55">
        <v>21.540000915527344</v>
      </c>
      <c r="H185" s="55">
        <v>21.540000915527344</v>
      </c>
      <c r="I185" s="55">
        <v>21.540000915527344</v>
      </c>
      <c r="J185" s="22"/>
      <c r="K185" s="23">
        <v>42401</v>
      </c>
      <c r="L185" s="56">
        <v>31.246002197265625</v>
      </c>
      <c r="M185" s="56">
        <v>31.246002197265625</v>
      </c>
      <c r="N185" s="56">
        <v>31.246002197265625</v>
      </c>
      <c r="O185" s="21"/>
      <c r="P185" s="56">
        <v>22.746501922607422</v>
      </c>
      <c r="Q185" s="56">
        <v>22.746501922607422</v>
      </c>
      <c r="R185" s="56">
        <v>22.746501922607422</v>
      </c>
      <c r="S185" s="21"/>
      <c r="T185" s="56">
        <v>0</v>
      </c>
      <c r="U185" s="56">
        <v>0</v>
      </c>
      <c r="V185" s="56">
        <v>0</v>
      </c>
      <c r="W185" s="21"/>
      <c r="X185" s="56">
        <v>0.16</v>
      </c>
      <c r="Y185" s="56">
        <v>0.2</v>
      </c>
      <c r="Z185" s="56">
        <v>0.24</v>
      </c>
      <c r="AA185" s="21"/>
      <c r="AB185" s="56">
        <v>0.08</v>
      </c>
      <c r="AC185" s="56">
        <v>0.1</v>
      </c>
      <c r="AD185" s="56">
        <v>0.12</v>
      </c>
      <c r="AE185" s="21"/>
      <c r="AF185" s="56">
        <v>0.2</v>
      </c>
      <c r="AG185" s="56">
        <v>0.25</v>
      </c>
      <c r="AH185" s="56">
        <v>0.3</v>
      </c>
      <c r="AI185" s="21"/>
      <c r="AJ185" s="56">
        <v>0.12</v>
      </c>
      <c r="AK185" s="56">
        <v>0.15</v>
      </c>
      <c r="AL185" s="56">
        <v>0.18</v>
      </c>
      <c r="AM185" s="21"/>
      <c r="AN185" s="22">
        <v>59</v>
      </c>
      <c r="AO185" s="57">
        <v>0.4</v>
      </c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3">
        <v>42401</v>
      </c>
      <c r="BG185" s="59">
        <v>0.75</v>
      </c>
      <c r="BH185" s="21"/>
      <c r="BI185" s="21"/>
      <c r="BJ185" s="21"/>
      <c r="BK185" s="21"/>
      <c r="BL185" s="21"/>
      <c r="BM185" s="21"/>
      <c r="BN185" s="21"/>
      <c r="BO185" s="21"/>
      <c r="BP185" s="21"/>
      <c r="BQ185" s="21"/>
      <c r="BR185" s="21"/>
      <c r="BS185" s="21"/>
      <c r="BT185" s="21"/>
      <c r="BU185" s="21"/>
      <c r="BV185" s="21"/>
      <c r="BW185" s="21"/>
      <c r="BX185" s="21"/>
      <c r="BY185" s="21"/>
      <c r="BZ185" s="21"/>
      <c r="CA185" s="21"/>
      <c r="CB185" s="21"/>
      <c r="CC185" s="21"/>
      <c r="CD185" s="21"/>
      <c r="CE185" s="21"/>
      <c r="CF185"/>
      <c r="CK185" s="68"/>
      <c r="CL185" s="68"/>
      <c r="CM185" s="60"/>
      <c r="CN185"/>
      <c r="CO185"/>
      <c r="CP185"/>
      <c r="CQ185"/>
      <c r="CR185"/>
      <c r="CW185" s="119">
        <f t="shared" si="32"/>
        <v>42401</v>
      </c>
      <c r="CX185" s="118">
        <f t="shared" si="45"/>
        <v>0.2</v>
      </c>
      <c r="CY185" s="118">
        <f t="shared" si="46"/>
        <v>0.25</v>
      </c>
      <c r="CZ185" s="118">
        <f t="shared" si="47"/>
        <v>0.3</v>
      </c>
      <c r="DB185" s="118">
        <f t="shared" si="33"/>
        <v>0.16</v>
      </c>
      <c r="DC185" s="118">
        <f t="shared" si="34"/>
        <v>0.2</v>
      </c>
      <c r="DD185" s="118">
        <f t="shared" si="35"/>
        <v>0.24</v>
      </c>
      <c r="DF185" s="119">
        <f t="shared" si="36"/>
        <v>42401</v>
      </c>
      <c r="DG185" s="16">
        <f t="shared" si="37"/>
        <v>0.75</v>
      </c>
      <c r="DJ185" s="119">
        <f t="shared" si="38"/>
        <v>42401</v>
      </c>
      <c r="DK185" s="118">
        <f t="shared" si="39"/>
        <v>0.12</v>
      </c>
      <c r="DL185" s="118">
        <f t="shared" si="40"/>
        <v>0.15</v>
      </c>
      <c r="DM185" s="118">
        <f t="shared" si="41"/>
        <v>0.18</v>
      </c>
      <c r="DO185" s="118">
        <f t="shared" si="42"/>
        <v>0.08</v>
      </c>
      <c r="DP185" s="118">
        <f t="shared" si="43"/>
        <v>0.1</v>
      </c>
      <c r="DQ185" s="118">
        <f t="shared" si="44"/>
        <v>0.12</v>
      </c>
    </row>
    <row r="186" spans="1:121" x14ac:dyDescent="0.2">
      <c r="A186" s="16"/>
      <c r="B186" s="54">
        <v>41548</v>
      </c>
      <c r="C186" s="55">
        <v>33.111568450927734</v>
      </c>
      <c r="D186" s="55">
        <v>34.611568450927734</v>
      </c>
      <c r="E186" s="55">
        <v>36.111568450927734</v>
      </c>
      <c r="F186" s="39"/>
      <c r="G186" s="55">
        <v>21.040002822875977</v>
      </c>
      <c r="H186" s="55">
        <v>21.040002822875977</v>
      </c>
      <c r="I186" s="55">
        <v>21.040002822875977</v>
      </c>
      <c r="J186" s="22"/>
      <c r="K186" s="23">
        <v>42430</v>
      </c>
      <c r="L186" s="56">
        <v>25.5</v>
      </c>
      <c r="M186" s="56">
        <v>25.5</v>
      </c>
      <c r="N186" s="56">
        <v>25.5</v>
      </c>
      <c r="O186" s="21"/>
      <c r="P186" s="56">
        <v>20</v>
      </c>
      <c r="Q186" s="56">
        <v>20</v>
      </c>
      <c r="R186" s="56">
        <v>20</v>
      </c>
      <c r="S186" s="21"/>
      <c r="T186" s="56">
        <v>0</v>
      </c>
      <c r="U186" s="56">
        <v>0</v>
      </c>
      <c r="V186" s="56">
        <v>0</v>
      </c>
      <c r="W186" s="21"/>
      <c r="X186" s="56">
        <v>0.16</v>
      </c>
      <c r="Y186" s="56">
        <v>0.2</v>
      </c>
      <c r="Z186" s="56">
        <v>0.24</v>
      </c>
      <c r="AA186" s="21"/>
      <c r="AB186" s="56">
        <v>0.08</v>
      </c>
      <c r="AC186" s="56">
        <v>0.1</v>
      </c>
      <c r="AD186" s="56">
        <v>0.12</v>
      </c>
      <c r="AE186" s="21"/>
      <c r="AF186" s="56">
        <v>0.2</v>
      </c>
      <c r="AG186" s="56">
        <v>0.25</v>
      </c>
      <c r="AH186" s="56">
        <v>0.3</v>
      </c>
      <c r="AI186" s="21"/>
      <c r="AJ186" s="56">
        <v>0.12</v>
      </c>
      <c r="AK186" s="56">
        <v>0.15</v>
      </c>
      <c r="AL186" s="56">
        <v>0.18</v>
      </c>
      <c r="AM186" s="21"/>
      <c r="AN186" s="22">
        <v>59</v>
      </c>
      <c r="AO186" s="57">
        <v>0.4</v>
      </c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3">
        <v>42430</v>
      </c>
      <c r="BG186" s="59">
        <v>0.75</v>
      </c>
      <c r="BH186" s="21"/>
      <c r="BI186" s="21"/>
      <c r="BJ186" s="21"/>
      <c r="BK186" s="21"/>
      <c r="BL186" s="21"/>
      <c r="BM186" s="21"/>
      <c r="BN186" s="21"/>
      <c r="BO186" s="21"/>
      <c r="BP186" s="21"/>
      <c r="BQ186" s="21"/>
      <c r="BR186" s="21"/>
      <c r="BS186" s="21"/>
      <c r="BT186" s="21"/>
      <c r="BU186" s="21"/>
      <c r="BV186" s="21"/>
      <c r="BW186" s="21"/>
      <c r="BX186" s="21"/>
      <c r="BY186" s="21"/>
      <c r="BZ186" s="21"/>
      <c r="CA186" s="21"/>
      <c r="CB186" s="21"/>
      <c r="CC186" s="21"/>
      <c r="CD186" s="21"/>
      <c r="CE186" s="21"/>
      <c r="CF186"/>
      <c r="CK186" s="68"/>
      <c r="CL186" s="68"/>
      <c r="CM186" s="60"/>
      <c r="CN186"/>
      <c r="CO186"/>
      <c r="CP186"/>
      <c r="CQ186"/>
      <c r="CR186"/>
      <c r="CW186" s="119">
        <f t="shared" si="32"/>
        <v>42430</v>
      </c>
      <c r="CX186" s="118">
        <f t="shared" si="45"/>
        <v>0.2</v>
      </c>
      <c r="CY186" s="118">
        <f t="shared" si="46"/>
        <v>0.25</v>
      </c>
      <c r="CZ186" s="118">
        <f t="shared" si="47"/>
        <v>0.3</v>
      </c>
      <c r="DB186" s="118">
        <f t="shared" si="33"/>
        <v>0.16</v>
      </c>
      <c r="DC186" s="118">
        <f t="shared" si="34"/>
        <v>0.2</v>
      </c>
      <c r="DD186" s="118">
        <f t="shared" si="35"/>
        <v>0.24</v>
      </c>
      <c r="DF186" s="119">
        <f t="shared" si="36"/>
        <v>42430</v>
      </c>
      <c r="DG186" s="16">
        <f t="shared" si="37"/>
        <v>0.75</v>
      </c>
      <c r="DJ186" s="119">
        <f t="shared" si="38"/>
        <v>42430</v>
      </c>
      <c r="DK186" s="118">
        <f t="shared" si="39"/>
        <v>0.12</v>
      </c>
      <c r="DL186" s="118">
        <f t="shared" si="40"/>
        <v>0.15</v>
      </c>
      <c r="DM186" s="118">
        <f t="shared" si="41"/>
        <v>0.18</v>
      </c>
      <c r="DO186" s="118">
        <f t="shared" si="42"/>
        <v>0.08</v>
      </c>
      <c r="DP186" s="118">
        <f t="shared" si="43"/>
        <v>0.1</v>
      </c>
      <c r="DQ186" s="118">
        <f t="shared" si="44"/>
        <v>0.12</v>
      </c>
    </row>
    <row r="187" spans="1:121" x14ac:dyDescent="0.2">
      <c r="A187" s="16"/>
      <c r="B187" s="54">
        <v>41579</v>
      </c>
      <c r="C187" s="55">
        <v>33.211566925048828</v>
      </c>
      <c r="D187" s="55">
        <v>34.711566925048828</v>
      </c>
      <c r="E187" s="55">
        <v>36.211566925048828</v>
      </c>
      <c r="F187" s="39"/>
      <c r="G187" s="55">
        <v>22.040000915527344</v>
      </c>
      <c r="H187" s="55">
        <v>22.040000915527344</v>
      </c>
      <c r="I187" s="55">
        <v>22.040000915527344</v>
      </c>
      <c r="J187" s="22"/>
      <c r="K187" s="23">
        <v>42461</v>
      </c>
      <c r="L187" s="56">
        <v>22</v>
      </c>
      <c r="M187" s="56">
        <v>22</v>
      </c>
      <c r="N187" s="56">
        <v>22</v>
      </c>
      <c r="O187" s="21"/>
      <c r="P187" s="56">
        <v>16.495000839233398</v>
      </c>
      <c r="Q187" s="56">
        <v>16.495000839233398</v>
      </c>
      <c r="R187" s="56">
        <v>16.495000839233398</v>
      </c>
      <c r="S187" s="21"/>
      <c r="T187" s="56">
        <v>0</v>
      </c>
      <c r="U187" s="56">
        <v>0</v>
      </c>
      <c r="V187" s="56">
        <v>0</v>
      </c>
      <c r="W187" s="21"/>
      <c r="X187" s="56">
        <v>0.16</v>
      </c>
      <c r="Y187" s="56">
        <v>0.2</v>
      </c>
      <c r="Z187" s="56">
        <v>0.24</v>
      </c>
      <c r="AA187" s="21"/>
      <c r="AB187" s="56">
        <v>0.08</v>
      </c>
      <c r="AC187" s="56">
        <v>0.1</v>
      </c>
      <c r="AD187" s="56">
        <v>0.12</v>
      </c>
      <c r="AE187" s="21"/>
      <c r="AF187" s="56">
        <v>0.2</v>
      </c>
      <c r="AG187" s="56">
        <v>0.25</v>
      </c>
      <c r="AH187" s="56">
        <v>0.3</v>
      </c>
      <c r="AI187" s="21"/>
      <c r="AJ187" s="56">
        <v>0.12</v>
      </c>
      <c r="AK187" s="56">
        <v>0.15</v>
      </c>
      <c r="AL187" s="56">
        <v>0.18</v>
      </c>
      <c r="AM187" s="21"/>
      <c r="AN187" s="22">
        <v>60</v>
      </c>
      <c r="AO187" s="57">
        <v>0.4</v>
      </c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3">
        <v>42461</v>
      </c>
      <c r="BG187" s="59">
        <v>0.75</v>
      </c>
      <c r="BH187" s="21"/>
      <c r="BI187" s="21"/>
      <c r="BJ187" s="21"/>
      <c r="BK187" s="21"/>
      <c r="BL187" s="21"/>
      <c r="BM187" s="21"/>
      <c r="BN187" s="21"/>
      <c r="BO187" s="21"/>
      <c r="BP187" s="21"/>
      <c r="BQ187" s="21"/>
      <c r="BR187" s="21"/>
      <c r="BS187" s="21"/>
      <c r="BT187" s="21"/>
      <c r="BU187" s="21"/>
      <c r="BV187" s="21"/>
      <c r="BW187" s="21"/>
      <c r="BX187" s="21"/>
      <c r="BY187" s="21"/>
      <c r="BZ187" s="21"/>
      <c r="CA187" s="21"/>
      <c r="CB187" s="21"/>
      <c r="CC187" s="21"/>
      <c r="CD187" s="21"/>
      <c r="CE187" s="21"/>
      <c r="CF187"/>
      <c r="CK187" s="68"/>
      <c r="CL187" s="68"/>
      <c r="CM187" s="60"/>
      <c r="CN187"/>
      <c r="CO187"/>
      <c r="CP187"/>
      <c r="CQ187"/>
      <c r="CR187"/>
      <c r="CW187" s="119">
        <f t="shared" si="32"/>
        <v>42461</v>
      </c>
      <c r="CX187" s="118">
        <f t="shared" si="45"/>
        <v>0.2</v>
      </c>
      <c r="CY187" s="118">
        <f t="shared" si="46"/>
        <v>0.25</v>
      </c>
      <c r="CZ187" s="118">
        <f t="shared" si="47"/>
        <v>0.3</v>
      </c>
      <c r="DB187" s="118">
        <f t="shared" si="33"/>
        <v>0.16</v>
      </c>
      <c r="DC187" s="118">
        <f t="shared" si="34"/>
        <v>0.2</v>
      </c>
      <c r="DD187" s="118">
        <f t="shared" si="35"/>
        <v>0.24</v>
      </c>
      <c r="DF187" s="119">
        <f t="shared" si="36"/>
        <v>42461</v>
      </c>
      <c r="DG187" s="16">
        <f t="shared" si="37"/>
        <v>0.75</v>
      </c>
      <c r="DJ187" s="119">
        <f t="shared" si="38"/>
        <v>42461</v>
      </c>
      <c r="DK187" s="118">
        <f t="shared" si="39"/>
        <v>0.12</v>
      </c>
      <c r="DL187" s="118">
        <f t="shared" si="40"/>
        <v>0.15</v>
      </c>
      <c r="DM187" s="118">
        <f t="shared" si="41"/>
        <v>0.18</v>
      </c>
      <c r="DO187" s="118">
        <f t="shared" si="42"/>
        <v>0.08</v>
      </c>
      <c r="DP187" s="118">
        <f t="shared" si="43"/>
        <v>0.1</v>
      </c>
      <c r="DQ187" s="118">
        <f t="shared" si="44"/>
        <v>0.12</v>
      </c>
    </row>
    <row r="188" spans="1:121" x14ac:dyDescent="0.2">
      <c r="A188" s="16"/>
      <c r="B188" s="54">
        <v>41609</v>
      </c>
      <c r="C188" s="55">
        <v>33.311565399169922</v>
      </c>
      <c r="D188" s="55">
        <v>34.811565399169922</v>
      </c>
      <c r="E188" s="55">
        <v>36.311565399169922</v>
      </c>
      <c r="F188" s="39"/>
      <c r="G188" s="55">
        <v>24.290000915527344</v>
      </c>
      <c r="H188" s="55">
        <v>24.290000915527344</v>
      </c>
      <c r="I188" s="55">
        <v>24.290000915527344</v>
      </c>
      <c r="J188" s="22"/>
      <c r="K188" s="23">
        <v>42491</v>
      </c>
      <c r="L188" s="56">
        <v>22.290000915527344</v>
      </c>
      <c r="M188" s="56">
        <v>22.290000915527344</v>
      </c>
      <c r="N188" s="56">
        <v>22.290000915527344</v>
      </c>
      <c r="O188" s="21"/>
      <c r="P188" s="56">
        <v>15.795000076293945</v>
      </c>
      <c r="Q188" s="56">
        <v>15.795000076293945</v>
      </c>
      <c r="R188" s="56">
        <v>15.795000076293945</v>
      </c>
      <c r="S188" s="21"/>
      <c r="T188" s="56">
        <v>0</v>
      </c>
      <c r="U188" s="56">
        <v>0</v>
      </c>
      <c r="V188" s="56">
        <v>0</v>
      </c>
      <c r="W188" s="21"/>
      <c r="X188" s="56">
        <v>0.16</v>
      </c>
      <c r="Y188" s="56">
        <v>0.2</v>
      </c>
      <c r="Z188" s="56">
        <v>0.24</v>
      </c>
      <c r="AA188" s="21"/>
      <c r="AB188" s="56">
        <v>0.08</v>
      </c>
      <c r="AC188" s="56">
        <v>0.1</v>
      </c>
      <c r="AD188" s="56">
        <v>0.12</v>
      </c>
      <c r="AE188" s="21"/>
      <c r="AF188" s="56">
        <v>0.2</v>
      </c>
      <c r="AG188" s="56">
        <v>0.25</v>
      </c>
      <c r="AH188" s="56">
        <v>0.3</v>
      </c>
      <c r="AI188" s="21"/>
      <c r="AJ188" s="56">
        <v>0.12</v>
      </c>
      <c r="AK188" s="56">
        <v>0.15</v>
      </c>
      <c r="AL188" s="56">
        <v>0.18</v>
      </c>
      <c r="AM188" s="21"/>
      <c r="AN188" s="22">
        <v>60</v>
      </c>
      <c r="AO188" s="57">
        <v>0.4</v>
      </c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3">
        <v>42491</v>
      </c>
      <c r="BG188" s="59">
        <v>0.75</v>
      </c>
      <c r="BH188" s="21"/>
      <c r="BI188" s="21"/>
      <c r="BJ188" s="21"/>
      <c r="BK188" s="21"/>
      <c r="BL188" s="21"/>
      <c r="BM188" s="21"/>
      <c r="BN188" s="21"/>
      <c r="BO188" s="21"/>
      <c r="BP188" s="21"/>
      <c r="BQ188" s="21"/>
      <c r="BR188" s="21"/>
      <c r="BS188" s="21"/>
      <c r="BT188" s="21"/>
      <c r="BU188" s="21"/>
      <c r="BV188" s="21"/>
      <c r="BW188" s="21"/>
      <c r="BX188" s="21"/>
      <c r="BY188" s="21"/>
      <c r="BZ188" s="21"/>
      <c r="CA188" s="21"/>
      <c r="CB188" s="21"/>
      <c r="CC188" s="21"/>
      <c r="CD188" s="21"/>
      <c r="CE188" s="21"/>
      <c r="CF188"/>
      <c r="CK188" s="68"/>
      <c r="CL188" s="68"/>
      <c r="CM188" s="60"/>
      <c r="CN188"/>
      <c r="CO188"/>
      <c r="CP188"/>
      <c r="CQ188"/>
      <c r="CR188"/>
      <c r="CW188" s="119">
        <f t="shared" si="32"/>
        <v>42491</v>
      </c>
      <c r="CX188" s="118">
        <f t="shared" si="45"/>
        <v>0.2</v>
      </c>
      <c r="CY188" s="118">
        <f t="shared" si="46"/>
        <v>0.25</v>
      </c>
      <c r="CZ188" s="118">
        <f t="shared" si="47"/>
        <v>0.3</v>
      </c>
      <c r="DB188" s="118">
        <f t="shared" si="33"/>
        <v>0.16</v>
      </c>
      <c r="DC188" s="118">
        <f t="shared" si="34"/>
        <v>0.2</v>
      </c>
      <c r="DD188" s="118">
        <f t="shared" si="35"/>
        <v>0.24</v>
      </c>
      <c r="DF188" s="119">
        <f t="shared" si="36"/>
        <v>42491</v>
      </c>
      <c r="DG188" s="16">
        <f t="shared" si="37"/>
        <v>0.75</v>
      </c>
      <c r="DJ188" s="119">
        <f t="shared" si="38"/>
        <v>42491</v>
      </c>
      <c r="DK188" s="118">
        <f t="shared" si="39"/>
        <v>0.12</v>
      </c>
      <c r="DL188" s="118">
        <f t="shared" si="40"/>
        <v>0.15</v>
      </c>
      <c r="DM188" s="118">
        <f t="shared" si="41"/>
        <v>0.18</v>
      </c>
      <c r="DO188" s="118">
        <f t="shared" si="42"/>
        <v>0.08</v>
      </c>
      <c r="DP188" s="118">
        <f t="shared" si="43"/>
        <v>0.1</v>
      </c>
      <c r="DQ188" s="118">
        <f t="shared" si="44"/>
        <v>0.12</v>
      </c>
    </row>
    <row r="189" spans="1:121" x14ac:dyDescent="0.2">
      <c r="A189" s="16"/>
      <c r="B189" s="54">
        <v>41640</v>
      </c>
      <c r="C189" s="55">
        <v>36.995716094970703</v>
      </c>
      <c r="D189" s="55">
        <v>38.495716094970703</v>
      </c>
      <c r="E189" s="55">
        <v>39.995716094970703</v>
      </c>
      <c r="F189" s="39"/>
      <c r="G189" s="55">
        <v>26.5</v>
      </c>
      <c r="H189" s="55">
        <v>26.5</v>
      </c>
      <c r="I189" s="55">
        <v>26.5</v>
      </c>
      <c r="J189" s="22"/>
      <c r="K189" s="23">
        <v>42522</v>
      </c>
      <c r="L189" s="56">
        <v>29.290000915527344</v>
      </c>
      <c r="M189" s="56">
        <v>29.290000915527344</v>
      </c>
      <c r="N189" s="56">
        <v>29.290000915527344</v>
      </c>
      <c r="O189" s="21"/>
      <c r="P189" s="56">
        <v>19.790000915527344</v>
      </c>
      <c r="Q189" s="56">
        <v>19.790000915527344</v>
      </c>
      <c r="R189" s="56">
        <v>19.790000915527344</v>
      </c>
      <c r="S189" s="21"/>
      <c r="T189" s="56">
        <v>0</v>
      </c>
      <c r="U189" s="56">
        <v>0</v>
      </c>
      <c r="V189" s="56">
        <v>0</v>
      </c>
      <c r="W189" s="21"/>
      <c r="X189" s="56">
        <v>0.16</v>
      </c>
      <c r="Y189" s="56">
        <v>0.2</v>
      </c>
      <c r="Z189" s="56">
        <v>0.24</v>
      </c>
      <c r="AA189" s="21"/>
      <c r="AB189" s="56">
        <v>0.08</v>
      </c>
      <c r="AC189" s="56">
        <v>0.1</v>
      </c>
      <c r="AD189" s="56">
        <v>0.12</v>
      </c>
      <c r="AE189" s="21"/>
      <c r="AF189" s="56">
        <v>0.2</v>
      </c>
      <c r="AG189" s="56">
        <v>0.25</v>
      </c>
      <c r="AH189" s="56">
        <v>0.3</v>
      </c>
      <c r="AI189" s="21"/>
      <c r="AJ189" s="56">
        <v>0.12</v>
      </c>
      <c r="AK189" s="56">
        <v>0.15</v>
      </c>
      <c r="AL189" s="56">
        <v>0.18</v>
      </c>
      <c r="AM189" s="21"/>
      <c r="AN189" s="22">
        <v>60</v>
      </c>
      <c r="AO189" s="57">
        <v>0.4</v>
      </c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3">
        <v>42522</v>
      </c>
      <c r="BG189" s="59">
        <v>0.75</v>
      </c>
      <c r="BH189" s="21"/>
      <c r="BI189" s="21"/>
      <c r="BJ189" s="21"/>
      <c r="BK189" s="21"/>
      <c r="BL189" s="21"/>
      <c r="BM189" s="21"/>
      <c r="BN189" s="21"/>
      <c r="BO189" s="21"/>
      <c r="BP189" s="21"/>
      <c r="BQ189" s="21"/>
      <c r="BR189" s="21"/>
      <c r="BS189" s="21"/>
      <c r="BT189" s="21"/>
      <c r="BU189" s="21"/>
      <c r="BV189" s="21"/>
      <c r="BW189" s="21"/>
      <c r="BX189" s="21"/>
      <c r="BY189" s="21"/>
      <c r="BZ189" s="21"/>
      <c r="CA189" s="21"/>
      <c r="CB189" s="21"/>
      <c r="CC189" s="21"/>
      <c r="CD189" s="21"/>
      <c r="CE189" s="21"/>
      <c r="CF189"/>
      <c r="CK189" s="68"/>
      <c r="CL189" s="68"/>
      <c r="CM189" s="60"/>
      <c r="CN189"/>
      <c r="CO189"/>
      <c r="CP189"/>
      <c r="CQ189"/>
      <c r="CR189"/>
      <c r="CW189" s="119">
        <f t="shared" si="32"/>
        <v>42522</v>
      </c>
      <c r="CX189" s="118">
        <f t="shared" si="45"/>
        <v>0.2</v>
      </c>
      <c r="CY189" s="118">
        <f t="shared" si="46"/>
        <v>0.25</v>
      </c>
      <c r="CZ189" s="118">
        <f t="shared" si="47"/>
        <v>0.3</v>
      </c>
      <c r="DB189" s="118">
        <f t="shared" si="33"/>
        <v>0.16</v>
      </c>
      <c r="DC189" s="118">
        <f t="shared" si="34"/>
        <v>0.2</v>
      </c>
      <c r="DD189" s="118">
        <f t="shared" si="35"/>
        <v>0.24</v>
      </c>
      <c r="DF189" s="119">
        <f t="shared" si="36"/>
        <v>42522</v>
      </c>
      <c r="DG189" s="16">
        <f t="shared" si="37"/>
        <v>0.75</v>
      </c>
      <c r="DJ189" s="119">
        <f t="shared" si="38"/>
        <v>42522</v>
      </c>
      <c r="DK189" s="118">
        <f t="shared" si="39"/>
        <v>0.12</v>
      </c>
      <c r="DL189" s="118">
        <f t="shared" si="40"/>
        <v>0.15</v>
      </c>
      <c r="DM189" s="118">
        <f t="shared" si="41"/>
        <v>0.18</v>
      </c>
      <c r="DO189" s="118">
        <f t="shared" si="42"/>
        <v>0.08</v>
      </c>
      <c r="DP189" s="118">
        <f t="shared" si="43"/>
        <v>0.1</v>
      </c>
      <c r="DQ189" s="118">
        <f t="shared" si="44"/>
        <v>0.12</v>
      </c>
    </row>
    <row r="190" spans="1:121" x14ac:dyDescent="0.2">
      <c r="A190" s="16"/>
      <c r="B190" s="54">
        <v>41671</v>
      </c>
      <c r="C190" s="55">
        <v>36.395713806152344</v>
      </c>
      <c r="D190" s="55">
        <v>37.895713806152344</v>
      </c>
      <c r="E190" s="55">
        <v>39.395713806152344</v>
      </c>
      <c r="F190" s="39"/>
      <c r="G190" s="55">
        <v>25</v>
      </c>
      <c r="H190" s="55">
        <v>25</v>
      </c>
      <c r="I190" s="55">
        <v>25</v>
      </c>
      <c r="J190" s="22"/>
      <c r="K190" s="23">
        <v>42552</v>
      </c>
      <c r="L190" s="56">
        <v>35.290000915527344</v>
      </c>
      <c r="M190" s="56">
        <v>35.290000915527344</v>
      </c>
      <c r="N190" s="56">
        <v>35.290000915527344</v>
      </c>
      <c r="O190" s="21"/>
      <c r="P190" s="56">
        <v>25.790000915527344</v>
      </c>
      <c r="Q190" s="56">
        <v>25.790000915527344</v>
      </c>
      <c r="R190" s="56">
        <v>25.790000915527344</v>
      </c>
      <c r="S190" s="21"/>
      <c r="T190" s="56">
        <v>0</v>
      </c>
      <c r="U190" s="56">
        <v>0</v>
      </c>
      <c r="V190" s="56">
        <v>0</v>
      </c>
      <c r="W190" s="21"/>
      <c r="X190" s="56">
        <v>0.16</v>
      </c>
      <c r="Y190" s="56">
        <v>0.2</v>
      </c>
      <c r="Z190" s="56">
        <v>0.24</v>
      </c>
      <c r="AA190" s="21"/>
      <c r="AB190" s="56">
        <v>0.08</v>
      </c>
      <c r="AC190" s="56">
        <v>0.1</v>
      </c>
      <c r="AD190" s="56">
        <v>0.12</v>
      </c>
      <c r="AE190" s="21"/>
      <c r="AF190" s="56">
        <v>0.2</v>
      </c>
      <c r="AG190" s="56">
        <v>0.25</v>
      </c>
      <c r="AH190" s="56">
        <v>0.3</v>
      </c>
      <c r="AI190" s="21"/>
      <c r="AJ190" s="56">
        <v>0.12</v>
      </c>
      <c r="AK190" s="56">
        <v>0.15</v>
      </c>
      <c r="AL190" s="56">
        <v>0.18</v>
      </c>
      <c r="AM190" s="21"/>
      <c r="AN190" s="22">
        <v>61</v>
      </c>
      <c r="AO190" s="57">
        <v>0.4</v>
      </c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3">
        <v>42552</v>
      </c>
      <c r="BG190" s="59">
        <v>0.75</v>
      </c>
      <c r="BH190" s="21"/>
      <c r="BI190" s="21"/>
      <c r="BJ190" s="21"/>
      <c r="BK190" s="21"/>
      <c r="BL190" s="21"/>
      <c r="BM190" s="21"/>
      <c r="BN190" s="21"/>
      <c r="BO190" s="21"/>
      <c r="BP190" s="21"/>
      <c r="BQ190" s="21"/>
      <c r="BR190" s="21"/>
      <c r="BS190" s="21"/>
      <c r="BT190" s="21"/>
      <c r="BU190" s="21"/>
      <c r="BV190" s="21"/>
      <c r="BW190" s="21"/>
      <c r="BX190" s="21"/>
      <c r="BY190" s="21"/>
      <c r="BZ190" s="21"/>
      <c r="CA190" s="21"/>
      <c r="CB190" s="21"/>
      <c r="CC190" s="21"/>
      <c r="CD190" s="21"/>
      <c r="CE190" s="21"/>
      <c r="CF190"/>
      <c r="CK190" s="68"/>
      <c r="CL190" s="68"/>
      <c r="CM190" s="60"/>
      <c r="CN190"/>
      <c r="CO190"/>
      <c r="CP190"/>
      <c r="CQ190"/>
      <c r="CR190"/>
      <c r="CW190" s="119">
        <f t="shared" si="32"/>
        <v>42552</v>
      </c>
      <c r="CX190" s="118">
        <f t="shared" si="45"/>
        <v>0.2</v>
      </c>
      <c r="CY190" s="118">
        <f t="shared" si="46"/>
        <v>0.25</v>
      </c>
      <c r="CZ190" s="118">
        <f t="shared" si="47"/>
        <v>0.3</v>
      </c>
      <c r="DB190" s="118">
        <f t="shared" si="33"/>
        <v>0.16</v>
      </c>
      <c r="DC190" s="118">
        <f t="shared" si="34"/>
        <v>0.2</v>
      </c>
      <c r="DD190" s="118">
        <f t="shared" si="35"/>
        <v>0.24</v>
      </c>
      <c r="DF190" s="119">
        <f t="shared" si="36"/>
        <v>42552</v>
      </c>
      <c r="DG190" s="16">
        <f t="shared" si="37"/>
        <v>0.75</v>
      </c>
      <c r="DJ190" s="119">
        <f t="shared" si="38"/>
        <v>42552</v>
      </c>
      <c r="DK190" s="118">
        <f t="shared" si="39"/>
        <v>0.12</v>
      </c>
      <c r="DL190" s="118">
        <f t="shared" si="40"/>
        <v>0.15</v>
      </c>
      <c r="DM190" s="118">
        <f t="shared" si="41"/>
        <v>0.18</v>
      </c>
      <c r="DO190" s="118">
        <f t="shared" si="42"/>
        <v>0.08</v>
      </c>
      <c r="DP190" s="118">
        <f t="shared" si="43"/>
        <v>0.1</v>
      </c>
      <c r="DQ190" s="118">
        <f t="shared" si="44"/>
        <v>0.12</v>
      </c>
    </row>
    <row r="191" spans="1:121" x14ac:dyDescent="0.2">
      <c r="A191" s="16"/>
      <c r="B191" s="54">
        <v>41699</v>
      </c>
      <c r="C191" s="55">
        <v>35.107681274414063</v>
      </c>
      <c r="D191" s="55">
        <v>36.607681274414063</v>
      </c>
      <c r="E191" s="55">
        <v>38.107681274414063</v>
      </c>
      <c r="F191" s="39"/>
      <c r="G191" s="55">
        <v>26</v>
      </c>
      <c r="H191" s="55">
        <v>26</v>
      </c>
      <c r="I191" s="55">
        <v>26</v>
      </c>
      <c r="J191" s="22"/>
      <c r="K191" s="23">
        <v>42583</v>
      </c>
      <c r="L191" s="56">
        <v>33.290004730224609</v>
      </c>
      <c r="M191" s="56">
        <v>33.290004730224609</v>
      </c>
      <c r="N191" s="56">
        <v>33.290004730224609</v>
      </c>
      <c r="O191" s="21"/>
      <c r="P191" s="56">
        <v>25.790000915527344</v>
      </c>
      <c r="Q191" s="56">
        <v>25.790000915527344</v>
      </c>
      <c r="R191" s="56">
        <v>25.790000915527344</v>
      </c>
      <c r="S191" s="21"/>
      <c r="T191" s="56">
        <v>0</v>
      </c>
      <c r="U191" s="56">
        <v>0</v>
      </c>
      <c r="V191" s="56">
        <v>0</v>
      </c>
      <c r="W191" s="21"/>
      <c r="X191" s="56">
        <v>0.24</v>
      </c>
      <c r="Y191" s="56">
        <v>0.3</v>
      </c>
      <c r="Z191" s="56">
        <v>0.36</v>
      </c>
      <c r="AA191" s="21"/>
      <c r="AB191" s="56">
        <v>0.12</v>
      </c>
      <c r="AC191" s="56">
        <v>0.15</v>
      </c>
      <c r="AD191" s="56">
        <v>0.18</v>
      </c>
      <c r="AE191" s="21"/>
      <c r="AF191" s="56">
        <v>0.32</v>
      </c>
      <c r="AG191" s="56">
        <v>0.4</v>
      </c>
      <c r="AH191" s="56">
        <v>0.48</v>
      </c>
      <c r="AI191" s="21"/>
      <c r="AJ191" s="56">
        <v>0.192</v>
      </c>
      <c r="AK191" s="56">
        <v>0.24</v>
      </c>
      <c r="AL191" s="56">
        <v>0.28799999999999998</v>
      </c>
      <c r="AM191" s="21"/>
      <c r="AN191" s="22">
        <v>61</v>
      </c>
      <c r="AO191" s="57">
        <v>0.4</v>
      </c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3">
        <v>42583</v>
      </c>
      <c r="BG191" s="59">
        <v>0.75</v>
      </c>
      <c r="BH191" s="21"/>
      <c r="BI191" s="21"/>
      <c r="BJ191" s="21"/>
      <c r="BK191" s="21"/>
      <c r="BL191" s="21"/>
      <c r="BM191" s="21"/>
      <c r="BN191" s="21"/>
      <c r="BO191" s="21"/>
      <c r="BP191" s="21"/>
      <c r="BQ191" s="21"/>
      <c r="BR191" s="21"/>
      <c r="BS191" s="21"/>
      <c r="BT191" s="21"/>
      <c r="BU191" s="21"/>
      <c r="BV191" s="21"/>
      <c r="BW191" s="21"/>
      <c r="BX191" s="21"/>
      <c r="BY191" s="21"/>
      <c r="BZ191" s="21"/>
      <c r="CA191" s="21"/>
      <c r="CB191" s="21"/>
      <c r="CC191" s="21"/>
      <c r="CD191" s="21"/>
      <c r="CE191" s="21"/>
      <c r="CF191"/>
      <c r="CK191" s="68"/>
      <c r="CL191" s="68"/>
      <c r="CM191" s="60"/>
      <c r="CN191"/>
      <c r="CO191"/>
      <c r="CP191"/>
      <c r="CQ191"/>
      <c r="CR191"/>
      <c r="CW191" s="119">
        <f t="shared" si="32"/>
        <v>42583</v>
      </c>
      <c r="CX191" s="118">
        <f t="shared" si="45"/>
        <v>0.32</v>
      </c>
      <c r="CY191" s="118">
        <f t="shared" si="46"/>
        <v>0.4</v>
      </c>
      <c r="CZ191" s="118">
        <f t="shared" si="47"/>
        <v>0.48</v>
      </c>
      <c r="DB191" s="118">
        <f t="shared" si="33"/>
        <v>0.24</v>
      </c>
      <c r="DC191" s="118">
        <f t="shared" si="34"/>
        <v>0.3</v>
      </c>
      <c r="DD191" s="118">
        <f t="shared" si="35"/>
        <v>0.36</v>
      </c>
      <c r="DF191" s="119">
        <f t="shared" si="36"/>
        <v>42583</v>
      </c>
      <c r="DG191" s="16">
        <f t="shared" si="37"/>
        <v>0.75</v>
      </c>
      <c r="DJ191" s="119">
        <f t="shared" si="38"/>
        <v>42583</v>
      </c>
      <c r="DK191" s="118">
        <f t="shared" si="39"/>
        <v>0.192</v>
      </c>
      <c r="DL191" s="118">
        <f t="shared" si="40"/>
        <v>0.24</v>
      </c>
      <c r="DM191" s="118">
        <f t="shared" si="41"/>
        <v>0.28799999999999998</v>
      </c>
      <c r="DO191" s="118">
        <f t="shared" si="42"/>
        <v>0.12</v>
      </c>
      <c r="DP191" s="118">
        <f t="shared" si="43"/>
        <v>0.15</v>
      </c>
      <c r="DQ191" s="118">
        <f t="shared" si="44"/>
        <v>0.18</v>
      </c>
    </row>
    <row r="192" spans="1:121" x14ac:dyDescent="0.2">
      <c r="A192" s="16"/>
      <c r="B192" s="54">
        <v>41730</v>
      </c>
      <c r="C192" s="55">
        <v>35.307682037353516</v>
      </c>
      <c r="D192" s="55">
        <v>36.807682037353516</v>
      </c>
      <c r="E192" s="55">
        <v>38.307682037353516</v>
      </c>
      <c r="F192" s="39"/>
      <c r="G192" s="55">
        <v>23</v>
      </c>
      <c r="H192" s="55">
        <v>23</v>
      </c>
      <c r="I192" s="55">
        <v>23</v>
      </c>
      <c r="J192" s="22"/>
      <c r="K192" s="23">
        <v>42614</v>
      </c>
      <c r="L192" s="56">
        <v>25.290000915527344</v>
      </c>
      <c r="M192" s="56">
        <v>25.290000915527344</v>
      </c>
      <c r="N192" s="56">
        <v>25.290000915527344</v>
      </c>
      <c r="O192" s="21"/>
      <c r="P192" s="56">
        <v>19.790000915527344</v>
      </c>
      <c r="Q192" s="56">
        <v>19.790000915527344</v>
      </c>
      <c r="R192" s="56">
        <v>19.790000915527344</v>
      </c>
      <c r="S192" s="21"/>
      <c r="T192" s="56">
        <v>0</v>
      </c>
      <c r="U192" s="56">
        <v>0</v>
      </c>
      <c r="V192" s="56">
        <v>0</v>
      </c>
      <c r="W192" s="21"/>
      <c r="X192" s="56">
        <v>0.24</v>
      </c>
      <c r="Y192" s="56">
        <v>0.3</v>
      </c>
      <c r="Z192" s="56">
        <v>0.36</v>
      </c>
      <c r="AA192" s="21"/>
      <c r="AB192" s="56">
        <v>0.12</v>
      </c>
      <c r="AC192" s="56">
        <v>0.15</v>
      </c>
      <c r="AD192" s="56">
        <v>0.18</v>
      </c>
      <c r="AE192" s="21"/>
      <c r="AF192" s="56">
        <v>0.32</v>
      </c>
      <c r="AG192" s="56">
        <v>0.4</v>
      </c>
      <c r="AH192" s="56">
        <v>0.48</v>
      </c>
      <c r="AI192" s="21"/>
      <c r="AJ192" s="56">
        <v>0.192</v>
      </c>
      <c r="AK192" s="56">
        <v>0.24</v>
      </c>
      <c r="AL192" s="56">
        <v>0.28799999999999998</v>
      </c>
      <c r="AM192" s="21"/>
      <c r="AN192" s="22">
        <v>61</v>
      </c>
      <c r="AO192" s="57">
        <v>0.4</v>
      </c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3">
        <v>42614</v>
      </c>
      <c r="BG192" s="59">
        <v>0.75</v>
      </c>
      <c r="BH192" s="21"/>
      <c r="BI192" s="21"/>
      <c r="BJ192" s="21"/>
      <c r="BK192" s="21"/>
      <c r="BL192" s="21"/>
      <c r="BM192" s="21"/>
      <c r="BN192" s="21"/>
      <c r="BO192" s="21"/>
      <c r="BP192" s="21"/>
      <c r="BQ192" s="21"/>
      <c r="BR192" s="21"/>
      <c r="BS192" s="21"/>
      <c r="BT192" s="21"/>
      <c r="BU192" s="21"/>
      <c r="BV192" s="21"/>
      <c r="BW192" s="21"/>
      <c r="BX192" s="21"/>
      <c r="BY192" s="21"/>
      <c r="BZ192" s="21"/>
      <c r="CA192" s="21"/>
      <c r="CB192" s="21"/>
      <c r="CC192" s="21"/>
      <c r="CD192" s="21"/>
      <c r="CE192" s="21"/>
      <c r="CF192"/>
      <c r="CN192"/>
      <c r="CO192"/>
      <c r="CP192"/>
      <c r="CQ192"/>
      <c r="CR192"/>
      <c r="CW192" s="119">
        <f t="shared" si="32"/>
        <v>42614</v>
      </c>
      <c r="CX192" s="118">
        <f t="shared" si="45"/>
        <v>0.32</v>
      </c>
      <c r="CY192" s="118">
        <f t="shared" si="46"/>
        <v>0.4</v>
      </c>
      <c r="CZ192" s="118">
        <f t="shared" si="47"/>
        <v>0.48</v>
      </c>
      <c r="DB192" s="118">
        <f t="shared" si="33"/>
        <v>0.24</v>
      </c>
      <c r="DC192" s="118">
        <f t="shared" si="34"/>
        <v>0.3</v>
      </c>
      <c r="DD192" s="118">
        <f t="shared" si="35"/>
        <v>0.36</v>
      </c>
      <c r="DF192" s="119">
        <f t="shared" si="36"/>
        <v>42614</v>
      </c>
      <c r="DG192" s="16">
        <f t="shared" si="37"/>
        <v>0.75</v>
      </c>
      <c r="DJ192" s="119">
        <f t="shared" si="38"/>
        <v>42614</v>
      </c>
      <c r="DK192" s="118">
        <f t="shared" si="39"/>
        <v>0.192</v>
      </c>
      <c r="DL192" s="118">
        <f t="shared" si="40"/>
        <v>0.24</v>
      </c>
      <c r="DM192" s="118">
        <f t="shared" si="41"/>
        <v>0.28799999999999998</v>
      </c>
      <c r="DO192" s="118">
        <f t="shared" si="42"/>
        <v>0.12</v>
      </c>
      <c r="DP192" s="118">
        <f t="shared" si="43"/>
        <v>0.15</v>
      </c>
      <c r="DQ192" s="118">
        <f t="shared" si="44"/>
        <v>0.18</v>
      </c>
    </row>
    <row r="193" spans="1:121" x14ac:dyDescent="0.2">
      <c r="A193" s="16"/>
      <c r="B193" s="54">
        <v>41760</v>
      </c>
      <c r="C193" s="55">
        <v>40.98500289916992</v>
      </c>
      <c r="D193" s="55">
        <v>43.335002899169922</v>
      </c>
      <c r="E193" s="55">
        <v>45.685002899169923</v>
      </c>
      <c r="F193" s="39"/>
      <c r="G193" s="55">
        <v>23.540000915527344</v>
      </c>
      <c r="H193" s="55">
        <v>23.540000915527344</v>
      </c>
      <c r="I193" s="55">
        <v>23.540000915527344</v>
      </c>
      <c r="J193" s="22"/>
      <c r="K193" s="23">
        <v>42644</v>
      </c>
      <c r="L193" s="56">
        <v>20.286001205444336</v>
      </c>
      <c r="M193" s="56">
        <v>20.286001205444336</v>
      </c>
      <c r="N193" s="56">
        <v>20.286001205444336</v>
      </c>
      <c r="O193" s="21"/>
      <c r="P193" s="56">
        <v>14.786500930786133</v>
      </c>
      <c r="Q193" s="56">
        <v>14.786500930786133</v>
      </c>
      <c r="R193" s="56">
        <v>14.786500930786133</v>
      </c>
      <c r="S193" s="21"/>
      <c r="T193" s="56">
        <v>0</v>
      </c>
      <c r="U193" s="56">
        <v>0</v>
      </c>
      <c r="V193" s="56">
        <v>0</v>
      </c>
      <c r="W193" s="21"/>
      <c r="X193" s="56">
        <v>0.16</v>
      </c>
      <c r="Y193" s="56">
        <v>0.2</v>
      </c>
      <c r="Z193" s="56">
        <v>0.24</v>
      </c>
      <c r="AA193" s="21"/>
      <c r="AB193" s="56">
        <v>0.08</v>
      </c>
      <c r="AC193" s="56">
        <v>0.1</v>
      </c>
      <c r="AD193" s="56">
        <v>0.12</v>
      </c>
      <c r="AE193" s="21"/>
      <c r="AF193" s="56">
        <v>0.2</v>
      </c>
      <c r="AG193" s="56">
        <v>0.25</v>
      </c>
      <c r="AH193" s="56">
        <v>0.3</v>
      </c>
      <c r="AI193" s="21"/>
      <c r="AJ193" s="56">
        <v>0.12</v>
      </c>
      <c r="AK193" s="56">
        <v>0.15</v>
      </c>
      <c r="AL193" s="56">
        <v>0.18</v>
      </c>
      <c r="AM193" s="21"/>
      <c r="AN193" s="22">
        <v>62</v>
      </c>
      <c r="AO193" s="57">
        <v>0.4</v>
      </c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3">
        <v>42644</v>
      </c>
      <c r="BG193" s="59">
        <v>0.75</v>
      </c>
      <c r="BH193" s="21"/>
      <c r="BI193" s="21"/>
      <c r="BJ193" s="21"/>
      <c r="BK193" s="21"/>
      <c r="BL193" s="21"/>
      <c r="BM193" s="21"/>
      <c r="BN193" s="21"/>
      <c r="BO193" s="21"/>
      <c r="BP193" s="21"/>
      <c r="BQ193" s="21"/>
      <c r="BR193" s="21"/>
      <c r="BS193" s="21"/>
      <c r="BT193" s="21"/>
      <c r="BU193" s="21"/>
      <c r="BV193" s="21"/>
      <c r="BW193" s="21"/>
      <c r="BX193" s="21"/>
      <c r="BY193" s="21"/>
      <c r="BZ193" s="21"/>
      <c r="CA193" s="21"/>
      <c r="CB193" s="21"/>
      <c r="CC193" s="21"/>
      <c r="CD193" s="21"/>
      <c r="CE193" s="21"/>
      <c r="CF193"/>
      <c r="CN193"/>
      <c r="CO193"/>
      <c r="CP193"/>
      <c r="CQ193"/>
      <c r="CR193"/>
      <c r="CW193" s="119">
        <f t="shared" si="32"/>
        <v>42644</v>
      </c>
      <c r="CX193" s="118">
        <f t="shared" si="45"/>
        <v>0.2</v>
      </c>
      <c r="CY193" s="118">
        <f t="shared" si="46"/>
        <v>0.25</v>
      </c>
      <c r="CZ193" s="118">
        <f t="shared" si="47"/>
        <v>0.3</v>
      </c>
      <c r="DB193" s="118">
        <f t="shared" si="33"/>
        <v>0.16</v>
      </c>
      <c r="DC193" s="118">
        <f t="shared" si="34"/>
        <v>0.2</v>
      </c>
      <c r="DD193" s="118">
        <f t="shared" si="35"/>
        <v>0.24</v>
      </c>
      <c r="DF193" s="119">
        <f t="shared" si="36"/>
        <v>42644</v>
      </c>
      <c r="DG193" s="16">
        <f t="shared" si="37"/>
        <v>0.75</v>
      </c>
      <c r="DJ193" s="119">
        <f t="shared" si="38"/>
        <v>42644</v>
      </c>
      <c r="DK193" s="118">
        <f t="shared" si="39"/>
        <v>0.12</v>
      </c>
      <c r="DL193" s="118">
        <f t="shared" si="40"/>
        <v>0.15</v>
      </c>
      <c r="DM193" s="118">
        <f t="shared" si="41"/>
        <v>0.18</v>
      </c>
      <c r="DO193" s="118">
        <f t="shared" si="42"/>
        <v>0.08</v>
      </c>
      <c r="DP193" s="118">
        <f t="shared" si="43"/>
        <v>0.1</v>
      </c>
      <c r="DQ193" s="118">
        <f t="shared" si="44"/>
        <v>0.12</v>
      </c>
    </row>
    <row r="194" spans="1:121" x14ac:dyDescent="0.2">
      <c r="A194" s="16"/>
      <c r="B194" s="54">
        <v>41791</v>
      </c>
      <c r="C194" s="55">
        <v>50.125003814697266</v>
      </c>
      <c r="D194" s="55">
        <v>55.125003814697266</v>
      </c>
      <c r="E194" s="55">
        <v>60.125003814697266</v>
      </c>
      <c r="F194" s="39"/>
      <c r="G194" s="55">
        <v>26.540000915527344</v>
      </c>
      <c r="H194" s="55">
        <v>26.540000915527344</v>
      </c>
      <c r="I194" s="55">
        <v>26.540000915527344</v>
      </c>
      <c r="J194" s="22"/>
      <c r="K194" s="23">
        <v>42675</v>
      </c>
      <c r="L194" s="56">
        <v>22.290000915527344</v>
      </c>
      <c r="M194" s="56">
        <v>22.290000915527344</v>
      </c>
      <c r="N194" s="56">
        <v>22.290000915527344</v>
      </c>
      <c r="O194" s="21"/>
      <c r="P194" s="56">
        <v>14.790000915527344</v>
      </c>
      <c r="Q194" s="56">
        <v>14.790000915527344</v>
      </c>
      <c r="R194" s="56">
        <v>14.790000915527344</v>
      </c>
      <c r="S194" s="21"/>
      <c r="T194" s="56">
        <v>0</v>
      </c>
      <c r="U194" s="56">
        <v>0</v>
      </c>
      <c r="V194" s="56">
        <v>0</v>
      </c>
      <c r="W194" s="21"/>
      <c r="X194" s="56">
        <v>0.16</v>
      </c>
      <c r="Y194" s="56">
        <v>0.2</v>
      </c>
      <c r="Z194" s="56">
        <v>0.24</v>
      </c>
      <c r="AA194" s="21"/>
      <c r="AB194" s="56">
        <v>0.08</v>
      </c>
      <c r="AC194" s="56">
        <v>0.1</v>
      </c>
      <c r="AD194" s="56">
        <v>0.12</v>
      </c>
      <c r="AE194" s="21"/>
      <c r="AF194" s="56">
        <v>0.2</v>
      </c>
      <c r="AG194" s="56">
        <v>0.25</v>
      </c>
      <c r="AH194" s="56">
        <v>0.3</v>
      </c>
      <c r="AI194" s="21"/>
      <c r="AJ194" s="56">
        <v>0.12</v>
      </c>
      <c r="AK194" s="56">
        <v>0.15</v>
      </c>
      <c r="AL194" s="56">
        <v>0.18</v>
      </c>
      <c r="AM194" s="21"/>
      <c r="AN194" s="22">
        <v>62</v>
      </c>
      <c r="AO194" s="57">
        <v>0.4</v>
      </c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3">
        <v>42675</v>
      </c>
      <c r="BG194" s="59">
        <v>0.75</v>
      </c>
      <c r="BH194" s="21"/>
      <c r="BI194" s="21"/>
      <c r="BJ194" s="21"/>
      <c r="BK194" s="21"/>
      <c r="BL194" s="21"/>
      <c r="BM194" s="21"/>
      <c r="BN194" s="21"/>
      <c r="BO194" s="21"/>
      <c r="BP194" s="21"/>
      <c r="BQ194" s="21"/>
      <c r="BR194" s="21"/>
      <c r="BS194" s="21"/>
      <c r="BT194" s="21"/>
      <c r="BU194" s="21"/>
      <c r="BV194" s="21"/>
      <c r="BW194" s="21"/>
      <c r="BX194" s="21"/>
      <c r="BY194" s="21"/>
      <c r="BZ194" s="21"/>
      <c r="CA194" s="21"/>
      <c r="CB194" s="21"/>
      <c r="CC194" s="21"/>
      <c r="CD194" s="21"/>
      <c r="CE194" s="21"/>
      <c r="CF194"/>
      <c r="CN194"/>
      <c r="CO194"/>
      <c r="CP194"/>
      <c r="CQ194"/>
      <c r="CR194"/>
      <c r="CW194" s="119">
        <f t="shared" si="32"/>
        <v>42675</v>
      </c>
      <c r="CX194" s="118">
        <f t="shared" si="45"/>
        <v>0.2</v>
      </c>
      <c r="CY194" s="118">
        <f t="shared" si="46"/>
        <v>0.25</v>
      </c>
      <c r="CZ194" s="118">
        <f t="shared" si="47"/>
        <v>0.3</v>
      </c>
      <c r="DB194" s="118">
        <f t="shared" si="33"/>
        <v>0.16</v>
      </c>
      <c r="DC194" s="118">
        <f t="shared" si="34"/>
        <v>0.2</v>
      </c>
      <c r="DD194" s="118">
        <f t="shared" si="35"/>
        <v>0.24</v>
      </c>
      <c r="DF194" s="119">
        <f t="shared" si="36"/>
        <v>42675</v>
      </c>
      <c r="DG194" s="16">
        <f t="shared" si="37"/>
        <v>0.75</v>
      </c>
      <c r="DJ194" s="119">
        <f t="shared" si="38"/>
        <v>42675</v>
      </c>
      <c r="DK194" s="118">
        <f t="shared" si="39"/>
        <v>0.12</v>
      </c>
      <c r="DL194" s="118">
        <f t="shared" si="40"/>
        <v>0.15</v>
      </c>
      <c r="DM194" s="118">
        <f t="shared" si="41"/>
        <v>0.18</v>
      </c>
      <c r="DO194" s="118">
        <f t="shared" si="42"/>
        <v>0.08</v>
      </c>
      <c r="DP194" s="118">
        <f t="shared" si="43"/>
        <v>0.1</v>
      </c>
      <c r="DQ194" s="118">
        <f t="shared" si="44"/>
        <v>0.12</v>
      </c>
    </row>
    <row r="195" spans="1:121" x14ac:dyDescent="0.2">
      <c r="A195" s="16"/>
      <c r="B195" s="54">
        <v>41821</v>
      </c>
      <c r="C195" s="55">
        <v>54.5</v>
      </c>
      <c r="D195" s="55">
        <v>64.5</v>
      </c>
      <c r="E195" s="55">
        <v>74.5</v>
      </c>
      <c r="F195" s="39"/>
      <c r="G195" s="55">
        <v>27.040000915527344</v>
      </c>
      <c r="H195" s="55">
        <v>27.040000915527344</v>
      </c>
      <c r="I195" s="55">
        <v>27.040000915527344</v>
      </c>
      <c r="J195" s="22"/>
      <c r="K195" s="23">
        <v>42705</v>
      </c>
      <c r="L195" s="56">
        <v>27.290000915527344</v>
      </c>
      <c r="M195" s="56">
        <v>27.290000915527344</v>
      </c>
      <c r="N195" s="56">
        <v>27.290000915527344</v>
      </c>
      <c r="O195" s="21"/>
      <c r="P195" s="56">
        <v>21.790000915527344</v>
      </c>
      <c r="Q195" s="56">
        <v>21.790000915527344</v>
      </c>
      <c r="R195" s="56">
        <v>21.790000915527344</v>
      </c>
      <c r="S195" s="21"/>
      <c r="T195" s="56">
        <v>0</v>
      </c>
      <c r="U195" s="56">
        <v>0</v>
      </c>
      <c r="V195" s="56">
        <v>0</v>
      </c>
      <c r="W195" s="21"/>
      <c r="X195" s="56">
        <v>0.16</v>
      </c>
      <c r="Y195" s="56">
        <v>0.2</v>
      </c>
      <c r="Z195" s="56">
        <v>0.24</v>
      </c>
      <c r="AA195" s="21"/>
      <c r="AB195" s="56">
        <v>0.08</v>
      </c>
      <c r="AC195" s="56">
        <v>0.1</v>
      </c>
      <c r="AD195" s="56">
        <v>0.12</v>
      </c>
      <c r="AE195" s="21"/>
      <c r="AF195" s="56">
        <v>0.2</v>
      </c>
      <c r="AG195" s="56">
        <v>0.25</v>
      </c>
      <c r="AH195" s="56">
        <v>0.3</v>
      </c>
      <c r="AI195" s="21"/>
      <c r="AJ195" s="56">
        <v>0.12</v>
      </c>
      <c r="AK195" s="56">
        <v>0.15</v>
      </c>
      <c r="AL195" s="56">
        <v>0.18</v>
      </c>
      <c r="AM195" s="21"/>
      <c r="AN195" s="22">
        <v>62</v>
      </c>
      <c r="AO195" s="57">
        <v>0.4</v>
      </c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3">
        <v>42705</v>
      </c>
      <c r="BG195" s="59">
        <v>0.75</v>
      </c>
      <c r="BH195" s="21"/>
      <c r="BI195" s="21"/>
      <c r="BJ195" s="21"/>
      <c r="BK195" s="21"/>
      <c r="BL195" s="21"/>
      <c r="BM195" s="21"/>
      <c r="BN195" s="21"/>
      <c r="BO195" s="21"/>
      <c r="BP195" s="21"/>
      <c r="BQ195" s="21"/>
      <c r="BR195" s="21"/>
      <c r="BS195" s="21"/>
      <c r="BT195" s="21"/>
      <c r="BU195" s="21"/>
      <c r="BV195" s="21"/>
      <c r="BW195" s="21"/>
      <c r="BX195" s="21"/>
      <c r="BY195" s="21"/>
      <c r="BZ195" s="21"/>
      <c r="CA195" s="21"/>
      <c r="CB195" s="21"/>
      <c r="CC195" s="21"/>
      <c r="CD195" s="21"/>
      <c r="CE195" s="21"/>
      <c r="CF195"/>
      <c r="CN195"/>
      <c r="CO195"/>
      <c r="CP195"/>
      <c r="CQ195"/>
      <c r="CR195"/>
      <c r="CW195" s="119">
        <f t="shared" si="32"/>
        <v>42705</v>
      </c>
      <c r="CX195" s="118">
        <f t="shared" si="45"/>
        <v>0.2</v>
      </c>
      <c r="CY195" s="118">
        <f t="shared" si="46"/>
        <v>0.25</v>
      </c>
      <c r="CZ195" s="118">
        <f t="shared" si="47"/>
        <v>0.3</v>
      </c>
      <c r="DB195" s="118">
        <f t="shared" si="33"/>
        <v>0.16</v>
      </c>
      <c r="DC195" s="118">
        <f t="shared" si="34"/>
        <v>0.2</v>
      </c>
      <c r="DD195" s="118">
        <f t="shared" si="35"/>
        <v>0.24</v>
      </c>
      <c r="DF195" s="119">
        <f t="shared" si="36"/>
        <v>42705</v>
      </c>
      <c r="DG195" s="16">
        <f t="shared" si="37"/>
        <v>0.75</v>
      </c>
      <c r="DJ195" s="119">
        <f t="shared" si="38"/>
        <v>42705</v>
      </c>
      <c r="DK195" s="118">
        <f t="shared" si="39"/>
        <v>0.12</v>
      </c>
      <c r="DL195" s="118">
        <f t="shared" si="40"/>
        <v>0.15</v>
      </c>
      <c r="DM195" s="118">
        <f t="shared" si="41"/>
        <v>0.18</v>
      </c>
      <c r="DO195" s="118">
        <f t="shared" si="42"/>
        <v>0.08</v>
      </c>
      <c r="DP195" s="118">
        <f t="shared" si="43"/>
        <v>0.1</v>
      </c>
      <c r="DQ195" s="118">
        <f t="shared" si="44"/>
        <v>0.12</v>
      </c>
    </row>
    <row r="196" spans="1:121" x14ac:dyDescent="0.2">
      <c r="A196" s="16"/>
      <c r="B196" s="54">
        <v>41852</v>
      </c>
      <c r="C196" s="55">
        <v>54.5</v>
      </c>
      <c r="D196" s="55">
        <v>64.5</v>
      </c>
      <c r="E196" s="55">
        <v>74.5</v>
      </c>
      <c r="F196" s="39"/>
      <c r="G196" s="55">
        <v>28.040000915527344</v>
      </c>
      <c r="H196" s="55">
        <v>28.040000915527344</v>
      </c>
      <c r="I196" s="55">
        <v>28.040000915527344</v>
      </c>
      <c r="J196" s="22"/>
      <c r="K196" s="23">
        <v>42736</v>
      </c>
      <c r="L196" s="56">
        <v>35.75</v>
      </c>
      <c r="M196" s="56">
        <v>35.75</v>
      </c>
      <c r="N196" s="56">
        <v>35.75</v>
      </c>
      <c r="O196" s="21"/>
      <c r="P196" s="56">
        <v>25.25</v>
      </c>
      <c r="Q196" s="56">
        <v>25.25</v>
      </c>
      <c r="R196" s="56">
        <v>25.25</v>
      </c>
      <c r="S196" s="21"/>
      <c r="T196" s="56">
        <v>0</v>
      </c>
      <c r="U196" s="56">
        <v>0</v>
      </c>
      <c r="V196" s="56">
        <v>0</v>
      </c>
      <c r="W196" s="21"/>
      <c r="X196" s="56">
        <v>0.16</v>
      </c>
      <c r="Y196" s="56">
        <v>0.2</v>
      </c>
      <c r="Z196" s="56">
        <v>0.24</v>
      </c>
      <c r="AA196" s="21"/>
      <c r="AB196" s="56">
        <v>0.08</v>
      </c>
      <c r="AC196" s="56">
        <v>0.1</v>
      </c>
      <c r="AD196" s="56">
        <v>0.12</v>
      </c>
      <c r="AE196" s="21"/>
      <c r="AF196" s="56">
        <v>0.2</v>
      </c>
      <c r="AG196" s="56">
        <v>0.25</v>
      </c>
      <c r="AH196" s="56">
        <v>0.3</v>
      </c>
      <c r="AI196" s="21"/>
      <c r="AJ196" s="56">
        <v>0.12</v>
      </c>
      <c r="AK196" s="56">
        <v>0.15</v>
      </c>
      <c r="AL196" s="56">
        <v>0.18</v>
      </c>
      <c r="AM196" s="21"/>
      <c r="AN196" s="22">
        <v>63</v>
      </c>
      <c r="AO196" s="57">
        <v>0.4</v>
      </c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3">
        <v>42736</v>
      </c>
      <c r="BG196" s="59">
        <v>0.75</v>
      </c>
      <c r="BH196" s="21"/>
      <c r="BI196" s="21"/>
      <c r="BJ196" s="21"/>
      <c r="BK196" s="21"/>
      <c r="BL196" s="21"/>
      <c r="BM196" s="21"/>
      <c r="BN196" s="21"/>
      <c r="BO196" s="21"/>
      <c r="BP196" s="21"/>
      <c r="BQ196" s="21"/>
      <c r="BR196" s="21"/>
      <c r="BS196" s="21"/>
      <c r="BT196" s="21"/>
      <c r="BU196" s="21"/>
      <c r="BV196" s="21"/>
      <c r="BW196" s="21"/>
      <c r="BX196" s="21"/>
      <c r="BY196" s="21"/>
      <c r="BZ196" s="21"/>
      <c r="CA196" s="21"/>
      <c r="CB196" s="21"/>
      <c r="CC196" s="21"/>
      <c r="CD196" s="21"/>
      <c r="CE196" s="21"/>
      <c r="CF196"/>
      <c r="CN196"/>
      <c r="CO196"/>
      <c r="CP196"/>
      <c r="CQ196"/>
      <c r="CR196"/>
      <c r="CW196" s="119">
        <f t="shared" si="32"/>
        <v>42736</v>
      </c>
      <c r="CX196" s="118">
        <f t="shared" si="45"/>
        <v>0.2</v>
      </c>
      <c r="CY196" s="118">
        <f t="shared" si="46"/>
        <v>0.25</v>
      </c>
      <c r="CZ196" s="118">
        <f t="shared" si="47"/>
        <v>0.3</v>
      </c>
      <c r="DB196" s="118">
        <f t="shared" si="33"/>
        <v>0.16</v>
      </c>
      <c r="DC196" s="118">
        <f t="shared" si="34"/>
        <v>0.2</v>
      </c>
      <c r="DD196" s="118">
        <f t="shared" si="35"/>
        <v>0.24</v>
      </c>
      <c r="DF196" s="119">
        <f t="shared" si="36"/>
        <v>42736</v>
      </c>
      <c r="DG196" s="16">
        <f t="shared" si="37"/>
        <v>0.75</v>
      </c>
      <c r="DJ196" s="119">
        <f t="shared" si="38"/>
        <v>42736</v>
      </c>
      <c r="DK196" s="118">
        <f t="shared" si="39"/>
        <v>0.12</v>
      </c>
      <c r="DL196" s="118">
        <f t="shared" si="40"/>
        <v>0.15</v>
      </c>
      <c r="DM196" s="118">
        <f t="shared" si="41"/>
        <v>0.18</v>
      </c>
      <c r="DO196" s="118">
        <f t="shared" si="42"/>
        <v>0.08</v>
      </c>
      <c r="DP196" s="118">
        <f t="shared" si="43"/>
        <v>0.1</v>
      </c>
      <c r="DQ196" s="118">
        <f t="shared" si="44"/>
        <v>0.12</v>
      </c>
    </row>
    <row r="197" spans="1:121" x14ac:dyDescent="0.2">
      <c r="A197" s="16"/>
      <c r="B197" s="54">
        <v>41883</v>
      </c>
      <c r="C197" s="55">
        <v>30.210002899169922</v>
      </c>
      <c r="D197" s="55">
        <v>31.710002899169922</v>
      </c>
      <c r="E197" s="55">
        <v>33.210002899169922</v>
      </c>
      <c r="F197" s="39"/>
      <c r="G197" s="55">
        <v>22.040000915527344</v>
      </c>
      <c r="H197" s="55">
        <v>22.040000915527344</v>
      </c>
      <c r="I197" s="55">
        <v>22.040000915527344</v>
      </c>
      <c r="J197" s="22"/>
      <c r="K197" s="23">
        <v>42767</v>
      </c>
      <c r="L197" s="56">
        <v>31.246002197265625</v>
      </c>
      <c r="M197" s="56">
        <v>31.246002197265625</v>
      </c>
      <c r="N197" s="56">
        <v>31.246002197265625</v>
      </c>
      <c r="O197" s="21"/>
      <c r="P197" s="56">
        <v>22.746501922607422</v>
      </c>
      <c r="Q197" s="56">
        <v>22.746501922607422</v>
      </c>
      <c r="R197" s="56">
        <v>22.746501922607422</v>
      </c>
      <c r="S197" s="21"/>
      <c r="T197" s="56">
        <v>0</v>
      </c>
      <c r="U197" s="56">
        <v>0</v>
      </c>
      <c r="V197" s="56">
        <v>0</v>
      </c>
      <c r="W197" s="21"/>
      <c r="X197" s="56">
        <v>0.16</v>
      </c>
      <c r="Y197" s="56">
        <v>0.2</v>
      </c>
      <c r="Z197" s="56">
        <v>0.24</v>
      </c>
      <c r="AA197" s="21"/>
      <c r="AB197" s="56">
        <v>0.08</v>
      </c>
      <c r="AC197" s="56">
        <v>0.1</v>
      </c>
      <c r="AD197" s="56">
        <v>0.12</v>
      </c>
      <c r="AE197" s="21"/>
      <c r="AF197" s="56">
        <v>0.2</v>
      </c>
      <c r="AG197" s="56">
        <v>0.25</v>
      </c>
      <c r="AH197" s="56">
        <v>0.3</v>
      </c>
      <c r="AI197" s="21"/>
      <c r="AJ197" s="56">
        <v>0.12</v>
      </c>
      <c r="AK197" s="56">
        <v>0.15</v>
      </c>
      <c r="AL197" s="56">
        <v>0.18</v>
      </c>
      <c r="AM197" s="21"/>
      <c r="AN197" s="22">
        <v>63</v>
      </c>
      <c r="AO197" s="57">
        <v>0.4</v>
      </c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3">
        <v>42767</v>
      </c>
      <c r="BG197" s="59">
        <v>0.75</v>
      </c>
      <c r="BH197" s="21"/>
      <c r="BI197" s="21"/>
      <c r="BJ197" s="21"/>
      <c r="BK197" s="21"/>
      <c r="BL197" s="21"/>
      <c r="BM197" s="21"/>
      <c r="BN197" s="21"/>
      <c r="BO197" s="21"/>
      <c r="BP197" s="21"/>
      <c r="BQ197" s="21"/>
      <c r="BR197" s="21"/>
      <c r="BS197" s="21"/>
      <c r="BT197" s="21"/>
      <c r="BU197" s="21"/>
      <c r="BV197" s="21"/>
      <c r="BW197" s="21"/>
      <c r="BX197" s="21"/>
      <c r="BY197" s="21"/>
      <c r="BZ197" s="21"/>
      <c r="CA197" s="21"/>
      <c r="CB197" s="21"/>
      <c r="CC197" s="21"/>
      <c r="CD197" s="21"/>
      <c r="CE197" s="21"/>
      <c r="CF197"/>
      <c r="CN197"/>
      <c r="CO197"/>
      <c r="CP197"/>
      <c r="CQ197"/>
      <c r="CR197"/>
      <c r="CW197" s="119">
        <f t="shared" si="32"/>
        <v>42767</v>
      </c>
      <c r="CX197" s="118">
        <f t="shared" si="45"/>
        <v>0.2</v>
      </c>
      <c r="CY197" s="118">
        <f t="shared" si="46"/>
        <v>0.25</v>
      </c>
      <c r="CZ197" s="118">
        <f t="shared" si="47"/>
        <v>0.3</v>
      </c>
      <c r="DB197" s="118">
        <f t="shared" si="33"/>
        <v>0.16</v>
      </c>
      <c r="DC197" s="118">
        <f t="shared" si="34"/>
        <v>0.2</v>
      </c>
      <c r="DD197" s="118">
        <f t="shared" si="35"/>
        <v>0.24</v>
      </c>
      <c r="DF197" s="119">
        <f t="shared" si="36"/>
        <v>42767</v>
      </c>
      <c r="DG197" s="16">
        <f t="shared" si="37"/>
        <v>0.75</v>
      </c>
      <c r="DJ197" s="119">
        <f t="shared" si="38"/>
        <v>42767</v>
      </c>
      <c r="DK197" s="118">
        <f t="shared" si="39"/>
        <v>0.12</v>
      </c>
      <c r="DL197" s="118">
        <f t="shared" si="40"/>
        <v>0.15</v>
      </c>
      <c r="DM197" s="118">
        <f t="shared" si="41"/>
        <v>0.18</v>
      </c>
      <c r="DO197" s="118">
        <f t="shared" si="42"/>
        <v>0.08</v>
      </c>
      <c r="DP197" s="118">
        <f t="shared" si="43"/>
        <v>0.1</v>
      </c>
      <c r="DQ197" s="118">
        <f t="shared" si="44"/>
        <v>0.12</v>
      </c>
    </row>
    <row r="198" spans="1:121" x14ac:dyDescent="0.2">
      <c r="A198" s="16"/>
      <c r="B198" s="54">
        <v>41913</v>
      </c>
      <c r="C198" s="55">
        <v>33.611568450927734</v>
      </c>
      <c r="D198" s="55">
        <v>35.111568450927734</v>
      </c>
      <c r="E198" s="55">
        <v>36.611568450927734</v>
      </c>
      <c r="F198" s="39"/>
      <c r="G198" s="55">
        <v>21.540002822875977</v>
      </c>
      <c r="H198" s="55">
        <v>21.540002822875977</v>
      </c>
      <c r="I198" s="55">
        <v>21.540002822875977</v>
      </c>
      <c r="J198" s="22"/>
      <c r="K198" s="23">
        <v>42795</v>
      </c>
      <c r="L198" s="56">
        <v>25.5</v>
      </c>
      <c r="M198" s="56">
        <v>25.5</v>
      </c>
      <c r="N198" s="56">
        <v>25.5</v>
      </c>
      <c r="O198" s="21"/>
      <c r="P198" s="56">
        <v>20</v>
      </c>
      <c r="Q198" s="56">
        <v>20</v>
      </c>
      <c r="R198" s="56">
        <v>20</v>
      </c>
      <c r="S198" s="21"/>
      <c r="T198" s="56">
        <v>0</v>
      </c>
      <c r="U198" s="56">
        <v>0</v>
      </c>
      <c r="V198" s="56">
        <v>0</v>
      </c>
      <c r="W198" s="21"/>
      <c r="X198" s="56">
        <v>0.16</v>
      </c>
      <c r="Y198" s="56">
        <v>0.2</v>
      </c>
      <c r="Z198" s="56">
        <v>0.24</v>
      </c>
      <c r="AA198" s="21"/>
      <c r="AB198" s="56">
        <v>0.08</v>
      </c>
      <c r="AC198" s="56">
        <v>0.1</v>
      </c>
      <c r="AD198" s="56">
        <v>0.12</v>
      </c>
      <c r="AE198" s="21"/>
      <c r="AF198" s="56">
        <v>0.2</v>
      </c>
      <c r="AG198" s="56">
        <v>0.25</v>
      </c>
      <c r="AH198" s="56">
        <v>0.3</v>
      </c>
      <c r="AI198" s="21"/>
      <c r="AJ198" s="56">
        <v>0.12</v>
      </c>
      <c r="AK198" s="56">
        <v>0.15</v>
      </c>
      <c r="AL198" s="56">
        <v>0.18</v>
      </c>
      <c r="AM198" s="21"/>
      <c r="AN198" s="22">
        <v>63</v>
      </c>
      <c r="AO198" s="57">
        <v>0.4</v>
      </c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3">
        <v>42795</v>
      </c>
      <c r="BG198" s="59">
        <v>0.75</v>
      </c>
      <c r="BH198" s="21"/>
      <c r="BI198" s="21"/>
      <c r="BJ198" s="21"/>
      <c r="BK198" s="21"/>
      <c r="BL198" s="21"/>
      <c r="BM198" s="21"/>
      <c r="BN198" s="21"/>
      <c r="BO198" s="21"/>
      <c r="BP198" s="21"/>
      <c r="BQ198" s="21"/>
      <c r="BR198" s="21"/>
      <c r="BS198" s="21"/>
      <c r="BT198" s="21"/>
      <c r="BU198" s="21"/>
      <c r="BV198" s="21"/>
      <c r="BW198" s="21"/>
      <c r="BX198" s="21"/>
      <c r="BY198" s="21"/>
      <c r="BZ198" s="21"/>
      <c r="CA198" s="21"/>
      <c r="CB198" s="21"/>
      <c r="CC198" s="21"/>
      <c r="CD198" s="21"/>
      <c r="CE198" s="21"/>
      <c r="CF198"/>
      <c r="CN198"/>
      <c r="CO198"/>
      <c r="CP198"/>
      <c r="CQ198"/>
      <c r="CR198"/>
      <c r="CW198" s="119">
        <f t="shared" si="32"/>
        <v>42795</v>
      </c>
      <c r="CX198" s="118">
        <f t="shared" si="45"/>
        <v>0.2</v>
      </c>
      <c r="CY198" s="118">
        <f t="shared" si="46"/>
        <v>0.25</v>
      </c>
      <c r="CZ198" s="118">
        <f t="shared" si="47"/>
        <v>0.3</v>
      </c>
      <c r="DB198" s="118">
        <f t="shared" si="33"/>
        <v>0.16</v>
      </c>
      <c r="DC198" s="118">
        <f t="shared" si="34"/>
        <v>0.2</v>
      </c>
      <c r="DD198" s="118">
        <f t="shared" si="35"/>
        <v>0.24</v>
      </c>
      <c r="DF198" s="119">
        <f t="shared" si="36"/>
        <v>42795</v>
      </c>
      <c r="DG198" s="16">
        <f t="shared" si="37"/>
        <v>0.75</v>
      </c>
      <c r="DJ198" s="119">
        <f t="shared" si="38"/>
        <v>42795</v>
      </c>
      <c r="DK198" s="118">
        <f t="shared" si="39"/>
        <v>0.12</v>
      </c>
      <c r="DL198" s="118">
        <f t="shared" si="40"/>
        <v>0.15</v>
      </c>
      <c r="DM198" s="118">
        <f t="shared" si="41"/>
        <v>0.18</v>
      </c>
      <c r="DO198" s="118">
        <f t="shared" si="42"/>
        <v>0.08</v>
      </c>
      <c r="DP198" s="118">
        <f t="shared" si="43"/>
        <v>0.1</v>
      </c>
      <c r="DQ198" s="118">
        <f t="shared" si="44"/>
        <v>0.12</v>
      </c>
    </row>
    <row r="199" spans="1:121" x14ac:dyDescent="0.2">
      <c r="A199" s="16"/>
      <c r="B199" s="54">
        <v>41944</v>
      </c>
      <c r="C199" s="55">
        <v>33.711566925048828</v>
      </c>
      <c r="D199" s="55">
        <v>35.211566925048828</v>
      </c>
      <c r="E199" s="55">
        <v>36.711566925048828</v>
      </c>
      <c r="F199" s="39"/>
      <c r="G199" s="55">
        <v>22.540000915527344</v>
      </c>
      <c r="H199" s="55">
        <v>22.540000915527344</v>
      </c>
      <c r="I199" s="55">
        <v>22.540000915527344</v>
      </c>
      <c r="J199" s="22"/>
      <c r="K199" s="23">
        <v>42826</v>
      </c>
      <c r="L199" s="56">
        <v>22</v>
      </c>
      <c r="M199" s="56">
        <v>22</v>
      </c>
      <c r="N199" s="56">
        <v>22</v>
      </c>
      <c r="O199" s="21"/>
      <c r="P199" s="56">
        <v>16.495000839233398</v>
      </c>
      <c r="Q199" s="56">
        <v>16.495000839233398</v>
      </c>
      <c r="R199" s="56">
        <v>16.495000839233398</v>
      </c>
      <c r="S199" s="21"/>
      <c r="T199" s="56">
        <v>0</v>
      </c>
      <c r="U199" s="56">
        <v>0</v>
      </c>
      <c r="V199" s="56">
        <v>0</v>
      </c>
      <c r="W199" s="21"/>
      <c r="X199" s="56">
        <v>0.16</v>
      </c>
      <c r="Y199" s="56">
        <v>0.2</v>
      </c>
      <c r="Z199" s="56">
        <v>0.24</v>
      </c>
      <c r="AA199" s="21"/>
      <c r="AB199" s="56">
        <v>0.08</v>
      </c>
      <c r="AC199" s="56">
        <v>0.1</v>
      </c>
      <c r="AD199" s="56">
        <v>0.12</v>
      </c>
      <c r="AE199" s="21"/>
      <c r="AF199" s="56">
        <v>0.2</v>
      </c>
      <c r="AG199" s="56">
        <v>0.25</v>
      </c>
      <c r="AH199" s="56">
        <v>0.3</v>
      </c>
      <c r="AI199" s="21"/>
      <c r="AJ199" s="56">
        <v>0.12</v>
      </c>
      <c r="AK199" s="56">
        <v>0.15</v>
      </c>
      <c r="AL199" s="56">
        <v>0.18</v>
      </c>
      <c r="AM199" s="21"/>
      <c r="AN199" s="22">
        <v>64</v>
      </c>
      <c r="AO199" s="57">
        <v>0.4</v>
      </c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3">
        <v>42826</v>
      </c>
      <c r="BG199" s="59">
        <v>0.75</v>
      </c>
      <c r="BH199" s="21"/>
      <c r="BI199" s="21"/>
      <c r="BJ199" s="21"/>
      <c r="BK199" s="21"/>
      <c r="BL199" s="21"/>
      <c r="BM199" s="21"/>
      <c r="BN199" s="21"/>
      <c r="BO199" s="21"/>
      <c r="BP199" s="21"/>
      <c r="BQ199" s="21"/>
      <c r="BR199" s="21"/>
      <c r="BS199" s="21"/>
      <c r="BT199" s="21"/>
      <c r="BU199" s="21"/>
      <c r="BV199" s="21"/>
      <c r="BW199" s="21"/>
      <c r="BX199" s="21"/>
      <c r="BY199" s="21"/>
      <c r="BZ199" s="21"/>
      <c r="CA199" s="21"/>
      <c r="CB199" s="21"/>
      <c r="CC199" s="21"/>
      <c r="CD199" s="21"/>
      <c r="CE199" s="21"/>
      <c r="CF199"/>
      <c r="CN199"/>
      <c r="CO199"/>
      <c r="CP199"/>
      <c r="CQ199"/>
      <c r="CR199"/>
      <c r="CW199" s="119">
        <f t="shared" si="32"/>
        <v>42826</v>
      </c>
      <c r="CX199" s="118">
        <f t="shared" si="45"/>
        <v>0.2</v>
      </c>
      <c r="CY199" s="118">
        <f t="shared" si="46"/>
        <v>0.25</v>
      </c>
      <c r="CZ199" s="118">
        <f t="shared" si="47"/>
        <v>0.3</v>
      </c>
      <c r="DB199" s="118">
        <f t="shared" si="33"/>
        <v>0.16</v>
      </c>
      <c r="DC199" s="118">
        <f t="shared" si="34"/>
        <v>0.2</v>
      </c>
      <c r="DD199" s="118">
        <f t="shared" si="35"/>
        <v>0.24</v>
      </c>
      <c r="DF199" s="119">
        <f t="shared" si="36"/>
        <v>42826</v>
      </c>
      <c r="DG199" s="16">
        <f t="shared" si="37"/>
        <v>0.75</v>
      </c>
      <c r="DJ199" s="119">
        <f t="shared" si="38"/>
        <v>42826</v>
      </c>
      <c r="DK199" s="118">
        <f t="shared" si="39"/>
        <v>0.12</v>
      </c>
      <c r="DL199" s="118">
        <f t="shared" si="40"/>
        <v>0.15</v>
      </c>
      <c r="DM199" s="118">
        <f t="shared" si="41"/>
        <v>0.18</v>
      </c>
      <c r="DO199" s="118">
        <f t="shared" si="42"/>
        <v>0.08</v>
      </c>
      <c r="DP199" s="118">
        <f t="shared" si="43"/>
        <v>0.1</v>
      </c>
      <c r="DQ199" s="118">
        <f t="shared" si="44"/>
        <v>0.12</v>
      </c>
    </row>
    <row r="200" spans="1:121" x14ac:dyDescent="0.2">
      <c r="A200" s="16"/>
      <c r="B200" s="54">
        <v>41974</v>
      </c>
      <c r="C200" s="55">
        <v>33.811565399169922</v>
      </c>
      <c r="D200" s="55">
        <v>35.311565399169922</v>
      </c>
      <c r="E200" s="55">
        <v>36.811565399169922</v>
      </c>
      <c r="F200" s="39"/>
      <c r="G200" s="55">
        <v>24.790000915527344</v>
      </c>
      <c r="H200" s="55">
        <v>24.790000915527344</v>
      </c>
      <c r="I200" s="55">
        <v>24.790000915527344</v>
      </c>
      <c r="J200" s="22"/>
      <c r="K200" s="23">
        <v>42856</v>
      </c>
      <c r="L200" s="56">
        <v>22.290000915527344</v>
      </c>
      <c r="M200" s="56">
        <v>22.290000915527344</v>
      </c>
      <c r="N200" s="56">
        <v>22.290000915527344</v>
      </c>
      <c r="O200" s="21"/>
      <c r="P200" s="56">
        <v>15.795000076293945</v>
      </c>
      <c r="Q200" s="56">
        <v>15.795000076293945</v>
      </c>
      <c r="R200" s="56">
        <v>15.795000076293945</v>
      </c>
      <c r="S200" s="21"/>
      <c r="T200" s="56">
        <v>0</v>
      </c>
      <c r="U200" s="56">
        <v>0</v>
      </c>
      <c r="V200" s="56">
        <v>0</v>
      </c>
      <c r="W200" s="21"/>
      <c r="X200" s="56">
        <v>0.16</v>
      </c>
      <c r="Y200" s="56">
        <v>0.2</v>
      </c>
      <c r="Z200" s="56">
        <v>0.24</v>
      </c>
      <c r="AA200" s="21"/>
      <c r="AB200" s="56">
        <v>0.08</v>
      </c>
      <c r="AC200" s="56">
        <v>0.1</v>
      </c>
      <c r="AD200" s="56">
        <v>0.12</v>
      </c>
      <c r="AE200" s="21"/>
      <c r="AF200" s="56">
        <v>0.2</v>
      </c>
      <c r="AG200" s="56">
        <v>0.25</v>
      </c>
      <c r="AH200" s="56">
        <v>0.3</v>
      </c>
      <c r="AI200" s="21"/>
      <c r="AJ200" s="56">
        <v>0.12</v>
      </c>
      <c r="AK200" s="56">
        <v>0.15</v>
      </c>
      <c r="AL200" s="56">
        <v>0.18</v>
      </c>
      <c r="AM200" s="21"/>
      <c r="AN200" s="22">
        <v>64</v>
      </c>
      <c r="AO200" s="57">
        <v>0.4</v>
      </c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3">
        <v>42856</v>
      </c>
      <c r="BG200" s="59">
        <v>0.75</v>
      </c>
      <c r="BH200" s="21"/>
      <c r="BI200" s="21"/>
      <c r="BJ200" s="21"/>
      <c r="BK200" s="21"/>
      <c r="BL200" s="21"/>
      <c r="BM200" s="21"/>
      <c r="BN200" s="21"/>
      <c r="BO200" s="21"/>
      <c r="BP200" s="21"/>
      <c r="BQ200" s="21"/>
      <c r="BR200" s="21"/>
      <c r="BS200" s="21"/>
      <c r="BT200" s="21"/>
      <c r="BU200" s="21"/>
      <c r="BV200" s="21"/>
      <c r="BW200" s="21"/>
      <c r="BX200" s="21"/>
      <c r="BY200" s="21"/>
      <c r="BZ200" s="21"/>
      <c r="CA200" s="21"/>
      <c r="CB200" s="21"/>
      <c r="CC200" s="21"/>
      <c r="CD200" s="21"/>
      <c r="CE200" s="21"/>
      <c r="CF200"/>
      <c r="CN200"/>
      <c r="CO200"/>
      <c r="CP200"/>
      <c r="CQ200"/>
      <c r="CR200"/>
      <c r="CW200" s="119">
        <f t="shared" si="32"/>
        <v>42856</v>
      </c>
      <c r="CX200" s="118">
        <f t="shared" si="45"/>
        <v>0.2</v>
      </c>
      <c r="CY200" s="118">
        <f t="shared" si="46"/>
        <v>0.25</v>
      </c>
      <c r="CZ200" s="118">
        <f t="shared" si="47"/>
        <v>0.3</v>
      </c>
      <c r="DB200" s="118">
        <f t="shared" si="33"/>
        <v>0.16</v>
      </c>
      <c r="DC200" s="118">
        <f t="shared" si="34"/>
        <v>0.2</v>
      </c>
      <c r="DD200" s="118">
        <f t="shared" si="35"/>
        <v>0.24</v>
      </c>
      <c r="DF200" s="119">
        <f t="shared" si="36"/>
        <v>42856</v>
      </c>
      <c r="DG200" s="16">
        <f t="shared" si="37"/>
        <v>0.75</v>
      </c>
      <c r="DJ200" s="119">
        <f t="shared" si="38"/>
        <v>42856</v>
      </c>
      <c r="DK200" s="118">
        <f t="shared" si="39"/>
        <v>0.12</v>
      </c>
      <c r="DL200" s="118">
        <f t="shared" si="40"/>
        <v>0.15</v>
      </c>
      <c r="DM200" s="118">
        <f t="shared" si="41"/>
        <v>0.18</v>
      </c>
      <c r="DO200" s="118">
        <f t="shared" si="42"/>
        <v>0.08</v>
      </c>
      <c r="DP200" s="118">
        <f t="shared" si="43"/>
        <v>0.1</v>
      </c>
      <c r="DQ200" s="118">
        <f t="shared" si="44"/>
        <v>0.12</v>
      </c>
    </row>
    <row r="201" spans="1:121" x14ac:dyDescent="0.2">
      <c r="A201" s="16"/>
      <c r="B201" s="54">
        <v>42005</v>
      </c>
      <c r="C201" s="55">
        <v>37.495716094970703</v>
      </c>
      <c r="D201" s="55">
        <v>38.995716094970703</v>
      </c>
      <c r="E201" s="55">
        <v>40.495716094970703</v>
      </c>
      <c r="F201" s="39"/>
      <c r="G201" s="55">
        <v>27</v>
      </c>
      <c r="H201" s="55">
        <v>27</v>
      </c>
      <c r="I201" s="55">
        <v>27</v>
      </c>
      <c r="J201" s="22"/>
      <c r="K201" s="23">
        <v>42887</v>
      </c>
      <c r="L201" s="56">
        <v>29.290000915527344</v>
      </c>
      <c r="M201" s="56">
        <v>29.290000915527344</v>
      </c>
      <c r="N201" s="56">
        <v>29.290000915527344</v>
      </c>
      <c r="O201" s="21"/>
      <c r="P201" s="56">
        <v>19.790000915527344</v>
      </c>
      <c r="Q201" s="56">
        <v>19.790000915527344</v>
      </c>
      <c r="R201" s="56">
        <v>19.790000915527344</v>
      </c>
      <c r="S201" s="21"/>
      <c r="T201" s="56">
        <v>0</v>
      </c>
      <c r="U201" s="56">
        <v>0</v>
      </c>
      <c r="V201" s="56">
        <v>0</v>
      </c>
      <c r="W201" s="21"/>
      <c r="X201" s="56">
        <v>0.16</v>
      </c>
      <c r="Y201" s="56">
        <v>0.2</v>
      </c>
      <c r="Z201" s="56">
        <v>0.24</v>
      </c>
      <c r="AA201" s="21"/>
      <c r="AB201" s="56">
        <v>0.08</v>
      </c>
      <c r="AC201" s="56">
        <v>0.1</v>
      </c>
      <c r="AD201" s="56">
        <v>0.12</v>
      </c>
      <c r="AE201" s="21"/>
      <c r="AF201" s="56">
        <v>0.2</v>
      </c>
      <c r="AG201" s="56">
        <v>0.25</v>
      </c>
      <c r="AH201" s="56">
        <v>0.3</v>
      </c>
      <c r="AI201" s="21"/>
      <c r="AJ201" s="56">
        <v>0.12</v>
      </c>
      <c r="AK201" s="56">
        <v>0.15</v>
      </c>
      <c r="AL201" s="56">
        <v>0.18</v>
      </c>
      <c r="AM201" s="21"/>
      <c r="AN201" s="22">
        <v>64</v>
      </c>
      <c r="AO201" s="57">
        <v>0.4</v>
      </c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3">
        <v>42887</v>
      </c>
      <c r="BG201" s="59">
        <v>0.75</v>
      </c>
      <c r="BH201" s="21"/>
      <c r="BI201" s="21"/>
      <c r="BJ201" s="21"/>
      <c r="BK201" s="21"/>
      <c r="BL201" s="21"/>
      <c r="BM201" s="21"/>
      <c r="BN201" s="21"/>
      <c r="BO201" s="21"/>
      <c r="BP201" s="21"/>
      <c r="BQ201" s="21"/>
      <c r="BR201" s="21"/>
      <c r="BS201" s="21"/>
      <c r="BT201" s="21"/>
      <c r="BU201" s="21"/>
      <c r="BV201" s="21"/>
      <c r="BW201" s="21"/>
      <c r="BX201" s="21"/>
      <c r="BY201" s="21"/>
      <c r="BZ201" s="21"/>
      <c r="CA201" s="21"/>
      <c r="CB201" s="21"/>
      <c r="CC201" s="21"/>
      <c r="CD201" s="21"/>
      <c r="CE201" s="21"/>
      <c r="CF201"/>
      <c r="CN201"/>
      <c r="CO201"/>
      <c r="CP201"/>
      <c r="CQ201"/>
      <c r="CR201"/>
      <c r="CW201" s="119">
        <f t="shared" si="32"/>
        <v>42887</v>
      </c>
      <c r="CX201" s="118">
        <f t="shared" si="45"/>
        <v>0.2</v>
      </c>
      <c r="CY201" s="118">
        <f t="shared" si="46"/>
        <v>0.25</v>
      </c>
      <c r="CZ201" s="118">
        <f t="shared" si="47"/>
        <v>0.3</v>
      </c>
      <c r="DB201" s="118">
        <f t="shared" si="33"/>
        <v>0.16</v>
      </c>
      <c r="DC201" s="118">
        <f t="shared" si="34"/>
        <v>0.2</v>
      </c>
      <c r="DD201" s="118">
        <f t="shared" si="35"/>
        <v>0.24</v>
      </c>
      <c r="DF201" s="119">
        <f t="shared" si="36"/>
        <v>42887</v>
      </c>
      <c r="DG201" s="16">
        <f t="shared" si="37"/>
        <v>0.75</v>
      </c>
      <c r="DJ201" s="119">
        <f t="shared" si="38"/>
        <v>42887</v>
      </c>
      <c r="DK201" s="118">
        <f t="shared" si="39"/>
        <v>0.12</v>
      </c>
      <c r="DL201" s="118">
        <f t="shared" si="40"/>
        <v>0.15</v>
      </c>
      <c r="DM201" s="118">
        <f t="shared" si="41"/>
        <v>0.18</v>
      </c>
      <c r="DO201" s="118">
        <f t="shared" si="42"/>
        <v>0.08</v>
      </c>
      <c r="DP201" s="118">
        <f t="shared" si="43"/>
        <v>0.1</v>
      </c>
      <c r="DQ201" s="118">
        <f t="shared" si="44"/>
        <v>0.12</v>
      </c>
    </row>
    <row r="202" spans="1:121" x14ac:dyDescent="0.2">
      <c r="A202" s="16"/>
      <c r="B202" s="54">
        <v>42036</v>
      </c>
      <c r="C202" s="55">
        <v>36.895713806152344</v>
      </c>
      <c r="D202" s="55">
        <v>38.395713806152344</v>
      </c>
      <c r="E202" s="55">
        <v>39.895713806152344</v>
      </c>
      <c r="F202" s="39"/>
      <c r="G202" s="55">
        <v>25.5</v>
      </c>
      <c r="H202" s="55">
        <v>25.5</v>
      </c>
      <c r="I202" s="55">
        <v>25.5</v>
      </c>
      <c r="J202" s="22"/>
      <c r="K202" s="23">
        <v>42917</v>
      </c>
      <c r="L202" s="56">
        <v>35.290000915527344</v>
      </c>
      <c r="M202" s="56">
        <v>35.290000915527344</v>
      </c>
      <c r="N202" s="56">
        <v>35.290000915527344</v>
      </c>
      <c r="O202" s="21"/>
      <c r="P202" s="56">
        <v>25.790000915527344</v>
      </c>
      <c r="Q202" s="56">
        <v>25.790000915527344</v>
      </c>
      <c r="R202" s="56">
        <v>25.790000915527344</v>
      </c>
      <c r="S202" s="21"/>
      <c r="T202" s="56">
        <v>0</v>
      </c>
      <c r="U202" s="56">
        <v>0</v>
      </c>
      <c r="V202" s="56">
        <v>0</v>
      </c>
      <c r="W202" s="21"/>
      <c r="X202" s="56">
        <v>0.16</v>
      </c>
      <c r="Y202" s="56">
        <v>0.2</v>
      </c>
      <c r="Z202" s="56">
        <v>0.24</v>
      </c>
      <c r="AA202" s="21"/>
      <c r="AB202" s="56">
        <v>0.08</v>
      </c>
      <c r="AC202" s="56">
        <v>0.1</v>
      </c>
      <c r="AD202" s="56">
        <v>0.12</v>
      </c>
      <c r="AE202" s="21"/>
      <c r="AF202" s="56">
        <v>0.2</v>
      </c>
      <c r="AG202" s="56">
        <v>0.25</v>
      </c>
      <c r="AH202" s="56">
        <v>0.3</v>
      </c>
      <c r="AI202" s="21"/>
      <c r="AJ202" s="56">
        <v>0.12</v>
      </c>
      <c r="AK202" s="56">
        <v>0.15</v>
      </c>
      <c r="AL202" s="56">
        <v>0.18</v>
      </c>
      <c r="AM202" s="21"/>
      <c r="AN202" s="22">
        <v>65</v>
      </c>
      <c r="AO202" s="57">
        <v>0.4</v>
      </c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3">
        <v>42917</v>
      </c>
      <c r="BG202" s="59">
        <v>0.75</v>
      </c>
      <c r="BH202" s="21"/>
      <c r="BI202" s="21"/>
      <c r="BJ202" s="21"/>
      <c r="BK202" s="21"/>
      <c r="BL202" s="21"/>
      <c r="BM202" s="21"/>
      <c r="BN202" s="21"/>
      <c r="BO202" s="21"/>
      <c r="BP202" s="21"/>
      <c r="BQ202" s="21"/>
      <c r="BR202" s="21"/>
      <c r="BS202" s="21"/>
      <c r="BT202" s="21"/>
      <c r="BU202" s="21"/>
      <c r="BV202" s="21"/>
      <c r="BW202" s="21"/>
      <c r="BX202" s="21"/>
      <c r="BY202" s="21"/>
      <c r="BZ202" s="21"/>
      <c r="CA202" s="21"/>
      <c r="CB202" s="21"/>
      <c r="CC202" s="21"/>
      <c r="CD202" s="21"/>
      <c r="CE202" s="21"/>
      <c r="CF202"/>
      <c r="CN202"/>
      <c r="CO202"/>
      <c r="CP202"/>
      <c r="CQ202"/>
      <c r="CR202"/>
      <c r="CW202" s="119">
        <f t="shared" si="32"/>
        <v>42917</v>
      </c>
      <c r="CX202" s="118">
        <f t="shared" si="45"/>
        <v>0.2</v>
      </c>
      <c r="CY202" s="118">
        <f t="shared" si="46"/>
        <v>0.25</v>
      </c>
      <c r="CZ202" s="118">
        <f t="shared" si="47"/>
        <v>0.3</v>
      </c>
      <c r="DB202" s="118">
        <f t="shared" si="33"/>
        <v>0.16</v>
      </c>
      <c r="DC202" s="118">
        <f t="shared" si="34"/>
        <v>0.2</v>
      </c>
      <c r="DD202" s="118">
        <f t="shared" si="35"/>
        <v>0.24</v>
      </c>
      <c r="DF202" s="119">
        <f t="shared" si="36"/>
        <v>42917</v>
      </c>
      <c r="DG202" s="16">
        <f t="shared" si="37"/>
        <v>0.75</v>
      </c>
      <c r="DJ202" s="119">
        <f t="shared" si="38"/>
        <v>42917</v>
      </c>
      <c r="DK202" s="118">
        <f t="shared" si="39"/>
        <v>0.12</v>
      </c>
      <c r="DL202" s="118">
        <f t="shared" si="40"/>
        <v>0.15</v>
      </c>
      <c r="DM202" s="118">
        <f t="shared" si="41"/>
        <v>0.18</v>
      </c>
      <c r="DO202" s="118">
        <f t="shared" si="42"/>
        <v>0.08</v>
      </c>
      <c r="DP202" s="118">
        <f t="shared" si="43"/>
        <v>0.1</v>
      </c>
      <c r="DQ202" s="118">
        <f t="shared" si="44"/>
        <v>0.12</v>
      </c>
    </row>
    <row r="203" spans="1:121" x14ac:dyDescent="0.2">
      <c r="A203" s="16"/>
      <c r="B203" s="54">
        <v>42064</v>
      </c>
      <c r="C203" s="55">
        <v>35.607681274414063</v>
      </c>
      <c r="D203" s="55">
        <v>37.107681274414063</v>
      </c>
      <c r="E203" s="55">
        <v>38.607681274414063</v>
      </c>
      <c r="F203" s="39"/>
      <c r="G203" s="55">
        <v>26.5</v>
      </c>
      <c r="H203" s="55">
        <v>26.5</v>
      </c>
      <c r="I203" s="55">
        <v>26.5</v>
      </c>
      <c r="J203" s="22"/>
      <c r="K203" s="23">
        <v>42948</v>
      </c>
      <c r="L203" s="56">
        <v>33.290004730224609</v>
      </c>
      <c r="M203" s="56">
        <v>33.290004730224609</v>
      </c>
      <c r="N203" s="56">
        <v>33.290004730224609</v>
      </c>
      <c r="O203" s="21"/>
      <c r="P203" s="56">
        <v>25.790000915527344</v>
      </c>
      <c r="Q203" s="56">
        <v>25.790000915527344</v>
      </c>
      <c r="R203" s="56">
        <v>25.790000915527344</v>
      </c>
      <c r="S203" s="21"/>
      <c r="T203" s="56">
        <v>0</v>
      </c>
      <c r="U203" s="56">
        <v>0</v>
      </c>
      <c r="V203" s="56">
        <v>0</v>
      </c>
      <c r="W203" s="21"/>
      <c r="X203" s="56">
        <v>0.24</v>
      </c>
      <c r="Y203" s="56">
        <v>0.3</v>
      </c>
      <c r="Z203" s="56">
        <v>0.36</v>
      </c>
      <c r="AA203" s="21"/>
      <c r="AB203" s="56">
        <v>0.12</v>
      </c>
      <c r="AC203" s="56">
        <v>0.15</v>
      </c>
      <c r="AD203" s="56">
        <v>0.18</v>
      </c>
      <c r="AE203" s="21"/>
      <c r="AF203" s="56">
        <v>0.32</v>
      </c>
      <c r="AG203" s="56">
        <v>0.4</v>
      </c>
      <c r="AH203" s="56">
        <v>0.48</v>
      </c>
      <c r="AI203" s="21"/>
      <c r="AJ203" s="56">
        <v>0.192</v>
      </c>
      <c r="AK203" s="56">
        <v>0.24</v>
      </c>
      <c r="AL203" s="56">
        <v>0.28799999999999998</v>
      </c>
      <c r="AM203" s="21"/>
      <c r="AN203" s="22">
        <v>65</v>
      </c>
      <c r="AO203" s="57">
        <v>0.4</v>
      </c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3">
        <v>42948</v>
      </c>
      <c r="BG203" s="59">
        <v>0.75</v>
      </c>
      <c r="BH203" s="21"/>
      <c r="BI203" s="21"/>
      <c r="BJ203" s="21"/>
      <c r="BK203" s="21"/>
      <c r="BL203" s="21"/>
      <c r="BM203" s="21"/>
      <c r="BN203" s="21"/>
      <c r="BO203" s="21"/>
      <c r="BP203" s="21"/>
      <c r="BQ203" s="21"/>
      <c r="BR203" s="21"/>
      <c r="BS203" s="21"/>
      <c r="BT203" s="21"/>
      <c r="BU203" s="21"/>
      <c r="BV203" s="21"/>
      <c r="BW203" s="21"/>
      <c r="BX203" s="21"/>
      <c r="BY203" s="21"/>
      <c r="BZ203" s="21"/>
      <c r="CA203" s="21"/>
      <c r="CB203" s="21"/>
      <c r="CC203" s="21"/>
      <c r="CD203" s="21"/>
      <c r="CE203" s="21"/>
      <c r="CF203"/>
      <c r="CN203"/>
      <c r="CO203"/>
      <c r="CP203"/>
      <c r="CQ203"/>
      <c r="CR203"/>
      <c r="CW203" s="119">
        <f t="shared" ref="CW203:CW233" si="48">K203</f>
        <v>42948</v>
      </c>
      <c r="CX203" s="118">
        <f t="shared" si="45"/>
        <v>0.32</v>
      </c>
      <c r="CY203" s="118">
        <f t="shared" si="46"/>
        <v>0.4</v>
      </c>
      <c r="CZ203" s="118">
        <f t="shared" si="47"/>
        <v>0.48</v>
      </c>
      <c r="DB203" s="118">
        <f t="shared" ref="DB203:DB233" si="49">X203</f>
        <v>0.24</v>
      </c>
      <c r="DC203" s="118">
        <f t="shared" ref="DC203:DC233" si="50">Y203</f>
        <v>0.3</v>
      </c>
      <c r="DD203" s="118">
        <f t="shared" ref="DD203:DD233" si="51">Z203</f>
        <v>0.36</v>
      </c>
      <c r="DF203" s="119">
        <f t="shared" ref="DF203:DF233" si="52">BF203</f>
        <v>42948</v>
      </c>
      <c r="DG203" s="16">
        <f t="shared" ref="DG203:DG233" si="53">BG203</f>
        <v>0.75</v>
      </c>
      <c r="DJ203" s="119">
        <f t="shared" ref="DJ203:DJ266" si="54">CW203</f>
        <v>42948</v>
      </c>
      <c r="DK203" s="118">
        <f t="shared" ref="DK203:DK232" si="55">AJ203</f>
        <v>0.192</v>
      </c>
      <c r="DL203" s="118">
        <f t="shared" ref="DL203:DL232" si="56">AK203</f>
        <v>0.24</v>
      </c>
      <c r="DM203" s="118">
        <f t="shared" ref="DM203:DM232" si="57">AL203</f>
        <v>0.28799999999999998</v>
      </c>
      <c r="DO203" s="118">
        <f t="shared" ref="DO203:DO233" si="58">AB203</f>
        <v>0.12</v>
      </c>
      <c r="DP203" s="118">
        <f t="shared" ref="DP203:DP233" si="59">AC203</f>
        <v>0.15</v>
      </c>
      <c r="DQ203" s="118">
        <f t="shared" ref="DQ203:DQ233" si="60">AD203</f>
        <v>0.18</v>
      </c>
    </row>
    <row r="204" spans="1:121" x14ac:dyDescent="0.2">
      <c r="A204" s="16"/>
      <c r="B204" s="54">
        <v>42095</v>
      </c>
      <c r="C204" s="55">
        <v>35.807682037353516</v>
      </c>
      <c r="D204" s="55">
        <v>37.307682037353516</v>
      </c>
      <c r="E204" s="55">
        <v>38.807682037353516</v>
      </c>
      <c r="F204" s="39"/>
      <c r="G204" s="55">
        <v>23.5</v>
      </c>
      <c r="H204" s="55">
        <v>23.5</v>
      </c>
      <c r="I204" s="55">
        <v>23.5</v>
      </c>
      <c r="J204" s="22"/>
      <c r="K204" s="23">
        <v>42979</v>
      </c>
      <c r="L204" s="56">
        <v>25.290000915527344</v>
      </c>
      <c r="M204" s="56">
        <v>25.290000915527344</v>
      </c>
      <c r="N204" s="56">
        <v>25.290000915527344</v>
      </c>
      <c r="O204" s="21"/>
      <c r="P204" s="56">
        <v>19.790000915527344</v>
      </c>
      <c r="Q204" s="56">
        <v>19.790000915527344</v>
      </c>
      <c r="R204" s="56">
        <v>19.790000915527344</v>
      </c>
      <c r="S204" s="21"/>
      <c r="T204" s="56">
        <v>0</v>
      </c>
      <c r="U204" s="56">
        <v>0</v>
      </c>
      <c r="V204" s="56">
        <v>0</v>
      </c>
      <c r="W204" s="21"/>
      <c r="X204" s="56">
        <v>0.24</v>
      </c>
      <c r="Y204" s="56">
        <v>0.3</v>
      </c>
      <c r="Z204" s="56">
        <v>0.36</v>
      </c>
      <c r="AA204" s="21"/>
      <c r="AB204" s="56">
        <v>0.12</v>
      </c>
      <c r="AC204" s="56">
        <v>0.15</v>
      </c>
      <c r="AD204" s="56">
        <v>0.18</v>
      </c>
      <c r="AE204" s="21"/>
      <c r="AF204" s="56">
        <v>0.32</v>
      </c>
      <c r="AG204" s="56">
        <v>0.4</v>
      </c>
      <c r="AH204" s="56">
        <v>0.48</v>
      </c>
      <c r="AI204" s="21"/>
      <c r="AJ204" s="56">
        <v>0.192</v>
      </c>
      <c r="AK204" s="56">
        <v>0.24</v>
      </c>
      <c r="AL204" s="56">
        <v>0.28799999999999998</v>
      </c>
      <c r="AM204" s="21"/>
      <c r="AN204" s="22">
        <v>65</v>
      </c>
      <c r="AO204" s="57">
        <v>0.4</v>
      </c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3">
        <v>42979</v>
      </c>
      <c r="BG204" s="59">
        <v>0.75</v>
      </c>
      <c r="BH204" s="21"/>
      <c r="BI204" s="21"/>
      <c r="BJ204" s="21"/>
      <c r="BK204" s="21"/>
      <c r="BL204" s="21"/>
      <c r="BM204" s="21"/>
      <c r="BN204" s="21"/>
      <c r="BO204" s="21"/>
      <c r="BP204" s="21"/>
      <c r="BQ204" s="21"/>
      <c r="BR204" s="21"/>
      <c r="BS204" s="21"/>
      <c r="BT204" s="21"/>
      <c r="BU204" s="21"/>
      <c r="BV204" s="21"/>
      <c r="BW204" s="21"/>
      <c r="BX204" s="21"/>
      <c r="BY204" s="21"/>
      <c r="BZ204" s="21"/>
      <c r="CA204" s="21"/>
      <c r="CB204" s="21"/>
      <c r="CC204" s="21"/>
      <c r="CD204" s="21"/>
      <c r="CE204" s="21"/>
      <c r="CF204"/>
      <c r="CN204"/>
      <c r="CO204"/>
      <c r="CP204"/>
      <c r="CQ204"/>
      <c r="CR204"/>
      <c r="CW204" s="119">
        <f t="shared" si="48"/>
        <v>42979</v>
      </c>
      <c r="CX204" s="118">
        <f t="shared" ref="CX204:CX211" si="61">AF204</f>
        <v>0.32</v>
      </c>
      <c r="CY204" s="118">
        <f t="shared" ref="CY204:CY211" si="62">AG204</f>
        <v>0.4</v>
      </c>
      <c r="CZ204" s="118">
        <f t="shared" ref="CZ204:CZ211" si="63">AH204</f>
        <v>0.48</v>
      </c>
      <c r="DB204" s="118">
        <f t="shared" si="49"/>
        <v>0.24</v>
      </c>
      <c r="DC204" s="118">
        <f t="shared" si="50"/>
        <v>0.3</v>
      </c>
      <c r="DD204" s="118">
        <f t="shared" si="51"/>
        <v>0.36</v>
      </c>
      <c r="DF204" s="119">
        <f t="shared" si="52"/>
        <v>42979</v>
      </c>
      <c r="DG204" s="16">
        <f t="shared" si="53"/>
        <v>0.75</v>
      </c>
      <c r="DJ204" s="119">
        <f t="shared" si="54"/>
        <v>42979</v>
      </c>
      <c r="DK204" s="118">
        <f t="shared" si="55"/>
        <v>0.192</v>
      </c>
      <c r="DL204" s="118">
        <f t="shared" si="56"/>
        <v>0.24</v>
      </c>
      <c r="DM204" s="118">
        <f t="shared" si="57"/>
        <v>0.28799999999999998</v>
      </c>
      <c r="DO204" s="118">
        <f t="shared" si="58"/>
        <v>0.12</v>
      </c>
      <c r="DP204" s="118">
        <f t="shared" si="59"/>
        <v>0.15</v>
      </c>
      <c r="DQ204" s="118">
        <f t="shared" si="60"/>
        <v>0.18</v>
      </c>
    </row>
    <row r="205" spans="1:121" x14ac:dyDescent="0.2">
      <c r="A205" s="16"/>
      <c r="B205" s="54">
        <v>42125</v>
      </c>
      <c r="C205" s="55">
        <v>41.935002899169923</v>
      </c>
      <c r="D205" s="55">
        <v>44.335002899169922</v>
      </c>
      <c r="E205" s="55">
        <v>46.73500289916992</v>
      </c>
      <c r="F205" s="39"/>
      <c r="G205" s="55">
        <v>24.040000915527344</v>
      </c>
      <c r="H205" s="55">
        <v>24.040000915527344</v>
      </c>
      <c r="I205" s="55">
        <v>24.040000915527344</v>
      </c>
      <c r="J205" s="22"/>
      <c r="K205" s="23">
        <v>43009</v>
      </c>
      <c r="L205" s="56">
        <v>20.286001205444336</v>
      </c>
      <c r="M205" s="56">
        <v>20.286001205444336</v>
      </c>
      <c r="N205" s="56">
        <v>20.286001205444336</v>
      </c>
      <c r="O205" s="21"/>
      <c r="P205" s="56">
        <v>14.786500930786133</v>
      </c>
      <c r="Q205" s="56">
        <v>14.786500930786133</v>
      </c>
      <c r="R205" s="56">
        <v>14.786500930786133</v>
      </c>
      <c r="S205" s="21"/>
      <c r="T205" s="56">
        <v>0</v>
      </c>
      <c r="U205" s="56">
        <v>0</v>
      </c>
      <c r="V205" s="56">
        <v>0</v>
      </c>
      <c r="W205" s="21"/>
      <c r="X205" s="56">
        <v>0.16</v>
      </c>
      <c r="Y205" s="56">
        <v>0.2</v>
      </c>
      <c r="Z205" s="56">
        <v>0.24</v>
      </c>
      <c r="AA205" s="21"/>
      <c r="AB205" s="56">
        <v>0.08</v>
      </c>
      <c r="AC205" s="56">
        <v>0.1</v>
      </c>
      <c r="AD205" s="56">
        <v>0.12</v>
      </c>
      <c r="AE205" s="21"/>
      <c r="AF205" s="56">
        <v>0.2</v>
      </c>
      <c r="AG205" s="56">
        <v>0.25</v>
      </c>
      <c r="AH205" s="56">
        <v>0.3</v>
      </c>
      <c r="AI205" s="21"/>
      <c r="AJ205" s="56">
        <v>0.12</v>
      </c>
      <c r="AK205" s="56">
        <v>0.15</v>
      </c>
      <c r="AL205" s="56">
        <v>0.18</v>
      </c>
      <c r="AM205" s="21"/>
      <c r="AN205" s="22">
        <v>66</v>
      </c>
      <c r="AO205" s="57">
        <v>0.4</v>
      </c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3">
        <v>43009</v>
      </c>
      <c r="BG205" s="59">
        <v>0.75</v>
      </c>
      <c r="BH205" s="21"/>
      <c r="BI205" s="21"/>
      <c r="BJ205" s="21"/>
      <c r="BK205" s="21"/>
      <c r="BL205" s="21"/>
      <c r="BM205" s="21"/>
      <c r="BN205" s="21"/>
      <c r="BO205" s="21"/>
      <c r="BP205" s="21"/>
      <c r="BQ205" s="21"/>
      <c r="BR205" s="21"/>
      <c r="BS205" s="21"/>
      <c r="BT205" s="21"/>
      <c r="BU205" s="21"/>
      <c r="BV205" s="21"/>
      <c r="BW205" s="21"/>
      <c r="BX205" s="21"/>
      <c r="BY205" s="21"/>
      <c r="BZ205" s="21"/>
      <c r="CA205" s="21"/>
      <c r="CB205" s="21"/>
      <c r="CC205" s="21"/>
      <c r="CD205" s="21"/>
      <c r="CE205" s="21"/>
      <c r="CF205"/>
      <c r="CN205"/>
      <c r="CO205"/>
      <c r="CP205"/>
      <c r="CQ205"/>
      <c r="CR205"/>
      <c r="CW205" s="119">
        <f t="shared" si="48"/>
        <v>43009</v>
      </c>
      <c r="CX205" s="118">
        <f t="shared" si="61"/>
        <v>0.2</v>
      </c>
      <c r="CY205" s="118">
        <f t="shared" si="62"/>
        <v>0.25</v>
      </c>
      <c r="CZ205" s="118">
        <f t="shared" si="63"/>
        <v>0.3</v>
      </c>
      <c r="DB205" s="118">
        <f t="shared" si="49"/>
        <v>0.16</v>
      </c>
      <c r="DC205" s="118">
        <f t="shared" si="50"/>
        <v>0.2</v>
      </c>
      <c r="DD205" s="118">
        <f t="shared" si="51"/>
        <v>0.24</v>
      </c>
      <c r="DF205" s="119">
        <f t="shared" si="52"/>
        <v>43009</v>
      </c>
      <c r="DG205" s="16">
        <f t="shared" si="53"/>
        <v>0.75</v>
      </c>
      <c r="DJ205" s="119">
        <f t="shared" si="54"/>
        <v>43009</v>
      </c>
      <c r="DK205" s="118">
        <f t="shared" si="55"/>
        <v>0.12</v>
      </c>
      <c r="DL205" s="118">
        <f t="shared" si="56"/>
        <v>0.15</v>
      </c>
      <c r="DM205" s="118">
        <f t="shared" si="57"/>
        <v>0.18</v>
      </c>
      <c r="DO205" s="118">
        <f t="shared" si="58"/>
        <v>0.08</v>
      </c>
      <c r="DP205" s="118">
        <f t="shared" si="59"/>
        <v>0.1</v>
      </c>
      <c r="DQ205" s="118">
        <f t="shared" si="60"/>
        <v>0.12</v>
      </c>
    </row>
    <row r="206" spans="1:121" x14ac:dyDescent="0.2">
      <c r="A206" s="16"/>
      <c r="B206" s="54">
        <v>42156</v>
      </c>
      <c r="C206" s="55">
        <v>52.125003814697266</v>
      </c>
      <c r="D206" s="55">
        <v>57.125003814697266</v>
      </c>
      <c r="E206" s="55">
        <v>62.125003814697266</v>
      </c>
      <c r="F206" s="39"/>
      <c r="G206" s="55">
        <v>27.040000915527344</v>
      </c>
      <c r="H206" s="55">
        <v>27.040000915527344</v>
      </c>
      <c r="I206" s="55">
        <v>27.040000915527344</v>
      </c>
      <c r="J206" s="22"/>
      <c r="K206" s="23">
        <v>43040</v>
      </c>
      <c r="L206" s="56">
        <v>22.290000915527344</v>
      </c>
      <c r="M206" s="56">
        <v>22.290000915527344</v>
      </c>
      <c r="N206" s="56">
        <v>22.290000915527344</v>
      </c>
      <c r="O206" s="21"/>
      <c r="P206" s="56">
        <v>14.790000915527344</v>
      </c>
      <c r="Q206" s="56">
        <v>14.790000915527344</v>
      </c>
      <c r="R206" s="56">
        <v>14.790000915527344</v>
      </c>
      <c r="S206" s="21"/>
      <c r="T206" s="56">
        <v>0</v>
      </c>
      <c r="U206" s="56">
        <v>0</v>
      </c>
      <c r="V206" s="56">
        <v>0</v>
      </c>
      <c r="W206" s="21"/>
      <c r="X206" s="56">
        <v>0.16</v>
      </c>
      <c r="Y206" s="56">
        <v>0.2</v>
      </c>
      <c r="Z206" s="56">
        <v>0.24</v>
      </c>
      <c r="AA206" s="21"/>
      <c r="AB206" s="56">
        <v>0.08</v>
      </c>
      <c r="AC206" s="56">
        <v>0.1</v>
      </c>
      <c r="AD206" s="56">
        <v>0.12</v>
      </c>
      <c r="AE206" s="21"/>
      <c r="AF206" s="56">
        <v>0.2</v>
      </c>
      <c r="AG206" s="56">
        <v>0.25</v>
      </c>
      <c r="AH206" s="56">
        <v>0.3</v>
      </c>
      <c r="AI206" s="21"/>
      <c r="AJ206" s="56">
        <v>0.12</v>
      </c>
      <c r="AK206" s="56">
        <v>0.15</v>
      </c>
      <c r="AL206" s="56">
        <v>0.18</v>
      </c>
      <c r="AM206" s="21"/>
      <c r="AN206" s="22">
        <v>66</v>
      </c>
      <c r="AO206" s="57">
        <v>0.4</v>
      </c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3">
        <v>43040</v>
      </c>
      <c r="BG206" s="59">
        <v>0.75</v>
      </c>
      <c r="BH206" s="21"/>
      <c r="BI206" s="21"/>
      <c r="BJ206" s="21"/>
      <c r="BK206" s="21"/>
      <c r="BL206" s="21"/>
      <c r="BM206" s="21"/>
      <c r="BN206" s="21"/>
      <c r="BO206" s="21"/>
      <c r="BP206" s="21"/>
      <c r="BQ206" s="21"/>
      <c r="BR206" s="21"/>
      <c r="BS206" s="21"/>
      <c r="BT206" s="21"/>
      <c r="BU206" s="21"/>
      <c r="BV206" s="21"/>
      <c r="BW206" s="21"/>
      <c r="BX206" s="21"/>
      <c r="BY206" s="21"/>
      <c r="BZ206" s="21"/>
      <c r="CA206" s="21"/>
      <c r="CB206" s="21"/>
      <c r="CC206" s="21"/>
      <c r="CD206" s="21"/>
      <c r="CE206" s="21"/>
      <c r="CF206"/>
      <c r="CN206"/>
      <c r="CO206"/>
      <c r="CP206"/>
      <c r="CQ206"/>
      <c r="CR206"/>
      <c r="CW206" s="119">
        <f t="shared" si="48"/>
        <v>43040</v>
      </c>
      <c r="CX206" s="118">
        <f t="shared" si="61"/>
        <v>0.2</v>
      </c>
      <c r="CY206" s="118">
        <f t="shared" si="62"/>
        <v>0.25</v>
      </c>
      <c r="CZ206" s="118">
        <f t="shared" si="63"/>
        <v>0.3</v>
      </c>
      <c r="DB206" s="118">
        <f t="shared" si="49"/>
        <v>0.16</v>
      </c>
      <c r="DC206" s="118">
        <f t="shared" si="50"/>
        <v>0.2</v>
      </c>
      <c r="DD206" s="118">
        <f t="shared" si="51"/>
        <v>0.24</v>
      </c>
      <c r="DF206" s="119">
        <f t="shared" si="52"/>
        <v>43040</v>
      </c>
      <c r="DG206" s="16">
        <f t="shared" si="53"/>
        <v>0.75</v>
      </c>
      <c r="DJ206" s="119">
        <f t="shared" si="54"/>
        <v>43040</v>
      </c>
      <c r="DK206" s="118">
        <f t="shared" si="55"/>
        <v>0.12</v>
      </c>
      <c r="DL206" s="118">
        <f t="shared" si="56"/>
        <v>0.15</v>
      </c>
      <c r="DM206" s="118">
        <f t="shared" si="57"/>
        <v>0.18</v>
      </c>
      <c r="DO206" s="118">
        <f t="shared" si="58"/>
        <v>0.08</v>
      </c>
      <c r="DP206" s="118">
        <f t="shared" si="59"/>
        <v>0.1</v>
      </c>
      <c r="DQ206" s="118">
        <f t="shared" si="60"/>
        <v>0.12</v>
      </c>
    </row>
    <row r="207" spans="1:121" x14ac:dyDescent="0.2">
      <c r="A207" s="16"/>
      <c r="B207" s="54">
        <v>42186</v>
      </c>
      <c r="C207" s="55">
        <v>56.5</v>
      </c>
      <c r="D207" s="55">
        <v>66.5</v>
      </c>
      <c r="E207" s="55">
        <v>76.5</v>
      </c>
      <c r="F207" s="39"/>
      <c r="G207" s="55">
        <v>27.540000915527344</v>
      </c>
      <c r="H207" s="55">
        <v>27.540000915527344</v>
      </c>
      <c r="I207" s="55">
        <v>27.540000915527344</v>
      </c>
      <c r="J207" s="22"/>
      <c r="K207" s="23">
        <v>43070</v>
      </c>
      <c r="L207" s="56">
        <v>27.290000915527344</v>
      </c>
      <c r="M207" s="56">
        <v>27.290000915527344</v>
      </c>
      <c r="N207" s="56">
        <v>27.290000915527344</v>
      </c>
      <c r="O207" s="21"/>
      <c r="P207" s="56">
        <v>21.790000915527344</v>
      </c>
      <c r="Q207" s="56">
        <v>21.790000915527344</v>
      </c>
      <c r="R207" s="56">
        <v>21.790000915527344</v>
      </c>
      <c r="S207" s="21"/>
      <c r="T207" s="56">
        <v>0</v>
      </c>
      <c r="U207" s="56">
        <v>0</v>
      </c>
      <c r="V207" s="56">
        <v>0</v>
      </c>
      <c r="W207" s="21"/>
      <c r="X207" s="56">
        <v>0.16</v>
      </c>
      <c r="Y207" s="56">
        <v>0.2</v>
      </c>
      <c r="Z207" s="56">
        <v>0.24</v>
      </c>
      <c r="AA207" s="21"/>
      <c r="AB207" s="56">
        <v>0.08</v>
      </c>
      <c r="AC207" s="56">
        <v>0.1</v>
      </c>
      <c r="AD207" s="56">
        <v>0.12</v>
      </c>
      <c r="AE207" s="21"/>
      <c r="AF207" s="56">
        <v>0.2</v>
      </c>
      <c r="AG207" s="56">
        <v>0.25</v>
      </c>
      <c r="AH207" s="56">
        <v>0.3</v>
      </c>
      <c r="AI207" s="21"/>
      <c r="AJ207" s="56">
        <v>0.12</v>
      </c>
      <c r="AK207" s="56">
        <v>0.15</v>
      </c>
      <c r="AL207" s="56">
        <v>0.18</v>
      </c>
      <c r="AM207" s="21"/>
      <c r="AN207" s="22">
        <v>66</v>
      </c>
      <c r="AO207" s="57">
        <v>0.4</v>
      </c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3">
        <v>43070</v>
      </c>
      <c r="BG207" s="59">
        <v>0.75</v>
      </c>
      <c r="BH207" s="21"/>
      <c r="BI207" s="21"/>
      <c r="BJ207" s="21"/>
      <c r="BK207" s="21"/>
      <c r="BL207" s="21"/>
      <c r="BM207" s="21"/>
      <c r="BN207" s="21"/>
      <c r="BO207" s="21"/>
      <c r="BP207" s="21"/>
      <c r="BQ207" s="21"/>
      <c r="BR207" s="21"/>
      <c r="BS207" s="21"/>
      <c r="BT207" s="21"/>
      <c r="BU207" s="21"/>
      <c r="BV207" s="21"/>
      <c r="BW207" s="21"/>
      <c r="BX207" s="21"/>
      <c r="BY207" s="21"/>
      <c r="BZ207" s="21"/>
      <c r="CA207" s="21"/>
      <c r="CB207" s="21"/>
      <c r="CC207" s="21"/>
      <c r="CD207" s="21"/>
      <c r="CE207" s="21"/>
      <c r="CF207"/>
      <c r="CN207"/>
      <c r="CO207"/>
      <c r="CP207"/>
      <c r="CQ207"/>
      <c r="CR207"/>
      <c r="CW207" s="119">
        <f t="shared" si="48"/>
        <v>43070</v>
      </c>
      <c r="CX207" s="118">
        <f t="shared" si="61"/>
        <v>0.2</v>
      </c>
      <c r="CY207" s="118">
        <f t="shared" si="62"/>
        <v>0.25</v>
      </c>
      <c r="CZ207" s="118">
        <f t="shared" si="63"/>
        <v>0.3</v>
      </c>
      <c r="DB207" s="118">
        <f t="shared" si="49"/>
        <v>0.16</v>
      </c>
      <c r="DC207" s="118">
        <f t="shared" si="50"/>
        <v>0.2</v>
      </c>
      <c r="DD207" s="118">
        <f t="shared" si="51"/>
        <v>0.24</v>
      </c>
      <c r="DF207" s="119">
        <f t="shared" si="52"/>
        <v>43070</v>
      </c>
      <c r="DG207" s="16">
        <f t="shared" si="53"/>
        <v>0.75</v>
      </c>
      <c r="DJ207" s="119">
        <f t="shared" si="54"/>
        <v>43070</v>
      </c>
      <c r="DK207" s="118">
        <f t="shared" si="55"/>
        <v>0.12</v>
      </c>
      <c r="DL207" s="118">
        <f t="shared" si="56"/>
        <v>0.15</v>
      </c>
      <c r="DM207" s="118">
        <f t="shared" si="57"/>
        <v>0.18</v>
      </c>
      <c r="DO207" s="118">
        <f t="shared" si="58"/>
        <v>0.08</v>
      </c>
      <c r="DP207" s="118">
        <f t="shared" si="59"/>
        <v>0.1</v>
      </c>
      <c r="DQ207" s="118">
        <f t="shared" si="60"/>
        <v>0.12</v>
      </c>
    </row>
    <row r="208" spans="1:121" x14ac:dyDescent="0.2">
      <c r="A208" s="16"/>
      <c r="B208" s="54">
        <v>42217</v>
      </c>
      <c r="C208" s="55">
        <v>56.5</v>
      </c>
      <c r="D208" s="55">
        <v>66.5</v>
      </c>
      <c r="E208" s="55">
        <v>76.5</v>
      </c>
      <c r="F208" s="39"/>
      <c r="G208" s="55">
        <v>28.540000915527344</v>
      </c>
      <c r="H208" s="55">
        <v>28.540000915527344</v>
      </c>
      <c r="I208" s="55">
        <v>28.540000915527344</v>
      </c>
      <c r="J208" s="22"/>
      <c r="K208" s="23">
        <v>43101</v>
      </c>
      <c r="L208" s="56">
        <v>35.75</v>
      </c>
      <c r="M208" s="56">
        <v>35.75</v>
      </c>
      <c r="N208" s="56">
        <v>35.75</v>
      </c>
      <c r="O208" s="21"/>
      <c r="P208" s="56">
        <v>25.25</v>
      </c>
      <c r="Q208" s="56">
        <v>25.25</v>
      </c>
      <c r="R208" s="56">
        <v>25.25</v>
      </c>
      <c r="S208" s="21"/>
      <c r="T208" s="56">
        <v>0</v>
      </c>
      <c r="U208" s="56">
        <v>0</v>
      </c>
      <c r="V208" s="56">
        <v>0</v>
      </c>
      <c r="W208" s="21"/>
      <c r="X208" s="56">
        <v>0.16</v>
      </c>
      <c r="Y208" s="56">
        <v>0.2</v>
      </c>
      <c r="Z208" s="56">
        <v>0.24</v>
      </c>
      <c r="AA208" s="21"/>
      <c r="AB208" s="56">
        <v>0.08</v>
      </c>
      <c r="AC208" s="56">
        <v>0.1</v>
      </c>
      <c r="AD208" s="56">
        <v>0.12</v>
      </c>
      <c r="AE208" s="21"/>
      <c r="AF208" s="56">
        <v>0.2</v>
      </c>
      <c r="AG208" s="56">
        <v>0.25</v>
      </c>
      <c r="AH208" s="56">
        <v>0.3</v>
      </c>
      <c r="AI208" s="21"/>
      <c r="AJ208" s="56">
        <v>0.12</v>
      </c>
      <c r="AK208" s="56">
        <v>0.15</v>
      </c>
      <c r="AL208" s="56">
        <v>0.18</v>
      </c>
      <c r="AM208" s="21"/>
      <c r="AN208" s="22">
        <v>67</v>
      </c>
      <c r="AO208" s="57">
        <v>0.4</v>
      </c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3">
        <v>43101</v>
      </c>
      <c r="BG208" s="59">
        <v>0.75</v>
      </c>
      <c r="BH208" s="21"/>
      <c r="BI208" s="21"/>
      <c r="BJ208" s="21"/>
      <c r="BK208" s="21"/>
      <c r="BL208" s="21"/>
      <c r="BM208" s="21"/>
      <c r="BN208" s="21"/>
      <c r="BO208" s="21"/>
      <c r="BP208" s="21"/>
      <c r="BQ208" s="21"/>
      <c r="BR208" s="21"/>
      <c r="BS208" s="21"/>
      <c r="BT208" s="21"/>
      <c r="BU208" s="21"/>
      <c r="BV208" s="21"/>
      <c r="BW208" s="21"/>
      <c r="BX208" s="21"/>
      <c r="BY208" s="21"/>
      <c r="BZ208" s="21"/>
      <c r="CA208" s="21"/>
      <c r="CB208" s="21"/>
      <c r="CC208" s="21"/>
      <c r="CD208" s="21"/>
      <c r="CE208" s="21"/>
      <c r="CF208"/>
      <c r="CN208"/>
      <c r="CO208"/>
      <c r="CP208"/>
      <c r="CQ208"/>
      <c r="CR208"/>
      <c r="CW208" s="119">
        <f t="shared" si="48"/>
        <v>43101</v>
      </c>
      <c r="CX208" s="118">
        <f t="shared" si="61"/>
        <v>0.2</v>
      </c>
      <c r="CY208" s="118">
        <f t="shared" si="62"/>
        <v>0.25</v>
      </c>
      <c r="CZ208" s="118">
        <f t="shared" si="63"/>
        <v>0.3</v>
      </c>
      <c r="DB208" s="118">
        <f t="shared" si="49"/>
        <v>0.16</v>
      </c>
      <c r="DC208" s="118">
        <f t="shared" si="50"/>
        <v>0.2</v>
      </c>
      <c r="DD208" s="118">
        <f t="shared" si="51"/>
        <v>0.24</v>
      </c>
      <c r="DF208" s="119">
        <f t="shared" si="52"/>
        <v>43101</v>
      </c>
      <c r="DG208" s="16">
        <f t="shared" si="53"/>
        <v>0.75</v>
      </c>
      <c r="DJ208" s="119">
        <f t="shared" si="54"/>
        <v>43101</v>
      </c>
      <c r="DK208" s="118">
        <f t="shared" si="55"/>
        <v>0.12</v>
      </c>
      <c r="DL208" s="118">
        <f t="shared" si="56"/>
        <v>0.15</v>
      </c>
      <c r="DM208" s="118">
        <f t="shared" si="57"/>
        <v>0.18</v>
      </c>
      <c r="DO208" s="118">
        <f t="shared" si="58"/>
        <v>0.08</v>
      </c>
      <c r="DP208" s="118">
        <f t="shared" si="59"/>
        <v>0.1</v>
      </c>
      <c r="DQ208" s="118">
        <f t="shared" si="60"/>
        <v>0.12</v>
      </c>
    </row>
    <row r="209" spans="1:121" x14ac:dyDescent="0.2">
      <c r="A209" s="16"/>
      <c r="B209" s="54">
        <v>42248</v>
      </c>
      <c r="C209" s="55">
        <v>30.460002899169922</v>
      </c>
      <c r="D209" s="55">
        <v>31.960002899169922</v>
      </c>
      <c r="E209" s="55">
        <v>33.460002899169922</v>
      </c>
      <c r="F209" s="39"/>
      <c r="G209" s="55">
        <v>22.540000915527344</v>
      </c>
      <c r="H209" s="55">
        <v>22.540000915527344</v>
      </c>
      <c r="I209" s="55">
        <v>22.540000915527344</v>
      </c>
      <c r="J209" s="22"/>
      <c r="K209" s="23">
        <v>43132</v>
      </c>
      <c r="L209" s="56">
        <v>31.246002197265625</v>
      </c>
      <c r="M209" s="56">
        <v>31.246002197265625</v>
      </c>
      <c r="N209" s="56">
        <v>31.246002197265625</v>
      </c>
      <c r="O209" s="21"/>
      <c r="P209" s="56">
        <v>22.746501922607422</v>
      </c>
      <c r="Q209" s="56">
        <v>22.746501922607422</v>
      </c>
      <c r="R209" s="56">
        <v>22.746501922607422</v>
      </c>
      <c r="S209" s="21"/>
      <c r="T209" s="56">
        <v>0</v>
      </c>
      <c r="U209" s="56">
        <v>0</v>
      </c>
      <c r="V209" s="56">
        <v>0</v>
      </c>
      <c r="W209" s="21"/>
      <c r="X209" s="56">
        <v>0.16</v>
      </c>
      <c r="Y209" s="56">
        <v>0.2</v>
      </c>
      <c r="Z209" s="56">
        <v>0.24</v>
      </c>
      <c r="AA209" s="21"/>
      <c r="AB209" s="56">
        <v>0.08</v>
      </c>
      <c r="AC209" s="56">
        <v>0.1</v>
      </c>
      <c r="AD209" s="56">
        <v>0.12</v>
      </c>
      <c r="AE209" s="21"/>
      <c r="AF209" s="56">
        <v>0.2</v>
      </c>
      <c r="AG209" s="56">
        <v>0.25</v>
      </c>
      <c r="AH209" s="56">
        <v>0.3</v>
      </c>
      <c r="AI209" s="21"/>
      <c r="AJ209" s="56">
        <v>0.12</v>
      </c>
      <c r="AK209" s="56">
        <v>0.15</v>
      </c>
      <c r="AL209" s="56">
        <v>0.18</v>
      </c>
      <c r="AM209" s="21"/>
      <c r="AN209" s="22">
        <v>67</v>
      </c>
      <c r="AO209" s="57">
        <v>0.4</v>
      </c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3">
        <v>43132</v>
      </c>
      <c r="BG209" s="59">
        <v>0.75</v>
      </c>
      <c r="BH209" s="21"/>
      <c r="BI209" s="21"/>
      <c r="BJ209" s="21"/>
      <c r="BK209" s="21"/>
      <c r="BL209" s="21"/>
      <c r="BM209" s="21"/>
      <c r="BN209" s="21"/>
      <c r="BO209" s="21"/>
      <c r="BP209" s="21"/>
      <c r="BQ209" s="21"/>
      <c r="BR209" s="21"/>
      <c r="BS209" s="21"/>
      <c r="BT209" s="21"/>
      <c r="BU209" s="21"/>
      <c r="BV209" s="21"/>
      <c r="BW209" s="21"/>
      <c r="BX209" s="21"/>
      <c r="BY209" s="21"/>
      <c r="BZ209" s="21"/>
      <c r="CA209" s="21"/>
      <c r="CB209" s="21"/>
      <c r="CC209" s="21"/>
      <c r="CD209" s="21"/>
      <c r="CE209" s="21"/>
      <c r="CF209"/>
      <c r="CN209"/>
      <c r="CO209"/>
      <c r="CP209"/>
      <c r="CQ209"/>
      <c r="CR209"/>
      <c r="CW209" s="119">
        <f t="shared" si="48"/>
        <v>43132</v>
      </c>
      <c r="CX209" s="118">
        <f t="shared" si="61"/>
        <v>0.2</v>
      </c>
      <c r="CY209" s="118">
        <f t="shared" si="62"/>
        <v>0.25</v>
      </c>
      <c r="CZ209" s="118">
        <f t="shared" si="63"/>
        <v>0.3</v>
      </c>
      <c r="DB209" s="118">
        <f t="shared" si="49"/>
        <v>0.16</v>
      </c>
      <c r="DC209" s="118">
        <f t="shared" si="50"/>
        <v>0.2</v>
      </c>
      <c r="DD209" s="118">
        <f t="shared" si="51"/>
        <v>0.24</v>
      </c>
      <c r="DF209" s="119">
        <f t="shared" si="52"/>
        <v>43132</v>
      </c>
      <c r="DG209" s="16">
        <f t="shared" si="53"/>
        <v>0.75</v>
      </c>
      <c r="DJ209" s="119">
        <f t="shared" si="54"/>
        <v>43132</v>
      </c>
      <c r="DK209" s="118">
        <f t="shared" si="55"/>
        <v>0.12</v>
      </c>
      <c r="DL209" s="118">
        <f t="shared" si="56"/>
        <v>0.15</v>
      </c>
      <c r="DM209" s="118">
        <f t="shared" si="57"/>
        <v>0.18</v>
      </c>
      <c r="DO209" s="118">
        <f t="shared" si="58"/>
        <v>0.08</v>
      </c>
      <c r="DP209" s="118">
        <f t="shared" si="59"/>
        <v>0.1</v>
      </c>
      <c r="DQ209" s="118">
        <f t="shared" si="60"/>
        <v>0.12</v>
      </c>
    </row>
    <row r="210" spans="1:121" x14ac:dyDescent="0.2">
      <c r="A210" s="16"/>
      <c r="B210" s="54">
        <v>42278</v>
      </c>
      <c r="C210" s="55">
        <v>34.111568450927734</v>
      </c>
      <c r="D210" s="55">
        <v>35.611568450927734</v>
      </c>
      <c r="E210" s="55">
        <v>37.111568450927734</v>
      </c>
      <c r="F210" s="39"/>
      <c r="G210" s="55">
        <v>22.040002822875977</v>
      </c>
      <c r="H210" s="55">
        <v>22.040002822875977</v>
      </c>
      <c r="I210" s="55">
        <v>22.040002822875977</v>
      </c>
      <c r="J210" s="22"/>
      <c r="K210" s="23">
        <v>43160</v>
      </c>
      <c r="L210" s="56">
        <v>25.5</v>
      </c>
      <c r="M210" s="56">
        <v>25.5</v>
      </c>
      <c r="N210" s="56">
        <v>25.5</v>
      </c>
      <c r="O210" s="21"/>
      <c r="P210" s="56">
        <v>20</v>
      </c>
      <c r="Q210" s="56">
        <v>20</v>
      </c>
      <c r="R210" s="56">
        <v>20</v>
      </c>
      <c r="S210" s="21"/>
      <c r="T210" s="56">
        <v>0</v>
      </c>
      <c r="U210" s="56">
        <v>0</v>
      </c>
      <c r="V210" s="56">
        <v>0</v>
      </c>
      <c r="W210" s="21"/>
      <c r="X210" s="56">
        <v>0.16</v>
      </c>
      <c r="Y210" s="56">
        <v>0.2</v>
      </c>
      <c r="Z210" s="56">
        <v>0.24</v>
      </c>
      <c r="AA210" s="21"/>
      <c r="AB210" s="56">
        <v>0.08</v>
      </c>
      <c r="AC210" s="56">
        <v>0.1</v>
      </c>
      <c r="AD210" s="56">
        <v>0.12</v>
      </c>
      <c r="AE210" s="21"/>
      <c r="AF210" s="56">
        <v>0.2</v>
      </c>
      <c r="AG210" s="56">
        <v>0.25</v>
      </c>
      <c r="AH210" s="56">
        <v>0.3</v>
      </c>
      <c r="AI210" s="21"/>
      <c r="AJ210" s="56">
        <v>0.12</v>
      </c>
      <c r="AK210" s="56">
        <v>0.15</v>
      </c>
      <c r="AL210" s="56">
        <v>0.18</v>
      </c>
      <c r="AM210" s="21"/>
      <c r="AN210" s="22">
        <v>67</v>
      </c>
      <c r="AO210" s="57">
        <v>0.4</v>
      </c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3">
        <v>43160</v>
      </c>
      <c r="BG210" s="59">
        <v>0.75</v>
      </c>
      <c r="BH210" s="21"/>
      <c r="BI210" s="21"/>
      <c r="BJ210" s="21"/>
      <c r="BK210" s="21"/>
      <c r="BL210" s="21"/>
      <c r="BM210" s="21"/>
      <c r="BN210" s="21"/>
      <c r="BO210" s="21"/>
      <c r="BP210" s="21"/>
      <c r="BQ210" s="21"/>
      <c r="BR210" s="21"/>
      <c r="BS210" s="21"/>
      <c r="BT210" s="21"/>
      <c r="BU210" s="21"/>
      <c r="BV210" s="21"/>
      <c r="BW210" s="21"/>
      <c r="BX210" s="21"/>
      <c r="BY210" s="21"/>
      <c r="BZ210" s="21"/>
      <c r="CA210" s="21"/>
      <c r="CB210" s="21"/>
      <c r="CC210" s="21"/>
      <c r="CD210" s="21"/>
      <c r="CE210" s="21"/>
      <c r="CF210"/>
      <c r="CN210"/>
      <c r="CO210"/>
      <c r="CP210"/>
      <c r="CQ210"/>
      <c r="CR210"/>
      <c r="CW210" s="119">
        <f t="shared" si="48"/>
        <v>43160</v>
      </c>
      <c r="CX210" s="118">
        <f t="shared" si="61"/>
        <v>0.2</v>
      </c>
      <c r="CY210" s="118">
        <f t="shared" si="62"/>
        <v>0.25</v>
      </c>
      <c r="CZ210" s="118">
        <f t="shared" si="63"/>
        <v>0.3</v>
      </c>
      <c r="DB210" s="118">
        <f t="shared" si="49"/>
        <v>0.16</v>
      </c>
      <c r="DC210" s="118">
        <f t="shared" si="50"/>
        <v>0.2</v>
      </c>
      <c r="DD210" s="118">
        <f t="shared" si="51"/>
        <v>0.24</v>
      </c>
      <c r="DF210" s="119">
        <f t="shared" si="52"/>
        <v>43160</v>
      </c>
      <c r="DG210" s="16">
        <f t="shared" si="53"/>
        <v>0.75</v>
      </c>
      <c r="DJ210" s="119">
        <f t="shared" si="54"/>
        <v>43160</v>
      </c>
      <c r="DK210" s="118">
        <f t="shared" si="55"/>
        <v>0.12</v>
      </c>
      <c r="DL210" s="118">
        <f t="shared" si="56"/>
        <v>0.15</v>
      </c>
      <c r="DM210" s="118">
        <f t="shared" si="57"/>
        <v>0.18</v>
      </c>
      <c r="DO210" s="118">
        <f t="shared" si="58"/>
        <v>0.08</v>
      </c>
      <c r="DP210" s="118">
        <f t="shared" si="59"/>
        <v>0.1</v>
      </c>
      <c r="DQ210" s="118">
        <f t="shared" si="60"/>
        <v>0.12</v>
      </c>
    </row>
    <row r="211" spans="1:121" x14ac:dyDescent="0.2">
      <c r="A211" s="16"/>
      <c r="B211" s="54">
        <v>42309</v>
      </c>
      <c r="C211" s="55">
        <v>34.211566925048828</v>
      </c>
      <c r="D211" s="55">
        <v>35.711566925048828</v>
      </c>
      <c r="E211" s="55">
        <v>37.211566925048828</v>
      </c>
      <c r="F211" s="39"/>
      <c r="G211" s="55">
        <v>23.040000915527344</v>
      </c>
      <c r="H211" s="55">
        <v>23.040000915527344</v>
      </c>
      <c r="I211" s="55">
        <v>23.040000915527344</v>
      </c>
      <c r="J211" s="22"/>
      <c r="K211" s="23">
        <v>43191</v>
      </c>
      <c r="L211" s="56">
        <v>22</v>
      </c>
      <c r="M211" s="56">
        <v>22</v>
      </c>
      <c r="N211" s="56">
        <v>22</v>
      </c>
      <c r="O211" s="21"/>
      <c r="P211" s="56">
        <v>16.495000839233398</v>
      </c>
      <c r="Q211" s="56">
        <v>16.495000839233398</v>
      </c>
      <c r="R211" s="56">
        <v>16.495000839233398</v>
      </c>
      <c r="S211" s="21"/>
      <c r="T211" s="56">
        <v>0</v>
      </c>
      <c r="U211" s="56">
        <v>0</v>
      </c>
      <c r="V211" s="56">
        <v>0</v>
      </c>
      <c r="W211" s="21"/>
      <c r="X211" s="56">
        <v>0.16</v>
      </c>
      <c r="Y211" s="56">
        <v>0.2</v>
      </c>
      <c r="Z211" s="56">
        <v>0.24</v>
      </c>
      <c r="AA211" s="21"/>
      <c r="AB211" s="56">
        <v>0.08</v>
      </c>
      <c r="AC211" s="56">
        <v>0.1</v>
      </c>
      <c r="AD211" s="56">
        <v>0.12</v>
      </c>
      <c r="AE211" s="21"/>
      <c r="AF211" s="56">
        <v>0.2</v>
      </c>
      <c r="AG211" s="56">
        <v>0.25</v>
      </c>
      <c r="AH211" s="56">
        <v>0.3</v>
      </c>
      <c r="AI211" s="21"/>
      <c r="AJ211" s="56">
        <v>0.12</v>
      </c>
      <c r="AK211" s="56">
        <v>0.15</v>
      </c>
      <c r="AL211" s="56">
        <v>0.18</v>
      </c>
      <c r="AM211" s="21"/>
      <c r="AN211" s="22">
        <v>68</v>
      </c>
      <c r="AO211" s="57">
        <v>0.4</v>
      </c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3">
        <v>43191</v>
      </c>
      <c r="BG211" s="59">
        <v>0.75</v>
      </c>
      <c r="BH211" s="21"/>
      <c r="BI211" s="21"/>
      <c r="BJ211" s="21"/>
      <c r="BK211" s="21"/>
      <c r="BL211" s="21"/>
      <c r="BM211" s="21"/>
      <c r="BN211" s="21"/>
      <c r="BO211" s="21"/>
      <c r="BP211" s="21"/>
      <c r="BQ211" s="21"/>
      <c r="BR211" s="21"/>
      <c r="BS211" s="21"/>
      <c r="BT211" s="21"/>
      <c r="BU211" s="21"/>
      <c r="BV211" s="21"/>
      <c r="BW211" s="21"/>
      <c r="BX211" s="21"/>
      <c r="BY211" s="21"/>
      <c r="BZ211" s="21"/>
      <c r="CA211" s="21"/>
      <c r="CB211" s="21"/>
      <c r="CC211" s="21"/>
      <c r="CD211" s="21"/>
      <c r="CE211" s="21"/>
      <c r="CF211"/>
      <c r="CN211"/>
      <c r="CO211"/>
      <c r="CP211"/>
      <c r="CQ211"/>
      <c r="CR211"/>
      <c r="CW211" s="119">
        <f t="shared" si="48"/>
        <v>43191</v>
      </c>
      <c r="CX211" s="118">
        <f t="shared" si="61"/>
        <v>0.2</v>
      </c>
      <c r="CY211" s="118">
        <f t="shared" si="62"/>
        <v>0.25</v>
      </c>
      <c r="CZ211" s="118">
        <f t="shared" si="63"/>
        <v>0.3</v>
      </c>
      <c r="DB211" s="118">
        <f t="shared" si="49"/>
        <v>0.16</v>
      </c>
      <c r="DC211" s="118">
        <f t="shared" si="50"/>
        <v>0.2</v>
      </c>
      <c r="DD211" s="118">
        <f t="shared" si="51"/>
        <v>0.24</v>
      </c>
      <c r="DF211" s="119">
        <f t="shared" si="52"/>
        <v>43191</v>
      </c>
      <c r="DG211" s="16">
        <f t="shared" si="53"/>
        <v>0.75</v>
      </c>
      <c r="DJ211" s="119">
        <f t="shared" si="54"/>
        <v>43191</v>
      </c>
      <c r="DK211" s="118">
        <f t="shared" si="55"/>
        <v>0.12</v>
      </c>
      <c r="DL211" s="118">
        <f t="shared" si="56"/>
        <v>0.15</v>
      </c>
      <c r="DM211" s="118">
        <f t="shared" si="57"/>
        <v>0.18</v>
      </c>
      <c r="DO211" s="118">
        <f t="shared" si="58"/>
        <v>0.08</v>
      </c>
      <c r="DP211" s="118">
        <f t="shared" si="59"/>
        <v>0.1</v>
      </c>
      <c r="DQ211" s="118">
        <f t="shared" si="60"/>
        <v>0.12</v>
      </c>
    </row>
    <row r="212" spans="1:121" x14ac:dyDescent="0.2">
      <c r="A212" s="16"/>
      <c r="B212" s="54">
        <v>42339</v>
      </c>
      <c r="C212" s="55">
        <v>34.311565399169922</v>
      </c>
      <c r="D212" s="55">
        <v>35.811565399169922</v>
      </c>
      <c r="E212" s="55">
        <v>37.311565399169922</v>
      </c>
      <c r="F212" s="39"/>
      <c r="G212" s="55">
        <v>25.290000915527344</v>
      </c>
      <c r="H212" s="55">
        <v>25.290000915527344</v>
      </c>
      <c r="I212" s="55">
        <v>25.290000915527344</v>
      </c>
      <c r="J212" s="22"/>
      <c r="K212" s="23">
        <v>43221</v>
      </c>
      <c r="L212" s="56">
        <v>22.290000915527344</v>
      </c>
      <c r="M212" s="56">
        <v>22.290000915527344</v>
      </c>
      <c r="N212" s="56">
        <v>22.290000915527344</v>
      </c>
      <c r="O212" s="21"/>
      <c r="P212" s="56">
        <v>15.795000076293945</v>
      </c>
      <c r="Q212" s="56">
        <v>15.795000076293945</v>
      </c>
      <c r="R212" s="56">
        <v>15.795000076293945</v>
      </c>
      <c r="S212" s="21"/>
      <c r="T212" s="56">
        <v>0</v>
      </c>
      <c r="U212" s="56">
        <v>0</v>
      </c>
      <c r="V212" s="56">
        <v>0</v>
      </c>
      <c r="W212" s="21"/>
      <c r="X212" s="56">
        <v>0.16</v>
      </c>
      <c r="Y212" s="56">
        <v>0.2</v>
      </c>
      <c r="Z212" s="56">
        <v>0.24</v>
      </c>
      <c r="AA212" s="21"/>
      <c r="AB212" s="56">
        <v>0.08</v>
      </c>
      <c r="AC212" s="56">
        <v>0.1</v>
      </c>
      <c r="AD212" s="56">
        <v>0.12</v>
      </c>
      <c r="AE212" s="21"/>
      <c r="AF212" s="56">
        <v>0.2</v>
      </c>
      <c r="AG212" s="56">
        <v>0.25</v>
      </c>
      <c r="AH212" s="56">
        <v>0.3</v>
      </c>
      <c r="AI212" s="21"/>
      <c r="AJ212" s="56">
        <v>0.12</v>
      </c>
      <c r="AK212" s="56">
        <v>0.15</v>
      </c>
      <c r="AL212" s="56">
        <v>0.18</v>
      </c>
      <c r="AM212" s="21"/>
      <c r="AN212" s="22">
        <v>68</v>
      </c>
      <c r="AO212" s="57">
        <v>0.4</v>
      </c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3">
        <v>43221</v>
      </c>
      <c r="BG212" s="59">
        <v>0.75</v>
      </c>
      <c r="BH212" s="21"/>
      <c r="BI212" s="21"/>
      <c r="BJ212" s="21"/>
      <c r="BK212" s="21"/>
      <c r="BL212" s="21"/>
      <c r="BM212" s="21"/>
      <c r="BN212" s="21"/>
      <c r="BO212" s="21"/>
      <c r="BP212" s="21"/>
      <c r="BQ212" s="21"/>
      <c r="BR212" s="21"/>
      <c r="BS212" s="21"/>
      <c r="BT212" s="21"/>
      <c r="BU212" s="21"/>
      <c r="BV212" s="21"/>
      <c r="BW212" s="21"/>
      <c r="BX212" s="21"/>
      <c r="BY212" s="21"/>
      <c r="BZ212" s="21"/>
      <c r="CA212" s="21"/>
      <c r="CB212" s="21"/>
      <c r="CC212" s="21"/>
      <c r="CD212" s="21"/>
      <c r="CE212" s="21"/>
      <c r="CF212"/>
      <c r="CN212"/>
      <c r="CO212"/>
      <c r="CP212"/>
      <c r="CQ212"/>
      <c r="CR212"/>
      <c r="CW212" s="119">
        <f t="shared" si="48"/>
        <v>43221</v>
      </c>
      <c r="CX212" s="118">
        <f t="shared" ref="CX212:CX232" si="64">AF212</f>
        <v>0.2</v>
      </c>
      <c r="CY212" s="118">
        <f t="shared" ref="CY212:CY232" si="65">AG212</f>
        <v>0.25</v>
      </c>
      <c r="CZ212" s="118">
        <f t="shared" ref="CZ212:CZ232" si="66">AH212</f>
        <v>0.3</v>
      </c>
      <c r="DB212" s="118">
        <f t="shared" si="49"/>
        <v>0.16</v>
      </c>
      <c r="DC212" s="118">
        <f t="shared" si="50"/>
        <v>0.2</v>
      </c>
      <c r="DD212" s="118">
        <f t="shared" si="51"/>
        <v>0.24</v>
      </c>
      <c r="DF212" s="119">
        <f t="shared" si="52"/>
        <v>43221</v>
      </c>
      <c r="DG212" s="16">
        <f t="shared" si="53"/>
        <v>0.75</v>
      </c>
      <c r="DJ212" s="119">
        <f t="shared" si="54"/>
        <v>43221</v>
      </c>
      <c r="DK212" s="118">
        <f t="shared" si="55"/>
        <v>0.12</v>
      </c>
      <c r="DL212" s="118">
        <f t="shared" si="56"/>
        <v>0.15</v>
      </c>
      <c r="DM212" s="118">
        <f t="shared" si="57"/>
        <v>0.18</v>
      </c>
      <c r="DO212" s="118">
        <f t="shared" si="58"/>
        <v>0.08</v>
      </c>
      <c r="DP212" s="118">
        <f t="shared" si="59"/>
        <v>0.1</v>
      </c>
      <c r="DQ212" s="118">
        <f t="shared" si="60"/>
        <v>0.12</v>
      </c>
    </row>
    <row r="213" spans="1:121" x14ac:dyDescent="0.2">
      <c r="A213" s="16"/>
      <c r="B213" s="54">
        <v>42370</v>
      </c>
      <c r="C213" s="55">
        <v>37.995716094970703</v>
      </c>
      <c r="D213" s="55">
        <v>39.495716094970703</v>
      </c>
      <c r="E213" s="55">
        <v>40.995716094970703</v>
      </c>
      <c r="F213" s="39"/>
      <c r="G213" s="55">
        <v>27.5</v>
      </c>
      <c r="H213" s="55">
        <v>27.5</v>
      </c>
      <c r="I213" s="55">
        <v>27.5</v>
      </c>
      <c r="J213" s="22"/>
      <c r="K213" s="23">
        <v>43252</v>
      </c>
      <c r="L213" s="56">
        <v>29.290000915527344</v>
      </c>
      <c r="M213" s="56">
        <v>29.290000915527344</v>
      </c>
      <c r="N213" s="56">
        <v>29.290000915527344</v>
      </c>
      <c r="O213" s="21"/>
      <c r="P213" s="56">
        <v>19.790000915527344</v>
      </c>
      <c r="Q213" s="56">
        <v>19.790000915527344</v>
      </c>
      <c r="R213" s="56">
        <v>19.790000915527344</v>
      </c>
      <c r="S213" s="21"/>
      <c r="T213" s="56">
        <v>0</v>
      </c>
      <c r="U213" s="56">
        <v>0</v>
      </c>
      <c r="V213" s="56">
        <v>0</v>
      </c>
      <c r="W213" s="21"/>
      <c r="X213" s="56">
        <v>0.16</v>
      </c>
      <c r="Y213" s="56">
        <v>0.2</v>
      </c>
      <c r="Z213" s="56">
        <v>0.24</v>
      </c>
      <c r="AA213" s="21"/>
      <c r="AB213" s="56">
        <v>0.08</v>
      </c>
      <c r="AC213" s="56">
        <v>0.1</v>
      </c>
      <c r="AD213" s="56">
        <v>0.12</v>
      </c>
      <c r="AE213" s="21"/>
      <c r="AF213" s="56">
        <v>0.2</v>
      </c>
      <c r="AG213" s="56">
        <v>0.25</v>
      </c>
      <c r="AH213" s="56">
        <v>0.3</v>
      </c>
      <c r="AI213" s="21"/>
      <c r="AJ213" s="56">
        <v>0.12</v>
      </c>
      <c r="AK213" s="56">
        <v>0.15</v>
      </c>
      <c r="AL213" s="56">
        <v>0.18</v>
      </c>
      <c r="AM213" s="21"/>
      <c r="AN213" s="22">
        <v>68</v>
      </c>
      <c r="AO213" s="57">
        <v>0.4</v>
      </c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3">
        <v>43252</v>
      </c>
      <c r="BG213" s="59">
        <v>0.75</v>
      </c>
      <c r="BH213" s="21"/>
      <c r="BI213" s="21"/>
      <c r="BJ213" s="21"/>
      <c r="BK213" s="21"/>
      <c r="BL213" s="21"/>
      <c r="BM213" s="21"/>
      <c r="BN213" s="21"/>
      <c r="BO213" s="21"/>
      <c r="BP213" s="21"/>
      <c r="BQ213" s="21"/>
      <c r="BR213" s="21"/>
      <c r="BS213" s="21"/>
      <c r="BT213" s="21"/>
      <c r="BU213" s="21"/>
      <c r="BV213" s="21"/>
      <c r="BW213" s="21"/>
      <c r="BX213" s="21"/>
      <c r="BY213" s="21"/>
      <c r="BZ213" s="21"/>
      <c r="CA213" s="21"/>
      <c r="CB213" s="21"/>
      <c r="CC213" s="21"/>
      <c r="CD213" s="21"/>
      <c r="CE213" s="21"/>
      <c r="CF213"/>
      <c r="CN213"/>
      <c r="CO213"/>
      <c r="CP213"/>
      <c r="CQ213"/>
      <c r="CR213"/>
      <c r="CW213" s="119">
        <f t="shared" si="48"/>
        <v>43252</v>
      </c>
      <c r="CX213" s="118">
        <f t="shared" si="64"/>
        <v>0.2</v>
      </c>
      <c r="CY213" s="118">
        <f t="shared" si="65"/>
        <v>0.25</v>
      </c>
      <c r="CZ213" s="118">
        <f t="shared" si="66"/>
        <v>0.3</v>
      </c>
      <c r="DB213" s="118">
        <f t="shared" si="49"/>
        <v>0.16</v>
      </c>
      <c r="DC213" s="118">
        <f t="shared" si="50"/>
        <v>0.2</v>
      </c>
      <c r="DD213" s="118">
        <f t="shared" si="51"/>
        <v>0.24</v>
      </c>
      <c r="DF213" s="119">
        <f t="shared" si="52"/>
        <v>43252</v>
      </c>
      <c r="DG213" s="16">
        <f t="shared" si="53"/>
        <v>0.75</v>
      </c>
      <c r="DJ213" s="119">
        <f t="shared" si="54"/>
        <v>43252</v>
      </c>
      <c r="DK213" s="118">
        <f t="shared" si="55"/>
        <v>0.12</v>
      </c>
      <c r="DL213" s="118">
        <f t="shared" si="56"/>
        <v>0.15</v>
      </c>
      <c r="DM213" s="118">
        <f t="shared" si="57"/>
        <v>0.18</v>
      </c>
      <c r="DO213" s="118">
        <f t="shared" si="58"/>
        <v>0.08</v>
      </c>
      <c r="DP213" s="118">
        <f t="shared" si="59"/>
        <v>0.1</v>
      </c>
      <c r="DQ213" s="118">
        <f t="shared" si="60"/>
        <v>0.12</v>
      </c>
    </row>
    <row r="214" spans="1:121" x14ac:dyDescent="0.2">
      <c r="A214" s="16"/>
      <c r="B214" s="54">
        <v>42401</v>
      </c>
      <c r="C214" s="55">
        <v>37.395713806152344</v>
      </c>
      <c r="D214" s="55">
        <v>38.895713806152344</v>
      </c>
      <c r="E214" s="55">
        <v>40.395713806152344</v>
      </c>
      <c r="F214" s="39"/>
      <c r="G214" s="55">
        <v>26</v>
      </c>
      <c r="H214" s="55">
        <v>26</v>
      </c>
      <c r="I214" s="55">
        <v>26</v>
      </c>
      <c r="J214" s="22"/>
      <c r="K214" s="23">
        <v>43282</v>
      </c>
      <c r="L214" s="56">
        <v>35.290000915527344</v>
      </c>
      <c r="M214" s="56">
        <v>35.290000915527344</v>
      </c>
      <c r="N214" s="56">
        <v>35.290000915527344</v>
      </c>
      <c r="O214" s="21"/>
      <c r="P214" s="56">
        <v>25.790000915527344</v>
      </c>
      <c r="Q214" s="56">
        <v>25.790000915527344</v>
      </c>
      <c r="R214" s="56">
        <v>25.790000915527344</v>
      </c>
      <c r="S214" s="21"/>
      <c r="T214" s="56">
        <v>0</v>
      </c>
      <c r="U214" s="56">
        <v>0</v>
      </c>
      <c r="V214" s="56">
        <v>0</v>
      </c>
      <c r="W214" s="21"/>
      <c r="X214" s="56">
        <v>0.16</v>
      </c>
      <c r="Y214" s="56">
        <v>0.2</v>
      </c>
      <c r="Z214" s="56">
        <v>0.24</v>
      </c>
      <c r="AA214" s="21"/>
      <c r="AB214" s="56">
        <v>0.08</v>
      </c>
      <c r="AC214" s="56">
        <v>0.1</v>
      </c>
      <c r="AD214" s="56">
        <v>0.12</v>
      </c>
      <c r="AE214" s="21"/>
      <c r="AF214" s="56">
        <v>0.2</v>
      </c>
      <c r="AG214" s="56">
        <v>0.25</v>
      </c>
      <c r="AH214" s="56">
        <v>0.3</v>
      </c>
      <c r="AI214" s="21"/>
      <c r="AJ214" s="56">
        <v>0.12</v>
      </c>
      <c r="AK214" s="56">
        <v>0.15</v>
      </c>
      <c r="AL214" s="56">
        <v>0.18</v>
      </c>
      <c r="AM214" s="21"/>
      <c r="AN214" s="22">
        <v>69</v>
      </c>
      <c r="AO214" s="57">
        <v>0.4</v>
      </c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3">
        <v>43282</v>
      </c>
      <c r="BG214" s="59">
        <v>0.75</v>
      </c>
      <c r="BH214" s="21"/>
      <c r="BI214" s="21"/>
      <c r="BJ214" s="21"/>
      <c r="BK214" s="21"/>
      <c r="BL214" s="21"/>
      <c r="BM214" s="21"/>
      <c r="BN214" s="21"/>
      <c r="BO214" s="21"/>
      <c r="BP214" s="21"/>
      <c r="BQ214" s="21"/>
      <c r="BR214" s="21"/>
      <c r="BS214" s="21"/>
      <c r="BT214" s="21"/>
      <c r="BU214" s="21"/>
      <c r="BV214" s="21"/>
      <c r="BW214" s="21"/>
      <c r="BX214" s="21"/>
      <c r="BY214" s="21"/>
      <c r="BZ214" s="21"/>
      <c r="CA214" s="21"/>
      <c r="CB214" s="21"/>
      <c r="CC214" s="21"/>
      <c r="CD214" s="21"/>
      <c r="CE214" s="21"/>
      <c r="CF214"/>
      <c r="CN214"/>
      <c r="CO214"/>
      <c r="CP214"/>
      <c r="CQ214"/>
      <c r="CR214"/>
      <c r="CW214" s="119">
        <f t="shared" si="48"/>
        <v>43282</v>
      </c>
      <c r="CX214" s="118">
        <f t="shared" si="64"/>
        <v>0.2</v>
      </c>
      <c r="CY214" s="118">
        <f t="shared" si="65"/>
        <v>0.25</v>
      </c>
      <c r="CZ214" s="118">
        <f t="shared" si="66"/>
        <v>0.3</v>
      </c>
      <c r="DB214" s="118">
        <f t="shared" si="49"/>
        <v>0.16</v>
      </c>
      <c r="DC214" s="118">
        <f t="shared" si="50"/>
        <v>0.2</v>
      </c>
      <c r="DD214" s="118">
        <f t="shared" si="51"/>
        <v>0.24</v>
      </c>
      <c r="DF214" s="119">
        <f t="shared" si="52"/>
        <v>43282</v>
      </c>
      <c r="DG214" s="16">
        <f t="shared" si="53"/>
        <v>0.75</v>
      </c>
      <c r="DJ214" s="119">
        <f t="shared" si="54"/>
        <v>43282</v>
      </c>
      <c r="DK214" s="118">
        <f t="shared" si="55"/>
        <v>0.12</v>
      </c>
      <c r="DL214" s="118">
        <f t="shared" si="56"/>
        <v>0.15</v>
      </c>
      <c r="DM214" s="118">
        <f t="shared" si="57"/>
        <v>0.18</v>
      </c>
      <c r="DO214" s="118">
        <f t="shared" si="58"/>
        <v>0.08</v>
      </c>
      <c r="DP214" s="118">
        <f t="shared" si="59"/>
        <v>0.1</v>
      </c>
      <c r="DQ214" s="118">
        <f t="shared" si="60"/>
        <v>0.12</v>
      </c>
    </row>
    <row r="215" spans="1:121" x14ac:dyDescent="0.2">
      <c r="A215" s="16"/>
      <c r="B215" s="54">
        <v>42430</v>
      </c>
      <c r="C215" s="55">
        <v>36.107681274414063</v>
      </c>
      <c r="D215" s="55">
        <v>37.607681274414063</v>
      </c>
      <c r="E215" s="55">
        <v>39.107681274414063</v>
      </c>
      <c r="F215" s="39"/>
      <c r="G215" s="55">
        <v>27</v>
      </c>
      <c r="H215" s="55">
        <v>27</v>
      </c>
      <c r="I215" s="55">
        <v>27</v>
      </c>
      <c r="J215" s="22"/>
      <c r="K215" s="23">
        <v>43313</v>
      </c>
      <c r="L215" s="56">
        <v>33.290004730224609</v>
      </c>
      <c r="M215" s="56">
        <v>33.290004730224609</v>
      </c>
      <c r="N215" s="56">
        <v>33.290004730224609</v>
      </c>
      <c r="O215" s="21"/>
      <c r="P215" s="56">
        <v>25.790000915527344</v>
      </c>
      <c r="Q215" s="56">
        <v>25.790000915527344</v>
      </c>
      <c r="R215" s="56">
        <v>25.790000915527344</v>
      </c>
      <c r="S215" s="21"/>
      <c r="T215" s="56">
        <v>0</v>
      </c>
      <c r="U215" s="56">
        <v>0</v>
      </c>
      <c r="V215" s="56">
        <v>0</v>
      </c>
      <c r="W215" s="21"/>
      <c r="X215" s="56">
        <v>0.24</v>
      </c>
      <c r="Y215" s="56">
        <v>0.3</v>
      </c>
      <c r="Z215" s="56">
        <v>0.36</v>
      </c>
      <c r="AA215" s="21"/>
      <c r="AB215" s="56">
        <v>0.12</v>
      </c>
      <c r="AC215" s="56">
        <v>0.15</v>
      </c>
      <c r="AD215" s="56">
        <v>0.18</v>
      </c>
      <c r="AE215" s="21"/>
      <c r="AF215" s="56">
        <v>0.32</v>
      </c>
      <c r="AG215" s="56">
        <v>0.4</v>
      </c>
      <c r="AH215" s="56">
        <v>0.48</v>
      </c>
      <c r="AI215" s="21"/>
      <c r="AJ215" s="56">
        <v>0.192</v>
      </c>
      <c r="AK215" s="56">
        <v>0.24</v>
      </c>
      <c r="AL215" s="56">
        <v>0.28799999999999998</v>
      </c>
      <c r="AM215" s="21"/>
      <c r="AN215" s="22">
        <v>69</v>
      </c>
      <c r="AO215" s="57">
        <v>0.4</v>
      </c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3">
        <v>43313</v>
      </c>
      <c r="BG215" s="59">
        <v>0.75</v>
      </c>
      <c r="BH215" s="21"/>
      <c r="BI215" s="21"/>
      <c r="BJ215" s="21"/>
      <c r="BK215" s="21"/>
      <c r="BL215" s="21"/>
      <c r="BM215" s="21"/>
      <c r="BN215" s="21"/>
      <c r="BO215" s="21"/>
      <c r="BP215" s="21"/>
      <c r="BQ215" s="21"/>
      <c r="BR215" s="21"/>
      <c r="BS215" s="21"/>
      <c r="BT215" s="21"/>
      <c r="BU215" s="21"/>
      <c r="BV215" s="21"/>
      <c r="BW215" s="21"/>
      <c r="BX215" s="21"/>
      <c r="BY215" s="21"/>
      <c r="BZ215" s="21"/>
      <c r="CA215" s="21"/>
      <c r="CB215" s="21"/>
      <c r="CC215" s="21"/>
      <c r="CD215" s="21"/>
      <c r="CE215" s="21"/>
      <c r="CF215"/>
      <c r="CN215"/>
      <c r="CO215"/>
      <c r="CP215"/>
      <c r="CQ215"/>
      <c r="CR215"/>
      <c r="CW215" s="119">
        <f t="shared" si="48"/>
        <v>43313</v>
      </c>
      <c r="CX215" s="118">
        <f t="shared" si="64"/>
        <v>0.32</v>
      </c>
      <c r="CY215" s="118">
        <f t="shared" si="65"/>
        <v>0.4</v>
      </c>
      <c r="CZ215" s="118">
        <f t="shared" si="66"/>
        <v>0.48</v>
      </c>
      <c r="DB215" s="118">
        <f t="shared" si="49"/>
        <v>0.24</v>
      </c>
      <c r="DC215" s="118">
        <f t="shared" si="50"/>
        <v>0.3</v>
      </c>
      <c r="DD215" s="118">
        <f t="shared" si="51"/>
        <v>0.36</v>
      </c>
      <c r="DF215" s="119">
        <f t="shared" si="52"/>
        <v>43313</v>
      </c>
      <c r="DG215" s="16">
        <f t="shared" si="53"/>
        <v>0.75</v>
      </c>
      <c r="DJ215" s="119">
        <f t="shared" si="54"/>
        <v>43313</v>
      </c>
      <c r="DK215" s="118">
        <f t="shared" si="55"/>
        <v>0.192</v>
      </c>
      <c r="DL215" s="118">
        <f t="shared" si="56"/>
        <v>0.24</v>
      </c>
      <c r="DM215" s="118">
        <f t="shared" si="57"/>
        <v>0.28799999999999998</v>
      </c>
      <c r="DO215" s="118">
        <f t="shared" si="58"/>
        <v>0.12</v>
      </c>
      <c r="DP215" s="118">
        <f t="shared" si="59"/>
        <v>0.15</v>
      </c>
      <c r="DQ215" s="118">
        <f t="shared" si="60"/>
        <v>0.18</v>
      </c>
    </row>
    <row r="216" spans="1:121" x14ac:dyDescent="0.2">
      <c r="A216" s="16"/>
      <c r="B216" s="54">
        <v>42461</v>
      </c>
      <c r="C216" s="55">
        <v>36.307682037353516</v>
      </c>
      <c r="D216" s="55">
        <v>37.807682037353516</v>
      </c>
      <c r="E216" s="55">
        <v>39.307682037353516</v>
      </c>
      <c r="F216" s="39"/>
      <c r="G216" s="55">
        <v>24</v>
      </c>
      <c r="H216" s="55">
        <v>24</v>
      </c>
      <c r="I216" s="55">
        <v>24</v>
      </c>
      <c r="J216" s="22"/>
      <c r="K216" s="23">
        <v>43344</v>
      </c>
      <c r="L216" s="56">
        <v>25.290000915527344</v>
      </c>
      <c r="M216" s="56">
        <v>25.290000915527344</v>
      </c>
      <c r="N216" s="56">
        <v>25.290000915527344</v>
      </c>
      <c r="O216" s="21"/>
      <c r="P216" s="56">
        <v>19.790000915527344</v>
      </c>
      <c r="Q216" s="56">
        <v>19.790000915527344</v>
      </c>
      <c r="R216" s="56">
        <v>19.790000915527344</v>
      </c>
      <c r="S216" s="21"/>
      <c r="T216" s="56">
        <v>0</v>
      </c>
      <c r="U216" s="56">
        <v>0</v>
      </c>
      <c r="V216" s="56">
        <v>0</v>
      </c>
      <c r="W216" s="21"/>
      <c r="X216" s="56">
        <v>0.24</v>
      </c>
      <c r="Y216" s="56">
        <v>0.3</v>
      </c>
      <c r="Z216" s="56">
        <v>0.36</v>
      </c>
      <c r="AA216" s="21"/>
      <c r="AB216" s="56">
        <v>0.12</v>
      </c>
      <c r="AC216" s="56">
        <v>0.15</v>
      </c>
      <c r="AD216" s="56">
        <v>0.18</v>
      </c>
      <c r="AE216" s="21"/>
      <c r="AF216" s="56">
        <v>0.32</v>
      </c>
      <c r="AG216" s="56">
        <v>0.4</v>
      </c>
      <c r="AH216" s="56">
        <v>0.48</v>
      </c>
      <c r="AI216" s="21"/>
      <c r="AJ216" s="56">
        <v>0.192</v>
      </c>
      <c r="AK216" s="56">
        <v>0.24</v>
      </c>
      <c r="AL216" s="56">
        <v>0.28799999999999998</v>
      </c>
      <c r="AM216" s="21"/>
      <c r="AN216" s="22">
        <v>69</v>
      </c>
      <c r="AO216" s="57">
        <v>0.4</v>
      </c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3">
        <v>43344</v>
      </c>
      <c r="BG216" s="59">
        <v>0.75</v>
      </c>
      <c r="BH216" s="21"/>
      <c r="BI216" s="21"/>
      <c r="BJ216" s="21"/>
      <c r="BK216" s="21"/>
      <c r="BL216" s="21"/>
      <c r="BM216" s="21"/>
      <c r="BN216" s="21"/>
      <c r="BO216" s="21"/>
      <c r="BP216" s="21"/>
      <c r="BQ216" s="21"/>
      <c r="BR216" s="21"/>
      <c r="BS216" s="21"/>
      <c r="BT216" s="21"/>
      <c r="BU216" s="21"/>
      <c r="BV216" s="21"/>
      <c r="BW216" s="21"/>
      <c r="BX216" s="21"/>
      <c r="BY216" s="21"/>
      <c r="BZ216" s="21"/>
      <c r="CA216" s="21"/>
      <c r="CB216" s="21"/>
      <c r="CC216" s="21"/>
      <c r="CD216" s="21"/>
      <c r="CE216" s="21"/>
      <c r="CF216"/>
      <c r="CN216"/>
      <c r="CO216"/>
      <c r="CP216"/>
      <c r="CQ216"/>
      <c r="CR216"/>
      <c r="CW216" s="119">
        <f t="shared" si="48"/>
        <v>43344</v>
      </c>
      <c r="CX216" s="118">
        <f t="shared" si="64"/>
        <v>0.32</v>
      </c>
      <c r="CY216" s="118">
        <f t="shared" si="65"/>
        <v>0.4</v>
      </c>
      <c r="CZ216" s="118">
        <f t="shared" si="66"/>
        <v>0.48</v>
      </c>
      <c r="DB216" s="118">
        <f t="shared" si="49"/>
        <v>0.24</v>
      </c>
      <c r="DC216" s="118">
        <f t="shared" si="50"/>
        <v>0.3</v>
      </c>
      <c r="DD216" s="118">
        <f t="shared" si="51"/>
        <v>0.36</v>
      </c>
      <c r="DF216" s="119">
        <f t="shared" si="52"/>
        <v>43344</v>
      </c>
      <c r="DG216" s="16">
        <f t="shared" si="53"/>
        <v>0.75</v>
      </c>
      <c r="DJ216" s="119">
        <f t="shared" si="54"/>
        <v>43344</v>
      </c>
      <c r="DK216" s="118">
        <f t="shared" si="55"/>
        <v>0.192</v>
      </c>
      <c r="DL216" s="118">
        <f t="shared" si="56"/>
        <v>0.24</v>
      </c>
      <c r="DM216" s="118">
        <f t="shared" si="57"/>
        <v>0.28799999999999998</v>
      </c>
      <c r="DO216" s="118">
        <f t="shared" si="58"/>
        <v>0.12</v>
      </c>
      <c r="DP216" s="118">
        <f t="shared" si="59"/>
        <v>0.15</v>
      </c>
      <c r="DQ216" s="118">
        <f t="shared" si="60"/>
        <v>0.18</v>
      </c>
    </row>
    <row r="217" spans="1:121" x14ac:dyDescent="0.2">
      <c r="A217" s="16"/>
      <c r="B217" s="54">
        <v>42491</v>
      </c>
      <c r="C217" s="55">
        <v>42.885002899169926</v>
      </c>
      <c r="D217" s="55">
        <v>45.335002899169922</v>
      </c>
      <c r="E217" s="55">
        <v>47.785002899169918</v>
      </c>
      <c r="F217" s="39"/>
      <c r="G217" s="55">
        <v>24.540000915527344</v>
      </c>
      <c r="H217" s="55">
        <v>24.540000915527344</v>
      </c>
      <c r="I217" s="55">
        <v>24.540000915527344</v>
      </c>
      <c r="J217" s="22"/>
      <c r="K217" s="23">
        <v>43374</v>
      </c>
      <c r="L217" s="56">
        <v>20.286001205444336</v>
      </c>
      <c r="M217" s="56">
        <v>20.286001205444336</v>
      </c>
      <c r="N217" s="56">
        <v>20.286001205444336</v>
      </c>
      <c r="O217" s="21"/>
      <c r="P217" s="56">
        <v>14.786500930786133</v>
      </c>
      <c r="Q217" s="56">
        <v>14.786500930786133</v>
      </c>
      <c r="R217" s="56">
        <v>14.786500930786133</v>
      </c>
      <c r="S217" s="21"/>
      <c r="T217" s="56">
        <v>0</v>
      </c>
      <c r="U217" s="56">
        <v>0</v>
      </c>
      <c r="V217" s="56">
        <v>0</v>
      </c>
      <c r="W217" s="21"/>
      <c r="X217" s="56">
        <v>0.16</v>
      </c>
      <c r="Y217" s="56">
        <v>0.2</v>
      </c>
      <c r="Z217" s="56">
        <v>0.24</v>
      </c>
      <c r="AA217" s="21"/>
      <c r="AB217" s="56">
        <v>0.08</v>
      </c>
      <c r="AC217" s="56">
        <v>0.1</v>
      </c>
      <c r="AD217" s="56">
        <v>0.12</v>
      </c>
      <c r="AE217" s="21"/>
      <c r="AF217" s="56">
        <v>0.2</v>
      </c>
      <c r="AG217" s="56">
        <v>0.25</v>
      </c>
      <c r="AH217" s="56">
        <v>0.3</v>
      </c>
      <c r="AI217" s="21"/>
      <c r="AJ217" s="56">
        <v>0.12</v>
      </c>
      <c r="AK217" s="56">
        <v>0.15</v>
      </c>
      <c r="AL217" s="56">
        <v>0.18</v>
      </c>
      <c r="AM217" s="21"/>
      <c r="AN217" s="22">
        <v>70</v>
      </c>
      <c r="AO217" s="57">
        <v>0.4</v>
      </c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3">
        <v>43374</v>
      </c>
      <c r="BG217" s="59">
        <v>0.75</v>
      </c>
      <c r="BH217" s="21"/>
      <c r="BI217" s="21"/>
      <c r="BJ217" s="21"/>
      <c r="BK217" s="21"/>
      <c r="BL217" s="21"/>
      <c r="BM217" s="21"/>
      <c r="BN217" s="21"/>
      <c r="BO217" s="21"/>
      <c r="BP217" s="21"/>
      <c r="BQ217" s="21"/>
      <c r="BR217" s="21"/>
      <c r="BS217" s="21"/>
      <c r="BT217" s="21"/>
      <c r="BU217" s="21"/>
      <c r="BV217" s="21"/>
      <c r="BW217" s="21"/>
      <c r="BX217" s="21"/>
      <c r="BY217" s="21"/>
      <c r="BZ217" s="21"/>
      <c r="CA217" s="21"/>
      <c r="CB217" s="21"/>
      <c r="CC217" s="21"/>
      <c r="CD217" s="21"/>
      <c r="CE217" s="21"/>
      <c r="CF217"/>
      <c r="CN217"/>
      <c r="CO217"/>
      <c r="CP217"/>
      <c r="CQ217"/>
      <c r="CR217"/>
      <c r="CW217" s="119">
        <f t="shared" si="48"/>
        <v>43374</v>
      </c>
      <c r="CX217" s="118">
        <f t="shared" si="64"/>
        <v>0.2</v>
      </c>
      <c r="CY217" s="118">
        <f t="shared" si="65"/>
        <v>0.25</v>
      </c>
      <c r="CZ217" s="118">
        <f t="shared" si="66"/>
        <v>0.3</v>
      </c>
      <c r="DB217" s="118">
        <f t="shared" si="49"/>
        <v>0.16</v>
      </c>
      <c r="DC217" s="118">
        <f t="shared" si="50"/>
        <v>0.2</v>
      </c>
      <c r="DD217" s="118">
        <f t="shared" si="51"/>
        <v>0.24</v>
      </c>
      <c r="DF217" s="119">
        <f t="shared" si="52"/>
        <v>43374</v>
      </c>
      <c r="DG217" s="16">
        <f t="shared" si="53"/>
        <v>0.75</v>
      </c>
      <c r="DJ217" s="119">
        <f t="shared" si="54"/>
        <v>43374</v>
      </c>
      <c r="DK217" s="118">
        <f t="shared" si="55"/>
        <v>0.12</v>
      </c>
      <c r="DL217" s="118">
        <f t="shared" si="56"/>
        <v>0.15</v>
      </c>
      <c r="DM217" s="118">
        <f t="shared" si="57"/>
        <v>0.18</v>
      </c>
      <c r="DO217" s="118">
        <f t="shared" si="58"/>
        <v>0.08</v>
      </c>
      <c r="DP217" s="118">
        <f t="shared" si="59"/>
        <v>0.1</v>
      </c>
      <c r="DQ217" s="118">
        <f t="shared" si="60"/>
        <v>0.12</v>
      </c>
    </row>
    <row r="218" spans="1:121" x14ac:dyDescent="0.2">
      <c r="A218" s="16"/>
      <c r="B218" s="54">
        <v>42522</v>
      </c>
      <c r="C218" s="55">
        <v>54.125</v>
      </c>
      <c r="D218" s="55">
        <v>59.125</v>
      </c>
      <c r="E218" s="55">
        <v>64.125</v>
      </c>
      <c r="F218" s="39"/>
      <c r="G218" s="55">
        <v>27.540000915527344</v>
      </c>
      <c r="H218" s="55">
        <v>27.540000915527344</v>
      </c>
      <c r="I218" s="55">
        <v>27.540000915527344</v>
      </c>
      <c r="J218" s="22"/>
      <c r="K218" s="23">
        <v>43405</v>
      </c>
      <c r="L218" s="56">
        <v>22.290000915527344</v>
      </c>
      <c r="M218" s="56">
        <v>22.290000915527344</v>
      </c>
      <c r="N218" s="56">
        <v>22.290000915527344</v>
      </c>
      <c r="O218" s="21"/>
      <c r="P218" s="56">
        <v>14.790000915527344</v>
      </c>
      <c r="Q218" s="56">
        <v>14.790000915527344</v>
      </c>
      <c r="R218" s="56">
        <v>14.790000915527344</v>
      </c>
      <c r="S218" s="21"/>
      <c r="T218" s="56">
        <v>0</v>
      </c>
      <c r="U218" s="56">
        <v>0</v>
      </c>
      <c r="V218" s="56">
        <v>0</v>
      </c>
      <c r="W218" s="21"/>
      <c r="X218" s="56">
        <v>0.16</v>
      </c>
      <c r="Y218" s="56">
        <v>0.2</v>
      </c>
      <c r="Z218" s="56">
        <v>0.24</v>
      </c>
      <c r="AA218" s="21"/>
      <c r="AB218" s="56">
        <v>0.08</v>
      </c>
      <c r="AC218" s="56">
        <v>0.1</v>
      </c>
      <c r="AD218" s="56">
        <v>0.12</v>
      </c>
      <c r="AE218" s="21"/>
      <c r="AF218" s="56">
        <v>0.2</v>
      </c>
      <c r="AG218" s="56">
        <v>0.25</v>
      </c>
      <c r="AH218" s="56">
        <v>0.3</v>
      </c>
      <c r="AI218" s="21"/>
      <c r="AJ218" s="56">
        <v>0.12</v>
      </c>
      <c r="AK218" s="56">
        <v>0.15</v>
      </c>
      <c r="AL218" s="56">
        <v>0.18</v>
      </c>
      <c r="AM218" s="21"/>
      <c r="AN218" s="22">
        <v>70</v>
      </c>
      <c r="AO218" s="57">
        <v>0.4</v>
      </c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3">
        <v>43405</v>
      </c>
      <c r="BG218" s="59">
        <v>0.75</v>
      </c>
      <c r="BH218" s="21"/>
      <c r="BI218" s="21"/>
      <c r="BJ218" s="21"/>
      <c r="BK218" s="21"/>
      <c r="BL218" s="21"/>
      <c r="BM218" s="21"/>
      <c r="BN218" s="21"/>
      <c r="BO218" s="21"/>
      <c r="BP218" s="21"/>
      <c r="BQ218" s="21"/>
      <c r="BR218" s="21"/>
      <c r="BS218" s="21"/>
      <c r="BT218" s="21"/>
      <c r="BU218" s="21"/>
      <c r="BV218" s="21"/>
      <c r="BW218" s="21"/>
      <c r="BX218" s="21"/>
      <c r="BY218" s="21"/>
      <c r="BZ218" s="21"/>
      <c r="CA218" s="21"/>
      <c r="CB218" s="21"/>
      <c r="CC218" s="21"/>
      <c r="CD218" s="21"/>
      <c r="CE218" s="21"/>
      <c r="CF218"/>
      <c r="CN218"/>
      <c r="CO218"/>
      <c r="CP218"/>
      <c r="CQ218"/>
      <c r="CR218"/>
      <c r="CW218" s="119">
        <f t="shared" si="48"/>
        <v>43405</v>
      </c>
      <c r="CX218" s="118">
        <f t="shared" si="64"/>
        <v>0.2</v>
      </c>
      <c r="CY218" s="118">
        <f t="shared" si="65"/>
        <v>0.25</v>
      </c>
      <c r="CZ218" s="118">
        <f t="shared" si="66"/>
        <v>0.3</v>
      </c>
      <c r="DB218" s="118">
        <f t="shared" si="49"/>
        <v>0.16</v>
      </c>
      <c r="DC218" s="118">
        <f t="shared" si="50"/>
        <v>0.2</v>
      </c>
      <c r="DD218" s="118">
        <f t="shared" si="51"/>
        <v>0.24</v>
      </c>
      <c r="DF218" s="119">
        <f t="shared" si="52"/>
        <v>43405</v>
      </c>
      <c r="DG218" s="16">
        <f t="shared" si="53"/>
        <v>0.75</v>
      </c>
      <c r="DJ218" s="119">
        <f t="shared" si="54"/>
        <v>43405</v>
      </c>
      <c r="DK218" s="118">
        <f t="shared" si="55"/>
        <v>0.12</v>
      </c>
      <c r="DL218" s="118">
        <f t="shared" si="56"/>
        <v>0.15</v>
      </c>
      <c r="DM218" s="118">
        <f t="shared" si="57"/>
        <v>0.18</v>
      </c>
      <c r="DO218" s="118">
        <f t="shared" si="58"/>
        <v>0.08</v>
      </c>
      <c r="DP218" s="118">
        <f t="shared" si="59"/>
        <v>0.1</v>
      </c>
      <c r="DQ218" s="118">
        <f t="shared" si="60"/>
        <v>0.12</v>
      </c>
    </row>
    <row r="219" spans="1:121" x14ac:dyDescent="0.2">
      <c r="A219" s="16"/>
      <c r="B219" s="54">
        <v>42552</v>
      </c>
      <c r="C219" s="55">
        <v>58.5</v>
      </c>
      <c r="D219" s="55">
        <v>68.5</v>
      </c>
      <c r="E219" s="55">
        <v>78.5</v>
      </c>
      <c r="F219" s="39"/>
      <c r="G219" s="55">
        <v>28.040000915527344</v>
      </c>
      <c r="H219" s="55">
        <v>28.040000915527344</v>
      </c>
      <c r="I219" s="55">
        <v>28.040000915527344</v>
      </c>
      <c r="J219" s="22"/>
      <c r="K219" s="23">
        <v>43435</v>
      </c>
      <c r="L219" s="56">
        <v>27.290000915527344</v>
      </c>
      <c r="M219" s="56">
        <v>27.290000915527344</v>
      </c>
      <c r="N219" s="56">
        <v>27.290000915527344</v>
      </c>
      <c r="O219" s="21"/>
      <c r="P219" s="56">
        <v>21.790000915527344</v>
      </c>
      <c r="Q219" s="56">
        <v>21.790000915527344</v>
      </c>
      <c r="R219" s="56">
        <v>21.790000915527344</v>
      </c>
      <c r="S219" s="21"/>
      <c r="T219" s="56">
        <v>0</v>
      </c>
      <c r="U219" s="56">
        <v>0</v>
      </c>
      <c r="V219" s="56">
        <v>0</v>
      </c>
      <c r="W219" s="21"/>
      <c r="X219" s="56">
        <v>0.16</v>
      </c>
      <c r="Y219" s="56">
        <v>0.2</v>
      </c>
      <c r="Z219" s="56">
        <v>0.24</v>
      </c>
      <c r="AA219" s="21"/>
      <c r="AB219" s="56">
        <v>0.08</v>
      </c>
      <c r="AC219" s="56">
        <v>0.1</v>
      </c>
      <c r="AD219" s="56">
        <v>0.12</v>
      </c>
      <c r="AE219" s="21"/>
      <c r="AF219" s="56">
        <v>0.2</v>
      </c>
      <c r="AG219" s="56">
        <v>0.25</v>
      </c>
      <c r="AH219" s="56">
        <v>0.3</v>
      </c>
      <c r="AI219" s="21"/>
      <c r="AJ219" s="56">
        <v>0.12</v>
      </c>
      <c r="AK219" s="56">
        <v>0.15</v>
      </c>
      <c r="AL219" s="56">
        <v>0.18</v>
      </c>
      <c r="AM219" s="21"/>
      <c r="AN219" s="22">
        <v>70</v>
      </c>
      <c r="AO219" s="57">
        <v>0.4</v>
      </c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3">
        <v>43435</v>
      </c>
      <c r="BG219" s="59">
        <v>0.75</v>
      </c>
      <c r="BH219" s="21"/>
      <c r="BI219" s="21"/>
      <c r="BJ219" s="21"/>
      <c r="BK219" s="21"/>
      <c r="BL219" s="21"/>
      <c r="BM219" s="21"/>
      <c r="BN219" s="21"/>
      <c r="BO219" s="21"/>
      <c r="BP219" s="21"/>
      <c r="BQ219" s="21"/>
      <c r="BR219" s="21"/>
      <c r="BS219" s="21"/>
      <c r="BT219" s="21"/>
      <c r="BU219" s="21"/>
      <c r="BV219" s="21"/>
      <c r="BW219" s="21"/>
      <c r="BX219" s="21"/>
      <c r="BY219" s="21"/>
      <c r="BZ219" s="21"/>
      <c r="CA219" s="21"/>
      <c r="CB219" s="21"/>
      <c r="CC219" s="21"/>
      <c r="CD219" s="21"/>
      <c r="CE219" s="21"/>
      <c r="CF219"/>
      <c r="CN219"/>
      <c r="CO219"/>
      <c r="CP219"/>
      <c r="CQ219"/>
      <c r="CR219"/>
      <c r="CW219" s="119">
        <f t="shared" si="48"/>
        <v>43435</v>
      </c>
      <c r="CX219" s="118">
        <f t="shared" si="64"/>
        <v>0.2</v>
      </c>
      <c r="CY219" s="118">
        <f t="shared" si="65"/>
        <v>0.25</v>
      </c>
      <c r="CZ219" s="118">
        <f t="shared" si="66"/>
        <v>0.3</v>
      </c>
      <c r="DB219" s="118">
        <f t="shared" si="49"/>
        <v>0.16</v>
      </c>
      <c r="DC219" s="118">
        <f t="shared" si="50"/>
        <v>0.2</v>
      </c>
      <c r="DD219" s="118">
        <f t="shared" si="51"/>
        <v>0.24</v>
      </c>
      <c r="DF219" s="119">
        <f t="shared" si="52"/>
        <v>43435</v>
      </c>
      <c r="DG219" s="16">
        <f t="shared" si="53"/>
        <v>0.75</v>
      </c>
      <c r="DJ219" s="119">
        <f t="shared" si="54"/>
        <v>43435</v>
      </c>
      <c r="DK219" s="118">
        <f t="shared" si="55"/>
        <v>0.12</v>
      </c>
      <c r="DL219" s="118">
        <f t="shared" si="56"/>
        <v>0.15</v>
      </c>
      <c r="DM219" s="118">
        <f t="shared" si="57"/>
        <v>0.18</v>
      </c>
      <c r="DO219" s="118">
        <f t="shared" si="58"/>
        <v>0.08</v>
      </c>
      <c r="DP219" s="118">
        <f t="shared" si="59"/>
        <v>0.1</v>
      </c>
      <c r="DQ219" s="118">
        <f t="shared" si="60"/>
        <v>0.12</v>
      </c>
    </row>
    <row r="220" spans="1:121" x14ac:dyDescent="0.2">
      <c r="A220" s="16"/>
      <c r="B220" s="54">
        <v>42583</v>
      </c>
      <c r="C220" s="55">
        <v>58.5</v>
      </c>
      <c r="D220" s="55">
        <v>68.5</v>
      </c>
      <c r="E220" s="55">
        <v>78.5</v>
      </c>
      <c r="F220" s="39"/>
      <c r="G220" s="55">
        <v>29.040000915527344</v>
      </c>
      <c r="H220" s="55">
        <v>29.040000915527344</v>
      </c>
      <c r="I220" s="55">
        <v>29.040000915527344</v>
      </c>
      <c r="J220" s="22"/>
      <c r="K220" s="23">
        <v>43466</v>
      </c>
      <c r="L220" s="56">
        <v>35.75</v>
      </c>
      <c r="M220" s="56">
        <v>35.75</v>
      </c>
      <c r="N220" s="56">
        <v>35.75</v>
      </c>
      <c r="O220" s="21"/>
      <c r="P220" s="56">
        <v>25.25</v>
      </c>
      <c r="Q220" s="56">
        <v>25.25</v>
      </c>
      <c r="R220" s="56">
        <v>25.25</v>
      </c>
      <c r="S220" s="21"/>
      <c r="T220" s="56">
        <v>0</v>
      </c>
      <c r="U220" s="56">
        <v>0</v>
      </c>
      <c r="V220" s="56">
        <v>0</v>
      </c>
      <c r="W220" s="21"/>
      <c r="X220" s="56">
        <v>0.16</v>
      </c>
      <c r="Y220" s="56">
        <v>0.2</v>
      </c>
      <c r="Z220" s="56">
        <v>0.24</v>
      </c>
      <c r="AA220" s="21"/>
      <c r="AB220" s="56">
        <v>0.08</v>
      </c>
      <c r="AC220" s="56">
        <v>0.1</v>
      </c>
      <c r="AD220" s="56">
        <v>0.12</v>
      </c>
      <c r="AE220" s="21"/>
      <c r="AF220" s="56">
        <v>0.2</v>
      </c>
      <c r="AG220" s="56">
        <v>0.25</v>
      </c>
      <c r="AH220" s="56">
        <v>0.3</v>
      </c>
      <c r="AI220" s="21"/>
      <c r="AJ220" s="56">
        <v>0.12</v>
      </c>
      <c r="AK220" s="56">
        <v>0.15</v>
      </c>
      <c r="AL220" s="56">
        <v>0.18</v>
      </c>
      <c r="AM220" s="21"/>
      <c r="AN220" s="22">
        <v>71</v>
      </c>
      <c r="AO220" s="57">
        <v>0.4</v>
      </c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3">
        <v>43466</v>
      </c>
      <c r="BG220" s="59">
        <v>0.75</v>
      </c>
      <c r="BH220" s="21"/>
      <c r="BI220" s="21"/>
      <c r="BJ220" s="21"/>
      <c r="BK220" s="21"/>
      <c r="BL220" s="21"/>
      <c r="BM220" s="21"/>
      <c r="BN220" s="21"/>
      <c r="BO220" s="21"/>
      <c r="BP220" s="21"/>
      <c r="BQ220" s="21"/>
      <c r="BR220" s="21"/>
      <c r="BS220" s="21"/>
      <c r="BT220" s="21"/>
      <c r="BU220" s="21"/>
      <c r="BV220" s="21"/>
      <c r="BW220" s="21"/>
      <c r="BX220" s="21"/>
      <c r="BY220" s="21"/>
      <c r="BZ220" s="21"/>
      <c r="CA220" s="21"/>
      <c r="CB220" s="21"/>
      <c r="CC220" s="21"/>
      <c r="CD220" s="21"/>
      <c r="CE220" s="21"/>
      <c r="CF220"/>
      <c r="CN220"/>
      <c r="CO220"/>
      <c r="CP220"/>
      <c r="CQ220"/>
      <c r="CR220"/>
      <c r="CW220" s="119">
        <f t="shared" si="48"/>
        <v>43466</v>
      </c>
      <c r="CX220" s="118">
        <f t="shared" si="64"/>
        <v>0.2</v>
      </c>
      <c r="CY220" s="118">
        <f t="shared" si="65"/>
        <v>0.25</v>
      </c>
      <c r="CZ220" s="118">
        <f t="shared" si="66"/>
        <v>0.3</v>
      </c>
      <c r="DB220" s="118">
        <f t="shared" si="49"/>
        <v>0.16</v>
      </c>
      <c r="DC220" s="118">
        <f t="shared" si="50"/>
        <v>0.2</v>
      </c>
      <c r="DD220" s="118">
        <f t="shared" si="51"/>
        <v>0.24</v>
      </c>
      <c r="DF220" s="119">
        <f t="shared" si="52"/>
        <v>43466</v>
      </c>
      <c r="DG220" s="16">
        <f t="shared" si="53"/>
        <v>0.75</v>
      </c>
      <c r="DJ220" s="119">
        <f t="shared" si="54"/>
        <v>43466</v>
      </c>
      <c r="DK220" s="118">
        <f t="shared" si="55"/>
        <v>0.12</v>
      </c>
      <c r="DL220" s="118">
        <f t="shared" si="56"/>
        <v>0.15</v>
      </c>
      <c r="DM220" s="118">
        <f t="shared" si="57"/>
        <v>0.18</v>
      </c>
      <c r="DO220" s="118">
        <f t="shared" si="58"/>
        <v>0.08</v>
      </c>
      <c r="DP220" s="118">
        <f t="shared" si="59"/>
        <v>0.1</v>
      </c>
      <c r="DQ220" s="118">
        <f t="shared" si="60"/>
        <v>0.12</v>
      </c>
    </row>
    <row r="221" spans="1:121" x14ac:dyDescent="0.2">
      <c r="A221" s="16"/>
      <c r="B221" s="54">
        <v>42614</v>
      </c>
      <c r="C221" s="55">
        <v>30.709999084472656</v>
      </c>
      <c r="D221" s="55">
        <v>32.209999084472656</v>
      </c>
      <c r="E221" s="55">
        <v>33.709999084472656</v>
      </c>
      <c r="F221" s="39"/>
      <c r="G221" s="55">
        <v>23.040000915527344</v>
      </c>
      <c r="H221" s="55">
        <v>23.040000915527344</v>
      </c>
      <c r="I221" s="55">
        <v>23.040000915527344</v>
      </c>
      <c r="J221" s="22"/>
      <c r="K221" s="23">
        <v>43497</v>
      </c>
      <c r="L221" s="56">
        <v>31.246002197265625</v>
      </c>
      <c r="M221" s="56">
        <v>31.246002197265625</v>
      </c>
      <c r="N221" s="56">
        <v>31.246002197265625</v>
      </c>
      <c r="O221" s="21"/>
      <c r="P221" s="56">
        <v>22.746501922607422</v>
      </c>
      <c r="Q221" s="56">
        <v>22.746501922607422</v>
      </c>
      <c r="R221" s="56">
        <v>22.746501922607422</v>
      </c>
      <c r="S221" s="21"/>
      <c r="T221" s="56">
        <v>0</v>
      </c>
      <c r="U221" s="56">
        <v>0</v>
      </c>
      <c r="V221" s="56">
        <v>0</v>
      </c>
      <c r="W221" s="21"/>
      <c r="X221" s="56">
        <v>0.16</v>
      </c>
      <c r="Y221" s="56">
        <v>0.2</v>
      </c>
      <c r="Z221" s="56">
        <v>0.24</v>
      </c>
      <c r="AA221" s="21"/>
      <c r="AB221" s="56">
        <v>0.08</v>
      </c>
      <c r="AC221" s="56">
        <v>0.1</v>
      </c>
      <c r="AD221" s="56">
        <v>0.12</v>
      </c>
      <c r="AE221" s="21"/>
      <c r="AF221" s="56">
        <v>0.2</v>
      </c>
      <c r="AG221" s="56">
        <v>0.25</v>
      </c>
      <c r="AH221" s="56">
        <v>0.3</v>
      </c>
      <c r="AI221" s="21"/>
      <c r="AJ221" s="56">
        <v>0.12</v>
      </c>
      <c r="AK221" s="56">
        <v>0.15</v>
      </c>
      <c r="AL221" s="56">
        <v>0.18</v>
      </c>
      <c r="AM221" s="21"/>
      <c r="AN221" s="22">
        <v>71</v>
      </c>
      <c r="AO221" s="57">
        <v>0.4</v>
      </c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3">
        <v>43497</v>
      </c>
      <c r="BG221" s="59">
        <v>0.75</v>
      </c>
      <c r="BH221" s="21"/>
      <c r="BI221" s="21"/>
      <c r="BJ221" s="21"/>
      <c r="BK221" s="21"/>
      <c r="BL221" s="21"/>
      <c r="BM221" s="21"/>
      <c r="BN221" s="21"/>
      <c r="BO221" s="21"/>
      <c r="BP221" s="21"/>
      <c r="BQ221" s="21"/>
      <c r="BR221" s="21"/>
      <c r="BS221" s="21"/>
      <c r="BT221" s="21"/>
      <c r="BU221" s="21"/>
      <c r="BV221" s="21"/>
      <c r="BW221" s="21"/>
      <c r="BX221" s="21"/>
      <c r="BY221" s="21"/>
      <c r="BZ221" s="21"/>
      <c r="CA221" s="21"/>
      <c r="CB221" s="21"/>
      <c r="CC221" s="21"/>
      <c r="CD221" s="21"/>
      <c r="CE221" s="21"/>
      <c r="CF221"/>
      <c r="CN221"/>
      <c r="CO221"/>
      <c r="CP221"/>
      <c r="CQ221"/>
      <c r="CR221"/>
      <c r="CW221" s="119">
        <f t="shared" si="48"/>
        <v>43497</v>
      </c>
      <c r="CX221" s="118">
        <f t="shared" si="64"/>
        <v>0.2</v>
      </c>
      <c r="CY221" s="118">
        <f t="shared" si="65"/>
        <v>0.25</v>
      </c>
      <c r="CZ221" s="118">
        <f t="shared" si="66"/>
        <v>0.3</v>
      </c>
      <c r="DB221" s="118">
        <f t="shared" si="49"/>
        <v>0.16</v>
      </c>
      <c r="DC221" s="118">
        <f t="shared" si="50"/>
        <v>0.2</v>
      </c>
      <c r="DD221" s="118">
        <f t="shared" si="51"/>
        <v>0.24</v>
      </c>
      <c r="DF221" s="119">
        <f t="shared" si="52"/>
        <v>43497</v>
      </c>
      <c r="DG221" s="16">
        <f t="shared" si="53"/>
        <v>0.75</v>
      </c>
      <c r="DJ221" s="119">
        <f t="shared" si="54"/>
        <v>43497</v>
      </c>
      <c r="DK221" s="118">
        <f t="shared" si="55"/>
        <v>0.12</v>
      </c>
      <c r="DL221" s="118">
        <f t="shared" si="56"/>
        <v>0.15</v>
      </c>
      <c r="DM221" s="118">
        <f t="shared" si="57"/>
        <v>0.18</v>
      </c>
      <c r="DO221" s="118">
        <f t="shared" si="58"/>
        <v>0.08</v>
      </c>
      <c r="DP221" s="118">
        <f t="shared" si="59"/>
        <v>0.1</v>
      </c>
      <c r="DQ221" s="118">
        <f t="shared" si="60"/>
        <v>0.12</v>
      </c>
    </row>
    <row r="222" spans="1:121" x14ac:dyDescent="0.2">
      <c r="A222" s="16"/>
      <c r="B222" s="54">
        <v>42644</v>
      </c>
      <c r="C222" s="55">
        <v>34.611568450927734</v>
      </c>
      <c r="D222" s="55">
        <v>36.111568450927734</v>
      </c>
      <c r="E222" s="55">
        <v>37.611568450927734</v>
      </c>
      <c r="F222" s="39"/>
      <c r="G222" s="55">
        <v>22.540002822875977</v>
      </c>
      <c r="H222" s="55">
        <v>22.540002822875977</v>
      </c>
      <c r="I222" s="55">
        <v>22.540002822875977</v>
      </c>
      <c r="J222" s="22"/>
      <c r="K222" s="23">
        <v>43525</v>
      </c>
      <c r="L222" s="56">
        <v>25.5</v>
      </c>
      <c r="M222" s="56">
        <v>25.5</v>
      </c>
      <c r="N222" s="56">
        <v>25.5</v>
      </c>
      <c r="O222" s="21"/>
      <c r="P222" s="56">
        <v>20</v>
      </c>
      <c r="Q222" s="56">
        <v>20</v>
      </c>
      <c r="R222" s="56">
        <v>20</v>
      </c>
      <c r="S222" s="21"/>
      <c r="T222" s="56">
        <v>0</v>
      </c>
      <c r="U222" s="56">
        <v>0</v>
      </c>
      <c r="V222" s="56">
        <v>0</v>
      </c>
      <c r="W222" s="21"/>
      <c r="X222" s="56">
        <v>0.16</v>
      </c>
      <c r="Y222" s="56">
        <v>0.2</v>
      </c>
      <c r="Z222" s="56">
        <v>0.24</v>
      </c>
      <c r="AA222" s="21"/>
      <c r="AB222" s="56">
        <v>0.08</v>
      </c>
      <c r="AC222" s="56">
        <v>0.1</v>
      </c>
      <c r="AD222" s="56">
        <v>0.12</v>
      </c>
      <c r="AE222" s="21"/>
      <c r="AF222" s="56">
        <v>0.2</v>
      </c>
      <c r="AG222" s="56">
        <v>0.25</v>
      </c>
      <c r="AH222" s="56">
        <v>0.3</v>
      </c>
      <c r="AI222" s="21"/>
      <c r="AJ222" s="56">
        <v>0.12</v>
      </c>
      <c r="AK222" s="56">
        <v>0.15</v>
      </c>
      <c r="AL222" s="56">
        <v>0.18</v>
      </c>
      <c r="AM222" s="21"/>
      <c r="AN222" s="22">
        <v>71</v>
      </c>
      <c r="AO222" s="57">
        <v>0.4</v>
      </c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3">
        <v>43525</v>
      </c>
      <c r="BG222" s="59">
        <v>0.75</v>
      </c>
      <c r="BH222" s="21"/>
      <c r="BI222" s="21"/>
      <c r="BJ222" s="21"/>
      <c r="BK222" s="21"/>
      <c r="BL222" s="21"/>
      <c r="BM222" s="21"/>
      <c r="BN222" s="21"/>
      <c r="BO222" s="21"/>
      <c r="BP222" s="21"/>
      <c r="BQ222" s="21"/>
      <c r="BR222" s="21"/>
      <c r="BS222" s="21"/>
      <c r="BT222" s="21"/>
      <c r="BU222" s="21"/>
      <c r="BV222" s="21"/>
      <c r="BW222" s="21"/>
      <c r="BX222" s="21"/>
      <c r="BY222" s="21"/>
      <c r="BZ222" s="21"/>
      <c r="CA222" s="21"/>
      <c r="CB222" s="21"/>
      <c r="CC222" s="21"/>
      <c r="CD222" s="21"/>
      <c r="CE222" s="21"/>
      <c r="CF222"/>
      <c r="CN222"/>
      <c r="CO222"/>
      <c r="CP222"/>
      <c r="CQ222"/>
      <c r="CR222"/>
      <c r="CW222" s="119">
        <f t="shared" si="48"/>
        <v>43525</v>
      </c>
      <c r="CX222" s="118">
        <f t="shared" si="64"/>
        <v>0.2</v>
      </c>
      <c r="CY222" s="118">
        <f t="shared" si="65"/>
        <v>0.25</v>
      </c>
      <c r="CZ222" s="118">
        <f t="shared" si="66"/>
        <v>0.3</v>
      </c>
      <c r="DB222" s="118">
        <f t="shared" si="49"/>
        <v>0.16</v>
      </c>
      <c r="DC222" s="118">
        <f t="shared" si="50"/>
        <v>0.2</v>
      </c>
      <c r="DD222" s="118">
        <f t="shared" si="51"/>
        <v>0.24</v>
      </c>
      <c r="DF222" s="119">
        <f t="shared" si="52"/>
        <v>43525</v>
      </c>
      <c r="DG222" s="16">
        <f t="shared" si="53"/>
        <v>0.75</v>
      </c>
      <c r="DJ222" s="119">
        <f t="shared" si="54"/>
        <v>43525</v>
      </c>
      <c r="DK222" s="118">
        <f t="shared" si="55"/>
        <v>0.12</v>
      </c>
      <c r="DL222" s="118">
        <f t="shared" si="56"/>
        <v>0.15</v>
      </c>
      <c r="DM222" s="118">
        <f t="shared" si="57"/>
        <v>0.18</v>
      </c>
      <c r="DO222" s="118">
        <f t="shared" si="58"/>
        <v>0.08</v>
      </c>
      <c r="DP222" s="118">
        <f t="shared" si="59"/>
        <v>0.1</v>
      </c>
      <c r="DQ222" s="118">
        <f t="shared" si="60"/>
        <v>0.12</v>
      </c>
    </row>
    <row r="223" spans="1:121" x14ac:dyDescent="0.2">
      <c r="A223" s="16"/>
      <c r="B223" s="54">
        <v>42675</v>
      </c>
      <c r="C223" s="55">
        <v>34.711566925048828</v>
      </c>
      <c r="D223" s="55">
        <v>36.211566925048828</v>
      </c>
      <c r="E223" s="55">
        <v>37.711566925048828</v>
      </c>
      <c r="F223" s="39"/>
      <c r="G223" s="55">
        <v>23.540000915527344</v>
      </c>
      <c r="H223" s="55">
        <v>23.540000915527344</v>
      </c>
      <c r="I223" s="55">
        <v>23.540000915527344</v>
      </c>
      <c r="J223" s="22"/>
      <c r="K223" s="23">
        <v>43556</v>
      </c>
      <c r="L223" s="56">
        <v>22</v>
      </c>
      <c r="M223" s="56">
        <v>22</v>
      </c>
      <c r="N223" s="56">
        <v>22</v>
      </c>
      <c r="O223" s="21"/>
      <c r="P223" s="56">
        <v>16.495000839233398</v>
      </c>
      <c r="Q223" s="56">
        <v>16.495000839233398</v>
      </c>
      <c r="R223" s="56">
        <v>16.495000839233398</v>
      </c>
      <c r="S223" s="21"/>
      <c r="T223" s="56">
        <v>0</v>
      </c>
      <c r="U223" s="56">
        <v>0</v>
      </c>
      <c r="V223" s="56">
        <v>0</v>
      </c>
      <c r="W223" s="21"/>
      <c r="X223" s="56">
        <v>0.16</v>
      </c>
      <c r="Y223" s="56">
        <v>0.2</v>
      </c>
      <c r="Z223" s="56">
        <v>0.24</v>
      </c>
      <c r="AA223" s="21"/>
      <c r="AB223" s="56">
        <v>0.08</v>
      </c>
      <c r="AC223" s="56">
        <v>0.1</v>
      </c>
      <c r="AD223" s="56">
        <v>0.12</v>
      </c>
      <c r="AE223" s="21"/>
      <c r="AF223" s="56">
        <v>0.2</v>
      </c>
      <c r="AG223" s="56">
        <v>0.25</v>
      </c>
      <c r="AH223" s="56">
        <v>0.3</v>
      </c>
      <c r="AI223" s="21"/>
      <c r="AJ223" s="56">
        <v>0.12</v>
      </c>
      <c r="AK223" s="56">
        <v>0.15</v>
      </c>
      <c r="AL223" s="56">
        <v>0.18</v>
      </c>
      <c r="AM223" s="21"/>
      <c r="AN223" s="22">
        <v>72</v>
      </c>
      <c r="AO223" s="57">
        <v>0.4</v>
      </c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3">
        <v>43556</v>
      </c>
      <c r="BG223" s="59">
        <v>0.75</v>
      </c>
      <c r="BH223" s="21"/>
      <c r="BI223" s="21"/>
      <c r="BJ223" s="21"/>
      <c r="BK223" s="21"/>
      <c r="BL223" s="21"/>
      <c r="BM223" s="21"/>
      <c r="BN223" s="21"/>
      <c r="BO223" s="21"/>
      <c r="BP223" s="21"/>
      <c r="BQ223" s="21"/>
      <c r="BR223" s="21"/>
      <c r="BS223" s="21"/>
      <c r="BT223" s="21"/>
      <c r="BU223" s="21"/>
      <c r="BV223" s="21"/>
      <c r="BW223" s="21"/>
      <c r="BX223" s="21"/>
      <c r="BY223" s="21"/>
      <c r="BZ223" s="21"/>
      <c r="CA223" s="21"/>
      <c r="CB223" s="21"/>
      <c r="CC223" s="21"/>
      <c r="CD223" s="21"/>
      <c r="CE223" s="21"/>
      <c r="CF223"/>
      <c r="CN223"/>
      <c r="CO223"/>
      <c r="CP223"/>
      <c r="CQ223"/>
      <c r="CR223"/>
      <c r="CW223" s="119">
        <f t="shared" si="48"/>
        <v>43556</v>
      </c>
      <c r="CX223" s="118">
        <f t="shared" si="64"/>
        <v>0.2</v>
      </c>
      <c r="CY223" s="118">
        <f t="shared" si="65"/>
        <v>0.25</v>
      </c>
      <c r="CZ223" s="118">
        <f t="shared" si="66"/>
        <v>0.3</v>
      </c>
      <c r="DB223" s="118">
        <f t="shared" si="49"/>
        <v>0.16</v>
      </c>
      <c r="DC223" s="118">
        <f t="shared" si="50"/>
        <v>0.2</v>
      </c>
      <c r="DD223" s="118">
        <f t="shared" si="51"/>
        <v>0.24</v>
      </c>
      <c r="DF223" s="119">
        <f t="shared" si="52"/>
        <v>43556</v>
      </c>
      <c r="DG223" s="16">
        <f t="shared" si="53"/>
        <v>0.75</v>
      </c>
      <c r="DJ223" s="119">
        <f t="shared" si="54"/>
        <v>43556</v>
      </c>
      <c r="DK223" s="118">
        <f t="shared" si="55"/>
        <v>0.12</v>
      </c>
      <c r="DL223" s="118">
        <f t="shared" si="56"/>
        <v>0.15</v>
      </c>
      <c r="DM223" s="118">
        <f t="shared" si="57"/>
        <v>0.18</v>
      </c>
      <c r="DO223" s="118">
        <f t="shared" si="58"/>
        <v>0.08</v>
      </c>
      <c r="DP223" s="118">
        <f t="shared" si="59"/>
        <v>0.1</v>
      </c>
      <c r="DQ223" s="118">
        <f t="shared" si="60"/>
        <v>0.12</v>
      </c>
    </row>
    <row r="224" spans="1:121" x14ac:dyDescent="0.2">
      <c r="A224" s="16"/>
      <c r="B224" s="54">
        <v>42705</v>
      </c>
      <c r="C224" s="55">
        <v>34.811565399169922</v>
      </c>
      <c r="D224" s="55">
        <v>36.311565399169922</v>
      </c>
      <c r="E224" s="55">
        <v>37.811565399169922</v>
      </c>
      <c r="F224" s="39"/>
      <c r="G224" s="55">
        <v>25.790000915527344</v>
      </c>
      <c r="H224" s="55">
        <v>25.790000915527344</v>
      </c>
      <c r="I224" s="55">
        <v>25.790000915527344</v>
      </c>
      <c r="J224" s="22"/>
      <c r="K224" s="23">
        <v>43586</v>
      </c>
      <c r="L224" s="56">
        <v>22.290000915527344</v>
      </c>
      <c r="M224" s="56">
        <v>22.290000915527344</v>
      </c>
      <c r="N224" s="56">
        <v>22.290000915527344</v>
      </c>
      <c r="O224" s="21"/>
      <c r="P224" s="56">
        <v>15.795000076293945</v>
      </c>
      <c r="Q224" s="56">
        <v>15.795000076293945</v>
      </c>
      <c r="R224" s="56">
        <v>15.795000076293945</v>
      </c>
      <c r="S224" s="21"/>
      <c r="T224" s="56">
        <v>0</v>
      </c>
      <c r="U224" s="56">
        <v>0</v>
      </c>
      <c r="V224" s="56">
        <v>0</v>
      </c>
      <c r="W224" s="21"/>
      <c r="X224" s="56">
        <v>0.16</v>
      </c>
      <c r="Y224" s="56">
        <v>0.2</v>
      </c>
      <c r="Z224" s="56">
        <v>0.24</v>
      </c>
      <c r="AA224" s="21"/>
      <c r="AB224" s="56">
        <v>0.08</v>
      </c>
      <c r="AC224" s="56">
        <v>0.1</v>
      </c>
      <c r="AD224" s="56">
        <v>0.12</v>
      </c>
      <c r="AE224" s="21"/>
      <c r="AF224" s="56">
        <v>0.2</v>
      </c>
      <c r="AG224" s="56">
        <v>0.25</v>
      </c>
      <c r="AH224" s="56">
        <v>0.3</v>
      </c>
      <c r="AI224" s="21"/>
      <c r="AJ224" s="56">
        <v>0.12</v>
      </c>
      <c r="AK224" s="56">
        <v>0.15</v>
      </c>
      <c r="AL224" s="56">
        <v>0.18</v>
      </c>
      <c r="AM224" s="21"/>
      <c r="AN224" s="22">
        <v>72</v>
      </c>
      <c r="AO224" s="57">
        <v>0.4</v>
      </c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3">
        <v>43586</v>
      </c>
      <c r="BG224" s="59">
        <v>0.75</v>
      </c>
      <c r="BH224" s="21"/>
      <c r="BI224" s="21"/>
      <c r="BJ224" s="21"/>
      <c r="BK224" s="21"/>
      <c r="BL224" s="21"/>
      <c r="BM224" s="21"/>
      <c r="BN224" s="21"/>
      <c r="BO224" s="21"/>
      <c r="BP224" s="21"/>
      <c r="BQ224" s="21"/>
      <c r="BR224" s="21"/>
      <c r="BS224" s="21"/>
      <c r="BT224" s="21"/>
      <c r="BU224" s="21"/>
      <c r="BV224" s="21"/>
      <c r="BW224" s="21"/>
      <c r="BX224" s="21"/>
      <c r="BY224" s="21"/>
      <c r="BZ224" s="21"/>
      <c r="CA224" s="21"/>
      <c r="CB224" s="21"/>
      <c r="CC224" s="21"/>
      <c r="CD224" s="21"/>
      <c r="CE224" s="21"/>
      <c r="CF224"/>
      <c r="CN224"/>
      <c r="CO224"/>
      <c r="CP224"/>
      <c r="CQ224"/>
      <c r="CR224"/>
      <c r="CW224" s="119">
        <f t="shared" si="48"/>
        <v>43586</v>
      </c>
      <c r="CX224" s="118">
        <f t="shared" si="64"/>
        <v>0.2</v>
      </c>
      <c r="CY224" s="118">
        <f t="shared" si="65"/>
        <v>0.25</v>
      </c>
      <c r="CZ224" s="118">
        <f t="shared" si="66"/>
        <v>0.3</v>
      </c>
      <c r="DB224" s="118">
        <f t="shared" si="49"/>
        <v>0.16</v>
      </c>
      <c r="DC224" s="118">
        <f t="shared" si="50"/>
        <v>0.2</v>
      </c>
      <c r="DD224" s="118">
        <f t="shared" si="51"/>
        <v>0.24</v>
      </c>
      <c r="DF224" s="119">
        <f t="shared" si="52"/>
        <v>43586</v>
      </c>
      <c r="DG224" s="16">
        <f t="shared" si="53"/>
        <v>0.75</v>
      </c>
      <c r="DJ224" s="119">
        <f t="shared" si="54"/>
        <v>43586</v>
      </c>
      <c r="DK224" s="118">
        <f t="shared" si="55"/>
        <v>0.12</v>
      </c>
      <c r="DL224" s="118">
        <f t="shared" si="56"/>
        <v>0.15</v>
      </c>
      <c r="DM224" s="118">
        <f t="shared" si="57"/>
        <v>0.18</v>
      </c>
      <c r="DO224" s="118">
        <f t="shared" si="58"/>
        <v>0.08</v>
      </c>
      <c r="DP224" s="118">
        <f t="shared" si="59"/>
        <v>0.1</v>
      </c>
      <c r="DQ224" s="118">
        <f t="shared" si="60"/>
        <v>0.12</v>
      </c>
    </row>
    <row r="225" spans="1:121" x14ac:dyDescent="0.2">
      <c r="A225" s="16"/>
      <c r="B225" s="54">
        <v>42736</v>
      </c>
      <c r="C225" s="55">
        <v>38.495716094970703</v>
      </c>
      <c r="D225" s="55">
        <v>39.995716094970703</v>
      </c>
      <c r="E225" s="55">
        <v>41.495716094970703</v>
      </c>
      <c r="F225" s="39"/>
      <c r="G225" s="55">
        <v>28</v>
      </c>
      <c r="H225" s="55">
        <v>28</v>
      </c>
      <c r="I225" s="55">
        <v>28</v>
      </c>
      <c r="J225" s="22"/>
      <c r="K225" s="23">
        <v>43617</v>
      </c>
      <c r="L225" s="56">
        <v>29.290000915527344</v>
      </c>
      <c r="M225" s="56">
        <v>29.290000915527344</v>
      </c>
      <c r="N225" s="56">
        <v>29.290000915527344</v>
      </c>
      <c r="O225" s="21"/>
      <c r="P225" s="56">
        <v>19.790000915527344</v>
      </c>
      <c r="Q225" s="56">
        <v>19.790000915527344</v>
      </c>
      <c r="R225" s="56">
        <v>19.790000915527344</v>
      </c>
      <c r="S225" s="21"/>
      <c r="T225" s="56">
        <v>0</v>
      </c>
      <c r="U225" s="56">
        <v>0</v>
      </c>
      <c r="V225" s="56">
        <v>0</v>
      </c>
      <c r="W225" s="21"/>
      <c r="X225" s="56">
        <v>0.16</v>
      </c>
      <c r="Y225" s="56">
        <v>0.2</v>
      </c>
      <c r="Z225" s="56">
        <v>0.24</v>
      </c>
      <c r="AA225" s="21"/>
      <c r="AB225" s="56">
        <v>0.08</v>
      </c>
      <c r="AC225" s="56">
        <v>0.1</v>
      </c>
      <c r="AD225" s="56">
        <v>0.12</v>
      </c>
      <c r="AE225" s="21"/>
      <c r="AF225" s="56">
        <v>0.2</v>
      </c>
      <c r="AG225" s="56">
        <v>0.25</v>
      </c>
      <c r="AH225" s="56">
        <v>0.3</v>
      </c>
      <c r="AI225" s="21"/>
      <c r="AJ225" s="56">
        <v>0.12</v>
      </c>
      <c r="AK225" s="56">
        <v>0.15</v>
      </c>
      <c r="AL225" s="56">
        <v>0.18</v>
      </c>
      <c r="AM225" s="21"/>
      <c r="AN225" s="22">
        <v>72</v>
      </c>
      <c r="AO225" s="57">
        <v>0.4</v>
      </c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3">
        <v>43617</v>
      </c>
      <c r="BG225" s="59">
        <v>0.75</v>
      </c>
      <c r="BH225" s="21"/>
      <c r="BI225" s="21"/>
      <c r="BJ225" s="21"/>
      <c r="BK225" s="21"/>
      <c r="BL225" s="21"/>
      <c r="BM225" s="21"/>
      <c r="BN225" s="21"/>
      <c r="BO225" s="21"/>
      <c r="BP225" s="21"/>
      <c r="BQ225" s="21"/>
      <c r="BR225" s="21"/>
      <c r="BS225" s="21"/>
      <c r="BT225" s="21"/>
      <c r="BU225" s="21"/>
      <c r="BV225" s="21"/>
      <c r="BW225" s="21"/>
      <c r="BX225" s="21"/>
      <c r="BY225" s="21"/>
      <c r="BZ225" s="21"/>
      <c r="CA225" s="21"/>
      <c r="CB225" s="21"/>
      <c r="CC225" s="21"/>
      <c r="CD225" s="21"/>
      <c r="CE225" s="21"/>
      <c r="CF225"/>
      <c r="CN225"/>
      <c r="CO225"/>
      <c r="CP225"/>
      <c r="CQ225"/>
      <c r="CR225"/>
      <c r="CW225" s="119">
        <f t="shared" si="48"/>
        <v>43617</v>
      </c>
      <c r="CX225" s="118">
        <f t="shared" si="64"/>
        <v>0.2</v>
      </c>
      <c r="CY225" s="118">
        <f t="shared" si="65"/>
        <v>0.25</v>
      </c>
      <c r="CZ225" s="118">
        <f t="shared" si="66"/>
        <v>0.3</v>
      </c>
      <c r="DB225" s="118">
        <f t="shared" si="49"/>
        <v>0.16</v>
      </c>
      <c r="DC225" s="118">
        <f t="shared" si="50"/>
        <v>0.2</v>
      </c>
      <c r="DD225" s="118">
        <f t="shared" si="51"/>
        <v>0.24</v>
      </c>
      <c r="DF225" s="119">
        <f t="shared" si="52"/>
        <v>43617</v>
      </c>
      <c r="DG225" s="16">
        <f t="shared" si="53"/>
        <v>0.75</v>
      </c>
      <c r="DJ225" s="119">
        <f t="shared" si="54"/>
        <v>43617</v>
      </c>
      <c r="DK225" s="118">
        <f t="shared" si="55"/>
        <v>0.12</v>
      </c>
      <c r="DL225" s="118">
        <f t="shared" si="56"/>
        <v>0.15</v>
      </c>
      <c r="DM225" s="118">
        <f t="shared" si="57"/>
        <v>0.18</v>
      </c>
      <c r="DO225" s="118">
        <f t="shared" si="58"/>
        <v>0.08</v>
      </c>
      <c r="DP225" s="118">
        <f t="shared" si="59"/>
        <v>0.1</v>
      </c>
      <c r="DQ225" s="118">
        <f t="shared" si="60"/>
        <v>0.12</v>
      </c>
    </row>
    <row r="226" spans="1:121" x14ac:dyDescent="0.2">
      <c r="A226" s="16"/>
      <c r="B226" s="54">
        <v>42767</v>
      </c>
      <c r="C226" s="55">
        <v>37.895713806152344</v>
      </c>
      <c r="D226" s="55">
        <v>39.395713806152344</v>
      </c>
      <c r="E226" s="55">
        <v>40.895713806152344</v>
      </c>
      <c r="F226" s="39"/>
      <c r="G226" s="55">
        <v>26.5</v>
      </c>
      <c r="H226" s="55">
        <v>26.5</v>
      </c>
      <c r="I226" s="55">
        <v>26.5</v>
      </c>
      <c r="J226" s="22"/>
      <c r="K226" s="23">
        <v>43647</v>
      </c>
      <c r="L226" s="56">
        <v>35.290000915527344</v>
      </c>
      <c r="M226" s="56">
        <v>35.290000915527344</v>
      </c>
      <c r="N226" s="56">
        <v>35.290000915527344</v>
      </c>
      <c r="O226" s="21"/>
      <c r="P226" s="56">
        <v>25.790000915527344</v>
      </c>
      <c r="Q226" s="56">
        <v>25.790000915527344</v>
      </c>
      <c r="R226" s="56">
        <v>25.790000915527344</v>
      </c>
      <c r="S226" s="21"/>
      <c r="T226" s="56">
        <v>0</v>
      </c>
      <c r="U226" s="56">
        <v>0</v>
      </c>
      <c r="V226" s="56">
        <v>0</v>
      </c>
      <c r="W226" s="21"/>
      <c r="X226" s="56">
        <v>0.16</v>
      </c>
      <c r="Y226" s="56">
        <v>0.2</v>
      </c>
      <c r="Z226" s="56">
        <v>0.24</v>
      </c>
      <c r="AA226" s="21"/>
      <c r="AB226" s="56">
        <v>0.08</v>
      </c>
      <c r="AC226" s="56">
        <v>0.1</v>
      </c>
      <c r="AD226" s="56">
        <v>0.12</v>
      </c>
      <c r="AE226" s="21"/>
      <c r="AF226" s="56">
        <v>0.2</v>
      </c>
      <c r="AG226" s="56">
        <v>0.25</v>
      </c>
      <c r="AH226" s="56">
        <v>0.3</v>
      </c>
      <c r="AI226" s="21"/>
      <c r="AJ226" s="56">
        <v>0.12</v>
      </c>
      <c r="AK226" s="56">
        <v>0.15</v>
      </c>
      <c r="AL226" s="56">
        <v>0.18</v>
      </c>
      <c r="AM226" s="21"/>
      <c r="AN226" s="22">
        <v>73</v>
      </c>
      <c r="AO226" s="57">
        <v>0.4</v>
      </c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3">
        <v>43647</v>
      </c>
      <c r="BG226" s="59">
        <v>0.75</v>
      </c>
      <c r="BH226" s="21"/>
      <c r="BI226" s="21"/>
      <c r="BJ226" s="21"/>
      <c r="BK226" s="21"/>
      <c r="BL226" s="21"/>
      <c r="BM226" s="21"/>
      <c r="BN226" s="21"/>
      <c r="BO226" s="21"/>
      <c r="BP226" s="21"/>
      <c r="BQ226" s="21"/>
      <c r="BR226" s="21"/>
      <c r="BS226" s="21"/>
      <c r="BT226" s="21"/>
      <c r="BU226" s="21"/>
      <c r="BV226" s="21"/>
      <c r="BW226" s="21"/>
      <c r="BX226" s="21"/>
      <c r="BY226" s="21"/>
      <c r="BZ226" s="21"/>
      <c r="CA226" s="21"/>
      <c r="CB226" s="21"/>
      <c r="CC226" s="21"/>
      <c r="CD226" s="21"/>
      <c r="CE226" s="21"/>
      <c r="CF226"/>
      <c r="CN226"/>
      <c r="CO226"/>
      <c r="CP226"/>
      <c r="CQ226"/>
      <c r="CR226"/>
      <c r="CW226" s="119">
        <f t="shared" si="48"/>
        <v>43647</v>
      </c>
      <c r="CX226" s="118">
        <f t="shared" si="64"/>
        <v>0.2</v>
      </c>
      <c r="CY226" s="118">
        <f t="shared" si="65"/>
        <v>0.25</v>
      </c>
      <c r="CZ226" s="118">
        <f t="shared" si="66"/>
        <v>0.3</v>
      </c>
      <c r="DB226" s="118">
        <f t="shared" si="49"/>
        <v>0.16</v>
      </c>
      <c r="DC226" s="118">
        <f t="shared" si="50"/>
        <v>0.2</v>
      </c>
      <c r="DD226" s="118">
        <f t="shared" si="51"/>
        <v>0.24</v>
      </c>
      <c r="DF226" s="119">
        <f t="shared" si="52"/>
        <v>43647</v>
      </c>
      <c r="DG226" s="16">
        <f t="shared" si="53"/>
        <v>0.75</v>
      </c>
      <c r="DJ226" s="119">
        <f t="shared" si="54"/>
        <v>43647</v>
      </c>
      <c r="DK226" s="118">
        <f t="shared" si="55"/>
        <v>0.12</v>
      </c>
      <c r="DL226" s="118">
        <f t="shared" si="56"/>
        <v>0.15</v>
      </c>
      <c r="DM226" s="118">
        <f t="shared" si="57"/>
        <v>0.18</v>
      </c>
      <c r="DO226" s="118">
        <f t="shared" si="58"/>
        <v>0.08</v>
      </c>
      <c r="DP226" s="118">
        <f t="shared" si="59"/>
        <v>0.1</v>
      </c>
      <c r="DQ226" s="118">
        <f t="shared" si="60"/>
        <v>0.12</v>
      </c>
    </row>
    <row r="227" spans="1:121" x14ac:dyDescent="0.2">
      <c r="A227" s="16"/>
      <c r="B227" s="54">
        <v>42795</v>
      </c>
      <c r="C227" s="55">
        <v>36.607681274414063</v>
      </c>
      <c r="D227" s="55">
        <v>38.107681274414063</v>
      </c>
      <c r="E227" s="55">
        <v>39.607681274414063</v>
      </c>
      <c r="F227" s="39"/>
      <c r="G227" s="55">
        <v>27.5</v>
      </c>
      <c r="H227" s="55">
        <v>27.5</v>
      </c>
      <c r="I227" s="55">
        <v>27.5</v>
      </c>
      <c r="J227" s="22"/>
      <c r="K227" s="23">
        <v>43678</v>
      </c>
      <c r="L227" s="56">
        <v>33.290004730224609</v>
      </c>
      <c r="M227" s="56">
        <v>33.290004730224609</v>
      </c>
      <c r="N227" s="56">
        <v>33.290004730224609</v>
      </c>
      <c r="O227" s="21"/>
      <c r="P227" s="56">
        <v>25.790000915527344</v>
      </c>
      <c r="Q227" s="56">
        <v>25.790000915527344</v>
      </c>
      <c r="R227" s="56">
        <v>25.790000915527344</v>
      </c>
      <c r="S227" s="21"/>
      <c r="T227" s="56">
        <v>0</v>
      </c>
      <c r="U227" s="56">
        <v>0</v>
      </c>
      <c r="V227" s="56">
        <v>0</v>
      </c>
      <c r="W227" s="21"/>
      <c r="X227" s="56">
        <v>0.24</v>
      </c>
      <c r="Y227" s="56">
        <v>0.3</v>
      </c>
      <c r="Z227" s="56">
        <v>0.36</v>
      </c>
      <c r="AA227" s="21"/>
      <c r="AB227" s="56">
        <v>0.12</v>
      </c>
      <c r="AC227" s="56">
        <v>0.15</v>
      </c>
      <c r="AD227" s="56">
        <v>0.18</v>
      </c>
      <c r="AE227" s="21"/>
      <c r="AF227" s="56">
        <v>0.32</v>
      </c>
      <c r="AG227" s="56">
        <v>0.4</v>
      </c>
      <c r="AH227" s="56">
        <v>0.48</v>
      </c>
      <c r="AI227" s="21"/>
      <c r="AJ227" s="56">
        <v>0.192</v>
      </c>
      <c r="AK227" s="56">
        <v>0.24</v>
      </c>
      <c r="AL227" s="56">
        <v>0.28799999999999998</v>
      </c>
      <c r="AM227" s="21"/>
      <c r="AN227" s="22">
        <v>73</v>
      </c>
      <c r="AO227" s="57">
        <v>0.4</v>
      </c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3">
        <v>43678</v>
      </c>
      <c r="BG227" s="59">
        <v>0.75</v>
      </c>
      <c r="BH227" s="21"/>
      <c r="BI227" s="21"/>
      <c r="BJ227" s="21"/>
      <c r="BK227" s="21"/>
      <c r="BL227" s="21"/>
      <c r="BM227" s="21"/>
      <c r="BN227" s="21"/>
      <c r="BO227" s="21"/>
      <c r="BP227" s="21"/>
      <c r="BQ227" s="21"/>
      <c r="BR227" s="21"/>
      <c r="BS227" s="21"/>
      <c r="BT227" s="21"/>
      <c r="BU227" s="21"/>
      <c r="BV227" s="21"/>
      <c r="BW227" s="21"/>
      <c r="BX227" s="21"/>
      <c r="BY227" s="21"/>
      <c r="BZ227" s="21"/>
      <c r="CA227" s="21"/>
      <c r="CB227" s="21"/>
      <c r="CC227" s="21"/>
      <c r="CD227" s="21"/>
      <c r="CE227" s="21"/>
      <c r="CF227"/>
      <c r="CN227"/>
      <c r="CO227"/>
      <c r="CP227"/>
      <c r="CQ227"/>
      <c r="CR227"/>
      <c r="CW227" s="119">
        <f t="shared" si="48"/>
        <v>43678</v>
      </c>
      <c r="CX227" s="118">
        <f t="shared" si="64"/>
        <v>0.32</v>
      </c>
      <c r="CY227" s="118">
        <f t="shared" si="65"/>
        <v>0.4</v>
      </c>
      <c r="CZ227" s="118">
        <f t="shared" si="66"/>
        <v>0.48</v>
      </c>
      <c r="DB227" s="118">
        <f t="shared" si="49"/>
        <v>0.24</v>
      </c>
      <c r="DC227" s="118">
        <f t="shared" si="50"/>
        <v>0.3</v>
      </c>
      <c r="DD227" s="118">
        <f t="shared" si="51"/>
        <v>0.36</v>
      </c>
      <c r="DF227" s="119">
        <f t="shared" si="52"/>
        <v>43678</v>
      </c>
      <c r="DG227" s="16">
        <f t="shared" si="53"/>
        <v>0.75</v>
      </c>
      <c r="DJ227" s="119">
        <f t="shared" si="54"/>
        <v>43678</v>
      </c>
      <c r="DK227" s="118">
        <f t="shared" si="55"/>
        <v>0.192</v>
      </c>
      <c r="DL227" s="118">
        <f t="shared" si="56"/>
        <v>0.24</v>
      </c>
      <c r="DM227" s="118">
        <f t="shared" si="57"/>
        <v>0.28799999999999998</v>
      </c>
      <c r="DO227" s="118">
        <f t="shared" si="58"/>
        <v>0.12</v>
      </c>
      <c r="DP227" s="118">
        <f t="shared" si="59"/>
        <v>0.15</v>
      </c>
      <c r="DQ227" s="118">
        <f t="shared" si="60"/>
        <v>0.18</v>
      </c>
    </row>
    <row r="228" spans="1:121" x14ac:dyDescent="0.2">
      <c r="A228" s="16"/>
      <c r="B228" s="54">
        <v>42826</v>
      </c>
      <c r="C228" s="55">
        <v>36.807682037353516</v>
      </c>
      <c r="D228" s="55">
        <v>38.307682037353516</v>
      </c>
      <c r="E228" s="55">
        <v>39.807682037353516</v>
      </c>
      <c r="F228" s="39"/>
      <c r="G228" s="55">
        <v>24.5</v>
      </c>
      <c r="H228" s="55">
        <v>24.5</v>
      </c>
      <c r="I228" s="55">
        <v>24.5</v>
      </c>
      <c r="J228" s="22"/>
      <c r="K228" s="23">
        <v>43709</v>
      </c>
      <c r="L228" s="56">
        <v>25.290000915527344</v>
      </c>
      <c r="M228" s="56">
        <v>25.290000915527344</v>
      </c>
      <c r="N228" s="56">
        <v>25.290000915527344</v>
      </c>
      <c r="O228" s="21"/>
      <c r="P228" s="56">
        <v>19.790000915527344</v>
      </c>
      <c r="Q228" s="56">
        <v>19.790000915527344</v>
      </c>
      <c r="R228" s="56">
        <v>19.790000915527344</v>
      </c>
      <c r="S228" s="21"/>
      <c r="T228" s="56">
        <v>0</v>
      </c>
      <c r="U228" s="56">
        <v>0</v>
      </c>
      <c r="V228" s="56">
        <v>0</v>
      </c>
      <c r="W228" s="21"/>
      <c r="X228" s="56">
        <v>0.24</v>
      </c>
      <c r="Y228" s="56">
        <v>0.3</v>
      </c>
      <c r="Z228" s="56">
        <v>0.36</v>
      </c>
      <c r="AA228" s="21"/>
      <c r="AB228" s="56">
        <v>0.12</v>
      </c>
      <c r="AC228" s="56">
        <v>0.15</v>
      </c>
      <c r="AD228" s="56">
        <v>0.18</v>
      </c>
      <c r="AE228" s="21"/>
      <c r="AF228" s="56">
        <v>0.32</v>
      </c>
      <c r="AG228" s="56">
        <v>0.4</v>
      </c>
      <c r="AH228" s="56">
        <v>0.48</v>
      </c>
      <c r="AI228" s="21"/>
      <c r="AJ228" s="56">
        <v>0.192</v>
      </c>
      <c r="AK228" s="56">
        <v>0.24</v>
      </c>
      <c r="AL228" s="56">
        <v>0.28799999999999998</v>
      </c>
      <c r="AM228" s="21"/>
      <c r="AN228" s="22">
        <v>73</v>
      </c>
      <c r="AO228" s="57">
        <v>0.4</v>
      </c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3">
        <v>43709</v>
      </c>
      <c r="BG228" s="59">
        <v>0.75</v>
      </c>
      <c r="BH228" s="21"/>
      <c r="BI228" s="21"/>
      <c r="BJ228" s="21"/>
      <c r="BK228" s="21"/>
      <c r="BL228" s="21"/>
      <c r="BM228" s="21"/>
      <c r="BN228" s="21"/>
      <c r="BO228" s="21"/>
      <c r="BP228" s="21"/>
      <c r="BQ228" s="21"/>
      <c r="BR228" s="21"/>
      <c r="BS228" s="21"/>
      <c r="BT228" s="21"/>
      <c r="BU228" s="21"/>
      <c r="BV228" s="21"/>
      <c r="BW228" s="21"/>
      <c r="BX228" s="21"/>
      <c r="BY228" s="21"/>
      <c r="BZ228" s="21"/>
      <c r="CA228" s="21"/>
      <c r="CB228" s="21"/>
      <c r="CC228" s="21"/>
      <c r="CD228" s="21"/>
      <c r="CE228" s="21"/>
      <c r="CF228"/>
      <c r="CN228"/>
      <c r="CO228"/>
      <c r="CP228"/>
      <c r="CQ228"/>
      <c r="CR228"/>
      <c r="CW228" s="119">
        <f t="shared" si="48"/>
        <v>43709</v>
      </c>
      <c r="CX228" s="118">
        <f t="shared" si="64"/>
        <v>0.32</v>
      </c>
      <c r="CY228" s="118">
        <f t="shared" si="65"/>
        <v>0.4</v>
      </c>
      <c r="CZ228" s="118">
        <f t="shared" si="66"/>
        <v>0.48</v>
      </c>
      <c r="DB228" s="118">
        <f t="shared" si="49"/>
        <v>0.24</v>
      </c>
      <c r="DC228" s="118">
        <f t="shared" si="50"/>
        <v>0.3</v>
      </c>
      <c r="DD228" s="118">
        <f t="shared" si="51"/>
        <v>0.36</v>
      </c>
      <c r="DF228" s="119">
        <f t="shared" si="52"/>
        <v>43709</v>
      </c>
      <c r="DG228" s="16">
        <f t="shared" si="53"/>
        <v>0.75</v>
      </c>
      <c r="DJ228" s="119">
        <f t="shared" si="54"/>
        <v>43709</v>
      </c>
      <c r="DK228" s="118">
        <f t="shared" si="55"/>
        <v>0.192</v>
      </c>
      <c r="DL228" s="118">
        <f t="shared" si="56"/>
        <v>0.24</v>
      </c>
      <c r="DM228" s="118">
        <f t="shared" si="57"/>
        <v>0.28799999999999998</v>
      </c>
      <c r="DO228" s="118">
        <f t="shared" si="58"/>
        <v>0.12</v>
      </c>
      <c r="DP228" s="118">
        <f t="shared" si="59"/>
        <v>0.15</v>
      </c>
      <c r="DQ228" s="118">
        <f t="shared" si="60"/>
        <v>0.18</v>
      </c>
    </row>
    <row r="229" spans="1:121" x14ac:dyDescent="0.2">
      <c r="A229" s="16"/>
      <c r="B229" s="54">
        <v>42856</v>
      </c>
      <c r="C229" s="55">
        <v>43.835002899169922</v>
      </c>
      <c r="D229" s="55">
        <v>46.335002899169922</v>
      </c>
      <c r="E229" s="55">
        <v>48.835002899169922</v>
      </c>
      <c r="F229" s="39"/>
      <c r="G229" s="55">
        <v>25.040000915527344</v>
      </c>
      <c r="H229" s="55">
        <v>25.040000915527344</v>
      </c>
      <c r="I229" s="55">
        <v>25.040000915527344</v>
      </c>
      <c r="J229" s="22"/>
      <c r="K229" s="23">
        <v>43739</v>
      </c>
      <c r="L229" s="56">
        <v>20.286001205444336</v>
      </c>
      <c r="M229" s="56">
        <v>20.286001205444336</v>
      </c>
      <c r="N229" s="56">
        <v>20.286001205444336</v>
      </c>
      <c r="O229" s="21"/>
      <c r="P229" s="56">
        <v>14.786500930786133</v>
      </c>
      <c r="Q229" s="56">
        <v>14.786500930786133</v>
      </c>
      <c r="R229" s="56">
        <v>14.786500930786133</v>
      </c>
      <c r="S229" s="21"/>
      <c r="T229" s="56">
        <v>0</v>
      </c>
      <c r="U229" s="56">
        <v>0</v>
      </c>
      <c r="V229" s="56">
        <v>0</v>
      </c>
      <c r="W229" s="21"/>
      <c r="X229" s="56">
        <v>0.16</v>
      </c>
      <c r="Y229" s="56">
        <v>0.2</v>
      </c>
      <c r="Z229" s="56">
        <v>0.24</v>
      </c>
      <c r="AA229" s="21"/>
      <c r="AB229" s="56">
        <v>0.08</v>
      </c>
      <c r="AC229" s="56">
        <v>0.1</v>
      </c>
      <c r="AD229" s="56">
        <v>0.12</v>
      </c>
      <c r="AE229" s="21"/>
      <c r="AF229" s="56">
        <v>0.2</v>
      </c>
      <c r="AG229" s="56">
        <v>0.25</v>
      </c>
      <c r="AH229" s="56">
        <v>0.3</v>
      </c>
      <c r="AI229" s="21"/>
      <c r="AJ229" s="56">
        <v>0.12</v>
      </c>
      <c r="AK229" s="56">
        <v>0.15</v>
      </c>
      <c r="AL229" s="56">
        <v>0.18</v>
      </c>
      <c r="AM229" s="21"/>
      <c r="AN229" s="22">
        <v>74</v>
      </c>
      <c r="AO229" s="57">
        <v>0.4</v>
      </c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3">
        <v>43739</v>
      </c>
      <c r="BG229" s="59">
        <v>0.75</v>
      </c>
      <c r="BH229" s="21"/>
      <c r="BI229" s="21"/>
      <c r="BJ229" s="21"/>
      <c r="BK229" s="21"/>
      <c r="BL229" s="21"/>
      <c r="BM229" s="21"/>
      <c r="BN229" s="21"/>
      <c r="BO229" s="21"/>
      <c r="BP229" s="21"/>
      <c r="BQ229" s="21"/>
      <c r="BR229" s="21"/>
      <c r="BS229" s="21"/>
      <c r="BT229" s="21"/>
      <c r="BU229" s="21"/>
      <c r="BV229" s="21"/>
      <c r="BW229" s="21"/>
      <c r="BX229" s="21"/>
      <c r="BY229" s="21"/>
      <c r="BZ229" s="21"/>
      <c r="CA229" s="21"/>
      <c r="CB229" s="21"/>
      <c r="CC229" s="21"/>
      <c r="CD229" s="21"/>
      <c r="CE229" s="21"/>
      <c r="CF229"/>
      <c r="CN229"/>
      <c r="CO229"/>
      <c r="CP229"/>
      <c r="CQ229"/>
      <c r="CR229"/>
      <c r="CW229" s="119">
        <f t="shared" si="48"/>
        <v>43739</v>
      </c>
      <c r="CX229" s="118">
        <f t="shared" si="64"/>
        <v>0.2</v>
      </c>
      <c r="CY229" s="118">
        <f t="shared" si="65"/>
        <v>0.25</v>
      </c>
      <c r="CZ229" s="118">
        <f t="shared" si="66"/>
        <v>0.3</v>
      </c>
      <c r="DB229" s="118">
        <f t="shared" si="49"/>
        <v>0.16</v>
      </c>
      <c r="DC229" s="118">
        <f t="shared" si="50"/>
        <v>0.2</v>
      </c>
      <c r="DD229" s="118">
        <f t="shared" si="51"/>
        <v>0.24</v>
      </c>
      <c r="DF229" s="119">
        <f t="shared" si="52"/>
        <v>43739</v>
      </c>
      <c r="DG229" s="16">
        <f t="shared" si="53"/>
        <v>0.75</v>
      </c>
      <c r="DJ229" s="119">
        <f t="shared" si="54"/>
        <v>43739</v>
      </c>
      <c r="DK229" s="118">
        <f t="shared" si="55"/>
        <v>0.12</v>
      </c>
      <c r="DL229" s="118">
        <f t="shared" si="56"/>
        <v>0.15</v>
      </c>
      <c r="DM229" s="118">
        <f t="shared" si="57"/>
        <v>0.18</v>
      </c>
      <c r="DO229" s="118">
        <f t="shared" si="58"/>
        <v>0.08</v>
      </c>
      <c r="DP229" s="118">
        <f t="shared" si="59"/>
        <v>0.1</v>
      </c>
      <c r="DQ229" s="118">
        <f t="shared" si="60"/>
        <v>0.12</v>
      </c>
    </row>
    <row r="230" spans="1:121" x14ac:dyDescent="0.2">
      <c r="A230" s="16"/>
      <c r="B230" s="54">
        <v>42887</v>
      </c>
      <c r="C230" s="55">
        <v>56.125007629394531</v>
      </c>
      <c r="D230" s="55">
        <v>61.125007629394531</v>
      </c>
      <c r="E230" s="55">
        <v>66.125007629394531</v>
      </c>
      <c r="F230" s="39"/>
      <c r="G230" s="55">
        <v>28.040000915527344</v>
      </c>
      <c r="H230" s="55">
        <v>28.040000915527344</v>
      </c>
      <c r="I230" s="55">
        <v>28.040000915527344</v>
      </c>
      <c r="J230" s="22"/>
      <c r="K230" s="23">
        <v>43770</v>
      </c>
      <c r="L230" s="56">
        <v>22.290000915527344</v>
      </c>
      <c r="M230" s="56">
        <v>22.290000915527344</v>
      </c>
      <c r="N230" s="56">
        <v>22.290000915527344</v>
      </c>
      <c r="O230" s="21"/>
      <c r="P230" s="56">
        <v>14.790000915527344</v>
      </c>
      <c r="Q230" s="56">
        <v>14.790000915527344</v>
      </c>
      <c r="R230" s="56">
        <v>14.790000915527344</v>
      </c>
      <c r="S230" s="21"/>
      <c r="T230" s="56">
        <v>0</v>
      </c>
      <c r="U230" s="56">
        <v>0</v>
      </c>
      <c r="V230" s="56">
        <v>0</v>
      </c>
      <c r="W230" s="21"/>
      <c r="X230" s="56">
        <v>0.16</v>
      </c>
      <c r="Y230" s="56">
        <v>0.2</v>
      </c>
      <c r="Z230" s="56">
        <v>0.24</v>
      </c>
      <c r="AA230" s="21"/>
      <c r="AB230" s="56">
        <v>0.08</v>
      </c>
      <c r="AC230" s="56">
        <v>0.1</v>
      </c>
      <c r="AD230" s="56">
        <v>0.12</v>
      </c>
      <c r="AE230" s="21"/>
      <c r="AF230" s="56">
        <v>0.2</v>
      </c>
      <c r="AG230" s="56">
        <v>0.25</v>
      </c>
      <c r="AH230" s="56">
        <v>0.3</v>
      </c>
      <c r="AI230" s="21"/>
      <c r="AJ230" s="56">
        <v>0.12</v>
      </c>
      <c r="AK230" s="56">
        <v>0.15</v>
      </c>
      <c r="AL230" s="56">
        <v>0.18</v>
      </c>
      <c r="AM230" s="21"/>
      <c r="AN230" s="22">
        <v>74</v>
      </c>
      <c r="AO230" s="57">
        <v>0.4</v>
      </c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3">
        <v>43770</v>
      </c>
      <c r="BG230" s="59">
        <v>0.75</v>
      </c>
      <c r="BH230" s="21"/>
      <c r="BI230" s="21"/>
      <c r="BJ230" s="21"/>
      <c r="BK230" s="21"/>
      <c r="BL230" s="21"/>
      <c r="BM230" s="21"/>
      <c r="BN230" s="21"/>
      <c r="BO230" s="21"/>
      <c r="BP230" s="21"/>
      <c r="BQ230" s="21"/>
      <c r="BR230" s="21"/>
      <c r="BS230" s="21"/>
      <c r="BT230" s="21"/>
      <c r="BU230" s="21"/>
      <c r="BV230" s="21"/>
      <c r="BW230" s="21"/>
      <c r="BX230" s="21"/>
      <c r="BY230" s="21"/>
      <c r="BZ230" s="21"/>
      <c r="CA230" s="21"/>
      <c r="CB230" s="21"/>
      <c r="CC230" s="21"/>
      <c r="CD230" s="21"/>
      <c r="CE230" s="21"/>
      <c r="CF230"/>
      <c r="CN230"/>
      <c r="CO230"/>
      <c r="CP230"/>
      <c r="CQ230"/>
      <c r="CR230"/>
      <c r="CW230" s="119">
        <f t="shared" si="48"/>
        <v>43770</v>
      </c>
      <c r="CX230" s="118">
        <f t="shared" si="64"/>
        <v>0.2</v>
      </c>
      <c r="CY230" s="118">
        <f t="shared" si="65"/>
        <v>0.25</v>
      </c>
      <c r="CZ230" s="118">
        <f t="shared" si="66"/>
        <v>0.3</v>
      </c>
      <c r="DB230" s="118">
        <f t="shared" si="49"/>
        <v>0.16</v>
      </c>
      <c r="DC230" s="118">
        <f t="shared" si="50"/>
        <v>0.2</v>
      </c>
      <c r="DD230" s="118">
        <f t="shared" si="51"/>
        <v>0.24</v>
      </c>
      <c r="DF230" s="119">
        <f t="shared" si="52"/>
        <v>43770</v>
      </c>
      <c r="DG230" s="16">
        <f t="shared" si="53"/>
        <v>0.75</v>
      </c>
      <c r="DJ230" s="119">
        <f t="shared" si="54"/>
        <v>43770</v>
      </c>
      <c r="DK230" s="118">
        <f t="shared" si="55"/>
        <v>0.12</v>
      </c>
      <c r="DL230" s="118">
        <f t="shared" si="56"/>
        <v>0.15</v>
      </c>
      <c r="DM230" s="118">
        <f t="shared" si="57"/>
        <v>0.18</v>
      </c>
      <c r="DO230" s="118">
        <f t="shared" si="58"/>
        <v>0.08</v>
      </c>
      <c r="DP230" s="118">
        <f t="shared" si="59"/>
        <v>0.1</v>
      </c>
      <c r="DQ230" s="118">
        <f t="shared" si="60"/>
        <v>0.12</v>
      </c>
    </row>
    <row r="231" spans="1:121" x14ac:dyDescent="0.2">
      <c r="A231" s="16"/>
      <c r="B231" s="54">
        <v>42917</v>
      </c>
      <c r="C231" s="55">
        <v>60.5</v>
      </c>
      <c r="D231" s="55">
        <v>70.5</v>
      </c>
      <c r="E231" s="55">
        <v>80.5</v>
      </c>
      <c r="F231" s="39"/>
      <c r="G231" s="55">
        <v>28.540000915527344</v>
      </c>
      <c r="H231" s="55">
        <v>28.540000915527344</v>
      </c>
      <c r="I231" s="55">
        <v>28.540000915527344</v>
      </c>
      <c r="J231" s="22"/>
      <c r="K231" s="23">
        <v>43800</v>
      </c>
      <c r="L231" s="56">
        <v>27.290000915527344</v>
      </c>
      <c r="M231" s="56">
        <v>27.290000915527344</v>
      </c>
      <c r="N231" s="56">
        <v>27.290000915527344</v>
      </c>
      <c r="O231" s="21"/>
      <c r="P231" s="56">
        <v>21.790000915527344</v>
      </c>
      <c r="Q231" s="56">
        <v>21.790000915527344</v>
      </c>
      <c r="R231" s="56">
        <v>21.790000915527344</v>
      </c>
      <c r="S231" s="21"/>
      <c r="T231" s="56">
        <v>0</v>
      </c>
      <c r="U231" s="56">
        <v>0</v>
      </c>
      <c r="V231" s="56">
        <v>0</v>
      </c>
      <c r="W231" s="21"/>
      <c r="X231" s="56">
        <v>0.16</v>
      </c>
      <c r="Y231" s="56">
        <v>0.2</v>
      </c>
      <c r="Z231" s="56">
        <v>0.24</v>
      </c>
      <c r="AA231" s="21"/>
      <c r="AB231" s="56">
        <v>0.08</v>
      </c>
      <c r="AC231" s="56">
        <v>0.1</v>
      </c>
      <c r="AD231" s="56">
        <v>0.12</v>
      </c>
      <c r="AE231" s="21"/>
      <c r="AF231" s="56">
        <v>0.2</v>
      </c>
      <c r="AG231" s="56">
        <v>0.25</v>
      </c>
      <c r="AH231" s="56">
        <v>0.3</v>
      </c>
      <c r="AI231" s="21"/>
      <c r="AJ231" s="56">
        <v>0.12</v>
      </c>
      <c r="AK231" s="56">
        <v>0.15</v>
      </c>
      <c r="AL231" s="56">
        <v>0.18</v>
      </c>
      <c r="AM231" s="21"/>
      <c r="AN231" s="22">
        <v>74</v>
      </c>
      <c r="AO231" s="57">
        <v>0.4</v>
      </c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3">
        <v>43800</v>
      </c>
      <c r="BG231" s="59">
        <v>0.75</v>
      </c>
      <c r="BH231" s="21"/>
      <c r="BI231" s="21"/>
      <c r="BJ231" s="21"/>
      <c r="BK231" s="21"/>
      <c r="BL231" s="21"/>
      <c r="BM231" s="21"/>
      <c r="BN231" s="21"/>
      <c r="BO231" s="21"/>
      <c r="BP231" s="21"/>
      <c r="BQ231" s="21"/>
      <c r="BR231" s="21"/>
      <c r="BS231" s="21"/>
      <c r="BT231" s="21"/>
      <c r="BU231" s="21"/>
      <c r="BV231" s="21"/>
      <c r="BW231" s="21"/>
      <c r="BX231" s="21"/>
      <c r="BY231" s="21"/>
      <c r="BZ231" s="21"/>
      <c r="CA231" s="21"/>
      <c r="CB231" s="21"/>
      <c r="CC231" s="21"/>
      <c r="CD231" s="21"/>
      <c r="CE231" s="21"/>
      <c r="CF231"/>
      <c r="CN231"/>
      <c r="CO231"/>
      <c r="CP231"/>
      <c r="CQ231"/>
      <c r="CR231"/>
      <c r="CW231" s="119">
        <f t="shared" si="48"/>
        <v>43800</v>
      </c>
      <c r="CX231" s="118">
        <f t="shared" si="64"/>
        <v>0.2</v>
      </c>
      <c r="CY231" s="118">
        <f t="shared" si="65"/>
        <v>0.25</v>
      </c>
      <c r="CZ231" s="118">
        <f t="shared" si="66"/>
        <v>0.3</v>
      </c>
      <c r="DB231" s="118">
        <f t="shared" si="49"/>
        <v>0.16</v>
      </c>
      <c r="DC231" s="118">
        <f t="shared" si="50"/>
        <v>0.2</v>
      </c>
      <c r="DD231" s="118">
        <f t="shared" si="51"/>
        <v>0.24</v>
      </c>
      <c r="DF231" s="119">
        <f t="shared" si="52"/>
        <v>43800</v>
      </c>
      <c r="DG231" s="16">
        <f t="shared" si="53"/>
        <v>0.75</v>
      </c>
      <c r="DJ231" s="119">
        <f t="shared" si="54"/>
        <v>43800</v>
      </c>
      <c r="DK231" s="118">
        <f t="shared" si="55"/>
        <v>0.12</v>
      </c>
      <c r="DL231" s="118">
        <f t="shared" si="56"/>
        <v>0.15</v>
      </c>
      <c r="DM231" s="118">
        <f t="shared" si="57"/>
        <v>0.18</v>
      </c>
      <c r="DO231" s="118">
        <f t="shared" si="58"/>
        <v>0.08</v>
      </c>
      <c r="DP231" s="118">
        <f t="shared" si="59"/>
        <v>0.1</v>
      </c>
      <c r="DQ231" s="118">
        <f t="shared" si="60"/>
        <v>0.12</v>
      </c>
    </row>
    <row r="232" spans="1:121" x14ac:dyDescent="0.2">
      <c r="A232" s="16"/>
      <c r="B232" s="54">
        <v>42948</v>
      </c>
      <c r="C232" s="55">
        <v>60.5</v>
      </c>
      <c r="D232" s="55">
        <v>70.5</v>
      </c>
      <c r="E232" s="55">
        <v>80.5</v>
      </c>
      <c r="F232" s="39"/>
      <c r="G232" s="55">
        <v>29.540000915527344</v>
      </c>
      <c r="H232" s="55">
        <v>29.540000915527344</v>
      </c>
      <c r="I232" s="55">
        <v>29.540000915527344</v>
      </c>
      <c r="J232" s="22"/>
      <c r="K232" s="23">
        <v>43831</v>
      </c>
      <c r="L232" s="56">
        <v>27.290000915527344</v>
      </c>
      <c r="M232" s="56">
        <v>27.290000915527344</v>
      </c>
      <c r="N232" s="56">
        <v>27.290000915527344</v>
      </c>
      <c r="O232" s="21"/>
      <c r="P232" s="56">
        <v>21.790000915527344</v>
      </c>
      <c r="Q232" s="56">
        <v>21.790000915527344</v>
      </c>
      <c r="R232" s="56">
        <v>21.790000915527344</v>
      </c>
      <c r="S232" s="21"/>
      <c r="T232" s="56">
        <v>0</v>
      </c>
      <c r="U232" s="56">
        <v>0</v>
      </c>
      <c r="V232" s="56">
        <v>0</v>
      </c>
      <c r="W232" s="21"/>
      <c r="X232" s="56">
        <v>0.16</v>
      </c>
      <c r="Y232" s="56">
        <v>0.2</v>
      </c>
      <c r="Z232" s="56">
        <v>0.24</v>
      </c>
      <c r="AA232" s="21"/>
      <c r="AB232" s="56">
        <v>0.08</v>
      </c>
      <c r="AC232" s="56">
        <v>0.1</v>
      </c>
      <c r="AD232" s="56">
        <v>0.12</v>
      </c>
      <c r="AE232" s="21"/>
      <c r="AF232" s="56">
        <v>0.2</v>
      </c>
      <c r="AG232" s="56">
        <v>0.25</v>
      </c>
      <c r="AH232" s="56">
        <v>0.3</v>
      </c>
      <c r="AI232" s="21"/>
      <c r="AJ232" s="56">
        <v>0.12</v>
      </c>
      <c r="AK232" s="56">
        <v>0.15</v>
      </c>
      <c r="AL232" s="56">
        <v>0.18</v>
      </c>
      <c r="AM232" s="21"/>
      <c r="AN232" s="22">
        <v>74</v>
      </c>
      <c r="AO232" s="57">
        <v>0.4</v>
      </c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3">
        <v>43831</v>
      </c>
      <c r="BG232" s="59">
        <v>0.75</v>
      </c>
      <c r="BH232" s="21"/>
      <c r="BI232" s="21"/>
      <c r="BJ232" s="21"/>
      <c r="BK232" s="21"/>
      <c r="BL232" s="21"/>
      <c r="BM232" s="21"/>
      <c r="BN232" s="21"/>
      <c r="BO232" s="21"/>
      <c r="BP232" s="21"/>
      <c r="BQ232" s="21"/>
      <c r="BR232" s="21"/>
      <c r="BS232" s="21"/>
      <c r="BT232" s="21"/>
      <c r="BU232" s="21"/>
      <c r="BV232" s="21"/>
      <c r="BW232" s="21"/>
      <c r="BX232" s="21"/>
      <c r="BY232" s="21"/>
      <c r="BZ232" s="21"/>
      <c r="CA232" s="21"/>
      <c r="CB232" s="21"/>
      <c r="CC232" s="21"/>
      <c r="CD232" s="21"/>
      <c r="CE232" s="21"/>
      <c r="CF232"/>
      <c r="CN232"/>
      <c r="CO232"/>
      <c r="CP232"/>
      <c r="CQ232"/>
      <c r="CR232"/>
      <c r="CW232" s="119">
        <f t="shared" si="48"/>
        <v>43831</v>
      </c>
      <c r="CX232" s="118">
        <f t="shared" si="64"/>
        <v>0.2</v>
      </c>
      <c r="CY232" s="118">
        <f t="shared" si="65"/>
        <v>0.25</v>
      </c>
      <c r="CZ232" s="118">
        <f t="shared" si="66"/>
        <v>0.3</v>
      </c>
      <c r="DB232" s="118">
        <f t="shared" si="49"/>
        <v>0.16</v>
      </c>
      <c r="DC232" s="118">
        <f t="shared" si="50"/>
        <v>0.2</v>
      </c>
      <c r="DD232" s="118">
        <f t="shared" si="51"/>
        <v>0.24</v>
      </c>
      <c r="DF232" s="119">
        <f t="shared" si="52"/>
        <v>43831</v>
      </c>
      <c r="DG232" s="16">
        <f t="shared" si="53"/>
        <v>0.75</v>
      </c>
      <c r="DJ232" s="119">
        <f t="shared" si="54"/>
        <v>43831</v>
      </c>
      <c r="DK232" s="118">
        <f t="shared" si="55"/>
        <v>0.12</v>
      </c>
      <c r="DL232" s="118">
        <f t="shared" si="56"/>
        <v>0.15</v>
      </c>
      <c r="DM232" s="118">
        <f t="shared" si="57"/>
        <v>0.18</v>
      </c>
      <c r="DO232" s="118">
        <f t="shared" si="58"/>
        <v>0.08</v>
      </c>
      <c r="DP232" s="118">
        <f t="shared" si="59"/>
        <v>0.1</v>
      </c>
      <c r="DQ232" s="118">
        <f t="shared" si="60"/>
        <v>0.12</v>
      </c>
    </row>
    <row r="233" spans="1:121" x14ac:dyDescent="0.2">
      <c r="A233" s="16"/>
      <c r="B233" s="54">
        <v>42979</v>
      </c>
      <c r="C233" s="55">
        <v>30.959999084472656</v>
      </c>
      <c r="D233" s="55">
        <v>32.459999084472656</v>
      </c>
      <c r="E233" s="55">
        <v>33.959999084472656</v>
      </c>
      <c r="F233" s="39"/>
      <c r="G233" s="55">
        <v>23.540000915527344</v>
      </c>
      <c r="H233" s="55">
        <v>23.540000915527344</v>
      </c>
      <c r="I233" s="55">
        <v>23.540000915527344</v>
      </c>
      <c r="J233" s="22"/>
      <c r="K233" s="23">
        <v>43862</v>
      </c>
      <c r="L233" s="56">
        <v>27.290000915527344</v>
      </c>
      <c r="M233" s="56">
        <v>27.290000915527344</v>
      </c>
      <c r="N233" s="56">
        <v>27.290000915527344</v>
      </c>
      <c r="O233" s="21"/>
      <c r="P233" s="56">
        <v>21.790000915527344</v>
      </c>
      <c r="Q233" s="56">
        <v>21.790000915527344</v>
      </c>
      <c r="R233" s="56">
        <v>21.790000915527344</v>
      </c>
      <c r="S233" s="21"/>
      <c r="T233" s="56">
        <v>0</v>
      </c>
      <c r="U233" s="56">
        <v>0</v>
      </c>
      <c r="V233" s="56">
        <v>0</v>
      </c>
      <c r="W233" s="21"/>
      <c r="X233" s="56">
        <v>0</v>
      </c>
      <c r="Y233" s="56">
        <v>0</v>
      </c>
      <c r="Z233" s="56">
        <v>0</v>
      </c>
      <c r="AA233" s="21"/>
      <c r="AB233" s="56">
        <v>0</v>
      </c>
      <c r="AC233" s="56">
        <v>0</v>
      </c>
      <c r="AD233" s="56">
        <v>0</v>
      </c>
      <c r="AE233" s="21"/>
      <c r="AF233" s="56">
        <v>0</v>
      </c>
      <c r="AG233" s="56">
        <v>0</v>
      </c>
      <c r="AH233" s="56">
        <v>0</v>
      </c>
      <c r="AI233" s="21"/>
      <c r="AJ233" s="56">
        <v>0</v>
      </c>
      <c r="AK233" s="56">
        <v>0</v>
      </c>
      <c r="AL233" s="56">
        <v>0</v>
      </c>
      <c r="AM233" s="21"/>
      <c r="AN233" s="22">
        <v>74</v>
      </c>
      <c r="AO233" s="57">
        <v>0.4</v>
      </c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3">
        <v>43862</v>
      </c>
      <c r="BG233" s="59">
        <v>0</v>
      </c>
      <c r="BH233" s="21"/>
      <c r="BI233" s="21"/>
      <c r="BJ233" s="21"/>
      <c r="BK233" s="21"/>
      <c r="BL233" s="21"/>
      <c r="BM233" s="21"/>
      <c r="BN233" s="21"/>
      <c r="BO233" s="21"/>
      <c r="BP233" s="21"/>
      <c r="BQ233" s="21"/>
      <c r="BR233" s="21"/>
      <c r="BS233" s="21"/>
      <c r="BT233" s="21"/>
      <c r="BU233" s="21"/>
      <c r="BV233" s="21"/>
      <c r="BW233" s="21"/>
      <c r="BX233" s="21"/>
      <c r="BY233" s="21"/>
      <c r="BZ233" s="21"/>
      <c r="CA233" s="21"/>
      <c r="CB233" s="21"/>
      <c r="CC233" s="21"/>
      <c r="CD233" s="21"/>
      <c r="CE233" s="21"/>
      <c r="CF233"/>
      <c r="CN233"/>
      <c r="CO233"/>
      <c r="CP233"/>
      <c r="CQ233"/>
      <c r="CR233"/>
      <c r="CW233" s="119">
        <f t="shared" si="48"/>
        <v>43862</v>
      </c>
      <c r="CX233" s="118">
        <f t="shared" ref="CX233:CZ234" si="67">IF(AF233=0,CX221,AF233)</f>
        <v>0.2</v>
      </c>
      <c r="CY233" s="118">
        <f t="shared" si="67"/>
        <v>0.25</v>
      </c>
      <c r="CZ233" s="118">
        <f t="shared" si="67"/>
        <v>0.3</v>
      </c>
      <c r="DB233" s="118">
        <f t="shared" si="49"/>
        <v>0</v>
      </c>
      <c r="DC233" s="118">
        <f t="shared" si="50"/>
        <v>0</v>
      </c>
      <c r="DD233" s="118">
        <f t="shared" si="51"/>
        <v>0</v>
      </c>
      <c r="DF233" s="119">
        <f t="shared" si="52"/>
        <v>43862</v>
      </c>
      <c r="DG233" s="16">
        <f t="shared" si="53"/>
        <v>0</v>
      </c>
      <c r="DJ233" s="119">
        <f t="shared" si="54"/>
        <v>43862</v>
      </c>
      <c r="DK233" s="118">
        <f t="shared" ref="DK233:DM234" si="68">IF(AJ233=0,DK221,AJ233)</f>
        <v>0.12</v>
      </c>
      <c r="DL233" s="118">
        <f t="shared" si="68"/>
        <v>0.15</v>
      </c>
      <c r="DM233" s="118">
        <f t="shared" si="68"/>
        <v>0.18</v>
      </c>
      <c r="DO233" s="118">
        <f t="shared" si="58"/>
        <v>0</v>
      </c>
      <c r="DP233" s="118">
        <f t="shared" si="59"/>
        <v>0</v>
      </c>
      <c r="DQ233" s="118">
        <f t="shared" si="60"/>
        <v>0</v>
      </c>
    </row>
    <row r="234" spans="1:121" x14ac:dyDescent="0.2">
      <c r="A234" s="16"/>
      <c r="B234" s="54">
        <v>43009</v>
      </c>
      <c r="C234" s="55">
        <v>35.111568450927734</v>
      </c>
      <c r="D234" s="55">
        <v>36.611568450927734</v>
      </c>
      <c r="E234" s="55">
        <v>38.111568450927734</v>
      </c>
      <c r="F234" s="39"/>
      <c r="G234" s="55">
        <v>23.040002822875977</v>
      </c>
      <c r="H234" s="55">
        <v>23.040002822875977</v>
      </c>
      <c r="I234" s="55">
        <v>23.040002822875977</v>
      </c>
      <c r="J234" s="22"/>
      <c r="K234" s="23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3"/>
      <c r="BG234" s="21"/>
      <c r="BH234" s="21"/>
      <c r="BI234" s="21"/>
      <c r="BJ234" s="21"/>
      <c r="BK234" s="21"/>
      <c r="BL234" s="21"/>
      <c r="BM234" s="21"/>
      <c r="BN234" s="21"/>
      <c r="BO234" s="21"/>
      <c r="BP234" s="21"/>
      <c r="BQ234" s="21"/>
      <c r="BR234" s="21"/>
      <c r="BS234" s="21"/>
      <c r="BT234" s="21"/>
      <c r="BU234" s="21"/>
      <c r="BV234" s="21"/>
      <c r="BW234" s="21"/>
      <c r="BX234" s="21"/>
      <c r="BY234" s="21"/>
      <c r="BZ234" s="21"/>
      <c r="CA234" s="21"/>
      <c r="CB234" s="21"/>
      <c r="CC234" s="21"/>
      <c r="CD234" s="21"/>
      <c r="CE234" s="21"/>
      <c r="CF234"/>
      <c r="CN234"/>
      <c r="CO234"/>
      <c r="CP234"/>
      <c r="CQ234"/>
      <c r="CR234"/>
      <c r="CW234" s="119">
        <f>IF(K234=0,EOMONTH(CW233,0)+1,K234)</f>
        <v>43891</v>
      </c>
      <c r="CX234" s="118">
        <f t="shared" si="67"/>
        <v>0.2</v>
      </c>
      <c r="CY234" s="118">
        <f t="shared" si="67"/>
        <v>0.25</v>
      </c>
      <c r="CZ234" s="118">
        <f t="shared" si="67"/>
        <v>0.3</v>
      </c>
      <c r="DB234" s="79">
        <f>IF(X234=0,DB222,X234)</f>
        <v>0.16</v>
      </c>
      <c r="DC234" s="79">
        <f>IF(Y234=0,DC222,Y234)</f>
        <v>0.2</v>
      </c>
      <c r="DD234" s="79">
        <f>IF(Z234=0,DD222,Z234)</f>
        <v>0.24</v>
      </c>
      <c r="DF234" s="119">
        <f t="shared" ref="DF234:DF265" si="69">IF(BF234=0,EOMONTH(DF233,0)+1,BF234)</f>
        <v>43891</v>
      </c>
      <c r="DG234" s="121">
        <f>IF(BG234=0,DG222,BG234)</f>
        <v>0.75</v>
      </c>
      <c r="DJ234" s="119">
        <f t="shared" si="54"/>
        <v>43891</v>
      </c>
      <c r="DK234" s="118">
        <f t="shared" si="68"/>
        <v>0.12</v>
      </c>
      <c r="DL234" s="118">
        <f t="shared" si="68"/>
        <v>0.15</v>
      </c>
      <c r="DM234" s="118">
        <f t="shared" si="68"/>
        <v>0.18</v>
      </c>
      <c r="DO234" s="118">
        <f>IF(AB234=0,DO222,AB234)</f>
        <v>0.08</v>
      </c>
      <c r="DP234" s="118">
        <f>IF(AC234=0,DP222,AC234)</f>
        <v>0.1</v>
      </c>
      <c r="DQ234" s="118">
        <f>IF(AD234=0,DQ222,AD234)</f>
        <v>0.12</v>
      </c>
    </row>
    <row r="235" spans="1:121" x14ac:dyDescent="0.2">
      <c r="A235" s="16"/>
      <c r="B235" s="54">
        <v>43040</v>
      </c>
      <c r="C235" s="55">
        <v>35.211566925048828</v>
      </c>
      <c r="D235" s="55">
        <v>36.711566925048828</v>
      </c>
      <c r="E235" s="55">
        <v>38.211566925048828</v>
      </c>
      <c r="F235" s="39"/>
      <c r="G235" s="55">
        <v>24.040000915527344</v>
      </c>
      <c r="H235" s="55">
        <v>24.040000915527344</v>
      </c>
      <c r="I235" s="55">
        <v>24.040000915527344</v>
      </c>
      <c r="J235" s="22"/>
      <c r="K235" s="23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3"/>
      <c r="BG235" s="21"/>
      <c r="BH235" s="21"/>
      <c r="BI235" s="21"/>
      <c r="BJ235" s="21"/>
      <c r="BK235" s="21"/>
      <c r="BL235" s="21"/>
      <c r="BM235" s="21"/>
      <c r="BN235" s="21"/>
      <c r="BO235" s="21"/>
      <c r="BP235" s="21"/>
      <c r="BQ235" s="21"/>
      <c r="BR235" s="21"/>
      <c r="BS235" s="21"/>
      <c r="BT235" s="21"/>
      <c r="BU235" s="21"/>
      <c r="BV235" s="21"/>
      <c r="BW235" s="21"/>
      <c r="BX235" s="21"/>
      <c r="BY235" s="21"/>
      <c r="BZ235" s="21"/>
      <c r="CA235" s="21"/>
      <c r="CB235" s="21"/>
      <c r="CC235" s="21"/>
      <c r="CD235" s="21"/>
      <c r="CE235" s="21"/>
      <c r="CF235"/>
      <c r="CN235"/>
      <c r="CO235"/>
      <c r="CP235"/>
      <c r="CQ235"/>
      <c r="CR235"/>
      <c r="CW235" s="119">
        <f t="shared" ref="CW235:CW266" si="70">EOMONTH(CW234,0)+1</f>
        <v>43922</v>
      </c>
      <c r="CX235" s="118">
        <f t="shared" ref="CX235:CX298" si="71">IF(AF235=0,CX223,AF235)</f>
        <v>0.2</v>
      </c>
      <c r="CY235" s="118">
        <f t="shared" ref="CY235:CY298" si="72">IF(AG235=0,CY223,AG235)</f>
        <v>0.25</v>
      </c>
      <c r="CZ235" s="118">
        <f t="shared" ref="CZ235:CZ298" si="73">IF(AH235=0,CZ223,AH235)</f>
        <v>0.3</v>
      </c>
      <c r="DB235" s="79">
        <f t="shared" ref="DB235:DB276" si="74">IF(X235=0,DB223,X235)</f>
        <v>0.16</v>
      </c>
      <c r="DC235" s="79">
        <f t="shared" ref="DC235:DC276" si="75">IF(Y235=0,DC223,Y235)</f>
        <v>0.2</v>
      </c>
      <c r="DD235" s="79">
        <f t="shared" ref="DD235:DD276" si="76">IF(Z235=0,DD223,Z235)</f>
        <v>0.24</v>
      </c>
      <c r="DF235" s="119">
        <f t="shared" si="69"/>
        <v>43922</v>
      </c>
      <c r="DG235" s="121">
        <f t="shared" ref="DG235:DG276" si="77">IF(BG235=0,DG223,BG235)</f>
        <v>0.75</v>
      </c>
      <c r="DJ235" s="119">
        <f t="shared" si="54"/>
        <v>43922</v>
      </c>
      <c r="DK235" s="118">
        <f t="shared" ref="DK235:DK298" si="78">IF(AJ235=0,DK223,AJ235)</f>
        <v>0.12</v>
      </c>
      <c r="DL235" s="118">
        <f t="shared" ref="DL235:DL298" si="79">IF(AK235=0,DL223,AK235)</f>
        <v>0.15</v>
      </c>
      <c r="DM235" s="118">
        <f t="shared" ref="DM235:DM298" si="80">IF(AL235=0,DM223,AL235)</f>
        <v>0.18</v>
      </c>
      <c r="DO235" s="118">
        <f t="shared" ref="DO235:DO298" si="81">IF(AB235=0,DO223,AB235)</f>
        <v>0.08</v>
      </c>
      <c r="DP235" s="118">
        <f t="shared" ref="DP235:DP298" si="82">IF(AC235=0,DP223,AC235)</f>
        <v>0.1</v>
      </c>
      <c r="DQ235" s="118">
        <f t="shared" ref="DQ235:DQ298" si="83">IF(AD235=0,DQ223,AD235)</f>
        <v>0.12</v>
      </c>
    </row>
    <row r="236" spans="1:121" x14ac:dyDescent="0.2">
      <c r="A236" s="16"/>
      <c r="B236" s="54">
        <v>43070</v>
      </c>
      <c r="C236" s="55">
        <v>35.311565399169922</v>
      </c>
      <c r="D236" s="55">
        <v>36.811565399169922</v>
      </c>
      <c r="E236" s="55">
        <v>38.311565399169922</v>
      </c>
      <c r="F236" s="39"/>
      <c r="G236" s="55">
        <v>26.290000915527344</v>
      </c>
      <c r="H236" s="55">
        <v>26.290000915527344</v>
      </c>
      <c r="I236" s="55">
        <v>26.290000915527344</v>
      </c>
      <c r="J236" s="22"/>
      <c r="K236" s="23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3"/>
      <c r="BG236" s="21"/>
      <c r="BH236" s="21"/>
      <c r="BI236" s="21"/>
      <c r="BJ236" s="21"/>
      <c r="BK236" s="21"/>
      <c r="BL236" s="21"/>
      <c r="BM236" s="21"/>
      <c r="BN236" s="21"/>
      <c r="BO236" s="21"/>
      <c r="BP236" s="21"/>
      <c r="BQ236" s="21"/>
      <c r="BR236" s="21"/>
      <c r="BS236" s="21"/>
      <c r="BT236" s="21"/>
      <c r="BU236" s="21"/>
      <c r="BV236" s="21"/>
      <c r="BW236" s="21"/>
      <c r="BX236" s="21"/>
      <c r="BY236" s="21"/>
      <c r="BZ236" s="21"/>
      <c r="CA236" s="21"/>
      <c r="CB236" s="21"/>
      <c r="CC236" s="21"/>
      <c r="CD236" s="21"/>
      <c r="CE236" s="21"/>
      <c r="CF236"/>
      <c r="CN236"/>
      <c r="CO236"/>
      <c r="CP236"/>
      <c r="CQ236"/>
      <c r="CR236"/>
      <c r="CW236" s="119">
        <f t="shared" si="70"/>
        <v>43952</v>
      </c>
      <c r="CX236" s="118">
        <f t="shared" si="71"/>
        <v>0.2</v>
      </c>
      <c r="CY236" s="118">
        <f t="shared" si="72"/>
        <v>0.25</v>
      </c>
      <c r="CZ236" s="118">
        <f t="shared" si="73"/>
        <v>0.3</v>
      </c>
      <c r="DB236" s="79">
        <f t="shared" si="74"/>
        <v>0.16</v>
      </c>
      <c r="DC236" s="79">
        <f t="shared" si="75"/>
        <v>0.2</v>
      </c>
      <c r="DD236" s="79">
        <f t="shared" si="76"/>
        <v>0.24</v>
      </c>
      <c r="DF236" s="119">
        <f t="shared" si="69"/>
        <v>43952</v>
      </c>
      <c r="DG236" s="121">
        <f t="shared" si="77"/>
        <v>0.75</v>
      </c>
      <c r="DJ236" s="119">
        <f t="shared" si="54"/>
        <v>43952</v>
      </c>
      <c r="DK236" s="118">
        <f t="shared" si="78"/>
        <v>0.12</v>
      </c>
      <c r="DL236" s="118">
        <f t="shared" si="79"/>
        <v>0.15</v>
      </c>
      <c r="DM236" s="118">
        <f t="shared" si="80"/>
        <v>0.18</v>
      </c>
      <c r="DO236" s="118">
        <f t="shared" si="81"/>
        <v>0.08</v>
      </c>
      <c r="DP236" s="118">
        <f t="shared" si="82"/>
        <v>0.1</v>
      </c>
      <c r="DQ236" s="118">
        <f t="shared" si="83"/>
        <v>0.12</v>
      </c>
    </row>
    <row r="237" spans="1:121" x14ac:dyDescent="0.2">
      <c r="A237" s="16"/>
      <c r="B237" s="54">
        <v>43101</v>
      </c>
      <c r="C237" s="55">
        <v>38.995716094970703</v>
      </c>
      <c r="D237" s="55">
        <v>40.495716094970703</v>
      </c>
      <c r="E237" s="55">
        <v>41.995716094970703</v>
      </c>
      <c r="F237" s="39"/>
      <c r="G237" s="55">
        <v>28.5</v>
      </c>
      <c r="H237" s="55">
        <v>28.5</v>
      </c>
      <c r="I237" s="55">
        <v>28.5</v>
      </c>
      <c r="J237" s="22"/>
      <c r="K237" s="23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3"/>
      <c r="BG237" s="21"/>
      <c r="BH237" s="21"/>
      <c r="BI237" s="21"/>
      <c r="BJ237" s="21"/>
      <c r="BK237" s="21"/>
      <c r="BL237" s="21"/>
      <c r="BM237" s="21"/>
      <c r="BN237" s="21"/>
      <c r="BO237" s="21"/>
      <c r="BP237" s="21"/>
      <c r="BQ237" s="21"/>
      <c r="BR237" s="21"/>
      <c r="BS237" s="21"/>
      <c r="BT237" s="21"/>
      <c r="BU237" s="21"/>
      <c r="BV237" s="21"/>
      <c r="BW237" s="21"/>
      <c r="BX237" s="21"/>
      <c r="BY237" s="21"/>
      <c r="BZ237" s="21"/>
      <c r="CA237" s="21"/>
      <c r="CB237" s="21"/>
      <c r="CC237" s="21"/>
      <c r="CD237" s="21"/>
      <c r="CE237" s="21"/>
      <c r="CF237"/>
      <c r="CN237"/>
      <c r="CO237"/>
      <c r="CP237"/>
      <c r="CQ237"/>
      <c r="CR237"/>
      <c r="CW237" s="119">
        <f t="shared" si="70"/>
        <v>43983</v>
      </c>
      <c r="CX237" s="118">
        <f t="shared" si="71"/>
        <v>0.2</v>
      </c>
      <c r="CY237" s="118">
        <f t="shared" si="72"/>
        <v>0.25</v>
      </c>
      <c r="CZ237" s="118">
        <f t="shared" si="73"/>
        <v>0.3</v>
      </c>
      <c r="DB237" s="79">
        <f t="shared" si="74"/>
        <v>0.16</v>
      </c>
      <c r="DC237" s="79">
        <f t="shared" si="75"/>
        <v>0.2</v>
      </c>
      <c r="DD237" s="79">
        <f t="shared" si="76"/>
        <v>0.24</v>
      </c>
      <c r="DF237" s="119">
        <f t="shared" si="69"/>
        <v>43983</v>
      </c>
      <c r="DG237" s="121">
        <f t="shared" si="77"/>
        <v>0.75</v>
      </c>
      <c r="DJ237" s="119">
        <f t="shared" si="54"/>
        <v>43983</v>
      </c>
      <c r="DK237" s="118">
        <f t="shared" si="78"/>
        <v>0.12</v>
      </c>
      <c r="DL237" s="118">
        <f t="shared" si="79"/>
        <v>0.15</v>
      </c>
      <c r="DM237" s="118">
        <f t="shared" si="80"/>
        <v>0.18</v>
      </c>
      <c r="DO237" s="118">
        <f t="shared" si="81"/>
        <v>0.08</v>
      </c>
      <c r="DP237" s="118">
        <f t="shared" si="82"/>
        <v>0.1</v>
      </c>
      <c r="DQ237" s="118">
        <f t="shared" si="83"/>
        <v>0.12</v>
      </c>
    </row>
    <row r="238" spans="1:121" x14ac:dyDescent="0.2">
      <c r="A238" s="16"/>
      <c r="B238" s="54">
        <v>43132</v>
      </c>
      <c r="C238" s="55">
        <v>38.395713806152344</v>
      </c>
      <c r="D238" s="55">
        <v>39.895713806152344</v>
      </c>
      <c r="E238" s="55">
        <v>41.395713806152344</v>
      </c>
      <c r="F238" s="39"/>
      <c r="G238" s="55">
        <v>27</v>
      </c>
      <c r="H238" s="55">
        <v>27</v>
      </c>
      <c r="I238" s="55">
        <v>27</v>
      </c>
      <c r="J238" s="22"/>
      <c r="K238" s="23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3"/>
      <c r="BG238" s="21"/>
      <c r="BH238" s="21"/>
      <c r="BI238" s="21"/>
      <c r="BJ238" s="21"/>
      <c r="BK238" s="21"/>
      <c r="BL238" s="21"/>
      <c r="BM238" s="21"/>
      <c r="BN238" s="21"/>
      <c r="BO238" s="21"/>
      <c r="BP238" s="21"/>
      <c r="BQ238" s="21"/>
      <c r="BR238" s="21"/>
      <c r="BS238" s="21"/>
      <c r="BT238" s="21"/>
      <c r="BU238" s="21"/>
      <c r="BV238" s="21"/>
      <c r="BW238" s="21"/>
      <c r="BX238" s="21"/>
      <c r="BY238" s="21"/>
      <c r="BZ238" s="21"/>
      <c r="CA238" s="21"/>
      <c r="CB238" s="21"/>
      <c r="CC238" s="21"/>
      <c r="CD238" s="21"/>
      <c r="CE238" s="21"/>
      <c r="CF238"/>
      <c r="CN238"/>
      <c r="CO238"/>
      <c r="CP238"/>
      <c r="CQ238"/>
      <c r="CR238"/>
      <c r="CW238" s="119">
        <f t="shared" si="70"/>
        <v>44013</v>
      </c>
      <c r="CX238" s="118">
        <f t="shared" si="71"/>
        <v>0.2</v>
      </c>
      <c r="CY238" s="118">
        <f t="shared" si="72"/>
        <v>0.25</v>
      </c>
      <c r="CZ238" s="118">
        <f t="shared" si="73"/>
        <v>0.3</v>
      </c>
      <c r="DB238" s="79">
        <f t="shared" si="74"/>
        <v>0.16</v>
      </c>
      <c r="DC238" s="79">
        <f t="shared" si="75"/>
        <v>0.2</v>
      </c>
      <c r="DD238" s="79">
        <f t="shared" si="76"/>
        <v>0.24</v>
      </c>
      <c r="DF238" s="119">
        <f t="shared" si="69"/>
        <v>44013</v>
      </c>
      <c r="DG238" s="121">
        <f t="shared" si="77"/>
        <v>0.75</v>
      </c>
      <c r="DJ238" s="119">
        <f t="shared" si="54"/>
        <v>44013</v>
      </c>
      <c r="DK238" s="118">
        <f t="shared" si="78"/>
        <v>0.12</v>
      </c>
      <c r="DL238" s="118">
        <f t="shared" si="79"/>
        <v>0.15</v>
      </c>
      <c r="DM238" s="118">
        <f t="shared" si="80"/>
        <v>0.18</v>
      </c>
      <c r="DO238" s="118">
        <f t="shared" si="81"/>
        <v>0.08</v>
      </c>
      <c r="DP238" s="118">
        <f t="shared" si="82"/>
        <v>0.1</v>
      </c>
      <c r="DQ238" s="118">
        <f t="shared" si="83"/>
        <v>0.12</v>
      </c>
    </row>
    <row r="239" spans="1:121" x14ac:dyDescent="0.2">
      <c r="A239" s="16"/>
      <c r="B239" s="54">
        <v>43160</v>
      </c>
      <c r="C239" s="55">
        <v>37.107681274414063</v>
      </c>
      <c r="D239" s="55">
        <v>38.607681274414063</v>
      </c>
      <c r="E239" s="55">
        <v>40.107681274414063</v>
      </c>
      <c r="F239" s="39"/>
      <c r="G239" s="55">
        <v>28</v>
      </c>
      <c r="H239" s="55">
        <v>28</v>
      </c>
      <c r="I239" s="55">
        <v>28</v>
      </c>
      <c r="J239" s="22"/>
      <c r="K239" s="23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3"/>
      <c r="BG239" s="21"/>
      <c r="BH239" s="21"/>
      <c r="BI239" s="21"/>
      <c r="BJ239" s="21"/>
      <c r="BK239" s="21"/>
      <c r="BL239" s="21"/>
      <c r="BM239" s="21"/>
      <c r="BN239" s="21"/>
      <c r="BO239" s="21"/>
      <c r="BP239" s="21"/>
      <c r="BQ239" s="21"/>
      <c r="BR239" s="21"/>
      <c r="BS239" s="21"/>
      <c r="BT239" s="21"/>
      <c r="BU239" s="21"/>
      <c r="BV239" s="21"/>
      <c r="BW239" s="21"/>
      <c r="BX239" s="21"/>
      <c r="BY239" s="21"/>
      <c r="BZ239" s="21"/>
      <c r="CA239" s="21"/>
      <c r="CB239" s="21"/>
      <c r="CC239" s="21"/>
      <c r="CD239" s="21"/>
      <c r="CE239" s="21"/>
      <c r="CF239"/>
      <c r="CN239"/>
      <c r="CO239"/>
      <c r="CP239"/>
      <c r="CQ239"/>
      <c r="CR239"/>
      <c r="CW239" s="119">
        <f t="shared" si="70"/>
        <v>44044</v>
      </c>
      <c r="CX239" s="118">
        <f t="shared" si="71"/>
        <v>0.32</v>
      </c>
      <c r="CY239" s="118">
        <f t="shared" si="72"/>
        <v>0.4</v>
      </c>
      <c r="CZ239" s="118">
        <f t="shared" si="73"/>
        <v>0.48</v>
      </c>
      <c r="DB239" s="79">
        <f t="shared" si="74"/>
        <v>0.24</v>
      </c>
      <c r="DC239" s="79">
        <f t="shared" si="75"/>
        <v>0.3</v>
      </c>
      <c r="DD239" s="79">
        <f t="shared" si="76"/>
        <v>0.36</v>
      </c>
      <c r="DF239" s="119">
        <f t="shared" si="69"/>
        <v>44044</v>
      </c>
      <c r="DG239" s="121">
        <f t="shared" si="77"/>
        <v>0.75</v>
      </c>
      <c r="DJ239" s="119">
        <f t="shared" si="54"/>
        <v>44044</v>
      </c>
      <c r="DK239" s="118">
        <f t="shared" si="78"/>
        <v>0.192</v>
      </c>
      <c r="DL239" s="118">
        <f t="shared" si="79"/>
        <v>0.24</v>
      </c>
      <c r="DM239" s="118">
        <f t="shared" si="80"/>
        <v>0.28799999999999998</v>
      </c>
      <c r="DO239" s="118">
        <f t="shared" si="81"/>
        <v>0.12</v>
      </c>
      <c r="DP239" s="118">
        <f t="shared" si="82"/>
        <v>0.15</v>
      </c>
      <c r="DQ239" s="118">
        <f t="shared" si="83"/>
        <v>0.18</v>
      </c>
    </row>
    <row r="240" spans="1:121" x14ac:dyDescent="0.2">
      <c r="A240" s="16"/>
      <c r="B240" s="54">
        <v>43191</v>
      </c>
      <c r="C240" s="55">
        <v>37.307682037353516</v>
      </c>
      <c r="D240" s="55">
        <v>38.807682037353516</v>
      </c>
      <c r="E240" s="55">
        <v>40.307682037353516</v>
      </c>
      <c r="F240" s="39"/>
      <c r="G240" s="55">
        <v>25</v>
      </c>
      <c r="H240" s="55">
        <v>25</v>
      </c>
      <c r="I240" s="55">
        <v>25</v>
      </c>
      <c r="J240" s="22"/>
      <c r="K240" s="23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3"/>
      <c r="BG240" s="21"/>
      <c r="BH240" s="21"/>
      <c r="BI240" s="21"/>
      <c r="BJ240" s="21"/>
      <c r="BK240" s="21"/>
      <c r="BL240" s="21"/>
      <c r="BM240" s="21"/>
      <c r="BN240" s="21"/>
      <c r="BO240" s="21"/>
      <c r="BP240" s="21"/>
      <c r="BQ240" s="21"/>
      <c r="BR240" s="21"/>
      <c r="BS240" s="21"/>
      <c r="BT240" s="21"/>
      <c r="BU240" s="21"/>
      <c r="BV240" s="21"/>
      <c r="BW240" s="21"/>
      <c r="BX240" s="21"/>
      <c r="BY240" s="21"/>
      <c r="BZ240" s="21"/>
      <c r="CA240" s="21"/>
      <c r="CB240" s="21"/>
      <c r="CC240" s="21"/>
      <c r="CD240" s="21"/>
      <c r="CE240" s="21"/>
      <c r="CF240"/>
      <c r="CN240"/>
      <c r="CO240"/>
      <c r="CP240"/>
      <c r="CQ240"/>
      <c r="CR240"/>
      <c r="CW240" s="119">
        <f t="shared" si="70"/>
        <v>44075</v>
      </c>
      <c r="CX240" s="118">
        <f t="shared" si="71"/>
        <v>0.32</v>
      </c>
      <c r="CY240" s="118">
        <f t="shared" si="72"/>
        <v>0.4</v>
      </c>
      <c r="CZ240" s="118">
        <f t="shared" si="73"/>
        <v>0.48</v>
      </c>
      <c r="DB240" s="79">
        <f t="shared" si="74"/>
        <v>0.24</v>
      </c>
      <c r="DC240" s="79">
        <f t="shared" si="75"/>
        <v>0.3</v>
      </c>
      <c r="DD240" s="79">
        <f t="shared" si="76"/>
        <v>0.36</v>
      </c>
      <c r="DF240" s="119">
        <f t="shared" si="69"/>
        <v>44075</v>
      </c>
      <c r="DG240" s="121">
        <f t="shared" si="77"/>
        <v>0.75</v>
      </c>
      <c r="DJ240" s="119">
        <f t="shared" si="54"/>
        <v>44075</v>
      </c>
      <c r="DK240" s="118">
        <f t="shared" si="78"/>
        <v>0.192</v>
      </c>
      <c r="DL240" s="118">
        <f t="shared" si="79"/>
        <v>0.24</v>
      </c>
      <c r="DM240" s="118">
        <f t="shared" si="80"/>
        <v>0.28799999999999998</v>
      </c>
      <c r="DO240" s="118">
        <f t="shared" si="81"/>
        <v>0.12</v>
      </c>
      <c r="DP240" s="118">
        <f t="shared" si="82"/>
        <v>0.15</v>
      </c>
      <c r="DQ240" s="118">
        <f t="shared" si="83"/>
        <v>0.18</v>
      </c>
    </row>
    <row r="241" spans="1:121" x14ac:dyDescent="0.2">
      <c r="A241" s="16"/>
      <c r="B241" s="54">
        <v>43221</v>
      </c>
      <c r="C241" s="55">
        <v>44.835002899169922</v>
      </c>
      <c r="D241" s="55">
        <v>47.335002899169922</v>
      </c>
      <c r="E241" s="55">
        <v>49.835002899169922</v>
      </c>
      <c r="F241" s="39"/>
      <c r="G241" s="55">
        <v>25.540000915527344</v>
      </c>
      <c r="H241" s="55">
        <v>25.540000915527344</v>
      </c>
      <c r="I241" s="55">
        <v>25.540000915527344</v>
      </c>
      <c r="J241" s="22"/>
      <c r="K241" s="23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3"/>
      <c r="BG241" s="21"/>
      <c r="BH241" s="21"/>
      <c r="BI241" s="21"/>
      <c r="BJ241" s="21"/>
      <c r="BK241" s="21"/>
      <c r="BL241" s="21"/>
      <c r="BM241" s="21"/>
      <c r="BN241" s="21"/>
      <c r="BO241" s="21"/>
      <c r="BP241" s="21"/>
      <c r="BQ241" s="21"/>
      <c r="BR241" s="21"/>
      <c r="BS241" s="21"/>
      <c r="BT241" s="21"/>
      <c r="BU241" s="21"/>
      <c r="BV241" s="21"/>
      <c r="BW241" s="21"/>
      <c r="BX241" s="21"/>
      <c r="BY241" s="21"/>
      <c r="BZ241" s="21"/>
      <c r="CA241" s="21"/>
      <c r="CB241" s="21"/>
      <c r="CC241" s="21"/>
      <c r="CD241" s="21"/>
      <c r="CE241" s="21"/>
      <c r="CF241"/>
      <c r="CN241"/>
      <c r="CO241"/>
      <c r="CP241"/>
      <c r="CQ241"/>
      <c r="CR241"/>
      <c r="CW241" s="119">
        <f t="shared" si="70"/>
        <v>44105</v>
      </c>
      <c r="CX241" s="118">
        <f t="shared" si="71"/>
        <v>0.2</v>
      </c>
      <c r="CY241" s="118">
        <f t="shared" si="72"/>
        <v>0.25</v>
      </c>
      <c r="CZ241" s="118">
        <f t="shared" si="73"/>
        <v>0.3</v>
      </c>
      <c r="DB241" s="79">
        <f t="shared" si="74"/>
        <v>0.16</v>
      </c>
      <c r="DC241" s="79">
        <f t="shared" si="75"/>
        <v>0.2</v>
      </c>
      <c r="DD241" s="79">
        <f t="shared" si="76"/>
        <v>0.24</v>
      </c>
      <c r="DF241" s="119">
        <f t="shared" si="69"/>
        <v>44105</v>
      </c>
      <c r="DG241" s="121">
        <f t="shared" si="77"/>
        <v>0.75</v>
      </c>
      <c r="DJ241" s="119">
        <f t="shared" si="54"/>
        <v>44105</v>
      </c>
      <c r="DK241" s="118">
        <f t="shared" si="78"/>
        <v>0.12</v>
      </c>
      <c r="DL241" s="118">
        <f t="shared" si="79"/>
        <v>0.15</v>
      </c>
      <c r="DM241" s="118">
        <f t="shared" si="80"/>
        <v>0.18</v>
      </c>
      <c r="DO241" s="118">
        <f t="shared" si="81"/>
        <v>0.08</v>
      </c>
      <c r="DP241" s="118">
        <f t="shared" si="82"/>
        <v>0.1</v>
      </c>
      <c r="DQ241" s="118">
        <f t="shared" si="83"/>
        <v>0.12</v>
      </c>
    </row>
    <row r="242" spans="1:121" x14ac:dyDescent="0.2">
      <c r="A242" s="16"/>
      <c r="B242" s="54">
        <v>43252</v>
      </c>
      <c r="C242" s="55">
        <v>58.125</v>
      </c>
      <c r="D242" s="55">
        <v>63.125</v>
      </c>
      <c r="E242" s="55">
        <v>68.125</v>
      </c>
      <c r="F242" s="39"/>
      <c r="G242" s="55">
        <v>28.540000915527344</v>
      </c>
      <c r="H242" s="55">
        <v>28.540000915527344</v>
      </c>
      <c r="I242" s="55">
        <v>28.540000915527344</v>
      </c>
      <c r="J242" s="22"/>
      <c r="K242" s="23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3"/>
      <c r="BG242" s="21"/>
      <c r="BH242" s="21"/>
      <c r="BI242" s="21"/>
      <c r="BJ242" s="21"/>
      <c r="BK242" s="21"/>
      <c r="BL242" s="21"/>
      <c r="BM242" s="21"/>
      <c r="BN242" s="21"/>
      <c r="BO242" s="21"/>
      <c r="BP242" s="21"/>
      <c r="BQ242" s="21"/>
      <c r="BR242" s="21"/>
      <c r="BS242" s="21"/>
      <c r="BT242" s="21"/>
      <c r="BU242" s="21"/>
      <c r="BV242" s="21"/>
      <c r="BW242" s="21"/>
      <c r="BX242" s="21"/>
      <c r="BY242" s="21"/>
      <c r="BZ242" s="21"/>
      <c r="CA242" s="21"/>
      <c r="CB242" s="21"/>
      <c r="CC242" s="21"/>
      <c r="CD242" s="21"/>
      <c r="CE242" s="21"/>
      <c r="CF242"/>
      <c r="CN242"/>
      <c r="CO242"/>
      <c r="CP242"/>
      <c r="CQ242"/>
      <c r="CR242"/>
      <c r="CW242" s="119">
        <f t="shared" si="70"/>
        <v>44136</v>
      </c>
      <c r="CX242" s="118">
        <f t="shared" si="71"/>
        <v>0.2</v>
      </c>
      <c r="CY242" s="118">
        <f t="shared" si="72"/>
        <v>0.25</v>
      </c>
      <c r="CZ242" s="118">
        <f t="shared" si="73"/>
        <v>0.3</v>
      </c>
      <c r="DB242" s="79">
        <f t="shared" si="74"/>
        <v>0.16</v>
      </c>
      <c r="DC242" s="79">
        <f t="shared" si="75"/>
        <v>0.2</v>
      </c>
      <c r="DD242" s="79">
        <f t="shared" si="76"/>
        <v>0.24</v>
      </c>
      <c r="DF242" s="119">
        <f t="shared" si="69"/>
        <v>44136</v>
      </c>
      <c r="DG242" s="121">
        <f t="shared" si="77"/>
        <v>0.75</v>
      </c>
      <c r="DJ242" s="119">
        <f t="shared" si="54"/>
        <v>44136</v>
      </c>
      <c r="DK242" s="118">
        <f t="shared" si="78"/>
        <v>0.12</v>
      </c>
      <c r="DL242" s="118">
        <f t="shared" si="79"/>
        <v>0.15</v>
      </c>
      <c r="DM242" s="118">
        <f t="shared" si="80"/>
        <v>0.18</v>
      </c>
      <c r="DO242" s="118">
        <f t="shared" si="81"/>
        <v>0.08</v>
      </c>
      <c r="DP242" s="118">
        <f t="shared" si="82"/>
        <v>0.1</v>
      </c>
      <c r="DQ242" s="118">
        <f t="shared" si="83"/>
        <v>0.12</v>
      </c>
    </row>
    <row r="243" spans="1:121" x14ac:dyDescent="0.2">
      <c r="A243" s="16"/>
      <c r="B243" s="54">
        <v>43282</v>
      </c>
      <c r="C243" s="55">
        <v>62.5</v>
      </c>
      <c r="D243" s="55">
        <v>72.5</v>
      </c>
      <c r="E243" s="55">
        <v>82.5</v>
      </c>
      <c r="F243" s="39"/>
      <c r="G243" s="55">
        <v>29.040000915527344</v>
      </c>
      <c r="H243" s="55">
        <v>29.040000915527344</v>
      </c>
      <c r="I243" s="55">
        <v>29.040000915527344</v>
      </c>
      <c r="J243" s="22"/>
      <c r="K243" s="23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3"/>
      <c r="BG243" s="21"/>
      <c r="BH243" s="21"/>
      <c r="BI243" s="21"/>
      <c r="BJ243" s="21"/>
      <c r="BK243" s="21"/>
      <c r="BL243" s="21"/>
      <c r="BM243" s="21"/>
      <c r="BN243" s="21"/>
      <c r="BO243" s="21"/>
      <c r="BP243" s="21"/>
      <c r="BQ243" s="21"/>
      <c r="BR243" s="21"/>
      <c r="BS243" s="21"/>
      <c r="BT243" s="21"/>
      <c r="BU243" s="21"/>
      <c r="BV243" s="21"/>
      <c r="BW243" s="21"/>
      <c r="BX243" s="21"/>
      <c r="BY243" s="21"/>
      <c r="BZ243" s="21"/>
      <c r="CA243" s="21"/>
      <c r="CB243" s="21"/>
      <c r="CC243" s="21"/>
      <c r="CD243" s="21"/>
      <c r="CE243" s="21"/>
      <c r="CF243"/>
      <c r="CN243"/>
      <c r="CO243"/>
      <c r="CP243"/>
      <c r="CQ243"/>
      <c r="CR243"/>
      <c r="CW243" s="119">
        <f t="shared" si="70"/>
        <v>44166</v>
      </c>
      <c r="CX243" s="118">
        <f t="shared" si="71"/>
        <v>0.2</v>
      </c>
      <c r="CY243" s="118">
        <f t="shared" si="72"/>
        <v>0.25</v>
      </c>
      <c r="CZ243" s="118">
        <f t="shared" si="73"/>
        <v>0.3</v>
      </c>
      <c r="DB243" s="79">
        <f t="shared" si="74"/>
        <v>0.16</v>
      </c>
      <c r="DC243" s="79">
        <f t="shared" si="75"/>
        <v>0.2</v>
      </c>
      <c r="DD243" s="79">
        <f t="shared" si="76"/>
        <v>0.24</v>
      </c>
      <c r="DF243" s="119">
        <f t="shared" si="69"/>
        <v>44166</v>
      </c>
      <c r="DG243" s="121">
        <f t="shared" si="77"/>
        <v>0.75</v>
      </c>
      <c r="DJ243" s="119">
        <f t="shared" si="54"/>
        <v>44166</v>
      </c>
      <c r="DK243" s="118">
        <f t="shared" si="78"/>
        <v>0.12</v>
      </c>
      <c r="DL243" s="118">
        <f t="shared" si="79"/>
        <v>0.15</v>
      </c>
      <c r="DM243" s="118">
        <f t="shared" si="80"/>
        <v>0.18</v>
      </c>
      <c r="DO243" s="118">
        <f t="shared" si="81"/>
        <v>0.08</v>
      </c>
      <c r="DP243" s="118">
        <f t="shared" si="82"/>
        <v>0.1</v>
      </c>
      <c r="DQ243" s="118">
        <f t="shared" si="83"/>
        <v>0.12</v>
      </c>
    </row>
    <row r="244" spans="1:121" x14ac:dyDescent="0.2">
      <c r="A244" s="16"/>
      <c r="B244" s="54">
        <v>43313</v>
      </c>
      <c r="C244" s="55">
        <v>62.5</v>
      </c>
      <c r="D244" s="55">
        <v>72.5</v>
      </c>
      <c r="E244" s="55">
        <v>82.5</v>
      </c>
      <c r="F244" s="39"/>
      <c r="G244" s="55">
        <v>30.040000915527344</v>
      </c>
      <c r="H244" s="55">
        <v>30.040000915527344</v>
      </c>
      <c r="I244" s="55">
        <v>30.040000915527344</v>
      </c>
      <c r="J244" s="22"/>
      <c r="K244" s="23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3"/>
      <c r="BG244" s="21"/>
      <c r="BH244" s="21"/>
      <c r="BI244" s="21"/>
      <c r="BJ244" s="21"/>
      <c r="BK244" s="21"/>
      <c r="BL244" s="21"/>
      <c r="BM244" s="21"/>
      <c r="BN244" s="21"/>
      <c r="BO244" s="21"/>
      <c r="BP244" s="21"/>
      <c r="BQ244" s="21"/>
      <c r="BR244" s="21"/>
      <c r="BS244" s="21"/>
      <c r="BT244" s="21"/>
      <c r="BU244" s="21"/>
      <c r="BV244" s="21"/>
      <c r="BW244" s="21"/>
      <c r="BX244" s="21"/>
      <c r="BY244" s="21"/>
      <c r="BZ244" s="21"/>
      <c r="CA244" s="21"/>
      <c r="CB244" s="21"/>
      <c r="CC244" s="21"/>
      <c r="CD244" s="21"/>
      <c r="CE244" s="21"/>
      <c r="CF244"/>
      <c r="CN244"/>
      <c r="CO244"/>
      <c r="CP244"/>
      <c r="CQ244"/>
      <c r="CR244"/>
      <c r="CW244" s="119">
        <f t="shared" si="70"/>
        <v>44197</v>
      </c>
      <c r="CX244" s="118">
        <f t="shared" si="71"/>
        <v>0.2</v>
      </c>
      <c r="CY244" s="118">
        <f t="shared" si="72"/>
        <v>0.25</v>
      </c>
      <c r="CZ244" s="118">
        <f t="shared" si="73"/>
        <v>0.3</v>
      </c>
      <c r="DB244" s="79">
        <f t="shared" si="74"/>
        <v>0.16</v>
      </c>
      <c r="DC244" s="79">
        <f t="shared" si="75"/>
        <v>0.2</v>
      </c>
      <c r="DD244" s="79">
        <f t="shared" si="76"/>
        <v>0.24</v>
      </c>
      <c r="DF244" s="119">
        <f t="shared" si="69"/>
        <v>44197</v>
      </c>
      <c r="DG244" s="121">
        <f t="shared" si="77"/>
        <v>0.75</v>
      </c>
      <c r="DJ244" s="119">
        <f t="shared" si="54"/>
        <v>44197</v>
      </c>
      <c r="DK244" s="118">
        <f t="shared" si="78"/>
        <v>0.12</v>
      </c>
      <c r="DL244" s="118">
        <f t="shared" si="79"/>
        <v>0.15</v>
      </c>
      <c r="DM244" s="118">
        <f t="shared" si="80"/>
        <v>0.18</v>
      </c>
      <c r="DO244" s="118">
        <f t="shared" si="81"/>
        <v>0.08</v>
      </c>
      <c r="DP244" s="118">
        <f t="shared" si="82"/>
        <v>0.1</v>
      </c>
      <c r="DQ244" s="118">
        <f t="shared" si="83"/>
        <v>0.12</v>
      </c>
    </row>
    <row r="245" spans="1:121" x14ac:dyDescent="0.2">
      <c r="A245" s="16"/>
      <c r="B245" s="54">
        <v>43344</v>
      </c>
      <c r="C245" s="55">
        <v>31.209999084472656</v>
      </c>
      <c r="D245" s="55">
        <v>32.709999084472656</v>
      </c>
      <c r="E245" s="55">
        <v>34.209999084472656</v>
      </c>
      <c r="F245" s="39"/>
      <c r="G245" s="55">
        <v>24.040000915527344</v>
      </c>
      <c r="H245" s="55">
        <v>24.040000915527344</v>
      </c>
      <c r="I245" s="55">
        <v>24.040000915527344</v>
      </c>
      <c r="J245" s="22"/>
      <c r="K245" s="23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3"/>
      <c r="BG245" s="21"/>
      <c r="BH245" s="21"/>
      <c r="BI245" s="21"/>
      <c r="BJ245" s="21"/>
      <c r="BK245" s="21"/>
      <c r="BL245" s="21"/>
      <c r="BM245" s="21"/>
      <c r="BN245" s="21"/>
      <c r="BO245" s="21"/>
      <c r="BP245" s="21"/>
      <c r="BQ245" s="21"/>
      <c r="BR245" s="21"/>
      <c r="BS245" s="21"/>
      <c r="BT245" s="21"/>
      <c r="BU245" s="21"/>
      <c r="BV245" s="21"/>
      <c r="BW245" s="21"/>
      <c r="BX245" s="21"/>
      <c r="BY245" s="21"/>
      <c r="BZ245" s="21"/>
      <c r="CA245" s="21"/>
      <c r="CB245" s="21"/>
      <c r="CC245" s="21"/>
      <c r="CD245" s="21"/>
      <c r="CE245" s="21"/>
      <c r="CF245"/>
      <c r="CN245"/>
      <c r="CO245"/>
      <c r="CP245"/>
      <c r="CQ245"/>
      <c r="CR245"/>
      <c r="CW245" s="119">
        <f t="shared" si="70"/>
        <v>44228</v>
      </c>
      <c r="CX245" s="118">
        <f t="shared" si="71"/>
        <v>0.2</v>
      </c>
      <c r="CY245" s="118">
        <f t="shared" si="72"/>
        <v>0.25</v>
      </c>
      <c r="CZ245" s="118">
        <f t="shared" si="73"/>
        <v>0.3</v>
      </c>
      <c r="DB245" s="79">
        <f t="shared" si="74"/>
        <v>0</v>
      </c>
      <c r="DC245" s="79">
        <f t="shared" si="75"/>
        <v>0</v>
      </c>
      <c r="DD245" s="79">
        <f t="shared" si="76"/>
        <v>0</v>
      </c>
      <c r="DF245" s="119">
        <f t="shared" si="69"/>
        <v>44228</v>
      </c>
      <c r="DG245" s="121">
        <f t="shared" si="77"/>
        <v>0</v>
      </c>
      <c r="DJ245" s="119">
        <f t="shared" si="54"/>
        <v>44228</v>
      </c>
      <c r="DK245" s="118">
        <f t="shared" si="78"/>
        <v>0.12</v>
      </c>
      <c r="DL245" s="118">
        <f t="shared" si="79"/>
        <v>0.15</v>
      </c>
      <c r="DM245" s="118">
        <f t="shared" si="80"/>
        <v>0.18</v>
      </c>
      <c r="DO245" s="118">
        <f t="shared" si="81"/>
        <v>0</v>
      </c>
      <c r="DP245" s="118">
        <f t="shared" si="82"/>
        <v>0</v>
      </c>
      <c r="DQ245" s="118">
        <f t="shared" si="83"/>
        <v>0</v>
      </c>
    </row>
    <row r="246" spans="1:121" x14ac:dyDescent="0.2">
      <c r="A246" s="16"/>
      <c r="B246" s="54">
        <v>43374</v>
      </c>
      <c r="C246" s="55">
        <v>35.611568450927734</v>
      </c>
      <c r="D246" s="55">
        <v>37.111568450927734</v>
      </c>
      <c r="E246" s="55">
        <v>38.611568450927734</v>
      </c>
      <c r="F246" s="39"/>
      <c r="G246" s="55">
        <v>23.540002822875977</v>
      </c>
      <c r="H246" s="55">
        <v>23.540002822875977</v>
      </c>
      <c r="I246" s="55">
        <v>23.540002822875977</v>
      </c>
      <c r="J246" s="22"/>
      <c r="K246" s="23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3"/>
      <c r="BG246" s="21"/>
      <c r="BH246" s="21"/>
      <c r="BI246" s="21"/>
      <c r="BJ246" s="21"/>
      <c r="BK246" s="21"/>
      <c r="BL246" s="21"/>
      <c r="BM246" s="21"/>
      <c r="BN246" s="21"/>
      <c r="BO246" s="21"/>
      <c r="BP246" s="21"/>
      <c r="BQ246" s="21"/>
      <c r="BR246" s="21"/>
      <c r="BS246" s="21"/>
      <c r="BT246" s="21"/>
      <c r="BU246" s="21"/>
      <c r="BV246" s="21"/>
      <c r="BW246" s="21"/>
      <c r="BX246" s="21"/>
      <c r="BY246" s="21"/>
      <c r="BZ246" s="21"/>
      <c r="CA246" s="21"/>
      <c r="CB246" s="21"/>
      <c r="CC246" s="21"/>
      <c r="CD246" s="21"/>
      <c r="CE246" s="21"/>
      <c r="CF246"/>
      <c r="CN246"/>
      <c r="CO246"/>
      <c r="CP246"/>
      <c r="CQ246"/>
      <c r="CR246"/>
      <c r="CW246" s="119">
        <f t="shared" si="70"/>
        <v>44256</v>
      </c>
      <c r="CX246" s="118">
        <f t="shared" si="71"/>
        <v>0.2</v>
      </c>
      <c r="CY246" s="118">
        <f t="shared" si="72"/>
        <v>0.25</v>
      </c>
      <c r="CZ246" s="118">
        <f t="shared" si="73"/>
        <v>0.3</v>
      </c>
      <c r="DB246" s="79">
        <f t="shared" si="74"/>
        <v>0.16</v>
      </c>
      <c r="DC246" s="79">
        <f t="shared" si="75"/>
        <v>0.2</v>
      </c>
      <c r="DD246" s="79">
        <f t="shared" si="76"/>
        <v>0.24</v>
      </c>
      <c r="DF246" s="119">
        <f t="shared" si="69"/>
        <v>44256</v>
      </c>
      <c r="DG246" s="121">
        <f t="shared" si="77"/>
        <v>0.75</v>
      </c>
      <c r="DJ246" s="119">
        <f t="shared" si="54"/>
        <v>44256</v>
      </c>
      <c r="DK246" s="118">
        <f t="shared" si="78"/>
        <v>0.12</v>
      </c>
      <c r="DL246" s="118">
        <f t="shared" si="79"/>
        <v>0.15</v>
      </c>
      <c r="DM246" s="118">
        <f t="shared" si="80"/>
        <v>0.18</v>
      </c>
      <c r="DO246" s="118">
        <f t="shared" si="81"/>
        <v>0.08</v>
      </c>
      <c r="DP246" s="118">
        <f t="shared" si="82"/>
        <v>0.1</v>
      </c>
      <c r="DQ246" s="118">
        <f t="shared" si="83"/>
        <v>0.12</v>
      </c>
    </row>
    <row r="247" spans="1:121" x14ac:dyDescent="0.2">
      <c r="A247" s="16"/>
      <c r="B247" s="54">
        <v>43405</v>
      </c>
      <c r="C247" s="55">
        <v>35.711566925048828</v>
      </c>
      <c r="D247" s="55">
        <v>37.211566925048828</v>
      </c>
      <c r="E247" s="55">
        <v>38.711566925048828</v>
      </c>
      <c r="F247" s="39"/>
      <c r="G247" s="55">
        <v>24.540000915527344</v>
      </c>
      <c r="H247" s="55">
        <v>24.540000915527344</v>
      </c>
      <c r="I247" s="55">
        <v>24.540000915527344</v>
      </c>
      <c r="J247" s="22"/>
      <c r="K247" s="23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3"/>
      <c r="BG247" s="21"/>
      <c r="BH247" s="21"/>
      <c r="BI247" s="21"/>
      <c r="BJ247" s="21"/>
      <c r="BK247" s="21"/>
      <c r="BL247" s="21"/>
      <c r="BM247" s="21"/>
      <c r="BN247" s="21"/>
      <c r="BO247" s="21"/>
      <c r="BP247" s="21"/>
      <c r="BQ247" s="21"/>
      <c r="BR247" s="21"/>
      <c r="BS247" s="21"/>
      <c r="BT247" s="21"/>
      <c r="BU247" s="21"/>
      <c r="BV247" s="21"/>
      <c r="BW247" s="21"/>
      <c r="BX247" s="21"/>
      <c r="BY247" s="21"/>
      <c r="BZ247" s="21"/>
      <c r="CA247" s="21"/>
      <c r="CB247" s="21"/>
      <c r="CC247" s="21"/>
      <c r="CD247" s="21"/>
      <c r="CE247" s="21"/>
      <c r="CF247"/>
      <c r="CN247"/>
      <c r="CO247"/>
      <c r="CP247"/>
      <c r="CQ247"/>
      <c r="CR247"/>
      <c r="CW247" s="119">
        <f t="shared" si="70"/>
        <v>44287</v>
      </c>
      <c r="CX247" s="118">
        <f t="shared" si="71"/>
        <v>0.2</v>
      </c>
      <c r="CY247" s="118">
        <f t="shared" si="72"/>
        <v>0.25</v>
      </c>
      <c r="CZ247" s="118">
        <f t="shared" si="73"/>
        <v>0.3</v>
      </c>
      <c r="DB247" s="79">
        <f t="shared" si="74"/>
        <v>0.16</v>
      </c>
      <c r="DC247" s="79">
        <f t="shared" si="75"/>
        <v>0.2</v>
      </c>
      <c r="DD247" s="79">
        <f t="shared" si="76"/>
        <v>0.24</v>
      </c>
      <c r="DF247" s="119">
        <f t="shared" si="69"/>
        <v>44287</v>
      </c>
      <c r="DG247" s="121">
        <f t="shared" si="77"/>
        <v>0.75</v>
      </c>
      <c r="DJ247" s="119">
        <f t="shared" si="54"/>
        <v>44287</v>
      </c>
      <c r="DK247" s="118">
        <f t="shared" si="78"/>
        <v>0.12</v>
      </c>
      <c r="DL247" s="118">
        <f t="shared" si="79"/>
        <v>0.15</v>
      </c>
      <c r="DM247" s="118">
        <f t="shared" si="80"/>
        <v>0.18</v>
      </c>
      <c r="DO247" s="118">
        <f t="shared" si="81"/>
        <v>0.08</v>
      </c>
      <c r="DP247" s="118">
        <f t="shared" si="82"/>
        <v>0.1</v>
      </c>
      <c r="DQ247" s="118">
        <f t="shared" si="83"/>
        <v>0.12</v>
      </c>
    </row>
    <row r="248" spans="1:121" x14ac:dyDescent="0.2">
      <c r="A248" s="16"/>
      <c r="B248" s="54">
        <v>43435</v>
      </c>
      <c r="C248" s="55">
        <v>35.811565399169922</v>
      </c>
      <c r="D248" s="55">
        <v>37.311565399169922</v>
      </c>
      <c r="E248" s="55">
        <v>38.811565399169922</v>
      </c>
      <c r="F248" s="39"/>
      <c r="G248" s="55">
        <v>26.790000915527344</v>
      </c>
      <c r="H248" s="55">
        <v>26.790000915527344</v>
      </c>
      <c r="I248" s="55">
        <v>26.790000915527344</v>
      </c>
      <c r="J248" s="22"/>
      <c r="K248" s="23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3"/>
      <c r="BG248" s="21"/>
      <c r="BH248" s="21"/>
      <c r="BI248" s="21"/>
      <c r="BJ248" s="21"/>
      <c r="BK248" s="21"/>
      <c r="BL248" s="21"/>
      <c r="BM248" s="21"/>
      <c r="BN248" s="21"/>
      <c r="BO248" s="21"/>
      <c r="BP248" s="21"/>
      <c r="BQ248" s="21"/>
      <c r="BR248" s="21"/>
      <c r="BS248" s="21"/>
      <c r="BT248" s="21"/>
      <c r="BU248" s="21"/>
      <c r="BV248" s="21"/>
      <c r="BW248" s="21"/>
      <c r="BX248" s="21"/>
      <c r="BY248" s="21"/>
      <c r="BZ248" s="21"/>
      <c r="CA248" s="21"/>
      <c r="CB248" s="21"/>
      <c r="CC248" s="21"/>
      <c r="CD248" s="21"/>
      <c r="CE248" s="21"/>
      <c r="CF248"/>
      <c r="CG248"/>
      <c r="CH248"/>
      <c r="CI248"/>
      <c r="CN248"/>
      <c r="CO248"/>
      <c r="CP248"/>
      <c r="CQ248"/>
      <c r="CR248"/>
      <c r="CW248" s="119">
        <f t="shared" si="70"/>
        <v>44317</v>
      </c>
      <c r="CX248" s="118">
        <f t="shared" si="71"/>
        <v>0.2</v>
      </c>
      <c r="CY248" s="118">
        <f t="shared" si="72"/>
        <v>0.25</v>
      </c>
      <c r="CZ248" s="118">
        <f t="shared" si="73"/>
        <v>0.3</v>
      </c>
      <c r="DB248" s="79">
        <f t="shared" si="74"/>
        <v>0.16</v>
      </c>
      <c r="DC248" s="79">
        <f t="shared" si="75"/>
        <v>0.2</v>
      </c>
      <c r="DD248" s="79">
        <f t="shared" si="76"/>
        <v>0.24</v>
      </c>
      <c r="DF248" s="119">
        <f t="shared" si="69"/>
        <v>44317</v>
      </c>
      <c r="DG248" s="121">
        <f t="shared" si="77"/>
        <v>0.75</v>
      </c>
      <c r="DJ248" s="119">
        <f t="shared" si="54"/>
        <v>44317</v>
      </c>
      <c r="DK248" s="118">
        <f t="shared" si="78"/>
        <v>0.12</v>
      </c>
      <c r="DL248" s="118">
        <f t="shared" si="79"/>
        <v>0.15</v>
      </c>
      <c r="DM248" s="118">
        <f t="shared" si="80"/>
        <v>0.18</v>
      </c>
      <c r="DO248" s="118">
        <f t="shared" si="81"/>
        <v>0.08</v>
      </c>
      <c r="DP248" s="118">
        <f t="shared" si="82"/>
        <v>0.1</v>
      </c>
      <c r="DQ248" s="118">
        <f t="shared" si="83"/>
        <v>0.12</v>
      </c>
    </row>
    <row r="249" spans="1:121" x14ac:dyDescent="0.2">
      <c r="A249" s="16"/>
      <c r="B249" s="54">
        <v>43466</v>
      </c>
      <c r="C249" s="55">
        <v>39.495716094970703</v>
      </c>
      <c r="D249" s="55">
        <v>40.995716094970703</v>
      </c>
      <c r="E249" s="55">
        <v>42.495716094970703</v>
      </c>
      <c r="F249" s="74"/>
      <c r="G249" s="55">
        <v>29</v>
      </c>
      <c r="H249" s="55">
        <v>29</v>
      </c>
      <c r="I249" s="55">
        <v>29</v>
      </c>
      <c r="J249" s="22"/>
      <c r="K249" s="23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3"/>
      <c r="BG249" s="21"/>
      <c r="BH249" s="21"/>
      <c r="BI249" s="21"/>
      <c r="BJ249" s="21"/>
      <c r="BK249" s="21"/>
      <c r="BL249" s="21"/>
      <c r="BM249" s="21"/>
      <c r="BN249" s="21"/>
      <c r="BO249" s="21"/>
      <c r="BP249" s="21"/>
      <c r="BQ249" s="21"/>
      <c r="BR249" s="21"/>
      <c r="BS249" s="21"/>
      <c r="BT249" s="21"/>
      <c r="BU249" s="21"/>
      <c r="BV249" s="21"/>
      <c r="BW249" s="21"/>
      <c r="BX249" s="21"/>
      <c r="BY249" s="21"/>
      <c r="BZ249" s="21"/>
      <c r="CA249" s="21"/>
      <c r="CB249" s="21"/>
      <c r="CC249" s="21"/>
      <c r="CD249" s="21"/>
      <c r="CE249" s="21"/>
      <c r="CF249"/>
      <c r="CG249"/>
      <c r="CH249"/>
      <c r="CI249"/>
      <c r="CN249"/>
      <c r="CO249"/>
      <c r="CP249"/>
      <c r="CQ249"/>
      <c r="CR249"/>
      <c r="CW249" s="119">
        <f t="shared" si="70"/>
        <v>44348</v>
      </c>
      <c r="CX249" s="118">
        <f t="shared" si="71"/>
        <v>0.2</v>
      </c>
      <c r="CY249" s="118">
        <f t="shared" si="72"/>
        <v>0.25</v>
      </c>
      <c r="CZ249" s="118">
        <f t="shared" si="73"/>
        <v>0.3</v>
      </c>
      <c r="DB249" s="79">
        <f t="shared" si="74"/>
        <v>0.16</v>
      </c>
      <c r="DC249" s="79">
        <f t="shared" si="75"/>
        <v>0.2</v>
      </c>
      <c r="DD249" s="79">
        <f t="shared" si="76"/>
        <v>0.24</v>
      </c>
      <c r="DF249" s="119">
        <f t="shared" si="69"/>
        <v>44348</v>
      </c>
      <c r="DG249" s="121">
        <f t="shared" si="77"/>
        <v>0.75</v>
      </c>
      <c r="DJ249" s="119">
        <f t="shared" si="54"/>
        <v>44348</v>
      </c>
      <c r="DK249" s="118">
        <f t="shared" si="78"/>
        <v>0.12</v>
      </c>
      <c r="DL249" s="118">
        <f t="shared" si="79"/>
        <v>0.15</v>
      </c>
      <c r="DM249" s="118">
        <f t="shared" si="80"/>
        <v>0.18</v>
      </c>
      <c r="DO249" s="118">
        <f t="shared" si="81"/>
        <v>0.08</v>
      </c>
      <c r="DP249" s="118">
        <f t="shared" si="82"/>
        <v>0.1</v>
      </c>
      <c r="DQ249" s="118">
        <f t="shared" si="83"/>
        <v>0.12</v>
      </c>
    </row>
    <row r="250" spans="1:121" x14ac:dyDescent="0.2">
      <c r="A250" s="16"/>
      <c r="B250" s="54">
        <v>43497</v>
      </c>
      <c r="C250" s="55">
        <v>38.895713806152344</v>
      </c>
      <c r="D250" s="55">
        <v>40.395713806152344</v>
      </c>
      <c r="E250" s="55">
        <v>41.895713806152344</v>
      </c>
      <c r="F250" s="74"/>
      <c r="G250" s="55">
        <v>27.5</v>
      </c>
      <c r="H250" s="55">
        <v>27.5</v>
      </c>
      <c r="I250" s="55">
        <v>27.5</v>
      </c>
      <c r="J250" s="22"/>
      <c r="K250" s="23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3"/>
      <c r="BG250" s="21"/>
      <c r="BH250" s="21"/>
      <c r="BI250" s="21"/>
      <c r="BJ250" s="21"/>
      <c r="BK250" s="21"/>
      <c r="BL250" s="21"/>
      <c r="BM250" s="21"/>
      <c r="BN250" s="21"/>
      <c r="BO250" s="21"/>
      <c r="BP250" s="21"/>
      <c r="BQ250" s="21"/>
      <c r="BR250" s="21"/>
      <c r="BS250" s="21"/>
      <c r="BT250" s="21"/>
      <c r="BU250" s="21"/>
      <c r="BV250" s="21"/>
      <c r="BW250" s="21"/>
      <c r="BX250" s="21"/>
      <c r="BY250" s="21"/>
      <c r="BZ250" s="21"/>
      <c r="CA250" s="21"/>
      <c r="CB250" s="21"/>
      <c r="CC250" s="21"/>
      <c r="CD250" s="21"/>
      <c r="CE250" s="21"/>
      <c r="CF250"/>
      <c r="CG250"/>
      <c r="CH250"/>
      <c r="CI250"/>
      <c r="CN250"/>
      <c r="CO250"/>
      <c r="CP250"/>
      <c r="CQ250"/>
      <c r="CR250"/>
      <c r="CW250" s="119">
        <f t="shared" si="70"/>
        <v>44378</v>
      </c>
      <c r="CX250" s="118">
        <f t="shared" si="71"/>
        <v>0.2</v>
      </c>
      <c r="CY250" s="118">
        <f t="shared" si="72"/>
        <v>0.25</v>
      </c>
      <c r="CZ250" s="118">
        <f t="shared" si="73"/>
        <v>0.3</v>
      </c>
      <c r="DB250" s="79">
        <f t="shared" si="74"/>
        <v>0.16</v>
      </c>
      <c r="DC250" s="79">
        <f t="shared" si="75"/>
        <v>0.2</v>
      </c>
      <c r="DD250" s="79">
        <f t="shared" si="76"/>
        <v>0.24</v>
      </c>
      <c r="DF250" s="119">
        <f t="shared" si="69"/>
        <v>44378</v>
      </c>
      <c r="DG250" s="121">
        <f t="shared" si="77"/>
        <v>0.75</v>
      </c>
      <c r="DJ250" s="119">
        <f t="shared" si="54"/>
        <v>44378</v>
      </c>
      <c r="DK250" s="118">
        <f t="shared" si="78"/>
        <v>0.12</v>
      </c>
      <c r="DL250" s="118">
        <f t="shared" si="79"/>
        <v>0.15</v>
      </c>
      <c r="DM250" s="118">
        <f t="shared" si="80"/>
        <v>0.18</v>
      </c>
      <c r="DO250" s="118">
        <f t="shared" si="81"/>
        <v>0.08</v>
      </c>
      <c r="DP250" s="118">
        <f t="shared" si="82"/>
        <v>0.1</v>
      </c>
      <c r="DQ250" s="118">
        <f t="shared" si="83"/>
        <v>0.12</v>
      </c>
    </row>
    <row r="251" spans="1:121" x14ac:dyDescent="0.2">
      <c r="A251" s="16"/>
      <c r="B251" s="54">
        <v>43525</v>
      </c>
      <c r="C251" s="55">
        <v>37.607681274414063</v>
      </c>
      <c r="D251" s="55">
        <v>39.107681274414063</v>
      </c>
      <c r="E251" s="55">
        <v>40.607681274414063</v>
      </c>
      <c r="F251" s="74"/>
      <c r="G251" s="55">
        <v>28.5</v>
      </c>
      <c r="H251" s="55">
        <v>28.5</v>
      </c>
      <c r="I251" s="55">
        <v>28.5</v>
      </c>
      <c r="J251" s="22"/>
      <c r="K251" s="23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3"/>
      <c r="BG251" s="21"/>
      <c r="BH251" s="21"/>
      <c r="BI251" s="21"/>
      <c r="BJ251" s="21"/>
      <c r="BK251" s="21"/>
      <c r="BL251" s="21"/>
      <c r="BM251" s="21"/>
      <c r="BN251" s="21"/>
      <c r="BO251" s="21"/>
      <c r="BP251" s="21"/>
      <c r="BQ251" s="21"/>
      <c r="BR251" s="21"/>
      <c r="BS251" s="21"/>
      <c r="BT251" s="21"/>
      <c r="BU251" s="21"/>
      <c r="BV251" s="21"/>
      <c r="BW251" s="21"/>
      <c r="BX251" s="21"/>
      <c r="BY251" s="21"/>
      <c r="BZ251" s="21"/>
      <c r="CA251" s="21"/>
      <c r="CB251" s="21"/>
      <c r="CC251" s="21"/>
      <c r="CD251" s="21"/>
      <c r="CE251" s="21"/>
      <c r="CF251"/>
      <c r="CG251"/>
      <c r="CH251"/>
      <c r="CI251"/>
      <c r="CN251"/>
      <c r="CO251"/>
      <c r="CP251"/>
      <c r="CQ251"/>
      <c r="CR251"/>
      <c r="CW251" s="119">
        <f t="shared" si="70"/>
        <v>44409</v>
      </c>
      <c r="CX251" s="118">
        <f t="shared" si="71"/>
        <v>0.32</v>
      </c>
      <c r="CY251" s="118">
        <f t="shared" si="72"/>
        <v>0.4</v>
      </c>
      <c r="CZ251" s="118">
        <f t="shared" si="73"/>
        <v>0.48</v>
      </c>
      <c r="DB251" s="79">
        <f t="shared" si="74"/>
        <v>0.24</v>
      </c>
      <c r="DC251" s="79">
        <f t="shared" si="75"/>
        <v>0.3</v>
      </c>
      <c r="DD251" s="79">
        <f t="shared" si="76"/>
        <v>0.36</v>
      </c>
      <c r="DF251" s="119">
        <f t="shared" si="69"/>
        <v>44409</v>
      </c>
      <c r="DG251" s="121">
        <f t="shared" si="77"/>
        <v>0.75</v>
      </c>
      <c r="DJ251" s="119">
        <f t="shared" si="54"/>
        <v>44409</v>
      </c>
      <c r="DK251" s="118">
        <f t="shared" si="78"/>
        <v>0.192</v>
      </c>
      <c r="DL251" s="118">
        <f t="shared" si="79"/>
        <v>0.24</v>
      </c>
      <c r="DM251" s="118">
        <f t="shared" si="80"/>
        <v>0.28799999999999998</v>
      </c>
      <c r="DO251" s="118">
        <f t="shared" si="81"/>
        <v>0.12</v>
      </c>
      <c r="DP251" s="118">
        <f t="shared" si="82"/>
        <v>0.15</v>
      </c>
      <c r="DQ251" s="118">
        <f t="shared" si="83"/>
        <v>0.18</v>
      </c>
    </row>
    <row r="252" spans="1:121" x14ac:dyDescent="0.2">
      <c r="A252" s="16"/>
      <c r="B252" s="54">
        <v>43556</v>
      </c>
      <c r="C252" s="55">
        <v>37.807682037353516</v>
      </c>
      <c r="D252" s="55">
        <v>39.307682037353516</v>
      </c>
      <c r="E252" s="55">
        <v>40.807682037353516</v>
      </c>
      <c r="F252" s="74"/>
      <c r="G252" s="55">
        <v>25.5</v>
      </c>
      <c r="H252" s="55">
        <v>25.5</v>
      </c>
      <c r="I252" s="55">
        <v>25.5</v>
      </c>
      <c r="J252" s="22"/>
      <c r="K252" s="23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3"/>
      <c r="BG252" s="21"/>
      <c r="BH252" s="21"/>
      <c r="BI252" s="21"/>
      <c r="BJ252" s="21"/>
      <c r="BK252" s="21"/>
      <c r="BL252" s="21"/>
      <c r="BM252" s="21"/>
      <c r="BN252" s="21"/>
      <c r="BO252" s="21"/>
      <c r="BP252" s="21"/>
      <c r="BQ252" s="21"/>
      <c r="BR252" s="21"/>
      <c r="BS252" s="21"/>
      <c r="BT252" s="21"/>
      <c r="BU252" s="21"/>
      <c r="BV252" s="21"/>
      <c r="BW252" s="21"/>
      <c r="BX252" s="21"/>
      <c r="BY252" s="21"/>
      <c r="BZ252" s="21"/>
      <c r="CA252" s="21"/>
      <c r="CB252" s="21"/>
      <c r="CC252" s="21"/>
      <c r="CD252" s="21"/>
      <c r="CE252" s="21"/>
      <c r="CF252"/>
      <c r="CG252"/>
      <c r="CH252"/>
      <c r="CI252"/>
      <c r="CN252"/>
      <c r="CO252"/>
      <c r="CP252"/>
      <c r="CQ252"/>
      <c r="CR252"/>
      <c r="CW252" s="119">
        <f t="shared" si="70"/>
        <v>44440</v>
      </c>
      <c r="CX252" s="118">
        <f t="shared" si="71"/>
        <v>0.32</v>
      </c>
      <c r="CY252" s="118">
        <f t="shared" si="72"/>
        <v>0.4</v>
      </c>
      <c r="CZ252" s="118">
        <f t="shared" si="73"/>
        <v>0.48</v>
      </c>
      <c r="DB252" s="79">
        <f t="shared" si="74"/>
        <v>0.24</v>
      </c>
      <c r="DC252" s="79">
        <f t="shared" si="75"/>
        <v>0.3</v>
      </c>
      <c r="DD252" s="79">
        <f t="shared" si="76"/>
        <v>0.36</v>
      </c>
      <c r="DF252" s="119">
        <f t="shared" si="69"/>
        <v>44440</v>
      </c>
      <c r="DG252" s="121">
        <f t="shared" si="77"/>
        <v>0.75</v>
      </c>
      <c r="DJ252" s="119">
        <f t="shared" si="54"/>
        <v>44440</v>
      </c>
      <c r="DK252" s="118">
        <f t="shared" si="78"/>
        <v>0.192</v>
      </c>
      <c r="DL252" s="118">
        <f t="shared" si="79"/>
        <v>0.24</v>
      </c>
      <c r="DM252" s="118">
        <f t="shared" si="80"/>
        <v>0.28799999999999998</v>
      </c>
      <c r="DO252" s="118">
        <f t="shared" si="81"/>
        <v>0.12</v>
      </c>
      <c r="DP252" s="118">
        <f t="shared" si="82"/>
        <v>0.15</v>
      </c>
      <c r="DQ252" s="118">
        <f t="shared" si="83"/>
        <v>0.18</v>
      </c>
    </row>
    <row r="253" spans="1:121" x14ac:dyDescent="0.2">
      <c r="A253" s="16"/>
      <c r="B253" s="54">
        <v>43586</v>
      </c>
      <c r="C253" s="55">
        <v>45.835002899169922</v>
      </c>
      <c r="D253" s="55">
        <v>48.335002899169922</v>
      </c>
      <c r="E253" s="55">
        <v>50.835002899169922</v>
      </c>
      <c r="F253" s="74"/>
      <c r="G253" s="55">
        <v>26.040000915527344</v>
      </c>
      <c r="H253" s="55">
        <v>26.040000915527344</v>
      </c>
      <c r="I253" s="55">
        <v>26.040000915527344</v>
      </c>
      <c r="J253" s="22"/>
      <c r="K253" s="23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3"/>
      <c r="BG253" s="21"/>
      <c r="BH253" s="21"/>
      <c r="BI253" s="21"/>
      <c r="BJ253" s="21"/>
      <c r="BK253" s="21"/>
      <c r="BL253" s="21"/>
      <c r="BM253" s="21"/>
      <c r="BN253" s="21"/>
      <c r="BO253" s="21"/>
      <c r="BP253" s="21"/>
      <c r="BQ253" s="21"/>
      <c r="BR253" s="21"/>
      <c r="BS253" s="21"/>
      <c r="BT253" s="21"/>
      <c r="BU253" s="21"/>
      <c r="BV253" s="21"/>
      <c r="BW253" s="21"/>
      <c r="BX253" s="21"/>
      <c r="BY253" s="21"/>
      <c r="BZ253" s="21"/>
      <c r="CA253" s="21"/>
      <c r="CB253" s="21"/>
      <c r="CC253" s="21"/>
      <c r="CD253" s="21"/>
      <c r="CE253" s="21"/>
      <c r="CF253"/>
      <c r="CG253"/>
      <c r="CH253"/>
      <c r="CI253"/>
      <c r="CN253"/>
      <c r="CO253"/>
      <c r="CP253"/>
      <c r="CQ253"/>
      <c r="CR253"/>
      <c r="CW253" s="119">
        <f t="shared" si="70"/>
        <v>44470</v>
      </c>
      <c r="CX253" s="118">
        <f t="shared" si="71"/>
        <v>0.2</v>
      </c>
      <c r="CY253" s="118">
        <f t="shared" si="72"/>
        <v>0.25</v>
      </c>
      <c r="CZ253" s="118">
        <f t="shared" si="73"/>
        <v>0.3</v>
      </c>
      <c r="DB253" s="79">
        <f t="shared" si="74"/>
        <v>0.16</v>
      </c>
      <c r="DC253" s="79">
        <f t="shared" si="75"/>
        <v>0.2</v>
      </c>
      <c r="DD253" s="79">
        <f t="shared" si="76"/>
        <v>0.24</v>
      </c>
      <c r="DF253" s="119">
        <f t="shared" si="69"/>
        <v>44470</v>
      </c>
      <c r="DG253" s="121">
        <f t="shared" si="77"/>
        <v>0.75</v>
      </c>
      <c r="DJ253" s="119">
        <f t="shared" si="54"/>
        <v>44470</v>
      </c>
      <c r="DK253" s="118">
        <f t="shared" si="78"/>
        <v>0.12</v>
      </c>
      <c r="DL253" s="118">
        <f t="shared" si="79"/>
        <v>0.15</v>
      </c>
      <c r="DM253" s="118">
        <f t="shared" si="80"/>
        <v>0.18</v>
      </c>
      <c r="DO253" s="118">
        <f t="shared" si="81"/>
        <v>0.08</v>
      </c>
      <c r="DP253" s="118">
        <f t="shared" si="82"/>
        <v>0.1</v>
      </c>
      <c r="DQ253" s="118">
        <f t="shared" si="83"/>
        <v>0.12</v>
      </c>
    </row>
    <row r="254" spans="1:121" x14ac:dyDescent="0.2">
      <c r="A254" s="16"/>
      <c r="B254" s="54">
        <v>43617</v>
      </c>
      <c r="C254" s="55">
        <v>60.125</v>
      </c>
      <c r="D254" s="55">
        <v>65.125</v>
      </c>
      <c r="E254" s="55">
        <v>70.125</v>
      </c>
      <c r="F254" s="74"/>
      <c r="G254" s="55">
        <v>29.040000915527344</v>
      </c>
      <c r="H254" s="55">
        <v>29.040000915527344</v>
      </c>
      <c r="I254" s="55">
        <v>29.040000915527344</v>
      </c>
      <c r="J254" s="22"/>
      <c r="K254" s="23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3"/>
      <c r="BG254" s="21"/>
      <c r="BH254" s="21"/>
      <c r="BI254" s="21"/>
      <c r="BJ254" s="21"/>
      <c r="BK254" s="21"/>
      <c r="BL254" s="21"/>
      <c r="BM254" s="21"/>
      <c r="BN254" s="21"/>
      <c r="BO254" s="21"/>
      <c r="BP254" s="21"/>
      <c r="BQ254" s="21"/>
      <c r="BR254" s="21"/>
      <c r="BS254" s="21"/>
      <c r="BT254" s="21"/>
      <c r="BU254" s="21"/>
      <c r="BV254" s="21"/>
      <c r="BW254" s="21"/>
      <c r="BX254" s="21"/>
      <c r="BY254" s="21"/>
      <c r="BZ254" s="21"/>
      <c r="CA254" s="21"/>
      <c r="CB254" s="21"/>
      <c r="CC254" s="21"/>
      <c r="CD254" s="21"/>
      <c r="CE254" s="21"/>
      <c r="CF254"/>
      <c r="CG254"/>
      <c r="CH254"/>
      <c r="CI254"/>
      <c r="CN254"/>
      <c r="CO254"/>
      <c r="CP254"/>
      <c r="CQ254"/>
      <c r="CR254"/>
      <c r="CW254" s="119">
        <f t="shared" si="70"/>
        <v>44501</v>
      </c>
      <c r="CX254" s="118">
        <f t="shared" si="71"/>
        <v>0.2</v>
      </c>
      <c r="CY254" s="118">
        <f t="shared" si="72"/>
        <v>0.25</v>
      </c>
      <c r="CZ254" s="118">
        <f t="shared" si="73"/>
        <v>0.3</v>
      </c>
      <c r="DB254" s="79">
        <f t="shared" si="74"/>
        <v>0.16</v>
      </c>
      <c r="DC254" s="79">
        <f t="shared" si="75"/>
        <v>0.2</v>
      </c>
      <c r="DD254" s="79">
        <f t="shared" si="76"/>
        <v>0.24</v>
      </c>
      <c r="DF254" s="119">
        <f t="shared" si="69"/>
        <v>44501</v>
      </c>
      <c r="DG254" s="121">
        <f t="shared" si="77"/>
        <v>0.75</v>
      </c>
      <c r="DJ254" s="119">
        <f t="shared" si="54"/>
        <v>44501</v>
      </c>
      <c r="DK254" s="118">
        <f t="shared" si="78"/>
        <v>0.12</v>
      </c>
      <c r="DL254" s="118">
        <f t="shared" si="79"/>
        <v>0.15</v>
      </c>
      <c r="DM254" s="118">
        <f t="shared" si="80"/>
        <v>0.18</v>
      </c>
      <c r="DO254" s="118">
        <f t="shared" si="81"/>
        <v>0.08</v>
      </c>
      <c r="DP254" s="118">
        <f t="shared" si="82"/>
        <v>0.1</v>
      </c>
      <c r="DQ254" s="118">
        <f t="shared" si="83"/>
        <v>0.12</v>
      </c>
    </row>
    <row r="255" spans="1:121" x14ac:dyDescent="0.2">
      <c r="A255" s="16"/>
      <c r="B255" s="54">
        <v>43647</v>
      </c>
      <c r="C255" s="55">
        <v>64.5</v>
      </c>
      <c r="D255" s="55">
        <v>74.5</v>
      </c>
      <c r="E255" s="55">
        <v>84.5</v>
      </c>
      <c r="F255" s="74"/>
      <c r="G255" s="55">
        <v>29.540000915527344</v>
      </c>
      <c r="H255" s="55">
        <v>29.540000915527344</v>
      </c>
      <c r="I255" s="55">
        <v>29.540000915527344</v>
      </c>
      <c r="J255" s="22"/>
      <c r="K255" s="23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3"/>
      <c r="BG255" s="21"/>
      <c r="BH255" s="21"/>
      <c r="BI255" s="21"/>
      <c r="BJ255" s="21"/>
      <c r="BK255" s="21"/>
      <c r="BL255" s="21"/>
      <c r="BM255" s="21"/>
      <c r="BN255" s="21"/>
      <c r="BO255" s="21"/>
      <c r="BP255" s="21"/>
      <c r="BQ255" s="21"/>
      <c r="BR255" s="21"/>
      <c r="BS255" s="21"/>
      <c r="BT255" s="21"/>
      <c r="BU255" s="21"/>
      <c r="BV255" s="21"/>
      <c r="BW255" s="21"/>
      <c r="BX255" s="21"/>
      <c r="BY255" s="21"/>
      <c r="BZ255" s="21"/>
      <c r="CA255" s="21"/>
      <c r="CB255" s="21"/>
      <c r="CC255" s="21"/>
      <c r="CD255" s="21"/>
      <c r="CE255" s="21"/>
      <c r="CF255"/>
      <c r="CG255"/>
      <c r="CH255"/>
      <c r="CI255"/>
      <c r="CN255"/>
      <c r="CO255"/>
      <c r="CP255"/>
      <c r="CQ255"/>
      <c r="CR255"/>
      <c r="CW255" s="119">
        <f t="shared" si="70"/>
        <v>44531</v>
      </c>
      <c r="CX255" s="118">
        <f t="shared" si="71"/>
        <v>0.2</v>
      </c>
      <c r="CY255" s="118">
        <f t="shared" si="72"/>
        <v>0.25</v>
      </c>
      <c r="CZ255" s="118">
        <f t="shared" si="73"/>
        <v>0.3</v>
      </c>
      <c r="DB255" s="79">
        <f t="shared" si="74"/>
        <v>0.16</v>
      </c>
      <c r="DC255" s="79">
        <f t="shared" si="75"/>
        <v>0.2</v>
      </c>
      <c r="DD255" s="79">
        <f t="shared" si="76"/>
        <v>0.24</v>
      </c>
      <c r="DF255" s="119">
        <f t="shared" si="69"/>
        <v>44531</v>
      </c>
      <c r="DG255" s="121">
        <f t="shared" si="77"/>
        <v>0.75</v>
      </c>
      <c r="DJ255" s="119">
        <f t="shared" si="54"/>
        <v>44531</v>
      </c>
      <c r="DK255" s="118">
        <f t="shared" si="78"/>
        <v>0.12</v>
      </c>
      <c r="DL255" s="118">
        <f t="shared" si="79"/>
        <v>0.15</v>
      </c>
      <c r="DM255" s="118">
        <f t="shared" si="80"/>
        <v>0.18</v>
      </c>
      <c r="DO255" s="118">
        <f t="shared" si="81"/>
        <v>0.08</v>
      </c>
      <c r="DP255" s="118">
        <f t="shared" si="82"/>
        <v>0.1</v>
      </c>
      <c r="DQ255" s="118">
        <f t="shared" si="83"/>
        <v>0.12</v>
      </c>
    </row>
    <row r="256" spans="1:121" x14ac:dyDescent="0.2">
      <c r="A256" s="16"/>
      <c r="B256" s="54">
        <v>43678</v>
      </c>
      <c r="C256" s="55">
        <v>64.5</v>
      </c>
      <c r="D256" s="55">
        <v>74.5</v>
      </c>
      <c r="E256" s="55">
        <v>84.5</v>
      </c>
      <c r="F256" s="74"/>
      <c r="G256" s="55">
        <v>30.540000915527344</v>
      </c>
      <c r="H256" s="55">
        <v>30.540000915527344</v>
      </c>
      <c r="I256" s="55">
        <v>30.540000915527344</v>
      </c>
      <c r="J256" s="22"/>
      <c r="K256" s="23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3"/>
      <c r="BG256" s="21"/>
      <c r="BH256" s="21"/>
      <c r="BI256" s="21"/>
      <c r="BJ256" s="21"/>
      <c r="BK256" s="21"/>
      <c r="BL256" s="21"/>
      <c r="BM256" s="21"/>
      <c r="BN256" s="21"/>
      <c r="BO256" s="21"/>
      <c r="BP256" s="21"/>
      <c r="BQ256" s="21"/>
      <c r="BR256" s="21"/>
      <c r="BS256" s="21"/>
      <c r="BT256" s="21"/>
      <c r="BU256" s="21"/>
      <c r="BV256" s="21"/>
      <c r="BW256" s="21"/>
      <c r="BX256" s="21"/>
      <c r="BY256" s="21"/>
      <c r="BZ256" s="21"/>
      <c r="CA256" s="21"/>
      <c r="CB256" s="21"/>
      <c r="CC256" s="21"/>
      <c r="CD256" s="21"/>
      <c r="CE256" s="21"/>
      <c r="CF256"/>
      <c r="CG256"/>
      <c r="CH256"/>
      <c r="CI256"/>
      <c r="CN256"/>
      <c r="CO256"/>
      <c r="CP256"/>
      <c r="CQ256"/>
      <c r="CR256"/>
      <c r="CW256" s="119">
        <f t="shared" si="70"/>
        <v>44562</v>
      </c>
      <c r="CX256" s="118">
        <f t="shared" si="71"/>
        <v>0.2</v>
      </c>
      <c r="CY256" s="118">
        <f t="shared" si="72"/>
        <v>0.25</v>
      </c>
      <c r="CZ256" s="118">
        <f t="shared" si="73"/>
        <v>0.3</v>
      </c>
      <c r="DB256" s="79">
        <f t="shared" si="74"/>
        <v>0.16</v>
      </c>
      <c r="DC256" s="79">
        <f t="shared" si="75"/>
        <v>0.2</v>
      </c>
      <c r="DD256" s="79">
        <f t="shared" si="76"/>
        <v>0.24</v>
      </c>
      <c r="DF256" s="119">
        <f t="shared" si="69"/>
        <v>44562</v>
      </c>
      <c r="DG256" s="121">
        <f t="shared" si="77"/>
        <v>0.75</v>
      </c>
      <c r="DJ256" s="119">
        <f t="shared" si="54"/>
        <v>44562</v>
      </c>
      <c r="DK256" s="118">
        <f t="shared" si="78"/>
        <v>0.12</v>
      </c>
      <c r="DL256" s="118">
        <f t="shared" si="79"/>
        <v>0.15</v>
      </c>
      <c r="DM256" s="118">
        <f t="shared" si="80"/>
        <v>0.18</v>
      </c>
      <c r="DO256" s="118">
        <f t="shared" si="81"/>
        <v>0.08</v>
      </c>
      <c r="DP256" s="118">
        <f t="shared" si="82"/>
        <v>0.1</v>
      </c>
      <c r="DQ256" s="118">
        <f t="shared" si="83"/>
        <v>0.12</v>
      </c>
    </row>
    <row r="257" spans="1:121" x14ac:dyDescent="0.2">
      <c r="A257" s="16"/>
      <c r="B257" s="54">
        <v>43709</v>
      </c>
      <c r="C257" s="55">
        <v>31.459999084472656</v>
      </c>
      <c r="D257" s="55">
        <v>32.959999084472656</v>
      </c>
      <c r="E257" s="55">
        <v>34.459999084472656</v>
      </c>
      <c r="F257" s="74"/>
      <c r="G257" s="55">
        <v>24.540000915527344</v>
      </c>
      <c r="H257" s="55">
        <v>24.540000915527344</v>
      </c>
      <c r="I257" s="55">
        <v>24.540000915527344</v>
      </c>
      <c r="J257" s="22"/>
      <c r="K257" s="23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3"/>
      <c r="BG257" s="21"/>
      <c r="BH257" s="21"/>
      <c r="BI257" s="21"/>
      <c r="BJ257" s="21"/>
      <c r="BK257" s="21"/>
      <c r="BL257" s="21"/>
      <c r="BM257" s="21"/>
      <c r="BN257" s="21"/>
      <c r="BO257" s="21"/>
      <c r="BP257" s="21"/>
      <c r="BQ257" s="21"/>
      <c r="BR257" s="21"/>
      <c r="BS257" s="21"/>
      <c r="BT257" s="21"/>
      <c r="BU257" s="21"/>
      <c r="BV257" s="21"/>
      <c r="BW257" s="21"/>
      <c r="BX257" s="21"/>
      <c r="BY257" s="21"/>
      <c r="BZ257" s="21"/>
      <c r="CA257" s="21"/>
      <c r="CB257" s="21"/>
      <c r="CC257" s="21"/>
      <c r="CD257" s="21"/>
      <c r="CE257" s="21"/>
      <c r="CF257"/>
      <c r="CG257"/>
      <c r="CH257"/>
      <c r="CI257"/>
      <c r="CN257"/>
      <c r="CO257"/>
      <c r="CP257"/>
      <c r="CQ257"/>
      <c r="CR257"/>
      <c r="CW257" s="119">
        <f t="shared" si="70"/>
        <v>44593</v>
      </c>
      <c r="CX257" s="118">
        <f t="shared" si="71"/>
        <v>0.2</v>
      </c>
      <c r="CY257" s="118">
        <f t="shared" si="72"/>
        <v>0.25</v>
      </c>
      <c r="CZ257" s="118">
        <f t="shared" si="73"/>
        <v>0.3</v>
      </c>
      <c r="DB257" s="79">
        <f t="shared" si="74"/>
        <v>0</v>
      </c>
      <c r="DC257" s="79">
        <f t="shared" si="75"/>
        <v>0</v>
      </c>
      <c r="DD257" s="79">
        <f t="shared" si="76"/>
        <v>0</v>
      </c>
      <c r="DF257" s="119">
        <f t="shared" si="69"/>
        <v>44593</v>
      </c>
      <c r="DG257" s="121">
        <f t="shared" si="77"/>
        <v>0</v>
      </c>
      <c r="DJ257" s="119">
        <f t="shared" si="54"/>
        <v>44593</v>
      </c>
      <c r="DK257" s="118">
        <f t="shared" si="78"/>
        <v>0.12</v>
      </c>
      <c r="DL257" s="118">
        <f t="shared" si="79"/>
        <v>0.15</v>
      </c>
      <c r="DM257" s="118">
        <f t="shared" si="80"/>
        <v>0.18</v>
      </c>
      <c r="DO257" s="118">
        <f t="shared" si="81"/>
        <v>0</v>
      </c>
      <c r="DP257" s="118">
        <f t="shared" si="82"/>
        <v>0</v>
      </c>
      <c r="DQ257" s="118">
        <f t="shared" si="83"/>
        <v>0</v>
      </c>
    </row>
    <row r="258" spans="1:121" x14ac:dyDescent="0.2">
      <c r="A258" s="16"/>
      <c r="B258" s="54">
        <v>43739</v>
      </c>
      <c r="C258" s="55">
        <v>36.111568450927734</v>
      </c>
      <c r="D258" s="55">
        <v>37.611568450927734</v>
      </c>
      <c r="E258" s="55">
        <v>39.111568450927734</v>
      </c>
      <c r="F258" s="74"/>
      <c r="G258" s="55">
        <v>24.040002822875977</v>
      </c>
      <c r="H258" s="55">
        <v>24.040002822875977</v>
      </c>
      <c r="I258" s="55">
        <v>24.040002822875977</v>
      </c>
      <c r="J258" s="22"/>
      <c r="K258" s="23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3"/>
      <c r="BG258" s="21"/>
      <c r="BH258" s="21"/>
      <c r="BI258" s="21"/>
      <c r="BJ258" s="21"/>
      <c r="BK258" s="21"/>
      <c r="BL258" s="21"/>
      <c r="BM258" s="21"/>
      <c r="BN258" s="21"/>
      <c r="BO258" s="21"/>
      <c r="BP258" s="21"/>
      <c r="BQ258" s="21"/>
      <c r="BR258" s="21"/>
      <c r="BS258" s="21"/>
      <c r="BT258" s="21"/>
      <c r="BU258" s="21"/>
      <c r="BV258" s="21"/>
      <c r="BW258" s="21"/>
      <c r="BX258" s="21"/>
      <c r="BY258" s="21"/>
      <c r="BZ258" s="21"/>
      <c r="CA258" s="21"/>
      <c r="CB258" s="21"/>
      <c r="CC258" s="21"/>
      <c r="CD258" s="21"/>
      <c r="CE258" s="21"/>
      <c r="CF258"/>
      <c r="CG258"/>
      <c r="CH258"/>
      <c r="CI258"/>
      <c r="CN258"/>
      <c r="CO258"/>
      <c r="CP258"/>
      <c r="CQ258"/>
      <c r="CR258"/>
      <c r="CW258" s="119">
        <f t="shared" si="70"/>
        <v>44621</v>
      </c>
      <c r="CX258" s="118">
        <f t="shared" si="71"/>
        <v>0.2</v>
      </c>
      <c r="CY258" s="118">
        <f t="shared" si="72"/>
        <v>0.25</v>
      </c>
      <c r="CZ258" s="118">
        <f t="shared" si="73"/>
        <v>0.3</v>
      </c>
      <c r="DB258" s="79">
        <f t="shared" si="74"/>
        <v>0.16</v>
      </c>
      <c r="DC258" s="79">
        <f t="shared" si="75"/>
        <v>0.2</v>
      </c>
      <c r="DD258" s="79">
        <f t="shared" si="76"/>
        <v>0.24</v>
      </c>
      <c r="DF258" s="119">
        <f t="shared" si="69"/>
        <v>44621</v>
      </c>
      <c r="DG258" s="121">
        <f t="shared" si="77"/>
        <v>0.75</v>
      </c>
      <c r="DJ258" s="119">
        <f t="shared" si="54"/>
        <v>44621</v>
      </c>
      <c r="DK258" s="118">
        <f t="shared" si="78"/>
        <v>0.12</v>
      </c>
      <c r="DL258" s="118">
        <f t="shared" si="79"/>
        <v>0.15</v>
      </c>
      <c r="DM258" s="118">
        <f t="shared" si="80"/>
        <v>0.18</v>
      </c>
      <c r="DO258" s="118">
        <f t="shared" si="81"/>
        <v>0.08</v>
      </c>
      <c r="DP258" s="118">
        <f t="shared" si="82"/>
        <v>0.1</v>
      </c>
      <c r="DQ258" s="118">
        <f t="shared" si="83"/>
        <v>0.12</v>
      </c>
    </row>
    <row r="259" spans="1:121" x14ac:dyDescent="0.2">
      <c r="A259" s="16"/>
      <c r="B259" s="54">
        <v>43770</v>
      </c>
      <c r="C259" s="55">
        <v>36.211566925048828</v>
      </c>
      <c r="D259" s="55">
        <v>37.711566925048828</v>
      </c>
      <c r="E259" s="55">
        <v>39.211566925048828</v>
      </c>
      <c r="F259" s="74"/>
      <c r="G259" s="55">
        <v>25.040000915527344</v>
      </c>
      <c r="H259" s="55">
        <v>25.040000915527344</v>
      </c>
      <c r="I259" s="55">
        <v>25.040000915527344</v>
      </c>
      <c r="J259" s="22"/>
      <c r="K259" s="23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3"/>
      <c r="BG259" s="21"/>
      <c r="BH259" s="21"/>
      <c r="BI259" s="21"/>
      <c r="BJ259" s="21"/>
      <c r="BK259" s="21"/>
      <c r="BL259" s="21"/>
      <c r="BM259" s="21"/>
      <c r="BN259" s="21"/>
      <c r="BO259" s="21"/>
      <c r="BP259" s="21"/>
      <c r="BQ259" s="21"/>
      <c r="BR259" s="21"/>
      <c r="BS259" s="21"/>
      <c r="BT259" s="21"/>
      <c r="BU259" s="21"/>
      <c r="BV259" s="21"/>
      <c r="BW259" s="21"/>
      <c r="BX259" s="21"/>
      <c r="BY259" s="21"/>
      <c r="BZ259" s="21"/>
      <c r="CA259" s="21"/>
      <c r="CB259" s="21"/>
      <c r="CC259" s="21"/>
      <c r="CD259" s="21"/>
      <c r="CE259" s="21"/>
      <c r="CF259"/>
      <c r="CG259"/>
      <c r="CH259"/>
      <c r="CI259"/>
      <c r="CN259"/>
      <c r="CO259"/>
      <c r="CP259"/>
      <c r="CQ259"/>
      <c r="CR259"/>
      <c r="CW259" s="119">
        <f t="shared" si="70"/>
        <v>44652</v>
      </c>
      <c r="CX259" s="118">
        <f t="shared" si="71"/>
        <v>0.2</v>
      </c>
      <c r="CY259" s="118">
        <f t="shared" si="72"/>
        <v>0.25</v>
      </c>
      <c r="CZ259" s="118">
        <f t="shared" si="73"/>
        <v>0.3</v>
      </c>
      <c r="DB259" s="79">
        <f t="shared" si="74"/>
        <v>0.16</v>
      </c>
      <c r="DC259" s="79">
        <f t="shared" si="75"/>
        <v>0.2</v>
      </c>
      <c r="DD259" s="79">
        <f t="shared" si="76"/>
        <v>0.24</v>
      </c>
      <c r="DF259" s="119">
        <f t="shared" si="69"/>
        <v>44652</v>
      </c>
      <c r="DG259" s="121">
        <f t="shared" si="77"/>
        <v>0.75</v>
      </c>
      <c r="DJ259" s="119">
        <f t="shared" si="54"/>
        <v>44652</v>
      </c>
      <c r="DK259" s="118">
        <f t="shared" si="78"/>
        <v>0.12</v>
      </c>
      <c r="DL259" s="118">
        <f t="shared" si="79"/>
        <v>0.15</v>
      </c>
      <c r="DM259" s="118">
        <f t="shared" si="80"/>
        <v>0.18</v>
      </c>
      <c r="DO259" s="118">
        <f t="shared" si="81"/>
        <v>0.08</v>
      </c>
      <c r="DP259" s="118">
        <f t="shared" si="82"/>
        <v>0.1</v>
      </c>
      <c r="DQ259" s="118">
        <f t="shared" si="83"/>
        <v>0.12</v>
      </c>
    </row>
    <row r="260" spans="1:121" x14ac:dyDescent="0.2">
      <c r="A260" s="16"/>
      <c r="B260" s="54">
        <v>43800</v>
      </c>
      <c r="C260" s="55">
        <v>36.311565399169922</v>
      </c>
      <c r="D260" s="55">
        <v>37.811565399169922</v>
      </c>
      <c r="E260" s="55">
        <v>39.311565399169922</v>
      </c>
      <c r="F260" s="74"/>
      <c r="G260" s="55">
        <v>27.290000915527344</v>
      </c>
      <c r="H260" s="55">
        <v>27.290000915527344</v>
      </c>
      <c r="I260" s="55">
        <v>27.290000915527344</v>
      </c>
      <c r="J260" s="22"/>
      <c r="K260" s="23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3"/>
      <c r="BG260" s="21"/>
      <c r="BH260" s="21"/>
      <c r="BI260" s="21"/>
      <c r="BJ260" s="21"/>
      <c r="BK260" s="21"/>
      <c r="BL260" s="21"/>
      <c r="BM260" s="21"/>
      <c r="BN260" s="21"/>
      <c r="BO260" s="21"/>
      <c r="BP260" s="21"/>
      <c r="BQ260" s="21"/>
      <c r="BR260" s="21"/>
      <c r="BS260" s="21"/>
      <c r="BT260" s="21"/>
      <c r="BU260" s="21"/>
      <c r="BV260" s="21"/>
      <c r="BW260" s="21"/>
      <c r="BX260" s="21"/>
      <c r="BY260" s="21"/>
      <c r="BZ260" s="21"/>
      <c r="CA260" s="21"/>
      <c r="CB260" s="21"/>
      <c r="CC260" s="21"/>
      <c r="CD260" s="21"/>
      <c r="CE260" s="21"/>
      <c r="CF260"/>
      <c r="CG260"/>
      <c r="CH260"/>
      <c r="CI260"/>
      <c r="CN260"/>
      <c r="CO260"/>
      <c r="CP260"/>
      <c r="CQ260"/>
      <c r="CR260"/>
      <c r="CW260" s="119">
        <f t="shared" si="70"/>
        <v>44682</v>
      </c>
      <c r="CX260" s="118">
        <f t="shared" si="71"/>
        <v>0.2</v>
      </c>
      <c r="CY260" s="118">
        <f t="shared" si="72"/>
        <v>0.25</v>
      </c>
      <c r="CZ260" s="118">
        <f t="shared" si="73"/>
        <v>0.3</v>
      </c>
      <c r="DB260" s="79">
        <f t="shared" si="74"/>
        <v>0.16</v>
      </c>
      <c r="DC260" s="79">
        <f t="shared" si="75"/>
        <v>0.2</v>
      </c>
      <c r="DD260" s="79">
        <f t="shared" si="76"/>
        <v>0.24</v>
      </c>
      <c r="DF260" s="119">
        <f t="shared" si="69"/>
        <v>44682</v>
      </c>
      <c r="DG260" s="121">
        <f t="shared" si="77"/>
        <v>0.75</v>
      </c>
      <c r="DJ260" s="119">
        <f t="shared" si="54"/>
        <v>44682</v>
      </c>
      <c r="DK260" s="118">
        <f t="shared" si="78"/>
        <v>0.12</v>
      </c>
      <c r="DL260" s="118">
        <f t="shared" si="79"/>
        <v>0.15</v>
      </c>
      <c r="DM260" s="118">
        <f t="shared" si="80"/>
        <v>0.18</v>
      </c>
      <c r="DO260" s="118">
        <f t="shared" si="81"/>
        <v>0.08</v>
      </c>
      <c r="DP260" s="118">
        <f t="shared" si="82"/>
        <v>0.1</v>
      </c>
      <c r="DQ260" s="118">
        <f t="shared" si="83"/>
        <v>0.12</v>
      </c>
    </row>
    <row r="261" spans="1:121" x14ac:dyDescent="0.2">
      <c r="A261" s="16"/>
      <c r="B261" s="54">
        <v>43831</v>
      </c>
      <c r="C261" s="55">
        <v>36.818508148193359</v>
      </c>
      <c r="D261" s="55">
        <v>38.318508148193359</v>
      </c>
      <c r="E261" s="55">
        <v>39.818508148193359</v>
      </c>
      <c r="F261" s="74"/>
      <c r="G261" s="55">
        <v>27.290000915527344</v>
      </c>
      <c r="H261" s="55">
        <v>27.290000915527344</v>
      </c>
      <c r="I261" s="55">
        <v>27.290000915527344</v>
      </c>
      <c r="J261" s="22"/>
      <c r="K261" s="23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3"/>
      <c r="BG261" s="21"/>
      <c r="BH261" s="21"/>
      <c r="BI261" s="21"/>
      <c r="BJ261" s="21"/>
      <c r="BK261" s="21"/>
      <c r="BL261" s="21"/>
      <c r="BM261" s="21"/>
      <c r="BN261" s="21"/>
      <c r="BO261" s="21"/>
      <c r="BP261" s="21"/>
      <c r="BQ261" s="21"/>
      <c r="BR261" s="21"/>
      <c r="BS261" s="21"/>
      <c r="BT261" s="21"/>
      <c r="BU261" s="21"/>
      <c r="BV261" s="21"/>
      <c r="BW261" s="21"/>
      <c r="BX261" s="21"/>
      <c r="BY261" s="21"/>
      <c r="BZ261" s="21"/>
      <c r="CA261" s="21"/>
      <c r="CB261" s="21"/>
      <c r="CC261" s="21"/>
      <c r="CD261" s="21"/>
      <c r="CE261" s="21"/>
      <c r="CF261"/>
      <c r="CG261"/>
      <c r="CH261"/>
      <c r="CI261"/>
      <c r="CN261"/>
      <c r="CO261"/>
      <c r="CP261"/>
      <c r="CQ261"/>
      <c r="CR261"/>
      <c r="CW261" s="119">
        <f t="shared" si="70"/>
        <v>44713</v>
      </c>
      <c r="CX261" s="118">
        <f t="shared" si="71"/>
        <v>0.2</v>
      </c>
      <c r="CY261" s="118">
        <f t="shared" si="72"/>
        <v>0.25</v>
      </c>
      <c r="CZ261" s="118">
        <f t="shared" si="73"/>
        <v>0.3</v>
      </c>
      <c r="DB261" s="79">
        <f t="shared" si="74"/>
        <v>0.16</v>
      </c>
      <c r="DC261" s="79">
        <f t="shared" si="75"/>
        <v>0.2</v>
      </c>
      <c r="DD261" s="79">
        <f t="shared" si="76"/>
        <v>0.24</v>
      </c>
      <c r="DF261" s="119">
        <f t="shared" si="69"/>
        <v>44713</v>
      </c>
      <c r="DG261" s="121">
        <f t="shared" si="77"/>
        <v>0.75</v>
      </c>
      <c r="DJ261" s="119">
        <f t="shared" si="54"/>
        <v>44713</v>
      </c>
      <c r="DK261" s="118">
        <f t="shared" si="78"/>
        <v>0.12</v>
      </c>
      <c r="DL261" s="118">
        <f t="shared" si="79"/>
        <v>0.15</v>
      </c>
      <c r="DM261" s="118">
        <f t="shared" si="80"/>
        <v>0.18</v>
      </c>
      <c r="DO261" s="118">
        <f t="shared" si="81"/>
        <v>0.08</v>
      </c>
      <c r="DP261" s="118">
        <f t="shared" si="82"/>
        <v>0.1</v>
      </c>
      <c r="DQ261" s="118">
        <f t="shared" si="83"/>
        <v>0.12</v>
      </c>
    </row>
    <row r="262" spans="1:121" x14ac:dyDescent="0.2">
      <c r="A262" s="16"/>
      <c r="B262" s="54">
        <v>43862</v>
      </c>
      <c r="C262" s="55">
        <v>36.818508148193359</v>
      </c>
      <c r="D262" s="55">
        <v>38.318508148193359</v>
      </c>
      <c r="E262" s="55">
        <v>39.818508148193359</v>
      </c>
      <c r="F262" s="74"/>
      <c r="G262" s="55">
        <v>27.290000915527344</v>
      </c>
      <c r="H262" s="55">
        <v>27.290000915527344</v>
      </c>
      <c r="I262" s="55">
        <v>27.290000915527344</v>
      </c>
      <c r="J262" s="22"/>
      <c r="K262" s="23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21"/>
      <c r="BE262" s="21"/>
      <c r="BF262" s="23"/>
      <c r="BG262" s="21"/>
      <c r="BH262" s="21"/>
      <c r="BI262" s="21"/>
      <c r="BJ262" s="21"/>
      <c r="BK262" s="21"/>
      <c r="BL262" s="21"/>
      <c r="BM262" s="21"/>
      <c r="BN262" s="21"/>
      <c r="BO262" s="21"/>
      <c r="BP262" s="21"/>
      <c r="BQ262" s="21"/>
      <c r="BR262" s="21"/>
      <c r="BS262" s="21"/>
      <c r="BT262" s="21"/>
      <c r="BU262" s="21"/>
      <c r="BV262" s="21"/>
      <c r="BW262" s="21"/>
      <c r="BX262" s="21"/>
      <c r="BY262" s="21"/>
      <c r="BZ262" s="21"/>
      <c r="CA262" s="21"/>
      <c r="CB262" s="21"/>
      <c r="CC262" s="21"/>
      <c r="CD262" s="21"/>
      <c r="CE262" s="21"/>
      <c r="CF262"/>
      <c r="CG262"/>
      <c r="CH262"/>
      <c r="CI262"/>
      <c r="CN262"/>
      <c r="CO262"/>
      <c r="CP262"/>
      <c r="CQ262"/>
      <c r="CR262"/>
      <c r="CW262" s="119">
        <f t="shared" si="70"/>
        <v>44743</v>
      </c>
      <c r="CX262" s="118">
        <f t="shared" si="71"/>
        <v>0.2</v>
      </c>
      <c r="CY262" s="118">
        <f t="shared" si="72"/>
        <v>0.25</v>
      </c>
      <c r="CZ262" s="118">
        <f t="shared" si="73"/>
        <v>0.3</v>
      </c>
      <c r="DB262" s="79">
        <f t="shared" si="74"/>
        <v>0.16</v>
      </c>
      <c r="DC262" s="79">
        <f t="shared" si="75"/>
        <v>0.2</v>
      </c>
      <c r="DD262" s="79">
        <f t="shared" si="76"/>
        <v>0.24</v>
      </c>
      <c r="DF262" s="119">
        <f t="shared" si="69"/>
        <v>44743</v>
      </c>
      <c r="DG262" s="121">
        <f t="shared" si="77"/>
        <v>0.75</v>
      </c>
      <c r="DJ262" s="119">
        <f t="shared" si="54"/>
        <v>44743</v>
      </c>
      <c r="DK262" s="118">
        <f t="shared" si="78"/>
        <v>0.12</v>
      </c>
      <c r="DL262" s="118">
        <f t="shared" si="79"/>
        <v>0.15</v>
      </c>
      <c r="DM262" s="118">
        <f t="shared" si="80"/>
        <v>0.18</v>
      </c>
      <c r="DO262" s="118">
        <f t="shared" si="81"/>
        <v>0.08</v>
      </c>
      <c r="DP262" s="118">
        <f t="shared" si="82"/>
        <v>0.1</v>
      </c>
      <c r="DQ262" s="118">
        <f t="shared" si="83"/>
        <v>0.12</v>
      </c>
    </row>
    <row r="263" spans="1:121" x14ac:dyDescent="0.2">
      <c r="A263" s="16"/>
      <c r="B263" s="21"/>
      <c r="C263" s="21"/>
      <c r="D263" s="21"/>
      <c r="E263" s="21"/>
      <c r="F263" s="21"/>
      <c r="G263" s="21"/>
      <c r="H263" s="21"/>
      <c r="I263" s="21"/>
      <c r="J263" s="21"/>
      <c r="K263" s="23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  <c r="BF263" s="23"/>
      <c r="BG263" s="21"/>
      <c r="BH263" s="21"/>
      <c r="BI263" s="21"/>
      <c r="BJ263" s="21"/>
      <c r="BK263" s="21"/>
      <c r="BL263" s="21"/>
      <c r="BM263" s="21"/>
      <c r="BN263" s="21"/>
      <c r="BO263" s="21"/>
      <c r="BP263" s="21"/>
      <c r="BQ263" s="21"/>
      <c r="BR263" s="21"/>
      <c r="BS263" s="21"/>
      <c r="BT263" s="21"/>
      <c r="BU263" s="21"/>
      <c r="BV263" s="21"/>
      <c r="BW263" s="21"/>
      <c r="BX263" s="21"/>
      <c r="BY263" s="21"/>
      <c r="BZ263" s="21"/>
      <c r="CA263" s="21"/>
      <c r="CB263" s="21"/>
      <c r="CC263" s="21"/>
      <c r="CD263" s="21"/>
      <c r="CE263" s="21"/>
      <c r="CF263"/>
      <c r="CG263"/>
      <c r="CH263"/>
      <c r="CI263"/>
      <c r="CN263"/>
      <c r="CO263"/>
      <c r="CP263"/>
      <c r="CQ263"/>
      <c r="CR263"/>
      <c r="CW263" s="119">
        <f t="shared" si="70"/>
        <v>44774</v>
      </c>
      <c r="CX263" s="118">
        <f t="shared" si="71"/>
        <v>0.32</v>
      </c>
      <c r="CY263" s="118">
        <f t="shared" si="72"/>
        <v>0.4</v>
      </c>
      <c r="CZ263" s="118">
        <f t="shared" si="73"/>
        <v>0.48</v>
      </c>
      <c r="DB263" s="79">
        <f t="shared" si="74"/>
        <v>0.24</v>
      </c>
      <c r="DC263" s="79">
        <f t="shared" si="75"/>
        <v>0.3</v>
      </c>
      <c r="DD263" s="79">
        <f t="shared" si="76"/>
        <v>0.36</v>
      </c>
      <c r="DF263" s="119">
        <f t="shared" si="69"/>
        <v>44774</v>
      </c>
      <c r="DG263" s="121">
        <f t="shared" si="77"/>
        <v>0.75</v>
      </c>
      <c r="DJ263" s="119">
        <f t="shared" si="54"/>
        <v>44774</v>
      </c>
      <c r="DK263" s="118">
        <f t="shared" si="78"/>
        <v>0.192</v>
      </c>
      <c r="DL263" s="118">
        <f t="shared" si="79"/>
        <v>0.24</v>
      </c>
      <c r="DM263" s="118">
        <f t="shared" si="80"/>
        <v>0.28799999999999998</v>
      </c>
      <c r="DO263" s="118">
        <f t="shared" si="81"/>
        <v>0.12</v>
      </c>
      <c r="DP263" s="118">
        <f t="shared" si="82"/>
        <v>0.15</v>
      </c>
      <c r="DQ263" s="118">
        <f t="shared" si="83"/>
        <v>0.18</v>
      </c>
    </row>
    <row r="264" spans="1:121" x14ac:dyDescent="0.2">
      <c r="A264" s="16"/>
      <c r="B264" s="21"/>
      <c r="C264" s="21"/>
      <c r="D264" s="21"/>
      <c r="E264" s="21"/>
      <c r="F264" s="21"/>
      <c r="G264" s="21"/>
      <c r="H264" s="21"/>
      <c r="I264" s="21"/>
      <c r="J264" s="21"/>
      <c r="K264" s="23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21"/>
      <c r="BE264" s="21"/>
      <c r="BF264" s="23"/>
      <c r="BG264" s="21"/>
      <c r="BH264" s="21"/>
      <c r="BI264" s="21"/>
      <c r="BJ264" s="21"/>
      <c r="BK264" s="21"/>
      <c r="BL264" s="21"/>
      <c r="BM264" s="21"/>
      <c r="BN264" s="21"/>
      <c r="BO264" s="21"/>
      <c r="BP264" s="21"/>
      <c r="BQ264" s="21"/>
      <c r="BR264" s="21"/>
      <c r="BS264" s="21"/>
      <c r="BT264" s="21"/>
      <c r="BU264" s="21"/>
      <c r="BV264" s="21"/>
      <c r="BW264" s="21"/>
      <c r="BX264" s="21"/>
      <c r="BY264" s="21"/>
      <c r="BZ264" s="21"/>
      <c r="CA264" s="21"/>
      <c r="CB264" s="21"/>
      <c r="CC264" s="21"/>
      <c r="CD264" s="21"/>
      <c r="CE264" s="21"/>
      <c r="CF264"/>
      <c r="CG264"/>
      <c r="CH264"/>
      <c r="CI264"/>
      <c r="CN264"/>
      <c r="CO264"/>
      <c r="CP264"/>
      <c r="CQ264"/>
      <c r="CR264"/>
      <c r="CW264" s="119">
        <f t="shared" si="70"/>
        <v>44805</v>
      </c>
      <c r="CX264" s="118">
        <f t="shared" si="71"/>
        <v>0.32</v>
      </c>
      <c r="CY264" s="118">
        <f t="shared" si="72"/>
        <v>0.4</v>
      </c>
      <c r="CZ264" s="118">
        <f t="shared" si="73"/>
        <v>0.48</v>
      </c>
      <c r="DB264" s="79">
        <f t="shared" si="74"/>
        <v>0.24</v>
      </c>
      <c r="DC264" s="79">
        <f t="shared" si="75"/>
        <v>0.3</v>
      </c>
      <c r="DD264" s="79">
        <f t="shared" si="76"/>
        <v>0.36</v>
      </c>
      <c r="DF264" s="119">
        <f t="shared" si="69"/>
        <v>44805</v>
      </c>
      <c r="DG264" s="121">
        <f t="shared" si="77"/>
        <v>0.75</v>
      </c>
      <c r="DJ264" s="119">
        <f t="shared" si="54"/>
        <v>44805</v>
      </c>
      <c r="DK264" s="118">
        <f t="shared" si="78"/>
        <v>0.192</v>
      </c>
      <c r="DL264" s="118">
        <f t="shared" si="79"/>
        <v>0.24</v>
      </c>
      <c r="DM264" s="118">
        <f t="shared" si="80"/>
        <v>0.28799999999999998</v>
      </c>
      <c r="DO264" s="118">
        <f t="shared" si="81"/>
        <v>0.12</v>
      </c>
      <c r="DP264" s="118">
        <f t="shared" si="82"/>
        <v>0.15</v>
      </c>
      <c r="DQ264" s="118">
        <f t="shared" si="83"/>
        <v>0.18</v>
      </c>
    </row>
    <row r="265" spans="1:121" x14ac:dyDescent="0.2">
      <c r="A265" s="16"/>
      <c r="B265" s="21"/>
      <c r="C265" s="21"/>
      <c r="D265" s="21"/>
      <c r="E265" s="21"/>
      <c r="F265" s="21"/>
      <c r="G265" s="21"/>
      <c r="H265" s="21"/>
      <c r="I265" s="21"/>
      <c r="J265" s="21"/>
      <c r="K265" s="23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21"/>
      <c r="BE265" s="21"/>
      <c r="BF265" s="23"/>
      <c r="BG265" s="21"/>
      <c r="BH265" s="21"/>
      <c r="BI265" s="21"/>
      <c r="BJ265" s="21"/>
      <c r="BK265" s="21"/>
      <c r="BL265" s="21"/>
      <c r="BM265" s="21"/>
      <c r="BN265" s="21"/>
      <c r="BO265" s="21"/>
      <c r="BP265" s="21"/>
      <c r="BQ265" s="21"/>
      <c r="BR265" s="21"/>
      <c r="BS265" s="21"/>
      <c r="BT265" s="21"/>
      <c r="BU265" s="21"/>
      <c r="BV265" s="21"/>
      <c r="BW265" s="21"/>
      <c r="BX265" s="21"/>
      <c r="BY265" s="21"/>
      <c r="BZ265" s="21"/>
      <c r="CA265" s="21"/>
      <c r="CB265" s="21"/>
      <c r="CC265" s="21"/>
      <c r="CD265" s="21"/>
      <c r="CE265" s="21"/>
      <c r="CF265"/>
      <c r="CG265"/>
      <c r="CH265"/>
      <c r="CI265"/>
      <c r="CN265"/>
      <c r="CO265"/>
      <c r="CP265"/>
      <c r="CQ265"/>
      <c r="CR265"/>
      <c r="CW265" s="119">
        <f t="shared" si="70"/>
        <v>44835</v>
      </c>
      <c r="CX265" s="118">
        <f t="shared" si="71"/>
        <v>0.2</v>
      </c>
      <c r="CY265" s="118">
        <f t="shared" si="72"/>
        <v>0.25</v>
      </c>
      <c r="CZ265" s="118">
        <f t="shared" si="73"/>
        <v>0.3</v>
      </c>
      <c r="DB265" s="79">
        <f t="shared" si="74"/>
        <v>0.16</v>
      </c>
      <c r="DC265" s="79">
        <f t="shared" si="75"/>
        <v>0.2</v>
      </c>
      <c r="DD265" s="79">
        <f t="shared" si="76"/>
        <v>0.24</v>
      </c>
      <c r="DF265" s="119">
        <f t="shared" si="69"/>
        <v>44835</v>
      </c>
      <c r="DG265" s="121">
        <f t="shared" si="77"/>
        <v>0.75</v>
      </c>
      <c r="DJ265" s="119">
        <f t="shared" si="54"/>
        <v>44835</v>
      </c>
      <c r="DK265" s="118">
        <f t="shared" si="78"/>
        <v>0.12</v>
      </c>
      <c r="DL265" s="118">
        <f t="shared" si="79"/>
        <v>0.15</v>
      </c>
      <c r="DM265" s="118">
        <f t="shared" si="80"/>
        <v>0.18</v>
      </c>
      <c r="DO265" s="118">
        <f t="shared" si="81"/>
        <v>0.08</v>
      </c>
      <c r="DP265" s="118">
        <f t="shared" si="82"/>
        <v>0.1</v>
      </c>
      <c r="DQ265" s="118">
        <f t="shared" si="83"/>
        <v>0.12</v>
      </c>
    </row>
    <row r="266" spans="1:121" x14ac:dyDescent="0.2">
      <c r="A266" s="16"/>
      <c r="B266" s="21"/>
      <c r="C266" s="21"/>
      <c r="D266" s="21"/>
      <c r="E266" s="21"/>
      <c r="F266" s="21"/>
      <c r="G266" s="21"/>
      <c r="H266" s="21"/>
      <c r="I266" s="21"/>
      <c r="J266" s="21"/>
      <c r="K266" s="23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21"/>
      <c r="BE266" s="21"/>
      <c r="BF266" s="23"/>
      <c r="BG266" s="21"/>
      <c r="BH266" s="21"/>
      <c r="BI266" s="21"/>
      <c r="BJ266" s="21"/>
      <c r="BK266" s="21"/>
      <c r="BL266" s="21"/>
      <c r="BM266" s="21"/>
      <c r="BN266" s="21"/>
      <c r="BO266" s="21"/>
      <c r="BP266" s="21"/>
      <c r="BQ266" s="21"/>
      <c r="BR266" s="21"/>
      <c r="BS266" s="21"/>
      <c r="BT266" s="21"/>
      <c r="BU266" s="21"/>
      <c r="BV266" s="21"/>
      <c r="BW266" s="21"/>
      <c r="BX266" s="21"/>
      <c r="BY266" s="21"/>
      <c r="BZ266" s="21"/>
      <c r="CA266" s="21"/>
      <c r="CB266" s="21"/>
      <c r="CC266" s="21"/>
      <c r="CD266" s="21"/>
      <c r="CE266" s="21"/>
      <c r="CF266"/>
      <c r="CG266"/>
      <c r="CH266"/>
      <c r="CI266"/>
      <c r="CN266"/>
      <c r="CO266"/>
      <c r="CP266"/>
      <c r="CQ266"/>
      <c r="CR266"/>
      <c r="CW266" s="119">
        <f t="shared" si="70"/>
        <v>44866</v>
      </c>
      <c r="CX266" s="118">
        <f t="shared" si="71"/>
        <v>0.2</v>
      </c>
      <c r="CY266" s="118">
        <f t="shared" si="72"/>
        <v>0.25</v>
      </c>
      <c r="CZ266" s="118">
        <f t="shared" si="73"/>
        <v>0.3</v>
      </c>
      <c r="DB266" s="79">
        <f t="shared" si="74"/>
        <v>0.16</v>
      </c>
      <c r="DC266" s="79">
        <f t="shared" si="75"/>
        <v>0.2</v>
      </c>
      <c r="DD266" s="79">
        <f t="shared" si="76"/>
        <v>0.24</v>
      </c>
      <c r="DF266" s="119">
        <f t="shared" ref="DF266:DF297" si="84">IF(BF266=0,EOMONTH(DF265,0)+1,BF266)</f>
        <v>44866</v>
      </c>
      <c r="DG266" s="121">
        <f t="shared" si="77"/>
        <v>0.75</v>
      </c>
      <c r="DJ266" s="119">
        <f t="shared" si="54"/>
        <v>44866</v>
      </c>
      <c r="DK266" s="118">
        <f t="shared" si="78"/>
        <v>0.12</v>
      </c>
      <c r="DL266" s="118">
        <f t="shared" si="79"/>
        <v>0.15</v>
      </c>
      <c r="DM266" s="118">
        <f t="shared" si="80"/>
        <v>0.18</v>
      </c>
      <c r="DO266" s="118">
        <f t="shared" si="81"/>
        <v>0.08</v>
      </c>
      <c r="DP266" s="118">
        <f t="shared" si="82"/>
        <v>0.1</v>
      </c>
      <c r="DQ266" s="118">
        <f t="shared" si="83"/>
        <v>0.12</v>
      </c>
    </row>
    <row r="267" spans="1:121" x14ac:dyDescent="0.2">
      <c r="A267" s="16"/>
      <c r="B267" s="21"/>
      <c r="C267" s="21"/>
      <c r="D267" s="21"/>
      <c r="E267" s="21"/>
      <c r="F267" s="21"/>
      <c r="G267" s="21"/>
      <c r="H267" s="21"/>
      <c r="I267" s="21"/>
      <c r="J267" s="21"/>
      <c r="K267" s="23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1"/>
      <c r="BE267" s="21"/>
      <c r="BF267" s="23"/>
      <c r="BG267" s="21"/>
      <c r="BH267" s="21"/>
      <c r="BI267" s="21"/>
      <c r="BJ267" s="21"/>
      <c r="BK267" s="21"/>
      <c r="BL267" s="21"/>
      <c r="BM267" s="21"/>
      <c r="BN267" s="21"/>
      <c r="BO267" s="21"/>
      <c r="BP267" s="21"/>
      <c r="BQ267" s="21"/>
      <c r="BR267" s="21"/>
      <c r="BS267" s="21"/>
      <c r="BT267" s="21"/>
      <c r="BU267" s="21"/>
      <c r="BV267" s="21"/>
      <c r="BW267" s="21"/>
      <c r="BX267" s="21"/>
      <c r="BY267" s="21"/>
      <c r="BZ267" s="21"/>
      <c r="CA267" s="21"/>
      <c r="CB267" s="21"/>
      <c r="CC267" s="21"/>
      <c r="CD267" s="21"/>
      <c r="CE267" s="21"/>
      <c r="CF267"/>
      <c r="CG267"/>
      <c r="CH267"/>
      <c r="CI267"/>
      <c r="CN267"/>
      <c r="CO267"/>
      <c r="CP267"/>
      <c r="CQ267"/>
      <c r="CR267"/>
      <c r="CW267" s="119">
        <f t="shared" ref="CW267:CW298" si="85">EOMONTH(CW266,0)+1</f>
        <v>44896</v>
      </c>
      <c r="CX267" s="118">
        <f t="shared" si="71"/>
        <v>0.2</v>
      </c>
      <c r="CY267" s="118">
        <f t="shared" si="72"/>
        <v>0.25</v>
      </c>
      <c r="CZ267" s="118">
        <f t="shared" si="73"/>
        <v>0.3</v>
      </c>
      <c r="DB267" s="79">
        <f t="shared" si="74"/>
        <v>0.16</v>
      </c>
      <c r="DC267" s="79">
        <f t="shared" si="75"/>
        <v>0.2</v>
      </c>
      <c r="DD267" s="79">
        <f t="shared" si="76"/>
        <v>0.24</v>
      </c>
      <c r="DF267" s="119">
        <f t="shared" si="84"/>
        <v>44896</v>
      </c>
      <c r="DG267" s="121">
        <f t="shared" si="77"/>
        <v>0.75</v>
      </c>
      <c r="DJ267" s="119">
        <f t="shared" ref="DJ267:DJ330" si="86">CW267</f>
        <v>44896</v>
      </c>
      <c r="DK267" s="118">
        <f t="shared" si="78"/>
        <v>0.12</v>
      </c>
      <c r="DL267" s="118">
        <f t="shared" si="79"/>
        <v>0.15</v>
      </c>
      <c r="DM267" s="118">
        <f t="shared" si="80"/>
        <v>0.18</v>
      </c>
      <c r="DO267" s="118">
        <f t="shared" si="81"/>
        <v>0.08</v>
      </c>
      <c r="DP267" s="118">
        <f t="shared" si="82"/>
        <v>0.1</v>
      </c>
      <c r="DQ267" s="118">
        <f t="shared" si="83"/>
        <v>0.12</v>
      </c>
    </row>
    <row r="268" spans="1:121" x14ac:dyDescent="0.2">
      <c r="A268" s="16"/>
      <c r="B268" s="21"/>
      <c r="C268" s="21"/>
      <c r="D268" s="21"/>
      <c r="E268" s="21"/>
      <c r="F268" s="21"/>
      <c r="G268" s="21"/>
      <c r="H268" s="21"/>
      <c r="I268" s="21"/>
      <c r="J268" s="21"/>
      <c r="K268" s="23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  <c r="BF268" s="23"/>
      <c r="BG268" s="21"/>
      <c r="BH268" s="21"/>
      <c r="BI268" s="21"/>
      <c r="BJ268" s="21"/>
      <c r="BK268" s="21"/>
      <c r="BL268" s="21"/>
      <c r="BM268" s="21"/>
      <c r="BN268" s="21"/>
      <c r="BO268" s="21"/>
      <c r="BP268" s="21"/>
      <c r="BQ268" s="21"/>
      <c r="BR268" s="21"/>
      <c r="BS268" s="21"/>
      <c r="BT268" s="21"/>
      <c r="BU268" s="21"/>
      <c r="BV268" s="21"/>
      <c r="BW268" s="21"/>
      <c r="BX268" s="21"/>
      <c r="BY268" s="21"/>
      <c r="BZ268" s="21"/>
      <c r="CA268" s="21"/>
      <c r="CB268" s="21"/>
      <c r="CC268" s="21"/>
      <c r="CD268" s="21"/>
      <c r="CE268" s="21"/>
      <c r="CF268"/>
      <c r="CG268"/>
      <c r="CH268"/>
      <c r="CI268"/>
      <c r="CN268"/>
      <c r="CO268"/>
      <c r="CP268"/>
      <c r="CQ268"/>
      <c r="CR268"/>
      <c r="CW268" s="119">
        <f t="shared" si="85"/>
        <v>44927</v>
      </c>
      <c r="CX268" s="118">
        <f t="shared" si="71"/>
        <v>0.2</v>
      </c>
      <c r="CY268" s="118">
        <f t="shared" si="72"/>
        <v>0.25</v>
      </c>
      <c r="CZ268" s="118">
        <f t="shared" si="73"/>
        <v>0.3</v>
      </c>
      <c r="DB268" s="79">
        <f t="shared" si="74"/>
        <v>0.16</v>
      </c>
      <c r="DC268" s="79">
        <f t="shared" si="75"/>
        <v>0.2</v>
      </c>
      <c r="DD268" s="79">
        <f t="shared" si="76"/>
        <v>0.24</v>
      </c>
      <c r="DF268" s="119">
        <f t="shared" si="84"/>
        <v>44927</v>
      </c>
      <c r="DG268" s="121">
        <f t="shared" si="77"/>
        <v>0.75</v>
      </c>
      <c r="DJ268" s="119">
        <f t="shared" si="86"/>
        <v>44927</v>
      </c>
      <c r="DK268" s="118">
        <f t="shared" si="78"/>
        <v>0.12</v>
      </c>
      <c r="DL268" s="118">
        <f t="shared" si="79"/>
        <v>0.15</v>
      </c>
      <c r="DM268" s="118">
        <f t="shared" si="80"/>
        <v>0.18</v>
      </c>
      <c r="DO268" s="118">
        <f t="shared" si="81"/>
        <v>0.08</v>
      </c>
      <c r="DP268" s="118">
        <f t="shared" si="82"/>
        <v>0.1</v>
      </c>
      <c r="DQ268" s="118">
        <f t="shared" si="83"/>
        <v>0.12</v>
      </c>
    </row>
    <row r="269" spans="1:121" x14ac:dyDescent="0.2">
      <c r="A269" s="16"/>
      <c r="B269" s="21"/>
      <c r="C269" s="21"/>
      <c r="D269" s="21"/>
      <c r="E269" s="21"/>
      <c r="F269" s="21"/>
      <c r="G269" s="21"/>
      <c r="H269" s="21"/>
      <c r="I269" s="21"/>
      <c r="J269" s="21"/>
      <c r="K269" s="23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  <c r="BD269" s="21"/>
      <c r="BE269" s="21"/>
      <c r="BF269" s="23"/>
      <c r="BG269" s="21"/>
      <c r="BH269" s="21"/>
      <c r="BI269" s="21"/>
      <c r="BJ269" s="21"/>
      <c r="BK269" s="21"/>
      <c r="BL269" s="21"/>
      <c r="BM269" s="21"/>
      <c r="BN269" s="21"/>
      <c r="BO269" s="21"/>
      <c r="BP269" s="21"/>
      <c r="BQ269" s="21"/>
      <c r="BR269" s="21"/>
      <c r="BS269" s="21"/>
      <c r="BT269" s="21"/>
      <c r="BU269" s="21"/>
      <c r="BV269" s="21"/>
      <c r="BW269" s="21"/>
      <c r="BX269" s="21"/>
      <c r="BY269" s="21"/>
      <c r="BZ269" s="21"/>
      <c r="CA269" s="21"/>
      <c r="CB269" s="21"/>
      <c r="CC269" s="21"/>
      <c r="CD269" s="21"/>
      <c r="CE269" s="21"/>
      <c r="CF269"/>
      <c r="CG269"/>
      <c r="CH269"/>
      <c r="CI269"/>
      <c r="CN269"/>
      <c r="CO269"/>
      <c r="CP269"/>
      <c r="CQ269"/>
      <c r="CR269"/>
      <c r="CW269" s="119">
        <f t="shared" si="85"/>
        <v>44958</v>
      </c>
      <c r="CX269" s="118">
        <f t="shared" si="71"/>
        <v>0.2</v>
      </c>
      <c r="CY269" s="118">
        <f t="shared" si="72"/>
        <v>0.25</v>
      </c>
      <c r="CZ269" s="118">
        <f t="shared" si="73"/>
        <v>0.3</v>
      </c>
      <c r="DB269" s="79">
        <f t="shared" si="74"/>
        <v>0</v>
      </c>
      <c r="DC269" s="79">
        <f t="shared" si="75"/>
        <v>0</v>
      </c>
      <c r="DD269" s="79">
        <f t="shared" si="76"/>
        <v>0</v>
      </c>
      <c r="DF269" s="119">
        <f t="shared" si="84"/>
        <v>44958</v>
      </c>
      <c r="DG269" s="121">
        <f t="shared" si="77"/>
        <v>0</v>
      </c>
      <c r="DJ269" s="119">
        <f t="shared" si="86"/>
        <v>44958</v>
      </c>
      <c r="DK269" s="118">
        <f t="shared" si="78"/>
        <v>0.12</v>
      </c>
      <c r="DL269" s="118">
        <f t="shared" si="79"/>
        <v>0.15</v>
      </c>
      <c r="DM269" s="118">
        <f t="shared" si="80"/>
        <v>0.18</v>
      </c>
      <c r="DO269" s="118">
        <f t="shared" si="81"/>
        <v>0</v>
      </c>
      <c r="DP269" s="118">
        <f t="shared" si="82"/>
        <v>0</v>
      </c>
      <c r="DQ269" s="118">
        <f t="shared" si="83"/>
        <v>0</v>
      </c>
    </row>
    <row r="270" spans="1:121" x14ac:dyDescent="0.2">
      <c r="A270" s="16"/>
      <c r="B270" s="21"/>
      <c r="C270" s="21"/>
      <c r="D270" s="21"/>
      <c r="E270" s="21"/>
      <c r="F270" s="21"/>
      <c r="G270" s="21"/>
      <c r="H270" s="21"/>
      <c r="I270" s="21"/>
      <c r="J270" s="21"/>
      <c r="K270" s="23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  <c r="AZ270" s="21"/>
      <c r="BA270" s="21"/>
      <c r="BB270" s="21"/>
      <c r="BC270" s="21"/>
      <c r="BD270" s="21"/>
      <c r="BE270" s="21"/>
      <c r="BF270" s="23"/>
      <c r="BG270" s="21"/>
      <c r="BH270" s="21"/>
      <c r="BI270" s="21"/>
      <c r="BJ270" s="21"/>
      <c r="BK270" s="21"/>
      <c r="BL270" s="21"/>
      <c r="BM270" s="21"/>
      <c r="BN270" s="21"/>
      <c r="BO270" s="21"/>
      <c r="BP270" s="21"/>
      <c r="BQ270" s="21"/>
      <c r="BR270" s="21"/>
      <c r="BS270" s="21"/>
      <c r="BT270" s="21"/>
      <c r="BU270" s="21"/>
      <c r="BV270" s="21"/>
      <c r="BW270" s="21"/>
      <c r="BX270" s="21"/>
      <c r="BY270" s="21"/>
      <c r="BZ270" s="21"/>
      <c r="CA270" s="21"/>
      <c r="CB270" s="21"/>
      <c r="CC270" s="21"/>
      <c r="CD270" s="21"/>
      <c r="CE270" s="21"/>
      <c r="CF270"/>
      <c r="CG270"/>
      <c r="CH270"/>
      <c r="CI270"/>
      <c r="CN270"/>
      <c r="CO270"/>
      <c r="CP270"/>
      <c r="CQ270"/>
      <c r="CR270"/>
      <c r="CW270" s="119">
        <f t="shared" si="85"/>
        <v>44986</v>
      </c>
      <c r="CX270" s="118">
        <f t="shared" si="71"/>
        <v>0.2</v>
      </c>
      <c r="CY270" s="118">
        <f t="shared" si="72"/>
        <v>0.25</v>
      </c>
      <c r="CZ270" s="118">
        <f t="shared" si="73"/>
        <v>0.3</v>
      </c>
      <c r="DB270" s="79">
        <f t="shared" si="74"/>
        <v>0.16</v>
      </c>
      <c r="DC270" s="79">
        <f t="shared" si="75"/>
        <v>0.2</v>
      </c>
      <c r="DD270" s="79">
        <f t="shared" si="76"/>
        <v>0.24</v>
      </c>
      <c r="DF270" s="119">
        <f t="shared" si="84"/>
        <v>44986</v>
      </c>
      <c r="DG270" s="121">
        <f t="shared" si="77"/>
        <v>0.75</v>
      </c>
      <c r="DJ270" s="119">
        <f t="shared" si="86"/>
        <v>44986</v>
      </c>
      <c r="DK270" s="118">
        <f t="shared" si="78"/>
        <v>0.12</v>
      </c>
      <c r="DL270" s="118">
        <f t="shared" si="79"/>
        <v>0.15</v>
      </c>
      <c r="DM270" s="118">
        <f t="shared" si="80"/>
        <v>0.18</v>
      </c>
      <c r="DO270" s="118">
        <f t="shared" si="81"/>
        <v>0.08</v>
      </c>
      <c r="DP270" s="118">
        <f t="shared" si="82"/>
        <v>0.1</v>
      </c>
      <c r="DQ270" s="118">
        <f t="shared" si="83"/>
        <v>0.12</v>
      </c>
    </row>
    <row r="271" spans="1:121" x14ac:dyDescent="0.2">
      <c r="A271" s="16"/>
      <c r="B271" s="21"/>
      <c r="C271" s="21"/>
      <c r="D271" s="21"/>
      <c r="E271" s="21"/>
      <c r="F271" s="21"/>
      <c r="G271" s="21"/>
      <c r="H271" s="21"/>
      <c r="I271" s="21"/>
      <c r="J271" s="21"/>
      <c r="K271" s="23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  <c r="BD271" s="21"/>
      <c r="BE271" s="21"/>
      <c r="BF271" s="23"/>
      <c r="BG271" s="21"/>
      <c r="BH271" s="21"/>
      <c r="BI271" s="21"/>
      <c r="BJ271" s="21"/>
      <c r="BK271" s="21"/>
      <c r="BL271" s="21"/>
      <c r="BM271" s="21"/>
      <c r="BN271" s="21"/>
      <c r="BO271" s="21"/>
      <c r="BP271" s="21"/>
      <c r="BQ271" s="21"/>
      <c r="BR271" s="21"/>
      <c r="BS271" s="21"/>
      <c r="BT271" s="21"/>
      <c r="BU271" s="21"/>
      <c r="BV271" s="21"/>
      <c r="BW271" s="21"/>
      <c r="BX271" s="21"/>
      <c r="BY271" s="21"/>
      <c r="BZ271" s="21"/>
      <c r="CA271" s="21"/>
      <c r="CB271" s="21"/>
      <c r="CC271" s="21"/>
      <c r="CD271" s="21"/>
      <c r="CE271" s="21"/>
      <c r="CF271"/>
      <c r="CG271"/>
      <c r="CH271"/>
      <c r="CI271"/>
      <c r="CN271"/>
      <c r="CO271"/>
      <c r="CP271"/>
      <c r="CQ271"/>
      <c r="CR271"/>
      <c r="CW271" s="119">
        <f t="shared" si="85"/>
        <v>45017</v>
      </c>
      <c r="CX271" s="118">
        <f t="shared" si="71"/>
        <v>0.2</v>
      </c>
      <c r="CY271" s="118">
        <f t="shared" si="72"/>
        <v>0.25</v>
      </c>
      <c r="CZ271" s="118">
        <f t="shared" si="73"/>
        <v>0.3</v>
      </c>
      <c r="DB271" s="79">
        <f t="shared" si="74"/>
        <v>0.16</v>
      </c>
      <c r="DC271" s="79">
        <f t="shared" si="75"/>
        <v>0.2</v>
      </c>
      <c r="DD271" s="79">
        <f t="shared" si="76"/>
        <v>0.24</v>
      </c>
      <c r="DF271" s="119">
        <f t="shared" si="84"/>
        <v>45017</v>
      </c>
      <c r="DG271" s="121">
        <f t="shared" si="77"/>
        <v>0.75</v>
      </c>
      <c r="DJ271" s="119">
        <f t="shared" si="86"/>
        <v>45017</v>
      </c>
      <c r="DK271" s="118">
        <f t="shared" si="78"/>
        <v>0.12</v>
      </c>
      <c r="DL271" s="118">
        <f t="shared" si="79"/>
        <v>0.15</v>
      </c>
      <c r="DM271" s="118">
        <f t="shared" si="80"/>
        <v>0.18</v>
      </c>
      <c r="DO271" s="118">
        <f t="shared" si="81"/>
        <v>0.08</v>
      </c>
      <c r="DP271" s="118">
        <f t="shared" si="82"/>
        <v>0.1</v>
      </c>
      <c r="DQ271" s="118">
        <f t="shared" si="83"/>
        <v>0.12</v>
      </c>
    </row>
    <row r="272" spans="1:121" x14ac:dyDescent="0.2">
      <c r="A272" s="16"/>
      <c r="B272" s="21"/>
      <c r="C272" s="21"/>
      <c r="D272" s="21"/>
      <c r="E272" s="21"/>
      <c r="F272" s="21"/>
      <c r="G272" s="21"/>
      <c r="H272" s="21"/>
      <c r="I272" s="21"/>
      <c r="J272" s="21"/>
      <c r="K272" s="23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  <c r="BE272" s="21"/>
      <c r="BF272" s="23"/>
      <c r="BG272" s="21"/>
      <c r="BH272" s="21"/>
      <c r="BI272" s="21"/>
      <c r="BJ272" s="21"/>
      <c r="BK272" s="21"/>
      <c r="BL272" s="21"/>
      <c r="BM272" s="21"/>
      <c r="BN272" s="21"/>
      <c r="BO272" s="21"/>
      <c r="BP272" s="21"/>
      <c r="BQ272" s="21"/>
      <c r="BR272" s="21"/>
      <c r="BS272" s="21"/>
      <c r="BT272" s="21"/>
      <c r="BU272" s="21"/>
      <c r="BV272" s="21"/>
      <c r="BW272" s="21"/>
      <c r="BX272" s="21"/>
      <c r="BY272" s="21"/>
      <c r="BZ272" s="21"/>
      <c r="CA272" s="21"/>
      <c r="CB272" s="21"/>
      <c r="CC272" s="21"/>
      <c r="CD272" s="21"/>
      <c r="CE272" s="21"/>
      <c r="CF272"/>
      <c r="CG272"/>
      <c r="CH272"/>
      <c r="CI272"/>
      <c r="CN272"/>
      <c r="CO272"/>
      <c r="CP272"/>
      <c r="CQ272"/>
      <c r="CR272"/>
      <c r="CW272" s="119">
        <f t="shared" si="85"/>
        <v>45047</v>
      </c>
      <c r="CX272" s="118">
        <f t="shared" si="71"/>
        <v>0.2</v>
      </c>
      <c r="CY272" s="118">
        <f t="shared" si="72"/>
        <v>0.25</v>
      </c>
      <c r="CZ272" s="118">
        <f t="shared" si="73"/>
        <v>0.3</v>
      </c>
      <c r="DB272" s="79">
        <f t="shared" si="74"/>
        <v>0.16</v>
      </c>
      <c r="DC272" s="79">
        <f t="shared" si="75"/>
        <v>0.2</v>
      </c>
      <c r="DD272" s="79">
        <f t="shared" si="76"/>
        <v>0.24</v>
      </c>
      <c r="DF272" s="119">
        <f t="shared" si="84"/>
        <v>45047</v>
      </c>
      <c r="DG272" s="121">
        <f t="shared" si="77"/>
        <v>0.75</v>
      </c>
      <c r="DJ272" s="119">
        <f t="shared" si="86"/>
        <v>45047</v>
      </c>
      <c r="DK272" s="118">
        <f t="shared" si="78"/>
        <v>0.12</v>
      </c>
      <c r="DL272" s="118">
        <f t="shared" si="79"/>
        <v>0.15</v>
      </c>
      <c r="DM272" s="118">
        <f t="shared" si="80"/>
        <v>0.18</v>
      </c>
      <c r="DO272" s="118">
        <f t="shared" si="81"/>
        <v>0.08</v>
      </c>
      <c r="DP272" s="118">
        <f t="shared" si="82"/>
        <v>0.1</v>
      </c>
      <c r="DQ272" s="118">
        <f t="shared" si="83"/>
        <v>0.12</v>
      </c>
    </row>
    <row r="273" spans="1:121" x14ac:dyDescent="0.2">
      <c r="A273" s="16"/>
      <c r="B273" s="21"/>
      <c r="C273" s="21"/>
      <c r="D273" s="21"/>
      <c r="E273" s="21"/>
      <c r="F273" s="21"/>
      <c r="G273" s="21"/>
      <c r="H273" s="21"/>
      <c r="I273" s="21"/>
      <c r="J273" s="21"/>
      <c r="K273" s="23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  <c r="BF273" s="23"/>
      <c r="BG273" s="21"/>
      <c r="BH273" s="21"/>
      <c r="BI273" s="21"/>
      <c r="BJ273" s="21"/>
      <c r="BK273" s="21"/>
      <c r="BL273" s="21"/>
      <c r="BM273" s="21"/>
      <c r="BN273" s="21"/>
      <c r="BO273" s="21"/>
      <c r="BP273" s="21"/>
      <c r="BQ273" s="21"/>
      <c r="BR273" s="21"/>
      <c r="BS273" s="21"/>
      <c r="BT273" s="21"/>
      <c r="BU273" s="21"/>
      <c r="BV273" s="21"/>
      <c r="BW273" s="21"/>
      <c r="BX273" s="21"/>
      <c r="BY273" s="21"/>
      <c r="BZ273" s="21"/>
      <c r="CA273" s="21"/>
      <c r="CB273" s="21"/>
      <c r="CC273" s="21"/>
      <c r="CD273" s="21"/>
      <c r="CE273" s="21"/>
      <c r="CF273"/>
      <c r="CG273"/>
      <c r="CH273"/>
      <c r="CI273"/>
      <c r="CN273"/>
      <c r="CO273"/>
      <c r="CP273"/>
      <c r="CQ273"/>
      <c r="CR273"/>
      <c r="CW273" s="119">
        <f t="shared" si="85"/>
        <v>45078</v>
      </c>
      <c r="CX273" s="118">
        <f t="shared" si="71"/>
        <v>0.2</v>
      </c>
      <c r="CY273" s="118">
        <f t="shared" si="72"/>
        <v>0.25</v>
      </c>
      <c r="CZ273" s="118">
        <f t="shared" si="73"/>
        <v>0.3</v>
      </c>
      <c r="DB273" s="79">
        <f t="shared" si="74"/>
        <v>0.16</v>
      </c>
      <c r="DC273" s="79">
        <f t="shared" si="75"/>
        <v>0.2</v>
      </c>
      <c r="DD273" s="79">
        <f t="shared" si="76"/>
        <v>0.24</v>
      </c>
      <c r="DF273" s="119">
        <f t="shared" si="84"/>
        <v>45078</v>
      </c>
      <c r="DG273" s="121">
        <f t="shared" si="77"/>
        <v>0.75</v>
      </c>
      <c r="DJ273" s="119">
        <f t="shared" si="86"/>
        <v>45078</v>
      </c>
      <c r="DK273" s="118">
        <f t="shared" si="78"/>
        <v>0.12</v>
      </c>
      <c r="DL273" s="118">
        <f t="shared" si="79"/>
        <v>0.15</v>
      </c>
      <c r="DM273" s="118">
        <f t="shared" si="80"/>
        <v>0.18</v>
      </c>
      <c r="DO273" s="118">
        <f t="shared" si="81"/>
        <v>0.08</v>
      </c>
      <c r="DP273" s="118">
        <f t="shared" si="82"/>
        <v>0.1</v>
      </c>
      <c r="DQ273" s="118">
        <f t="shared" si="83"/>
        <v>0.12</v>
      </c>
    </row>
    <row r="274" spans="1:121" x14ac:dyDescent="0.2">
      <c r="A274" s="16"/>
      <c r="B274" s="21"/>
      <c r="C274" s="21"/>
      <c r="D274" s="21"/>
      <c r="E274" s="21"/>
      <c r="F274" s="21"/>
      <c r="G274" s="21"/>
      <c r="H274" s="21"/>
      <c r="I274" s="21"/>
      <c r="J274" s="21"/>
      <c r="K274" s="23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21"/>
      <c r="BE274" s="21"/>
      <c r="BF274" s="23"/>
      <c r="BG274" s="21"/>
      <c r="BH274" s="21"/>
      <c r="BI274" s="21"/>
      <c r="BJ274" s="21"/>
      <c r="BK274" s="21"/>
      <c r="BL274" s="21"/>
      <c r="BM274" s="21"/>
      <c r="BN274" s="21"/>
      <c r="BO274" s="21"/>
      <c r="BP274" s="21"/>
      <c r="BQ274" s="21"/>
      <c r="BR274" s="21"/>
      <c r="BS274" s="21"/>
      <c r="BT274" s="21"/>
      <c r="BU274" s="21"/>
      <c r="BV274" s="21"/>
      <c r="BW274" s="21"/>
      <c r="BX274" s="21"/>
      <c r="BY274" s="21"/>
      <c r="BZ274" s="21"/>
      <c r="CA274" s="21"/>
      <c r="CB274" s="21"/>
      <c r="CC274" s="21"/>
      <c r="CD274" s="21"/>
      <c r="CE274" s="21"/>
      <c r="CF274"/>
      <c r="CG274"/>
      <c r="CH274"/>
      <c r="CI274"/>
      <c r="CN274"/>
      <c r="CO274"/>
      <c r="CP274"/>
      <c r="CQ274"/>
      <c r="CR274"/>
      <c r="CW274" s="119">
        <f t="shared" si="85"/>
        <v>45108</v>
      </c>
      <c r="CX274" s="118">
        <f t="shared" si="71"/>
        <v>0.2</v>
      </c>
      <c r="CY274" s="118">
        <f t="shared" si="72"/>
        <v>0.25</v>
      </c>
      <c r="CZ274" s="118">
        <f t="shared" si="73"/>
        <v>0.3</v>
      </c>
      <c r="DB274" s="79">
        <f t="shared" si="74"/>
        <v>0.16</v>
      </c>
      <c r="DC274" s="79">
        <f t="shared" si="75"/>
        <v>0.2</v>
      </c>
      <c r="DD274" s="79">
        <f t="shared" si="76"/>
        <v>0.24</v>
      </c>
      <c r="DF274" s="119">
        <f t="shared" si="84"/>
        <v>45108</v>
      </c>
      <c r="DG274" s="121">
        <f t="shared" si="77"/>
        <v>0.75</v>
      </c>
      <c r="DJ274" s="119">
        <f t="shared" si="86"/>
        <v>45108</v>
      </c>
      <c r="DK274" s="118">
        <f t="shared" si="78"/>
        <v>0.12</v>
      </c>
      <c r="DL274" s="118">
        <f t="shared" si="79"/>
        <v>0.15</v>
      </c>
      <c r="DM274" s="118">
        <f t="shared" si="80"/>
        <v>0.18</v>
      </c>
      <c r="DO274" s="118">
        <f t="shared" si="81"/>
        <v>0.08</v>
      </c>
      <c r="DP274" s="118">
        <f t="shared" si="82"/>
        <v>0.1</v>
      </c>
      <c r="DQ274" s="118">
        <f t="shared" si="83"/>
        <v>0.12</v>
      </c>
    </row>
    <row r="275" spans="1:121" x14ac:dyDescent="0.2">
      <c r="A275" s="16"/>
      <c r="B275" s="21"/>
      <c r="C275" s="21"/>
      <c r="D275" s="21"/>
      <c r="E275" s="21"/>
      <c r="F275" s="21"/>
      <c r="G275" s="21"/>
      <c r="H275" s="21"/>
      <c r="I275" s="21"/>
      <c r="J275" s="21"/>
      <c r="K275" s="23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1"/>
      <c r="BE275" s="21"/>
      <c r="BF275" s="23"/>
      <c r="BG275" s="21"/>
      <c r="BH275" s="21"/>
      <c r="BI275" s="21"/>
      <c r="BJ275" s="21"/>
      <c r="BK275" s="21"/>
      <c r="BL275" s="21"/>
      <c r="BM275" s="21"/>
      <c r="BN275" s="21"/>
      <c r="BO275" s="21"/>
      <c r="BP275" s="21"/>
      <c r="BQ275" s="21"/>
      <c r="BR275" s="21"/>
      <c r="BS275" s="21"/>
      <c r="BT275" s="21"/>
      <c r="BU275" s="21"/>
      <c r="BV275" s="21"/>
      <c r="BW275" s="21"/>
      <c r="BX275" s="21"/>
      <c r="BY275" s="21"/>
      <c r="BZ275" s="21"/>
      <c r="CA275" s="21"/>
      <c r="CB275" s="21"/>
      <c r="CC275" s="21"/>
      <c r="CD275" s="21"/>
      <c r="CE275" s="21"/>
      <c r="CF275"/>
      <c r="CG275"/>
      <c r="CH275"/>
      <c r="CI275"/>
      <c r="CN275"/>
      <c r="CO275"/>
      <c r="CP275"/>
      <c r="CQ275"/>
      <c r="CR275"/>
      <c r="CW275" s="119">
        <f t="shared" si="85"/>
        <v>45139</v>
      </c>
      <c r="CX275" s="118">
        <f t="shared" si="71"/>
        <v>0.32</v>
      </c>
      <c r="CY275" s="118">
        <f t="shared" si="72"/>
        <v>0.4</v>
      </c>
      <c r="CZ275" s="118">
        <f t="shared" si="73"/>
        <v>0.48</v>
      </c>
      <c r="DB275" s="79">
        <f t="shared" si="74"/>
        <v>0.24</v>
      </c>
      <c r="DC275" s="79">
        <f t="shared" si="75"/>
        <v>0.3</v>
      </c>
      <c r="DD275" s="79">
        <f t="shared" si="76"/>
        <v>0.36</v>
      </c>
      <c r="DF275" s="119">
        <f t="shared" si="84"/>
        <v>45139</v>
      </c>
      <c r="DG275" s="121">
        <f t="shared" si="77"/>
        <v>0.75</v>
      </c>
      <c r="DJ275" s="119">
        <f t="shared" si="86"/>
        <v>45139</v>
      </c>
      <c r="DK275" s="118">
        <f t="shared" si="78"/>
        <v>0.192</v>
      </c>
      <c r="DL275" s="118">
        <f t="shared" si="79"/>
        <v>0.24</v>
      </c>
      <c r="DM275" s="118">
        <f t="shared" si="80"/>
        <v>0.28799999999999998</v>
      </c>
      <c r="DO275" s="118">
        <f t="shared" si="81"/>
        <v>0.12</v>
      </c>
      <c r="DP275" s="118">
        <f t="shared" si="82"/>
        <v>0.15</v>
      </c>
      <c r="DQ275" s="118">
        <f t="shared" si="83"/>
        <v>0.18</v>
      </c>
    </row>
    <row r="276" spans="1:121" x14ac:dyDescent="0.2">
      <c r="A276" s="16"/>
      <c r="B276" s="21"/>
      <c r="C276" s="21"/>
      <c r="D276" s="21"/>
      <c r="E276" s="21"/>
      <c r="F276" s="21"/>
      <c r="G276" s="21"/>
      <c r="H276" s="21"/>
      <c r="I276" s="21"/>
      <c r="J276" s="21"/>
      <c r="K276" s="23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21"/>
      <c r="BE276" s="21"/>
      <c r="BF276" s="23"/>
      <c r="BG276" s="21"/>
      <c r="BH276" s="21"/>
      <c r="BI276" s="21"/>
      <c r="BJ276" s="21"/>
      <c r="BK276" s="21"/>
      <c r="BL276" s="21"/>
      <c r="BM276" s="21"/>
      <c r="BN276" s="21"/>
      <c r="BO276" s="21"/>
      <c r="BP276" s="21"/>
      <c r="BQ276" s="21"/>
      <c r="BR276" s="21"/>
      <c r="BS276" s="21"/>
      <c r="BT276" s="21"/>
      <c r="BU276" s="21"/>
      <c r="BV276" s="21"/>
      <c r="BW276" s="21"/>
      <c r="BX276" s="21"/>
      <c r="BY276" s="21"/>
      <c r="BZ276" s="21"/>
      <c r="CA276" s="21"/>
      <c r="CB276" s="21"/>
      <c r="CC276" s="21"/>
      <c r="CD276" s="21"/>
      <c r="CE276" s="21"/>
      <c r="CF276"/>
      <c r="CG276"/>
      <c r="CH276"/>
      <c r="CI276"/>
      <c r="CN276"/>
      <c r="CO276"/>
      <c r="CP276"/>
      <c r="CQ276"/>
      <c r="CR276"/>
      <c r="CW276" s="119">
        <f t="shared" si="85"/>
        <v>45170</v>
      </c>
      <c r="CX276" s="118">
        <f t="shared" si="71"/>
        <v>0.32</v>
      </c>
      <c r="CY276" s="118">
        <f t="shared" si="72"/>
        <v>0.4</v>
      </c>
      <c r="CZ276" s="118">
        <f t="shared" si="73"/>
        <v>0.48</v>
      </c>
      <c r="DB276" s="79">
        <f t="shared" si="74"/>
        <v>0.24</v>
      </c>
      <c r="DC276" s="79">
        <f t="shared" si="75"/>
        <v>0.3</v>
      </c>
      <c r="DD276" s="79">
        <f t="shared" si="76"/>
        <v>0.36</v>
      </c>
      <c r="DF276" s="119">
        <f t="shared" si="84"/>
        <v>45170</v>
      </c>
      <c r="DG276" s="121">
        <f t="shared" si="77"/>
        <v>0.75</v>
      </c>
      <c r="DJ276" s="119">
        <f t="shared" si="86"/>
        <v>45170</v>
      </c>
      <c r="DK276" s="118">
        <f t="shared" si="78"/>
        <v>0.192</v>
      </c>
      <c r="DL276" s="118">
        <f t="shared" si="79"/>
        <v>0.24</v>
      </c>
      <c r="DM276" s="118">
        <f t="shared" si="80"/>
        <v>0.28799999999999998</v>
      </c>
      <c r="DO276" s="118">
        <f t="shared" si="81"/>
        <v>0.12</v>
      </c>
      <c r="DP276" s="118">
        <f t="shared" si="82"/>
        <v>0.15</v>
      </c>
      <c r="DQ276" s="118">
        <f t="shared" si="83"/>
        <v>0.18</v>
      </c>
    </row>
    <row r="277" spans="1:121" x14ac:dyDescent="0.2">
      <c r="A277" s="16"/>
      <c r="B277" s="21"/>
      <c r="C277" s="21"/>
      <c r="D277" s="21"/>
      <c r="E277" s="21"/>
      <c r="F277" s="21"/>
      <c r="G277" s="21"/>
      <c r="H277" s="21"/>
      <c r="I277" s="21"/>
      <c r="J277" s="21"/>
      <c r="K277" s="23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3"/>
      <c r="BG277" s="21"/>
      <c r="BH277" s="21"/>
      <c r="BI277" s="21"/>
      <c r="BJ277" s="21"/>
      <c r="BK277" s="21"/>
      <c r="BL277" s="21"/>
      <c r="BM277" s="21"/>
      <c r="BN277" s="21"/>
      <c r="BO277" s="21"/>
      <c r="BP277" s="21"/>
      <c r="BQ277" s="21"/>
      <c r="BR277" s="21"/>
      <c r="BS277" s="21"/>
      <c r="BT277" s="21"/>
      <c r="BU277" s="21"/>
      <c r="BV277" s="21"/>
      <c r="BW277" s="21"/>
      <c r="BX277" s="21"/>
      <c r="BY277" s="21"/>
      <c r="BZ277" s="21"/>
      <c r="CA277" s="21"/>
      <c r="CB277" s="21"/>
      <c r="CC277" s="21"/>
      <c r="CD277" s="21"/>
      <c r="CE277" s="21"/>
      <c r="CF277"/>
      <c r="CG277"/>
      <c r="CH277"/>
      <c r="CI277"/>
      <c r="CN277"/>
      <c r="CO277"/>
      <c r="CP277"/>
      <c r="CQ277"/>
      <c r="CR277"/>
      <c r="CW277" s="119">
        <f t="shared" si="85"/>
        <v>45200</v>
      </c>
      <c r="CX277" s="118">
        <f t="shared" si="71"/>
        <v>0.2</v>
      </c>
      <c r="CY277" s="118">
        <f t="shared" si="72"/>
        <v>0.25</v>
      </c>
      <c r="CZ277" s="118">
        <f t="shared" si="73"/>
        <v>0.3</v>
      </c>
      <c r="DB277" s="79">
        <f t="shared" ref="DB277:DB340" si="87">IF(X277=0,DB265,X277)</f>
        <v>0.16</v>
      </c>
      <c r="DC277" s="79">
        <f t="shared" ref="DC277:DC340" si="88">IF(Y277=0,DC265,Y277)</f>
        <v>0.2</v>
      </c>
      <c r="DD277" s="79">
        <f t="shared" ref="DD277:DD340" si="89">IF(Z277=0,DD265,Z277)</f>
        <v>0.24</v>
      </c>
      <c r="DF277" s="119">
        <f t="shared" si="84"/>
        <v>45200</v>
      </c>
      <c r="DG277" s="121">
        <f t="shared" ref="DG277:DG340" si="90">IF(BG277=0,DG265,BG277)</f>
        <v>0.75</v>
      </c>
      <c r="DJ277" s="119">
        <f t="shared" si="86"/>
        <v>45200</v>
      </c>
      <c r="DK277" s="118">
        <f t="shared" si="78"/>
        <v>0.12</v>
      </c>
      <c r="DL277" s="118">
        <f t="shared" si="79"/>
        <v>0.15</v>
      </c>
      <c r="DM277" s="118">
        <f t="shared" si="80"/>
        <v>0.18</v>
      </c>
      <c r="DO277" s="118">
        <f t="shared" si="81"/>
        <v>0.08</v>
      </c>
      <c r="DP277" s="118">
        <f t="shared" si="82"/>
        <v>0.1</v>
      </c>
      <c r="DQ277" s="118">
        <f t="shared" si="83"/>
        <v>0.12</v>
      </c>
    </row>
    <row r="278" spans="1:121" x14ac:dyDescent="0.2">
      <c r="A278" s="16"/>
      <c r="B278" s="21"/>
      <c r="C278" s="21"/>
      <c r="D278" s="21"/>
      <c r="E278" s="21"/>
      <c r="F278" s="21"/>
      <c r="G278" s="21"/>
      <c r="H278" s="21"/>
      <c r="I278" s="21"/>
      <c r="J278" s="21"/>
      <c r="K278" s="23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21"/>
      <c r="BE278" s="21"/>
      <c r="BF278" s="23"/>
      <c r="BG278" s="21"/>
      <c r="BH278" s="21"/>
      <c r="BI278" s="21"/>
      <c r="BJ278" s="21"/>
      <c r="BK278" s="21"/>
      <c r="BL278" s="21"/>
      <c r="BM278" s="21"/>
      <c r="BN278" s="21"/>
      <c r="BO278" s="21"/>
      <c r="BP278" s="21"/>
      <c r="BQ278" s="21"/>
      <c r="BR278" s="21"/>
      <c r="BS278" s="21"/>
      <c r="BT278" s="21"/>
      <c r="BU278" s="21"/>
      <c r="BV278" s="21"/>
      <c r="BW278" s="21"/>
      <c r="BX278" s="21"/>
      <c r="BY278" s="21"/>
      <c r="BZ278" s="21"/>
      <c r="CA278" s="21"/>
      <c r="CB278" s="21"/>
      <c r="CC278" s="21"/>
      <c r="CD278" s="21"/>
      <c r="CE278" s="21"/>
      <c r="CF278"/>
      <c r="CG278"/>
      <c r="CH278"/>
      <c r="CI278"/>
      <c r="CN278"/>
      <c r="CO278"/>
      <c r="CP278"/>
      <c r="CQ278"/>
      <c r="CR278"/>
      <c r="CW278" s="119">
        <f t="shared" si="85"/>
        <v>45231</v>
      </c>
      <c r="CX278" s="118">
        <f t="shared" si="71"/>
        <v>0.2</v>
      </c>
      <c r="CY278" s="118">
        <f t="shared" si="72"/>
        <v>0.25</v>
      </c>
      <c r="CZ278" s="118">
        <f t="shared" si="73"/>
        <v>0.3</v>
      </c>
      <c r="DB278" s="79">
        <f t="shared" si="87"/>
        <v>0.16</v>
      </c>
      <c r="DC278" s="79">
        <f t="shared" si="88"/>
        <v>0.2</v>
      </c>
      <c r="DD278" s="79">
        <f t="shared" si="89"/>
        <v>0.24</v>
      </c>
      <c r="DF278" s="119">
        <f t="shared" si="84"/>
        <v>45231</v>
      </c>
      <c r="DG278" s="121">
        <f t="shared" si="90"/>
        <v>0.75</v>
      </c>
      <c r="DJ278" s="119">
        <f t="shared" si="86"/>
        <v>45231</v>
      </c>
      <c r="DK278" s="118">
        <f t="shared" si="78"/>
        <v>0.12</v>
      </c>
      <c r="DL278" s="118">
        <f t="shared" si="79"/>
        <v>0.15</v>
      </c>
      <c r="DM278" s="118">
        <f t="shared" si="80"/>
        <v>0.18</v>
      </c>
      <c r="DO278" s="118">
        <f t="shared" si="81"/>
        <v>0.08</v>
      </c>
      <c r="DP278" s="118">
        <f t="shared" si="82"/>
        <v>0.1</v>
      </c>
      <c r="DQ278" s="118">
        <f t="shared" si="83"/>
        <v>0.12</v>
      </c>
    </row>
    <row r="279" spans="1:121" x14ac:dyDescent="0.2">
      <c r="A279" s="16"/>
      <c r="B279" s="21"/>
      <c r="C279" s="21"/>
      <c r="D279" s="21"/>
      <c r="E279" s="21"/>
      <c r="F279" s="21"/>
      <c r="G279" s="21"/>
      <c r="H279" s="21"/>
      <c r="I279" s="21"/>
      <c r="J279" s="21"/>
      <c r="K279" s="23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21"/>
      <c r="BF279" s="23"/>
      <c r="BG279" s="21"/>
      <c r="BH279" s="21"/>
      <c r="BI279" s="21"/>
      <c r="BJ279" s="21"/>
      <c r="BK279" s="21"/>
      <c r="BL279" s="21"/>
      <c r="BM279" s="21"/>
      <c r="BN279" s="21"/>
      <c r="BO279" s="21"/>
      <c r="BP279" s="21"/>
      <c r="BQ279" s="21"/>
      <c r="BR279" s="21"/>
      <c r="BS279" s="21"/>
      <c r="BT279" s="21"/>
      <c r="BU279" s="21"/>
      <c r="BV279" s="21"/>
      <c r="BW279" s="21"/>
      <c r="BX279" s="21"/>
      <c r="BY279" s="21"/>
      <c r="BZ279" s="21"/>
      <c r="CA279" s="21"/>
      <c r="CB279" s="21"/>
      <c r="CC279" s="21"/>
      <c r="CD279" s="21"/>
      <c r="CE279" s="21"/>
      <c r="CF279"/>
      <c r="CG279"/>
      <c r="CH279"/>
      <c r="CI279"/>
      <c r="CN279"/>
      <c r="CO279"/>
      <c r="CP279"/>
      <c r="CQ279"/>
      <c r="CR279"/>
      <c r="CW279" s="119">
        <f t="shared" si="85"/>
        <v>45261</v>
      </c>
      <c r="CX279" s="118">
        <f t="shared" si="71"/>
        <v>0.2</v>
      </c>
      <c r="CY279" s="118">
        <f t="shared" si="72"/>
        <v>0.25</v>
      </c>
      <c r="CZ279" s="118">
        <f t="shared" si="73"/>
        <v>0.3</v>
      </c>
      <c r="DB279" s="79">
        <f t="shared" si="87"/>
        <v>0.16</v>
      </c>
      <c r="DC279" s="79">
        <f t="shared" si="88"/>
        <v>0.2</v>
      </c>
      <c r="DD279" s="79">
        <f t="shared" si="89"/>
        <v>0.24</v>
      </c>
      <c r="DF279" s="119">
        <f t="shared" si="84"/>
        <v>45261</v>
      </c>
      <c r="DG279" s="121">
        <f t="shared" si="90"/>
        <v>0.75</v>
      </c>
      <c r="DJ279" s="119">
        <f t="shared" si="86"/>
        <v>45261</v>
      </c>
      <c r="DK279" s="118">
        <f t="shared" si="78"/>
        <v>0.12</v>
      </c>
      <c r="DL279" s="118">
        <f t="shared" si="79"/>
        <v>0.15</v>
      </c>
      <c r="DM279" s="118">
        <f t="shared" si="80"/>
        <v>0.18</v>
      </c>
      <c r="DO279" s="118">
        <f t="shared" si="81"/>
        <v>0.08</v>
      </c>
      <c r="DP279" s="118">
        <f t="shared" si="82"/>
        <v>0.1</v>
      </c>
      <c r="DQ279" s="118">
        <f t="shared" si="83"/>
        <v>0.12</v>
      </c>
    </row>
    <row r="280" spans="1:121" x14ac:dyDescent="0.2">
      <c r="A280" s="16"/>
      <c r="B280" s="21"/>
      <c r="C280" s="21"/>
      <c r="D280" s="21"/>
      <c r="E280" s="21"/>
      <c r="F280" s="21"/>
      <c r="G280" s="21"/>
      <c r="H280" s="21"/>
      <c r="I280" s="21"/>
      <c r="J280" s="21"/>
      <c r="K280" s="23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1"/>
      <c r="BC280" s="21"/>
      <c r="BD280" s="21"/>
      <c r="BE280" s="21"/>
      <c r="BF280" s="23"/>
      <c r="BG280" s="21"/>
      <c r="BH280" s="21"/>
      <c r="BI280" s="21"/>
      <c r="BJ280" s="21"/>
      <c r="BK280" s="21"/>
      <c r="BL280" s="21"/>
      <c r="BM280" s="21"/>
      <c r="BN280" s="21"/>
      <c r="BO280" s="21"/>
      <c r="BP280" s="21"/>
      <c r="BQ280" s="21"/>
      <c r="BR280" s="21"/>
      <c r="BS280" s="21"/>
      <c r="BT280" s="21"/>
      <c r="BU280" s="21"/>
      <c r="BV280" s="21"/>
      <c r="BW280" s="21"/>
      <c r="BX280" s="21"/>
      <c r="BY280" s="21"/>
      <c r="BZ280" s="21"/>
      <c r="CA280" s="21"/>
      <c r="CB280" s="21"/>
      <c r="CC280" s="21"/>
      <c r="CD280" s="21"/>
      <c r="CE280" s="21"/>
      <c r="CF280"/>
      <c r="CG280"/>
      <c r="CH280"/>
      <c r="CI280"/>
      <c r="CN280"/>
      <c r="CO280"/>
      <c r="CP280"/>
      <c r="CQ280"/>
      <c r="CR280"/>
      <c r="CW280" s="119">
        <f t="shared" si="85"/>
        <v>45292</v>
      </c>
      <c r="CX280" s="118">
        <f t="shared" si="71"/>
        <v>0.2</v>
      </c>
      <c r="CY280" s="118">
        <f t="shared" si="72"/>
        <v>0.25</v>
      </c>
      <c r="CZ280" s="118">
        <f t="shared" si="73"/>
        <v>0.3</v>
      </c>
      <c r="DB280" s="79">
        <f t="shared" si="87"/>
        <v>0.16</v>
      </c>
      <c r="DC280" s="79">
        <f t="shared" si="88"/>
        <v>0.2</v>
      </c>
      <c r="DD280" s="79">
        <f t="shared" si="89"/>
        <v>0.24</v>
      </c>
      <c r="DF280" s="119">
        <f t="shared" si="84"/>
        <v>45292</v>
      </c>
      <c r="DG280" s="121">
        <f t="shared" si="90"/>
        <v>0.75</v>
      </c>
      <c r="DJ280" s="119">
        <f t="shared" si="86"/>
        <v>45292</v>
      </c>
      <c r="DK280" s="118">
        <f t="shared" si="78"/>
        <v>0.12</v>
      </c>
      <c r="DL280" s="118">
        <f t="shared" si="79"/>
        <v>0.15</v>
      </c>
      <c r="DM280" s="118">
        <f t="shared" si="80"/>
        <v>0.18</v>
      </c>
      <c r="DO280" s="118">
        <f t="shared" si="81"/>
        <v>0.08</v>
      </c>
      <c r="DP280" s="118">
        <f t="shared" si="82"/>
        <v>0.1</v>
      </c>
      <c r="DQ280" s="118">
        <f t="shared" si="83"/>
        <v>0.12</v>
      </c>
    </row>
    <row r="281" spans="1:121" x14ac:dyDescent="0.2">
      <c r="A281" s="16"/>
      <c r="B281" s="21"/>
      <c r="C281" s="21"/>
      <c r="D281" s="21"/>
      <c r="E281" s="21"/>
      <c r="F281" s="21"/>
      <c r="G281" s="21"/>
      <c r="H281" s="21"/>
      <c r="I281" s="21"/>
      <c r="J281" s="21"/>
      <c r="K281" s="23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21"/>
      <c r="BB281" s="21"/>
      <c r="BC281" s="21"/>
      <c r="BD281" s="21"/>
      <c r="BE281" s="21"/>
      <c r="BF281" s="23"/>
      <c r="BG281" s="21"/>
      <c r="BH281" s="21"/>
      <c r="BI281" s="21"/>
      <c r="BJ281" s="21"/>
      <c r="BK281" s="21"/>
      <c r="BL281" s="21"/>
      <c r="BM281" s="21"/>
      <c r="BN281" s="21"/>
      <c r="BO281" s="21"/>
      <c r="BP281" s="21"/>
      <c r="BQ281" s="21"/>
      <c r="BR281" s="21"/>
      <c r="BS281" s="21"/>
      <c r="BT281" s="21"/>
      <c r="BU281" s="21"/>
      <c r="BV281" s="21"/>
      <c r="BW281" s="21"/>
      <c r="BX281" s="21"/>
      <c r="BY281" s="21"/>
      <c r="BZ281" s="21"/>
      <c r="CA281" s="21"/>
      <c r="CB281" s="21"/>
      <c r="CC281" s="21"/>
      <c r="CD281" s="21"/>
      <c r="CE281" s="21"/>
      <c r="CF281"/>
      <c r="CG281"/>
      <c r="CH281"/>
      <c r="CI281"/>
      <c r="CN281"/>
      <c r="CO281"/>
      <c r="CP281"/>
      <c r="CQ281"/>
      <c r="CR281"/>
      <c r="CW281" s="119">
        <f t="shared" si="85"/>
        <v>45323</v>
      </c>
      <c r="CX281" s="118">
        <f t="shared" si="71"/>
        <v>0.2</v>
      </c>
      <c r="CY281" s="118">
        <f t="shared" si="72"/>
        <v>0.25</v>
      </c>
      <c r="CZ281" s="118">
        <f t="shared" si="73"/>
        <v>0.3</v>
      </c>
      <c r="DB281" s="79">
        <f t="shared" si="87"/>
        <v>0</v>
      </c>
      <c r="DC281" s="79">
        <f t="shared" si="88"/>
        <v>0</v>
      </c>
      <c r="DD281" s="79">
        <f t="shared" si="89"/>
        <v>0</v>
      </c>
      <c r="DF281" s="119">
        <f t="shared" si="84"/>
        <v>45323</v>
      </c>
      <c r="DG281" s="121">
        <f t="shared" si="90"/>
        <v>0</v>
      </c>
      <c r="DJ281" s="119">
        <f t="shared" si="86"/>
        <v>45323</v>
      </c>
      <c r="DK281" s="118">
        <f t="shared" si="78"/>
        <v>0.12</v>
      </c>
      <c r="DL281" s="118">
        <f t="shared" si="79"/>
        <v>0.15</v>
      </c>
      <c r="DM281" s="118">
        <f t="shared" si="80"/>
        <v>0.18</v>
      </c>
      <c r="DO281" s="118">
        <f t="shared" si="81"/>
        <v>0</v>
      </c>
      <c r="DP281" s="118">
        <f t="shared" si="82"/>
        <v>0</v>
      </c>
      <c r="DQ281" s="118">
        <f t="shared" si="83"/>
        <v>0</v>
      </c>
    </row>
    <row r="282" spans="1:121" x14ac:dyDescent="0.2">
      <c r="A282" s="16"/>
      <c r="B282" s="21"/>
      <c r="C282" s="21"/>
      <c r="D282" s="21"/>
      <c r="E282" s="21"/>
      <c r="F282" s="21"/>
      <c r="G282" s="21"/>
      <c r="H282" s="21"/>
      <c r="I282" s="21"/>
      <c r="J282" s="21"/>
      <c r="K282" s="23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21"/>
      <c r="BB282" s="21"/>
      <c r="BC282" s="21"/>
      <c r="BD282" s="21"/>
      <c r="BE282" s="21"/>
      <c r="BF282" s="23"/>
      <c r="BG282" s="21"/>
      <c r="BH282" s="21"/>
      <c r="BI282" s="21"/>
      <c r="BJ282" s="21"/>
      <c r="BK282" s="21"/>
      <c r="BL282" s="21"/>
      <c r="BM282" s="21"/>
      <c r="BN282" s="21"/>
      <c r="BO282" s="21"/>
      <c r="BP282" s="21"/>
      <c r="BQ282" s="21"/>
      <c r="BR282" s="21"/>
      <c r="BS282" s="21"/>
      <c r="BT282" s="21"/>
      <c r="BU282" s="21"/>
      <c r="BV282" s="21"/>
      <c r="BW282" s="21"/>
      <c r="BX282" s="21"/>
      <c r="BY282" s="21"/>
      <c r="BZ282" s="21"/>
      <c r="CA282" s="21"/>
      <c r="CB282" s="21"/>
      <c r="CC282" s="21"/>
      <c r="CD282" s="21"/>
      <c r="CE282" s="21"/>
      <c r="CF282"/>
      <c r="CG282"/>
      <c r="CH282"/>
      <c r="CI282"/>
      <c r="CN282"/>
      <c r="CO282"/>
      <c r="CP282"/>
      <c r="CQ282"/>
      <c r="CR282"/>
      <c r="CW282" s="119">
        <f t="shared" si="85"/>
        <v>45352</v>
      </c>
      <c r="CX282" s="118">
        <f t="shared" si="71"/>
        <v>0.2</v>
      </c>
      <c r="CY282" s="118">
        <f t="shared" si="72"/>
        <v>0.25</v>
      </c>
      <c r="CZ282" s="118">
        <f t="shared" si="73"/>
        <v>0.3</v>
      </c>
      <c r="DB282" s="79">
        <f t="shared" si="87"/>
        <v>0.16</v>
      </c>
      <c r="DC282" s="79">
        <f t="shared" si="88"/>
        <v>0.2</v>
      </c>
      <c r="DD282" s="79">
        <f t="shared" si="89"/>
        <v>0.24</v>
      </c>
      <c r="DF282" s="119">
        <f t="shared" si="84"/>
        <v>45352</v>
      </c>
      <c r="DG282" s="121">
        <f t="shared" si="90"/>
        <v>0.75</v>
      </c>
      <c r="DJ282" s="119">
        <f t="shared" si="86"/>
        <v>45352</v>
      </c>
      <c r="DK282" s="118">
        <f t="shared" si="78"/>
        <v>0.12</v>
      </c>
      <c r="DL282" s="118">
        <f t="shared" si="79"/>
        <v>0.15</v>
      </c>
      <c r="DM282" s="118">
        <f t="shared" si="80"/>
        <v>0.18</v>
      </c>
      <c r="DO282" s="118">
        <f t="shared" si="81"/>
        <v>0.08</v>
      </c>
      <c r="DP282" s="118">
        <f t="shared" si="82"/>
        <v>0.1</v>
      </c>
      <c r="DQ282" s="118">
        <f t="shared" si="83"/>
        <v>0.12</v>
      </c>
    </row>
    <row r="283" spans="1:121" x14ac:dyDescent="0.2">
      <c r="A283" s="16"/>
      <c r="B283" s="21"/>
      <c r="C283" s="21"/>
      <c r="D283" s="21"/>
      <c r="E283" s="21"/>
      <c r="F283" s="21"/>
      <c r="G283" s="21"/>
      <c r="H283" s="21"/>
      <c r="I283" s="21"/>
      <c r="J283" s="21"/>
      <c r="K283" s="23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21"/>
      <c r="BB283" s="21"/>
      <c r="BC283" s="21"/>
      <c r="BD283" s="21"/>
      <c r="BE283" s="21"/>
      <c r="BF283" s="23"/>
      <c r="BG283" s="21"/>
      <c r="BH283" s="21"/>
      <c r="BI283" s="21"/>
      <c r="BJ283" s="21"/>
      <c r="BK283" s="21"/>
      <c r="BL283" s="21"/>
      <c r="BM283" s="21"/>
      <c r="BN283" s="21"/>
      <c r="BO283" s="21"/>
      <c r="BP283" s="21"/>
      <c r="BQ283" s="21"/>
      <c r="BR283" s="21"/>
      <c r="BS283" s="21"/>
      <c r="BT283" s="21"/>
      <c r="BU283" s="21"/>
      <c r="BV283" s="21"/>
      <c r="BW283" s="21"/>
      <c r="BX283" s="21"/>
      <c r="BY283" s="21"/>
      <c r="BZ283" s="21"/>
      <c r="CA283" s="21"/>
      <c r="CB283" s="21"/>
      <c r="CC283" s="21"/>
      <c r="CD283" s="21"/>
      <c r="CE283" s="21"/>
      <c r="CF283"/>
      <c r="CG283"/>
      <c r="CH283"/>
      <c r="CI283"/>
      <c r="CN283"/>
      <c r="CO283"/>
      <c r="CP283"/>
      <c r="CQ283"/>
      <c r="CR283"/>
      <c r="CW283" s="119">
        <f t="shared" si="85"/>
        <v>45383</v>
      </c>
      <c r="CX283" s="118">
        <f t="shared" si="71"/>
        <v>0.2</v>
      </c>
      <c r="CY283" s="118">
        <f t="shared" si="72"/>
        <v>0.25</v>
      </c>
      <c r="CZ283" s="118">
        <f t="shared" si="73"/>
        <v>0.3</v>
      </c>
      <c r="DB283" s="79">
        <f t="shared" si="87"/>
        <v>0.16</v>
      </c>
      <c r="DC283" s="79">
        <f t="shared" si="88"/>
        <v>0.2</v>
      </c>
      <c r="DD283" s="79">
        <f t="shared" si="89"/>
        <v>0.24</v>
      </c>
      <c r="DF283" s="119">
        <f t="shared" si="84"/>
        <v>45383</v>
      </c>
      <c r="DG283" s="121">
        <f t="shared" si="90"/>
        <v>0.75</v>
      </c>
      <c r="DJ283" s="119">
        <f t="shared" si="86"/>
        <v>45383</v>
      </c>
      <c r="DK283" s="118">
        <f t="shared" si="78"/>
        <v>0.12</v>
      </c>
      <c r="DL283" s="118">
        <f t="shared" si="79"/>
        <v>0.15</v>
      </c>
      <c r="DM283" s="118">
        <f t="shared" si="80"/>
        <v>0.18</v>
      </c>
      <c r="DO283" s="118">
        <f t="shared" si="81"/>
        <v>0.08</v>
      </c>
      <c r="DP283" s="118">
        <f t="shared" si="82"/>
        <v>0.1</v>
      </c>
      <c r="DQ283" s="118">
        <f t="shared" si="83"/>
        <v>0.12</v>
      </c>
    </row>
    <row r="284" spans="1:121" x14ac:dyDescent="0.2">
      <c r="A284" s="16"/>
      <c r="B284" s="21"/>
      <c r="C284" s="21"/>
      <c r="D284" s="21"/>
      <c r="E284" s="21"/>
      <c r="F284" s="21"/>
      <c r="G284" s="21"/>
      <c r="H284" s="21"/>
      <c r="I284" s="21"/>
      <c r="J284" s="21"/>
      <c r="K284" s="23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21"/>
      <c r="BB284" s="21"/>
      <c r="BC284" s="21"/>
      <c r="BD284" s="21"/>
      <c r="BE284" s="21"/>
      <c r="BF284" s="23"/>
      <c r="BG284" s="21"/>
      <c r="BH284" s="21"/>
      <c r="BI284" s="21"/>
      <c r="BJ284" s="21"/>
      <c r="BK284" s="21"/>
      <c r="BL284" s="21"/>
      <c r="BM284" s="21"/>
      <c r="BN284" s="21"/>
      <c r="BO284" s="21"/>
      <c r="BP284" s="21"/>
      <c r="BQ284" s="21"/>
      <c r="BR284" s="21"/>
      <c r="BS284" s="21"/>
      <c r="BT284" s="21"/>
      <c r="BU284" s="21"/>
      <c r="BV284" s="21"/>
      <c r="BW284" s="21"/>
      <c r="BX284" s="21"/>
      <c r="BY284" s="21"/>
      <c r="BZ284" s="21"/>
      <c r="CA284" s="21"/>
      <c r="CB284" s="21"/>
      <c r="CC284" s="21"/>
      <c r="CD284" s="21"/>
      <c r="CE284" s="21"/>
      <c r="CF284"/>
      <c r="CG284"/>
      <c r="CH284"/>
      <c r="CI284"/>
      <c r="CN284"/>
      <c r="CO284"/>
      <c r="CP284"/>
      <c r="CQ284"/>
      <c r="CR284"/>
      <c r="CW284" s="119">
        <f t="shared" si="85"/>
        <v>45413</v>
      </c>
      <c r="CX284" s="118">
        <f t="shared" si="71"/>
        <v>0.2</v>
      </c>
      <c r="CY284" s="118">
        <f t="shared" si="72"/>
        <v>0.25</v>
      </c>
      <c r="CZ284" s="118">
        <f t="shared" si="73"/>
        <v>0.3</v>
      </c>
      <c r="DB284" s="79">
        <f t="shared" si="87"/>
        <v>0.16</v>
      </c>
      <c r="DC284" s="79">
        <f t="shared" si="88"/>
        <v>0.2</v>
      </c>
      <c r="DD284" s="79">
        <f t="shared" si="89"/>
        <v>0.24</v>
      </c>
      <c r="DF284" s="119">
        <f t="shared" si="84"/>
        <v>45413</v>
      </c>
      <c r="DG284" s="121">
        <f t="shared" si="90"/>
        <v>0.75</v>
      </c>
      <c r="DJ284" s="119">
        <f t="shared" si="86"/>
        <v>45413</v>
      </c>
      <c r="DK284" s="118">
        <f t="shared" si="78"/>
        <v>0.12</v>
      </c>
      <c r="DL284" s="118">
        <f t="shared" si="79"/>
        <v>0.15</v>
      </c>
      <c r="DM284" s="118">
        <f t="shared" si="80"/>
        <v>0.18</v>
      </c>
      <c r="DO284" s="118">
        <f t="shared" si="81"/>
        <v>0.08</v>
      </c>
      <c r="DP284" s="118">
        <f t="shared" si="82"/>
        <v>0.1</v>
      </c>
      <c r="DQ284" s="118">
        <f t="shared" si="83"/>
        <v>0.12</v>
      </c>
    </row>
    <row r="285" spans="1:121" x14ac:dyDescent="0.2">
      <c r="A285" s="16"/>
      <c r="B285" s="21"/>
      <c r="C285" s="21"/>
      <c r="D285" s="21"/>
      <c r="E285" s="21"/>
      <c r="F285" s="21"/>
      <c r="G285" s="21"/>
      <c r="H285" s="21"/>
      <c r="I285" s="21"/>
      <c r="J285" s="21"/>
      <c r="K285" s="23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21"/>
      <c r="BE285" s="21"/>
      <c r="BF285" s="23"/>
      <c r="BG285" s="21"/>
      <c r="BH285" s="21"/>
      <c r="BI285" s="21"/>
      <c r="BJ285" s="21"/>
      <c r="BK285" s="21"/>
      <c r="BL285" s="21"/>
      <c r="BM285" s="21"/>
      <c r="BN285" s="21"/>
      <c r="BO285" s="21"/>
      <c r="BP285" s="21"/>
      <c r="BQ285" s="21"/>
      <c r="BR285" s="21"/>
      <c r="BS285" s="21"/>
      <c r="BT285" s="21"/>
      <c r="BU285" s="21"/>
      <c r="BV285" s="21"/>
      <c r="BW285" s="21"/>
      <c r="BX285" s="21"/>
      <c r="BY285" s="21"/>
      <c r="BZ285" s="21"/>
      <c r="CA285" s="21"/>
      <c r="CB285" s="21"/>
      <c r="CC285" s="21"/>
      <c r="CD285" s="21"/>
      <c r="CE285" s="21"/>
      <c r="CF285"/>
      <c r="CG285"/>
      <c r="CH285"/>
      <c r="CI285"/>
      <c r="CN285"/>
      <c r="CO285"/>
      <c r="CP285"/>
      <c r="CQ285"/>
      <c r="CR285"/>
      <c r="CW285" s="119">
        <f t="shared" si="85"/>
        <v>45444</v>
      </c>
      <c r="CX285" s="118">
        <f t="shared" si="71"/>
        <v>0.2</v>
      </c>
      <c r="CY285" s="118">
        <f t="shared" si="72"/>
        <v>0.25</v>
      </c>
      <c r="CZ285" s="118">
        <f t="shared" si="73"/>
        <v>0.3</v>
      </c>
      <c r="DB285" s="79">
        <f t="shared" si="87"/>
        <v>0.16</v>
      </c>
      <c r="DC285" s="79">
        <f t="shared" si="88"/>
        <v>0.2</v>
      </c>
      <c r="DD285" s="79">
        <f t="shared" si="89"/>
        <v>0.24</v>
      </c>
      <c r="DF285" s="119">
        <f t="shared" si="84"/>
        <v>45444</v>
      </c>
      <c r="DG285" s="121">
        <f t="shared" si="90"/>
        <v>0.75</v>
      </c>
      <c r="DJ285" s="119">
        <f t="shared" si="86"/>
        <v>45444</v>
      </c>
      <c r="DK285" s="118">
        <f t="shared" si="78"/>
        <v>0.12</v>
      </c>
      <c r="DL285" s="118">
        <f t="shared" si="79"/>
        <v>0.15</v>
      </c>
      <c r="DM285" s="118">
        <f t="shared" si="80"/>
        <v>0.18</v>
      </c>
      <c r="DO285" s="118">
        <f t="shared" si="81"/>
        <v>0.08</v>
      </c>
      <c r="DP285" s="118">
        <f t="shared" si="82"/>
        <v>0.1</v>
      </c>
      <c r="DQ285" s="118">
        <f t="shared" si="83"/>
        <v>0.12</v>
      </c>
    </row>
    <row r="286" spans="1:121" x14ac:dyDescent="0.2">
      <c r="A286" s="16"/>
      <c r="B286" s="21"/>
      <c r="C286" s="21"/>
      <c r="D286" s="21"/>
      <c r="E286" s="21"/>
      <c r="F286" s="21"/>
      <c r="G286" s="21"/>
      <c r="H286" s="21"/>
      <c r="I286" s="21"/>
      <c r="J286" s="21"/>
      <c r="K286" s="23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21"/>
      <c r="BE286" s="21"/>
      <c r="BF286" s="23"/>
      <c r="BG286" s="21"/>
      <c r="BH286" s="21"/>
      <c r="BI286" s="21"/>
      <c r="BJ286" s="21"/>
      <c r="BK286" s="21"/>
      <c r="BL286" s="21"/>
      <c r="BM286" s="21"/>
      <c r="BN286" s="21"/>
      <c r="BO286" s="21"/>
      <c r="BP286" s="21"/>
      <c r="BQ286" s="21"/>
      <c r="BR286" s="21"/>
      <c r="BS286" s="21"/>
      <c r="BT286" s="21"/>
      <c r="BU286" s="21"/>
      <c r="BV286" s="21"/>
      <c r="BW286" s="21"/>
      <c r="BX286" s="21"/>
      <c r="BY286" s="21"/>
      <c r="BZ286" s="21"/>
      <c r="CA286" s="21"/>
      <c r="CB286" s="21"/>
      <c r="CC286" s="21"/>
      <c r="CD286" s="21"/>
      <c r="CE286" s="21"/>
      <c r="CF286"/>
      <c r="CG286"/>
      <c r="CH286"/>
      <c r="CI286"/>
      <c r="CN286"/>
      <c r="CO286"/>
      <c r="CP286"/>
      <c r="CQ286"/>
      <c r="CR286"/>
      <c r="CW286" s="119">
        <f t="shared" si="85"/>
        <v>45474</v>
      </c>
      <c r="CX286" s="118">
        <f t="shared" si="71"/>
        <v>0.2</v>
      </c>
      <c r="CY286" s="118">
        <f t="shared" si="72"/>
        <v>0.25</v>
      </c>
      <c r="CZ286" s="118">
        <f t="shared" si="73"/>
        <v>0.3</v>
      </c>
      <c r="DB286" s="79">
        <f t="shared" si="87"/>
        <v>0.16</v>
      </c>
      <c r="DC286" s="79">
        <f t="shared" si="88"/>
        <v>0.2</v>
      </c>
      <c r="DD286" s="79">
        <f t="shared" si="89"/>
        <v>0.24</v>
      </c>
      <c r="DF286" s="119">
        <f t="shared" si="84"/>
        <v>45474</v>
      </c>
      <c r="DG286" s="121">
        <f t="shared" si="90"/>
        <v>0.75</v>
      </c>
      <c r="DJ286" s="119">
        <f t="shared" si="86"/>
        <v>45474</v>
      </c>
      <c r="DK286" s="118">
        <f t="shared" si="78"/>
        <v>0.12</v>
      </c>
      <c r="DL286" s="118">
        <f t="shared" si="79"/>
        <v>0.15</v>
      </c>
      <c r="DM286" s="118">
        <f t="shared" si="80"/>
        <v>0.18</v>
      </c>
      <c r="DO286" s="118">
        <f t="shared" si="81"/>
        <v>0.08</v>
      </c>
      <c r="DP286" s="118">
        <f t="shared" si="82"/>
        <v>0.1</v>
      </c>
      <c r="DQ286" s="118">
        <f t="shared" si="83"/>
        <v>0.12</v>
      </c>
    </row>
    <row r="287" spans="1:121" x14ac:dyDescent="0.2">
      <c r="A287" s="16"/>
      <c r="B287" s="21"/>
      <c r="C287" s="21"/>
      <c r="D287" s="21"/>
      <c r="E287" s="21"/>
      <c r="F287" s="21"/>
      <c r="G287" s="21"/>
      <c r="H287" s="21"/>
      <c r="I287" s="21"/>
      <c r="J287" s="21"/>
      <c r="K287" s="23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21"/>
      <c r="BE287" s="21"/>
      <c r="BF287" s="23"/>
      <c r="BG287" s="21"/>
      <c r="BH287" s="21"/>
      <c r="BI287" s="21"/>
      <c r="BJ287" s="21"/>
      <c r="BK287" s="21"/>
      <c r="BL287" s="21"/>
      <c r="BM287" s="21"/>
      <c r="BN287" s="21"/>
      <c r="BO287" s="21"/>
      <c r="BP287" s="21"/>
      <c r="BQ287" s="21"/>
      <c r="BR287" s="21"/>
      <c r="BS287" s="21"/>
      <c r="BT287" s="21"/>
      <c r="BU287" s="21"/>
      <c r="BV287" s="21"/>
      <c r="BW287" s="21"/>
      <c r="BX287" s="21"/>
      <c r="BY287" s="21"/>
      <c r="BZ287" s="21"/>
      <c r="CA287" s="21"/>
      <c r="CB287" s="21"/>
      <c r="CC287" s="21"/>
      <c r="CD287" s="21"/>
      <c r="CE287" s="21"/>
      <c r="CF287"/>
      <c r="CG287"/>
      <c r="CH287"/>
      <c r="CI287"/>
      <c r="CN287"/>
      <c r="CO287"/>
      <c r="CP287"/>
      <c r="CQ287"/>
      <c r="CR287"/>
      <c r="CW287" s="119">
        <f t="shared" si="85"/>
        <v>45505</v>
      </c>
      <c r="CX287" s="118">
        <f t="shared" si="71"/>
        <v>0.32</v>
      </c>
      <c r="CY287" s="118">
        <f t="shared" si="72"/>
        <v>0.4</v>
      </c>
      <c r="CZ287" s="118">
        <f t="shared" si="73"/>
        <v>0.48</v>
      </c>
      <c r="DB287" s="79">
        <f t="shared" si="87"/>
        <v>0.24</v>
      </c>
      <c r="DC287" s="79">
        <f t="shared" si="88"/>
        <v>0.3</v>
      </c>
      <c r="DD287" s="79">
        <f t="shared" si="89"/>
        <v>0.36</v>
      </c>
      <c r="DF287" s="119">
        <f t="shared" si="84"/>
        <v>45505</v>
      </c>
      <c r="DG287" s="121">
        <f t="shared" si="90"/>
        <v>0.75</v>
      </c>
      <c r="DJ287" s="119">
        <f t="shared" si="86"/>
        <v>45505</v>
      </c>
      <c r="DK287" s="118">
        <f t="shared" si="78"/>
        <v>0.192</v>
      </c>
      <c r="DL287" s="118">
        <f t="shared" si="79"/>
        <v>0.24</v>
      </c>
      <c r="DM287" s="118">
        <f t="shared" si="80"/>
        <v>0.28799999999999998</v>
      </c>
      <c r="DO287" s="118">
        <f t="shared" si="81"/>
        <v>0.12</v>
      </c>
      <c r="DP287" s="118">
        <f t="shared" si="82"/>
        <v>0.15</v>
      </c>
      <c r="DQ287" s="118">
        <f t="shared" si="83"/>
        <v>0.18</v>
      </c>
    </row>
    <row r="288" spans="1:121" x14ac:dyDescent="0.2">
      <c r="A288" s="16"/>
      <c r="B288" s="21"/>
      <c r="C288" s="21"/>
      <c r="D288" s="21"/>
      <c r="E288" s="21"/>
      <c r="F288" s="21"/>
      <c r="G288" s="21"/>
      <c r="H288" s="21"/>
      <c r="I288" s="21"/>
      <c r="J288" s="21"/>
      <c r="K288" s="23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21"/>
      <c r="BE288" s="21"/>
      <c r="BF288" s="23"/>
      <c r="BG288" s="21"/>
      <c r="BH288" s="21"/>
      <c r="BI288" s="21"/>
      <c r="BJ288" s="21"/>
      <c r="BK288" s="21"/>
      <c r="BL288" s="21"/>
      <c r="BM288" s="21"/>
      <c r="BN288" s="21"/>
      <c r="BO288" s="21"/>
      <c r="BP288" s="21"/>
      <c r="BQ288" s="21"/>
      <c r="BR288" s="21"/>
      <c r="BS288" s="21"/>
      <c r="BT288" s="21"/>
      <c r="BU288" s="21"/>
      <c r="BV288" s="21"/>
      <c r="BW288" s="21"/>
      <c r="BX288" s="21"/>
      <c r="BY288" s="21"/>
      <c r="BZ288" s="21"/>
      <c r="CA288" s="21"/>
      <c r="CB288" s="21"/>
      <c r="CC288" s="21"/>
      <c r="CD288" s="21"/>
      <c r="CE288" s="21"/>
      <c r="CF288"/>
      <c r="CG288"/>
      <c r="CH288"/>
      <c r="CI288"/>
      <c r="CN288"/>
      <c r="CO288"/>
      <c r="CP288"/>
      <c r="CQ288"/>
      <c r="CR288"/>
      <c r="CW288" s="119">
        <f t="shared" si="85"/>
        <v>45536</v>
      </c>
      <c r="CX288" s="118">
        <f t="shared" si="71"/>
        <v>0.32</v>
      </c>
      <c r="CY288" s="118">
        <f t="shared" si="72"/>
        <v>0.4</v>
      </c>
      <c r="CZ288" s="118">
        <f t="shared" si="73"/>
        <v>0.48</v>
      </c>
      <c r="DB288" s="79">
        <f t="shared" si="87"/>
        <v>0.24</v>
      </c>
      <c r="DC288" s="79">
        <f t="shared" si="88"/>
        <v>0.3</v>
      </c>
      <c r="DD288" s="79">
        <f t="shared" si="89"/>
        <v>0.36</v>
      </c>
      <c r="DF288" s="119">
        <f t="shared" si="84"/>
        <v>45536</v>
      </c>
      <c r="DG288" s="121">
        <f t="shared" si="90"/>
        <v>0.75</v>
      </c>
      <c r="DJ288" s="119">
        <f t="shared" si="86"/>
        <v>45536</v>
      </c>
      <c r="DK288" s="118">
        <f t="shared" si="78"/>
        <v>0.192</v>
      </c>
      <c r="DL288" s="118">
        <f t="shared" si="79"/>
        <v>0.24</v>
      </c>
      <c r="DM288" s="118">
        <f t="shared" si="80"/>
        <v>0.28799999999999998</v>
      </c>
      <c r="DO288" s="118">
        <f t="shared" si="81"/>
        <v>0.12</v>
      </c>
      <c r="DP288" s="118">
        <f t="shared" si="82"/>
        <v>0.15</v>
      </c>
      <c r="DQ288" s="118">
        <f t="shared" si="83"/>
        <v>0.18</v>
      </c>
    </row>
    <row r="289" spans="1:121" x14ac:dyDescent="0.2">
      <c r="A289" s="16"/>
      <c r="B289" s="21"/>
      <c r="C289" s="21"/>
      <c r="D289" s="21"/>
      <c r="E289" s="21"/>
      <c r="F289" s="21"/>
      <c r="G289" s="21"/>
      <c r="H289" s="21"/>
      <c r="I289" s="21"/>
      <c r="J289" s="21"/>
      <c r="K289" s="23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21"/>
      <c r="BE289" s="21"/>
      <c r="BF289" s="23"/>
      <c r="BG289" s="21"/>
      <c r="BH289" s="21"/>
      <c r="BI289" s="21"/>
      <c r="BJ289" s="21"/>
      <c r="BK289" s="21"/>
      <c r="BL289" s="21"/>
      <c r="BM289" s="21"/>
      <c r="BN289" s="21"/>
      <c r="BO289" s="21"/>
      <c r="BP289" s="21"/>
      <c r="BQ289" s="21"/>
      <c r="BR289" s="21"/>
      <c r="BS289" s="21"/>
      <c r="BT289" s="21"/>
      <c r="BU289" s="21"/>
      <c r="BV289" s="21"/>
      <c r="BW289" s="21"/>
      <c r="BX289" s="21"/>
      <c r="BY289" s="21"/>
      <c r="BZ289" s="21"/>
      <c r="CA289" s="21"/>
      <c r="CB289" s="21"/>
      <c r="CC289" s="21"/>
      <c r="CD289" s="21"/>
      <c r="CE289" s="21"/>
      <c r="CF289"/>
      <c r="CG289"/>
      <c r="CH289"/>
      <c r="CI289"/>
      <c r="CN289"/>
      <c r="CO289"/>
      <c r="CP289"/>
      <c r="CQ289"/>
      <c r="CR289"/>
      <c r="CW289" s="119">
        <f t="shared" si="85"/>
        <v>45566</v>
      </c>
      <c r="CX289" s="118">
        <f t="shared" si="71"/>
        <v>0.2</v>
      </c>
      <c r="CY289" s="118">
        <f t="shared" si="72"/>
        <v>0.25</v>
      </c>
      <c r="CZ289" s="118">
        <f t="shared" si="73"/>
        <v>0.3</v>
      </c>
      <c r="DB289" s="79">
        <f t="shared" si="87"/>
        <v>0.16</v>
      </c>
      <c r="DC289" s="79">
        <f t="shared" si="88"/>
        <v>0.2</v>
      </c>
      <c r="DD289" s="79">
        <f t="shared" si="89"/>
        <v>0.24</v>
      </c>
      <c r="DF289" s="119">
        <f t="shared" si="84"/>
        <v>45566</v>
      </c>
      <c r="DG289" s="121">
        <f t="shared" si="90"/>
        <v>0.75</v>
      </c>
      <c r="DJ289" s="119">
        <f t="shared" si="86"/>
        <v>45566</v>
      </c>
      <c r="DK289" s="118">
        <f t="shared" si="78"/>
        <v>0.12</v>
      </c>
      <c r="DL289" s="118">
        <f t="shared" si="79"/>
        <v>0.15</v>
      </c>
      <c r="DM289" s="118">
        <f t="shared" si="80"/>
        <v>0.18</v>
      </c>
      <c r="DO289" s="118">
        <f t="shared" si="81"/>
        <v>0.08</v>
      </c>
      <c r="DP289" s="118">
        <f t="shared" si="82"/>
        <v>0.1</v>
      </c>
      <c r="DQ289" s="118">
        <f t="shared" si="83"/>
        <v>0.12</v>
      </c>
    </row>
    <row r="290" spans="1:121" x14ac:dyDescent="0.2">
      <c r="A290" s="16"/>
      <c r="B290" s="21"/>
      <c r="C290" s="21"/>
      <c r="D290" s="21"/>
      <c r="E290" s="21"/>
      <c r="F290" s="21"/>
      <c r="G290" s="21"/>
      <c r="H290" s="21"/>
      <c r="I290" s="21"/>
      <c r="J290" s="21"/>
      <c r="K290" s="23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21"/>
      <c r="BE290" s="21"/>
      <c r="BF290" s="23"/>
      <c r="BG290" s="21"/>
      <c r="BH290" s="21"/>
      <c r="BI290" s="21"/>
      <c r="BJ290" s="21"/>
      <c r="BK290" s="21"/>
      <c r="BL290" s="21"/>
      <c r="BM290" s="21"/>
      <c r="BN290" s="21"/>
      <c r="BO290" s="21"/>
      <c r="BP290" s="21"/>
      <c r="BQ290" s="21"/>
      <c r="BR290" s="21"/>
      <c r="BS290" s="21"/>
      <c r="BT290" s="21"/>
      <c r="BU290" s="21"/>
      <c r="BV290" s="21"/>
      <c r="BW290" s="21"/>
      <c r="BX290" s="21"/>
      <c r="BY290" s="21"/>
      <c r="BZ290" s="21"/>
      <c r="CA290" s="21"/>
      <c r="CB290" s="21"/>
      <c r="CC290" s="21"/>
      <c r="CD290" s="21"/>
      <c r="CE290" s="21"/>
      <c r="CF290"/>
      <c r="CG290"/>
      <c r="CH290"/>
      <c r="CI290"/>
      <c r="CN290"/>
      <c r="CO290"/>
      <c r="CP290"/>
      <c r="CQ290"/>
      <c r="CR290"/>
      <c r="CW290" s="119">
        <f t="shared" si="85"/>
        <v>45597</v>
      </c>
      <c r="CX290" s="118">
        <f t="shared" si="71"/>
        <v>0.2</v>
      </c>
      <c r="CY290" s="118">
        <f t="shared" si="72"/>
        <v>0.25</v>
      </c>
      <c r="CZ290" s="118">
        <f t="shared" si="73"/>
        <v>0.3</v>
      </c>
      <c r="DB290" s="79">
        <f t="shared" si="87"/>
        <v>0.16</v>
      </c>
      <c r="DC290" s="79">
        <f t="shared" si="88"/>
        <v>0.2</v>
      </c>
      <c r="DD290" s="79">
        <f t="shared" si="89"/>
        <v>0.24</v>
      </c>
      <c r="DF290" s="119">
        <f t="shared" si="84"/>
        <v>45597</v>
      </c>
      <c r="DG290" s="121">
        <f t="shared" si="90"/>
        <v>0.75</v>
      </c>
      <c r="DJ290" s="119">
        <f t="shared" si="86"/>
        <v>45597</v>
      </c>
      <c r="DK290" s="118">
        <f t="shared" si="78"/>
        <v>0.12</v>
      </c>
      <c r="DL290" s="118">
        <f t="shared" si="79"/>
        <v>0.15</v>
      </c>
      <c r="DM290" s="118">
        <f t="shared" si="80"/>
        <v>0.18</v>
      </c>
      <c r="DO290" s="118">
        <f t="shared" si="81"/>
        <v>0.08</v>
      </c>
      <c r="DP290" s="118">
        <f t="shared" si="82"/>
        <v>0.1</v>
      </c>
      <c r="DQ290" s="118">
        <f t="shared" si="83"/>
        <v>0.12</v>
      </c>
    </row>
    <row r="291" spans="1:121" x14ac:dyDescent="0.2">
      <c r="A291" s="16"/>
      <c r="B291" s="21"/>
      <c r="C291" s="21"/>
      <c r="D291" s="21"/>
      <c r="E291" s="21"/>
      <c r="F291" s="21"/>
      <c r="G291" s="21"/>
      <c r="H291" s="21"/>
      <c r="I291" s="21"/>
      <c r="J291" s="21"/>
      <c r="K291" s="23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  <c r="AY291" s="21"/>
      <c r="AZ291" s="21"/>
      <c r="BA291" s="21"/>
      <c r="BB291" s="21"/>
      <c r="BC291" s="21"/>
      <c r="BD291" s="21"/>
      <c r="BE291" s="21"/>
      <c r="BF291" s="23"/>
      <c r="BG291" s="21"/>
      <c r="BH291" s="21"/>
      <c r="BI291" s="21"/>
      <c r="BJ291" s="21"/>
      <c r="BK291" s="21"/>
      <c r="BL291" s="21"/>
      <c r="BM291" s="21"/>
      <c r="BN291" s="21"/>
      <c r="BO291" s="21"/>
      <c r="BP291" s="21"/>
      <c r="BQ291" s="21"/>
      <c r="BR291" s="21"/>
      <c r="BS291" s="21"/>
      <c r="BT291" s="21"/>
      <c r="BU291" s="21"/>
      <c r="BV291" s="21"/>
      <c r="BW291" s="21"/>
      <c r="BX291" s="21"/>
      <c r="BY291" s="21"/>
      <c r="BZ291" s="21"/>
      <c r="CA291" s="21"/>
      <c r="CB291" s="21"/>
      <c r="CC291" s="21"/>
      <c r="CD291" s="21"/>
      <c r="CE291" s="21"/>
      <c r="CF291"/>
      <c r="CG291"/>
      <c r="CH291"/>
      <c r="CI291"/>
      <c r="CN291"/>
      <c r="CO291"/>
      <c r="CP291"/>
      <c r="CQ291"/>
      <c r="CR291"/>
      <c r="CS291"/>
      <c r="CT291" s="26"/>
      <c r="CU291" s="40"/>
      <c r="CV291" s="40"/>
      <c r="CW291" s="119">
        <f t="shared" si="85"/>
        <v>45627</v>
      </c>
      <c r="CX291" s="118">
        <f t="shared" si="71"/>
        <v>0.2</v>
      </c>
      <c r="CY291" s="118">
        <f t="shared" si="72"/>
        <v>0.25</v>
      </c>
      <c r="CZ291" s="118">
        <f t="shared" si="73"/>
        <v>0.3</v>
      </c>
      <c r="DB291" s="79">
        <f t="shared" si="87"/>
        <v>0.16</v>
      </c>
      <c r="DC291" s="79">
        <f t="shared" si="88"/>
        <v>0.2</v>
      </c>
      <c r="DD291" s="79">
        <f t="shared" si="89"/>
        <v>0.24</v>
      </c>
      <c r="DE291" s="75"/>
      <c r="DF291" s="119">
        <f t="shared" si="84"/>
        <v>45627</v>
      </c>
      <c r="DG291" s="121">
        <f t="shared" si="90"/>
        <v>0.75</v>
      </c>
      <c r="DJ291" s="119">
        <f t="shared" si="86"/>
        <v>45627</v>
      </c>
      <c r="DK291" s="118">
        <f t="shared" si="78"/>
        <v>0.12</v>
      </c>
      <c r="DL291" s="118">
        <f t="shared" si="79"/>
        <v>0.15</v>
      </c>
      <c r="DM291" s="118">
        <f t="shared" si="80"/>
        <v>0.18</v>
      </c>
      <c r="DO291" s="118">
        <f t="shared" si="81"/>
        <v>0.08</v>
      </c>
      <c r="DP291" s="118">
        <f t="shared" si="82"/>
        <v>0.1</v>
      </c>
      <c r="DQ291" s="118">
        <f t="shared" si="83"/>
        <v>0.12</v>
      </c>
    </row>
    <row r="292" spans="1:121" x14ac:dyDescent="0.2">
      <c r="A292" s="16"/>
      <c r="B292" s="21"/>
      <c r="C292" s="21"/>
      <c r="D292" s="21"/>
      <c r="E292" s="21"/>
      <c r="F292" s="21"/>
      <c r="G292" s="21"/>
      <c r="H292" s="21"/>
      <c r="I292" s="21"/>
      <c r="J292" s="21"/>
      <c r="K292" s="23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  <c r="AY292" s="21"/>
      <c r="AZ292" s="21"/>
      <c r="BA292" s="21"/>
      <c r="BB292" s="21"/>
      <c r="BC292" s="21"/>
      <c r="BD292" s="21"/>
      <c r="BE292" s="21"/>
      <c r="BF292" s="23"/>
      <c r="BG292" s="21"/>
      <c r="BH292" s="21"/>
      <c r="BI292" s="21"/>
      <c r="BJ292" s="21"/>
      <c r="BK292" s="21"/>
      <c r="BL292" s="21"/>
      <c r="BM292" s="21"/>
      <c r="BN292" s="21"/>
      <c r="BO292" s="21"/>
      <c r="BP292" s="21"/>
      <c r="BQ292" s="21"/>
      <c r="BR292" s="21"/>
      <c r="BS292" s="21"/>
      <c r="BT292" s="21"/>
      <c r="BU292" s="21"/>
      <c r="BV292" s="21"/>
      <c r="BW292" s="21"/>
      <c r="BX292" s="21"/>
      <c r="BY292" s="21"/>
      <c r="BZ292" s="21"/>
      <c r="CA292" s="21"/>
      <c r="CB292" s="21"/>
      <c r="CC292" s="21"/>
      <c r="CD292" s="21"/>
      <c r="CE292" s="21"/>
      <c r="CF292"/>
      <c r="CG292"/>
      <c r="CH292"/>
      <c r="CI292"/>
      <c r="CN292"/>
      <c r="CO292"/>
      <c r="CP292"/>
      <c r="CQ292"/>
      <c r="CR292"/>
      <c r="CS292"/>
      <c r="CT292" s="26"/>
      <c r="CU292" s="40"/>
      <c r="CV292" s="40"/>
      <c r="CW292" s="119">
        <f t="shared" si="85"/>
        <v>45658</v>
      </c>
      <c r="CX292" s="118">
        <f t="shared" si="71"/>
        <v>0.2</v>
      </c>
      <c r="CY292" s="118">
        <f t="shared" si="72"/>
        <v>0.25</v>
      </c>
      <c r="CZ292" s="118">
        <f t="shared" si="73"/>
        <v>0.3</v>
      </c>
      <c r="DB292" s="79">
        <f t="shared" si="87"/>
        <v>0.16</v>
      </c>
      <c r="DC292" s="79">
        <f t="shared" si="88"/>
        <v>0.2</v>
      </c>
      <c r="DD292" s="79">
        <f t="shared" si="89"/>
        <v>0.24</v>
      </c>
      <c r="DE292" s="75"/>
      <c r="DF292" s="119">
        <f t="shared" si="84"/>
        <v>45658</v>
      </c>
      <c r="DG292" s="121">
        <f t="shared" si="90"/>
        <v>0.75</v>
      </c>
      <c r="DJ292" s="119">
        <f t="shared" si="86"/>
        <v>45658</v>
      </c>
      <c r="DK292" s="118">
        <f t="shared" si="78"/>
        <v>0.12</v>
      </c>
      <c r="DL292" s="118">
        <f t="shared" si="79"/>
        <v>0.15</v>
      </c>
      <c r="DM292" s="118">
        <f t="shared" si="80"/>
        <v>0.18</v>
      </c>
      <c r="DO292" s="118">
        <f t="shared" si="81"/>
        <v>0.08</v>
      </c>
      <c r="DP292" s="118">
        <f t="shared" si="82"/>
        <v>0.1</v>
      </c>
      <c r="DQ292" s="118">
        <f t="shared" si="83"/>
        <v>0.12</v>
      </c>
    </row>
    <row r="293" spans="1:121" x14ac:dyDescent="0.2">
      <c r="A293" s="16"/>
      <c r="B293" s="21"/>
      <c r="C293" s="21"/>
      <c r="D293" s="21"/>
      <c r="E293" s="21"/>
      <c r="F293" s="21"/>
      <c r="G293" s="21"/>
      <c r="H293" s="21"/>
      <c r="I293" s="21"/>
      <c r="J293" s="21"/>
      <c r="K293" s="23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  <c r="AY293" s="21"/>
      <c r="AZ293" s="21"/>
      <c r="BA293" s="21"/>
      <c r="BB293" s="21"/>
      <c r="BC293" s="21"/>
      <c r="BD293" s="21"/>
      <c r="BE293" s="21"/>
      <c r="BF293" s="23"/>
      <c r="BG293" s="21"/>
      <c r="BH293" s="21"/>
      <c r="BI293" s="21"/>
      <c r="BJ293" s="21"/>
      <c r="BK293" s="21"/>
      <c r="BL293" s="21"/>
      <c r="BM293" s="21"/>
      <c r="BN293" s="21"/>
      <c r="BO293" s="21"/>
      <c r="BP293" s="21"/>
      <c r="BQ293" s="21"/>
      <c r="BR293" s="21"/>
      <c r="BS293" s="21"/>
      <c r="BT293" s="21"/>
      <c r="BU293" s="21"/>
      <c r="BV293" s="21"/>
      <c r="BW293" s="21"/>
      <c r="BX293" s="21"/>
      <c r="BY293" s="21"/>
      <c r="BZ293" s="21"/>
      <c r="CA293" s="21"/>
      <c r="CB293" s="21"/>
      <c r="CC293" s="21"/>
      <c r="CD293" s="21"/>
      <c r="CE293" s="21"/>
      <c r="CF293"/>
      <c r="CG293"/>
      <c r="CH293"/>
      <c r="CI293"/>
      <c r="CN293"/>
      <c r="CO293"/>
      <c r="CP293"/>
      <c r="CQ293"/>
      <c r="CR293"/>
      <c r="CS293"/>
      <c r="CT293" s="26"/>
      <c r="CU293" s="40"/>
      <c r="CV293" s="40"/>
      <c r="CW293" s="119">
        <f t="shared" si="85"/>
        <v>45689</v>
      </c>
      <c r="CX293" s="118">
        <f t="shared" si="71"/>
        <v>0.2</v>
      </c>
      <c r="CY293" s="118">
        <f t="shared" si="72"/>
        <v>0.25</v>
      </c>
      <c r="CZ293" s="118">
        <f t="shared" si="73"/>
        <v>0.3</v>
      </c>
      <c r="DB293" s="79">
        <f t="shared" si="87"/>
        <v>0</v>
      </c>
      <c r="DC293" s="79">
        <f t="shared" si="88"/>
        <v>0</v>
      </c>
      <c r="DD293" s="79">
        <f t="shared" si="89"/>
        <v>0</v>
      </c>
      <c r="DE293" s="75"/>
      <c r="DF293" s="119">
        <f t="shared" si="84"/>
        <v>45689</v>
      </c>
      <c r="DG293" s="121">
        <f t="shared" si="90"/>
        <v>0</v>
      </c>
      <c r="DJ293" s="119">
        <f t="shared" si="86"/>
        <v>45689</v>
      </c>
      <c r="DK293" s="118">
        <f t="shared" si="78"/>
        <v>0.12</v>
      </c>
      <c r="DL293" s="118">
        <f t="shared" si="79"/>
        <v>0.15</v>
      </c>
      <c r="DM293" s="118">
        <f t="shared" si="80"/>
        <v>0.18</v>
      </c>
      <c r="DO293" s="118">
        <f t="shared" si="81"/>
        <v>0</v>
      </c>
      <c r="DP293" s="118">
        <f t="shared" si="82"/>
        <v>0</v>
      </c>
      <c r="DQ293" s="118">
        <f t="shared" si="83"/>
        <v>0</v>
      </c>
    </row>
    <row r="294" spans="1:121" x14ac:dyDescent="0.2">
      <c r="A294" s="16"/>
      <c r="B294" s="21"/>
      <c r="C294" s="21"/>
      <c r="D294" s="21"/>
      <c r="E294" s="21"/>
      <c r="F294" s="21"/>
      <c r="G294" s="21"/>
      <c r="H294" s="21"/>
      <c r="I294" s="21"/>
      <c r="J294" s="21"/>
      <c r="K294" s="23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  <c r="BD294" s="21"/>
      <c r="BE294" s="21"/>
      <c r="BF294" s="23"/>
      <c r="BG294" s="21"/>
      <c r="BH294" s="21"/>
      <c r="BI294" s="21"/>
      <c r="BJ294" s="21"/>
      <c r="BK294" s="21"/>
      <c r="BL294" s="21"/>
      <c r="BM294" s="21"/>
      <c r="BN294" s="21"/>
      <c r="BO294" s="21"/>
      <c r="BP294" s="21"/>
      <c r="BQ294" s="21"/>
      <c r="BR294" s="21"/>
      <c r="BS294" s="21"/>
      <c r="BT294" s="21"/>
      <c r="BU294" s="21"/>
      <c r="BV294" s="21"/>
      <c r="BW294" s="21"/>
      <c r="BX294" s="21"/>
      <c r="BY294" s="21"/>
      <c r="BZ294" s="21"/>
      <c r="CA294" s="21"/>
      <c r="CB294" s="21"/>
      <c r="CC294" s="21"/>
      <c r="CD294" s="21"/>
      <c r="CE294" s="21"/>
      <c r="CF294"/>
      <c r="CG294"/>
      <c r="CH294"/>
      <c r="CI294"/>
      <c r="CN294"/>
      <c r="CO294"/>
      <c r="CP294"/>
      <c r="CQ294"/>
      <c r="CR294"/>
      <c r="CS294"/>
      <c r="CT294" s="26"/>
      <c r="CU294" s="40"/>
      <c r="CV294" s="40"/>
      <c r="CW294" s="119">
        <f t="shared" si="85"/>
        <v>45717</v>
      </c>
      <c r="CX294" s="118">
        <f t="shared" si="71"/>
        <v>0.2</v>
      </c>
      <c r="CY294" s="118">
        <f t="shared" si="72"/>
        <v>0.25</v>
      </c>
      <c r="CZ294" s="118">
        <f t="shared" si="73"/>
        <v>0.3</v>
      </c>
      <c r="DB294" s="79">
        <f t="shared" si="87"/>
        <v>0.16</v>
      </c>
      <c r="DC294" s="79">
        <f t="shared" si="88"/>
        <v>0.2</v>
      </c>
      <c r="DD294" s="79">
        <f t="shared" si="89"/>
        <v>0.24</v>
      </c>
      <c r="DE294" s="75"/>
      <c r="DF294" s="119">
        <f t="shared" si="84"/>
        <v>45717</v>
      </c>
      <c r="DG294" s="121">
        <f t="shared" si="90"/>
        <v>0.75</v>
      </c>
      <c r="DJ294" s="119">
        <f t="shared" si="86"/>
        <v>45717</v>
      </c>
      <c r="DK294" s="118">
        <f t="shared" si="78"/>
        <v>0.12</v>
      </c>
      <c r="DL294" s="118">
        <f t="shared" si="79"/>
        <v>0.15</v>
      </c>
      <c r="DM294" s="118">
        <f t="shared" si="80"/>
        <v>0.18</v>
      </c>
      <c r="DO294" s="118">
        <f t="shared" si="81"/>
        <v>0.08</v>
      </c>
      <c r="DP294" s="118">
        <f t="shared" si="82"/>
        <v>0.1</v>
      </c>
      <c r="DQ294" s="118">
        <f t="shared" si="83"/>
        <v>0.12</v>
      </c>
    </row>
    <row r="295" spans="1:121" x14ac:dyDescent="0.2">
      <c r="A295" s="16"/>
      <c r="B295" s="21"/>
      <c r="C295" s="21"/>
      <c r="D295" s="21"/>
      <c r="E295" s="21"/>
      <c r="F295" s="21"/>
      <c r="G295" s="21"/>
      <c r="H295" s="21"/>
      <c r="I295" s="21"/>
      <c r="J295" s="21"/>
      <c r="K295" s="23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  <c r="AY295" s="21"/>
      <c r="AZ295" s="21"/>
      <c r="BA295" s="21"/>
      <c r="BB295" s="21"/>
      <c r="BC295" s="21"/>
      <c r="BD295" s="21"/>
      <c r="BE295" s="21"/>
      <c r="BF295" s="23"/>
      <c r="BG295" s="21"/>
      <c r="BH295" s="21"/>
      <c r="BI295" s="21"/>
      <c r="BJ295" s="21"/>
      <c r="BK295" s="21"/>
      <c r="BL295" s="21"/>
      <c r="BM295" s="21"/>
      <c r="BN295" s="21"/>
      <c r="BO295" s="21"/>
      <c r="BP295" s="21"/>
      <c r="BQ295" s="21"/>
      <c r="BR295" s="21"/>
      <c r="BS295" s="21"/>
      <c r="BT295" s="21"/>
      <c r="BU295" s="21"/>
      <c r="BV295" s="21"/>
      <c r="BW295" s="21"/>
      <c r="BX295" s="21"/>
      <c r="BY295" s="21"/>
      <c r="BZ295" s="21"/>
      <c r="CA295" s="21"/>
      <c r="CB295" s="21"/>
      <c r="CC295" s="21"/>
      <c r="CD295" s="21"/>
      <c r="CE295" s="21"/>
      <c r="CF295"/>
      <c r="CG295"/>
      <c r="CH295"/>
      <c r="CI295"/>
      <c r="CN295"/>
      <c r="CO295"/>
      <c r="CP295"/>
      <c r="CQ295"/>
      <c r="CR295"/>
      <c r="CS295"/>
      <c r="CT295" s="26"/>
      <c r="CU295" s="40"/>
      <c r="CV295" s="40"/>
      <c r="CW295" s="119">
        <f t="shared" si="85"/>
        <v>45748</v>
      </c>
      <c r="CX295" s="118">
        <f t="shared" si="71"/>
        <v>0.2</v>
      </c>
      <c r="CY295" s="118">
        <f t="shared" si="72"/>
        <v>0.25</v>
      </c>
      <c r="CZ295" s="118">
        <f t="shared" si="73"/>
        <v>0.3</v>
      </c>
      <c r="DB295" s="79">
        <f t="shared" si="87"/>
        <v>0.16</v>
      </c>
      <c r="DC295" s="79">
        <f t="shared" si="88"/>
        <v>0.2</v>
      </c>
      <c r="DD295" s="79">
        <f t="shared" si="89"/>
        <v>0.24</v>
      </c>
      <c r="DE295" s="75"/>
      <c r="DF295" s="119">
        <f t="shared" si="84"/>
        <v>45748</v>
      </c>
      <c r="DG295" s="121">
        <f t="shared" si="90"/>
        <v>0.75</v>
      </c>
      <c r="DJ295" s="119">
        <f t="shared" si="86"/>
        <v>45748</v>
      </c>
      <c r="DK295" s="118">
        <f t="shared" si="78"/>
        <v>0.12</v>
      </c>
      <c r="DL295" s="118">
        <f t="shared" si="79"/>
        <v>0.15</v>
      </c>
      <c r="DM295" s="118">
        <f t="shared" si="80"/>
        <v>0.18</v>
      </c>
      <c r="DO295" s="118">
        <f t="shared" si="81"/>
        <v>0.08</v>
      </c>
      <c r="DP295" s="118">
        <f t="shared" si="82"/>
        <v>0.1</v>
      </c>
      <c r="DQ295" s="118">
        <f t="shared" si="83"/>
        <v>0.12</v>
      </c>
    </row>
    <row r="296" spans="1:121" x14ac:dyDescent="0.2">
      <c r="A296" s="16"/>
      <c r="B296" s="21"/>
      <c r="C296" s="21"/>
      <c r="D296" s="21"/>
      <c r="E296" s="21"/>
      <c r="F296" s="21"/>
      <c r="G296" s="21"/>
      <c r="H296" s="21"/>
      <c r="I296" s="21"/>
      <c r="J296" s="21"/>
      <c r="K296" s="23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  <c r="AY296" s="21"/>
      <c r="AZ296" s="21"/>
      <c r="BA296" s="21"/>
      <c r="BB296" s="21"/>
      <c r="BC296" s="21"/>
      <c r="BD296" s="21"/>
      <c r="BE296" s="21"/>
      <c r="BF296" s="23"/>
      <c r="BG296" s="21"/>
      <c r="BH296" s="21"/>
      <c r="BI296" s="21"/>
      <c r="BJ296" s="21"/>
      <c r="BK296" s="21"/>
      <c r="BL296" s="21"/>
      <c r="BM296" s="21"/>
      <c r="BN296" s="21"/>
      <c r="BO296" s="21"/>
      <c r="BP296" s="21"/>
      <c r="BQ296" s="21"/>
      <c r="BR296" s="21"/>
      <c r="BS296" s="21"/>
      <c r="BT296" s="21"/>
      <c r="BU296" s="21"/>
      <c r="BV296" s="21"/>
      <c r="BW296" s="21"/>
      <c r="BX296" s="21"/>
      <c r="BY296" s="21"/>
      <c r="BZ296" s="21"/>
      <c r="CA296" s="21"/>
      <c r="CB296" s="21"/>
      <c r="CC296" s="21"/>
      <c r="CD296" s="21"/>
      <c r="CE296" s="21"/>
      <c r="CF296"/>
      <c r="CG296"/>
      <c r="CH296"/>
      <c r="CI296"/>
      <c r="CN296"/>
      <c r="CO296"/>
      <c r="CP296"/>
      <c r="CQ296"/>
      <c r="CR296"/>
      <c r="CS296"/>
      <c r="CT296" s="26"/>
      <c r="CU296" s="40"/>
      <c r="CV296" s="40"/>
      <c r="CW296" s="119">
        <f t="shared" si="85"/>
        <v>45778</v>
      </c>
      <c r="CX296" s="118">
        <f t="shared" si="71"/>
        <v>0.2</v>
      </c>
      <c r="CY296" s="118">
        <f t="shared" si="72"/>
        <v>0.25</v>
      </c>
      <c r="CZ296" s="118">
        <f t="shared" si="73"/>
        <v>0.3</v>
      </c>
      <c r="DB296" s="79">
        <f t="shared" si="87"/>
        <v>0.16</v>
      </c>
      <c r="DC296" s="79">
        <f t="shared" si="88"/>
        <v>0.2</v>
      </c>
      <c r="DD296" s="79">
        <f t="shared" si="89"/>
        <v>0.24</v>
      </c>
      <c r="DE296" s="75"/>
      <c r="DF296" s="119">
        <f t="shared" si="84"/>
        <v>45778</v>
      </c>
      <c r="DG296" s="121">
        <f t="shared" si="90"/>
        <v>0.75</v>
      </c>
      <c r="DJ296" s="119">
        <f t="shared" si="86"/>
        <v>45778</v>
      </c>
      <c r="DK296" s="118">
        <f t="shared" si="78"/>
        <v>0.12</v>
      </c>
      <c r="DL296" s="118">
        <f t="shared" si="79"/>
        <v>0.15</v>
      </c>
      <c r="DM296" s="118">
        <f t="shared" si="80"/>
        <v>0.18</v>
      </c>
      <c r="DO296" s="118">
        <f t="shared" si="81"/>
        <v>0.08</v>
      </c>
      <c r="DP296" s="118">
        <f t="shared" si="82"/>
        <v>0.1</v>
      </c>
      <c r="DQ296" s="118">
        <f t="shared" si="83"/>
        <v>0.12</v>
      </c>
    </row>
    <row r="297" spans="1:121" x14ac:dyDescent="0.2">
      <c r="A297" s="16"/>
      <c r="B297" s="21"/>
      <c r="C297" s="21"/>
      <c r="D297" s="21"/>
      <c r="E297" s="21"/>
      <c r="F297" s="21"/>
      <c r="G297" s="21"/>
      <c r="H297" s="21"/>
      <c r="I297" s="21"/>
      <c r="J297" s="21"/>
      <c r="K297" s="23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21"/>
      <c r="BE297" s="21"/>
      <c r="BF297" s="23"/>
      <c r="BG297" s="21"/>
      <c r="BH297" s="21"/>
      <c r="BI297" s="21"/>
      <c r="BJ297" s="21"/>
      <c r="BK297" s="21"/>
      <c r="BL297" s="21"/>
      <c r="BM297" s="21"/>
      <c r="BN297" s="21"/>
      <c r="BO297" s="21"/>
      <c r="BP297" s="21"/>
      <c r="BQ297" s="21"/>
      <c r="BR297" s="21"/>
      <c r="BS297" s="21"/>
      <c r="BT297" s="21"/>
      <c r="BU297" s="21"/>
      <c r="BV297" s="21"/>
      <c r="BW297" s="21"/>
      <c r="BX297" s="21"/>
      <c r="BY297" s="21"/>
      <c r="BZ297" s="21"/>
      <c r="CA297" s="21"/>
      <c r="CB297" s="21"/>
      <c r="CC297" s="21"/>
      <c r="CD297" s="21"/>
      <c r="CE297" s="21"/>
      <c r="CF297"/>
      <c r="CG297"/>
      <c r="CH297"/>
      <c r="CI297"/>
      <c r="CN297"/>
      <c r="CO297"/>
      <c r="CP297"/>
      <c r="CQ297"/>
      <c r="CR297"/>
      <c r="CS297"/>
      <c r="CT297" s="26"/>
      <c r="CU297" s="40"/>
      <c r="CV297" s="40"/>
      <c r="CW297" s="119">
        <f t="shared" si="85"/>
        <v>45809</v>
      </c>
      <c r="CX297" s="118">
        <f t="shared" si="71"/>
        <v>0.2</v>
      </c>
      <c r="CY297" s="118">
        <f t="shared" si="72"/>
        <v>0.25</v>
      </c>
      <c r="CZ297" s="118">
        <f t="shared" si="73"/>
        <v>0.3</v>
      </c>
      <c r="DB297" s="79">
        <f t="shared" si="87"/>
        <v>0.16</v>
      </c>
      <c r="DC297" s="79">
        <f t="shared" si="88"/>
        <v>0.2</v>
      </c>
      <c r="DD297" s="79">
        <f t="shared" si="89"/>
        <v>0.24</v>
      </c>
      <c r="DE297" s="75"/>
      <c r="DF297" s="119">
        <f t="shared" si="84"/>
        <v>45809</v>
      </c>
      <c r="DG297" s="121">
        <f t="shared" si="90"/>
        <v>0.75</v>
      </c>
      <c r="DJ297" s="119">
        <f t="shared" si="86"/>
        <v>45809</v>
      </c>
      <c r="DK297" s="118">
        <f t="shared" si="78"/>
        <v>0.12</v>
      </c>
      <c r="DL297" s="118">
        <f t="shared" si="79"/>
        <v>0.15</v>
      </c>
      <c r="DM297" s="118">
        <f t="shared" si="80"/>
        <v>0.18</v>
      </c>
      <c r="DO297" s="118">
        <f t="shared" si="81"/>
        <v>0.08</v>
      </c>
      <c r="DP297" s="118">
        <f t="shared" si="82"/>
        <v>0.1</v>
      </c>
      <c r="DQ297" s="118">
        <f t="shared" si="83"/>
        <v>0.12</v>
      </c>
    </row>
    <row r="298" spans="1:121" x14ac:dyDescent="0.2">
      <c r="A298" s="16"/>
      <c r="B298" s="21"/>
      <c r="C298" s="21"/>
      <c r="D298" s="21"/>
      <c r="E298" s="21"/>
      <c r="F298" s="21"/>
      <c r="G298" s="21"/>
      <c r="H298" s="21"/>
      <c r="I298" s="21"/>
      <c r="J298" s="21"/>
      <c r="K298" s="23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21"/>
      <c r="BE298" s="21"/>
      <c r="BF298" s="23"/>
      <c r="BG298" s="21"/>
      <c r="BH298" s="21"/>
      <c r="BI298" s="21"/>
      <c r="BJ298" s="21"/>
      <c r="BK298" s="21"/>
      <c r="BL298" s="21"/>
      <c r="BM298" s="21"/>
      <c r="BN298" s="21"/>
      <c r="BO298" s="21"/>
      <c r="BP298" s="21"/>
      <c r="BQ298" s="21"/>
      <c r="BR298" s="21"/>
      <c r="BS298" s="21"/>
      <c r="BT298" s="21"/>
      <c r="BU298" s="21"/>
      <c r="BV298" s="21"/>
      <c r="BW298" s="21"/>
      <c r="BX298" s="21"/>
      <c r="BY298" s="21"/>
      <c r="BZ298" s="21"/>
      <c r="CA298" s="21"/>
      <c r="CB298" s="21"/>
      <c r="CC298" s="21"/>
      <c r="CD298" s="21"/>
      <c r="CE298" s="21"/>
      <c r="CF298"/>
      <c r="CG298"/>
      <c r="CH298"/>
      <c r="CI298"/>
      <c r="CN298"/>
      <c r="CO298"/>
      <c r="CP298"/>
      <c r="CQ298"/>
      <c r="CR298"/>
      <c r="CS298"/>
      <c r="CT298" s="26"/>
      <c r="CU298" s="40"/>
      <c r="CV298" s="40"/>
      <c r="CW298" s="119">
        <f t="shared" si="85"/>
        <v>45839</v>
      </c>
      <c r="CX298" s="118">
        <f t="shared" si="71"/>
        <v>0.2</v>
      </c>
      <c r="CY298" s="118">
        <f t="shared" si="72"/>
        <v>0.25</v>
      </c>
      <c r="CZ298" s="118">
        <f t="shared" si="73"/>
        <v>0.3</v>
      </c>
      <c r="DB298" s="79">
        <f t="shared" si="87"/>
        <v>0.16</v>
      </c>
      <c r="DC298" s="79">
        <f t="shared" si="88"/>
        <v>0.2</v>
      </c>
      <c r="DD298" s="79">
        <f t="shared" si="89"/>
        <v>0.24</v>
      </c>
      <c r="DE298" s="75"/>
      <c r="DF298" s="119">
        <f t="shared" ref="DF298:DF329" si="91">IF(BF298=0,EOMONTH(DF297,0)+1,BF298)</f>
        <v>45839</v>
      </c>
      <c r="DG298" s="121">
        <f t="shared" si="90"/>
        <v>0.75</v>
      </c>
      <c r="DJ298" s="119">
        <f t="shared" si="86"/>
        <v>45839</v>
      </c>
      <c r="DK298" s="118">
        <f t="shared" si="78"/>
        <v>0.12</v>
      </c>
      <c r="DL298" s="118">
        <f t="shared" si="79"/>
        <v>0.15</v>
      </c>
      <c r="DM298" s="118">
        <f t="shared" si="80"/>
        <v>0.18</v>
      </c>
      <c r="DO298" s="118">
        <f t="shared" si="81"/>
        <v>0.08</v>
      </c>
      <c r="DP298" s="118">
        <f t="shared" si="82"/>
        <v>0.1</v>
      </c>
      <c r="DQ298" s="118">
        <f t="shared" si="83"/>
        <v>0.12</v>
      </c>
    </row>
    <row r="299" spans="1:121" x14ac:dyDescent="0.2">
      <c r="A299" s="16"/>
      <c r="B299" s="21"/>
      <c r="C299" s="21"/>
      <c r="D299" s="21"/>
      <c r="E299" s="21"/>
      <c r="F299" s="21"/>
      <c r="G299" s="21"/>
      <c r="H299" s="21"/>
      <c r="I299" s="21"/>
      <c r="J299" s="21"/>
      <c r="K299" s="23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21"/>
      <c r="BE299" s="21"/>
      <c r="BF299" s="23"/>
      <c r="BG299" s="21"/>
      <c r="BH299" s="21"/>
      <c r="BI299" s="21"/>
      <c r="BJ299" s="21"/>
      <c r="BK299" s="21"/>
      <c r="BL299" s="21"/>
      <c r="BM299" s="21"/>
      <c r="BN299" s="21"/>
      <c r="BO299" s="21"/>
      <c r="BP299" s="21"/>
      <c r="BQ299" s="21"/>
      <c r="BR299" s="21"/>
      <c r="BS299" s="21"/>
      <c r="BT299" s="21"/>
      <c r="BU299" s="21"/>
      <c r="BV299" s="21"/>
      <c r="BW299" s="21"/>
      <c r="BX299" s="21"/>
      <c r="BY299" s="21"/>
      <c r="BZ299" s="21"/>
      <c r="CA299" s="21"/>
      <c r="CB299" s="21"/>
      <c r="CC299" s="21"/>
      <c r="CD299" s="21"/>
      <c r="CE299" s="21"/>
      <c r="CF299"/>
      <c r="CG299"/>
      <c r="CH299"/>
      <c r="CI299"/>
      <c r="CN299"/>
      <c r="CO299"/>
      <c r="CP299"/>
      <c r="CQ299"/>
      <c r="CR299"/>
      <c r="CS299"/>
      <c r="CT299" s="26"/>
      <c r="CU299" s="40"/>
      <c r="CV299" s="40"/>
      <c r="CW299" s="119">
        <f t="shared" ref="CW299:CW330" si="92">EOMONTH(CW298,0)+1</f>
        <v>45870</v>
      </c>
      <c r="CX299" s="118">
        <f t="shared" ref="CX299:CX362" si="93">IF(AF299=0,CX287,AF299)</f>
        <v>0.32</v>
      </c>
      <c r="CY299" s="118">
        <f t="shared" ref="CY299:CY362" si="94">IF(AG299=0,CY287,AG299)</f>
        <v>0.4</v>
      </c>
      <c r="CZ299" s="118">
        <f t="shared" ref="CZ299:CZ362" si="95">IF(AH299=0,CZ287,AH299)</f>
        <v>0.48</v>
      </c>
      <c r="DB299" s="79">
        <f t="shared" si="87"/>
        <v>0.24</v>
      </c>
      <c r="DC299" s="79">
        <f t="shared" si="88"/>
        <v>0.3</v>
      </c>
      <c r="DD299" s="79">
        <f t="shared" si="89"/>
        <v>0.36</v>
      </c>
      <c r="DE299" s="75"/>
      <c r="DF299" s="119">
        <f t="shared" si="91"/>
        <v>45870</v>
      </c>
      <c r="DG299" s="121">
        <f t="shared" si="90"/>
        <v>0.75</v>
      </c>
      <c r="DJ299" s="119">
        <f t="shared" si="86"/>
        <v>45870</v>
      </c>
      <c r="DK299" s="118">
        <f t="shared" ref="DK299:DK362" si="96">IF(AJ299=0,DK287,AJ299)</f>
        <v>0.192</v>
      </c>
      <c r="DL299" s="118">
        <f t="shared" ref="DL299:DL362" si="97">IF(AK299=0,DL287,AK299)</f>
        <v>0.24</v>
      </c>
      <c r="DM299" s="118">
        <f t="shared" ref="DM299:DM362" si="98">IF(AL299=0,DM287,AL299)</f>
        <v>0.28799999999999998</v>
      </c>
      <c r="DO299" s="118">
        <f t="shared" ref="DO299:DO362" si="99">IF(AB299=0,DO287,AB299)</f>
        <v>0.12</v>
      </c>
      <c r="DP299" s="118">
        <f t="shared" ref="DP299:DP362" si="100">IF(AC299=0,DP287,AC299)</f>
        <v>0.15</v>
      </c>
      <c r="DQ299" s="118">
        <f t="shared" ref="DQ299:DQ362" si="101">IF(AD299=0,DQ287,AD299)</f>
        <v>0.18</v>
      </c>
    </row>
    <row r="300" spans="1:121" x14ac:dyDescent="0.2">
      <c r="A300" s="16"/>
      <c r="B300" s="21"/>
      <c r="C300" s="21"/>
      <c r="D300" s="21"/>
      <c r="E300" s="21"/>
      <c r="F300" s="21"/>
      <c r="G300" s="21"/>
      <c r="H300" s="21"/>
      <c r="I300" s="21"/>
      <c r="J300" s="21"/>
      <c r="K300" s="23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21"/>
      <c r="BE300" s="21"/>
      <c r="BF300" s="23"/>
      <c r="BG300" s="21"/>
      <c r="BH300" s="21"/>
      <c r="BI300" s="21"/>
      <c r="BJ300" s="21"/>
      <c r="BK300" s="21"/>
      <c r="BL300" s="21"/>
      <c r="BM300" s="21"/>
      <c r="BN300" s="21"/>
      <c r="BO300" s="21"/>
      <c r="BP300" s="21"/>
      <c r="BQ300" s="21"/>
      <c r="BR300" s="21"/>
      <c r="BS300" s="21"/>
      <c r="BT300" s="21"/>
      <c r="BU300" s="21"/>
      <c r="BV300" s="21"/>
      <c r="BW300" s="21"/>
      <c r="BX300" s="21"/>
      <c r="BY300" s="21"/>
      <c r="BZ300" s="21"/>
      <c r="CA300" s="21"/>
      <c r="CB300" s="21"/>
      <c r="CC300" s="21"/>
      <c r="CD300" s="21"/>
      <c r="CE300" s="21"/>
      <c r="CF300"/>
      <c r="CG300"/>
      <c r="CH300"/>
      <c r="CI300"/>
      <c r="CN300"/>
      <c r="CO300"/>
      <c r="CP300"/>
      <c r="CQ300"/>
      <c r="CR300"/>
      <c r="CS300"/>
      <c r="CT300" s="26"/>
      <c r="CU300" s="40"/>
      <c r="CV300" s="40"/>
      <c r="CW300" s="119">
        <f t="shared" si="92"/>
        <v>45901</v>
      </c>
      <c r="CX300" s="118">
        <f t="shared" si="93"/>
        <v>0.32</v>
      </c>
      <c r="CY300" s="118">
        <f t="shared" si="94"/>
        <v>0.4</v>
      </c>
      <c r="CZ300" s="118">
        <f t="shared" si="95"/>
        <v>0.48</v>
      </c>
      <c r="DB300" s="79">
        <f t="shared" si="87"/>
        <v>0.24</v>
      </c>
      <c r="DC300" s="79">
        <f t="shared" si="88"/>
        <v>0.3</v>
      </c>
      <c r="DD300" s="79">
        <f t="shared" si="89"/>
        <v>0.36</v>
      </c>
      <c r="DE300" s="75"/>
      <c r="DF300" s="119">
        <f t="shared" si="91"/>
        <v>45901</v>
      </c>
      <c r="DG300" s="121">
        <f t="shared" si="90"/>
        <v>0.75</v>
      </c>
      <c r="DJ300" s="119">
        <f t="shared" si="86"/>
        <v>45901</v>
      </c>
      <c r="DK300" s="118">
        <f t="shared" si="96"/>
        <v>0.192</v>
      </c>
      <c r="DL300" s="118">
        <f t="shared" si="97"/>
        <v>0.24</v>
      </c>
      <c r="DM300" s="118">
        <f t="shared" si="98"/>
        <v>0.28799999999999998</v>
      </c>
      <c r="DO300" s="118">
        <f t="shared" si="99"/>
        <v>0.12</v>
      </c>
      <c r="DP300" s="118">
        <f t="shared" si="100"/>
        <v>0.15</v>
      </c>
      <c r="DQ300" s="118">
        <f t="shared" si="101"/>
        <v>0.18</v>
      </c>
    </row>
    <row r="301" spans="1:121" x14ac:dyDescent="0.2">
      <c r="A301" s="16"/>
      <c r="B301" s="21"/>
      <c r="C301" s="21"/>
      <c r="D301" s="21"/>
      <c r="E301" s="21"/>
      <c r="F301" s="21"/>
      <c r="G301" s="21"/>
      <c r="H301" s="21"/>
      <c r="I301" s="21"/>
      <c r="J301" s="21"/>
      <c r="K301" s="23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21"/>
      <c r="BE301" s="21"/>
      <c r="BF301" s="23"/>
      <c r="BG301" s="21"/>
      <c r="BH301" s="21"/>
      <c r="BI301" s="21"/>
      <c r="BJ301" s="21"/>
      <c r="BK301" s="21"/>
      <c r="BL301" s="21"/>
      <c r="BM301" s="21"/>
      <c r="BN301" s="21"/>
      <c r="BO301" s="21"/>
      <c r="BP301" s="21"/>
      <c r="BQ301" s="21"/>
      <c r="BR301" s="21"/>
      <c r="BS301" s="21"/>
      <c r="BT301" s="21"/>
      <c r="BU301" s="21"/>
      <c r="BV301" s="21"/>
      <c r="BW301" s="21"/>
      <c r="BX301" s="21"/>
      <c r="BY301" s="21"/>
      <c r="BZ301" s="21"/>
      <c r="CA301" s="21"/>
      <c r="CB301" s="21"/>
      <c r="CC301" s="21"/>
      <c r="CD301" s="21"/>
      <c r="CE301" s="21"/>
      <c r="CF301"/>
      <c r="CG301"/>
      <c r="CH301"/>
      <c r="CI301"/>
      <c r="CN301"/>
      <c r="CO301"/>
      <c r="CP301"/>
      <c r="CQ301"/>
      <c r="CR301"/>
      <c r="CS301"/>
      <c r="CT301" s="26"/>
      <c r="CU301" s="40"/>
      <c r="CV301" s="40"/>
      <c r="CW301" s="119">
        <f t="shared" si="92"/>
        <v>45931</v>
      </c>
      <c r="CX301" s="118">
        <f t="shared" si="93"/>
        <v>0.2</v>
      </c>
      <c r="CY301" s="118">
        <f t="shared" si="94"/>
        <v>0.25</v>
      </c>
      <c r="CZ301" s="118">
        <f t="shared" si="95"/>
        <v>0.3</v>
      </c>
      <c r="DB301" s="79">
        <f t="shared" si="87"/>
        <v>0.16</v>
      </c>
      <c r="DC301" s="79">
        <f t="shared" si="88"/>
        <v>0.2</v>
      </c>
      <c r="DD301" s="79">
        <f t="shared" si="89"/>
        <v>0.24</v>
      </c>
      <c r="DE301" s="40"/>
      <c r="DF301" s="119">
        <f t="shared" si="91"/>
        <v>45931</v>
      </c>
      <c r="DG301" s="121">
        <f t="shared" si="90"/>
        <v>0.75</v>
      </c>
      <c r="DJ301" s="119">
        <f t="shared" si="86"/>
        <v>45931</v>
      </c>
      <c r="DK301" s="118">
        <f t="shared" si="96"/>
        <v>0.12</v>
      </c>
      <c r="DL301" s="118">
        <f t="shared" si="97"/>
        <v>0.15</v>
      </c>
      <c r="DM301" s="118">
        <f t="shared" si="98"/>
        <v>0.18</v>
      </c>
      <c r="DO301" s="118">
        <f t="shared" si="99"/>
        <v>0.08</v>
      </c>
      <c r="DP301" s="118">
        <f t="shared" si="100"/>
        <v>0.1</v>
      </c>
      <c r="DQ301" s="118">
        <f t="shared" si="101"/>
        <v>0.12</v>
      </c>
    </row>
    <row r="302" spans="1:121" x14ac:dyDescent="0.2">
      <c r="A302" s="16"/>
      <c r="B302" s="21"/>
      <c r="C302" s="21"/>
      <c r="D302" s="21"/>
      <c r="E302" s="21"/>
      <c r="F302" s="21"/>
      <c r="G302" s="21"/>
      <c r="H302" s="21"/>
      <c r="I302" s="21"/>
      <c r="J302" s="21"/>
      <c r="K302" s="23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  <c r="BD302" s="21"/>
      <c r="BE302" s="21"/>
      <c r="BF302" s="23"/>
      <c r="BG302" s="21"/>
      <c r="BH302" s="21"/>
      <c r="BI302" s="21"/>
      <c r="BJ302" s="21"/>
      <c r="BK302" s="21"/>
      <c r="BL302" s="21"/>
      <c r="BM302" s="21"/>
      <c r="BN302" s="21"/>
      <c r="BO302" s="21"/>
      <c r="BP302" s="21"/>
      <c r="BQ302" s="21"/>
      <c r="BR302" s="21"/>
      <c r="BS302" s="21"/>
      <c r="BT302" s="21"/>
      <c r="BU302" s="21"/>
      <c r="BV302" s="21"/>
      <c r="BW302" s="21"/>
      <c r="BX302" s="21"/>
      <c r="BY302" s="21"/>
      <c r="BZ302" s="21"/>
      <c r="CA302" s="21"/>
      <c r="CB302" s="21"/>
      <c r="CC302" s="21"/>
      <c r="CD302" s="21"/>
      <c r="CE302" s="21"/>
      <c r="CF302"/>
      <c r="CG302"/>
      <c r="CH302"/>
      <c r="CI302"/>
      <c r="CN302"/>
      <c r="CO302"/>
      <c r="CP302"/>
      <c r="CQ302"/>
      <c r="CR302"/>
      <c r="CS302"/>
      <c r="CT302" s="26"/>
      <c r="CU302" s="40"/>
      <c r="CV302" s="40"/>
      <c r="CW302" s="119">
        <f t="shared" si="92"/>
        <v>45962</v>
      </c>
      <c r="CX302" s="118">
        <f t="shared" si="93"/>
        <v>0.2</v>
      </c>
      <c r="CY302" s="118">
        <f t="shared" si="94"/>
        <v>0.25</v>
      </c>
      <c r="CZ302" s="118">
        <f t="shared" si="95"/>
        <v>0.3</v>
      </c>
      <c r="DB302" s="79">
        <f t="shared" si="87"/>
        <v>0.16</v>
      </c>
      <c r="DC302" s="79">
        <f t="shared" si="88"/>
        <v>0.2</v>
      </c>
      <c r="DD302" s="79">
        <f t="shared" si="89"/>
        <v>0.24</v>
      </c>
      <c r="DE302" s="40"/>
      <c r="DF302" s="119">
        <f t="shared" si="91"/>
        <v>45962</v>
      </c>
      <c r="DG302" s="121">
        <f t="shared" si="90"/>
        <v>0.75</v>
      </c>
      <c r="DJ302" s="119">
        <f t="shared" si="86"/>
        <v>45962</v>
      </c>
      <c r="DK302" s="118">
        <f t="shared" si="96"/>
        <v>0.12</v>
      </c>
      <c r="DL302" s="118">
        <f t="shared" si="97"/>
        <v>0.15</v>
      </c>
      <c r="DM302" s="118">
        <f t="shared" si="98"/>
        <v>0.18</v>
      </c>
      <c r="DO302" s="118">
        <f t="shared" si="99"/>
        <v>0.08</v>
      </c>
      <c r="DP302" s="118">
        <f t="shared" si="100"/>
        <v>0.1</v>
      </c>
      <c r="DQ302" s="118">
        <f t="shared" si="101"/>
        <v>0.12</v>
      </c>
    </row>
    <row r="303" spans="1:121" x14ac:dyDescent="0.2">
      <c r="A303" s="16"/>
      <c r="B303" s="21"/>
      <c r="C303" s="21"/>
      <c r="D303" s="21"/>
      <c r="E303" s="21"/>
      <c r="F303" s="21"/>
      <c r="G303" s="21"/>
      <c r="H303" s="21"/>
      <c r="I303" s="21"/>
      <c r="J303" s="21"/>
      <c r="K303" s="23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  <c r="BD303" s="21"/>
      <c r="BE303" s="21"/>
      <c r="BF303" s="23"/>
      <c r="BG303" s="21"/>
      <c r="BH303" s="21"/>
      <c r="BI303" s="21"/>
      <c r="BJ303" s="21"/>
      <c r="BK303" s="21"/>
      <c r="BL303" s="21"/>
      <c r="BM303" s="21"/>
      <c r="BN303" s="21"/>
      <c r="BO303" s="21"/>
      <c r="BP303" s="21"/>
      <c r="BQ303" s="21"/>
      <c r="BR303" s="21"/>
      <c r="BS303" s="21"/>
      <c r="BT303" s="21"/>
      <c r="BU303" s="21"/>
      <c r="BV303" s="21"/>
      <c r="BW303" s="21"/>
      <c r="BX303" s="21"/>
      <c r="BY303" s="21"/>
      <c r="BZ303" s="21"/>
      <c r="CA303" s="21"/>
      <c r="CB303" s="21"/>
      <c r="CC303" s="21"/>
      <c r="CD303" s="21"/>
      <c r="CE303" s="21"/>
      <c r="CF303"/>
      <c r="CG303"/>
      <c r="CH303"/>
      <c r="CI303"/>
      <c r="CN303"/>
      <c r="CO303"/>
      <c r="CP303"/>
      <c r="CQ303"/>
      <c r="CR303"/>
      <c r="CS303"/>
      <c r="CT303" s="26"/>
      <c r="CU303" s="40"/>
      <c r="CV303" s="40"/>
      <c r="CW303" s="119">
        <f t="shared" si="92"/>
        <v>45992</v>
      </c>
      <c r="CX303" s="118">
        <f t="shared" si="93"/>
        <v>0.2</v>
      </c>
      <c r="CY303" s="118">
        <f t="shared" si="94"/>
        <v>0.25</v>
      </c>
      <c r="CZ303" s="118">
        <f t="shared" si="95"/>
        <v>0.3</v>
      </c>
      <c r="DB303" s="79">
        <f t="shared" si="87"/>
        <v>0.16</v>
      </c>
      <c r="DC303" s="79">
        <f t="shared" si="88"/>
        <v>0.2</v>
      </c>
      <c r="DD303" s="79">
        <f t="shared" si="89"/>
        <v>0.24</v>
      </c>
      <c r="DE303" s="40"/>
      <c r="DF303" s="119">
        <f t="shared" si="91"/>
        <v>45992</v>
      </c>
      <c r="DG303" s="121">
        <f t="shared" si="90"/>
        <v>0.75</v>
      </c>
      <c r="DJ303" s="119">
        <f t="shared" si="86"/>
        <v>45992</v>
      </c>
      <c r="DK303" s="118">
        <f t="shared" si="96"/>
        <v>0.12</v>
      </c>
      <c r="DL303" s="118">
        <f t="shared" si="97"/>
        <v>0.15</v>
      </c>
      <c r="DM303" s="118">
        <f t="shared" si="98"/>
        <v>0.18</v>
      </c>
      <c r="DO303" s="118">
        <f t="shared" si="99"/>
        <v>0.08</v>
      </c>
      <c r="DP303" s="118">
        <f t="shared" si="100"/>
        <v>0.1</v>
      </c>
      <c r="DQ303" s="118">
        <f t="shared" si="101"/>
        <v>0.12</v>
      </c>
    </row>
    <row r="304" spans="1:121" x14ac:dyDescent="0.2">
      <c r="A304" s="16"/>
      <c r="B304" s="21"/>
      <c r="C304" s="21"/>
      <c r="D304" s="21"/>
      <c r="E304" s="21"/>
      <c r="F304" s="21"/>
      <c r="G304" s="21"/>
      <c r="H304" s="21"/>
      <c r="I304" s="21"/>
      <c r="J304" s="21"/>
      <c r="K304" s="23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  <c r="AZ304" s="21"/>
      <c r="BA304" s="21"/>
      <c r="BB304" s="21"/>
      <c r="BC304" s="21"/>
      <c r="BD304" s="21"/>
      <c r="BE304" s="21"/>
      <c r="BF304" s="23"/>
      <c r="BG304" s="21"/>
      <c r="BH304" s="21"/>
      <c r="BI304" s="21"/>
      <c r="BJ304" s="21"/>
      <c r="BK304" s="21"/>
      <c r="BL304" s="21"/>
      <c r="BM304" s="21"/>
      <c r="BN304" s="21"/>
      <c r="BO304" s="21"/>
      <c r="BP304" s="21"/>
      <c r="BQ304" s="21"/>
      <c r="BR304" s="21"/>
      <c r="BS304" s="21"/>
      <c r="BT304" s="21"/>
      <c r="BU304" s="21"/>
      <c r="BV304" s="21"/>
      <c r="BW304" s="21"/>
      <c r="BX304" s="21"/>
      <c r="BY304" s="21"/>
      <c r="BZ304" s="21"/>
      <c r="CA304" s="21"/>
      <c r="CB304" s="21"/>
      <c r="CC304" s="21"/>
      <c r="CD304" s="21"/>
      <c r="CE304" s="21"/>
      <c r="CF304"/>
      <c r="CG304"/>
      <c r="CH304"/>
      <c r="CI304"/>
      <c r="CN304"/>
      <c r="CO304"/>
      <c r="CP304"/>
      <c r="CQ304"/>
      <c r="CR304"/>
      <c r="CS304"/>
      <c r="CT304" s="26"/>
      <c r="CU304" s="40"/>
      <c r="CV304" s="40"/>
      <c r="CW304" s="119">
        <f t="shared" si="92"/>
        <v>46023</v>
      </c>
      <c r="CX304" s="118">
        <f t="shared" si="93"/>
        <v>0.2</v>
      </c>
      <c r="CY304" s="118">
        <f t="shared" si="94"/>
        <v>0.25</v>
      </c>
      <c r="CZ304" s="118">
        <f t="shared" si="95"/>
        <v>0.3</v>
      </c>
      <c r="DB304" s="79">
        <f t="shared" si="87"/>
        <v>0.16</v>
      </c>
      <c r="DC304" s="79">
        <f t="shared" si="88"/>
        <v>0.2</v>
      </c>
      <c r="DD304" s="79">
        <f t="shared" si="89"/>
        <v>0.24</v>
      </c>
      <c r="DE304" s="40"/>
      <c r="DF304" s="119">
        <f t="shared" si="91"/>
        <v>46023</v>
      </c>
      <c r="DG304" s="121">
        <f t="shared" si="90"/>
        <v>0.75</v>
      </c>
      <c r="DJ304" s="119">
        <f t="shared" si="86"/>
        <v>46023</v>
      </c>
      <c r="DK304" s="118">
        <f t="shared" si="96"/>
        <v>0.12</v>
      </c>
      <c r="DL304" s="118">
        <f t="shared" si="97"/>
        <v>0.15</v>
      </c>
      <c r="DM304" s="118">
        <f t="shared" si="98"/>
        <v>0.18</v>
      </c>
      <c r="DO304" s="118">
        <f t="shared" si="99"/>
        <v>0.08</v>
      </c>
      <c r="DP304" s="118">
        <f t="shared" si="100"/>
        <v>0.1</v>
      </c>
      <c r="DQ304" s="118">
        <f t="shared" si="101"/>
        <v>0.12</v>
      </c>
    </row>
    <row r="305" spans="1:121" x14ac:dyDescent="0.2">
      <c r="A305" s="16"/>
      <c r="B305" s="21"/>
      <c r="C305" s="21"/>
      <c r="D305" s="21"/>
      <c r="E305" s="21"/>
      <c r="F305" s="21"/>
      <c r="G305" s="21"/>
      <c r="H305" s="21"/>
      <c r="I305" s="21"/>
      <c r="J305" s="21"/>
      <c r="K305" s="23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  <c r="AZ305" s="21"/>
      <c r="BA305" s="21"/>
      <c r="BB305" s="21"/>
      <c r="BC305" s="21"/>
      <c r="BD305" s="21"/>
      <c r="BE305" s="21"/>
      <c r="BF305" s="23"/>
      <c r="BG305" s="21"/>
      <c r="BH305" s="21"/>
      <c r="BI305" s="21"/>
      <c r="BJ305" s="21"/>
      <c r="BK305" s="21"/>
      <c r="BL305" s="21"/>
      <c r="BM305" s="21"/>
      <c r="BN305" s="21"/>
      <c r="BO305" s="21"/>
      <c r="BP305" s="21"/>
      <c r="BQ305" s="21"/>
      <c r="BR305" s="21"/>
      <c r="BS305" s="21"/>
      <c r="BT305" s="21"/>
      <c r="BU305" s="21"/>
      <c r="BV305" s="21"/>
      <c r="BW305" s="21"/>
      <c r="BX305" s="21"/>
      <c r="BY305" s="21"/>
      <c r="BZ305" s="21"/>
      <c r="CA305" s="21"/>
      <c r="CB305" s="21"/>
      <c r="CC305" s="21"/>
      <c r="CD305" s="21"/>
      <c r="CE305" s="21"/>
      <c r="CF305"/>
      <c r="CG305"/>
      <c r="CH305"/>
      <c r="CI305"/>
      <c r="CN305"/>
      <c r="CO305"/>
      <c r="CP305"/>
      <c r="CQ305"/>
      <c r="CR305"/>
      <c r="CS305" s="2"/>
      <c r="CT305" s="26"/>
      <c r="CU305" s="40"/>
      <c r="CV305" s="40"/>
      <c r="CW305" s="119">
        <f t="shared" si="92"/>
        <v>46054</v>
      </c>
      <c r="CX305" s="118">
        <f t="shared" si="93"/>
        <v>0.2</v>
      </c>
      <c r="CY305" s="118">
        <f t="shared" si="94"/>
        <v>0.25</v>
      </c>
      <c r="CZ305" s="118">
        <f t="shared" si="95"/>
        <v>0.3</v>
      </c>
      <c r="DB305" s="79">
        <f t="shared" si="87"/>
        <v>0</v>
      </c>
      <c r="DC305" s="79">
        <f t="shared" si="88"/>
        <v>0</v>
      </c>
      <c r="DD305" s="79">
        <f t="shared" si="89"/>
        <v>0</v>
      </c>
      <c r="DE305" s="40"/>
      <c r="DF305" s="119">
        <f t="shared" si="91"/>
        <v>46054</v>
      </c>
      <c r="DG305" s="121">
        <f t="shared" si="90"/>
        <v>0</v>
      </c>
      <c r="DJ305" s="119">
        <f t="shared" si="86"/>
        <v>46054</v>
      </c>
      <c r="DK305" s="118">
        <f t="shared" si="96"/>
        <v>0.12</v>
      </c>
      <c r="DL305" s="118">
        <f t="shared" si="97"/>
        <v>0.15</v>
      </c>
      <c r="DM305" s="118">
        <f t="shared" si="98"/>
        <v>0.18</v>
      </c>
      <c r="DO305" s="118">
        <f t="shared" si="99"/>
        <v>0</v>
      </c>
      <c r="DP305" s="118">
        <f t="shared" si="100"/>
        <v>0</v>
      </c>
      <c r="DQ305" s="118">
        <f t="shared" si="101"/>
        <v>0</v>
      </c>
    </row>
    <row r="306" spans="1:121" x14ac:dyDescent="0.2">
      <c r="A306" s="16"/>
      <c r="B306" s="21"/>
      <c r="C306" s="21"/>
      <c r="D306" s="21"/>
      <c r="E306" s="21"/>
      <c r="F306" s="21"/>
      <c r="G306" s="21"/>
      <c r="H306" s="21"/>
      <c r="I306" s="21"/>
      <c r="J306" s="21"/>
      <c r="K306" s="23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  <c r="AW306" s="21"/>
      <c r="AX306" s="21"/>
      <c r="AY306" s="21"/>
      <c r="AZ306" s="21"/>
      <c r="BA306" s="21"/>
      <c r="BB306" s="21"/>
      <c r="BC306" s="21"/>
      <c r="BD306" s="21"/>
      <c r="BE306" s="21"/>
      <c r="BF306" s="23"/>
      <c r="BG306" s="21"/>
      <c r="BH306" s="21"/>
      <c r="BI306" s="21"/>
      <c r="BJ306" s="21"/>
      <c r="BK306" s="21"/>
      <c r="BL306" s="21"/>
      <c r="BM306" s="21"/>
      <c r="BN306" s="21"/>
      <c r="BO306" s="21"/>
      <c r="BP306" s="21"/>
      <c r="BQ306" s="21"/>
      <c r="BR306" s="21"/>
      <c r="BS306" s="21"/>
      <c r="BT306" s="21"/>
      <c r="BU306" s="21"/>
      <c r="BV306" s="21"/>
      <c r="BW306" s="21"/>
      <c r="BX306" s="21"/>
      <c r="BY306" s="21"/>
      <c r="BZ306" s="21"/>
      <c r="CA306" s="21"/>
      <c r="CB306" s="21"/>
      <c r="CC306" s="21"/>
      <c r="CD306" s="21"/>
      <c r="CE306" s="21"/>
      <c r="CF306"/>
      <c r="CG306"/>
      <c r="CH306"/>
      <c r="CI306"/>
      <c r="CN306"/>
      <c r="CO306"/>
      <c r="CP306"/>
      <c r="CQ306"/>
      <c r="CR306"/>
      <c r="CS306" s="2"/>
      <c r="CT306" s="26"/>
      <c r="CU306" s="40"/>
      <c r="CV306" s="40"/>
      <c r="CW306" s="119">
        <f t="shared" si="92"/>
        <v>46082</v>
      </c>
      <c r="CX306" s="118">
        <f t="shared" si="93"/>
        <v>0.2</v>
      </c>
      <c r="CY306" s="118">
        <f t="shared" si="94"/>
        <v>0.25</v>
      </c>
      <c r="CZ306" s="118">
        <f t="shared" si="95"/>
        <v>0.3</v>
      </c>
      <c r="DB306" s="79">
        <f t="shared" si="87"/>
        <v>0.16</v>
      </c>
      <c r="DC306" s="79">
        <f t="shared" si="88"/>
        <v>0.2</v>
      </c>
      <c r="DD306" s="79">
        <f t="shared" si="89"/>
        <v>0.24</v>
      </c>
      <c r="DE306" s="40"/>
      <c r="DF306" s="119">
        <f t="shared" si="91"/>
        <v>46082</v>
      </c>
      <c r="DG306" s="121">
        <f t="shared" si="90"/>
        <v>0.75</v>
      </c>
      <c r="DJ306" s="119">
        <f t="shared" si="86"/>
        <v>46082</v>
      </c>
      <c r="DK306" s="118">
        <f t="shared" si="96"/>
        <v>0.12</v>
      </c>
      <c r="DL306" s="118">
        <f t="shared" si="97"/>
        <v>0.15</v>
      </c>
      <c r="DM306" s="118">
        <f t="shared" si="98"/>
        <v>0.18</v>
      </c>
      <c r="DO306" s="118">
        <f t="shared" si="99"/>
        <v>0.08</v>
      </c>
      <c r="DP306" s="118">
        <f t="shared" si="100"/>
        <v>0.1</v>
      </c>
      <c r="DQ306" s="118">
        <f t="shared" si="101"/>
        <v>0.12</v>
      </c>
    </row>
    <row r="307" spans="1:121" x14ac:dyDescent="0.2">
      <c r="A307" s="16"/>
      <c r="B307" s="21"/>
      <c r="C307" s="21"/>
      <c r="D307" s="21"/>
      <c r="E307" s="21"/>
      <c r="F307" s="21"/>
      <c r="G307" s="21"/>
      <c r="H307" s="21"/>
      <c r="I307" s="21"/>
      <c r="J307" s="21"/>
      <c r="K307" s="23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  <c r="AV307" s="21"/>
      <c r="AW307" s="21"/>
      <c r="AX307" s="21"/>
      <c r="AY307" s="21"/>
      <c r="AZ307" s="21"/>
      <c r="BA307" s="21"/>
      <c r="BB307" s="21"/>
      <c r="BC307" s="21"/>
      <c r="BD307" s="21"/>
      <c r="BE307" s="21"/>
      <c r="BF307" s="23"/>
      <c r="BG307" s="21"/>
      <c r="BH307" s="21"/>
      <c r="BI307" s="21"/>
      <c r="BJ307" s="21"/>
      <c r="BK307" s="21"/>
      <c r="BL307" s="21"/>
      <c r="BM307" s="21"/>
      <c r="BN307" s="21"/>
      <c r="BO307" s="21"/>
      <c r="BP307" s="21"/>
      <c r="BQ307" s="21"/>
      <c r="BR307" s="21"/>
      <c r="BS307" s="21"/>
      <c r="BT307" s="21"/>
      <c r="BU307" s="21"/>
      <c r="BV307" s="21"/>
      <c r="BW307" s="21"/>
      <c r="BX307" s="21"/>
      <c r="BY307" s="21"/>
      <c r="BZ307" s="21"/>
      <c r="CA307" s="21"/>
      <c r="CB307" s="21"/>
      <c r="CC307" s="21"/>
      <c r="CD307" s="21"/>
      <c r="CE307" s="21"/>
      <c r="CF307"/>
      <c r="CN307"/>
      <c r="CO307"/>
      <c r="CP307"/>
      <c r="CQ307"/>
      <c r="CR307"/>
      <c r="CS307" s="2"/>
      <c r="CT307" s="26"/>
      <c r="CU307" s="40"/>
      <c r="CV307" s="40"/>
      <c r="CW307" s="119">
        <f t="shared" si="92"/>
        <v>46113</v>
      </c>
      <c r="CX307" s="118">
        <f t="shared" si="93"/>
        <v>0.2</v>
      </c>
      <c r="CY307" s="118">
        <f t="shared" si="94"/>
        <v>0.25</v>
      </c>
      <c r="CZ307" s="118">
        <f t="shared" si="95"/>
        <v>0.3</v>
      </c>
      <c r="DB307" s="79">
        <f t="shared" si="87"/>
        <v>0.16</v>
      </c>
      <c r="DC307" s="79">
        <f t="shared" si="88"/>
        <v>0.2</v>
      </c>
      <c r="DD307" s="79">
        <f t="shared" si="89"/>
        <v>0.24</v>
      </c>
      <c r="DE307" s="40"/>
      <c r="DF307" s="119">
        <f t="shared" si="91"/>
        <v>46113</v>
      </c>
      <c r="DG307" s="121">
        <f t="shared" si="90"/>
        <v>0.75</v>
      </c>
      <c r="DJ307" s="119">
        <f t="shared" si="86"/>
        <v>46113</v>
      </c>
      <c r="DK307" s="118">
        <f t="shared" si="96"/>
        <v>0.12</v>
      </c>
      <c r="DL307" s="118">
        <f t="shared" si="97"/>
        <v>0.15</v>
      </c>
      <c r="DM307" s="118">
        <f t="shared" si="98"/>
        <v>0.18</v>
      </c>
      <c r="DO307" s="118">
        <f t="shared" si="99"/>
        <v>0.08</v>
      </c>
      <c r="DP307" s="118">
        <f t="shared" si="100"/>
        <v>0.1</v>
      </c>
      <c r="DQ307" s="118">
        <f t="shared" si="101"/>
        <v>0.12</v>
      </c>
    </row>
    <row r="308" spans="1:121" x14ac:dyDescent="0.2">
      <c r="A308" s="16"/>
      <c r="B308" s="21"/>
      <c r="C308" s="21"/>
      <c r="D308" s="21"/>
      <c r="E308" s="21"/>
      <c r="F308" s="21"/>
      <c r="G308" s="21"/>
      <c r="H308" s="21"/>
      <c r="I308" s="21"/>
      <c r="J308" s="21"/>
      <c r="K308" s="23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  <c r="AV308" s="21"/>
      <c r="AW308" s="21"/>
      <c r="AX308" s="21"/>
      <c r="AY308" s="21"/>
      <c r="AZ308" s="21"/>
      <c r="BA308" s="21"/>
      <c r="BB308" s="21"/>
      <c r="BC308" s="21"/>
      <c r="BD308" s="21"/>
      <c r="BE308" s="21"/>
      <c r="BF308" s="23"/>
      <c r="BG308" s="21"/>
      <c r="BH308" s="21"/>
      <c r="BI308" s="21"/>
      <c r="BJ308" s="21"/>
      <c r="BK308" s="21"/>
      <c r="BL308" s="21"/>
      <c r="BM308" s="21"/>
      <c r="BN308" s="21"/>
      <c r="BO308" s="21"/>
      <c r="BP308" s="21"/>
      <c r="BQ308" s="21"/>
      <c r="BR308" s="21"/>
      <c r="BS308" s="21"/>
      <c r="BT308" s="21"/>
      <c r="BU308" s="21"/>
      <c r="BV308" s="21"/>
      <c r="BW308" s="21"/>
      <c r="BX308" s="21"/>
      <c r="BY308" s="21"/>
      <c r="BZ308" s="21"/>
      <c r="CA308" s="21"/>
      <c r="CB308" s="21"/>
      <c r="CC308" s="21"/>
      <c r="CD308" s="21"/>
      <c r="CE308" s="21"/>
      <c r="CF308"/>
      <c r="CN308"/>
      <c r="CO308"/>
      <c r="CP308"/>
      <c r="CQ308"/>
      <c r="CR308"/>
      <c r="CS308" s="2"/>
      <c r="CT308" s="26"/>
      <c r="CU308" s="40"/>
      <c r="CV308" s="40"/>
      <c r="CW308" s="119">
        <f t="shared" si="92"/>
        <v>46143</v>
      </c>
      <c r="CX308" s="118">
        <f t="shared" si="93"/>
        <v>0.2</v>
      </c>
      <c r="CY308" s="118">
        <f t="shared" si="94"/>
        <v>0.25</v>
      </c>
      <c r="CZ308" s="118">
        <f t="shared" si="95"/>
        <v>0.3</v>
      </c>
      <c r="DB308" s="79">
        <f t="shared" si="87"/>
        <v>0.16</v>
      </c>
      <c r="DC308" s="79">
        <f t="shared" si="88"/>
        <v>0.2</v>
      </c>
      <c r="DD308" s="79">
        <f t="shared" si="89"/>
        <v>0.24</v>
      </c>
      <c r="DE308" s="40"/>
      <c r="DF308" s="119">
        <f t="shared" si="91"/>
        <v>46143</v>
      </c>
      <c r="DG308" s="121">
        <f t="shared" si="90"/>
        <v>0.75</v>
      </c>
      <c r="DJ308" s="119">
        <f t="shared" si="86"/>
        <v>46143</v>
      </c>
      <c r="DK308" s="118">
        <f t="shared" si="96"/>
        <v>0.12</v>
      </c>
      <c r="DL308" s="118">
        <f t="shared" si="97"/>
        <v>0.15</v>
      </c>
      <c r="DM308" s="118">
        <f t="shared" si="98"/>
        <v>0.18</v>
      </c>
      <c r="DO308" s="118">
        <f t="shared" si="99"/>
        <v>0.08</v>
      </c>
      <c r="DP308" s="118">
        <f t="shared" si="100"/>
        <v>0.1</v>
      </c>
      <c r="DQ308" s="118">
        <f t="shared" si="101"/>
        <v>0.12</v>
      </c>
    </row>
    <row r="309" spans="1:121" x14ac:dyDescent="0.2">
      <c r="A309" s="16"/>
      <c r="B309" s="21"/>
      <c r="C309" s="21"/>
      <c r="D309" s="21"/>
      <c r="E309" s="21"/>
      <c r="F309" s="21"/>
      <c r="G309" s="21"/>
      <c r="H309" s="21"/>
      <c r="I309" s="21"/>
      <c r="J309" s="21"/>
      <c r="K309" s="23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21"/>
      <c r="BE309" s="21"/>
      <c r="BF309" s="23"/>
      <c r="BG309" s="21"/>
      <c r="BH309" s="21"/>
      <c r="BI309" s="21"/>
      <c r="BJ309" s="21"/>
      <c r="BK309" s="21"/>
      <c r="BL309" s="21"/>
      <c r="BM309" s="21"/>
      <c r="BN309" s="21"/>
      <c r="BO309" s="21"/>
      <c r="BP309" s="21"/>
      <c r="BQ309" s="21"/>
      <c r="BR309" s="21"/>
      <c r="BS309" s="21"/>
      <c r="BT309" s="21"/>
      <c r="BU309" s="21"/>
      <c r="BV309" s="21"/>
      <c r="BW309" s="21"/>
      <c r="BX309" s="21"/>
      <c r="BY309" s="21"/>
      <c r="BZ309" s="21"/>
      <c r="CA309" s="21"/>
      <c r="CB309" s="21"/>
      <c r="CC309" s="21"/>
      <c r="CD309" s="21"/>
      <c r="CE309" s="21"/>
      <c r="CF309"/>
      <c r="CN309"/>
      <c r="CO309"/>
      <c r="CP309"/>
      <c r="CQ309"/>
      <c r="CR309"/>
      <c r="CS309" s="2"/>
      <c r="CT309" s="26"/>
      <c r="CU309" s="40"/>
      <c r="CV309" s="40"/>
      <c r="CW309" s="119">
        <f t="shared" si="92"/>
        <v>46174</v>
      </c>
      <c r="CX309" s="118">
        <f t="shared" si="93"/>
        <v>0.2</v>
      </c>
      <c r="CY309" s="118">
        <f t="shared" si="94"/>
        <v>0.25</v>
      </c>
      <c r="CZ309" s="118">
        <f t="shared" si="95"/>
        <v>0.3</v>
      </c>
      <c r="DB309" s="79">
        <f t="shared" si="87"/>
        <v>0.16</v>
      </c>
      <c r="DC309" s="79">
        <f t="shared" si="88"/>
        <v>0.2</v>
      </c>
      <c r="DD309" s="79">
        <f t="shared" si="89"/>
        <v>0.24</v>
      </c>
      <c r="DE309" s="40"/>
      <c r="DF309" s="119">
        <f t="shared" si="91"/>
        <v>46174</v>
      </c>
      <c r="DG309" s="121">
        <f t="shared" si="90"/>
        <v>0.75</v>
      </c>
      <c r="DJ309" s="119">
        <f t="shared" si="86"/>
        <v>46174</v>
      </c>
      <c r="DK309" s="118">
        <f t="shared" si="96"/>
        <v>0.12</v>
      </c>
      <c r="DL309" s="118">
        <f t="shared" si="97"/>
        <v>0.15</v>
      </c>
      <c r="DM309" s="118">
        <f t="shared" si="98"/>
        <v>0.18</v>
      </c>
      <c r="DO309" s="118">
        <f t="shared" si="99"/>
        <v>0.08</v>
      </c>
      <c r="DP309" s="118">
        <f t="shared" si="100"/>
        <v>0.1</v>
      </c>
      <c r="DQ309" s="118">
        <f t="shared" si="101"/>
        <v>0.12</v>
      </c>
    </row>
    <row r="310" spans="1:121" x14ac:dyDescent="0.2">
      <c r="A310" s="16"/>
      <c r="B310" s="21"/>
      <c r="C310" s="21"/>
      <c r="D310" s="21"/>
      <c r="E310" s="21"/>
      <c r="F310" s="21"/>
      <c r="G310" s="21"/>
      <c r="H310" s="21"/>
      <c r="I310" s="21"/>
      <c r="J310" s="21"/>
      <c r="K310" s="23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  <c r="BD310" s="21"/>
      <c r="BE310" s="21"/>
      <c r="BF310" s="23"/>
      <c r="BG310" s="21"/>
      <c r="BH310" s="21"/>
      <c r="BI310" s="21"/>
      <c r="BJ310" s="21"/>
      <c r="BK310" s="21"/>
      <c r="BL310" s="21"/>
      <c r="BM310" s="21"/>
      <c r="BN310" s="21"/>
      <c r="BO310" s="21"/>
      <c r="BP310" s="21"/>
      <c r="BQ310" s="21"/>
      <c r="BR310" s="21"/>
      <c r="BS310" s="21"/>
      <c r="BT310" s="21"/>
      <c r="BU310" s="21"/>
      <c r="BV310" s="21"/>
      <c r="BW310" s="21"/>
      <c r="BX310" s="21"/>
      <c r="BY310" s="21"/>
      <c r="BZ310" s="21"/>
      <c r="CA310" s="21"/>
      <c r="CB310" s="21"/>
      <c r="CC310" s="21"/>
      <c r="CD310" s="21"/>
      <c r="CE310" s="21"/>
      <c r="CF310"/>
      <c r="CN310"/>
      <c r="CO310"/>
      <c r="CP310"/>
      <c r="CQ310"/>
      <c r="CR310"/>
      <c r="CS310" s="2"/>
      <c r="CT310" s="26"/>
      <c r="CU310" s="40"/>
      <c r="CV310" s="40"/>
      <c r="CW310" s="119">
        <f t="shared" si="92"/>
        <v>46204</v>
      </c>
      <c r="CX310" s="118">
        <f t="shared" si="93"/>
        <v>0.2</v>
      </c>
      <c r="CY310" s="118">
        <f t="shared" si="94"/>
        <v>0.25</v>
      </c>
      <c r="CZ310" s="118">
        <f t="shared" si="95"/>
        <v>0.3</v>
      </c>
      <c r="DB310" s="79">
        <f t="shared" si="87"/>
        <v>0.16</v>
      </c>
      <c r="DC310" s="79">
        <f t="shared" si="88"/>
        <v>0.2</v>
      </c>
      <c r="DD310" s="79">
        <f t="shared" si="89"/>
        <v>0.24</v>
      </c>
      <c r="DE310" s="40"/>
      <c r="DF310" s="119">
        <f t="shared" si="91"/>
        <v>46204</v>
      </c>
      <c r="DG310" s="121">
        <f t="shared" si="90"/>
        <v>0.75</v>
      </c>
      <c r="DJ310" s="119">
        <f t="shared" si="86"/>
        <v>46204</v>
      </c>
      <c r="DK310" s="118">
        <f t="shared" si="96"/>
        <v>0.12</v>
      </c>
      <c r="DL310" s="118">
        <f t="shared" si="97"/>
        <v>0.15</v>
      </c>
      <c r="DM310" s="118">
        <f t="shared" si="98"/>
        <v>0.18</v>
      </c>
      <c r="DO310" s="118">
        <f t="shared" si="99"/>
        <v>0.08</v>
      </c>
      <c r="DP310" s="118">
        <f t="shared" si="100"/>
        <v>0.1</v>
      </c>
      <c r="DQ310" s="118">
        <f t="shared" si="101"/>
        <v>0.12</v>
      </c>
    </row>
    <row r="311" spans="1:121" x14ac:dyDescent="0.2">
      <c r="A311" s="16"/>
      <c r="B311" s="21"/>
      <c r="C311" s="21"/>
      <c r="D311" s="21"/>
      <c r="E311" s="21"/>
      <c r="F311" s="21"/>
      <c r="G311" s="21"/>
      <c r="H311" s="21"/>
      <c r="I311" s="21"/>
      <c r="J311" s="21"/>
      <c r="K311" s="23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21"/>
      <c r="BE311" s="21"/>
      <c r="BF311" s="23"/>
      <c r="BG311" s="21"/>
      <c r="BH311" s="21"/>
      <c r="BI311" s="21"/>
      <c r="BJ311" s="21"/>
      <c r="BK311" s="21"/>
      <c r="BL311" s="21"/>
      <c r="BM311" s="21"/>
      <c r="BN311" s="21"/>
      <c r="BO311" s="21"/>
      <c r="BP311" s="21"/>
      <c r="BQ311" s="21"/>
      <c r="BR311" s="21"/>
      <c r="BS311" s="21"/>
      <c r="BT311" s="21"/>
      <c r="BU311" s="21"/>
      <c r="BV311" s="21"/>
      <c r="BW311" s="21"/>
      <c r="BX311" s="21"/>
      <c r="BY311" s="21"/>
      <c r="BZ311" s="21"/>
      <c r="CA311" s="21"/>
      <c r="CB311" s="21"/>
      <c r="CC311" s="21"/>
      <c r="CD311" s="21"/>
      <c r="CE311" s="21"/>
      <c r="CF311"/>
      <c r="CN311"/>
      <c r="CO311"/>
      <c r="CP311"/>
      <c r="CQ311"/>
      <c r="CR311"/>
      <c r="CS311" s="2"/>
      <c r="CT311" s="26"/>
      <c r="CU311" s="40"/>
      <c r="CV311" s="40"/>
      <c r="CW311" s="119">
        <f t="shared" si="92"/>
        <v>46235</v>
      </c>
      <c r="CX311" s="118">
        <f t="shared" si="93"/>
        <v>0.32</v>
      </c>
      <c r="CY311" s="118">
        <f t="shared" si="94"/>
        <v>0.4</v>
      </c>
      <c r="CZ311" s="118">
        <f t="shared" si="95"/>
        <v>0.48</v>
      </c>
      <c r="DB311" s="79">
        <f t="shared" si="87"/>
        <v>0.24</v>
      </c>
      <c r="DC311" s="79">
        <f t="shared" si="88"/>
        <v>0.3</v>
      </c>
      <c r="DD311" s="79">
        <f t="shared" si="89"/>
        <v>0.36</v>
      </c>
      <c r="DE311" s="40"/>
      <c r="DF311" s="119">
        <f t="shared" si="91"/>
        <v>46235</v>
      </c>
      <c r="DG311" s="121">
        <f t="shared" si="90"/>
        <v>0.75</v>
      </c>
      <c r="DJ311" s="119">
        <f t="shared" si="86"/>
        <v>46235</v>
      </c>
      <c r="DK311" s="118">
        <f t="shared" si="96"/>
        <v>0.192</v>
      </c>
      <c r="DL311" s="118">
        <f t="shared" si="97"/>
        <v>0.24</v>
      </c>
      <c r="DM311" s="118">
        <f t="shared" si="98"/>
        <v>0.28799999999999998</v>
      </c>
      <c r="DO311" s="118">
        <f t="shared" si="99"/>
        <v>0.12</v>
      </c>
      <c r="DP311" s="118">
        <f t="shared" si="100"/>
        <v>0.15</v>
      </c>
      <c r="DQ311" s="118">
        <f t="shared" si="101"/>
        <v>0.18</v>
      </c>
    </row>
    <row r="312" spans="1:121" x14ac:dyDescent="0.2">
      <c r="A312" s="16"/>
      <c r="B312" s="21"/>
      <c r="C312" s="21"/>
      <c r="D312" s="21"/>
      <c r="E312" s="21"/>
      <c r="F312" s="21"/>
      <c r="G312" s="21"/>
      <c r="H312" s="21"/>
      <c r="I312" s="21"/>
      <c r="J312" s="21"/>
      <c r="K312" s="23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21"/>
      <c r="BE312" s="21"/>
      <c r="BF312" s="23"/>
      <c r="BG312" s="21"/>
      <c r="BH312" s="21"/>
      <c r="BI312" s="21"/>
      <c r="BJ312" s="21"/>
      <c r="BK312" s="21"/>
      <c r="BL312" s="21"/>
      <c r="BM312" s="21"/>
      <c r="BN312" s="21"/>
      <c r="BO312" s="21"/>
      <c r="BP312" s="21"/>
      <c r="BQ312" s="21"/>
      <c r="BR312" s="21"/>
      <c r="BS312" s="21"/>
      <c r="BT312" s="21"/>
      <c r="BU312" s="21"/>
      <c r="BV312" s="21"/>
      <c r="BW312" s="21"/>
      <c r="BX312" s="21"/>
      <c r="BY312" s="21"/>
      <c r="BZ312" s="21"/>
      <c r="CA312" s="21"/>
      <c r="CB312" s="21"/>
      <c r="CC312" s="21"/>
      <c r="CD312" s="21"/>
      <c r="CE312" s="21"/>
      <c r="CF312"/>
      <c r="CN312"/>
      <c r="CO312"/>
      <c r="CP312"/>
      <c r="CQ312"/>
      <c r="CR312"/>
      <c r="CS312" s="2"/>
      <c r="CT312" s="26"/>
      <c r="CU312" s="40"/>
      <c r="CV312" s="40"/>
      <c r="CW312" s="119">
        <f t="shared" si="92"/>
        <v>46266</v>
      </c>
      <c r="CX312" s="118">
        <f t="shared" si="93"/>
        <v>0.32</v>
      </c>
      <c r="CY312" s="118">
        <f t="shared" si="94"/>
        <v>0.4</v>
      </c>
      <c r="CZ312" s="118">
        <f t="shared" si="95"/>
        <v>0.48</v>
      </c>
      <c r="DB312" s="79">
        <f t="shared" si="87"/>
        <v>0.24</v>
      </c>
      <c r="DC312" s="79">
        <f t="shared" si="88"/>
        <v>0.3</v>
      </c>
      <c r="DD312" s="79">
        <f t="shared" si="89"/>
        <v>0.36</v>
      </c>
      <c r="DE312" s="40"/>
      <c r="DF312" s="119">
        <f t="shared" si="91"/>
        <v>46266</v>
      </c>
      <c r="DG312" s="121">
        <f t="shared" si="90"/>
        <v>0.75</v>
      </c>
      <c r="DJ312" s="119">
        <f t="shared" si="86"/>
        <v>46266</v>
      </c>
      <c r="DK312" s="118">
        <f t="shared" si="96"/>
        <v>0.192</v>
      </c>
      <c r="DL312" s="118">
        <f t="shared" si="97"/>
        <v>0.24</v>
      </c>
      <c r="DM312" s="118">
        <f t="shared" si="98"/>
        <v>0.28799999999999998</v>
      </c>
      <c r="DO312" s="118">
        <f t="shared" si="99"/>
        <v>0.12</v>
      </c>
      <c r="DP312" s="118">
        <f t="shared" si="100"/>
        <v>0.15</v>
      </c>
      <c r="DQ312" s="118">
        <f t="shared" si="101"/>
        <v>0.18</v>
      </c>
    </row>
    <row r="313" spans="1:121" x14ac:dyDescent="0.2">
      <c r="A313" s="16"/>
      <c r="B313" s="21"/>
      <c r="C313" s="21"/>
      <c r="D313" s="21"/>
      <c r="E313" s="21"/>
      <c r="F313" s="21"/>
      <c r="G313" s="21"/>
      <c r="H313" s="21"/>
      <c r="I313" s="21"/>
      <c r="J313" s="21"/>
      <c r="K313" s="23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  <c r="AX313" s="21"/>
      <c r="AY313" s="21"/>
      <c r="AZ313" s="21"/>
      <c r="BA313" s="21"/>
      <c r="BB313" s="21"/>
      <c r="BC313" s="21"/>
      <c r="BD313" s="21"/>
      <c r="BE313" s="21"/>
      <c r="BF313" s="23"/>
      <c r="BG313" s="21"/>
      <c r="BH313" s="21"/>
      <c r="BI313" s="21"/>
      <c r="BJ313" s="21"/>
      <c r="BK313" s="21"/>
      <c r="BL313" s="21"/>
      <c r="BM313" s="21"/>
      <c r="BN313" s="21"/>
      <c r="BO313" s="21"/>
      <c r="BP313" s="21"/>
      <c r="BQ313" s="21"/>
      <c r="BR313" s="21"/>
      <c r="BS313" s="21"/>
      <c r="BT313" s="21"/>
      <c r="BU313" s="21"/>
      <c r="BV313" s="21"/>
      <c r="BW313" s="21"/>
      <c r="BX313" s="21"/>
      <c r="BY313" s="21"/>
      <c r="BZ313" s="21"/>
      <c r="CA313" s="21"/>
      <c r="CB313" s="21"/>
      <c r="CC313" s="21"/>
      <c r="CD313" s="21"/>
      <c r="CE313" s="21"/>
      <c r="CF313"/>
      <c r="CN313"/>
      <c r="CO313"/>
      <c r="CP313"/>
      <c r="CQ313"/>
      <c r="CR313"/>
      <c r="CS313" s="2"/>
      <c r="CT313" s="26"/>
      <c r="CU313" s="40"/>
      <c r="CV313" s="40"/>
      <c r="CW313" s="119">
        <f t="shared" si="92"/>
        <v>46296</v>
      </c>
      <c r="CX313" s="118">
        <f t="shared" si="93"/>
        <v>0.2</v>
      </c>
      <c r="CY313" s="118">
        <f t="shared" si="94"/>
        <v>0.25</v>
      </c>
      <c r="CZ313" s="118">
        <f t="shared" si="95"/>
        <v>0.3</v>
      </c>
      <c r="DB313" s="79">
        <f t="shared" si="87"/>
        <v>0.16</v>
      </c>
      <c r="DC313" s="79">
        <f t="shared" si="88"/>
        <v>0.2</v>
      </c>
      <c r="DD313" s="79">
        <f t="shared" si="89"/>
        <v>0.24</v>
      </c>
      <c r="DE313" s="40"/>
      <c r="DF313" s="119">
        <f t="shared" si="91"/>
        <v>46296</v>
      </c>
      <c r="DG313" s="121">
        <f t="shared" si="90"/>
        <v>0.75</v>
      </c>
      <c r="DJ313" s="119">
        <f t="shared" si="86"/>
        <v>46296</v>
      </c>
      <c r="DK313" s="118">
        <f t="shared" si="96"/>
        <v>0.12</v>
      </c>
      <c r="DL313" s="118">
        <f t="shared" si="97"/>
        <v>0.15</v>
      </c>
      <c r="DM313" s="118">
        <f t="shared" si="98"/>
        <v>0.18</v>
      </c>
      <c r="DO313" s="118">
        <f t="shared" si="99"/>
        <v>0.08</v>
      </c>
      <c r="DP313" s="118">
        <f t="shared" si="100"/>
        <v>0.1</v>
      </c>
      <c r="DQ313" s="118">
        <f t="shared" si="101"/>
        <v>0.12</v>
      </c>
    </row>
    <row r="314" spans="1:121" x14ac:dyDescent="0.2">
      <c r="A314" s="16"/>
      <c r="B314" s="21"/>
      <c r="C314" s="21"/>
      <c r="D314" s="21"/>
      <c r="E314" s="21"/>
      <c r="F314" s="21"/>
      <c r="G314" s="21"/>
      <c r="H314" s="21"/>
      <c r="I314" s="21"/>
      <c r="J314" s="21"/>
      <c r="K314" s="23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  <c r="BD314" s="21"/>
      <c r="BE314" s="21"/>
      <c r="BF314" s="23"/>
      <c r="BG314" s="21"/>
      <c r="BH314" s="21"/>
      <c r="BI314" s="21"/>
      <c r="BJ314" s="21"/>
      <c r="BK314" s="21"/>
      <c r="BL314" s="21"/>
      <c r="BM314" s="21"/>
      <c r="BN314" s="21"/>
      <c r="BO314" s="21"/>
      <c r="BP314" s="21"/>
      <c r="BQ314" s="21"/>
      <c r="BR314" s="21"/>
      <c r="BS314" s="21"/>
      <c r="BT314" s="21"/>
      <c r="BU314" s="21"/>
      <c r="BV314" s="21"/>
      <c r="BW314" s="21"/>
      <c r="BX314" s="21"/>
      <c r="BY314" s="21"/>
      <c r="BZ314" s="21"/>
      <c r="CA314" s="21"/>
      <c r="CB314" s="21"/>
      <c r="CC314" s="21"/>
      <c r="CD314" s="21"/>
      <c r="CE314" s="21"/>
      <c r="CF314"/>
      <c r="CN314"/>
      <c r="CO314"/>
      <c r="CP314"/>
      <c r="CQ314"/>
      <c r="CR314"/>
      <c r="CS314" s="2"/>
      <c r="CT314" s="26"/>
      <c r="CU314" s="40"/>
      <c r="CV314" s="40"/>
      <c r="CW314" s="119">
        <f t="shared" si="92"/>
        <v>46327</v>
      </c>
      <c r="CX314" s="118">
        <f t="shared" si="93"/>
        <v>0.2</v>
      </c>
      <c r="CY314" s="118">
        <f t="shared" si="94"/>
        <v>0.25</v>
      </c>
      <c r="CZ314" s="118">
        <f t="shared" si="95"/>
        <v>0.3</v>
      </c>
      <c r="DB314" s="79">
        <f t="shared" si="87"/>
        <v>0.16</v>
      </c>
      <c r="DC314" s="79">
        <f t="shared" si="88"/>
        <v>0.2</v>
      </c>
      <c r="DD314" s="79">
        <f t="shared" si="89"/>
        <v>0.24</v>
      </c>
      <c r="DE314" s="40"/>
      <c r="DF314" s="119">
        <f t="shared" si="91"/>
        <v>46327</v>
      </c>
      <c r="DG314" s="121">
        <f t="shared" si="90"/>
        <v>0.75</v>
      </c>
      <c r="DJ314" s="119">
        <f t="shared" si="86"/>
        <v>46327</v>
      </c>
      <c r="DK314" s="118">
        <f t="shared" si="96"/>
        <v>0.12</v>
      </c>
      <c r="DL314" s="118">
        <f t="shared" si="97"/>
        <v>0.15</v>
      </c>
      <c r="DM314" s="118">
        <f t="shared" si="98"/>
        <v>0.18</v>
      </c>
      <c r="DO314" s="118">
        <f t="shared" si="99"/>
        <v>0.08</v>
      </c>
      <c r="DP314" s="118">
        <f t="shared" si="100"/>
        <v>0.1</v>
      </c>
      <c r="DQ314" s="118">
        <f t="shared" si="101"/>
        <v>0.12</v>
      </c>
    </row>
    <row r="315" spans="1:121" x14ac:dyDescent="0.2">
      <c r="A315" s="16"/>
      <c r="B315" s="21"/>
      <c r="C315" s="21"/>
      <c r="D315" s="21"/>
      <c r="E315" s="21"/>
      <c r="F315" s="21"/>
      <c r="G315" s="21"/>
      <c r="H315" s="21"/>
      <c r="I315" s="21"/>
      <c r="J315" s="21"/>
      <c r="K315" s="23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  <c r="AV315" s="21"/>
      <c r="AW315" s="21"/>
      <c r="AX315" s="21"/>
      <c r="AY315" s="21"/>
      <c r="AZ315" s="21"/>
      <c r="BA315" s="21"/>
      <c r="BB315" s="21"/>
      <c r="BC315" s="21"/>
      <c r="BD315" s="21"/>
      <c r="BE315" s="21"/>
      <c r="BF315" s="23"/>
      <c r="BG315" s="21"/>
      <c r="BH315" s="21"/>
      <c r="BI315" s="21"/>
      <c r="BJ315" s="21"/>
      <c r="BK315" s="21"/>
      <c r="BL315" s="21"/>
      <c r="BM315" s="21"/>
      <c r="BN315" s="21"/>
      <c r="BO315" s="21"/>
      <c r="BP315" s="21"/>
      <c r="BQ315" s="21"/>
      <c r="BR315" s="21"/>
      <c r="BS315" s="21"/>
      <c r="BT315" s="21"/>
      <c r="BU315" s="21"/>
      <c r="BV315" s="21"/>
      <c r="BW315" s="21"/>
      <c r="BX315" s="21"/>
      <c r="BY315" s="21"/>
      <c r="BZ315" s="21"/>
      <c r="CA315" s="21"/>
      <c r="CB315" s="21"/>
      <c r="CC315" s="21"/>
      <c r="CD315" s="21"/>
      <c r="CE315" s="21"/>
      <c r="CF315"/>
      <c r="CN315"/>
      <c r="CO315"/>
      <c r="CP315"/>
      <c r="CQ315"/>
      <c r="CR315"/>
      <c r="CS315" s="2"/>
      <c r="CT315" s="26"/>
      <c r="CU315" s="40"/>
      <c r="CV315" s="40"/>
      <c r="CW315" s="119">
        <f t="shared" si="92"/>
        <v>46357</v>
      </c>
      <c r="CX315" s="118">
        <f t="shared" si="93"/>
        <v>0.2</v>
      </c>
      <c r="CY315" s="118">
        <f t="shared" si="94"/>
        <v>0.25</v>
      </c>
      <c r="CZ315" s="118">
        <f t="shared" si="95"/>
        <v>0.3</v>
      </c>
      <c r="DB315" s="79">
        <f t="shared" si="87"/>
        <v>0.16</v>
      </c>
      <c r="DC315" s="79">
        <f t="shared" si="88"/>
        <v>0.2</v>
      </c>
      <c r="DD315" s="79">
        <f t="shared" si="89"/>
        <v>0.24</v>
      </c>
      <c r="DE315" s="40"/>
      <c r="DF315" s="119">
        <f t="shared" si="91"/>
        <v>46357</v>
      </c>
      <c r="DG315" s="121">
        <f t="shared" si="90"/>
        <v>0.75</v>
      </c>
      <c r="DJ315" s="119">
        <f t="shared" si="86"/>
        <v>46357</v>
      </c>
      <c r="DK315" s="118">
        <f t="shared" si="96"/>
        <v>0.12</v>
      </c>
      <c r="DL315" s="118">
        <f t="shared" si="97"/>
        <v>0.15</v>
      </c>
      <c r="DM315" s="118">
        <f t="shared" si="98"/>
        <v>0.18</v>
      </c>
      <c r="DO315" s="118">
        <f t="shared" si="99"/>
        <v>0.08</v>
      </c>
      <c r="DP315" s="118">
        <f t="shared" si="100"/>
        <v>0.1</v>
      </c>
      <c r="DQ315" s="118">
        <f t="shared" si="101"/>
        <v>0.12</v>
      </c>
    </row>
    <row r="316" spans="1:121" x14ac:dyDescent="0.2">
      <c r="A316" s="16"/>
      <c r="B316" s="21"/>
      <c r="C316" s="21"/>
      <c r="D316" s="21"/>
      <c r="E316" s="21"/>
      <c r="F316" s="21"/>
      <c r="G316" s="21"/>
      <c r="H316" s="21"/>
      <c r="I316" s="21"/>
      <c r="J316" s="21"/>
      <c r="K316" s="23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E316" s="21"/>
      <c r="BF316" s="23"/>
      <c r="BG316" s="21"/>
      <c r="BH316" s="21"/>
      <c r="BI316" s="21"/>
      <c r="BJ316" s="21"/>
      <c r="BK316" s="21"/>
      <c r="BL316" s="21"/>
      <c r="BM316" s="21"/>
      <c r="BN316" s="21"/>
      <c r="BO316" s="21"/>
      <c r="BP316" s="21"/>
      <c r="BQ316" s="21"/>
      <c r="BR316" s="21"/>
      <c r="BS316" s="21"/>
      <c r="BT316" s="21"/>
      <c r="BU316" s="21"/>
      <c r="BV316" s="21"/>
      <c r="BW316" s="21"/>
      <c r="BX316" s="21"/>
      <c r="BY316" s="21"/>
      <c r="BZ316" s="21"/>
      <c r="CA316" s="21"/>
      <c r="CB316" s="21"/>
      <c r="CC316" s="21"/>
      <c r="CD316" s="21"/>
      <c r="CE316" s="21"/>
      <c r="CF316"/>
      <c r="CN316"/>
      <c r="CO316"/>
      <c r="CP316"/>
      <c r="CQ316"/>
      <c r="CR316"/>
      <c r="CS316" s="2"/>
      <c r="CT316" s="26"/>
      <c r="CU316" s="40"/>
      <c r="CV316" s="40"/>
      <c r="CW316" s="119">
        <f t="shared" si="92"/>
        <v>46388</v>
      </c>
      <c r="CX316" s="118">
        <f t="shared" si="93"/>
        <v>0.2</v>
      </c>
      <c r="CY316" s="118">
        <f t="shared" si="94"/>
        <v>0.25</v>
      </c>
      <c r="CZ316" s="118">
        <f t="shared" si="95"/>
        <v>0.3</v>
      </c>
      <c r="DB316" s="79">
        <f t="shared" si="87"/>
        <v>0.16</v>
      </c>
      <c r="DC316" s="79">
        <f t="shared" si="88"/>
        <v>0.2</v>
      </c>
      <c r="DD316" s="79">
        <f t="shared" si="89"/>
        <v>0.24</v>
      </c>
      <c r="DE316" s="40"/>
      <c r="DF316" s="119">
        <f t="shared" si="91"/>
        <v>46388</v>
      </c>
      <c r="DG316" s="121">
        <f t="shared" si="90"/>
        <v>0.75</v>
      </c>
      <c r="DJ316" s="119">
        <f t="shared" si="86"/>
        <v>46388</v>
      </c>
      <c r="DK316" s="118">
        <f t="shared" si="96"/>
        <v>0.12</v>
      </c>
      <c r="DL316" s="118">
        <f t="shared" si="97"/>
        <v>0.15</v>
      </c>
      <c r="DM316" s="118">
        <f t="shared" si="98"/>
        <v>0.18</v>
      </c>
      <c r="DO316" s="118">
        <f t="shared" si="99"/>
        <v>0.08</v>
      </c>
      <c r="DP316" s="118">
        <f t="shared" si="100"/>
        <v>0.1</v>
      </c>
      <c r="DQ316" s="118">
        <f t="shared" si="101"/>
        <v>0.12</v>
      </c>
    </row>
    <row r="317" spans="1:121" x14ac:dyDescent="0.2">
      <c r="A317" s="16"/>
      <c r="B317" s="21"/>
      <c r="C317" s="21"/>
      <c r="D317" s="21"/>
      <c r="E317" s="21"/>
      <c r="F317" s="21"/>
      <c r="G317" s="21"/>
      <c r="H317" s="21"/>
      <c r="I317" s="21"/>
      <c r="J317" s="21"/>
      <c r="K317" s="23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E317" s="21"/>
      <c r="BF317" s="23"/>
      <c r="BG317" s="21"/>
      <c r="BH317" s="21"/>
      <c r="BI317" s="21"/>
      <c r="BJ317" s="21"/>
      <c r="BK317" s="21"/>
      <c r="BL317" s="21"/>
      <c r="BM317" s="21"/>
      <c r="BN317" s="21"/>
      <c r="BO317" s="21"/>
      <c r="BP317" s="21"/>
      <c r="BQ317" s="21"/>
      <c r="BR317" s="21"/>
      <c r="BS317" s="21"/>
      <c r="BT317" s="21"/>
      <c r="BU317" s="21"/>
      <c r="BV317" s="21"/>
      <c r="BW317" s="21"/>
      <c r="BX317" s="21"/>
      <c r="BY317" s="21"/>
      <c r="BZ317" s="21"/>
      <c r="CA317" s="21"/>
      <c r="CB317" s="21"/>
      <c r="CC317" s="21"/>
      <c r="CD317" s="21"/>
      <c r="CE317" s="21"/>
      <c r="CF317"/>
      <c r="CN317"/>
      <c r="CO317"/>
      <c r="CP317"/>
      <c r="CQ317"/>
      <c r="CR317"/>
      <c r="CS317" s="2"/>
      <c r="CT317" s="26"/>
      <c r="CU317" s="40"/>
      <c r="CV317" s="40"/>
      <c r="CW317" s="119">
        <f t="shared" si="92"/>
        <v>46419</v>
      </c>
      <c r="CX317" s="118">
        <f t="shared" si="93"/>
        <v>0.2</v>
      </c>
      <c r="CY317" s="118">
        <f t="shared" si="94"/>
        <v>0.25</v>
      </c>
      <c r="CZ317" s="118">
        <f t="shared" si="95"/>
        <v>0.3</v>
      </c>
      <c r="DB317" s="79">
        <f t="shared" si="87"/>
        <v>0</v>
      </c>
      <c r="DC317" s="79">
        <f t="shared" si="88"/>
        <v>0</v>
      </c>
      <c r="DD317" s="79">
        <f t="shared" si="89"/>
        <v>0</v>
      </c>
      <c r="DE317" s="40"/>
      <c r="DF317" s="119">
        <f t="shared" si="91"/>
        <v>46419</v>
      </c>
      <c r="DG317" s="121">
        <f t="shared" si="90"/>
        <v>0</v>
      </c>
      <c r="DJ317" s="119">
        <f t="shared" si="86"/>
        <v>46419</v>
      </c>
      <c r="DK317" s="118">
        <f t="shared" si="96"/>
        <v>0.12</v>
      </c>
      <c r="DL317" s="118">
        <f t="shared" si="97"/>
        <v>0.15</v>
      </c>
      <c r="DM317" s="118">
        <f t="shared" si="98"/>
        <v>0.18</v>
      </c>
      <c r="DO317" s="118">
        <f t="shared" si="99"/>
        <v>0</v>
      </c>
      <c r="DP317" s="118">
        <f t="shared" si="100"/>
        <v>0</v>
      </c>
      <c r="DQ317" s="118">
        <f t="shared" si="101"/>
        <v>0</v>
      </c>
    </row>
    <row r="318" spans="1:121" x14ac:dyDescent="0.2">
      <c r="A318" s="16"/>
      <c r="B318" s="21"/>
      <c r="C318" s="21"/>
      <c r="D318" s="21"/>
      <c r="E318" s="21"/>
      <c r="F318" s="21"/>
      <c r="G318" s="21"/>
      <c r="H318" s="21"/>
      <c r="I318" s="21"/>
      <c r="J318" s="21"/>
      <c r="K318" s="23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E318" s="21"/>
      <c r="BF318" s="23"/>
      <c r="BG318" s="21"/>
      <c r="BH318" s="21"/>
      <c r="BI318" s="21"/>
      <c r="BJ318" s="21"/>
      <c r="BK318" s="21"/>
      <c r="BL318" s="21"/>
      <c r="BM318" s="21"/>
      <c r="BN318" s="21"/>
      <c r="BO318" s="21"/>
      <c r="BP318" s="21"/>
      <c r="BQ318" s="21"/>
      <c r="BR318" s="21"/>
      <c r="BS318" s="21"/>
      <c r="BT318" s="21"/>
      <c r="BU318" s="21"/>
      <c r="BV318" s="21"/>
      <c r="BW318" s="21"/>
      <c r="BX318" s="21"/>
      <c r="BY318" s="21"/>
      <c r="BZ318" s="21"/>
      <c r="CA318" s="21"/>
      <c r="CB318" s="21"/>
      <c r="CC318" s="21"/>
      <c r="CD318" s="21"/>
      <c r="CE318" s="21"/>
      <c r="CF318"/>
      <c r="CN318"/>
      <c r="CO318"/>
      <c r="CP318"/>
      <c r="CQ318"/>
      <c r="CR318"/>
      <c r="CS318" s="2"/>
      <c r="CT318" s="26"/>
      <c r="CU318" s="40"/>
      <c r="CV318" s="40"/>
      <c r="CW318" s="119">
        <f t="shared" si="92"/>
        <v>46447</v>
      </c>
      <c r="CX318" s="118">
        <f t="shared" si="93"/>
        <v>0.2</v>
      </c>
      <c r="CY318" s="118">
        <f t="shared" si="94"/>
        <v>0.25</v>
      </c>
      <c r="CZ318" s="118">
        <f t="shared" si="95"/>
        <v>0.3</v>
      </c>
      <c r="DB318" s="79">
        <f t="shared" si="87"/>
        <v>0.16</v>
      </c>
      <c r="DC318" s="79">
        <f t="shared" si="88"/>
        <v>0.2</v>
      </c>
      <c r="DD318" s="79">
        <f t="shared" si="89"/>
        <v>0.24</v>
      </c>
      <c r="DE318" s="40"/>
      <c r="DF318" s="119">
        <f t="shared" si="91"/>
        <v>46447</v>
      </c>
      <c r="DG318" s="121">
        <f t="shared" si="90"/>
        <v>0.75</v>
      </c>
      <c r="DJ318" s="119">
        <f t="shared" si="86"/>
        <v>46447</v>
      </c>
      <c r="DK318" s="118">
        <f t="shared" si="96"/>
        <v>0.12</v>
      </c>
      <c r="DL318" s="118">
        <f t="shared" si="97"/>
        <v>0.15</v>
      </c>
      <c r="DM318" s="118">
        <f t="shared" si="98"/>
        <v>0.18</v>
      </c>
      <c r="DO318" s="118">
        <f t="shared" si="99"/>
        <v>0.08</v>
      </c>
      <c r="DP318" s="118">
        <f t="shared" si="100"/>
        <v>0.1</v>
      </c>
      <c r="DQ318" s="118">
        <f t="shared" si="101"/>
        <v>0.12</v>
      </c>
    </row>
    <row r="319" spans="1:121" x14ac:dyDescent="0.2">
      <c r="A319" s="16"/>
      <c r="B319" s="21"/>
      <c r="C319" s="21"/>
      <c r="D319" s="21"/>
      <c r="E319" s="21"/>
      <c r="F319" s="21"/>
      <c r="G319" s="21"/>
      <c r="H319" s="21"/>
      <c r="I319" s="21"/>
      <c r="J319" s="21"/>
      <c r="K319" s="23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E319" s="21"/>
      <c r="BF319" s="23"/>
      <c r="BG319" s="21"/>
      <c r="BH319" s="21"/>
      <c r="BI319" s="21"/>
      <c r="BJ319" s="21"/>
      <c r="BK319" s="21"/>
      <c r="BL319" s="21"/>
      <c r="BM319" s="21"/>
      <c r="BN319" s="21"/>
      <c r="BO319" s="21"/>
      <c r="BP319" s="21"/>
      <c r="BQ319" s="21"/>
      <c r="BR319" s="21"/>
      <c r="BS319" s="21"/>
      <c r="BT319" s="21"/>
      <c r="BU319" s="21"/>
      <c r="BV319" s="21"/>
      <c r="BW319" s="21"/>
      <c r="BX319" s="21"/>
      <c r="BY319" s="21"/>
      <c r="BZ319" s="21"/>
      <c r="CA319" s="21"/>
      <c r="CB319" s="21"/>
      <c r="CC319" s="21"/>
      <c r="CD319" s="21"/>
      <c r="CE319" s="21"/>
      <c r="CF319"/>
      <c r="CN319"/>
      <c r="CO319"/>
      <c r="CP319"/>
      <c r="CQ319"/>
      <c r="CR319"/>
      <c r="CS319" s="2"/>
      <c r="CT319" s="26"/>
      <c r="CU319" s="40"/>
      <c r="CV319" s="40"/>
      <c r="CW319" s="119">
        <f t="shared" si="92"/>
        <v>46478</v>
      </c>
      <c r="CX319" s="118">
        <f t="shared" si="93"/>
        <v>0.2</v>
      </c>
      <c r="CY319" s="118">
        <f t="shared" si="94"/>
        <v>0.25</v>
      </c>
      <c r="CZ319" s="118">
        <f t="shared" si="95"/>
        <v>0.3</v>
      </c>
      <c r="DB319" s="79">
        <f t="shared" si="87"/>
        <v>0.16</v>
      </c>
      <c r="DC319" s="79">
        <f t="shared" si="88"/>
        <v>0.2</v>
      </c>
      <c r="DD319" s="79">
        <f t="shared" si="89"/>
        <v>0.24</v>
      </c>
      <c r="DE319" s="40"/>
      <c r="DF319" s="119">
        <f t="shared" si="91"/>
        <v>46478</v>
      </c>
      <c r="DG319" s="121">
        <f t="shared" si="90"/>
        <v>0.75</v>
      </c>
      <c r="DJ319" s="119">
        <f t="shared" si="86"/>
        <v>46478</v>
      </c>
      <c r="DK319" s="118">
        <f t="shared" si="96"/>
        <v>0.12</v>
      </c>
      <c r="DL319" s="118">
        <f t="shared" si="97"/>
        <v>0.15</v>
      </c>
      <c r="DM319" s="118">
        <f t="shared" si="98"/>
        <v>0.18</v>
      </c>
      <c r="DO319" s="118">
        <f t="shared" si="99"/>
        <v>0.08</v>
      </c>
      <c r="DP319" s="118">
        <f t="shared" si="100"/>
        <v>0.1</v>
      </c>
      <c r="DQ319" s="118">
        <f t="shared" si="101"/>
        <v>0.12</v>
      </c>
    </row>
    <row r="320" spans="1:121" x14ac:dyDescent="0.2">
      <c r="A320" s="16"/>
      <c r="B320" s="21"/>
      <c r="C320" s="21"/>
      <c r="D320" s="21"/>
      <c r="E320" s="21"/>
      <c r="F320" s="21"/>
      <c r="G320" s="21"/>
      <c r="H320" s="21"/>
      <c r="I320" s="21"/>
      <c r="J320" s="21"/>
      <c r="K320" s="23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E320" s="21"/>
      <c r="BF320" s="23"/>
      <c r="BG320" s="21"/>
      <c r="BH320" s="21"/>
      <c r="BI320" s="21"/>
      <c r="BJ320" s="21"/>
      <c r="BK320" s="21"/>
      <c r="BL320" s="21"/>
      <c r="BM320" s="21"/>
      <c r="BN320" s="21"/>
      <c r="BO320" s="21"/>
      <c r="BP320" s="21"/>
      <c r="BQ320" s="21"/>
      <c r="BR320" s="21"/>
      <c r="BS320" s="21"/>
      <c r="BT320" s="21"/>
      <c r="BU320" s="21"/>
      <c r="BV320" s="21"/>
      <c r="BW320" s="21"/>
      <c r="BX320" s="21"/>
      <c r="BY320" s="21"/>
      <c r="BZ320" s="21"/>
      <c r="CA320" s="21"/>
      <c r="CB320" s="21"/>
      <c r="CC320" s="21"/>
      <c r="CD320" s="21"/>
      <c r="CE320" s="21"/>
      <c r="CF320"/>
      <c r="CN320"/>
      <c r="CO320"/>
      <c r="CP320"/>
      <c r="CQ320"/>
      <c r="CR320"/>
      <c r="CS320" s="2"/>
      <c r="CT320" s="26"/>
      <c r="CU320" s="40"/>
      <c r="CV320" s="40"/>
      <c r="CW320" s="119">
        <f t="shared" si="92"/>
        <v>46508</v>
      </c>
      <c r="CX320" s="118">
        <f t="shared" si="93"/>
        <v>0.2</v>
      </c>
      <c r="CY320" s="118">
        <f t="shared" si="94"/>
        <v>0.25</v>
      </c>
      <c r="CZ320" s="118">
        <f t="shared" si="95"/>
        <v>0.3</v>
      </c>
      <c r="DB320" s="79">
        <f t="shared" si="87"/>
        <v>0.16</v>
      </c>
      <c r="DC320" s="79">
        <f t="shared" si="88"/>
        <v>0.2</v>
      </c>
      <c r="DD320" s="79">
        <f t="shared" si="89"/>
        <v>0.24</v>
      </c>
      <c r="DE320" s="40"/>
      <c r="DF320" s="119">
        <f t="shared" si="91"/>
        <v>46508</v>
      </c>
      <c r="DG320" s="121">
        <f t="shared" si="90"/>
        <v>0.75</v>
      </c>
      <c r="DJ320" s="119">
        <f t="shared" si="86"/>
        <v>46508</v>
      </c>
      <c r="DK320" s="118">
        <f t="shared" si="96"/>
        <v>0.12</v>
      </c>
      <c r="DL320" s="118">
        <f t="shared" si="97"/>
        <v>0.15</v>
      </c>
      <c r="DM320" s="118">
        <f t="shared" si="98"/>
        <v>0.18</v>
      </c>
      <c r="DO320" s="118">
        <f t="shared" si="99"/>
        <v>0.08</v>
      </c>
      <c r="DP320" s="118">
        <f t="shared" si="100"/>
        <v>0.1</v>
      </c>
      <c r="DQ320" s="118">
        <f t="shared" si="101"/>
        <v>0.12</v>
      </c>
    </row>
    <row r="321" spans="1:121" x14ac:dyDescent="0.2">
      <c r="A321" s="16"/>
      <c r="B321" s="21"/>
      <c r="C321" s="21"/>
      <c r="D321" s="21"/>
      <c r="E321" s="21"/>
      <c r="F321" s="21"/>
      <c r="G321" s="21"/>
      <c r="H321" s="21"/>
      <c r="I321" s="21"/>
      <c r="J321" s="21"/>
      <c r="K321" s="23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21"/>
      <c r="BE321" s="21"/>
      <c r="BF321" s="23"/>
      <c r="BG321" s="21"/>
      <c r="BH321" s="21"/>
      <c r="BI321" s="21"/>
      <c r="BJ321" s="21"/>
      <c r="BK321" s="21"/>
      <c r="BL321" s="21"/>
      <c r="BM321" s="21"/>
      <c r="BN321" s="21"/>
      <c r="BO321" s="21"/>
      <c r="BP321" s="21"/>
      <c r="BQ321" s="21"/>
      <c r="BR321" s="21"/>
      <c r="BS321" s="21"/>
      <c r="BT321" s="21"/>
      <c r="BU321" s="21"/>
      <c r="BV321" s="21"/>
      <c r="BW321" s="21"/>
      <c r="BX321" s="21"/>
      <c r="BY321" s="21"/>
      <c r="BZ321" s="21"/>
      <c r="CA321" s="21"/>
      <c r="CB321" s="21"/>
      <c r="CC321" s="21"/>
      <c r="CD321" s="21"/>
      <c r="CE321" s="21"/>
      <c r="CF321"/>
      <c r="CN321"/>
      <c r="CO321"/>
      <c r="CP321"/>
      <c r="CQ321"/>
      <c r="CR321"/>
      <c r="CS321" s="2"/>
      <c r="CT321" s="26"/>
      <c r="CU321" s="40"/>
      <c r="CV321" s="40"/>
      <c r="CW321" s="119">
        <f t="shared" si="92"/>
        <v>46539</v>
      </c>
      <c r="CX321" s="118">
        <f t="shared" si="93"/>
        <v>0.2</v>
      </c>
      <c r="CY321" s="118">
        <f t="shared" si="94"/>
        <v>0.25</v>
      </c>
      <c r="CZ321" s="118">
        <f t="shared" si="95"/>
        <v>0.3</v>
      </c>
      <c r="DB321" s="79">
        <f t="shared" si="87"/>
        <v>0.16</v>
      </c>
      <c r="DC321" s="79">
        <f t="shared" si="88"/>
        <v>0.2</v>
      </c>
      <c r="DD321" s="79">
        <f t="shared" si="89"/>
        <v>0.24</v>
      </c>
      <c r="DE321" s="40"/>
      <c r="DF321" s="119">
        <f t="shared" si="91"/>
        <v>46539</v>
      </c>
      <c r="DG321" s="121">
        <f t="shared" si="90"/>
        <v>0.75</v>
      </c>
      <c r="DJ321" s="119">
        <f t="shared" si="86"/>
        <v>46539</v>
      </c>
      <c r="DK321" s="118">
        <f t="shared" si="96"/>
        <v>0.12</v>
      </c>
      <c r="DL321" s="118">
        <f t="shared" si="97"/>
        <v>0.15</v>
      </c>
      <c r="DM321" s="118">
        <f t="shared" si="98"/>
        <v>0.18</v>
      </c>
      <c r="DO321" s="118">
        <f t="shared" si="99"/>
        <v>0.08</v>
      </c>
      <c r="DP321" s="118">
        <f t="shared" si="100"/>
        <v>0.1</v>
      </c>
      <c r="DQ321" s="118">
        <f t="shared" si="101"/>
        <v>0.12</v>
      </c>
    </row>
    <row r="322" spans="1:121" x14ac:dyDescent="0.2">
      <c r="A322" s="16"/>
      <c r="B322" s="21"/>
      <c r="C322" s="21"/>
      <c r="D322" s="21"/>
      <c r="E322" s="21"/>
      <c r="F322" s="21"/>
      <c r="G322" s="21"/>
      <c r="H322" s="21"/>
      <c r="I322" s="21"/>
      <c r="J322" s="21"/>
      <c r="K322" s="23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21"/>
      <c r="BE322" s="21"/>
      <c r="BF322" s="23"/>
      <c r="BG322" s="21"/>
      <c r="BH322" s="21"/>
      <c r="BI322" s="21"/>
      <c r="BJ322" s="21"/>
      <c r="BK322" s="21"/>
      <c r="BL322" s="21"/>
      <c r="BM322" s="21"/>
      <c r="BN322" s="21"/>
      <c r="BO322" s="21"/>
      <c r="BP322" s="21"/>
      <c r="BQ322" s="21"/>
      <c r="BR322" s="21"/>
      <c r="BS322" s="21"/>
      <c r="BT322" s="21"/>
      <c r="BU322" s="21"/>
      <c r="BV322" s="21"/>
      <c r="BW322" s="21"/>
      <c r="BX322" s="21"/>
      <c r="BY322" s="21"/>
      <c r="BZ322" s="21"/>
      <c r="CA322" s="21"/>
      <c r="CB322" s="21"/>
      <c r="CC322" s="21"/>
      <c r="CD322" s="21"/>
      <c r="CE322" s="21"/>
      <c r="CF322"/>
      <c r="CN322"/>
      <c r="CO322"/>
      <c r="CP322"/>
      <c r="CQ322"/>
      <c r="CR322"/>
      <c r="CS322" s="2"/>
      <c r="CT322" s="26"/>
      <c r="CU322" s="40"/>
      <c r="CV322" s="40"/>
      <c r="CW322" s="119">
        <f t="shared" si="92"/>
        <v>46569</v>
      </c>
      <c r="CX322" s="118">
        <f t="shared" si="93"/>
        <v>0.2</v>
      </c>
      <c r="CY322" s="118">
        <f t="shared" si="94"/>
        <v>0.25</v>
      </c>
      <c r="CZ322" s="118">
        <f t="shared" si="95"/>
        <v>0.3</v>
      </c>
      <c r="DB322" s="79">
        <f t="shared" si="87"/>
        <v>0.16</v>
      </c>
      <c r="DC322" s="79">
        <f t="shared" si="88"/>
        <v>0.2</v>
      </c>
      <c r="DD322" s="79">
        <f t="shared" si="89"/>
        <v>0.24</v>
      </c>
      <c r="DE322" s="40"/>
      <c r="DF322" s="119">
        <f t="shared" si="91"/>
        <v>46569</v>
      </c>
      <c r="DG322" s="121">
        <f t="shared" si="90"/>
        <v>0.75</v>
      </c>
      <c r="DJ322" s="119">
        <f t="shared" si="86"/>
        <v>46569</v>
      </c>
      <c r="DK322" s="118">
        <f t="shared" si="96"/>
        <v>0.12</v>
      </c>
      <c r="DL322" s="118">
        <f t="shared" si="97"/>
        <v>0.15</v>
      </c>
      <c r="DM322" s="118">
        <f t="shared" si="98"/>
        <v>0.18</v>
      </c>
      <c r="DO322" s="118">
        <f t="shared" si="99"/>
        <v>0.08</v>
      </c>
      <c r="DP322" s="118">
        <f t="shared" si="100"/>
        <v>0.1</v>
      </c>
      <c r="DQ322" s="118">
        <f t="shared" si="101"/>
        <v>0.12</v>
      </c>
    </row>
    <row r="323" spans="1:121" x14ac:dyDescent="0.2">
      <c r="A323" s="16"/>
      <c r="B323" s="21"/>
      <c r="C323" s="21"/>
      <c r="D323" s="21"/>
      <c r="E323" s="21"/>
      <c r="F323" s="21"/>
      <c r="G323" s="21"/>
      <c r="H323" s="21"/>
      <c r="I323" s="21"/>
      <c r="J323" s="21"/>
      <c r="K323" s="23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21"/>
      <c r="BE323" s="21"/>
      <c r="BF323" s="23"/>
      <c r="BG323" s="21"/>
      <c r="BH323" s="21"/>
      <c r="BI323" s="21"/>
      <c r="BJ323" s="21"/>
      <c r="BK323" s="21"/>
      <c r="BL323" s="21"/>
      <c r="BM323" s="21"/>
      <c r="BN323" s="21"/>
      <c r="BO323" s="21"/>
      <c r="BP323" s="21"/>
      <c r="BQ323" s="21"/>
      <c r="BR323" s="21"/>
      <c r="BS323" s="21"/>
      <c r="BT323" s="21"/>
      <c r="BU323" s="21"/>
      <c r="BV323" s="21"/>
      <c r="BW323" s="21"/>
      <c r="BX323" s="21"/>
      <c r="BY323" s="21"/>
      <c r="BZ323" s="21"/>
      <c r="CA323" s="21"/>
      <c r="CB323" s="21"/>
      <c r="CC323" s="21"/>
      <c r="CD323" s="21"/>
      <c r="CE323" s="21"/>
      <c r="CF323"/>
      <c r="CN323"/>
      <c r="CO323"/>
      <c r="CP323"/>
      <c r="CQ323"/>
      <c r="CR323"/>
      <c r="CS323" s="2"/>
      <c r="CT323" s="26"/>
      <c r="CU323" s="40"/>
      <c r="CV323" s="40"/>
      <c r="CW323" s="119">
        <f t="shared" si="92"/>
        <v>46600</v>
      </c>
      <c r="CX323" s="118">
        <f t="shared" si="93"/>
        <v>0.32</v>
      </c>
      <c r="CY323" s="118">
        <f t="shared" si="94"/>
        <v>0.4</v>
      </c>
      <c r="CZ323" s="118">
        <f t="shared" si="95"/>
        <v>0.48</v>
      </c>
      <c r="DB323" s="79">
        <f t="shared" si="87"/>
        <v>0.24</v>
      </c>
      <c r="DC323" s="79">
        <f t="shared" si="88"/>
        <v>0.3</v>
      </c>
      <c r="DD323" s="79">
        <f t="shared" si="89"/>
        <v>0.36</v>
      </c>
      <c r="DE323" s="40"/>
      <c r="DF323" s="119">
        <f t="shared" si="91"/>
        <v>46600</v>
      </c>
      <c r="DG323" s="121">
        <f t="shared" si="90"/>
        <v>0.75</v>
      </c>
      <c r="DJ323" s="119">
        <f t="shared" si="86"/>
        <v>46600</v>
      </c>
      <c r="DK323" s="118">
        <f t="shared" si="96"/>
        <v>0.192</v>
      </c>
      <c r="DL323" s="118">
        <f t="shared" si="97"/>
        <v>0.24</v>
      </c>
      <c r="DM323" s="118">
        <f t="shared" si="98"/>
        <v>0.28799999999999998</v>
      </c>
      <c r="DO323" s="118">
        <f t="shared" si="99"/>
        <v>0.12</v>
      </c>
      <c r="DP323" s="118">
        <f t="shared" si="100"/>
        <v>0.15</v>
      </c>
      <c r="DQ323" s="118">
        <f t="shared" si="101"/>
        <v>0.18</v>
      </c>
    </row>
    <row r="324" spans="1:121" x14ac:dyDescent="0.2">
      <c r="A324" s="16"/>
      <c r="B324" s="21"/>
      <c r="C324" s="21"/>
      <c r="D324" s="21"/>
      <c r="E324" s="21"/>
      <c r="F324" s="21"/>
      <c r="G324" s="21"/>
      <c r="H324" s="21"/>
      <c r="I324" s="21"/>
      <c r="J324" s="21"/>
      <c r="K324" s="23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21"/>
      <c r="BE324" s="21"/>
      <c r="BF324" s="23"/>
      <c r="BG324" s="21"/>
      <c r="BH324" s="21"/>
      <c r="BI324" s="21"/>
      <c r="BJ324" s="21"/>
      <c r="BK324" s="21"/>
      <c r="BL324" s="21"/>
      <c r="BM324" s="21"/>
      <c r="BN324" s="21"/>
      <c r="BO324" s="21"/>
      <c r="BP324" s="21"/>
      <c r="BQ324" s="21"/>
      <c r="BR324" s="21"/>
      <c r="BS324" s="21"/>
      <c r="BT324" s="21"/>
      <c r="BU324" s="21"/>
      <c r="BV324" s="21"/>
      <c r="BW324" s="21"/>
      <c r="BX324" s="21"/>
      <c r="BY324" s="21"/>
      <c r="BZ324" s="21"/>
      <c r="CA324" s="21"/>
      <c r="CB324" s="21"/>
      <c r="CC324" s="21"/>
      <c r="CD324" s="21"/>
      <c r="CE324" s="21"/>
      <c r="CF324"/>
      <c r="CN324"/>
      <c r="CO324"/>
      <c r="CP324"/>
      <c r="CQ324"/>
      <c r="CR324"/>
      <c r="CS324" s="2"/>
      <c r="CT324" s="26"/>
      <c r="CU324" s="40"/>
      <c r="CV324" s="40"/>
      <c r="CW324" s="119">
        <f t="shared" si="92"/>
        <v>46631</v>
      </c>
      <c r="CX324" s="118">
        <f t="shared" si="93"/>
        <v>0.32</v>
      </c>
      <c r="CY324" s="118">
        <f t="shared" si="94"/>
        <v>0.4</v>
      </c>
      <c r="CZ324" s="118">
        <f t="shared" si="95"/>
        <v>0.48</v>
      </c>
      <c r="DB324" s="79">
        <f t="shared" si="87"/>
        <v>0.24</v>
      </c>
      <c r="DC324" s="79">
        <f t="shared" si="88"/>
        <v>0.3</v>
      </c>
      <c r="DD324" s="79">
        <f t="shared" si="89"/>
        <v>0.36</v>
      </c>
      <c r="DE324" s="40"/>
      <c r="DF324" s="119">
        <f t="shared" si="91"/>
        <v>46631</v>
      </c>
      <c r="DG324" s="121">
        <f t="shared" si="90"/>
        <v>0.75</v>
      </c>
      <c r="DJ324" s="119">
        <f t="shared" si="86"/>
        <v>46631</v>
      </c>
      <c r="DK324" s="118">
        <f t="shared" si="96"/>
        <v>0.192</v>
      </c>
      <c r="DL324" s="118">
        <f t="shared" si="97"/>
        <v>0.24</v>
      </c>
      <c r="DM324" s="118">
        <f t="shared" si="98"/>
        <v>0.28799999999999998</v>
      </c>
      <c r="DO324" s="118">
        <f t="shared" si="99"/>
        <v>0.12</v>
      </c>
      <c r="DP324" s="118">
        <f t="shared" si="100"/>
        <v>0.15</v>
      </c>
      <c r="DQ324" s="118">
        <f t="shared" si="101"/>
        <v>0.18</v>
      </c>
    </row>
    <row r="325" spans="1:121" x14ac:dyDescent="0.2">
      <c r="A325" s="16"/>
      <c r="B325" s="21"/>
      <c r="C325" s="21"/>
      <c r="D325" s="21"/>
      <c r="E325" s="21"/>
      <c r="F325" s="21"/>
      <c r="G325" s="21"/>
      <c r="H325" s="21"/>
      <c r="I325" s="21"/>
      <c r="J325" s="21"/>
      <c r="K325" s="23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21"/>
      <c r="BE325" s="21"/>
      <c r="BF325" s="23"/>
      <c r="BG325" s="21"/>
      <c r="BH325" s="21"/>
      <c r="BI325" s="21"/>
      <c r="BJ325" s="21"/>
      <c r="BK325" s="21"/>
      <c r="BL325" s="21"/>
      <c r="BM325" s="21"/>
      <c r="BN325" s="21"/>
      <c r="BO325" s="21"/>
      <c r="BP325" s="21"/>
      <c r="BQ325" s="21"/>
      <c r="BR325" s="21"/>
      <c r="BS325" s="21"/>
      <c r="BT325" s="21"/>
      <c r="BU325" s="21"/>
      <c r="BV325" s="21"/>
      <c r="BW325" s="21"/>
      <c r="BX325" s="21"/>
      <c r="BY325" s="21"/>
      <c r="BZ325" s="21"/>
      <c r="CA325" s="21"/>
      <c r="CB325" s="21"/>
      <c r="CC325" s="21"/>
      <c r="CD325" s="21"/>
      <c r="CE325" s="21"/>
      <c r="CF325"/>
      <c r="CN325"/>
      <c r="CO325"/>
      <c r="CP325"/>
      <c r="CQ325"/>
      <c r="CR325"/>
      <c r="CS325" s="2"/>
      <c r="CT325" s="26"/>
      <c r="CU325" s="40"/>
      <c r="CV325" s="40"/>
      <c r="CW325" s="119">
        <f t="shared" si="92"/>
        <v>46661</v>
      </c>
      <c r="CX325" s="118">
        <f t="shared" si="93"/>
        <v>0.2</v>
      </c>
      <c r="CY325" s="118">
        <f t="shared" si="94"/>
        <v>0.25</v>
      </c>
      <c r="CZ325" s="118">
        <f t="shared" si="95"/>
        <v>0.3</v>
      </c>
      <c r="DB325" s="79">
        <f t="shared" si="87"/>
        <v>0.16</v>
      </c>
      <c r="DC325" s="79">
        <f t="shared" si="88"/>
        <v>0.2</v>
      </c>
      <c r="DD325" s="79">
        <f t="shared" si="89"/>
        <v>0.24</v>
      </c>
      <c r="DE325" s="40"/>
      <c r="DF325" s="119">
        <f t="shared" si="91"/>
        <v>46661</v>
      </c>
      <c r="DG325" s="121">
        <f t="shared" si="90"/>
        <v>0.75</v>
      </c>
      <c r="DJ325" s="119">
        <f t="shared" si="86"/>
        <v>46661</v>
      </c>
      <c r="DK325" s="118">
        <f t="shared" si="96"/>
        <v>0.12</v>
      </c>
      <c r="DL325" s="118">
        <f t="shared" si="97"/>
        <v>0.15</v>
      </c>
      <c r="DM325" s="118">
        <f t="shared" si="98"/>
        <v>0.18</v>
      </c>
      <c r="DO325" s="118">
        <f t="shared" si="99"/>
        <v>0.08</v>
      </c>
      <c r="DP325" s="118">
        <f t="shared" si="100"/>
        <v>0.1</v>
      </c>
      <c r="DQ325" s="118">
        <f t="shared" si="101"/>
        <v>0.12</v>
      </c>
    </row>
    <row r="326" spans="1:121" x14ac:dyDescent="0.2">
      <c r="A326" s="16"/>
      <c r="B326" s="21"/>
      <c r="C326" s="21"/>
      <c r="D326" s="21"/>
      <c r="E326" s="21"/>
      <c r="F326" s="21"/>
      <c r="G326" s="21"/>
      <c r="H326" s="21"/>
      <c r="I326" s="21"/>
      <c r="J326" s="21"/>
      <c r="K326" s="23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21"/>
      <c r="BE326" s="21"/>
      <c r="BF326" s="23"/>
      <c r="BG326" s="21"/>
      <c r="BH326" s="21"/>
      <c r="BI326" s="21"/>
      <c r="BJ326" s="21"/>
      <c r="BK326" s="21"/>
      <c r="BL326" s="21"/>
      <c r="BM326" s="21"/>
      <c r="BN326" s="21"/>
      <c r="BO326" s="21"/>
      <c r="BP326" s="21"/>
      <c r="BQ326" s="21"/>
      <c r="BR326" s="21"/>
      <c r="BS326" s="21"/>
      <c r="BT326" s="21"/>
      <c r="BU326" s="21"/>
      <c r="BV326" s="21"/>
      <c r="BW326" s="21"/>
      <c r="BX326" s="21"/>
      <c r="BY326" s="21"/>
      <c r="BZ326" s="21"/>
      <c r="CA326" s="21"/>
      <c r="CB326" s="21"/>
      <c r="CC326" s="21"/>
      <c r="CD326" s="21"/>
      <c r="CE326" s="21"/>
      <c r="CF326"/>
      <c r="CN326"/>
      <c r="CO326"/>
      <c r="CP326"/>
      <c r="CQ326"/>
      <c r="CR326"/>
      <c r="CS326" s="2"/>
      <c r="CT326" s="26"/>
      <c r="CU326" s="40"/>
      <c r="CV326" s="40"/>
      <c r="CW326" s="119">
        <f t="shared" si="92"/>
        <v>46692</v>
      </c>
      <c r="CX326" s="118">
        <f t="shared" si="93"/>
        <v>0.2</v>
      </c>
      <c r="CY326" s="118">
        <f t="shared" si="94"/>
        <v>0.25</v>
      </c>
      <c r="CZ326" s="118">
        <f t="shared" si="95"/>
        <v>0.3</v>
      </c>
      <c r="DB326" s="79">
        <f t="shared" si="87"/>
        <v>0.16</v>
      </c>
      <c r="DC326" s="79">
        <f t="shared" si="88"/>
        <v>0.2</v>
      </c>
      <c r="DD326" s="79">
        <f t="shared" si="89"/>
        <v>0.24</v>
      </c>
      <c r="DE326" s="40"/>
      <c r="DF326" s="119">
        <f t="shared" si="91"/>
        <v>46692</v>
      </c>
      <c r="DG326" s="121">
        <f t="shared" si="90"/>
        <v>0.75</v>
      </c>
      <c r="DJ326" s="119">
        <f t="shared" si="86"/>
        <v>46692</v>
      </c>
      <c r="DK326" s="118">
        <f t="shared" si="96"/>
        <v>0.12</v>
      </c>
      <c r="DL326" s="118">
        <f t="shared" si="97"/>
        <v>0.15</v>
      </c>
      <c r="DM326" s="118">
        <f t="shared" si="98"/>
        <v>0.18</v>
      </c>
      <c r="DO326" s="118">
        <f t="shared" si="99"/>
        <v>0.08</v>
      </c>
      <c r="DP326" s="118">
        <f t="shared" si="100"/>
        <v>0.1</v>
      </c>
      <c r="DQ326" s="118">
        <f t="shared" si="101"/>
        <v>0.12</v>
      </c>
    </row>
    <row r="327" spans="1:121" x14ac:dyDescent="0.2">
      <c r="A327" s="16"/>
      <c r="B327" s="21"/>
      <c r="C327" s="21"/>
      <c r="D327" s="21"/>
      <c r="E327" s="21"/>
      <c r="F327" s="21"/>
      <c r="G327" s="21"/>
      <c r="H327" s="21"/>
      <c r="I327" s="21"/>
      <c r="J327" s="21"/>
      <c r="K327" s="23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  <c r="AW327" s="21"/>
      <c r="AX327" s="21"/>
      <c r="AY327" s="21"/>
      <c r="AZ327" s="21"/>
      <c r="BA327" s="21"/>
      <c r="BB327" s="21"/>
      <c r="BC327" s="21"/>
      <c r="BD327" s="21"/>
      <c r="BE327" s="21"/>
      <c r="BF327" s="23"/>
      <c r="BG327" s="21"/>
      <c r="BH327" s="21"/>
      <c r="BI327" s="21"/>
      <c r="BJ327" s="21"/>
      <c r="BK327" s="21"/>
      <c r="BL327" s="21"/>
      <c r="BM327" s="21"/>
      <c r="BN327" s="21"/>
      <c r="BO327" s="21"/>
      <c r="BP327" s="21"/>
      <c r="BQ327" s="21"/>
      <c r="BR327" s="21"/>
      <c r="BS327" s="21"/>
      <c r="BT327" s="21"/>
      <c r="BU327" s="21"/>
      <c r="BV327" s="21"/>
      <c r="BW327" s="21"/>
      <c r="BX327" s="21"/>
      <c r="BY327" s="21"/>
      <c r="BZ327" s="21"/>
      <c r="CA327" s="21"/>
      <c r="CB327" s="21"/>
      <c r="CC327" s="21"/>
      <c r="CD327" s="21"/>
      <c r="CE327" s="21"/>
      <c r="CF327"/>
      <c r="CN327"/>
      <c r="CO327"/>
      <c r="CP327"/>
      <c r="CQ327"/>
      <c r="CR327"/>
      <c r="CS327" s="2"/>
      <c r="CT327" s="26"/>
      <c r="CU327" s="40"/>
      <c r="CV327" s="40"/>
      <c r="CW327" s="119">
        <f t="shared" si="92"/>
        <v>46722</v>
      </c>
      <c r="CX327" s="118">
        <f t="shared" si="93"/>
        <v>0.2</v>
      </c>
      <c r="CY327" s="118">
        <f t="shared" si="94"/>
        <v>0.25</v>
      </c>
      <c r="CZ327" s="118">
        <f t="shared" si="95"/>
        <v>0.3</v>
      </c>
      <c r="DB327" s="79">
        <f t="shared" si="87"/>
        <v>0.16</v>
      </c>
      <c r="DC327" s="79">
        <f t="shared" si="88"/>
        <v>0.2</v>
      </c>
      <c r="DD327" s="79">
        <f t="shared" si="89"/>
        <v>0.24</v>
      </c>
      <c r="DE327" s="40"/>
      <c r="DF327" s="119">
        <f t="shared" si="91"/>
        <v>46722</v>
      </c>
      <c r="DG327" s="121">
        <f t="shared" si="90"/>
        <v>0.75</v>
      </c>
      <c r="DJ327" s="119">
        <f t="shared" si="86"/>
        <v>46722</v>
      </c>
      <c r="DK327" s="118">
        <f t="shared" si="96"/>
        <v>0.12</v>
      </c>
      <c r="DL327" s="118">
        <f t="shared" si="97"/>
        <v>0.15</v>
      </c>
      <c r="DM327" s="118">
        <f t="shared" si="98"/>
        <v>0.18</v>
      </c>
      <c r="DO327" s="118">
        <f t="shared" si="99"/>
        <v>0.08</v>
      </c>
      <c r="DP327" s="118">
        <f t="shared" si="100"/>
        <v>0.1</v>
      </c>
      <c r="DQ327" s="118">
        <f t="shared" si="101"/>
        <v>0.12</v>
      </c>
    </row>
    <row r="328" spans="1:121" x14ac:dyDescent="0.2">
      <c r="A328" s="16"/>
      <c r="B328" s="21"/>
      <c r="C328" s="21"/>
      <c r="D328" s="21"/>
      <c r="E328" s="21"/>
      <c r="F328" s="21"/>
      <c r="G328" s="21"/>
      <c r="H328" s="21"/>
      <c r="I328" s="21"/>
      <c r="J328" s="21"/>
      <c r="K328" s="23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1"/>
      <c r="BC328" s="21"/>
      <c r="BD328" s="21"/>
      <c r="BE328" s="21"/>
      <c r="BF328" s="23"/>
      <c r="BG328" s="21"/>
      <c r="BH328" s="21"/>
      <c r="BI328" s="21"/>
      <c r="BJ328" s="21"/>
      <c r="BK328" s="21"/>
      <c r="BL328" s="21"/>
      <c r="BM328" s="21"/>
      <c r="BN328" s="21"/>
      <c r="BO328" s="21"/>
      <c r="BP328" s="21"/>
      <c r="BQ328" s="21"/>
      <c r="BR328" s="21"/>
      <c r="BS328" s="21"/>
      <c r="BT328" s="21"/>
      <c r="BU328" s="21"/>
      <c r="BV328" s="21"/>
      <c r="BW328" s="21"/>
      <c r="BX328" s="21"/>
      <c r="BY328" s="21"/>
      <c r="BZ328" s="21"/>
      <c r="CA328" s="21"/>
      <c r="CB328" s="21"/>
      <c r="CC328" s="21"/>
      <c r="CD328" s="21"/>
      <c r="CE328" s="21"/>
      <c r="CF328"/>
      <c r="CN328"/>
      <c r="CO328"/>
      <c r="CP328"/>
      <c r="CQ328"/>
      <c r="CR328"/>
      <c r="CS328" s="2"/>
      <c r="CT328" s="26"/>
      <c r="CU328" s="40"/>
      <c r="CV328" s="40"/>
      <c r="CW328" s="119">
        <f t="shared" si="92"/>
        <v>46753</v>
      </c>
      <c r="CX328" s="118">
        <f t="shared" si="93"/>
        <v>0.2</v>
      </c>
      <c r="CY328" s="118">
        <f t="shared" si="94"/>
        <v>0.25</v>
      </c>
      <c r="CZ328" s="118">
        <f t="shared" si="95"/>
        <v>0.3</v>
      </c>
      <c r="DB328" s="79">
        <f t="shared" si="87"/>
        <v>0.16</v>
      </c>
      <c r="DC328" s="79">
        <f t="shared" si="88"/>
        <v>0.2</v>
      </c>
      <c r="DD328" s="79">
        <f t="shared" si="89"/>
        <v>0.24</v>
      </c>
      <c r="DE328" s="40"/>
      <c r="DF328" s="119">
        <f t="shared" si="91"/>
        <v>46753</v>
      </c>
      <c r="DG328" s="121">
        <f t="shared" si="90"/>
        <v>0.75</v>
      </c>
      <c r="DJ328" s="119">
        <f t="shared" si="86"/>
        <v>46753</v>
      </c>
      <c r="DK328" s="118">
        <f t="shared" si="96"/>
        <v>0.12</v>
      </c>
      <c r="DL328" s="118">
        <f t="shared" si="97"/>
        <v>0.15</v>
      </c>
      <c r="DM328" s="118">
        <f t="shared" si="98"/>
        <v>0.18</v>
      </c>
      <c r="DO328" s="118">
        <f t="shared" si="99"/>
        <v>0.08</v>
      </c>
      <c r="DP328" s="118">
        <f t="shared" si="100"/>
        <v>0.1</v>
      </c>
      <c r="DQ328" s="118">
        <f t="shared" si="101"/>
        <v>0.12</v>
      </c>
    </row>
    <row r="329" spans="1:121" x14ac:dyDescent="0.2">
      <c r="A329" s="16"/>
      <c r="B329" s="21"/>
      <c r="C329" s="21"/>
      <c r="D329" s="21"/>
      <c r="E329" s="21"/>
      <c r="F329" s="21"/>
      <c r="G329" s="21"/>
      <c r="H329" s="21"/>
      <c r="I329" s="21"/>
      <c r="J329" s="21"/>
      <c r="K329" s="23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  <c r="AV329" s="21"/>
      <c r="AW329" s="21"/>
      <c r="AX329" s="21"/>
      <c r="AY329" s="21"/>
      <c r="AZ329" s="21"/>
      <c r="BA329" s="21"/>
      <c r="BB329" s="21"/>
      <c r="BC329" s="21"/>
      <c r="BD329" s="21"/>
      <c r="BE329" s="21"/>
      <c r="BF329" s="23"/>
      <c r="BG329" s="21"/>
      <c r="BH329" s="21"/>
      <c r="BI329" s="21"/>
      <c r="BJ329" s="21"/>
      <c r="BK329" s="21"/>
      <c r="BL329" s="21"/>
      <c r="BM329" s="21"/>
      <c r="BN329" s="21"/>
      <c r="BO329" s="21"/>
      <c r="BP329" s="21"/>
      <c r="BQ329" s="21"/>
      <c r="BR329" s="21"/>
      <c r="BS329" s="21"/>
      <c r="BT329" s="21"/>
      <c r="BU329" s="21"/>
      <c r="BV329" s="21"/>
      <c r="BW329" s="21"/>
      <c r="BX329" s="21"/>
      <c r="BY329" s="21"/>
      <c r="BZ329" s="21"/>
      <c r="CA329" s="21"/>
      <c r="CB329" s="21"/>
      <c r="CC329" s="21"/>
      <c r="CD329" s="21"/>
      <c r="CE329" s="21"/>
      <c r="CF329"/>
      <c r="CN329"/>
      <c r="CO329"/>
      <c r="CP329"/>
      <c r="CQ329"/>
      <c r="CR329"/>
      <c r="CS329" s="2"/>
      <c r="CT329" s="26"/>
      <c r="CU329" s="40"/>
      <c r="CV329" s="40"/>
      <c r="CW329" s="119">
        <f t="shared" si="92"/>
        <v>46784</v>
      </c>
      <c r="CX329" s="118">
        <f t="shared" si="93"/>
        <v>0.2</v>
      </c>
      <c r="CY329" s="118">
        <f t="shared" si="94"/>
        <v>0.25</v>
      </c>
      <c r="CZ329" s="118">
        <f t="shared" si="95"/>
        <v>0.3</v>
      </c>
      <c r="DB329" s="79">
        <f t="shared" si="87"/>
        <v>0</v>
      </c>
      <c r="DC329" s="79">
        <f t="shared" si="88"/>
        <v>0</v>
      </c>
      <c r="DD329" s="79">
        <f t="shared" si="89"/>
        <v>0</v>
      </c>
      <c r="DE329" s="40"/>
      <c r="DF329" s="119">
        <f t="shared" si="91"/>
        <v>46784</v>
      </c>
      <c r="DG329" s="121">
        <f t="shared" si="90"/>
        <v>0</v>
      </c>
      <c r="DJ329" s="119">
        <f t="shared" si="86"/>
        <v>46784</v>
      </c>
      <c r="DK329" s="118">
        <f t="shared" si="96"/>
        <v>0.12</v>
      </c>
      <c r="DL329" s="118">
        <f t="shared" si="97"/>
        <v>0.15</v>
      </c>
      <c r="DM329" s="118">
        <f t="shared" si="98"/>
        <v>0.18</v>
      </c>
      <c r="DO329" s="118">
        <f t="shared" si="99"/>
        <v>0</v>
      </c>
      <c r="DP329" s="118">
        <f t="shared" si="100"/>
        <v>0</v>
      </c>
      <c r="DQ329" s="118">
        <f t="shared" si="101"/>
        <v>0</v>
      </c>
    </row>
    <row r="330" spans="1:121" x14ac:dyDescent="0.2">
      <c r="A330" s="16"/>
      <c r="B330" s="21"/>
      <c r="C330" s="21"/>
      <c r="D330" s="21"/>
      <c r="E330" s="21"/>
      <c r="F330" s="21"/>
      <c r="G330" s="21"/>
      <c r="H330" s="21"/>
      <c r="I330" s="21"/>
      <c r="J330" s="21"/>
      <c r="K330" s="23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  <c r="BD330" s="21"/>
      <c r="BE330" s="21"/>
      <c r="BF330" s="23"/>
      <c r="BG330" s="21"/>
      <c r="BH330" s="21"/>
      <c r="BI330" s="21"/>
      <c r="BJ330" s="21"/>
      <c r="BK330" s="21"/>
      <c r="BL330" s="21"/>
      <c r="BM330" s="21"/>
      <c r="BN330" s="21"/>
      <c r="BO330" s="21"/>
      <c r="BP330" s="21"/>
      <c r="BQ330" s="21"/>
      <c r="BR330" s="21"/>
      <c r="BS330" s="21"/>
      <c r="BT330" s="21"/>
      <c r="BU330" s="21"/>
      <c r="BV330" s="21"/>
      <c r="BW330" s="21"/>
      <c r="BX330" s="21"/>
      <c r="BY330" s="21"/>
      <c r="BZ330" s="21"/>
      <c r="CA330" s="21"/>
      <c r="CB330" s="21"/>
      <c r="CC330" s="21"/>
      <c r="CD330" s="21"/>
      <c r="CE330" s="21"/>
      <c r="CF330"/>
      <c r="CN330"/>
      <c r="CO330"/>
      <c r="CP330"/>
      <c r="CQ330"/>
      <c r="CR330"/>
      <c r="CS330" s="2"/>
      <c r="CT330" s="26"/>
      <c r="CU330" s="40"/>
      <c r="CV330" s="40"/>
      <c r="CW330" s="119">
        <f t="shared" si="92"/>
        <v>46813</v>
      </c>
      <c r="CX330" s="118">
        <f t="shared" si="93"/>
        <v>0.2</v>
      </c>
      <c r="CY330" s="118">
        <f t="shared" si="94"/>
        <v>0.25</v>
      </c>
      <c r="CZ330" s="118">
        <f t="shared" si="95"/>
        <v>0.3</v>
      </c>
      <c r="DB330" s="79">
        <f t="shared" si="87"/>
        <v>0.16</v>
      </c>
      <c r="DC330" s="79">
        <f t="shared" si="88"/>
        <v>0.2</v>
      </c>
      <c r="DD330" s="79">
        <f t="shared" si="89"/>
        <v>0.24</v>
      </c>
      <c r="DE330" s="40"/>
      <c r="DF330" s="119">
        <f t="shared" ref="DF330:DF361" si="102">IF(BF330=0,EOMONTH(DF329,0)+1,BF330)</f>
        <v>46813</v>
      </c>
      <c r="DG330" s="121">
        <f t="shared" si="90"/>
        <v>0.75</v>
      </c>
      <c r="DJ330" s="119">
        <f t="shared" si="86"/>
        <v>46813</v>
      </c>
      <c r="DK330" s="118">
        <f t="shared" si="96"/>
        <v>0.12</v>
      </c>
      <c r="DL330" s="118">
        <f t="shared" si="97"/>
        <v>0.15</v>
      </c>
      <c r="DM330" s="118">
        <f t="shared" si="98"/>
        <v>0.18</v>
      </c>
      <c r="DO330" s="118">
        <f t="shared" si="99"/>
        <v>0.08</v>
      </c>
      <c r="DP330" s="118">
        <f t="shared" si="100"/>
        <v>0.1</v>
      </c>
      <c r="DQ330" s="118">
        <f t="shared" si="101"/>
        <v>0.12</v>
      </c>
    </row>
    <row r="331" spans="1:121" x14ac:dyDescent="0.2">
      <c r="A331" s="16"/>
      <c r="B331" s="21"/>
      <c r="C331" s="21"/>
      <c r="D331" s="21"/>
      <c r="E331" s="21"/>
      <c r="F331" s="21"/>
      <c r="G331" s="21"/>
      <c r="H331" s="21"/>
      <c r="I331" s="21"/>
      <c r="J331" s="21"/>
      <c r="K331" s="23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  <c r="AV331" s="21"/>
      <c r="AW331" s="21"/>
      <c r="AX331" s="21"/>
      <c r="AY331" s="21"/>
      <c r="AZ331" s="21"/>
      <c r="BA331" s="21"/>
      <c r="BB331" s="21"/>
      <c r="BC331" s="21"/>
      <c r="BD331" s="21"/>
      <c r="BE331" s="21"/>
      <c r="BF331" s="23"/>
      <c r="BG331" s="21"/>
      <c r="BH331" s="21"/>
      <c r="BI331" s="21"/>
      <c r="BJ331" s="21"/>
      <c r="BK331" s="21"/>
      <c r="BL331" s="21"/>
      <c r="BM331" s="21"/>
      <c r="BN331" s="21"/>
      <c r="BO331" s="21"/>
      <c r="BP331" s="21"/>
      <c r="BQ331" s="21"/>
      <c r="BR331" s="21"/>
      <c r="BS331" s="21"/>
      <c r="BT331" s="21"/>
      <c r="BU331" s="21"/>
      <c r="BV331" s="21"/>
      <c r="BW331" s="21"/>
      <c r="BX331" s="21"/>
      <c r="BY331" s="21"/>
      <c r="BZ331" s="21"/>
      <c r="CA331" s="21"/>
      <c r="CB331" s="21"/>
      <c r="CC331" s="21"/>
      <c r="CD331" s="21"/>
      <c r="CE331" s="21"/>
      <c r="CF331"/>
      <c r="CN331"/>
      <c r="CO331"/>
      <c r="CP331"/>
      <c r="CQ331"/>
      <c r="CR331"/>
      <c r="CS331" s="2"/>
      <c r="CT331" s="26"/>
      <c r="CU331" s="40"/>
      <c r="CV331" s="40"/>
      <c r="CW331" s="119">
        <f t="shared" ref="CW331:CW362" si="103">EOMONTH(CW330,0)+1</f>
        <v>46844</v>
      </c>
      <c r="CX331" s="118">
        <f t="shared" si="93"/>
        <v>0.2</v>
      </c>
      <c r="CY331" s="118">
        <f t="shared" si="94"/>
        <v>0.25</v>
      </c>
      <c r="CZ331" s="118">
        <f t="shared" si="95"/>
        <v>0.3</v>
      </c>
      <c r="DB331" s="79">
        <f t="shared" si="87"/>
        <v>0.16</v>
      </c>
      <c r="DC331" s="79">
        <f t="shared" si="88"/>
        <v>0.2</v>
      </c>
      <c r="DD331" s="79">
        <f t="shared" si="89"/>
        <v>0.24</v>
      </c>
      <c r="DE331" s="40"/>
      <c r="DF331" s="119">
        <f t="shared" si="102"/>
        <v>46844</v>
      </c>
      <c r="DG331" s="121">
        <f t="shared" si="90"/>
        <v>0.75</v>
      </c>
      <c r="DJ331" s="119">
        <f t="shared" ref="DJ331:DJ393" si="104">CW331</f>
        <v>46844</v>
      </c>
      <c r="DK331" s="118">
        <f t="shared" si="96"/>
        <v>0.12</v>
      </c>
      <c r="DL331" s="118">
        <f t="shared" si="97"/>
        <v>0.15</v>
      </c>
      <c r="DM331" s="118">
        <f t="shared" si="98"/>
        <v>0.18</v>
      </c>
      <c r="DO331" s="118">
        <f t="shared" si="99"/>
        <v>0.08</v>
      </c>
      <c r="DP331" s="118">
        <f t="shared" si="100"/>
        <v>0.1</v>
      </c>
      <c r="DQ331" s="118">
        <f t="shared" si="101"/>
        <v>0.12</v>
      </c>
    </row>
    <row r="332" spans="1:121" x14ac:dyDescent="0.2">
      <c r="A332" s="16"/>
      <c r="B332" s="21"/>
      <c r="C332" s="21"/>
      <c r="D332" s="21"/>
      <c r="E332" s="21"/>
      <c r="F332" s="21"/>
      <c r="G332" s="21"/>
      <c r="H332" s="21"/>
      <c r="I332" s="21"/>
      <c r="J332" s="21"/>
      <c r="K332" s="23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  <c r="AV332" s="21"/>
      <c r="AW332" s="21"/>
      <c r="AX332" s="21"/>
      <c r="AY332" s="21"/>
      <c r="AZ332" s="21"/>
      <c r="BA332" s="21"/>
      <c r="BB332" s="21"/>
      <c r="BC332" s="21"/>
      <c r="BD332" s="21"/>
      <c r="BE332" s="21"/>
      <c r="BF332" s="23"/>
      <c r="BG332" s="21"/>
      <c r="BH332" s="21"/>
      <c r="BI332" s="21"/>
      <c r="BJ332" s="21"/>
      <c r="BK332" s="21"/>
      <c r="BL332" s="21"/>
      <c r="BM332" s="21"/>
      <c r="BN332" s="21"/>
      <c r="BO332" s="21"/>
      <c r="BP332" s="21"/>
      <c r="BQ332" s="21"/>
      <c r="BR332" s="21"/>
      <c r="BS332" s="21"/>
      <c r="BT332" s="21"/>
      <c r="BU332" s="21"/>
      <c r="BV332" s="21"/>
      <c r="BW332" s="21"/>
      <c r="BX332" s="21"/>
      <c r="BY332" s="21"/>
      <c r="BZ332" s="21"/>
      <c r="CA332" s="21"/>
      <c r="CB332" s="21"/>
      <c r="CC332" s="21"/>
      <c r="CD332" s="21"/>
      <c r="CE332" s="21"/>
      <c r="CF332"/>
      <c r="CN332"/>
      <c r="CO332"/>
      <c r="CP332"/>
      <c r="CQ332"/>
      <c r="CR332"/>
      <c r="CS332" s="2"/>
      <c r="CT332" s="26"/>
      <c r="CU332" s="40"/>
      <c r="CV332" s="40"/>
      <c r="CW332" s="119">
        <f t="shared" si="103"/>
        <v>46874</v>
      </c>
      <c r="CX332" s="118">
        <f t="shared" si="93"/>
        <v>0.2</v>
      </c>
      <c r="CY332" s="118">
        <f t="shared" si="94"/>
        <v>0.25</v>
      </c>
      <c r="CZ332" s="118">
        <f t="shared" si="95"/>
        <v>0.3</v>
      </c>
      <c r="DB332" s="79">
        <f t="shared" si="87"/>
        <v>0.16</v>
      </c>
      <c r="DC332" s="79">
        <f t="shared" si="88"/>
        <v>0.2</v>
      </c>
      <c r="DD332" s="79">
        <f t="shared" si="89"/>
        <v>0.24</v>
      </c>
      <c r="DE332" s="40"/>
      <c r="DF332" s="119">
        <f t="shared" si="102"/>
        <v>46874</v>
      </c>
      <c r="DG332" s="121">
        <f t="shared" si="90"/>
        <v>0.75</v>
      </c>
      <c r="DJ332" s="119">
        <f t="shared" si="104"/>
        <v>46874</v>
      </c>
      <c r="DK332" s="118">
        <f t="shared" si="96"/>
        <v>0.12</v>
      </c>
      <c r="DL332" s="118">
        <f t="shared" si="97"/>
        <v>0.15</v>
      </c>
      <c r="DM332" s="118">
        <f t="shared" si="98"/>
        <v>0.18</v>
      </c>
      <c r="DO332" s="118">
        <f t="shared" si="99"/>
        <v>0.08</v>
      </c>
      <c r="DP332" s="118">
        <f t="shared" si="100"/>
        <v>0.1</v>
      </c>
      <c r="DQ332" s="118">
        <f t="shared" si="101"/>
        <v>0.12</v>
      </c>
    </row>
    <row r="333" spans="1:121" x14ac:dyDescent="0.2">
      <c r="A333" s="16"/>
      <c r="B333" s="21"/>
      <c r="C333" s="21"/>
      <c r="D333" s="21"/>
      <c r="E333" s="21"/>
      <c r="F333" s="21"/>
      <c r="G333" s="21"/>
      <c r="H333" s="21"/>
      <c r="I333" s="21"/>
      <c r="J333" s="21"/>
      <c r="K333" s="23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21"/>
      <c r="BE333" s="21"/>
      <c r="BF333" s="23"/>
      <c r="BG333" s="21"/>
      <c r="BH333" s="21"/>
      <c r="BI333" s="21"/>
      <c r="BJ333" s="21"/>
      <c r="BK333" s="21"/>
      <c r="BL333" s="21"/>
      <c r="BM333" s="21"/>
      <c r="BN333" s="21"/>
      <c r="BO333" s="21"/>
      <c r="BP333" s="21"/>
      <c r="BQ333" s="21"/>
      <c r="BR333" s="21"/>
      <c r="BS333" s="21"/>
      <c r="BT333" s="21"/>
      <c r="BU333" s="21"/>
      <c r="BV333" s="21"/>
      <c r="BW333" s="21"/>
      <c r="BX333" s="21"/>
      <c r="BY333" s="21"/>
      <c r="BZ333" s="21"/>
      <c r="CA333" s="21"/>
      <c r="CB333" s="21"/>
      <c r="CC333" s="21"/>
      <c r="CD333" s="21"/>
      <c r="CE333" s="21"/>
      <c r="CF333"/>
      <c r="CN333"/>
      <c r="CO333"/>
      <c r="CP333"/>
      <c r="CQ333"/>
      <c r="CR333"/>
      <c r="CS333" s="2"/>
      <c r="CT333" s="26"/>
      <c r="CU333" s="40"/>
      <c r="CV333" s="40"/>
      <c r="CW333" s="119">
        <f t="shared" si="103"/>
        <v>46905</v>
      </c>
      <c r="CX333" s="118">
        <f t="shared" si="93"/>
        <v>0.2</v>
      </c>
      <c r="CY333" s="118">
        <f t="shared" si="94"/>
        <v>0.25</v>
      </c>
      <c r="CZ333" s="118">
        <f t="shared" si="95"/>
        <v>0.3</v>
      </c>
      <c r="DB333" s="79">
        <f t="shared" si="87"/>
        <v>0.16</v>
      </c>
      <c r="DC333" s="79">
        <f t="shared" si="88"/>
        <v>0.2</v>
      </c>
      <c r="DD333" s="79">
        <f t="shared" si="89"/>
        <v>0.24</v>
      </c>
      <c r="DE333" s="40"/>
      <c r="DF333" s="119">
        <f t="shared" si="102"/>
        <v>46905</v>
      </c>
      <c r="DG333" s="121">
        <f t="shared" si="90"/>
        <v>0.75</v>
      </c>
      <c r="DJ333" s="119">
        <f t="shared" si="104"/>
        <v>46905</v>
      </c>
      <c r="DK333" s="118">
        <f t="shared" si="96"/>
        <v>0.12</v>
      </c>
      <c r="DL333" s="118">
        <f t="shared" si="97"/>
        <v>0.15</v>
      </c>
      <c r="DM333" s="118">
        <f t="shared" si="98"/>
        <v>0.18</v>
      </c>
      <c r="DO333" s="118">
        <f t="shared" si="99"/>
        <v>0.08</v>
      </c>
      <c r="DP333" s="118">
        <f t="shared" si="100"/>
        <v>0.1</v>
      </c>
      <c r="DQ333" s="118">
        <f t="shared" si="101"/>
        <v>0.12</v>
      </c>
    </row>
    <row r="334" spans="1:121" x14ac:dyDescent="0.2">
      <c r="A334" s="16"/>
      <c r="B334" s="21"/>
      <c r="C334" s="21"/>
      <c r="D334" s="21"/>
      <c r="E334" s="21"/>
      <c r="F334" s="21"/>
      <c r="G334" s="21"/>
      <c r="H334" s="21"/>
      <c r="I334" s="21"/>
      <c r="J334" s="21"/>
      <c r="K334" s="23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21"/>
      <c r="BE334" s="21"/>
      <c r="BF334" s="23"/>
      <c r="BG334" s="21"/>
      <c r="BH334" s="21"/>
      <c r="BI334" s="21"/>
      <c r="BJ334" s="21"/>
      <c r="BK334" s="21"/>
      <c r="BL334" s="21"/>
      <c r="BM334" s="21"/>
      <c r="BN334" s="21"/>
      <c r="BO334" s="21"/>
      <c r="BP334" s="21"/>
      <c r="BQ334" s="21"/>
      <c r="BR334" s="21"/>
      <c r="BS334" s="21"/>
      <c r="BT334" s="21"/>
      <c r="BU334" s="21"/>
      <c r="BV334" s="21"/>
      <c r="BW334" s="21"/>
      <c r="BX334" s="21"/>
      <c r="BY334" s="21"/>
      <c r="BZ334" s="21"/>
      <c r="CA334" s="21"/>
      <c r="CB334" s="21"/>
      <c r="CC334" s="21"/>
      <c r="CD334" s="21"/>
      <c r="CE334" s="21"/>
      <c r="CF334"/>
      <c r="CN334"/>
      <c r="CO334"/>
      <c r="CP334"/>
      <c r="CQ334"/>
      <c r="CR334"/>
      <c r="CS334" s="2"/>
      <c r="CT334" s="26"/>
      <c r="CU334" s="40"/>
      <c r="CV334" s="40"/>
      <c r="CW334" s="119">
        <f t="shared" si="103"/>
        <v>46935</v>
      </c>
      <c r="CX334" s="118">
        <f t="shared" si="93"/>
        <v>0.2</v>
      </c>
      <c r="CY334" s="118">
        <f t="shared" si="94"/>
        <v>0.25</v>
      </c>
      <c r="CZ334" s="118">
        <f t="shared" si="95"/>
        <v>0.3</v>
      </c>
      <c r="DB334" s="79">
        <f t="shared" si="87"/>
        <v>0.16</v>
      </c>
      <c r="DC334" s="79">
        <f t="shared" si="88"/>
        <v>0.2</v>
      </c>
      <c r="DD334" s="79">
        <f t="shared" si="89"/>
        <v>0.24</v>
      </c>
      <c r="DE334" s="40"/>
      <c r="DF334" s="119">
        <f t="shared" si="102"/>
        <v>46935</v>
      </c>
      <c r="DG334" s="121">
        <f t="shared" si="90"/>
        <v>0.75</v>
      </c>
      <c r="DJ334" s="119">
        <f t="shared" si="104"/>
        <v>46935</v>
      </c>
      <c r="DK334" s="118">
        <f t="shared" si="96"/>
        <v>0.12</v>
      </c>
      <c r="DL334" s="118">
        <f t="shared" si="97"/>
        <v>0.15</v>
      </c>
      <c r="DM334" s="118">
        <f t="shared" si="98"/>
        <v>0.18</v>
      </c>
      <c r="DO334" s="118">
        <f t="shared" si="99"/>
        <v>0.08</v>
      </c>
      <c r="DP334" s="118">
        <f t="shared" si="100"/>
        <v>0.1</v>
      </c>
      <c r="DQ334" s="118">
        <f t="shared" si="101"/>
        <v>0.12</v>
      </c>
    </row>
    <row r="335" spans="1:121" x14ac:dyDescent="0.2">
      <c r="A335" s="16"/>
      <c r="B335" s="21"/>
      <c r="C335" s="21"/>
      <c r="D335" s="21"/>
      <c r="E335" s="21"/>
      <c r="F335" s="21"/>
      <c r="G335" s="21"/>
      <c r="H335" s="21"/>
      <c r="I335" s="21"/>
      <c r="J335" s="21"/>
      <c r="K335" s="23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21"/>
      <c r="BE335" s="21"/>
      <c r="BF335" s="23"/>
      <c r="BG335" s="21"/>
      <c r="BH335" s="21"/>
      <c r="BI335" s="21"/>
      <c r="BJ335" s="21"/>
      <c r="BK335" s="21"/>
      <c r="BL335" s="21"/>
      <c r="BM335" s="21"/>
      <c r="BN335" s="21"/>
      <c r="BO335" s="21"/>
      <c r="BP335" s="21"/>
      <c r="BQ335" s="21"/>
      <c r="BR335" s="21"/>
      <c r="BS335" s="21"/>
      <c r="BT335" s="21"/>
      <c r="BU335" s="21"/>
      <c r="BV335" s="21"/>
      <c r="BW335" s="21"/>
      <c r="BX335" s="21"/>
      <c r="BY335" s="21"/>
      <c r="BZ335" s="21"/>
      <c r="CA335" s="21"/>
      <c r="CB335" s="21"/>
      <c r="CC335" s="21"/>
      <c r="CD335" s="21"/>
      <c r="CE335" s="21"/>
      <c r="CF335"/>
      <c r="CN335"/>
      <c r="CO335"/>
      <c r="CP335"/>
      <c r="CQ335"/>
      <c r="CR335"/>
      <c r="CS335" s="2"/>
      <c r="CT335" s="26"/>
      <c r="CU335" s="40"/>
      <c r="CV335" s="40"/>
      <c r="CW335" s="119">
        <f t="shared" si="103"/>
        <v>46966</v>
      </c>
      <c r="CX335" s="118">
        <f t="shared" si="93"/>
        <v>0.32</v>
      </c>
      <c r="CY335" s="118">
        <f t="shared" si="94"/>
        <v>0.4</v>
      </c>
      <c r="CZ335" s="118">
        <f t="shared" si="95"/>
        <v>0.48</v>
      </c>
      <c r="DB335" s="79">
        <f t="shared" si="87"/>
        <v>0.24</v>
      </c>
      <c r="DC335" s="79">
        <f t="shared" si="88"/>
        <v>0.3</v>
      </c>
      <c r="DD335" s="79">
        <f t="shared" si="89"/>
        <v>0.36</v>
      </c>
      <c r="DE335" s="40"/>
      <c r="DF335" s="119">
        <f t="shared" si="102"/>
        <v>46966</v>
      </c>
      <c r="DG335" s="121">
        <f t="shared" si="90"/>
        <v>0.75</v>
      </c>
      <c r="DJ335" s="119">
        <f t="shared" si="104"/>
        <v>46966</v>
      </c>
      <c r="DK335" s="118">
        <f t="shared" si="96"/>
        <v>0.192</v>
      </c>
      <c r="DL335" s="118">
        <f t="shared" si="97"/>
        <v>0.24</v>
      </c>
      <c r="DM335" s="118">
        <f t="shared" si="98"/>
        <v>0.28799999999999998</v>
      </c>
      <c r="DO335" s="118">
        <f t="shared" si="99"/>
        <v>0.12</v>
      </c>
      <c r="DP335" s="118">
        <f t="shared" si="100"/>
        <v>0.15</v>
      </c>
      <c r="DQ335" s="118">
        <f t="shared" si="101"/>
        <v>0.18</v>
      </c>
    </row>
    <row r="336" spans="1:121" x14ac:dyDescent="0.2">
      <c r="A336" s="16"/>
      <c r="B336" s="21"/>
      <c r="C336" s="21"/>
      <c r="D336" s="21"/>
      <c r="E336" s="21"/>
      <c r="F336" s="21"/>
      <c r="G336" s="21"/>
      <c r="H336" s="21"/>
      <c r="I336" s="21"/>
      <c r="J336" s="21"/>
      <c r="K336" s="23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21"/>
      <c r="BE336" s="21"/>
      <c r="BF336" s="23"/>
      <c r="BG336" s="21"/>
      <c r="BH336" s="21"/>
      <c r="BI336" s="21"/>
      <c r="BJ336" s="21"/>
      <c r="BK336" s="21"/>
      <c r="BL336" s="21"/>
      <c r="BM336" s="21"/>
      <c r="BN336" s="21"/>
      <c r="BO336" s="21"/>
      <c r="BP336" s="21"/>
      <c r="BQ336" s="21"/>
      <c r="BR336" s="21"/>
      <c r="BS336" s="21"/>
      <c r="BT336" s="21"/>
      <c r="BU336" s="21"/>
      <c r="BV336" s="21"/>
      <c r="BW336" s="21"/>
      <c r="BX336" s="21"/>
      <c r="BY336" s="21"/>
      <c r="BZ336" s="21"/>
      <c r="CA336" s="21"/>
      <c r="CB336" s="21"/>
      <c r="CC336" s="21"/>
      <c r="CD336" s="21"/>
      <c r="CE336" s="21"/>
      <c r="CF336"/>
      <c r="CN336"/>
      <c r="CO336"/>
      <c r="CP336"/>
      <c r="CQ336"/>
      <c r="CR336"/>
      <c r="CS336" s="2"/>
      <c r="CT336" s="26"/>
      <c r="CU336" s="40"/>
      <c r="CV336" s="40"/>
      <c r="CW336" s="119">
        <f t="shared" si="103"/>
        <v>46997</v>
      </c>
      <c r="CX336" s="118">
        <f t="shared" si="93"/>
        <v>0.32</v>
      </c>
      <c r="CY336" s="118">
        <f t="shared" si="94"/>
        <v>0.4</v>
      </c>
      <c r="CZ336" s="118">
        <f t="shared" si="95"/>
        <v>0.48</v>
      </c>
      <c r="DB336" s="79">
        <f t="shared" si="87"/>
        <v>0.24</v>
      </c>
      <c r="DC336" s="79">
        <f t="shared" si="88"/>
        <v>0.3</v>
      </c>
      <c r="DD336" s="79">
        <f t="shared" si="89"/>
        <v>0.36</v>
      </c>
      <c r="DE336" s="40"/>
      <c r="DF336" s="119">
        <f t="shared" si="102"/>
        <v>46997</v>
      </c>
      <c r="DG336" s="121">
        <f t="shared" si="90"/>
        <v>0.75</v>
      </c>
      <c r="DJ336" s="119">
        <f t="shared" si="104"/>
        <v>46997</v>
      </c>
      <c r="DK336" s="118">
        <f t="shared" si="96"/>
        <v>0.192</v>
      </c>
      <c r="DL336" s="118">
        <f t="shared" si="97"/>
        <v>0.24</v>
      </c>
      <c r="DM336" s="118">
        <f t="shared" si="98"/>
        <v>0.28799999999999998</v>
      </c>
      <c r="DO336" s="118">
        <f t="shared" si="99"/>
        <v>0.12</v>
      </c>
      <c r="DP336" s="118">
        <f t="shared" si="100"/>
        <v>0.15</v>
      </c>
      <c r="DQ336" s="118">
        <f t="shared" si="101"/>
        <v>0.18</v>
      </c>
    </row>
    <row r="337" spans="1:121" x14ac:dyDescent="0.2">
      <c r="A337" s="16"/>
      <c r="B337" s="21"/>
      <c r="C337" s="21"/>
      <c r="D337" s="21"/>
      <c r="E337" s="21"/>
      <c r="F337" s="21"/>
      <c r="G337" s="21"/>
      <c r="H337" s="21"/>
      <c r="I337" s="21"/>
      <c r="J337" s="21"/>
      <c r="K337" s="23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21"/>
      <c r="BE337" s="21"/>
      <c r="BF337" s="23"/>
      <c r="BG337" s="21"/>
      <c r="BH337" s="21"/>
      <c r="BI337" s="21"/>
      <c r="BJ337" s="21"/>
      <c r="BK337" s="21"/>
      <c r="BL337" s="21"/>
      <c r="BM337" s="21"/>
      <c r="BN337" s="21"/>
      <c r="BO337" s="21"/>
      <c r="BP337" s="21"/>
      <c r="BQ337" s="21"/>
      <c r="BR337" s="21"/>
      <c r="BS337" s="21"/>
      <c r="BT337" s="21"/>
      <c r="BU337" s="21"/>
      <c r="BV337" s="21"/>
      <c r="BW337" s="21"/>
      <c r="BX337" s="21"/>
      <c r="BY337" s="21"/>
      <c r="BZ337" s="21"/>
      <c r="CA337" s="21"/>
      <c r="CB337" s="21"/>
      <c r="CC337" s="21"/>
      <c r="CD337" s="21"/>
      <c r="CE337" s="21"/>
      <c r="CF337"/>
      <c r="CN337"/>
      <c r="CO337"/>
      <c r="CP337"/>
      <c r="CQ337"/>
      <c r="CR337"/>
      <c r="CS337" s="2"/>
      <c r="CT337" s="26"/>
      <c r="CU337" s="40"/>
      <c r="CV337" s="40"/>
      <c r="CW337" s="119">
        <f t="shared" si="103"/>
        <v>47027</v>
      </c>
      <c r="CX337" s="118">
        <f t="shared" si="93"/>
        <v>0.2</v>
      </c>
      <c r="CY337" s="118">
        <f t="shared" si="94"/>
        <v>0.25</v>
      </c>
      <c r="CZ337" s="118">
        <f t="shared" si="95"/>
        <v>0.3</v>
      </c>
      <c r="DB337" s="79">
        <f t="shared" si="87"/>
        <v>0.16</v>
      </c>
      <c r="DC337" s="79">
        <f t="shared" si="88"/>
        <v>0.2</v>
      </c>
      <c r="DD337" s="79">
        <f t="shared" si="89"/>
        <v>0.24</v>
      </c>
      <c r="DE337" s="40"/>
      <c r="DF337" s="119">
        <f t="shared" si="102"/>
        <v>47027</v>
      </c>
      <c r="DG337" s="121">
        <f t="shared" si="90"/>
        <v>0.75</v>
      </c>
      <c r="DJ337" s="119">
        <f t="shared" si="104"/>
        <v>47027</v>
      </c>
      <c r="DK337" s="118">
        <f t="shared" si="96"/>
        <v>0.12</v>
      </c>
      <c r="DL337" s="118">
        <f t="shared" si="97"/>
        <v>0.15</v>
      </c>
      <c r="DM337" s="118">
        <f t="shared" si="98"/>
        <v>0.18</v>
      </c>
      <c r="DO337" s="118">
        <f t="shared" si="99"/>
        <v>0.08</v>
      </c>
      <c r="DP337" s="118">
        <f t="shared" si="100"/>
        <v>0.1</v>
      </c>
      <c r="DQ337" s="118">
        <f t="shared" si="101"/>
        <v>0.12</v>
      </c>
    </row>
    <row r="338" spans="1:121" x14ac:dyDescent="0.2">
      <c r="A338" s="16"/>
      <c r="B338" s="21"/>
      <c r="C338" s="21"/>
      <c r="D338" s="21"/>
      <c r="E338" s="21"/>
      <c r="F338" s="21"/>
      <c r="G338" s="21"/>
      <c r="H338" s="21"/>
      <c r="I338" s="21"/>
      <c r="J338" s="21"/>
      <c r="K338" s="23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  <c r="AW338" s="21"/>
      <c r="AX338" s="21"/>
      <c r="AY338" s="21"/>
      <c r="AZ338" s="21"/>
      <c r="BA338" s="21"/>
      <c r="BB338" s="21"/>
      <c r="BC338" s="21"/>
      <c r="BD338" s="21"/>
      <c r="BE338" s="21"/>
      <c r="BF338" s="23"/>
      <c r="BG338" s="21"/>
      <c r="BH338" s="21"/>
      <c r="BI338" s="21"/>
      <c r="BJ338" s="21"/>
      <c r="BK338" s="21"/>
      <c r="BL338" s="21"/>
      <c r="BM338" s="21"/>
      <c r="BN338" s="21"/>
      <c r="BO338" s="21"/>
      <c r="BP338" s="21"/>
      <c r="BQ338" s="21"/>
      <c r="BR338" s="21"/>
      <c r="BS338" s="21"/>
      <c r="BT338" s="21"/>
      <c r="BU338" s="21"/>
      <c r="BV338" s="21"/>
      <c r="BW338" s="21"/>
      <c r="BX338" s="21"/>
      <c r="BY338" s="21"/>
      <c r="BZ338" s="21"/>
      <c r="CA338" s="21"/>
      <c r="CB338" s="21"/>
      <c r="CC338" s="21"/>
      <c r="CD338" s="21"/>
      <c r="CE338" s="21"/>
      <c r="CF338"/>
      <c r="CN338"/>
      <c r="CO338"/>
      <c r="CP338"/>
      <c r="CQ338"/>
      <c r="CR338"/>
      <c r="CS338" s="2"/>
      <c r="CT338" s="26"/>
      <c r="CU338" s="40"/>
      <c r="CV338" s="40"/>
      <c r="CW338" s="119">
        <f t="shared" si="103"/>
        <v>47058</v>
      </c>
      <c r="CX338" s="118">
        <f t="shared" si="93"/>
        <v>0.2</v>
      </c>
      <c r="CY338" s="118">
        <f t="shared" si="94"/>
        <v>0.25</v>
      </c>
      <c r="CZ338" s="118">
        <f t="shared" si="95"/>
        <v>0.3</v>
      </c>
      <c r="DB338" s="79">
        <f t="shared" si="87"/>
        <v>0.16</v>
      </c>
      <c r="DC338" s="79">
        <f t="shared" si="88"/>
        <v>0.2</v>
      </c>
      <c r="DD338" s="79">
        <f t="shared" si="89"/>
        <v>0.24</v>
      </c>
      <c r="DE338" s="40"/>
      <c r="DF338" s="119">
        <f t="shared" si="102"/>
        <v>47058</v>
      </c>
      <c r="DG338" s="121">
        <f t="shared" si="90"/>
        <v>0.75</v>
      </c>
      <c r="DJ338" s="119">
        <f t="shared" si="104"/>
        <v>47058</v>
      </c>
      <c r="DK338" s="118">
        <f t="shared" si="96"/>
        <v>0.12</v>
      </c>
      <c r="DL338" s="118">
        <f t="shared" si="97"/>
        <v>0.15</v>
      </c>
      <c r="DM338" s="118">
        <f t="shared" si="98"/>
        <v>0.18</v>
      </c>
      <c r="DO338" s="118">
        <f t="shared" si="99"/>
        <v>0.08</v>
      </c>
      <c r="DP338" s="118">
        <f t="shared" si="100"/>
        <v>0.1</v>
      </c>
      <c r="DQ338" s="118">
        <f t="shared" si="101"/>
        <v>0.12</v>
      </c>
    </row>
    <row r="339" spans="1:121" x14ac:dyDescent="0.2">
      <c r="A339" s="16"/>
      <c r="B339" s="21"/>
      <c r="C339" s="21"/>
      <c r="D339" s="21"/>
      <c r="E339" s="21"/>
      <c r="F339" s="21"/>
      <c r="G339" s="21"/>
      <c r="H339" s="21"/>
      <c r="I339" s="21"/>
      <c r="J339" s="21"/>
      <c r="K339" s="23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  <c r="BD339" s="21"/>
      <c r="BE339" s="21"/>
      <c r="BF339" s="23"/>
      <c r="BG339" s="21"/>
      <c r="BH339" s="21"/>
      <c r="BI339" s="21"/>
      <c r="BJ339" s="21"/>
      <c r="BK339" s="21"/>
      <c r="BL339" s="21"/>
      <c r="BM339" s="21"/>
      <c r="BN339" s="21"/>
      <c r="BO339" s="21"/>
      <c r="BP339" s="21"/>
      <c r="BQ339" s="21"/>
      <c r="BR339" s="21"/>
      <c r="BS339" s="21"/>
      <c r="BT339" s="21"/>
      <c r="BU339" s="21"/>
      <c r="BV339" s="21"/>
      <c r="BW339" s="21"/>
      <c r="BX339" s="21"/>
      <c r="BY339" s="21"/>
      <c r="BZ339" s="21"/>
      <c r="CA339" s="21"/>
      <c r="CB339" s="21"/>
      <c r="CC339" s="21"/>
      <c r="CD339" s="21"/>
      <c r="CE339" s="21"/>
      <c r="CF339"/>
      <c r="CN339"/>
      <c r="CO339"/>
      <c r="CP339"/>
      <c r="CQ339"/>
      <c r="CR339"/>
      <c r="CS339" s="2"/>
      <c r="CT339" s="26"/>
      <c r="CU339" s="40"/>
      <c r="CV339" s="40"/>
      <c r="CW339" s="119">
        <f t="shared" si="103"/>
        <v>47088</v>
      </c>
      <c r="CX339" s="118">
        <f t="shared" si="93"/>
        <v>0.2</v>
      </c>
      <c r="CY339" s="118">
        <f t="shared" si="94"/>
        <v>0.25</v>
      </c>
      <c r="CZ339" s="118">
        <f t="shared" si="95"/>
        <v>0.3</v>
      </c>
      <c r="DB339" s="79">
        <f t="shared" si="87"/>
        <v>0.16</v>
      </c>
      <c r="DC339" s="79">
        <f t="shared" si="88"/>
        <v>0.2</v>
      </c>
      <c r="DD339" s="79">
        <f t="shared" si="89"/>
        <v>0.24</v>
      </c>
      <c r="DE339" s="40"/>
      <c r="DF339" s="119">
        <f t="shared" si="102"/>
        <v>47088</v>
      </c>
      <c r="DG339" s="121">
        <f t="shared" si="90"/>
        <v>0.75</v>
      </c>
      <c r="DJ339" s="119">
        <f t="shared" si="104"/>
        <v>47088</v>
      </c>
      <c r="DK339" s="118">
        <f t="shared" si="96"/>
        <v>0.12</v>
      </c>
      <c r="DL339" s="118">
        <f t="shared" si="97"/>
        <v>0.15</v>
      </c>
      <c r="DM339" s="118">
        <f t="shared" si="98"/>
        <v>0.18</v>
      </c>
      <c r="DO339" s="118">
        <f t="shared" si="99"/>
        <v>0.08</v>
      </c>
      <c r="DP339" s="118">
        <f t="shared" si="100"/>
        <v>0.1</v>
      </c>
      <c r="DQ339" s="118">
        <f t="shared" si="101"/>
        <v>0.12</v>
      </c>
    </row>
    <row r="340" spans="1:121" x14ac:dyDescent="0.2">
      <c r="A340" s="16"/>
      <c r="B340" s="21"/>
      <c r="C340" s="21"/>
      <c r="D340" s="21"/>
      <c r="E340" s="21"/>
      <c r="F340" s="21"/>
      <c r="G340" s="21"/>
      <c r="H340" s="21"/>
      <c r="I340" s="21"/>
      <c r="J340" s="21"/>
      <c r="K340" s="23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  <c r="AV340" s="21"/>
      <c r="AW340" s="21"/>
      <c r="AX340" s="21"/>
      <c r="AY340" s="21"/>
      <c r="AZ340" s="21"/>
      <c r="BA340" s="21"/>
      <c r="BB340" s="21"/>
      <c r="BC340" s="21"/>
      <c r="BD340" s="21"/>
      <c r="BE340" s="21"/>
      <c r="BF340" s="23"/>
      <c r="BG340" s="21"/>
      <c r="BH340" s="21"/>
      <c r="BI340" s="21"/>
      <c r="BJ340" s="21"/>
      <c r="BK340" s="21"/>
      <c r="BL340" s="21"/>
      <c r="BM340" s="21"/>
      <c r="BN340" s="21"/>
      <c r="BO340" s="21"/>
      <c r="BP340" s="21"/>
      <c r="BQ340" s="21"/>
      <c r="BR340" s="21"/>
      <c r="BS340" s="21"/>
      <c r="BT340" s="21"/>
      <c r="BU340" s="21"/>
      <c r="BV340" s="21"/>
      <c r="BW340" s="21"/>
      <c r="BX340" s="21"/>
      <c r="BY340" s="21"/>
      <c r="BZ340" s="21"/>
      <c r="CA340" s="21"/>
      <c r="CB340" s="21"/>
      <c r="CC340" s="21"/>
      <c r="CD340" s="21"/>
      <c r="CE340" s="21"/>
      <c r="CF340"/>
      <c r="CN340"/>
      <c r="CO340"/>
      <c r="CP340"/>
      <c r="CQ340"/>
      <c r="CR340"/>
      <c r="CS340" s="2"/>
      <c r="CT340" s="26"/>
      <c r="CU340" s="40"/>
      <c r="CV340" s="40"/>
      <c r="CW340" s="119">
        <f t="shared" si="103"/>
        <v>47119</v>
      </c>
      <c r="CX340" s="118">
        <f t="shared" si="93"/>
        <v>0.2</v>
      </c>
      <c r="CY340" s="118">
        <f t="shared" si="94"/>
        <v>0.25</v>
      </c>
      <c r="CZ340" s="118">
        <f t="shared" si="95"/>
        <v>0.3</v>
      </c>
      <c r="DB340" s="79">
        <f t="shared" si="87"/>
        <v>0.16</v>
      </c>
      <c r="DC340" s="79">
        <f t="shared" si="88"/>
        <v>0.2</v>
      </c>
      <c r="DD340" s="79">
        <f t="shared" si="89"/>
        <v>0.24</v>
      </c>
      <c r="DE340" s="40"/>
      <c r="DF340" s="119">
        <f t="shared" si="102"/>
        <v>47119</v>
      </c>
      <c r="DG340" s="121">
        <f t="shared" si="90"/>
        <v>0.75</v>
      </c>
      <c r="DJ340" s="119">
        <f t="shared" si="104"/>
        <v>47119</v>
      </c>
      <c r="DK340" s="118">
        <f t="shared" si="96"/>
        <v>0.12</v>
      </c>
      <c r="DL340" s="118">
        <f t="shared" si="97"/>
        <v>0.15</v>
      </c>
      <c r="DM340" s="118">
        <f t="shared" si="98"/>
        <v>0.18</v>
      </c>
      <c r="DO340" s="118">
        <f t="shared" si="99"/>
        <v>0.08</v>
      </c>
      <c r="DP340" s="118">
        <f t="shared" si="100"/>
        <v>0.1</v>
      </c>
      <c r="DQ340" s="118">
        <f t="shared" si="101"/>
        <v>0.12</v>
      </c>
    </row>
    <row r="341" spans="1:121" x14ac:dyDescent="0.2">
      <c r="A341" s="16"/>
      <c r="B341" s="21"/>
      <c r="C341" s="21"/>
      <c r="D341" s="21"/>
      <c r="E341" s="21"/>
      <c r="F341" s="21"/>
      <c r="G341" s="21"/>
      <c r="H341" s="21"/>
      <c r="I341" s="21"/>
      <c r="J341" s="21"/>
      <c r="K341" s="23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  <c r="AV341" s="21"/>
      <c r="AW341" s="21"/>
      <c r="AX341" s="21"/>
      <c r="AY341" s="21"/>
      <c r="AZ341" s="21"/>
      <c r="BA341" s="21"/>
      <c r="BB341" s="21"/>
      <c r="BC341" s="21"/>
      <c r="BD341" s="21"/>
      <c r="BE341" s="21"/>
      <c r="BF341" s="23"/>
      <c r="BG341" s="21"/>
      <c r="BH341" s="21"/>
      <c r="BI341" s="21"/>
      <c r="BJ341" s="21"/>
      <c r="BK341" s="21"/>
      <c r="BL341" s="21"/>
      <c r="BM341" s="21"/>
      <c r="BN341" s="21"/>
      <c r="BO341" s="21"/>
      <c r="BP341" s="21"/>
      <c r="BQ341" s="21"/>
      <c r="BR341" s="21"/>
      <c r="BS341" s="21"/>
      <c r="BT341" s="21"/>
      <c r="BU341" s="21"/>
      <c r="BV341" s="21"/>
      <c r="BW341" s="21"/>
      <c r="BX341" s="21"/>
      <c r="BY341" s="21"/>
      <c r="BZ341" s="21"/>
      <c r="CA341" s="21"/>
      <c r="CB341" s="21"/>
      <c r="CC341" s="21"/>
      <c r="CD341" s="21"/>
      <c r="CE341" s="21"/>
      <c r="CF341"/>
      <c r="CN341"/>
      <c r="CO341"/>
      <c r="CP341"/>
      <c r="CQ341"/>
      <c r="CR341"/>
      <c r="CS341" s="2"/>
      <c r="CT341" s="26"/>
      <c r="CU341" s="40"/>
      <c r="CV341" s="40"/>
      <c r="CW341" s="119">
        <f t="shared" si="103"/>
        <v>47150</v>
      </c>
      <c r="CX341" s="118">
        <f t="shared" si="93"/>
        <v>0.2</v>
      </c>
      <c r="CY341" s="118">
        <f t="shared" si="94"/>
        <v>0.25</v>
      </c>
      <c r="CZ341" s="118">
        <f t="shared" si="95"/>
        <v>0.3</v>
      </c>
      <c r="DB341" s="79">
        <f t="shared" ref="DB341:DB393" si="105">IF(X341=0,DB329,X341)</f>
        <v>0</v>
      </c>
      <c r="DC341" s="79">
        <f t="shared" ref="DC341:DC393" si="106">IF(Y341=0,DC329,Y341)</f>
        <v>0</v>
      </c>
      <c r="DD341" s="79">
        <f t="shared" ref="DD341:DD393" si="107">IF(Z341=0,DD329,Z341)</f>
        <v>0</v>
      </c>
      <c r="DE341" s="40"/>
      <c r="DF341" s="119">
        <f t="shared" si="102"/>
        <v>47150</v>
      </c>
      <c r="DG341" s="121">
        <f t="shared" ref="DG341:DG393" si="108">IF(BG341=0,DG329,BG341)</f>
        <v>0</v>
      </c>
      <c r="DJ341" s="119">
        <f t="shared" si="104"/>
        <v>47150</v>
      </c>
      <c r="DK341" s="118">
        <f t="shared" si="96"/>
        <v>0.12</v>
      </c>
      <c r="DL341" s="118">
        <f t="shared" si="97"/>
        <v>0.15</v>
      </c>
      <c r="DM341" s="118">
        <f t="shared" si="98"/>
        <v>0.18</v>
      </c>
      <c r="DO341" s="118">
        <f t="shared" si="99"/>
        <v>0</v>
      </c>
      <c r="DP341" s="118">
        <f t="shared" si="100"/>
        <v>0</v>
      </c>
      <c r="DQ341" s="118">
        <f t="shared" si="101"/>
        <v>0</v>
      </c>
    </row>
    <row r="342" spans="1:121" x14ac:dyDescent="0.2">
      <c r="A342" s="16"/>
      <c r="B342" s="21"/>
      <c r="C342" s="21"/>
      <c r="D342" s="21"/>
      <c r="E342" s="21"/>
      <c r="F342" s="21"/>
      <c r="G342" s="21"/>
      <c r="H342" s="21"/>
      <c r="I342" s="21"/>
      <c r="J342" s="21"/>
      <c r="K342" s="23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  <c r="AV342" s="21"/>
      <c r="AW342" s="21"/>
      <c r="AX342" s="21"/>
      <c r="AY342" s="21"/>
      <c r="AZ342" s="21"/>
      <c r="BA342" s="21"/>
      <c r="BB342" s="21"/>
      <c r="BC342" s="21"/>
      <c r="BD342" s="21"/>
      <c r="BE342" s="21"/>
      <c r="BF342" s="23"/>
      <c r="BG342" s="21"/>
      <c r="BH342" s="21"/>
      <c r="BI342" s="21"/>
      <c r="BJ342" s="21"/>
      <c r="BK342" s="21"/>
      <c r="BL342" s="21"/>
      <c r="BM342" s="21"/>
      <c r="BN342" s="21"/>
      <c r="BO342" s="21"/>
      <c r="BP342" s="21"/>
      <c r="BQ342" s="21"/>
      <c r="BR342" s="21"/>
      <c r="BS342" s="21"/>
      <c r="BT342" s="21"/>
      <c r="BU342" s="21"/>
      <c r="BV342" s="21"/>
      <c r="BW342" s="21"/>
      <c r="BX342" s="21"/>
      <c r="BY342" s="21"/>
      <c r="BZ342" s="21"/>
      <c r="CA342" s="21"/>
      <c r="CB342" s="21"/>
      <c r="CC342" s="21"/>
      <c r="CD342" s="21"/>
      <c r="CE342" s="21"/>
      <c r="CF342"/>
      <c r="CN342"/>
      <c r="CO342"/>
      <c r="CP342"/>
      <c r="CQ342"/>
      <c r="CR342"/>
      <c r="CS342" s="2"/>
      <c r="CT342" s="26"/>
      <c r="CU342" s="40"/>
      <c r="CV342" s="40"/>
      <c r="CW342" s="119">
        <f t="shared" si="103"/>
        <v>47178</v>
      </c>
      <c r="CX342" s="118">
        <f t="shared" si="93"/>
        <v>0.2</v>
      </c>
      <c r="CY342" s="118">
        <f t="shared" si="94"/>
        <v>0.25</v>
      </c>
      <c r="CZ342" s="118">
        <f t="shared" si="95"/>
        <v>0.3</v>
      </c>
      <c r="DB342" s="79">
        <f t="shared" si="105"/>
        <v>0.16</v>
      </c>
      <c r="DC342" s="79">
        <f t="shared" si="106"/>
        <v>0.2</v>
      </c>
      <c r="DD342" s="79">
        <f t="shared" si="107"/>
        <v>0.24</v>
      </c>
      <c r="DE342" s="40"/>
      <c r="DF342" s="119">
        <f t="shared" si="102"/>
        <v>47178</v>
      </c>
      <c r="DG342" s="121">
        <f t="shared" si="108"/>
        <v>0.75</v>
      </c>
      <c r="DJ342" s="119">
        <f t="shared" si="104"/>
        <v>47178</v>
      </c>
      <c r="DK342" s="118">
        <f t="shared" si="96"/>
        <v>0.12</v>
      </c>
      <c r="DL342" s="118">
        <f t="shared" si="97"/>
        <v>0.15</v>
      </c>
      <c r="DM342" s="118">
        <f t="shared" si="98"/>
        <v>0.18</v>
      </c>
      <c r="DO342" s="118">
        <f t="shared" si="99"/>
        <v>0.08</v>
      </c>
      <c r="DP342" s="118">
        <f t="shared" si="100"/>
        <v>0.1</v>
      </c>
      <c r="DQ342" s="118">
        <f t="shared" si="101"/>
        <v>0.12</v>
      </c>
    </row>
    <row r="343" spans="1:121" x14ac:dyDescent="0.2">
      <c r="A343" s="16"/>
      <c r="B343" s="21"/>
      <c r="C343" s="21"/>
      <c r="D343" s="21"/>
      <c r="E343" s="21"/>
      <c r="F343" s="21"/>
      <c r="G343" s="21"/>
      <c r="H343" s="21"/>
      <c r="I343" s="21"/>
      <c r="J343" s="21"/>
      <c r="K343" s="23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1"/>
      <c r="BC343" s="21"/>
      <c r="BD343" s="21"/>
      <c r="BE343" s="21"/>
      <c r="BF343" s="23"/>
      <c r="BG343" s="21"/>
      <c r="BH343" s="21"/>
      <c r="BI343" s="21"/>
      <c r="BJ343" s="21"/>
      <c r="BK343" s="21"/>
      <c r="BL343" s="21"/>
      <c r="BM343" s="21"/>
      <c r="BN343" s="21"/>
      <c r="BO343" s="21"/>
      <c r="BP343" s="21"/>
      <c r="BQ343" s="21"/>
      <c r="BR343" s="21"/>
      <c r="BS343" s="21"/>
      <c r="BT343" s="21"/>
      <c r="BU343" s="21"/>
      <c r="BV343" s="21"/>
      <c r="BW343" s="21"/>
      <c r="BX343" s="21"/>
      <c r="BY343" s="21"/>
      <c r="BZ343" s="21"/>
      <c r="CA343" s="21"/>
      <c r="CB343" s="21"/>
      <c r="CC343" s="21"/>
      <c r="CD343" s="21"/>
      <c r="CE343" s="21"/>
      <c r="CF343"/>
      <c r="CN343"/>
      <c r="CO343"/>
      <c r="CP343"/>
      <c r="CQ343"/>
      <c r="CR343"/>
      <c r="CS343" s="2"/>
      <c r="CT343" s="26"/>
      <c r="CU343" s="40"/>
      <c r="CV343" s="40"/>
      <c r="CW343" s="119">
        <f t="shared" si="103"/>
        <v>47209</v>
      </c>
      <c r="CX343" s="118">
        <f t="shared" si="93"/>
        <v>0.2</v>
      </c>
      <c r="CY343" s="118">
        <f t="shared" si="94"/>
        <v>0.25</v>
      </c>
      <c r="CZ343" s="118">
        <f t="shared" si="95"/>
        <v>0.3</v>
      </c>
      <c r="DB343" s="79">
        <f t="shared" si="105"/>
        <v>0.16</v>
      </c>
      <c r="DC343" s="79">
        <f t="shared" si="106"/>
        <v>0.2</v>
      </c>
      <c r="DD343" s="79">
        <f t="shared" si="107"/>
        <v>0.24</v>
      </c>
      <c r="DE343" s="40"/>
      <c r="DF343" s="119">
        <f t="shared" si="102"/>
        <v>47209</v>
      </c>
      <c r="DG343" s="121">
        <f t="shared" si="108"/>
        <v>0.75</v>
      </c>
      <c r="DJ343" s="119">
        <f t="shared" si="104"/>
        <v>47209</v>
      </c>
      <c r="DK343" s="118">
        <f t="shared" si="96"/>
        <v>0.12</v>
      </c>
      <c r="DL343" s="118">
        <f t="shared" si="97"/>
        <v>0.15</v>
      </c>
      <c r="DM343" s="118">
        <f t="shared" si="98"/>
        <v>0.18</v>
      </c>
      <c r="DO343" s="118">
        <f t="shared" si="99"/>
        <v>0.08</v>
      </c>
      <c r="DP343" s="118">
        <f t="shared" si="100"/>
        <v>0.1</v>
      </c>
      <c r="DQ343" s="118">
        <f t="shared" si="101"/>
        <v>0.12</v>
      </c>
    </row>
    <row r="344" spans="1:121" x14ac:dyDescent="0.2">
      <c r="A344" s="16"/>
      <c r="B344" s="21"/>
      <c r="C344" s="21"/>
      <c r="D344" s="21"/>
      <c r="E344" s="21"/>
      <c r="F344" s="21"/>
      <c r="G344" s="21"/>
      <c r="H344" s="21"/>
      <c r="I344" s="21"/>
      <c r="J344" s="21"/>
      <c r="K344" s="23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/>
      <c r="BD344" s="21"/>
      <c r="BE344" s="21"/>
      <c r="BF344" s="23"/>
      <c r="BG344" s="21"/>
      <c r="BH344" s="21"/>
      <c r="BI344" s="21"/>
      <c r="BJ344" s="21"/>
      <c r="BK344" s="21"/>
      <c r="BL344" s="21"/>
      <c r="BM344" s="21"/>
      <c r="BN344" s="21"/>
      <c r="BO344" s="21"/>
      <c r="BP344" s="21"/>
      <c r="BQ344" s="21"/>
      <c r="BR344" s="21"/>
      <c r="BS344" s="21"/>
      <c r="BT344" s="21"/>
      <c r="BU344" s="21"/>
      <c r="BV344" s="21"/>
      <c r="BW344" s="21"/>
      <c r="BX344" s="21"/>
      <c r="BY344" s="21"/>
      <c r="BZ344" s="21"/>
      <c r="CA344" s="21"/>
      <c r="CB344" s="21"/>
      <c r="CC344" s="21"/>
      <c r="CD344" s="21"/>
      <c r="CE344" s="21"/>
      <c r="CF344"/>
      <c r="CN344"/>
      <c r="CO344"/>
      <c r="CP344"/>
      <c r="CQ344"/>
      <c r="CR344"/>
      <c r="CS344" s="2"/>
      <c r="CT344" s="26"/>
      <c r="CU344" s="40"/>
      <c r="CV344" s="40"/>
      <c r="CW344" s="119">
        <f t="shared" si="103"/>
        <v>47239</v>
      </c>
      <c r="CX344" s="118">
        <f t="shared" si="93"/>
        <v>0.2</v>
      </c>
      <c r="CY344" s="118">
        <f t="shared" si="94"/>
        <v>0.25</v>
      </c>
      <c r="CZ344" s="118">
        <f t="shared" si="95"/>
        <v>0.3</v>
      </c>
      <c r="DB344" s="79">
        <f t="shared" si="105"/>
        <v>0.16</v>
      </c>
      <c r="DC344" s="79">
        <f t="shared" si="106"/>
        <v>0.2</v>
      </c>
      <c r="DD344" s="79">
        <f t="shared" si="107"/>
        <v>0.24</v>
      </c>
      <c r="DE344" s="40"/>
      <c r="DF344" s="119">
        <f t="shared" si="102"/>
        <v>47239</v>
      </c>
      <c r="DG344" s="121">
        <f t="shared" si="108"/>
        <v>0.75</v>
      </c>
      <c r="DJ344" s="119">
        <f t="shared" si="104"/>
        <v>47239</v>
      </c>
      <c r="DK344" s="118">
        <f t="shared" si="96"/>
        <v>0.12</v>
      </c>
      <c r="DL344" s="118">
        <f t="shared" si="97"/>
        <v>0.15</v>
      </c>
      <c r="DM344" s="118">
        <f t="shared" si="98"/>
        <v>0.18</v>
      </c>
      <c r="DO344" s="118">
        <f t="shared" si="99"/>
        <v>0.08</v>
      </c>
      <c r="DP344" s="118">
        <f t="shared" si="100"/>
        <v>0.1</v>
      </c>
      <c r="DQ344" s="118">
        <f t="shared" si="101"/>
        <v>0.12</v>
      </c>
    </row>
    <row r="345" spans="1:121" x14ac:dyDescent="0.2">
      <c r="A345" s="16"/>
      <c r="B345" s="21"/>
      <c r="C345" s="21"/>
      <c r="D345" s="21"/>
      <c r="E345" s="21"/>
      <c r="F345" s="21"/>
      <c r="G345" s="21"/>
      <c r="H345" s="21"/>
      <c r="I345" s="21"/>
      <c r="J345" s="21"/>
      <c r="K345" s="23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21"/>
      <c r="BE345" s="21"/>
      <c r="BF345" s="23"/>
      <c r="BG345" s="21"/>
      <c r="BH345" s="21"/>
      <c r="BI345" s="21"/>
      <c r="BJ345" s="21"/>
      <c r="BK345" s="21"/>
      <c r="BL345" s="21"/>
      <c r="BM345" s="21"/>
      <c r="BN345" s="21"/>
      <c r="BO345" s="21"/>
      <c r="BP345" s="21"/>
      <c r="BQ345" s="21"/>
      <c r="BR345" s="21"/>
      <c r="BS345" s="21"/>
      <c r="BT345" s="21"/>
      <c r="BU345" s="21"/>
      <c r="BV345" s="21"/>
      <c r="BW345" s="21"/>
      <c r="BX345" s="21"/>
      <c r="BY345" s="21"/>
      <c r="BZ345" s="21"/>
      <c r="CA345" s="21"/>
      <c r="CB345" s="21"/>
      <c r="CC345" s="21"/>
      <c r="CD345" s="21"/>
      <c r="CE345" s="21"/>
      <c r="CF345"/>
      <c r="CN345"/>
      <c r="CO345"/>
      <c r="CP345"/>
      <c r="CQ345"/>
      <c r="CR345"/>
      <c r="CS345" s="2"/>
      <c r="CT345" s="26"/>
      <c r="CU345" s="40"/>
      <c r="CV345" s="40"/>
      <c r="CW345" s="119">
        <f t="shared" si="103"/>
        <v>47270</v>
      </c>
      <c r="CX345" s="118">
        <f t="shared" si="93"/>
        <v>0.2</v>
      </c>
      <c r="CY345" s="118">
        <f t="shared" si="94"/>
        <v>0.25</v>
      </c>
      <c r="CZ345" s="118">
        <f t="shared" si="95"/>
        <v>0.3</v>
      </c>
      <c r="DB345" s="79">
        <f t="shared" si="105"/>
        <v>0.16</v>
      </c>
      <c r="DC345" s="79">
        <f t="shared" si="106"/>
        <v>0.2</v>
      </c>
      <c r="DD345" s="79">
        <f t="shared" si="107"/>
        <v>0.24</v>
      </c>
      <c r="DE345" s="40"/>
      <c r="DF345" s="119">
        <f t="shared" si="102"/>
        <v>47270</v>
      </c>
      <c r="DG345" s="121">
        <f t="shared" si="108"/>
        <v>0.75</v>
      </c>
      <c r="DJ345" s="119">
        <f t="shared" si="104"/>
        <v>47270</v>
      </c>
      <c r="DK345" s="118">
        <f t="shared" si="96"/>
        <v>0.12</v>
      </c>
      <c r="DL345" s="118">
        <f t="shared" si="97"/>
        <v>0.15</v>
      </c>
      <c r="DM345" s="118">
        <f t="shared" si="98"/>
        <v>0.18</v>
      </c>
      <c r="DO345" s="118">
        <f t="shared" si="99"/>
        <v>0.08</v>
      </c>
      <c r="DP345" s="118">
        <f t="shared" si="100"/>
        <v>0.1</v>
      </c>
      <c r="DQ345" s="118">
        <f t="shared" si="101"/>
        <v>0.12</v>
      </c>
    </row>
    <row r="346" spans="1:121" x14ac:dyDescent="0.2">
      <c r="A346" s="16"/>
      <c r="B346" s="21"/>
      <c r="C346" s="21"/>
      <c r="D346" s="21"/>
      <c r="E346" s="21"/>
      <c r="F346" s="21"/>
      <c r="G346" s="21"/>
      <c r="H346" s="21"/>
      <c r="I346" s="21"/>
      <c r="J346" s="21"/>
      <c r="K346" s="23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21"/>
      <c r="BE346" s="21"/>
      <c r="BF346" s="23"/>
      <c r="BG346" s="21"/>
      <c r="BH346" s="21"/>
      <c r="BI346" s="21"/>
      <c r="BJ346" s="21"/>
      <c r="BK346" s="21"/>
      <c r="BL346" s="21"/>
      <c r="BM346" s="21"/>
      <c r="BN346" s="21"/>
      <c r="BO346" s="21"/>
      <c r="BP346" s="21"/>
      <c r="BQ346" s="21"/>
      <c r="BR346" s="21"/>
      <c r="BS346" s="21"/>
      <c r="BT346" s="21"/>
      <c r="BU346" s="21"/>
      <c r="BV346" s="21"/>
      <c r="BW346" s="21"/>
      <c r="BX346" s="21"/>
      <c r="BY346" s="21"/>
      <c r="BZ346" s="21"/>
      <c r="CA346" s="21"/>
      <c r="CB346" s="21"/>
      <c r="CC346" s="21"/>
      <c r="CD346" s="21"/>
      <c r="CE346" s="21"/>
      <c r="CF346"/>
      <c r="CN346"/>
      <c r="CO346"/>
      <c r="CP346"/>
      <c r="CQ346"/>
      <c r="CR346"/>
      <c r="CS346" s="2"/>
      <c r="CT346" s="26"/>
      <c r="CU346" s="40"/>
      <c r="CV346" s="40"/>
      <c r="CW346" s="119">
        <f t="shared" si="103"/>
        <v>47300</v>
      </c>
      <c r="CX346" s="118">
        <f t="shared" si="93"/>
        <v>0.2</v>
      </c>
      <c r="CY346" s="118">
        <f t="shared" si="94"/>
        <v>0.25</v>
      </c>
      <c r="CZ346" s="118">
        <f t="shared" si="95"/>
        <v>0.3</v>
      </c>
      <c r="DB346" s="79">
        <f t="shared" si="105"/>
        <v>0.16</v>
      </c>
      <c r="DC346" s="79">
        <f t="shared" si="106"/>
        <v>0.2</v>
      </c>
      <c r="DD346" s="79">
        <f t="shared" si="107"/>
        <v>0.24</v>
      </c>
      <c r="DE346" s="40"/>
      <c r="DF346" s="119">
        <f t="shared" si="102"/>
        <v>47300</v>
      </c>
      <c r="DG346" s="121">
        <f t="shared" si="108"/>
        <v>0.75</v>
      </c>
      <c r="DJ346" s="119">
        <f t="shared" si="104"/>
        <v>47300</v>
      </c>
      <c r="DK346" s="118">
        <f t="shared" si="96"/>
        <v>0.12</v>
      </c>
      <c r="DL346" s="118">
        <f t="shared" si="97"/>
        <v>0.15</v>
      </c>
      <c r="DM346" s="118">
        <f t="shared" si="98"/>
        <v>0.18</v>
      </c>
      <c r="DO346" s="118">
        <f t="shared" si="99"/>
        <v>0.08</v>
      </c>
      <c r="DP346" s="118">
        <f t="shared" si="100"/>
        <v>0.1</v>
      </c>
      <c r="DQ346" s="118">
        <f t="shared" si="101"/>
        <v>0.12</v>
      </c>
    </row>
    <row r="347" spans="1:121" x14ac:dyDescent="0.2">
      <c r="A347" s="16"/>
      <c r="B347" s="21"/>
      <c r="C347" s="21"/>
      <c r="D347" s="21"/>
      <c r="E347" s="21"/>
      <c r="F347" s="21"/>
      <c r="G347" s="21"/>
      <c r="H347" s="21"/>
      <c r="I347" s="21"/>
      <c r="J347" s="21"/>
      <c r="K347" s="23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21"/>
      <c r="BE347" s="21"/>
      <c r="BF347" s="23"/>
      <c r="BG347" s="21"/>
      <c r="BH347" s="21"/>
      <c r="BI347" s="21"/>
      <c r="BJ347" s="21"/>
      <c r="BK347" s="21"/>
      <c r="BL347" s="21"/>
      <c r="BM347" s="21"/>
      <c r="BN347" s="21"/>
      <c r="BO347" s="21"/>
      <c r="BP347" s="21"/>
      <c r="BQ347" s="21"/>
      <c r="BR347" s="21"/>
      <c r="BS347" s="21"/>
      <c r="BT347" s="21"/>
      <c r="BU347" s="21"/>
      <c r="BV347" s="21"/>
      <c r="BW347" s="21"/>
      <c r="BX347" s="21"/>
      <c r="BY347" s="21"/>
      <c r="BZ347" s="21"/>
      <c r="CA347" s="21"/>
      <c r="CB347" s="21"/>
      <c r="CC347" s="21"/>
      <c r="CD347" s="21"/>
      <c r="CE347" s="21"/>
      <c r="CF347"/>
      <c r="CN347"/>
      <c r="CO347"/>
      <c r="CP347"/>
      <c r="CQ347"/>
      <c r="CR347"/>
      <c r="CS347" s="2"/>
      <c r="CT347" s="26"/>
      <c r="CU347" s="40"/>
      <c r="CV347" s="40"/>
      <c r="CW347" s="119">
        <f t="shared" si="103"/>
        <v>47331</v>
      </c>
      <c r="CX347" s="118">
        <f t="shared" si="93"/>
        <v>0.32</v>
      </c>
      <c r="CY347" s="118">
        <f t="shared" si="94"/>
        <v>0.4</v>
      </c>
      <c r="CZ347" s="118">
        <f t="shared" si="95"/>
        <v>0.48</v>
      </c>
      <c r="DB347" s="79">
        <f t="shared" si="105"/>
        <v>0.24</v>
      </c>
      <c r="DC347" s="79">
        <f t="shared" si="106"/>
        <v>0.3</v>
      </c>
      <c r="DD347" s="79">
        <f t="shared" si="107"/>
        <v>0.36</v>
      </c>
      <c r="DE347" s="40"/>
      <c r="DF347" s="119">
        <f t="shared" si="102"/>
        <v>47331</v>
      </c>
      <c r="DG347" s="121">
        <f t="shared" si="108"/>
        <v>0.75</v>
      </c>
      <c r="DJ347" s="119">
        <f t="shared" si="104"/>
        <v>47331</v>
      </c>
      <c r="DK347" s="118">
        <f t="shared" si="96"/>
        <v>0.192</v>
      </c>
      <c r="DL347" s="118">
        <f t="shared" si="97"/>
        <v>0.24</v>
      </c>
      <c r="DM347" s="118">
        <f t="shared" si="98"/>
        <v>0.28799999999999998</v>
      </c>
      <c r="DO347" s="118">
        <f t="shared" si="99"/>
        <v>0.12</v>
      </c>
      <c r="DP347" s="118">
        <f t="shared" si="100"/>
        <v>0.15</v>
      </c>
      <c r="DQ347" s="118">
        <f t="shared" si="101"/>
        <v>0.18</v>
      </c>
    </row>
    <row r="348" spans="1:121" x14ac:dyDescent="0.2">
      <c r="A348" s="16"/>
      <c r="B348" s="21"/>
      <c r="C348" s="21"/>
      <c r="D348" s="21"/>
      <c r="E348" s="21"/>
      <c r="F348" s="21"/>
      <c r="G348" s="21"/>
      <c r="H348" s="21"/>
      <c r="I348" s="21"/>
      <c r="J348" s="21"/>
      <c r="K348" s="23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21"/>
      <c r="BE348" s="21"/>
      <c r="BF348" s="23"/>
      <c r="BG348" s="21"/>
      <c r="BH348" s="21"/>
      <c r="BI348" s="21"/>
      <c r="BJ348" s="21"/>
      <c r="BK348" s="21"/>
      <c r="BL348" s="21"/>
      <c r="BM348" s="21"/>
      <c r="BN348" s="21"/>
      <c r="BO348" s="21"/>
      <c r="BP348" s="21"/>
      <c r="BQ348" s="21"/>
      <c r="BR348" s="21"/>
      <c r="BS348" s="21"/>
      <c r="BT348" s="21"/>
      <c r="BU348" s="21"/>
      <c r="BV348" s="21"/>
      <c r="BW348" s="21"/>
      <c r="BX348" s="21"/>
      <c r="BY348" s="21"/>
      <c r="BZ348" s="21"/>
      <c r="CA348" s="21"/>
      <c r="CB348" s="21"/>
      <c r="CC348" s="21"/>
      <c r="CD348" s="21"/>
      <c r="CE348" s="21"/>
      <c r="CF348"/>
      <c r="CN348"/>
      <c r="CO348"/>
      <c r="CP348"/>
      <c r="CQ348"/>
      <c r="CR348"/>
      <c r="CS348" s="2"/>
      <c r="CT348" s="26"/>
      <c r="CU348" s="40"/>
      <c r="CV348" s="40"/>
      <c r="CW348" s="119">
        <f t="shared" si="103"/>
        <v>47362</v>
      </c>
      <c r="CX348" s="118">
        <f t="shared" si="93"/>
        <v>0.32</v>
      </c>
      <c r="CY348" s="118">
        <f t="shared" si="94"/>
        <v>0.4</v>
      </c>
      <c r="CZ348" s="118">
        <f t="shared" si="95"/>
        <v>0.48</v>
      </c>
      <c r="DB348" s="79">
        <f t="shared" si="105"/>
        <v>0.24</v>
      </c>
      <c r="DC348" s="79">
        <f t="shared" si="106"/>
        <v>0.3</v>
      </c>
      <c r="DD348" s="79">
        <f t="shared" si="107"/>
        <v>0.36</v>
      </c>
      <c r="DE348" s="40"/>
      <c r="DF348" s="119">
        <f t="shared" si="102"/>
        <v>47362</v>
      </c>
      <c r="DG348" s="121">
        <f t="shared" si="108"/>
        <v>0.75</v>
      </c>
      <c r="DJ348" s="119">
        <f t="shared" si="104"/>
        <v>47362</v>
      </c>
      <c r="DK348" s="118">
        <f t="shared" si="96"/>
        <v>0.192</v>
      </c>
      <c r="DL348" s="118">
        <f t="shared" si="97"/>
        <v>0.24</v>
      </c>
      <c r="DM348" s="118">
        <f t="shared" si="98"/>
        <v>0.28799999999999998</v>
      </c>
      <c r="DO348" s="118">
        <f t="shared" si="99"/>
        <v>0.12</v>
      </c>
      <c r="DP348" s="118">
        <f t="shared" si="100"/>
        <v>0.15</v>
      </c>
      <c r="DQ348" s="118">
        <f t="shared" si="101"/>
        <v>0.18</v>
      </c>
    </row>
    <row r="349" spans="1:121" x14ac:dyDescent="0.2">
      <c r="A349" s="16"/>
      <c r="B349" s="21"/>
      <c r="C349" s="21"/>
      <c r="D349" s="21"/>
      <c r="E349" s="21"/>
      <c r="F349" s="21"/>
      <c r="G349" s="21"/>
      <c r="H349" s="21"/>
      <c r="I349" s="21"/>
      <c r="J349" s="21"/>
      <c r="K349" s="23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21"/>
      <c r="BE349" s="21"/>
      <c r="BF349" s="23"/>
      <c r="BG349" s="21"/>
      <c r="BH349" s="21"/>
      <c r="BI349" s="21"/>
      <c r="BJ349" s="21"/>
      <c r="BK349" s="21"/>
      <c r="BL349" s="21"/>
      <c r="BM349" s="21"/>
      <c r="BN349" s="21"/>
      <c r="BO349" s="21"/>
      <c r="BP349" s="21"/>
      <c r="BQ349" s="21"/>
      <c r="BR349" s="21"/>
      <c r="BS349" s="21"/>
      <c r="BT349" s="21"/>
      <c r="BU349" s="21"/>
      <c r="BV349" s="21"/>
      <c r="BW349" s="21"/>
      <c r="BX349" s="21"/>
      <c r="BY349" s="21"/>
      <c r="BZ349" s="21"/>
      <c r="CA349" s="21"/>
      <c r="CB349" s="21"/>
      <c r="CC349" s="21"/>
      <c r="CD349" s="21"/>
      <c r="CE349" s="21"/>
      <c r="CF349"/>
      <c r="CN349"/>
      <c r="CO349"/>
      <c r="CP349"/>
      <c r="CQ349"/>
      <c r="CR349"/>
      <c r="CS349" s="2"/>
      <c r="CT349" s="26"/>
      <c r="CU349" s="40"/>
      <c r="CV349" s="40"/>
      <c r="CW349" s="119">
        <f t="shared" si="103"/>
        <v>47392</v>
      </c>
      <c r="CX349" s="118">
        <f t="shared" si="93"/>
        <v>0.2</v>
      </c>
      <c r="CY349" s="118">
        <f t="shared" si="94"/>
        <v>0.25</v>
      </c>
      <c r="CZ349" s="118">
        <f t="shared" si="95"/>
        <v>0.3</v>
      </c>
      <c r="DB349" s="79">
        <f t="shared" si="105"/>
        <v>0.16</v>
      </c>
      <c r="DC349" s="79">
        <f t="shared" si="106"/>
        <v>0.2</v>
      </c>
      <c r="DD349" s="79">
        <f t="shared" si="107"/>
        <v>0.24</v>
      </c>
      <c r="DE349" s="40"/>
      <c r="DF349" s="119">
        <f t="shared" si="102"/>
        <v>47392</v>
      </c>
      <c r="DG349" s="121">
        <f t="shared" si="108"/>
        <v>0.75</v>
      </c>
      <c r="DJ349" s="119">
        <f t="shared" si="104"/>
        <v>47392</v>
      </c>
      <c r="DK349" s="118">
        <f t="shared" si="96"/>
        <v>0.12</v>
      </c>
      <c r="DL349" s="118">
        <f t="shared" si="97"/>
        <v>0.15</v>
      </c>
      <c r="DM349" s="118">
        <f t="shared" si="98"/>
        <v>0.18</v>
      </c>
      <c r="DO349" s="118">
        <f t="shared" si="99"/>
        <v>0.08</v>
      </c>
      <c r="DP349" s="118">
        <f t="shared" si="100"/>
        <v>0.1</v>
      </c>
      <c r="DQ349" s="118">
        <f t="shared" si="101"/>
        <v>0.12</v>
      </c>
    </row>
    <row r="350" spans="1:121" x14ac:dyDescent="0.2">
      <c r="A350" s="16"/>
      <c r="B350" s="21"/>
      <c r="C350" s="21"/>
      <c r="D350" s="21"/>
      <c r="E350" s="21"/>
      <c r="F350" s="21"/>
      <c r="G350" s="21"/>
      <c r="H350" s="21"/>
      <c r="I350" s="21"/>
      <c r="J350" s="21"/>
      <c r="K350" s="23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  <c r="BD350" s="21"/>
      <c r="BE350" s="21"/>
      <c r="BF350" s="23"/>
      <c r="BG350" s="21"/>
      <c r="BH350" s="21"/>
      <c r="BI350" s="21"/>
      <c r="BJ350" s="21"/>
      <c r="BK350" s="21"/>
      <c r="BL350" s="21"/>
      <c r="BM350" s="21"/>
      <c r="BN350" s="21"/>
      <c r="BO350" s="21"/>
      <c r="BP350" s="21"/>
      <c r="BQ350" s="21"/>
      <c r="BR350" s="21"/>
      <c r="BS350" s="21"/>
      <c r="BT350" s="21"/>
      <c r="BU350" s="21"/>
      <c r="BV350" s="21"/>
      <c r="BW350" s="21"/>
      <c r="BX350" s="21"/>
      <c r="BY350" s="21"/>
      <c r="BZ350" s="21"/>
      <c r="CA350" s="21"/>
      <c r="CB350" s="21"/>
      <c r="CC350" s="21"/>
      <c r="CD350" s="21"/>
      <c r="CE350" s="21"/>
      <c r="CF350"/>
      <c r="CN350"/>
      <c r="CO350"/>
      <c r="CP350"/>
      <c r="CQ350"/>
      <c r="CR350"/>
      <c r="CS350" s="2"/>
      <c r="CT350" s="26"/>
      <c r="CU350" s="40"/>
      <c r="CV350" s="40"/>
      <c r="CW350" s="119">
        <f t="shared" si="103"/>
        <v>47423</v>
      </c>
      <c r="CX350" s="118">
        <f t="shared" si="93"/>
        <v>0.2</v>
      </c>
      <c r="CY350" s="118">
        <f t="shared" si="94"/>
        <v>0.25</v>
      </c>
      <c r="CZ350" s="118">
        <f t="shared" si="95"/>
        <v>0.3</v>
      </c>
      <c r="DB350" s="79">
        <f t="shared" si="105"/>
        <v>0.16</v>
      </c>
      <c r="DC350" s="79">
        <f t="shared" si="106"/>
        <v>0.2</v>
      </c>
      <c r="DD350" s="79">
        <f t="shared" si="107"/>
        <v>0.24</v>
      </c>
      <c r="DE350" s="40"/>
      <c r="DF350" s="119">
        <f t="shared" si="102"/>
        <v>47423</v>
      </c>
      <c r="DG350" s="121">
        <f t="shared" si="108"/>
        <v>0.75</v>
      </c>
      <c r="DJ350" s="119">
        <f t="shared" si="104"/>
        <v>47423</v>
      </c>
      <c r="DK350" s="118">
        <f t="shared" si="96"/>
        <v>0.12</v>
      </c>
      <c r="DL350" s="118">
        <f t="shared" si="97"/>
        <v>0.15</v>
      </c>
      <c r="DM350" s="118">
        <f t="shared" si="98"/>
        <v>0.18</v>
      </c>
      <c r="DO350" s="118">
        <f t="shared" si="99"/>
        <v>0.08</v>
      </c>
      <c r="DP350" s="118">
        <f t="shared" si="100"/>
        <v>0.1</v>
      </c>
      <c r="DQ350" s="118">
        <f t="shared" si="101"/>
        <v>0.12</v>
      </c>
    </row>
    <row r="351" spans="1:121" x14ac:dyDescent="0.2">
      <c r="A351" s="16"/>
      <c r="B351" s="21"/>
      <c r="C351" s="21"/>
      <c r="D351" s="21"/>
      <c r="E351" s="21"/>
      <c r="F351" s="21"/>
      <c r="G351" s="21"/>
      <c r="H351" s="21"/>
      <c r="I351" s="21"/>
      <c r="J351" s="21"/>
      <c r="K351" s="23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  <c r="AV351" s="21"/>
      <c r="AW351" s="21"/>
      <c r="AX351" s="21"/>
      <c r="AY351" s="21"/>
      <c r="AZ351" s="21"/>
      <c r="BA351" s="21"/>
      <c r="BB351" s="21"/>
      <c r="BC351" s="21"/>
      <c r="BD351" s="21"/>
      <c r="BE351" s="21"/>
      <c r="BF351" s="23"/>
      <c r="BG351" s="21"/>
      <c r="BH351" s="21"/>
      <c r="BI351" s="21"/>
      <c r="BJ351" s="21"/>
      <c r="BK351" s="21"/>
      <c r="BL351" s="21"/>
      <c r="BM351" s="21"/>
      <c r="BN351" s="21"/>
      <c r="BO351" s="21"/>
      <c r="BP351" s="21"/>
      <c r="BQ351" s="21"/>
      <c r="BR351" s="21"/>
      <c r="BS351" s="21"/>
      <c r="BT351" s="21"/>
      <c r="BU351" s="21"/>
      <c r="BV351" s="21"/>
      <c r="BW351" s="21"/>
      <c r="BX351" s="21"/>
      <c r="BY351" s="21"/>
      <c r="BZ351" s="21"/>
      <c r="CA351" s="21"/>
      <c r="CB351" s="21"/>
      <c r="CC351" s="21"/>
      <c r="CD351" s="21"/>
      <c r="CE351" s="21"/>
      <c r="CF351"/>
      <c r="CN351"/>
      <c r="CO351"/>
      <c r="CP351"/>
      <c r="CQ351"/>
      <c r="CR351"/>
      <c r="CS351" s="2"/>
      <c r="CT351" s="26"/>
      <c r="CU351" s="40"/>
      <c r="CV351" s="40"/>
      <c r="CW351" s="119">
        <f t="shared" si="103"/>
        <v>47453</v>
      </c>
      <c r="CX351" s="118">
        <f t="shared" si="93"/>
        <v>0.2</v>
      </c>
      <c r="CY351" s="118">
        <f t="shared" si="94"/>
        <v>0.25</v>
      </c>
      <c r="CZ351" s="118">
        <f t="shared" si="95"/>
        <v>0.3</v>
      </c>
      <c r="DB351" s="79">
        <f t="shared" si="105"/>
        <v>0.16</v>
      </c>
      <c r="DC351" s="79">
        <f t="shared" si="106"/>
        <v>0.2</v>
      </c>
      <c r="DD351" s="79">
        <f t="shared" si="107"/>
        <v>0.24</v>
      </c>
      <c r="DE351" s="40"/>
      <c r="DF351" s="119">
        <f t="shared" si="102"/>
        <v>47453</v>
      </c>
      <c r="DG351" s="121">
        <f t="shared" si="108"/>
        <v>0.75</v>
      </c>
      <c r="DJ351" s="119">
        <f t="shared" si="104"/>
        <v>47453</v>
      </c>
      <c r="DK351" s="118">
        <f t="shared" si="96"/>
        <v>0.12</v>
      </c>
      <c r="DL351" s="118">
        <f t="shared" si="97"/>
        <v>0.15</v>
      </c>
      <c r="DM351" s="118">
        <f t="shared" si="98"/>
        <v>0.18</v>
      </c>
      <c r="DO351" s="118">
        <f t="shared" si="99"/>
        <v>0.08</v>
      </c>
      <c r="DP351" s="118">
        <f t="shared" si="100"/>
        <v>0.1</v>
      </c>
      <c r="DQ351" s="118">
        <f t="shared" si="101"/>
        <v>0.12</v>
      </c>
    </row>
    <row r="352" spans="1:121" x14ac:dyDescent="0.2">
      <c r="A352" s="16"/>
      <c r="B352" s="21"/>
      <c r="C352" s="21"/>
      <c r="D352" s="21"/>
      <c r="E352" s="21"/>
      <c r="F352" s="21"/>
      <c r="G352" s="21"/>
      <c r="H352" s="21"/>
      <c r="I352" s="21"/>
      <c r="J352" s="21"/>
      <c r="K352" s="23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  <c r="AV352" s="21"/>
      <c r="AW352" s="21"/>
      <c r="AX352" s="21"/>
      <c r="AY352" s="21"/>
      <c r="AZ352" s="21"/>
      <c r="BA352" s="21"/>
      <c r="BB352" s="21"/>
      <c r="BC352" s="21"/>
      <c r="BD352" s="21"/>
      <c r="BE352" s="21"/>
      <c r="BF352" s="23"/>
      <c r="BG352" s="21"/>
      <c r="BH352" s="21"/>
      <c r="BI352" s="21"/>
      <c r="BJ352" s="21"/>
      <c r="BK352" s="21"/>
      <c r="BL352" s="21"/>
      <c r="BM352" s="21"/>
      <c r="BN352" s="21"/>
      <c r="BO352" s="21"/>
      <c r="BP352" s="21"/>
      <c r="BQ352" s="21"/>
      <c r="BR352" s="21"/>
      <c r="BS352" s="21"/>
      <c r="BT352" s="21"/>
      <c r="BU352" s="21"/>
      <c r="BV352" s="21"/>
      <c r="BW352" s="21"/>
      <c r="BX352" s="21"/>
      <c r="BY352" s="21"/>
      <c r="BZ352" s="21"/>
      <c r="CA352" s="21"/>
      <c r="CB352" s="21"/>
      <c r="CC352" s="21"/>
      <c r="CD352" s="21"/>
      <c r="CE352" s="21"/>
      <c r="CF352"/>
      <c r="CN352"/>
      <c r="CO352"/>
      <c r="CP352"/>
      <c r="CQ352"/>
      <c r="CR352"/>
      <c r="CS352" s="2"/>
      <c r="CT352" s="26"/>
      <c r="CU352" s="40"/>
      <c r="CV352" s="40"/>
      <c r="CW352" s="119">
        <f t="shared" si="103"/>
        <v>47484</v>
      </c>
      <c r="CX352" s="118">
        <f t="shared" si="93"/>
        <v>0.2</v>
      </c>
      <c r="CY352" s="118">
        <f t="shared" si="94"/>
        <v>0.25</v>
      </c>
      <c r="CZ352" s="118">
        <f t="shared" si="95"/>
        <v>0.3</v>
      </c>
      <c r="DB352" s="79">
        <f t="shared" si="105"/>
        <v>0.16</v>
      </c>
      <c r="DC352" s="79">
        <f t="shared" si="106"/>
        <v>0.2</v>
      </c>
      <c r="DD352" s="79">
        <f t="shared" si="107"/>
        <v>0.24</v>
      </c>
      <c r="DE352" s="40"/>
      <c r="DF352" s="119">
        <f t="shared" si="102"/>
        <v>47484</v>
      </c>
      <c r="DG352" s="121">
        <f t="shared" si="108"/>
        <v>0.75</v>
      </c>
      <c r="DJ352" s="119">
        <f t="shared" si="104"/>
        <v>47484</v>
      </c>
      <c r="DK352" s="118">
        <f t="shared" si="96"/>
        <v>0.12</v>
      </c>
      <c r="DL352" s="118">
        <f t="shared" si="97"/>
        <v>0.15</v>
      </c>
      <c r="DM352" s="118">
        <f t="shared" si="98"/>
        <v>0.18</v>
      </c>
      <c r="DO352" s="118">
        <f t="shared" si="99"/>
        <v>0.08</v>
      </c>
      <c r="DP352" s="118">
        <f t="shared" si="100"/>
        <v>0.1</v>
      </c>
      <c r="DQ352" s="118">
        <f t="shared" si="101"/>
        <v>0.12</v>
      </c>
    </row>
    <row r="353" spans="1:121" x14ac:dyDescent="0.2">
      <c r="A353" s="16"/>
      <c r="B353" s="21"/>
      <c r="C353" s="21"/>
      <c r="D353" s="21"/>
      <c r="E353" s="21"/>
      <c r="F353" s="21"/>
      <c r="G353" s="21"/>
      <c r="H353" s="21"/>
      <c r="I353" s="21"/>
      <c r="J353" s="21"/>
      <c r="K353" s="23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  <c r="AV353" s="21"/>
      <c r="AW353" s="21"/>
      <c r="AX353" s="21"/>
      <c r="AY353" s="21"/>
      <c r="AZ353" s="21"/>
      <c r="BA353" s="21"/>
      <c r="BB353" s="21"/>
      <c r="BC353" s="21"/>
      <c r="BD353" s="21"/>
      <c r="BE353" s="21"/>
      <c r="BF353" s="23"/>
      <c r="BG353" s="21"/>
      <c r="BH353" s="21"/>
      <c r="BI353" s="21"/>
      <c r="BJ353" s="21"/>
      <c r="BK353" s="21"/>
      <c r="BL353" s="21"/>
      <c r="BM353" s="21"/>
      <c r="BN353" s="21"/>
      <c r="BO353" s="21"/>
      <c r="BP353" s="21"/>
      <c r="BQ353" s="21"/>
      <c r="BR353" s="21"/>
      <c r="BS353" s="21"/>
      <c r="BT353" s="21"/>
      <c r="BU353" s="21"/>
      <c r="BV353" s="21"/>
      <c r="BW353" s="21"/>
      <c r="BX353" s="21"/>
      <c r="BY353" s="21"/>
      <c r="BZ353" s="21"/>
      <c r="CA353" s="21"/>
      <c r="CB353" s="21"/>
      <c r="CC353" s="21"/>
      <c r="CD353" s="21"/>
      <c r="CE353" s="21"/>
      <c r="CF353"/>
      <c r="CN353"/>
      <c r="CO353"/>
      <c r="CP353"/>
      <c r="CQ353"/>
      <c r="CR353"/>
      <c r="CS353" s="2"/>
      <c r="CT353" s="26"/>
      <c r="CU353" s="40"/>
      <c r="CV353" s="40"/>
      <c r="CW353" s="119">
        <f t="shared" si="103"/>
        <v>47515</v>
      </c>
      <c r="CX353" s="118">
        <f t="shared" si="93"/>
        <v>0.2</v>
      </c>
      <c r="CY353" s="118">
        <f t="shared" si="94"/>
        <v>0.25</v>
      </c>
      <c r="CZ353" s="118">
        <f t="shared" si="95"/>
        <v>0.3</v>
      </c>
      <c r="DB353" s="79">
        <f t="shared" si="105"/>
        <v>0</v>
      </c>
      <c r="DC353" s="79">
        <f t="shared" si="106"/>
        <v>0</v>
      </c>
      <c r="DD353" s="79">
        <f t="shared" si="107"/>
        <v>0</v>
      </c>
      <c r="DE353" s="40"/>
      <c r="DF353" s="119">
        <f t="shared" si="102"/>
        <v>47515</v>
      </c>
      <c r="DG353" s="121">
        <f t="shared" si="108"/>
        <v>0</v>
      </c>
      <c r="DJ353" s="119">
        <f t="shared" si="104"/>
        <v>47515</v>
      </c>
      <c r="DK353" s="118">
        <f t="shared" si="96"/>
        <v>0.12</v>
      </c>
      <c r="DL353" s="118">
        <f t="shared" si="97"/>
        <v>0.15</v>
      </c>
      <c r="DM353" s="118">
        <f t="shared" si="98"/>
        <v>0.18</v>
      </c>
      <c r="DO353" s="118">
        <f t="shared" si="99"/>
        <v>0</v>
      </c>
      <c r="DP353" s="118">
        <f t="shared" si="100"/>
        <v>0</v>
      </c>
      <c r="DQ353" s="118">
        <f t="shared" si="101"/>
        <v>0</v>
      </c>
    </row>
    <row r="354" spans="1:121" x14ac:dyDescent="0.2">
      <c r="A354" s="16"/>
      <c r="B354" s="21"/>
      <c r="C354" s="21"/>
      <c r="D354" s="21"/>
      <c r="E354" s="21"/>
      <c r="F354" s="21"/>
      <c r="G354" s="21"/>
      <c r="H354" s="21"/>
      <c r="I354" s="21"/>
      <c r="J354" s="21"/>
      <c r="K354" s="23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  <c r="AV354" s="21"/>
      <c r="AW354" s="21"/>
      <c r="AX354" s="21"/>
      <c r="AY354" s="21"/>
      <c r="AZ354" s="21"/>
      <c r="BA354" s="21"/>
      <c r="BB354" s="21"/>
      <c r="BC354" s="21"/>
      <c r="BD354" s="21"/>
      <c r="BE354" s="21"/>
      <c r="BF354" s="23"/>
      <c r="BG354" s="21"/>
      <c r="BH354" s="21"/>
      <c r="BI354" s="21"/>
      <c r="BJ354" s="21"/>
      <c r="BK354" s="21"/>
      <c r="BL354" s="21"/>
      <c r="BM354" s="21"/>
      <c r="BN354" s="21"/>
      <c r="BO354" s="21"/>
      <c r="BP354" s="21"/>
      <c r="BQ354" s="21"/>
      <c r="BR354" s="21"/>
      <c r="BS354" s="21"/>
      <c r="BT354" s="21"/>
      <c r="BU354" s="21"/>
      <c r="BV354" s="21"/>
      <c r="BW354" s="21"/>
      <c r="BX354" s="21"/>
      <c r="BY354" s="21"/>
      <c r="BZ354" s="21"/>
      <c r="CA354" s="21"/>
      <c r="CB354" s="21"/>
      <c r="CC354" s="21"/>
      <c r="CD354" s="21"/>
      <c r="CE354" s="21"/>
      <c r="CF354"/>
      <c r="CN354"/>
      <c r="CO354"/>
      <c r="CP354"/>
      <c r="CQ354"/>
      <c r="CR354"/>
      <c r="CS354" s="2"/>
      <c r="CT354" s="26"/>
      <c r="CU354" s="40"/>
      <c r="CV354" s="40"/>
      <c r="CW354" s="119">
        <f t="shared" si="103"/>
        <v>47543</v>
      </c>
      <c r="CX354" s="118">
        <f t="shared" si="93"/>
        <v>0.2</v>
      </c>
      <c r="CY354" s="118">
        <f t="shared" si="94"/>
        <v>0.25</v>
      </c>
      <c r="CZ354" s="118">
        <f t="shared" si="95"/>
        <v>0.3</v>
      </c>
      <c r="DB354" s="79">
        <f t="shared" si="105"/>
        <v>0.16</v>
      </c>
      <c r="DC354" s="79">
        <f t="shared" si="106"/>
        <v>0.2</v>
      </c>
      <c r="DD354" s="79">
        <f t="shared" si="107"/>
        <v>0.24</v>
      </c>
      <c r="DE354" s="40"/>
      <c r="DF354" s="119">
        <f t="shared" si="102"/>
        <v>47543</v>
      </c>
      <c r="DG354" s="121">
        <f t="shared" si="108"/>
        <v>0.75</v>
      </c>
      <c r="DJ354" s="119">
        <f t="shared" si="104"/>
        <v>47543</v>
      </c>
      <c r="DK354" s="118">
        <f t="shared" si="96"/>
        <v>0.12</v>
      </c>
      <c r="DL354" s="118">
        <f t="shared" si="97"/>
        <v>0.15</v>
      </c>
      <c r="DM354" s="118">
        <f t="shared" si="98"/>
        <v>0.18</v>
      </c>
      <c r="DO354" s="118">
        <f t="shared" si="99"/>
        <v>0.08</v>
      </c>
      <c r="DP354" s="118">
        <f t="shared" si="100"/>
        <v>0.1</v>
      </c>
      <c r="DQ354" s="118">
        <f t="shared" si="101"/>
        <v>0.12</v>
      </c>
    </row>
    <row r="355" spans="1:121" x14ac:dyDescent="0.2">
      <c r="A355" s="16"/>
      <c r="B355" s="21"/>
      <c r="C355" s="21"/>
      <c r="D355" s="21"/>
      <c r="E355" s="21"/>
      <c r="F355" s="21"/>
      <c r="G355" s="21"/>
      <c r="H355" s="21"/>
      <c r="I355" s="21"/>
      <c r="J355" s="21"/>
      <c r="K355" s="23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  <c r="AV355" s="21"/>
      <c r="AW355" s="21"/>
      <c r="AX355" s="21"/>
      <c r="AY355" s="21"/>
      <c r="AZ355" s="21"/>
      <c r="BA355" s="21"/>
      <c r="BB355" s="21"/>
      <c r="BC355" s="21"/>
      <c r="BD355" s="21"/>
      <c r="BE355" s="21"/>
      <c r="BF355" s="23"/>
      <c r="BG355" s="21"/>
      <c r="BH355" s="21"/>
      <c r="BI355" s="21"/>
      <c r="BJ355" s="21"/>
      <c r="BK355" s="21"/>
      <c r="BL355" s="21"/>
      <c r="BM355" s="21"/>
      <c r="BN355" s="21"/>
      <c r="BO355" s="21"/>
      <c r="BP355" s="21"/>
      <c r="BQ355" s="21"/>
      <c r="BR355" s="21"/>
      <c r="BS355" s="21"/>
      <c r="BT355" s="21"/>
      <c r="BU355" s="21"/>
      <c r="BV355" s="21"/>
      <c r="BW355" s="21"/>
      <c r="BX355" s="21"/>
      <c r="BY355" s="21"/>
      <c r="BZ355" s="21"/>
      <c r="CA355" s="21"/>
      <c r="CB355" s="21"/>
      <c r="CC355" s="21"/>
      <c r="CD355" s="21"/>
      <c r="CE355" s="21"/>
      <c r="CF355"/>
      <c r="CN355"/>
      <c r="CO355"/>
      <c r="CP355"/>
      <c r="CQ355"/>
      <c r="CR355"/>
      <c r="CS355" s="2"/>
      <c r="CT355" s="26"/>
      <c r="CU355" s="40"/>
      <c r="CV355" s="40"/>
      <c r="CW355" s="119">
        <f t="shared" si="103"/>
        <v>47574</v>
      </c>
      <c r="CX355" s="118">
        <f t="shared" si="93"/>
        <v>0.2</v>
      </c>
      <c r="CY355" s="118">
        <f t="shared" si="94"/>
        <v>0.25</v>
      </c>
      <c r="CZ355" s="118">
        <f t="shared" si="95"/>
        <v>0.3</v>
      </c>
      <c r="DB355" s="79">
        <f t="shared" si="105"/>
        <v>0.16</v>
      </c>
      <c r="DC355" s="79">
        <f t="shared" si="106"/>
        <v>0.2</v>
      </c>
      <c r="DD355" s="79">
        <f t="shared" si="107"/>
        <v>0.24</v>
      </c>
      <c r="DE355" s="40"/>
      <c r="DF355" s="119">
        <f t="shared" si="102"/>
        <v>47574</v>
      </c>
      <c r="DG355" s="121">
        <f t="shared" si="108"/>
        <v>0.75</v>
      </c>
      <c r="DJ355" s="119">
        <f t="shared" si="104"/>
        <v>47574</v>
      </c>
      <c r="DK355" s="118">
        <f t="shared" si="96"/>
        <v>0.12</v>
      </c>
      <c r="DL355" s="118">
        <f t="shared" si="97"/>
        <v>0.15</v>
      </c>
      <c r="DM355" s="118">
        <f t="shared" si="98"/>
        <v>0.18</v>
      </c>
      <c r="DO355" s="118">
        <f t="shared" si="99"/>
        <v>0.08</v>
      </c>
      <c r="DP355" s="118">
        <f t="shared" si="100"/>
        <v>0.1</v>
      </c>
      <c r="DQ355" s="118">
        <f t="shared" si="101"/>
        <v>0.12</v>
      </c>
    </row>
    <row r="356" spans="1:121" x14ac:dyDescent="0.2">
      <c r="A356" s="16"/>
      <c r="B356" s="21"/>
      <c r="C356" s="21"/>
      <c r="D356" s="21"/>
      <c r="E356" s="21"/>
      <c r="F356" s="21"/>
      <c r="G356" s="21"/>
      <c r="H356" s="21"/>
      <c r="I356" s="21"/>
      <c r="J356" s="21"/>
      <c r="K356" s="23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  <c r="AV356" s="21"/>
      <c r="AW356" s="21"/>
      <c r="AX356" s="21"/>
      <c r="AY356" s="21"/>
      <c r="AZ356" s="21"/>
      <c r="BA356" s="21"/>
      <c r="BB356" s="21"/>
      <c r="BC356" s="21"/>
      <c r="BD356" s="21"/>
      <c r="BE356" s="21"/>
      <c r="BF356" s="23"/>
      <c r="BG356" s="21"/>
      <c r="BH356" s="21"/>
      <c r="BI356" s="21"/>
      <c r="BJ356" s="21"/>
      <c r="BK356" s="21"/>
      <c r="BL356" s="21"/>
      <c r="BM356" s="21"/>
      <c r="BN356" s="21"/>
      <c r="BO356" s="21"/>
      <c r="BP356" s="21"/>
      <c r="BQ356" s="21"/>
      <c r="BR356" s="21"/>
      <c r="BS356" s="21"/>
      <c r="BT356" s="21"/>
      <c r="BU356" s="21"/>
      <c r="BV356" s="21"/>
      <c r="BW356" s="21"/>
      <c r="BX356" s="21"/>
      <c r="BY356" s="21"/>
      <c r="BZ356" s="21"/>
      <c r="CA356" s="21"/>
      <c r="CB356" s="21"/>
      <c r="CC356" s="21"/>
      <c r="CD356" s="21"/>
      <c r="CE356" s="21"/>
      <c r="CF356"/>
      <c r="CN356"/>
      <c r="CO356"/>
      <c r="CP356"/>
      <c r="CQ356"/>
      <c r="CR356"/>
      <c r="CS356" s="2"/>
      <c r="CT356" s="26"/>
      <c r="CU356" s="40"/>
      <c r="CV356" s="40"/>
      <c r="CW356" s="119">
        <f t="shared" si="103"/>
        <v>47604</v>
      </c>
      <c r="CX356" s="118">
        <f t="shared" si="93"/>
        <v>0.2</v>
      </c>
      <c r="CY356" s="118">
        <f t="shared" si="94"/>
        <v>0.25</v>
      </c>
      <c r="CZ356" s="118">
        <f t="shared" si="95"/>
        <v>0.3</v>
      </c>
      <c r="DB356" s="79">
        <f t="shared" si="105"/>
        <v>0.16</v>
      </c>
      <c r="DC356" s="79">
        <f t="shared" si="106"/>
        <v>0.2</v>
      </c>
      <c r="DD356" s="79">
        <f t="shared" si="107"/>
        <v>0.24</v>
      </c>
      <c r="DE356" s="40"/>
      <c r="DF356" s="119">
        <f t="shared" si="102"/>
        <v>47604</v>
      </c>
      <c r="DG356" s="121">
        <f t="shared" si="108"/>
        <v>0.75</v>
      </c>
      <c r="DJ356" s="119">
        <f t="shared" si="104"/>
        <v>47604</v>
      </c>
      <c r="DK356" s="118">
        <f t="shared" si="96"/>
        <v>0.12</v>
      </c>
      <c r="DL356" s="118">
        <f t="shared" si="97"/>
        <v>0.15</v>
      </c>
      <c r="DM356" s="118">
        <f t="shared" si="98"/>
        <v>0.18</v>
      </c>
      <c r="DO356" s="118">
        <f t="shared" si="99"/>
        <v>0.08</v>
      </c>
      <c r="DP356" s="118">
        <f t="shared" si="100"/>
        <v>0.1</v>
      </c>
      <c r="DQ356" s="118">
        <f t="shared" si="101"/>
        <v>0.12</v>
      </c>
    </row>
    <row r="357" spans="1:121" x14ac:dyDescent="0.2">
      <c r="A357" s="16"/>
      <c r="B357" s="21"/>
      <c r="C357" s="21"/>
      <c r="D357" s="21"/>
      <c r="E357" s="21"/>
      <c r="F357" s="21"/>
      <c r="G357" s="21"/>
      <c r="H357" s="21"/>
      <c r="I357" s="21"/>
      <c r="J357" s="21"/>
      <c r="K357" s="23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21"/>
      <c r="BE357" s="21"/>
      <c r="BF357" s="23"/>
      <c r="BG357" s="21"/>
      <c r="BH357" s="21"/>
      <c r="BI357" s="21"/>
      <c r="BJ357" s="21"/>
      <c r="BK357" s="21"/>
      <c r="BL357" s="21"/>
      <c r="BM357" s="21"/>
      <c r="BN357" s="21"/>
      <c r="BO357" s="21"/>
      <c r="BP357" s="21"/>
      <c r="BQ357" s="21"/>
      <c r="BR357" s="21"/>
      <c r="BS357" s="21"/>
      <c r="BT357" s="21"/>
      <c r="BU357" s="21"/>
      <c r="BV357" s="21"/>
      <c r="BW357" s="21"/>
      <c r="BX357" s="21"/>
      <c r="BY357" s="21"/>
      <c r="BZ357" s="21"/>
      <c r="CA357" s="21"/>
      <c r="CB357" s="21"/>
      <c r="CC357" s="21"/>
      <c r="CD357" s="21"/>
      <c r="CE357" s="21"/>
      <c r="CF357"/>
      <c r="CN357"/>
      <c r="CO357"/>
      <c r="CP357"/>
      <c r="CQ357"/>
      <c r="CR357"/>
      <c r="CS357" s="2"/>
      <c r="CT357" s="26"/>
      <c r="CU357" s="40"/>
      <c r="CV357" s="40"/>
      <c r="CW357" s="119">
        <f t="shared" si="103"/>
        <v>47635</v>
      </c>
      <c r="CX357" s="118">
        <f t="shared" si="93"/>
        <v>0.2</v>
      </c>
      <c r="CY357" s="118">
        <f t="shared" si="94"/>
        <v>0.25</v>
      </c>
      <c r="CZ357" s="118">
        <f t="shared" si="95"/>
        <v>0.3</v>
      </c>
      <c r="DB357" s="79">
        <f t="shared" si="105"/>
        <v>0.16</v>
      </c>
      <c r="DC357" s="79">
        <f t="shared" si="106"/>
        <v>0.2</v>
      </c>
      <c r="DD357" s="79">
        <f t="shared" si="107"/>
        <v>0.24</v>
      </c>
      <c r="DE357" s="40"/>
      <c r="DF357" s="119">
        <f t="shared" si="102"/>
        <v>47635</v>
      </c>
      <c r="DG357" s="121">
        <f t="shared" si="108"/>
        <v>0.75</v>
      </c>
      <c r="DJ357" s="119">
        <f t="shared" si="104"/>
        <v>47635</v>
      </c>
      <c r="DK357" s="118">
        <f t="shared" si="96"/>
        <v>0.12</v>
      </c>
      <c r="DL357" s="118">
        <f t="shared" si="97"/>
        <v>0.15</v>
      </c>
      <c r="DM357" s="118">
        <f t="shared" si="98"/>
        <v>0.18</v>
      </c>
      <c r="DO357" s="118">
        <f t="shared" si="99"/>
        <v>0.08</v>
      </c>
      <c r="DP357" s="118">
        <f t="shared" si="100"/>
        <v>0.1</v>
      </c>
      <c r="DQ357" s="118">
        <f t="shared" si="101"/>
        <v>0.12</v>
      </c>
    </row>
    <row r="358" spans="1:121" x14ac:dyDescent="0.2">
      <c r="A358" s="16"/>
      <c r="B358" s="21"/>
      <c r="C358" s="21"/>
      <c r="D358" s="21"/>
      <c r="E358" s="21"/>
      <c r="F358" s="21"/>
      <c r="G358" s="21"/>
      <c r="H358" s="21"/>
      <c r="I358" s="21"/>
      <c r="J358" s="21"/>
      <c r="K358" s="23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  <c r="AV358" s="21"/>
      <c r="AW358" s="21"/>
      <c r="AX358" s="21"/>
      <c r="AY358" s="21"/>
      <c r="AZ358" s="21"/>
      <c r="BA358" s="21"/>
      <c r="BB358" s="21"/>
      <c r="BC358" s="21"/>
      <c r="BD358" s="21"/>
      <c r="BE358" s="21"/>
      <c r="BF358" s="23"/>
      <c r="BG358" s="21"/>
      <c r="BH358" s="21"/>
      <c r="BI358" s="21"/>
      <c r="BJ358" s="21"/>
      <c r="BK358" s="21"/>
      <c r="BL358" s="21"/>
      <c r="BM358" s="21"/>
      <c r="BN358" s="21"/>
      <c r="BO358" s="21"/>
      <c r="BP358" s="21"/>
      <c r="BQ358" s="21"/>
      <c r="BR358" s="21"/>
      <c r="BS358" s="21"/>
      <c r="BT358" s="21"/>
      <c r="BU358" s="21"/>
      <c r="BV358" s="21"/>
      <c r="BW358" s="21"/>
      <c r="BX358" s="21"/>
      <c r="BY358" s="21"/>
      <c r="BZ358" s="21"/>
      <c r="CA358" s="21"/>
      <c r="CB358" s="21"/>
      <c r="CC358" s="21"/>
      <c r="CD358" s="21"/>
      <c r="CE358" s="21"/>
      <c r="CF358"/>
      <c r="CN358"/>
      <c r="CO358"/>
      <c r="CP358"/>
      <c r="CQ358"/>
      <c r="CR358"/>
      <c r="CS358" s="2"/>
      <c r="CT358" s="26"/>
      <c r="CU358" s="40"/>
      <c r="CV358" s="40"/>
      <c r="CW358" s="119">
        <f t="shared" si="103"/>
        <v>47665</v>
      </c>
      <c r="CX358" s="118">
        <f t="shared" si="93"/>
        <v>0.2</v>
      </c>
      <c r="CY358" s="118">
        <f t="shared" si="94"/>
        <v>0.25</v>
      </c>
      <c r="CZ358" s="118">
        <f t="shared" si="95"/>
        <v>0.3</v>
      </c>
      <c r="DB358" s="79">
        <f t="shared" si="105"/>
        <v>0.16</v>
      </c>
      <c r="DC358" s="79">
        <f t="shared" si="106"/>
        <v>0.2</v>
      </c>
      <c r="DD358" s="79">
        <f t="shared" si="107"/>
        <v>0.24</v>
      </c>
      <c r="DE358" s="40"/>
      <c r="DF358" s="119">
        <f t="shared" si="102"/>
        <v>47665</v>
      </c>
      <c r="DG358" s="121">
        <f t="shared" si="108"/>
        <v>0.75</v>
      </c>
      <c r="DJ358" s="119">
        <f t="shared" si="104"/>
        <v>47665</v>
      </c>
      <c r="DK358" s="118">
        <f t="shared" si="96"/>
        <v>0.12</v>
      </c>
      <c r="DL358" s="118">
        <f t="shared" si="97"/>
        <v>0.15</v>
      </c>
      <c r="DM358" s="118">
        <f t="shared" si="98"/>
        <v>0.18</v>
      </c>
      <c r="DO358" s="118">
        <f t="shared" si="99"/>
        <v>0.08</v>
      </c>
      <c r="DP358" s="118">
        <f t="shared" si="100"/>
        <v>0.1</v>
      </c>
      <c r="DQ358" s="118">
        <f t="shared" si="101"/>
        <v>0.12</v>
      </c>
    </row>
    <row r="359" spans="1:121" x14ac:dyDescent="0.2">
      <c r="A359" s="16"/>
      <c r="B359" s="21"/>
      <c r="C359" s="21"/>
      <c r="D359" s="21"/>
      <c r="E359" s="21"/>
      <c r="F359" s="21"/>
      <c r="G359" s="21"/>
      <c r="H359" s="21"/>
      <c r="I359" s="21"/>
      <c r="J359" s="21"/>
      <c r="K359" s="23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/>
      <c r="BD359" s="21"/>
      <c r="BE359" s="21"/>
      <c r="BF359" s="23"/>
      <c r="BG359" s="21"/>
      <c r="BH359" s="21"/>
      <c r="BI359" s="21"/>
      <c r="BJ359" s="21"/>
      <c r="BK359" s="21"/>
      <c r="BL359" s="21"/>
      <c r="BM359" s="21"/>
      <c r="BN359" s="21"/>
      <c r="BO359" s="21"/>
      <c r="BP359" s="21"/>
      <c r="BQ359" s="21"/>
      <c r="BR359" s="21"/>
      <c r="BS359" s="21"/>
      <c r="BT359" s="21"/>
      <c r="BU359" s="21"/>
      <c r="BV359" s="21"/>
      <c r="BW359" s="21"/>
      <c r="BX359" s="21"/>
      <c r="BY359" s="21"/>
      <c r="BZ359" s="21"/>
      <c r="CA359" s="21"/>
      <c r="CB359" s="21"/>
      <c r="CC359" s="21"/>
      <c r="CD359" s="21"/>
      <c r="CE359" s="21"/>
      <c r="CF359"/>
      <c r="CN359"/>
      <c r="CO359"/>
      <c r="CP359"/>
      <c r="CQ359"/>
      <c r="CR359"/>
      <c r="CS359" s="2"/>
      <c r="CT359" s="26"/>
      <c r="CU359" s="40"/>
      <c r="CV359" s="40"/>
      <c r="CW359" s="119">
        <f t="shared" si="103"/>
        <v>47696</v>
      </c>
      <c r="CX359" s="118">
        <f t="shared" si="93"/>
        <v>0.32</v>
      </c>
      <c r="CY359" s="118">
        <f t="shared" si="94"/>
        <v>0.4</v>
      </c>
      <c r="CZ359" s="118">
        <f t="shared" si="95"/>
        <v>0.48</v>
      </c>
      <c r="DB359" s="79">
        <f t="shared" si="105"/>
        <v>0.24</v>
      </c>
      <c r="DC359" s="79">
        <f t="shared" si="106"/>
        <v>0.3</v>
      </c>
      <c r="DD359" s="79">
        <f t="shared" si="107"/>
        <v>0.36</v>
      </c>
      <c r="DE359" s="40"/>
      <c r="DF359" s="119">
        <f t="shared" si="102"/>
        <v>47696</v>
      </c>
      <c r="DG359" s="121">
        <f t="shared" si="108"/>
        <v>0.75</v>
      </c>
      <c r="DJ359" s="119">
        <f t="shared" si="104"/>
        <v>47696</v>
      </c>
      <c r="DK359" s="118">
        <f t="shared" si="96"/>
        <v>0.192</v>
      </c>
      <c r="DL359" s="118">
        <f t="shared" si="97"/>
        <v>0.24</v>
      </c>
      <c r="DM359" s="118">
        <f t="shared" si="98"/>
        <v>0.28799999999999998</v>
      </c>
      <c r="DO359" s="118">
        <f t="shared" si="99"/>
        <v>0.12</v>
      </c>
      <c r="DP359" s="118">
        <f t="shared" si="100"/>
        <v>0.15</v>
      </c>
      <c r="DQ359" s="118">
        <f t="shared" si="101"/>
        <v>0.18</v>
      </c>
    </row>
    <row r="360" spans="1:121" x14ac:dyDescent="0.2">
      <c r="A360" s="16"/>
      <c r="B360" s="21"/>
      <c r="C360" s="21"/>
      <c r="D360" s="21"/>
      <c r="E360" s="21"/>
      <c r="F360" s="21"/>
      <c r="G360" s="21"/>
      <c r="H360" s="21"/>
      <c r="I360" s="21"/>
      <c r="J360" s="21"/>
      <c r="K360" s="23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  <c r="AV360" s="21"/>
      <c r="AW360" s="21"/>
      <c r="AX360" s="21"/>
      <c r="AY360" s="21"/>
      <c r="AZ360" s="21"/>
      <c r="BA360" s="21"/>
      <c r="BB360" s="21"/>
      <c r="BC360" s="21"/>
      <c r="BD360" s="21"/>
      <c r="BE360" s="21"/>
      <c r="BF360" s="23"/>
      <c r="BG360" s="21"/>
      <c r="BH360" s="21"/>
      <c r="BI360" s="21"/>
      <c r="BJ360" s="21"/>
      <c r="BK360" s="21"/>
      <c r="BL360" s="21"/>
      <c r="BM360" s="21"/>
      <c r="BN360" s="21"/>
      <c r="BO360" s="21"/>
      <c r="BP360" s="21"/>
      <c r="BQ360" s="21"/>
      <c r="BR360" s="21"/>
      <c r="BS360" s="21"/>
      <c r="BT360" s="21"/>
      <c r="BU360" s="21"/>
      <c r="BV360" s="21"/>
      <c r="BW360" s="21"/>
      <c r="BX360" s="21"/>
      <c r="BY360" s="21"/>
      <c r="BZ360" s="21"/>
      <c r="CA360" s="21"/>
      <c r="CB360" s="21"/>
      <c r="CC360" s="21"/>
      <c r="CD360" s="21"/>
      <c r="CE360" s="21"/>
      <c r="CF360"/>
      <c r="CN360"/>
      <c r="CO360"/>
      <c r="CP360"/>
      <c r="CQ360"/>
      <c r="CR360"/>
      <c r="CS360" s="2"/>
      <c r="CT360" s="26"/>
      <c r="CU360" s="40"/>
      <c r="CV360" s="40"/>
      <c r="CW360" s="119">
        <f t="shared" si="103"/>
        <v>47727</v>
      </c>
      <c r="CX360" s="118">
        <f t="shared" si="93"/>
        <v>0.32</v>
      </c>
      <c r="CY360" s="118">
        <f t="shared" si="94"/>
        <v>0.4</v>
      </c>
      <c r="CZ360" s="118">
        <f t="shared" si="95"/>
        <v>0.48</v>
      </c>
      <c r="DB360" s="79">
        <f t="shared" si="105"/>
        <v>0.24</v>
      </c>
      <c r="DC360" s="79">
        <f t="shared" si="106"/>
        <v>0.3</v>
      </c>
      <c r="DD360" s="79">
        <f t="shared" si="107"/>
        <v>0.36</v>
      </c>
      <c r="DE360" s="40"/>
      <c r="DF360" s="119">
        <f t="shared" si="102"/>
        <v>47727</v>
      </c>
      <c r="DG360" s="121">
        <f t="shared" si="108"/>
        <v>0.75</v>
      </c>
      <c r="DJ360" s="119">
        <f t="shared" si="104"/>
        <v>47727</v>
      </c>
      <c r="DK360" s="118">
        <f t="shared" si="96"/>
        <v>0.192</v>
      </c>
      <c r="DL360" s="118">
        <f t="shared" si="97"/>
        <v>0.24</v>
      </c>
      <c r="DM360" s="118">
        <f t="shared" si="98"/>
        <v>0.28799999999999998</v>
      </c>
      <c r="DO360" s="118">
        <f t="shared" si="99"/>
        <v>0.12</v>
      </c>
      <c r="DP360" s="118">
        <f t="shared" si="100"/>
        <v>0.15</v>
      </c>
      <c r="DQ360" s="118">
        <f t="shared" si="101"/>
        <v>0.18</v>
      </c>
    </row>
    <row r="361" spans="1:121" x14ac:dyDescent="0.2">
      <c r="A361" s="16"/>
      <c r="B361" s="21"/>
      <c r="C361" s="21"/>
      <c r="D361" s="21"/>
      <c r="E361" s="21"/>
      <c r="F361" s="21"/>
      <c r="G361" s="21"/>
      <c r="H361" s="21"/>
      <c r="I361" s="21"/>
      <c r="J361" s="21"/>
      <c r="K361" s="23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/>
      <c r="BD361" s="21"/>
      <c r="BE361" s="21"/>
      <c r="BF361" s="23"/>
      <c r="BG361" s="21"/>
      <c r="BH361" s="21"/>
      <c r="BI361" s="21"/>
      <c r="BJ361" s="21"/>
      <c r="BK361" s="21"/>
      <c r="BL361" s="21"/>
      <c r="BM361" s="21"/>
      <c r="BN361" s="21"/>
      <c r="BO361" s="21"/>
      <c r="BP361" s="21"/>
      <c r="BQ361" s="21"/>
      <c r="BR361" s="21"/>
      <c r="BS361" s="21"/>
      <c r="BT361" s="21"/>
      <c r="BU361" s="21"/>
      <c r="BV361" s="21"/>
      <c r="BW361" s="21"/>
      <c r="BX361" s="21"/>
      <c r="BY361" s="21"/>
      <c r="BZ361" s="21"/>
      <c r="CA361" s="21"/>
      <c r="CB361" s="21"/>
      <c r="CC361" s="21"/>
      <c r="CD361" s="21"/>
      <c r="CE361" s="21"/>
      <c r="CF361"/>
      <c r="CN361"/>
      <c r="CO361"/>
      <c r="CP361"/>
      <c r="CQ361"/>
      <c r="CR361"/>
      <c r="CS361" s="2"/>
      <c r="CT361" s="26"/>
      <c r="CU361" s="40"/>
      <c r="CV361" s="40"/>
      <c r="CW361" s="119">
        <f t="shared" si="103"/>
        <v>47757</v>
      </c>
      <c r="CX361" s="118">
        <f t="shared" si="93"/>
        <v>0.2</v>
      </c>
      <c r="CY361" s="118">
        <f t="shared" si="94"/>
        <v>0.25</v>
      </c>
      <c r="CZ361" s="118">
        <f t="shared" si="95"/>
        <v>0.3</v>
      </c>
      <c r="DB361" s="79">
        <f t="shared" si="105"/>
        <v>0.16</v>
      </c>
      <c r="DC361" s="79">
        <f t="shared" si="106"/>
        <v>0.2</v>
      </c>
      <c r="DD361" s="79">
        <f t="shared" si="107"/>
        <v>0.24</v>
      </c>
      <c r="DE361" s="40"/>
      <c r="DF361" s="119">
        <f t="shared" si="102"/>
        <v>47757</v>
      </c>
      <c r="DG361" s="121">
        <f t="shared" si="108"/>
        <v>0.75</v>
      </c>
      <c r="DJ361" s="119">
        <f t="shared" si="104"/>
        <v>47757</v>
      </c>
      <c r="DK361" s="118">
        <f t="shared" si="96"/>
        <v>0.12</v>
      </c>
      <c r="DL361" s="118">
        <f t="shared" si="97"/>
        <v>0.15</v>
      </c>
      <c r="DM361" s="118">
        <f t="shared" si="98"/>
        <v>0.18</v>
      </c>
      <c r="DO361" s="118">
        <f t="shared" si="99"/>
        <v>0.08</v>
      </c>
      <c r="DP361" s="118">
        <f t="shared" si="100"/>
        <v>0.1</v>
      </c>
      <c r="DQ361" s="118">
        <f t="shared" si="101"/>
        <v>0.12</v>
      </c>
    </row>
    <row r="362" spans="1:121" x14ac:dyDescent="0.2">
      <c r="A362" s="16"/>
      <c r="B362" s="21"/>
      <c r="C362" s="21"/>
      <c r="D362" s="21"/>
      <c r="E362" s="21"/>
      <c r="F362" s="21"/>
      <c r="G362" s="21"/>
      <c r="H362" s="21"/>
      <c r="I362" s="21"/>
      <c r="J362" s="21"/>
      <c r="K362" s="23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  <c r="AV362" s="21"/>
      <c r="AW362" s="21"/>
      <c r="AX362" s="21"/>
      <c r="AY362" s="21"/>
      <c r="AZ362" s="21"/>
      <c r="BA362" s="21"/>
      <c r="BB362" s="21"/>
      <c r="BC362" s="21"/>
      <c r="BD362" s="21"/>
      <c r="BE362" s="21"/>
      <c r="BF362" s="23"/>
      <c r="BG362" s="21"/>
      <c r="BH362" s="21"/>
      <c r="BI362" s="21"/>
      <c r="BJ362" s="21"/>
      <c r="BK362" s="21"/>
      <c r="BL362" s="21"/>
      <c r="BM362" s="21"/>
      <c r="BN362" s="21"/>
      <c r="BO362" s="21"/>
      <c r="BP362" s="21"/>
      <c r="BQ362" s="21"/>
      <c r="BR362" s="21"/>
      <c r="BS362" s="21"/>
      <c r="BT362" s="21"/>
      <c r="BU362" s="21"/>
      <c r="BV362" s="21"/>
      <c r="BW362" s="21"/>
      <c r="BX362" s="21"/>
      <c r="BY362" s="21"/>
      <c r="BZ362" s="21"/>
      <c r="CA362" s="21"/>
      <c r="CB362" s="21"/>
      <c r="CC362" s="21"/>
      <c r="CD362" s="21"/>
      <c r="CE362" s="21"/>
      <c r="CF362"/>
      <c r="CN362"/>
      <c r="CO362"/>
      <c r="CP362"/>
      <c r="CQ362"/>
      <c r="CR362"/>
      <c r="CS362" s="2"/>
      <c r="CT362" s="26"/>
      <c r="CU362" s="40"/>
      <c r="CV362" s="40"/>
      <c r="CW362" s="119">
        <f t="shared" si="103"/>
        <v>47788</v>
      </c>
      <c r="CX362" s="118">
        <f t="shared" si="93"/>
        <v>0.2</v>
      </c>
      <c r="CY362" s="118">
        <f t="shared" si="94"/>
        <v>0.25</v>
      </c>
      <c r="CZ362" s="118">
        <f t="shared" si="95"/>
        <v>0.3</v>
      </c>
      <c r="DB362" s="79">
        <f t="shared" si="105"/>
        <v>0.16</v>
      </c>
      <c r="DC362" s="79">
        <f t="shared" si="106"/>
        <v>0.2</v>
      </c>
      <c r="DD362" s="79">
        <f t="shared" si="107"/>
        <v>0.24</v>
      </c>
      <c r="DE362" s="40"/>
      <c r="DF362" s="119">
        <f t="shared" ref="DF362:DF393" si="109">IF(BF362=0,EOMONTH(DF361,0)+1,BF362)</f>
        <v>47788</v>
      </c>
      <c r="DG362" s="121">
        <f t="shared" si="108"/>
        <v>0.75</v>
      </c>
      <c r="DJ362" s="119">
        <f t="shared" si="104"/>
        <v>47788</v>
      </c>
      <c r="DK362" s="118">
        <f t="shared" si="96"/>
        <v>0.12</v>
      </c>
      <c r="DL362" s="118">
        <f t="shared" si="97"/>
        <v>0.15</v>
      </c>
      <c r="DM362" s="118">
        <f t="shared" si="98"/>
        <v>0.18</v>
      </c>
      <c r="DO362" s="118">
        <f t="shared" si="99"/>
        <v>0.08</v>
      </c>
      <c r="DP362" s="118">
        <f t="shared" si="100"/>
        <v>0.1</v>
      </c>
      <c r="DQ362" s="118">
        <f t="shared" si="101"/>
        <v>0.12</v>
      </c>
    </row>
    <row r="363" spans="1:121" x14ac:dyDescent="0.2">
      <c r="A363" s="16"/>
      <c r="B363" s="21"/>
      <c r="C363" s="21"/>
      <c r="D363" s="21"/>
      <c r="E363" s="21"/>
      <c r="F363" s="21"/>
      <c r="G363" s="21"/>
      <c r="H363" s="21"/>
      <c r="I363" s="21"/>
      <c r="J363" s="21"/>
      <c r="K363" s="23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  <c r="AV363" s="21"/>
      <c r="AW363" s="21"/>
      <c r="AX363" s="21"/>
      <c r="AY363" s="21"/>
      <c r="AZ363" s="21"/>
      <c r="BA363" s="21"/>
      <c r="BB363" s="21"/>
      <c r="BC363" s="21"/>
      <c r="BD363" s="21"/>
      <c r="BE363" s="21"/>
      <c r="BF363" s="23"/>
      <c r="BG363" s="21"/>
      <c r="BH363" s="21"/>
      <c r="BI363" s="21"/>
      <c r="BJ363" s="21"/>
      <c r="BK363" s="21"/>
      <c r="BL363" s="21"/>
      <c r="BM363" s="21"/>
      <c r="BN363" s="21"/>
      <c r="BO363" s="21"/>
      <c r="BP363" s="21"/>
      <c r="BQ363" s="21"/>
      <c r="BR363" s="21"/>
      <c r="BS363" s="21"/>
      <c r="BT363" s="21"/>
      <c r="BU363" s="21"/>
      <c r="BV363" s="21"/>
      <c r="BW363" s="21"/>
      <c r="BX363" s="21"/>
      <c r="BY363" s="21"/>
      <c r="BZ363" s="21"/>
      <c r="CA363" s="21"/>
      <c r="CB363" s="21"/>
      <c r="CC363" s="21"/>
      <c r="CD363" s="21"/>
      <c r="CE363" s="21"/>
      <c r="CF363"/>
      <c r="CN363"/>
      <c r="CO363"/>
      <c r="CP363"/>
      <c r="CQ363"/>
      <c r="CR363"/>
      <c r="CS363" s="2"/>
      <c r="CT363" s="26"/>
      <c r="CU363" s="40"/>
      <c r="CV363" s="40"/>
      <c r="CW363" s="119">
        <f t="shared" ref="CW363:CW393" si="110">EOMONTH(CW362,0)+1</f>
        <v>47818</v>
      </c>
      <c r="CX363" s="118">
        <f t="shared" ref="CX363:CX393" si="111">IF(AF363=0,CX351,AF363)</f>
        <v>0.2</v>
      </c>
      <c r="CY363" s="118">
        <f t="shared" ref="CY363:CY393" si="112">IF(AG363=0,CY351,AG363)</f>
        <v>0.25</v>
      </c>
      <c r="CZ363" s="118">
        <f t="shared" ref="CZ363:CZ393" si="113">IF(AH363=0,CZ351,AH363)</f>
        <v>0.3</v>
      </c>
      <c r="DB363" s="79">
        <f t="shared" si="105"/>
        <v>0.16</v>
      </c>
      <c r="DC363" s="79">
        <f t="shared" si="106"/>
        <v>0.2</v>
      </c>
      <c r="DD363" s="79">
        <f t="shared" si="107"/>
        <v>0.24</v>
      </c>
      <c r="DE363" s="40"/>
      <c r="DF363" s="119">
        <f t="shared" si="109"/>
        <v>47818</v>
      </c>
      <c r="DG363" s="121">
        <f t="shared" si="108"/>
        <v>0.75</v>
      </c>
      <c r="DJ363" s="119">
        <f t="shared" si="104"/>
        <v>47818</v>
      </c>
      <c r="DK363" s="118">
        <f t="shared" ref="DK363:DK393" si="114">IF(AJ363=0,DK351,AJ363)</f>
        <v>0.12</v>
      </c>
      <c r="DL363" s="118">
        <f t="shared" ref="DL363:DL393" si="115">IF(AK363=0,DL351,AK363)</f>
        <v>0.15</v>
      </c>
      <c r="DM363" s="118">
        <f t="shared" ref="DM363:DM393" si="116">IF(AL363=0,DM351,AL363)</f>
        <v>0.18</v>
      </c>
      <c r="DO363" s="118">
        <f t="shared" ref="DO363:DO393" si="117">IF(AB363=0,DO351,AB363)</f>
        <v>0.08</v>
      </c>
      <c r="DP363" s="118">
        <f t="shared" ref="DP363:DP393" si="118">IF(AC363=0,DP351,AC363)</f>
        <v>0.1</v>
      </c>
      <c r="DQ363" s="118">
        <f t="shared" ref="DQ363:DQ393" si="119">IF(AD363=0,DQ351,AD363)</f>
        <v>0.12</v>
      </c>
    </row>
    <row r="364" spans="1:121" x14ac:dyDescent="0.2">
      <c r="A364" s="13"/>
      <c r="B364" s="21"/>
      <c r="C364" s="21"/>
      <c r="D364" s="21"/>
      <c r="E364" s="21"/>
      <c r="F364" s="21"/>
      <c r="G364" s="21"/>
      <c r="H364" s="21"/>
      <c r="I364" s="21"/>
      <c r="J364" s="21"/>
      <c r="K364" s="23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  <c r="AV364" s="21"/>
      <c r="AW364" s="21"/>
      <c r="AX364" s="21"/>
      <c r="AY364" s="21"/>
      <c r="AZ364" s="21"/>
      <c r="BA364" s="21"/>
      <c r="BB364" s="21"/>
      <c r="BC364" s="21"/>
      <c r="BD364" s="21"/>
      <c r="BE364" s="21"/>
      <c r="BF364" s="23"/>
      <c r="BG364" s="21"/>
      <c r="BH364" s="21"/>
      <c r="BI364" s="21"/>
      <c r="BJ364" s="21"/>
      <c r="BK364" s="21"/>
      <c r="BL364" s="21"/>
      <c r="BM364" s="21"/>
      <c r="BN364" s="21"/>
      <c r="BO364" s="21"/>
      <c r="BP364" s="21"/>
      <c r="BQ364" s="21"/>
      <c r="BR364" s="21"/>
      <c r="BS364" s="21"/>
      <c r="BT364" s="21"/>
      <c r="BU364" s="21"/>
      <c r="BV364" s="21"/>
      <c r="BW364" s="21"/>
      <c r="BX364" s="21"/>
      <c r="BY364" s="21"/>
      <c r="BZ364" s="21"/>
      <c r="CA364" s="21"/>
      <c r="CB364" s="21"/>
      <c r="CC364" s="21"/>
      <c r="CD364" s="21"/>
      <c r="CE364" s="21"/>
      <c r="CF364"/>
      <c r="CN364"/>
      <c r="CO364"/>
      <c r="CP364"/>
      <c r="CQ364"/>
      <c r="CR364"/>
      <c r="CS364" s="2"/>
      <c r="CT364" s="26"/>
      <c r="CU364" s="40"/>
      <c r="CV364" s="40"/>
      <c r="CW364" s="119">
        <f t="shared" si="110"/>
        <v>47849</v>
      </c>
      <c r="CX364" s="118">
        <f t="shared" si="111"/>
        <v>0.2</v>
      </c>
      <c r="CY364" s="118">
        <f t="shared" si="112"/>
        <v>0.25</v>
      </c>
      <c r="CZ364" s="118">
        <f t="shared" si="113"/>
        <v>0.3</v>
      </c>
      <c r="DB364" s="79">
        <f t="shared" si="105"/>
        <v>0.16</v>
      </c>
      <c r="DC364" s="79">
        <f t="shared" si="106"/>
        <v>0.2</v>
      </c>
      <c r="DD364" s="79">
        <f t="shared" si="107"/>
        <v>0.24</v>
      </c>
      <c r="DE364" s="40"/>
      <c r="DF364" s="119">
        <f t="shared" si="109"/>
        <v>47849</v>
      </c>
      <c r="DG364" s="121">
        <f t="shared" si="108"/>
        <v>0.75</v>
      </c>
      <c r="DJ364" s="119">
        <f t="shared" si="104"/>
        <v>47849</v>
      </c>
      <c r="DK364" s="118">
        <f t="shared" si="114"/>
        <v>0.12</v>
      </c>
      <c r="DL364" s="118">
        <f t="shared" si="115"/>
        <v>0.15</v>
      </c>
      <c r="DM364" s="118">
        <f t="shared" si="116"/>
        <v>0.18</v>
      </c>
      <c r="DO364" s="118">
        <f t="shared" si="117"/>
        <v>0.08</v>
      </c>
      <c r="DP364" s="118">
        <f t="shared" si="118"/>
        <v>0.1</v>
      </c>
      <c r="DQ364" s="118">
        <f t="shared" si="119"/>
        <v>0.12</v>
      </c>
    </row>
    <row r="365" spans="1:121" x14ac:dyDescent="0.2">
      <c r="A365" s="13"/>
      <c r="B365" s="21"/>
      <c r="C365" s="21"/>
      <c r="D365" s="21"/>
      <c r="E365" s="21"/>
      <c r="F365" s="21"/>
      <c r="G365" s="21"/>
      <c r="H365" s="21"/>
      <c r="I365" s="21"/>
      <c r="J365" s="21"/>
      <c r="K365" s="23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  <c r="AV365" s="21"/>
      <c r="AW365" s="21"/>
      <c r="AX365" s="21"/>
      <c r="AY365" s="21"/>
      <c r="AZ365" s="21"/>
      <c r="BA365" s="21"/>
      <c r="BB365" s="21"/>
      <c r="BC365" s="21"/>
      <c r="BD365" s="21"/>
      <c r="BE365" s="21"/>
      <c r="BF365" s="23"/>
      <c r="BG365" s="21"/>
      <c r="BH365" s="21"/>
      <c r="BI365" s="21"/>
      <c r="BJ365" s="21"/>
      <c r="BK365" s="21"/>
      <c r="BL365" s="21"/>
      <c r="BM365" s="21"/>
      <c r="BN365" s="21"/>
      <c r="BO365" s="21"/>
      <c r="BP365" s="21"/>
      <c r="BQ365" s="21"/>
      <c r="BR365" s="21"/>
      <c r="BS365" s="21"/>
      <c r="BT365" s="21"/>
      <c r="BU365" s="21"/>
      <c r="BV365" s="21"/>
      <c r="BW365" s="21"/>
      <c r="BX365" s="21"/>
      <c r="BY365" s="21"/>
      <c r="BZ365" s="21"/>
      <c r="CA365" s="21"/>
      <c r="CB365" s="21"/>
      <c r="CC365" s="21"/>
      <c r="CD365" s="21"/>
      <c r="CE365" s="21"/>
      <c r="CF365"/>
      <c r="CN365"/>
      <c r="CO365"/>
      <c r="CP365"/>
      <c r="CQ365"/>
      <c r="CR365"/>
      <c r="CS365" s="2"/>
      <c r="CT365" s="26"/>
      <c r="CU365" s="40"/>
      <c r="CV365" s="40"/>
      <c r="CW365" s="119">
        <f t="shared" si="110"/>
        <v>47880</v>
      </c>
      <c r="CX365" s="118">
        <f t="shared" si="111"/>
        <v>0.2</v>
      </c>
      <c r="CY365" s="118">
        <f t="shared" si="112"/>
        <v>0.25</v>
      </c>
      <c r="CZ365" s="118">
        <f t="shared" si="113"/>
        <v>0.3</v>
      </c>
      <c r="DB365" s="79">
        <f t="shared" si="105"/>
        <v>0</v>
      </c>
      <c r="DC365" s="79">
        <f t="shared" si="106"/>
        <v>0</v>
      </c>
      <c r="DD365" s="79">
        <f t="shared" si="107"/>
        <v>0</v>
      </c>
      <c r="DE365" s="40"/>
      <c r="DF365" s="119">
        <f t="shared" si="109"/>
        <v>47880</v>
      </c>
      <c r="DG365" s="121">
        <f t="shared" si="108"/>
        <v>0</v>
      </c>
      <c r="DJ365" s="119">
        <f t="shared" si="104"/>
        <v>47880</v>
      </c>
      <c r="DK365" s="118">
        <f t="shared" si="114"/>
        <v>0.12</v>
      </c>
      <c r="DL365" s="118">
        <f t="shared" si="115"/>
        <v>0.15</v>
      </c>
      <c r="DM365" s="118">
        <f t="shared" si="116"/>
        <v>0.18</v>
      </c>
      <c r="DO365" s="118">
        <f t="shared" si="117"/>
        <v>0</v>
      </c>
      <c r="DP365" s="118">
        <f t="shared" si="118"/>
        <v>0</v>
      </c>
      <c r="DQ365" s="118">
        <f t="shared" si="119"/>
        <v>0</v>
      </c>
    </row>
    <row r="366" spans="1:121" x14ac:dyDescent="0.2">
      <c r="A366" s="13"/>
      <c r="B366" s="21"/>
      <c r="C366" s="21"/>
      <c r="D366" s="21"/>
      <c r="E366" s="21"/>
      <c r="F366" s="21"/>
      <c r="G366" s="21"/>
      <c r="H366" s="21"/>
      <c r="I366" s="21"/>
      <c r="J366" s="21"/>
      <c r="K366" s="23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  <c r="BD366" s="21"/>
      <c r="BE366" s="21"/>
      <c r="BF366" s="23"/>
      <c r="BG366" s="21"/>
      <c r="BH366" s="21"/>
      <c r="BI366" s="21"/>
      <c r="BJ366" s="21"/>
      <c r="BK366" s="21"/>
      <c r="BL366" s="21"/>
      <c r="BM366" s="21"/>
      <c r="BN366" s="21"/>
      <c r="BO366" s="21"/>
      <c r="BP366" s="21"/>
      <c r="BQ366" s="21"/>
      <c r="BR366" s="21"/>
      <c r="BS366" s="21"/>
      <c r="BT366" s="21"/>
      <c r="BU366" s="21"/>
      <c r="BV366" s="21"/>
      <c r="BW366" s="21"/>
      <c r="BX366" s="21"/>
      <c r="BY366" s="21"/>
      <c r="BZ366" s="21"/>
      <c r="CA366" s="21"/>
      <c r="CB366" s="21"/>
      <c r="CC366" s="21"/>
      <c r="CD366" s="21"/>
      <c r="CE366" s="21"/>
      <c r="CF366"/>
      <c r="CN366"/>
      <c r="CO366"/>
      <c r="CP366"/>
      <c r="CQ366"/>
      <c r="CR366"/>
      <c r="CS366" s="2"/>
      <c r="CT366" s="26"/>
      <c r="CU366" s="40"/>
      <c r="CV366" s="40"/>
      <c r="CW366" s="119">
        <f t="shared" si="110"/>
        <v>47908</v>
      </c>
      <c r="CX366" s="118">
        <f t="shared" si="111"/>
        <v>0.2</v>
      </c>
      <c r="CY366" s="118">
        <f t="shared" si="112"/>
        <v>0.25</v>
      </c>
      <c r="CZ366" s="118">
        <f t="shared" si="113"/>
        <v>0.3</v>
      </c>
      <c r="DB366" s="79">
        <f t="shared" si="105"/>
        <v>0.16</v>
      </c>
      <c r="DC366" s="79">
        <f t="shared" si="106"/>
        <v>0.2</v>
      </c>
      <c r="DD366" s="79">
        <f t="shared" si="107"/>
        <v>0.24</v>
      </c>
      <c r="DE366" s="40"/>
      <c r="DF366" s="119">
        <f t="shared" si="109"/>
        <v>47908</v>
      </c>
      <c r="DG366" s="121">
        <f t="shared" si="108"/>
        <v>0.75</v>
      </c>
      <c r="DJ366" s="119">
        <f t="shared" si="104"/>
        <v>47908</v>
      </c>
      <c r="DK366" s="118">
        <f t="shared" si="114"/>
        <v>0.12</v>
      </c>
      <c r="DL366" s="118">
        <f t="shared" si="115"/>
        <v>0.15</v>
      </c>
      <c r="DM366" s="118">
        <f t="shared" si="116"/>
        <v>0.18</v>
      </c>
      <c r="DO366" s="118">
        <f t="shared" si="117"/>
        <v>0.08</v>
      </c>
      <c r="DP366" s="118">
        <f t="shared" si="118"/>
        <v>0.1</v>
      </c>
      <c r="DQ366" s="118">
        <f t="shared" si="119"/>
        <v>0.12</v>
      </c>
    </row>
    <row r="367" spans="1:121" x14ac:dyDescent="0.2">
      <c r="A367" s="13"/>
      <c r="B367" s="21"/>
      <c r="C367" s="21"/>
      <c r="D367" s="21"/>
      <c r="E367" s="21"/>
      <c r="F367" s="21"/>
      <c r="G367" s="21"/>
      <c r="H367" s="21"/>
      <c r="I367" s="21"/>
      <c r="J367" s="21"/>
      <c r="K367" s="23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  <c r="AV367" s="21"/>
      <c r="AW367" s="21"/>
      <c r="AX367" s="21"/>
      <c r="AY367" s="21"/>
      <c r="AZ367" s="21"/>
      <c r="BA367" s="21"/>
      <c r="BB367" s="21"/>
      <c r="BC367" s="21"/>
      <c r="BD367" s="21"/>
      <c r="BE367" s="21"/>
      <c r="BF367" s="23"/>
      <c r="BG367" s="21"/>
      <c r="BH367" s="21"/>
      <c r="BI367" s="21"/>
      <c r="BJ367" s="21"/>
      <c r="BK367" s="21"/>
      <c r="BL367" s="21"/>
      <c r="BM367" s="21"/>
      <c r="BN367" s="21"/>
      <c r="BO367" s="21"/>
      <c r="BP367" s="21"/>
      <c r="BQ367" s="21"/>
      <c r="BR367" s="21"/>
      <c r="BS367" s="21"/>
      <c r="BT367" s="21"/>
      <c r="BU367" s="21"/>
      <c r="BV367" s="21"/>
      <c r="BW367" s="21"/>
      <c r="BX367" s="21"/>
      <c r="BY367" s="21"/>
      <c r="BZ367" s="21"/>
      <c r="CA367" s="21"/>
      <c r="CB367" s="21"/>
      <c r="CC367" s="21"/>
      <c r="CD367" s="21"/>
      <c r="CE367" s="21"/>
      <c r="CF367"/>
      <c r="CN367"/>
      <c r="CO367"/>
      <c r="CP367"/>
      <c r="CQ367"/>
      <c r="CR367"/>
      <c r="CS367" s="2"/>
      <c r="CT367" s="26"/>
      <c r="CU367" s="40"/>
      <c r="CV367" s="40"/>
      <c r="CW367" s="119">
        <f t="shared" si="110"/>
        <v>47939</v>
      </c>
      <c r="CX367" s="118">
        <f t="shared" si="111"/>
        <v>0.2</v>
      </c>
      <c r="CY367" s="118">
        <f t="shared" si="112"/>
        <v>0.25</v>
      </c>
      <c r="CZ367" s="118">
        <f t="shared" si="113"/>
        <v>0.3</v>
      </c>
      <c r="DB367" s="79">
        <f t="shared" si="105"/>
        <v>0.16</v>
      </c>
      <c r="DC367" s="79">
        <f t="shared" si="106"/>
        <v>0.2</v>
      </c>
      <c r="DD367" s="79">
        <f t="shared" si="107"/>
        <v>0.24</v>
      </c>
      <c r="DE367" s="40"/>
      <c r="DF367" s="119">
        <f t="shared" si="109"/>
        <v>47939</v>
      </c>
      <c r="DG367" s="121">
        <f t="shared" si="108"/>
        <v>0.75</v>
      </c>
      <c r="DJ367" s="119">
        <f t="shared" si="104"/>
        <v>47939</v>
      </c>
      <c r="DK367" s="118">
        <f t="shared" si="114"/>
        <v>0.12</v>
      </c>
      <c r="DL367" s="118">
        <f t="shared" si="115"/>
        <v>0.15</v>
      </c>
      <c r="DM367" s="118">
        <f t="shared" si="116"/>
        <v>0.18</v>
      </c>
      <c r="DO367" s="118">
        <f t="shared" si="117"/>
        <v>0.08</v>
      </c>
      <c r="DP367" s="118">
        <f t="shared" si="118"/>
        <v>0.1</v>
      </c>
      <c r="DQ367" s="118">
        <f t="shared" si="119"/>
        <v>0.12</v>
      </c>
    </row>
    <row r="368" spans="1:121" x14ac:dyDescent="0.2">
      <c r="A368" s="13"/>
      <c r="B368" s="21"/>
      <c r="C368" s="21"/>
      <c r="D368" s="21"/>
      <c r="E368" s="21"/>
      <c r="F368" s="21"/>
      <c r="G368" s="21"/>
      <c r="H368" s="21"/>
      <c r="I368" s="21"/>
      <c r="J368" s="21"/>
      <c r="K368" s="23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  <c r="AV368" s="21"/>
      <c r="AW368" s="21"/>
      <c r="AX368" s="21"/>
      <c r="AY368" s="21"/>
      <c r="AZ368" s="21"/>
      <c r="BA368" s="21"/>
      <c r="BB368" s="21"/>
      <c r="BC368" s="21"/>
      <c r="BD368" s="21"/>
      <c r="BE368" s="21"/>
      <c r="BF368" s="23"/>
      <c r="BG368" s="21"/>
      <c r="BH368" s="21"/>
      <c r="BI368" s="21"/>
      <c r="BJ368" s="21"/>
      <c r="BK368" s="21"/>
      <c r="BL368" s="21"/>
      <c r="BM368" s="21"/>
      <c r="BN368" s="21"/>
      <c r="BO368" s="21"/>
      <c r="BP368" s="21"/>
      <c r="BQ368" s="21"/>
      <c r="BR368" s="21"/>
      <c r="BS368" s="21"/>
      <c r="BT368" s="21"/>
      <c r="BU368" s="21"/>
      <c r="BV368" s="21"/>
      <c r="BW368" s="21"/>
      <c r="BX368" s="21"/>
      <c r="BY368" s="21"/>
      <c r="BZ368" s="21"/>
      <c r="CA368" s="21"/>
      <c r="CB368" s="21"/>
      <c r="CC368" s="21"/>
      <c r="CD368" s="21"/>
      <c r="CE368" s="21"/>
      <c r="CF368"/>
      <c r="CN368"/>
      <c r="CO368"/>
      <c r="CP368"/>
      <c r="CQ368"/>
      <c r="CR368"/>
      <c r="CS368" s="2"/>
      <c r="CT368" s="26"/>
      <c r="CU368" s="40"/>
      <c r="CV368" s="40"/>
      <c r="CW368" s="119">
        <f t="shared" si="110"/>
        <v>47969</v>
      </c>
      <c r="CX368" s="118">
        <f t="shared" si="111"/>
        <v>0.2</v>
      </c>
      <c r="CY368" s="118">
        <f t="shared" si="112"/>
        <v>0.25</v>
      </c>
      <c r="CZ368" s="118">
        <f t="shared" si="113"/>
        <v>0.3</v>
      </c>
      <c r="DB368" s="79">
        <f t="shared" si="105"/>
        <v>0.16</v>
      </c>
      <c r="DC368" s="79">
        <f t="shared" si="106"/>
        <v>0.2</v>
      </c>
      <c r="DD368" s="79">
        <f t="shared" si="107"/>
        <v>0.24</v>
      </c>
      <c r="DE368" s="40"/>
      <c r="DF368" s="119">
        <f t="shared" si="109"/>
        <v>47969</v>
      </c>
      <c r="DG368" s="121">
        <f t="shared" si="108"/>
        <v>0.75</v>
      </c>
      <c r="DJ368" s="119">
        <f t="shared" si="104"/>
        <v>47969</v>
      </c>
      <c r="DK368" s="118">
        <f t="shared" si="114"/>
        <v>0.12</v>
      </c>
      <c r="DL368" s="118">
        <f t="shared" si="115"/>
        <v>0.15</v>
      </c>
      <c r="DM368" s="118">
        <f t="shared" si="116"/>
        <v>0.18</v>
      </c>
      <c r="DO368" s="118">
        <f t="shared" si="117"/>
        <v>0.08</v>
      </c>
      <c r="DP368" s="118">
        <f t="shared" si="118"/>
        <v>0.1</v>
      </c>
      <c r="DQ368" s="118">
        <f t="shared" si="119"/>
        <v>0.12</v>
      </c>
    </row>
    <row r="369" spans="1:121" x14ac:dyDescent="0.2">
      <c r="A369" s="13"/>
      <c r="B369" s="21"/>
      <c r="C369" s="21"/>
      <c r="D369" s="21"/>
      <c r="E369" s="21"/>
      <c r="F369" s="21"/>
      <c r="G369" s="21"/>
      <c r="H369" s="21"/>
      <c r="I369" s="21"/>
      <c r="J369" s="21"/>
      <c r="K369" s="23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21"/>
      <c r="BE369" s="21"/>
      <c r="BF369" s="23"/>
      <c r="BG369" s="21"/>
      <c r="BH369" s="21"/>
      <c r="BI369" s="21"/>
      <c r="BJ369" s="21"/>
      <c r="BK369" s="21"/>
      <c r="BL369" s="21"/>
      <c r="BM369" s="21"/>
      <c r="BN369" s="21"/>
      <c r="BO369" s="21"/>
      <c r="BP369" s="21"/>
      <c r="BQ369" s="21"/>
      <c r="BR369" s="21"/>
      <c r="BS369" s="21"/>
      <c r="BT369" s="21"/>
      <c r="BU369" s="21"/>
      <c r="BV369" s="21"/>
      <c r="BW369" s="21"/>
      <c r="BX369" s="21"/>
      <c r="BY369" s="21"/>
      <c r="BZ369" s="21"/>
      <c r="CA369" s="21"/>
      <c r="CB369" s="21"/>
      <c r="CC369" s="21"/>
      <c r="CD369" s="21"/>
      <c r="CE369" s="21"/>
      <c r="CF369"/>
      <c r="CN369"/>
      <c r="CO369"/>
      <c r="CP369"/>
      <c r="CQ369"/>
      <c r="CR369"/>
      <c r="CS369" s="2"/>
      <c r="CT369" s="26"/>
      <c r="CU369" s="40"/>
      <c r="CV369" s="40"/>
      <c r="CW369" s="119">
        <f t="shared" si="110"/>
        <v>48000</v>
      </c>
      <c r="CX369" s="118">
        <f t="shared" si="111"/>
        <v>0.2</v>
      </c>
      <c r="CY369" s="118">
        <f t="shared" si="112"/>
        <v>0.25</v>
      </c>
      <c r="CZ369" s="118">
        <f t="shared" si="113"/>
        <v>0.3</v>
      </c>
      <c r="DB369" s="79">
        <f t="shared" si="105"/>
        <v>0.16</v>
      </c>
      <c r="DC369" s="79">
        <f t="shared" si="106"/>
        <v>0.2</v>
      </c>
      <c r="DD369" s="79">
        <f t="shared" si="107"/>
        <v>0.24</v>
      </c>
      <c r="DE369" s="40"/>
      <c r="DF369" s="119">
        <f t="shared" si="109"/>
        <v>48000</v>
      </c>
      <c r="DG369" s="121">
        <f t="shared" si="108"/>
        <v>0.75</v>
      </c>
      <c r="DJ369" s="119">
        <f t="shared" si="104"/>
        <v>48000</v>
      </c>
      <c r="DK369" s="118">
        <f t="shared" si="114"/>
        <v>0.12</v>
      </c>
      <c r="DL369" s="118">
        <f t="shared" si="115"/>
        <v>0.15</v>
      </c>
      <c r="DM369" s="118">
        <f t="shared" si="116"/>
        <v>0.18</v>
      </c>
      <c r="DO369" s="118">
        <f t="shared" si="117"/>
        <v>0.08</v>
      </c>
      <c r="DP369" s="118">
        <f t="shared" si="118"/>
        <v>0.1</v>
      </c>
      <c r="DQ369" s="118">
        <f t="shared" si="119"/>
        <v>0.12</v>
      </c>
    </row>
    <row r="370" spans="1:121" x14ac:dyDescent="0.2">
      <c r="A370" s="13"/>
      <c r="B370" s="21"/>
      <c r="C370" s="21"/>
      <c r="D370" s="21"/>
      <c r="E370" s="21"/>
      <c r="F370" s="21"/>
      <c r="G370" s="21"/>
      <c r="H370" s="21"/>
      <c r="I370" s="21"/>
      <c r="J370" s="21"/>
      <c r="K370" s="23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  <c r="BE370" s="21"/>
      <c r="BF370" s="23"/>
      <c r="BG370" s="21"/>
      <c r="BH370" s="21"/>
      <c r="BI370" s="21"/>
      <c r="BJ370" s="21"/>
      <c r="BK370" s="21"/>
      <c r="BL370" s="21"/>
      <c r="BM370" s="21"/>
      <c r="BN370" s="21"/>
      <c r="BO370" s="21"/>
      <c r="BP370" s="21"/>
      <c r="BQ370" s="21"/>
      <c r="BR370" s="21"/>
      <c r="BS370" s="21"/>
      <c r="BT370" s="21"/>
      <c r="BU370" s="21"/>
      <c r="BV370" s="21"/>
      <c r="BW370" s="21"/>
      <c r="BX370" s="21"/>
      <c r="BY370" s="21"/>
      <c r="BZ370" s="21"/>
      <c r="CA370" s="21"/>
      <c r="CB370" s="21"/>
      <c r="CC370" s="21"/>
      <c r="CD370" s="21"/>
      <c r="CE370" s="21"/>
      <c r="CF370"/>
      <c r="CN370"/>
      <c r="CO370"/>
      <c r="CP370"/>
      <c r="CQ370"/>
      <c r="CR370"/>
      <c r="CS370" s="2"/>
      <c r="CT370" s="26"/>
      <c r="CU370" s="40"/>
      <c r="CV370" s="40"/>
      <c r="CW370" s="119">
        <f t="shared" si="110"/>
        <v>48030</v>
      </c>
      <c r="CX370" s="118">
        <f t="shared" si="111"/>
        <v>0.2</v>
      </c>
      <c r="CY370" s="118">
        <f t="shared" si="112"/>
        <v>0.25</v>
      </c>
      <c r="CZ370" s="118">
        <f t="shared" si="113"/>
        <v>0.3</v>
      </c>
      <c r="DB370" s="79">
        <f t="shared" si="105"/>
        <v>0.16</v>
      </c>
      <c r="DC370" s="79">
        <f t="shared" si="106"/>
        <v>0.2</v>
      </c>
      <c r="DD370" s="79">
        <f t="shared" si="107"/>
        <v>0.24</v>
      </c>
      <c r="DE370" s="40"/>
      <c r="DF370" s="119">
        <f t="shared" si="109"/>
        <v>48030</v>
      </c>
      <c r="DG370" s="121">
        <f t="shared" si="108"/>
        <v>0.75</v>
      </c>
      <c r="DJ370" s="119">
        <f t="shared" si="104"/>
        <v>48030</v>
      </c>
      <c r="DK370" s="118">
        <f t="shared" si="114"/>
        <v>0.12</v>
      </c>
      <c r="DL370" s="118">
        <f t="shared" si="115"/>
        <v>0.15</v>
      </c>
      <c r="DM370" s="118">
        <f t="shared" si="116"/>
        <v>0.18</v>
      </c>
      <c r="DO370" s="118">
        <f t="shared" si="117"/>
        <v>0.08</v>
      </c>
      <c r="DP370" s="118">
        <f t="shared" si="118"/>
        <v>0.1</v>
      </c>
      <c r="DQ370" s="118">
        <f t="shared" si="119"/>
        <v>0.12</v>
      </c>
    </row>
    <row r="371" spans="1:121" x14ac:dyDescent="0.2">
      <c r="A371" s="13"/>
      <c r="B371" s="21"/>
      <c r="C371" s="21"/>
      <c r="D371" s="21"/>
      <c r="E371" s="21"/>
      <c r="F371" s="21"/>
      <c r="G371" s="21"/>
      <c r="H371" s="21"/>
      <c r="I371" s="21"/>
      <c r="J371" s="21"/>
      <c r="K371" s="23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21"/>
      <c r="BE371" s="21"/>
      <c r="BF371" s="23"/>
      <c r="BG371" s="21"/>
      <c r="BH371" s="21"/>
      <c r="BI371" s="21"/>
      <c r="BJ371" s="21"/>
      <c r="BK371" s="21"/>
      <c r="BL371" s="21"/>
      <c r="BM371" s="21"/>
      <c r="BN371" s="21"/>
      <c r="BO371" s="21"/>
      <c r="BP371" s="21"/>
      <c r="BQ371" s="21"/>
      <c r="BR371" s="21"/>
      <c r="BS371" s="21"/>
      <c r="BT371" s="21"/>
      <c r="BU371" s="21"/>
      <c r="BV371" s="21"/>
      <c r="BW371" s="21"/>
      <c r="BX371" s="21"/>
      <c r="BY371" s="21"/>
      <c r="BZ371" s="21"/>
      <c r="CA371" s="21"/>
      <c r="CB371" s="21"/>
      <c r="CC371" s="21"/>
      <c r="CD371" s="21"/>
      <c r="CE371" s="21"/>
      <c r="CF371"/>
      <c r="CN371"/>
      <c r="CO371"/>
      <c r="CP371"/>
      <c r="CQ371"/>
      <c r="CR371"/>
      <c r="CS371" s="2"/>
      <c r="CT371" s="26"/>
      <c r="CU371" s="40"/>
      <c r="CV371" s="40"/>
      <c r="CW371" s="119">
        <f t="shared" si="110"/>
        <v>48061</v>
      </c>
      <c r="CX371" s="118">
        <f t="shared" si="111"/>
        <v>0.32</v>
      </c>
      <c r="CY371" s="118">
        <f t="shared" si="112"/>
        <v>0.4</v>
      </c>
      <c r="CZ371" s="118">
        <f t="shared" si="113"/>
        <v>0.48</v>
      </c>
      <c r="DB371" s="79">
        <f t="shared" si="105"/>
        <v>0.24</v>
      </c>
      <c r="DC371" s="79">
        <f t="shared" si="106"/>
        <v>0.3</v>
      </c>
      <c r="DD371" s="79">
        <f t="shared" si="107"/>
        <v>0.36</v>
      </c>
      <c r="DE371" s="40"/>
      <c r="DF371" s="119">
        <f t="shared" si="109"/>
        <v>48061</v>
      </c>
      <c r="DG371" s="121">
        <f t="shared" si="108"/>
        <v>0.75</v>
      </c>
      <c r="DJ371" s="119">
        <f t="shared" si="104"/>
        <v>48061</v>
      </c>
      <c r="DK371" s="118">
        <f t="shared" si="114"/>
        <v>0.192</v>
      </c>
      <c r="DL371" s="118">
        <f t="shared" si="115"/>
        <v>0.24</v>
      </c>
      <c r="DM371" s="118">
        <f t="shared" si="116"/>
        <v>0.28799999999999998</v>
      </c>
      <c r="DO371" s="118">
        <f t="shared" si="117"/>
        <v>0.12</v>
      </c>
      <c r="DP371" s="118">
        <f t="shared" si="118"/>
        <v>0.15</v>
      </c>
      <c r="DQ371" s="118">
        <f t="shared" si="119"/>
        <v>0.18</v>
      </c>
    </row>
    <row r="372" spans="1:121" x14ac:dyDescent="0.2">
      <c r="A372" s="13"/>
      <c r="B372" s="21"/>
      <c r="C372" s="21"/>
      <c r="D372" s="21"/>
      <c r="E372" s="21"/>
      <c r="F372" s="21"/>
      <c r="G372" s="21"/>
      <c r="H372" s="21"/>
      <c r="I372" s="21"/>
      <c r="J372" s="21"/>
      <c r="K372" s="23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21"/>
      <c r="BE372" s="21"/>
      <c r="BF372" s="23"/>
      <c r="BG372" s="21"/>
      <c r="BH372" s="21"/>
      <c r="BI372" s="21"/>
      <c r="BJ372" s="21"/>
      <c r="BK372" s="21"/>
      <c r="BL372" s="21"/>
      <c r="BM372" s="21"/>
      <c r="BN372" s="21"/>
      <c r="BO372" s="21"/>
      <c r="BP372" s="21"/>
      <c r="BQ372" s="21"/>
      <c r="BR372" s="21"/>
      <c r="BS372" s="21"/>
      <c r="BT372" s="21"/>
      <c r="BU372" s="21"/>
      <c r="BV372" s="21"/>
      <c r="BW372" s="21"/>
      <c r="BX372" s="21"/>
      <c r="BY372" s="21"/>
      <c r="BZ372" s="21"/>
      <c r="CA372" s="21"/>
      <c r="CB372" s="21"/>
      <c r="CC372" s="21"/>
      <c r="CD372" s="21"/>
      <c r="CE372" s="21"/>
      <c r="CF372"/>
      <c r="CN372"/>
      <c r="CO372"/>
      <c r="CP372"/>
      <c r="CQ372"/>
      <c r="CR372"/>
      <c r="CS372" s="2"/>
      <c r="CT372" s="26"/>
      <c r="CU372" s="40"/>
      <c r="CV372" s="40"/>
      <c r="CW372" s="119">
        <f t="shared" si="110"/>
        <v>48092</v>
      </c>
      <c r="CX372" s="118">
        <f t="shared" si="111"/>
        <v>0.32</v>
      </c>
      <c r="CY372" s="118">
        <f t="shared" si="112"/>
        <v>0.4</v>
      </c>
      <c r="CZ372" s="118">
        <f t="shared" si="113"/>
        <v>0.48</v>
      </c>
      <c r="DB372" s="79">
        <f t="shared" si="105"/>
        <v>0.24</v>
      </c>
      <c r="DC372" s="79">
        <f t="shared" si="106"/>
        <v>0.3</v>
      </c>
      <c r="DD372" s="79">
        <f t="shared" si="107"/>
        <v>0.36</v>
      </c>
      <c r="DE372" s="40"/>
      <c r="DF372" s="119">
        <f t="shared" si="109"/>
        <v>48092</v>
      </c>
      <c r="DG372" s="121">
        <f t="shared" si="108"/>
        <v>0.75</v>
      </c>
      <c r="DJ372" s="119">
        <f t="shared" si="104"/>
        <v>48092</v>
      </c>
      <c r="DK372" s="118">
        <f t="shared" si="114"/>
        <v>0.192</v>
      </c>
      <c r="DL372" s="118">
        <f t="shared" si="115"/>
        <v>0.24</v>
      </c>
      <c r="DM372" s="118">
        <f t="shared" si="116"/>
        <v>0.28799999999999998</v>
      </c>
      <c r="DO372" s="118">
        <f t="shared" si="117"/>
        <v>0.12</v>
      </c>
      <c r="DP372" s="118">
        <f t="shared" si="118"/>
        <v>0.15</v>
      </c>
      <c r="DQ372" s="118">
        <f t="shared" si="119"/>
        <v>0.18</v>
      </c>
    </row>
    <row r="373" spans="1:121" x14ac:dyDescent="0.2">
      <c r="A373" s="13"/>
      <c r="B373" s="21"/>
      <c r="C373" s="21"/>
      <c r="D373" s="21"/>
      <c r="E373" s="21"/>
      <c r="F373" s="21"/>
      <c r="G373" s="21"/>
      <c r="H373" s="21"/>
      <c r="I373" s="21"/>
      <c r="J373" s="21"/>
      <c r="K373" s="23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21"/>
      <c r="BE373" s="21"/>
      <c r="BF373" s="23"/>
      <c r="BG373" s="21"/>
      <c r="BH373" s="21"/>
      <c r="BI373" s="21"/>
      <c r="BJ373" s="21"/>
      <c r="BK373" s="21"/>
      <c r="BL373" s="21"/>
      <c r="BM373" s="21"/>
      <c r="BN373" s="21"/>
      <c r="BO373" s="21"/>
      <c r="BP373" s="21"/>
      <c r="BQ373" s="21"/>
      <c r="BR373" s="21"/>
      <c r="BS373" s="21"/>
      <c r="BT373" s="21"/>
      <c r="BU373" s="21"/>
      <c r="BV373" s="21"/>
      <c r="BW373" s="21"/>
      <c r="BX373" s="21"/>
      <c r="BY373" s="21"/>
      <c r="BZ373" s="21"/>
      <c r="CA373" s="21"/>
      <c r="CB373" s="21"/>
      <c r="CC373" s="21"/>
      <c r="CD373" s="21"/>
      <c r="CE373" s="21"/>
      <c r="CF373"/>
      <c r="CN373"/>
      <c r="CO373"/>
      <c r="CP373"/>
      <c r="CQ373"/>
      <c r="CR373"/>
      <c r="CS373" s="2"/>
      <c r="CT373" s="26"/>
      <c r="CU373" s="40"/>
      <c r="CV373" s="40"/>
      <c r="CW373" s="119">
        <f t="shared" si="110"/>
        <v>48122</v>
      </c>
      <c r="CX373" s="118">
        <f t="shared" si="111"/>
        <v>0.2</v>
      </c>
      <c r="CY373" s="118">
        <f t="shared" si="112"/>
        <v>0.25</v>
      </c>
      <c r="CZ373" s="118">
        <f t="shared" si="113"/>
        <v>0.3</v>
      </c>
      <c r="DB373" s="79">
        <f t="shared" si="105"/>
        <v>0.16</v>
      </c>
      <c r="DC373" s="79">
        <f t="shared" si="106"/>
        <v>0.2</v>
      </c>
      <c r="DD373" s="79">
        <f t="shared" si="107"/>
        <v>0.24</v>
      </c>
      <c r="DE373" s="40"/>
      <c r="DF373" s="119">
        <f t="shared" si="109"/>
        <v>48122</v>
      </c>
      <c r="DG373" s="121">
        <f t="shared" si="108"/>
        <v>0.75</v>
      </c>
      <c r="DJ373" s="119">
        <f t="shared" si="104"/>
        <v>48122</v>
      </c>
      <c r="DK373" s="118">
        <f t="shared" si="114"/>
        <v>0.12</v>
      </c>
      <c r="DL373" s="118">
        <f t="shared" si="115"/>
        <v>0.15</v>
      </c>
      <c r="DM373" s="118">
        <f t="shared" si="116"/>
        <v>0.18</v>
      </c>
      <c r="DO373" s="118">
        <f t="shared" si="117"/>
        <v>0.08</v>
      </c>
      <c r="DP373" s="118">
        <f t="shared" si="118"/>
        <v>0.1</v>
      </c>
      <c r="DQ373" s="118">
        <f t="shared" si="119"/>
        <v>0.12</v>
      </c>
    </row>
    <row r="374" spans="1:121" x14ac:dyDescent="0.2">
      <c r="A374" s="13"/>
      <c r="B374" s="21"/>
      <c r="C374" s="21"/>
      <c r="D374" s="21"/>
      <c r="E374" s="21"/>
      <c r="F374" s="21"/>
      <c r="G374" s="21"/>
      <c r="H374" s="21"/>
      <c r="I374" s="21"/>
      <c r="J374" s="21"/>
      <c r="K374" s="23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21"/>
      <c r="BE374" s="21"/>
      <c r="BF374" s="23"/>
      <c r="BG374" s="21"/>
      <c r="BH374" s="21"/>
      <c r="BI374" s="21"/>
      <c r="BJ374" s="21"/>
      <c r="BK374" s="21"/>
      <c r="BL374" s="21"/>
      <c r="BM374" s="21"/>
      <c r="BN374" s="21"/>
      <c r="BO374" s="21"/>
      <c r="BP374" s="21"/>
      <c r="BQ374" s="21"/>
      <c r="BR374" s="21"/>
      <c r="BS374" s="21"/>
      <c r="BT374" s="21"/>
      <c r="BU374" s="21"/>
      <c r="BV374" s="21"/>
      <c r="BW374" s="21"/>
      <c r="BX374" s="21"/>
      <c r="BY374" s="21"/>
      <c r="BZ374" s="21"/>
      <c r="CA374" s="21"/>
      <c r="CB374" s="21"/>
      <c r="CC374" s="21"/>
      <c r="CD374" s="21"/>
      <c r="CE374" s="21"/>
      <c r="CF374"/>
      <c r="CN374"/>
      <c r="CO374"/>
      <c r="CP374"/>
      <c r="CQ374"/>
      <c r="CR374"/>
      <c r="CS374" s="2"/>
      <c r="CT374" s="26"/>
      <c r="CU374" s="40"/>
      <c r="CV374" s="40"/>
      <c r="CW374" s="119">
        <f t="shared" si="110"/>
        <v>48153</v>
      </c>
      <c r="CX374" s="118">
        <f t="shared" si="111"/>
        <v>0.2</v>
      </c>
      <c r="CY374" s="118">
        <f t="shared" si="112"/>
        <v>0.25</v>
      </c>
      <c r="CZ374" s="118">
        <f t="shared" si="113"/>
        <v>0.3</v>
      </c>
      <c r="DB374" s="79">
        <f t="shared" si="105"/>
        <v>0.16</v>
      </c>
      <c r="DC374" s="79">
        <f t="shared" si="106"/>
        <v>0.2</v>
      </c>
      <c r="DD374" s="79">
        <f t="shared" si="107"/>
        <v>0.24</v>
      </c>
      <c r="DE374" s="40"/>
      <c r="DF374" s="119">
        <f t="shared" si="109"/>
        <v>48153</v>
      </c>
      <c r="DG374" s="121">
        <f t="shared" si="108"/>
        <v>0.75</v>
      </c>
      <c r="DJ374" s="119">
        <f t="shared" si="104"/>
        <v>48153</v>
      </c>
      <c r="DK374" s="118">
        <f t="shared" si="114"/>
        <v>0.12</v>
      </c>
      <c r="DL374" s="118">
        <f t="shared" si="115"/>
        <v>0.15</v>
      </c>
      <c r="DM374" s="118">
        <f t="shared" si="116"/>
        <v>0.18</v>
      </c>
      <c r="DO374" s="118">
        <f t="shared" si="117"/>
        <v>0.08</v>
      </c>
      <c r="DP374" s="118">
        <f t="shared" si="118"/>
        <v>0.1</v>
      </c>
      <c r="DQ374" s="118">
        <f t="shared" si="119"/>
        <v>0.12</v>
      </c>
    </row>
    <row r="375" spans="1:121" x14ac:dyDescent="0.2">
      <c r="A375" s="13"/>
      <c r="B375" s="21"/>
      <c r="C375" s="21"/>
      <c r="D375" s="21"/>
      <c r="E375" s="21"/>
      <c r="F375" s="21"/>
      <c r="G375" s="21"/>
      <c r="H375" s="21"/>
      <c r="I375" s="21"/>
      <c r="J375" s="21"/>
      <c r="K375" s="23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  <c r="BD375" s="21"/>
      <c r="BE375" s="21"/>
      <c r="BF375" s="23"/>
      <c r="BG375" s="21"/>
      <c r="BH375" s="21"/>
      <c r="BI375" s="21"/>
      <c r="BJ375" s="21"/>
      <c r="BK375" s="21"/>
      <c r="BL375" s="21"/>
      <c r="BM375" s="21"/>
      <c r="BN375" s="21"/>
      <c r="BO375" s="21"/>
      <c r="BP375" s="21"/>
      <c r="BQ375" s="21"/>
      <c r="BR375" s="21"/>
      <c r="BS375" s="21"/>
      <c r="BT375" s="21"/>
      <c r="BU375" s="21"/>
      <c r="BV375" s="21"/>
      <c r="BW375" s="21"/>
      <c r="BX375" s="21"/>
      <c r="BY375" s="21"/>
      <c r="BZ375" s="21"/>
      <c r="CA375" s="21"/>
      <c r="CB375" s="21"/>
      <c r="CC375" s="21"/>
      <c r="CD375" s="21"/>
      <c r="CE375" s="21"/>
      <c r="CF375"/>
      <c r="CN375"/>
      <c r="CO375"/>
      <c r="CP375"/>
      <c r="CQ375"/>
      <c r="CR375"/>
      <c r="CS375" s="2"/>
      <c r="CT375" s="26"/>
      <c r="CU375" s="40"/>
      <c r="CV375" s="40"/>
      <c r="CW375" s="119">
        <f t="shared" si="110"/>
        <v>48183</v>
      </c>
      <c r="CX375" s="118">
        <f t="shared" si="111"/>
        <v>0.2</v>
      </c>
      <c r="CY375" s="118">
        <f t="shared" si="112"/>
        <v>0.25</v>
      </c>
      <c r="CZ375" s="118">
        <f t="shared" si="113"/>
        <v>0.3</v>
      </c>
      <c r="DB375" s="79">
        <f t="shared" si="105"/>
        <v>0.16</v>
      </c>
      <c r="DC375" s="79">
        <f t="shared" si="106"/>
        <v>0.2</v>
      </c>
      <c r="DD375" s="79">
        <f t="shared" si="107"/>
        <v>0.24</v>
      </c>
      <c r="DE375" s="40"/>
      <c r="DF375" s="119">
        <f t="shared" si="109"/>
        <v>48183</v>
      </c>
      <c r="DG375" s="121">
        <f t="shared" si="108"/>
        <v>0.75</v>
      </c>
      <c r="DJ375" s="119">
        <f t="shared" si="104"/>
        <v>48183</v>
      </c>
      <c r="DK375" s="118">
        <f t="shared" si="114"/>
        <v>0.12</v>
      </c>
      <c r="DL375" s="118">
        <f t="shared" si="115"/>
        <v>0.15</v>
      </c>
      <c r="DM375" s="118">
        <f t="shared" si="116"/>
        <v>0.18</v>
      </c>
      <c r="DO375" s="118">
        <f t="shared" si="117"/>
        <v>0.08</v>
      </c>
      <c r="DP375" s="118">
        <f t="shared" si="118"/>
        <v>0.1</v>
      </c>
      <c r="DQ375" s="118">
        <f t="shared" si="119"/>
        <v>0.12</v>
      </c>
    </row>
    <row r="376" spans="1:121" x14ac:dyDescent="0.2">
      <c r="A376" s="13"/>
      <c r="B376" s="21"/>
      <c r="C376" s="21"/>
      <c r="D376" s="21"/>
      <c r="E376" s="21"/>
      <c r="F376" s="21"/>
      <c r="G376" s="21"/>
      <c r="H376" s="21"/>
      <c r="I376" s="21"/>
      <c r="J376" s="21"/>
      <c r="K376" s="23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  <c r="AV376" s="21"/>
      <c r="AW376" s="21"/>
      <c r="AX376" s="21"/>
      <c r="AY376" s="21"/>
      <c r="AZ376" s="21"/>
      <c r="BA376" s="21"/>
      <c r="BB376" s="21"/>
      <c r="BC376" s="21"/>
      <c r="BD376" s="21"/>
      <c r="BE376" s="21"/>
      <c r="BF376" s="23"/>
      <c r="BG376" s="21"/>
      <c r="BH376" s="21"/>
      <c r="BI376" s="21"/>
      <c r="BJ376" s="21"/>
      <c r="BK376" s="21"/>
      <c r="BL376" s="21"/>
      <c r="BM376" s="21"/>
      <c r="BN376" s="21"/>
      <c r="BO376" s="21"/>
      <c r="BP376" s="21"/>
      <c r="BQ376" s="21"/>
      <c r="BR376" s="21"/>
      <c r="BS376" s="21"/>
      <c r="BT376" s="21"/>
      <c r="BU376" s="21"/>
      <c r="BV376" s="21"/>
      <c r="BW376" s="21"/>
      <c r="BX376" s="21"/>
      <c r="BY376" s="21"/>
      <c r="BZ376" s="21"/>
      <c r="CA376" s="21"/>
      <c r="CB376" s="21"/>
      <c r="CC376" s="21"/>
      <c r="CD376" s="21"/>
      <c r="CE376" s="21"/>
      <c r="CF376"/>
      <c r="CN376"/>
      <c r="CO376"/>
      <c r="CP376"/>
      <c r="CQ376"/>
      <c r="CR376"/>
      <c r="CS376" s="2"/>
      <c r="CT376" s="26"/>
      <c r="CU376" s="40"/>
      <c r="CV376" s="40"/>
      <c r="CW376" s="119">
        <f t="shared" si="110"/>
        <v>48214</v>
      </c>
      <c r="CX376" s="118">
        <f t="shared" si="111"/>
        <v>0.2</v>
      </c>
      <c r="CY376" s="118">
        <f t="shared" si="112"/>
        <v>0.25</v>
      </c>
      <c r="CZ376" s="118">
        <f t="shared" si="113"/>
        <v>0.3</v>
      </c>
      <c r="DB376" s="79">
        <f t="shared" si="105"/>
        <v>0.16</v>
      </c>
      <c r="DC376" s="79">
        <f t="shared" si="106"/>
        <v>0.2</v>
      </c>
      <c r="DD376" s="79">
        <f t="shared" si="107"/>
        <v>0.24</v>
      </c>
      <c r="DE376" s="40"/>
      <c r="DF376" s="119">
        <f t="shared" si="109"/>
        <v>48214</v>
      </c>
      <c r="DG376" s="121">
        <f t="shared" si="108"/>
        <v>0.75</v>
      </c>
      <c r="DJ376" s="119">
        <f t="shared" si="104"/>
        <v>48214</v>
      </c>
      <c r="DK376" s="118">
        <f t="shared" si="114"/>
        <v>0.12</v>
      </c>
      <c r="DL376" s="118">
        <f t="shared" si="115"/>
        <v>0.15</v>
      </c>
      <c r="DM376" s="118">
        <f t="shared" si="116"/>
        <v>0.18</v>
      </c>
      <c r="DO376" s="118">
        <f t="shared" si="117"/>
        <v>0.08</v>
      </c>
      <c r="DP376" s="118">
        <f t="shared" si="118"/>
        <v>0.1</v>
      </c>
      <c r="DQ376" s="118">
        <f t="shared" si="119"/>
        <v>0.12</v>
      </c>
    </row>
    <row r="377" spans="1:121" x14ac:dyDescent="0.2">
      <c r="A377" s="13"/>
      <c r="B377" s="21"/>
      <c r="C377" s="21"/>
      <c r="D377" s="21"/>
      <c r="E377" s="21"/>
      <c r="F377" s="21"/>
      <c r="G377" s="21"/>
      <c r="H377" s="21"/>
      <c r="I377" s="21"/>
      <c r="J377" s="21"/>
      <c r="K377" s="23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  <c r="AV377" s="21"/>
      <c r="AW377" s="21"/>
      <c r="AX377" s="21"/>
      <c r="AY377" s="21"/>
      <c r="AZ377" s="21"/>
      <c r="BA377" s="21"/>
      <c r="BB377" s="21"/>
      <c r="BC377" s="21"/>
      <c r="BD377" s="21"/>
      <c r="BE377" s="21"/>
      <c r="BF377" s="23"/>
      <c r="BG377" s="21"/>
      <c r="BH377" s="21"/>
      <c r="BI377" s="21"/>
      <c r="BJ377" s="21"/>
      <c r="BK377" s="21"/>
      <c r="BL377" s="21"/>
      <c r="BM377" s="21"/>
      <c r="BN377" s="21"/>
      <c r="BO377" s="21"/>
      <c r="BP377" s="21"/>
      <c r="BQ377" s="21"/>
      <c r="BR377" s="21"/>
      <c r="BS377" s="21"/>
      <c r="BT377" s="21"/>
      <c r="BU377" s="21"/>
      <c r="BV377" s="21"/>
      <c r="BW377" s="21"/>
      <c r="BX377" s="21"/>
      <c r="BY377" s="21"/>
      <c r="BZ377" s="21"/>
      <c r="CA377" s="21"/>
      <c r="CB377" s="21"/>
      <c r="CC377" s="21"/>
      <c r="CD377" s="21"/>
      <c r="CE377" s="21"/>
      <c r="CF377"/>
      <c r="CN377"/>
      <c r="CO377"/>
      <c r="CP377"/>
      <c r="CQ377"/>
      <c r="CR377"/>
      <c r="CS377" s="2"/>
      <c r="CT377" s="26"/>
      <c r="CU377" s="40"/>
      <c r="CV377" s="40"/>
      <c r="CW377" s="119">
        <f t="shared" si="110"/>
        <v>48245</v>
      </c>
      <c r="CX377" s="118">
        <f t="shared" si="111"/>
        <v>0.2</v>
      </c>
      <c r="CY377" s="118">
        <f t="shared" si="112"/>
        <v>0.25</v>
      </c>
      <c r="CZ377" s="118">
        <f t="shared" si="113"/>
        <v>0.3</v>
      </c>
      <c r="DB377" s="79">
        <f t="shared" si="105"/>
        <v>0</v>
      </c>
      <c r="DC377" s="79">
        <f t="shared" si="106"/>
        <v>0</v>
      </c>
      <c r="DD377" s="79">
        <f t="shared" si="107"/>
        <v>0</v>
      </c>
      <c r="DE377" s="40"/>
      <c r="DF377" s="119">
        <f t="shared" si="109"/>
        <v>48245</v>
      </c>
      <c r="DG377" s="121">
        <f t="shared" si="108"/>
        <v>0</v>
      </c>
      <c r="DJ377" s="119">
        <f t="shared" si="104"/>
        <v>48245</v>
      </c>
      <c r="DK377" s="118">
        <f t="shared" si="114"/>
        <v>0.12</v>
      </c>
      <c r="DL377" s="118">
        <f t="shared" si="115"/>
        <v>0.15</v>
      </c>
      <c r="DM377" s="118">
        <f t="shared" si="116"/>
        <v>0.18</v>
      </c>
      <c r="DO377" s="118">
        <f t="shared" si="117"/>
        <v>0</v>
      </c>
      <c r="DP377" s="118">
        <f t="shared" si="118"/>
        <v>0</v>
      </c>
      <c r="DQ377" s="118">
        <f t="shared" si="119"/>
        <v>0</v>
      </c>
    </row>
    <row r="378" spans="1:121" x14ac:dyDescent="0.2">
      <c r="A378" s="13"/>
      <c r="B378" s="21"/>
      <c r="C378" s="21"/>
      <c r="D378" s="21"/>
      <c r="E378" s="21"/>
      <c r="F378" s="21"/>
      <c r="G378" s="21"/>
      <c r="H378" s="21"/>
      <c r="I378" s="21"/>
      <c r="J378" s="21"/>
      <c r="K378" s="23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  <c r="AV378" s="21"/>
      <c r="AW378" s="21"/>
      <c r="AX378" s="21"/>
      <c r="AY378" s="21"/>
      <c r="AZ378" s="21"/>
      <c r="BA378" s="21"/>
      <c r="BB378" s="21"/>
      <c r="BC378" s="21"/>
      <c r="BD378" s="21"/>
      <c r="BE378" s="21"/>
      <c r="BF378" s="23"/>
      <c r="BG378" s="21"/>
      <c r="BH378" s="21"/>
      <c r="BI378" s="21"/>
      <c r="BJ378" s="21"/>
      <c r="BK378" s="21"/>
      <c r="BL378" s="21"/>
      <c r="BM378" s="21"/>
      <c r="BN378" s="21"/>
      <c r="BO378" s="21"/>
      <c r="BP378" s="21"/>
      <c r="BQ378" s="21"/>
      <c r="BR378" s="21"/>
      <c r="BS378" s="21"/>
      <c r="BT378" s="21"/>
      <c r="BU378" s="21"/>
      <c r="BV378" s="21"/>
      <c r="BW378" s="21"/>
      <c r="BX378" s="21"/>
      <c r="BY378" s="21"/>
      <c r="BZ378" s="21"/>
      <c r="CA378" s="21"/>
      <c r="CB378" s="21"/>
      <c r="CC378" s="21"/>
      <c r="CD378" s="21"/>
      <c r="CE378" s="21"/>
      <c r="CF378"/>
      <c r="CN378"/>
      <c r="CO378"/>
      <c r="CP378"/>
      <c r="CQ378"/>
      <c r="CR378"/>
      <c r="CS378" s="2"/>
      <c r="CT378" s="26"/>
      <c r="CU378" s="40"/>
      <c r="CV378" s="40"/>
      <c r="CW378" s="119">
        <f t="shared" si="110"/>
        <v>48274</v>
      </c>
      <c r="CX378" s="118">
        <f t="shared" si="111"/>
        <v>0.2</v>
      </c>
      <c r="CY378" s="118">
        <f t="shared" si="112"/>
        <v>0.25</v>
      </c>
      <c r="CZ378" s="118">
        <f t="shared" si="113"/>
        <v>0.3</v>
      </c>
      <c r="DB378" s="79">
        <f t="shared" si="105"/>
        <v>0.16</v>
      </c>
      <c r="DC378" s="79">
        <f t="shared" si="106"/>
        <v>0.2</v>
      </c>
      <c r="DD378" s="79">
        <f t="shared" si="107"/>
        <v>0.24</v>
      </c>
      <c r="DE378" s="40"/>
      <c r="DF378" s="119">
        <f t="shared" si="109"/>
        <v>48274</v>
      </c>
      <c r="DG378" s="121">
        <f t="shared" si="108"/>
        <v>0.75</v>
      </c>
      <c r="DJ378" s="119">
        <f t="shared" si="104"/>
        <v>48274</v>
      </c>
      <c r="DK378" s="118">
        <f t="shared" si="114"/>
        <v>0.12</v>
      </c>
      <c r="DL378" s="118">
        <f t="shared" si="115"/>
        <v>0.15</v>
      </c>
      <c r="DM378" s="118">
        <f t="shared" si="116"/>
        <v>0.18</v>
      </c>
      <c r="DO378" s="118">
        <f t="shared" si="117"/>
        <v>0.08</v>
      </c>
      <c r="DP378" s="118">
        <f t="shared" si="118"/>
        <v>0.1</v>
      </c>
      <c r="DQ378" s="118">
        <f t="shared" si="119"/>
        <v>0.12</v>
      </c>
    </row>
    <row r="379" spans="1:121" x14ac:dyDescent="0.2">
      <c r="A379" s="13"/>
      <c r="B379" s="21"/>
      <c r="C379" s="21"/>
      <c r="D379" s="21"/>
      <c r="E379" s="21"/>
      <c r="F379" s="21"/>
      <c r="G379" s="21"/>
      <c r="H379" s="21"/>
      <c r="I379" s="21"/>
      <c r="J379" s="21"/>
      <c r="K379" s="23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  <c r="AV379" s="21"/>
      <c r="AW379" s="21"/>
      <c r="AX379" s="21"/>
      <c r="AY379" s="21"/>
      <c r="AZ379" s="21"/>
      <c r="BA379" s="21"/>
      <c r="BB379" s="21"/>
      <c r="BC379" s="21"/>
      <c r="BD379" s="21"/>
      <c r="BE379" s="21"/>
      <c r="BF379" s="23"/>
      <c r="BG379" s="21"/>
      <c r="BH379" s="21"/>
      <c r="BI379" s="21"/>
      <c r="BJ379" s="21"/>
      <c r="BK379" s="21"/>
      <c r="BL379" s="21"/>
      <c r="BM379" s="21"/>
      <c r="BN379" s="21"/>
      <c r="BO379" s="21"/>
      <c r="BP379" s="21"/>
      <c r="BQ379" s="21"/>
      <c r="BR379" s="21"/>
      <c r="BS379" s="21"/>
      <c r="BT379" s="21"/>
      <c r="BU379" s="21"/>
      <c r="BV379" s="21"/>
      <c r="BW379" s="21"/>
      <c r="BX379" s="21"/>
      <c r="BY379" s="21"/>
      <c r="BZ379" s="21"/>
      <c r="CA379" s="21"/>
      <c r="CB379" s="21"/>
      <c r="CC379" s="21"/>
      <c r="CD379" s="21"/>
      <c r="CE379" s="21"/>
      <c r="CF379"/>
      <c r="CN379"/>
      <c r="CO379"/>
      <c r="CP379"/>
      <c r="CQ379"/>
      <c r="CR379"/>
      <c r="CS379" s="2"/>
      <c r="CT379" s="26"/>
      <c r="CU379" s="40"/>
      <c r="CV379" s="40"/>
      <c r="CW379" s="119">
        <f t="shared" si="110"/>
        <v>48305</v>
      </c>
      <c r="CX379" s="118">
        <f t="shared" si="111"/>
        <v>0.2</v>
      </c>
      <c r="CY379" s="118">
        <f t="shared" si="112"/>
        <v>0.25</v>
      </c>
      <c r="CZ379" s="118">
        <f t="shared" si="113"/>
        <v>0.3</v>
      </c>
      <c r="DB379" s="79">
        <f t="shared" si="105"/>
        <v>0.16</v>
      </c>
      <c r="DC379" s="79">
        <f t="shared" si="106"/>
        <v>0.2</v>
      </c>
      <c r="DD379" s="79">
        <f t="shared" si="107"/>
        <v>0.24</v>
      </c>
      <c r="DE379" s="40"/>
      <c r="DF379" s="119">
        <f t="shared" si="109"/>
        <v>48305</v>
      </c>
      <c r="DG379" s="121">
        <f t="shared" si="108"/>
        <v>0.75</v>
      </c>
      <c r="DJ379" s="119">
        <f t="shared" si="104"/>
        <v>48305</v>
      </c>
      <c r="DK379" s="118">
        <f t="shared" si="114"/>
        <v>0.12</v>
      </c>
      <c r="DL379" s="118">
        <f t="shared" si="115"/>
        <v>0.15</v>
      </c>
      <c r="DM379" s="118">
        <f t="shared" si="116"/>
        <v>0.18</v>
      </c>
      <c r="DO379" s="118">
        <f t="shared" si="117"/>
        <v>0.08</v>
      </c>
      <c r="DP379" s="118">
        <f t="shared" si="118"/>
        <v>0.1</v>
      </c>
      <c r="DQ379" s="118">
        <f t="shared" si="119"/>
        <v>0.12</v>
      </c>
    </row>
    <row r="380" spans="1:121" x14ac:dyDescent="0.2">
      <c r="A380" s="13"/>
      <c r="B380" s="21"/>
      <c r="C380" s="21"/>
      <c r="D380" s="21"/>
      <c r="E380" s="21"/>
      <c r="F380" s="21"/>
      <c r="G380" s="21"/>
      <c r="H380" s="21"/>
      <c r="I380" s="21"/>
      <c r="J380" s="21"/>
      <c r="K380" s="23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  <c r="AV380" s="21"/>
      <c r="AW380" s="21"/>
      <c r="AX380" s="21"/>
      <c r="AY380" s="21"/>
      <c r="AZ380" s="21"/>
      <c r="BA380" s="21"/>
      <c r="BB380" s="21"/>
      <c r="BC380" s="21"/>
      <c r="BD380" s="21"/>
      <c r="BE380" s="21"/>
      <c r="BF380" s="23"/>
      <c r="BG380" s="21"/>
      <c r="BH380" s="21"/>
      <c r="BI380" s="21"/>
      <c r="BJ380" s="21"/>
      <c r="BK380" s="21"/>
      <c r="BL380" s="21"/>
      <c r="BM380" s="21"/>
      <c r="BN380" s="21"/>
      <c r="BO380" s="21"/>
      <c r="BP380" s="21"/>
      <c r="BQ380" s="21"/>
      <c r="BR380" s="21"/>
      <c r="BS380" s="21"/>
      <c r="BT380" s="21"/>
      <c r="BU380" s="21"/>
      <c r="BV380" s="21"/>
      <c r="BW380" s="21"/>
      <c r="BX380" s="21"/>
      <c r="BY380" s="21"/>
      <c r="BZ380" s="21"/>
      <c r="CA380" s="21"/>
      <c r="CB380" s="21"/>
      <c r="CC380" s="21"/>
      <c r="CD380" s="21"/>
      <c r="CE380" s="21"/>
      <c r="CF380"/>
      <c r="CN380"/>
      <c r="CO380"/>
      <c r="CP380"/>
      <c r="CQ380"/>
      <c r="CR380"/>
      <c r="CS380" s="2"/>
      <c r="CT380" s="26"/>
      <c r="CU380" s="40"/>
      <c r="CV380" s="40"/>
      <c r="CW380" s="119">
        <f t="shared" si="110"/>
        <v>48335</v>
      </c>
      <c r="CX380" s="118">
        <f t="shared" si="111"/>
        <v>0.2</v>
      </c>
      <c r="CY380" s="118">
        <f t="shared" si="112"/>
        <v>0.25</v>
      </c>
      <c r="CZ380" s="118">
        <f t="shared" si="113"/>
        <v>0.3</v>
      </c>
      <c r="DB380" s="79">
        <f t="shared" si="105"/>
        <v>0.16</v>
      </c>
      <c r="DC380" s="79">
        <f t="shared" si="106"/>
        <v>0.2</v>
      </c>
      <c r="DD380" s="79">
        <f t="shared" si="107"/>
        <v>0.24</v>
      </c>
      <c r="DE380" s="40"/>
      <c r="DF380" s="119">
        <f t="shared" si="109"/>
        <v>48335</v>
      </c>
      <c r="DG380" s="121">
        <f t="shared" si="108"/>
        <v>0.75</v>
      </c>
      <c r="DJ380" s="119">
        <f t="shared" si="104"/>
        <v>48335</v>
      </c>
      <c r="DK380" s="118">
        <f t="shared" si="114"/>
        <v>0.12</v>
      </c>
      <c r="DL380" s="118">
        <f t="shared" si="115"/>
        <v>0.15</v>
      </c>
      <c r="DM380" s="118">
        <f t="shared" si="116"/>
        <v>0.18</v>
      </c>
      <c r="DO380" s="118">
        <f t="shared" si="117"/>
        <v>0.08</v>
      </c>
      <c r="DP380" s="118">
        <f t="shared" si="118"/>
        <v>0.1</v>
      </c>
      <c r="DQ380" s="118">
        <f t="shared" si="119"/>
        <v>0.12</v>
      </c>
    </row>
    <row r="381" spans="1:121" x14ac:dyDescent="0.2">
      <c r="A381" s="13"/>
      <c r="B381" s="21"/>
      <c r="C381" s="21"/>
      <c r="D381" s="21"/>
      <c r="E381" s="21"/>
      <c r="F381" s="21"/>
      <c r="G381" s="21"/>
      <c r="H381" s="21"/>
      <c r="I381" s="21"/>
      <c r="J381" s="21"/>
      <c r="K381" s="23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  <c r="AV381" s="21"/>
      <c r="AW381" s="21"/>
      <c r="AX381" s="21"/>
      <c r="AY381" s="21"/>
      <c r="AZ381" s="21"/>
      <c r="BA381" s="21"/>
      <c r="BB381" s="21"/>
      <c r="BC381" s="21"/>
      <c r="BD381" s="21"/>
      <c r="BE381" s="21"/>
      <c r="BF381" s="23"/>
      <c r="BG381" s="21"/>
      <c r="BH381" s="21"/>
      <c r="BI381" s="21"/>
      <c r="BJ381" s="21"/>
      <c r="BK381" s="21"/>
      <c r="BL381" s="21"/>
      <c r="BM381" s="21"/>
      <c r="BN381" s="21"/>
      <c r="BO381" s="21"/>
      <c r="BP381" s="21"/>
      <c r="BQ381" s="21"/>
      <c r="BR381" s="21"/>
      <c r="BS381" s="21"/>
      <c r="BT381" s="21"/>
      <c r="BU381" s="21"/>
      <c r="BV381" s="21"/>
      <c r="BW381" s="21"/>
      <c r="BX381" s="21"/>
      <c r="BY381" s="21"/>
      <c r="BZ381" s="21"/>
      <c r="CA381" s="21"/>
      <c r="CB381" s="21"/>
      <c r="CC381" s="21"/>
      <c r="CD381" s="21"/>
      <c r="CE381" s="21"/>
      <c r="CF381"/>
      <c r="CN381"/>
      <c r="CO381"/>
      <c r="CP381"/>
      <c r="CQ381"/>
      <c r="CR381"/>
      <c r="CS381" s="2"/>
      <c r="CT381" s="26"/>
      <c r="CU381" s="40"/>
      <c r="CV381" s="40"/>
      <c r="CW381" s="119">
        <f t="shared" si="110"/>
        <v>48366</v>
      </c>
      <c r="CX381" s="118">
        <f t="shared" si="111"/>
        <v>0.2</v>
      </c>
      <c r="CY381" s="118">
        <f t="shared" si="112"/>
        <v>0.25</v>
      </c>
      <c r="CZ381" s="118">
        <f t="shared" si="113"/>
        <v>0.3</v>
      </c>
      <c r="DB381" s="79">
        <f t="shared" si="105"/>
        <v>0.16</v>
      </c>
      <c r="DC381" s="79">
        <f t="shared" si="106"/>
        <v>0.2</v>
      </c>
      <c r="DD381" s="79">
        <f t="shared" si="107"/>
        <v>0.24</v>
      </c>
      <c r="DE381" s="40"/>
      <c r="DF381" s="119">
        <f t="shared" si="109"/>
        <v>48366</v>
      </c>
      <c r="DG381" s="121">
        <f t="shared" si="108"/>
        <v>0.75</v>
      </c>
      <c r="DJ381" s="119">
        <f t="shared" si="104"/>
        <v>48366</v>
      </c>
      <c r="DK381" s="118">
        <f t="shared" si="114"/>
        <v>0.12</v>
      </c>
      <c r="DL381" s="118">
        <f t="shared" si="115"/>
        <v>0.15</v>
      </c>
      <c r="DM381" s="118">
        <f t="shared" si="116"/>
        <v>0.18</v>
      </c>
      <c r="DO381" s="118">
        <f t="shared" si="117"/>
        <v>0.08</v>
      </c>
      <c r="DP381" s="118">
        <f t="shared" si="118"/>
        <v>0.1</v>
      </c>
      <c r="DQ381" s="118">
        <f t="shared" si="119"/>
        <v>0.12</v>
      </c>
    </row>
    <row r="382" spans="1:121" x14ac:dyDescent="0.2">
      <c r="A382" s="13"/>
      <c r="B382" s="21"/>
      <c r="C382" s="21"/>
      <c r="D382" s="21"/>
      <c r="E382" s="21"/>
      <c r="F382" s="21"/>
      <c r="G382" s="21"/>
      <c r="H382" s="21"/>
      <c r="I382" s="21"/>
      <c r="J382" s="21"/>
      <c r="K382" s="23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  <c r="AV382" s="21"/>
      <c r="AW382" s="21"/>
      <c r="AX382" s="21"/>
      <c r="AY382" s="21"/>
      <c r="AZ382" s="21"/>
      <c r="BA382" s="21"/>
      <c r="BB382" s="21"/>
      <c r="BC382" s="21"/>
      <c r="BD382" s="21"/>
      <c r="BE382" s="21"/>
      <c r="BF382" s="23"/>
      <c r="BG382" s="21"/>
      <c r="BH382" s="21"/>
      <c r="BI382" s="21"/>
      <c r="BJ382" s="21"/>
      <c r="BK382" s="21"/>
      <c r="BL382" s="21"/>
      <c r="BM382" s="21"/>
      <c r="BN382" s="21"/>
      <c r="BO382" s="21"/>
      <c r="BP382" s="21"/>
      <c r="BQ382" s="21"/>
      <c r="BR382" s="21"/>
      <c r="BS382" s="21"/>
      <c r="BT382" s="21"/>
      <c r="BU382" s="21"/>
      <c r="BV382" s="21"/>
      <c r="BW382" s="21"/>
      <c r="BX382" s="21"/>
      <c r="BY382" s="21"/>
      <c r="BZ382" s="21"/>
      <c r="CA382" s="21"/>
      <c r="CB382" s="21"/>
      <c r="CC382" s="21"/>
      <c r="CD382" s="21"/>
      <c r="CE382" s="21"/>
      <c r="CF382"/>
      <c r="CN382"/>
      <c r="CO382"/>
      <c r="CP382"/>
      <c r="CQ382"/>
      <c r="CR382"/>
      <c r="CS382" s="2"/>
      <c r="CT382" s="26"/>
      <c r="CU382" s="40"/>
      <c r="CV382" s="40"/>
      <c r="CW382" s="119">
        <f t="shared" si="110"/>
        <v>48396</v>
      </c>
      <c r="CX382" s="118">
        <f t="shared" si="111"/>
        <v>0.2</v>
      </c>
      <c r="CY382" s="118">
        <f t="shared" si="112"/>
        <v>0.25</v>
      </c>
      <c r="CZ382" s="118">
        <f t="shared" si="113"/>
        <v>0.3</v>
      </c>
      <c r="DB382" s="79">
        <f t="shared" si="105"/>
        <v>0.16</v>
      </c>
      <c r="DC382" s="79">
        <f t="shared" si="106"/>
        <v>0.2</v>
      </c>
      <c r="DD382" s="79">
        <f t="shared" si="107"/>
        <v>0.24</v>
      </c>
      <c r="DE382" s="40"/>
      <c r="DF382" s="119">
        <f t="shared" si="109"/>
        <v>48396</v>
      </c>
      <c r="DG382" s="121">
        <f t="shared" si="108"/>
        <v>0.75</v>
      </c>
      <c r="DJ382" s="119">
        <f t="shared" si="104"/>
        <v>48396</v>
      </c>
      <c r="DK382" s="118">
        <f t="shared" si="114"/>
        <v>0.12</v>
      </c>
      <c r="DL382" s="118">
        <f t="shared" si="115"/>
        <v>0.15</v>
      </c>
      <c r="DM382" s="118">
        <f t="shared" si="116"/>
        <v>0.18</v>
      </c>
      <c r="DO382" s="118">
        <f t="shared" si="117"/>
        <v>0.08</v>
      </c>
      <c r="DP382" s="118">
        <f t="shared" si="118"/>
        <v>0.1</v>
      </c>
      <c r="DQ382" s="118">
        <f t="shared" si="119"/>
        <v>0.12</v>
      </c>
    </row>
    <row r="383" spans="1:121" x14ac:dyDescent="0.2">
      <c r="A383" s="13"/>
      <c r="B383" s="21"/>
      <c r="C383" s="21"/>
      <c r="D383" s="21"/>
      <c r="E383" s="21"/>
      <c r="F383" s="21"/>
      <c r="G383" s="21"/>
      <c r="H383" s="21"/>
      <c r="I383" s="21"/>
      <c r="J383" s="21"/>
      <c r="K383" s="23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  <c r="AV383" s="21"/>
      <c r="AW383" s="21"/>
      <c r="AX383" s="21"/>
      <c r="AY383" s="21"/>
      <c r="AZ383" s="21"/>
      <c r="BA383" s="21"/>
      <c r="BB383" s="21"/>
      <c r="BC383" s="21"/>
      <c r="BD383" s="21"/>
      <c r="BE383" s="21"/>
      <c r="BF383" s="23"/>
      <c r="BG383" s="21"/>
      <c r="BH383" s="21"/>
      <c r="BI383" s="21"/>
      <c r="BJ383" s="21"/>
      <c r="BK383" s="21"/>
      <c r="BL383" s="21"/>
      <c r="BM383" s="21"/>
      <c r="BN383" s="21"/>
      <c r="BO383" s="21"/>
      <c r="BP383" s="21"/>
      <c r="BQ383" s="21"/>
      <c r="BR383" s="21"/>
      <c r="BS383" s="21"/>
      <c r="BT383" s="21"/>
      <c r="BU383" s="21"/>
      <c r="BV383" s="21"/>
      <c r="BW383" s="21"/>
      <c r="BX383" s="21"/>
      <c r="BY383" s="21"/>
      <c r="BZ383" s="21"/>
      <c r="CA383" s="21"/>
      <c r="CB383" s="21"/>
      <c r="CC383" s="21"/>
      <c r="CD383" s="21"/>
      <c r="CE383" s="21"/>
      <c r="CF383"/>
      <c r="CN383"/>
      <c r="CO383"/>
      <c r="CP383"/>
      <c r="CQ383"/>
      <c r="CR383"/>
      <c r="CS383" s="2"/>
      <c r="CT383" s="26"/>
      <c r="CU383" s="40"/>
      <c r="CV383" s="40"/>
      <c r="CW383" s="119">
        <f t="shared" si="110"/>
        <v>48427</v>
      </c>
      <c r="CX383" s="118">
        <f t="shared" si="111"/>
        <v>0.32</v>
      </c>
      <c r="CY383" s="118">
        <f t="shared" si="112"/>
        <v>0.4</v>
      </c>
      <c r="CZ383" s="118">
        <f t="shared" si="113"/>
        <v>0.48</v>
      </c>
      <c r="DB383" s="79">
        <f t="shared" si="105"/>
        <v>0.24</v>
      </c>
      <c r="DC383" s="79">
        <f t="shared" si="106"/>
        <v>0.3</v>
      </c>
      <c r="DD383" s="79">
        <f t="shared" si="107"/>
        <v>0.36</v>
      </c>
      <c r="DE383" s="40"/>
      <c r="DF383" s="119">
        <f t="shared" si="109"/>
        <v>48427</v>
      </c>
      <c r="DG383" s="121">
        <f t="shared" si="108"/>
        <v>0.75</v>
      </c>
      <c r="DJ383" s="119">
        <f t="shared" si="104"/>
        <v>48427</v>
      </c>
      <c r="DK383" s="118">
        <f t="shared" si="114"/>
        <v>0.192</v>
      </c>
      <c r="DL383" s="118">
        <f t="shared" si="115"/>
        <v>0.24</v>
      </c>
      <c r="DM383" s="118">
        <f t="shared" si="116"/>
        <v>0.28799999999999998</v>
      </c>
      <c r="DO383" s="118">
        <f t="shared" si="117"/>
        <v>0.12</v>
      </c>
      <c r="DP383" s="118">
        <f t="shared" si="118"/>
        <v>0.15</v>
      </c>
      <c r="DQ383" s="118">
        <f t="shared" si="119"/>
        <v>0.18</v>
      </c>
    </row>
    <row r="384" spans="1:121" x14ac:dyDescent="0.2">
      <c r="A384" s="13"/>
      <c r="B384" s="21"/>
      <c r="C384" s="21"/>
      <c r="D384" s="21"/>
      <c r="E384" s="21"/>
      <c r="F384" s="21"/>
      <c r="G384" s="21"/>
      <c r="H384" s="21"/>
      <c r="I384" s="21"/>
      <c r="J384" s="21"/>
      <c r="K384" s="23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  <c r="BD384" s="21"/>
      <c r="BE384" s="21"/>
      <c r="BF384" s="23"/>
      <c r="BG384" s="21"/>
      <c r="BH384" s="21"/>
      <c r="BI384" s="21"/>
      <c r="BJ384" s="21"/>
      <c r="BK384" s="21"/>
      <c r="BL384" s="21"/>
      <c r="BM384" s="21"/>
      <c r="BN384" s="21"/>
      <c r="BO384" s="21"/>
      <c r="BP384" s="21"/>
      <c r="BQ384" s="21"/>
      <c r="BR384" s="21"/>
      <c r="BS384" s="21"/>
      <c r="BT384" s="21"/>
      <c r="BU384" s="21"/>
      <c r="BV384" s="21"/>
      <c r="BW384" s="21"/>
      <c r="BX384" s="21"/>
      <c r="BY384" s="21"/>
      <c r="BZ384" s="21"/>
      <c r="CA384" s="21"/>
      <c r="CB384" s="21"/>
      <c r="CC384" s="21"/>
      <c r="CD384" s="21"/>
      <c r="CE384" s="21"/>
      <c r="CF384"/>
      <c r="CN384"/>
      <c r="CO384"/>
      <c r="CP384"/>
      <c r="CQ384"/>
      <c r="CR384"/>
      <c r="CS384" s="2"/>
      <c r="CT384" s="26"/>
      <c r="CU384" s="40"/>
      <c r="CV384" s="40"/>
      <c r="CW384" s="119">
        <f t="shared" si="110"/>
        <v>48458</v>
      </c>
      <c r="CX384" s="118">
        <f t="shared" si="111"/>
        <v>0.32</v>
      </c>
      <c r="CY384" s="118">
        <f t="shared" si="112"/>
        <v>0.4</v>
      </c>
      <c r="CZ384" s="118">
        <f t="shared" si="113"/>
        <v>0.48</v>
      </c>
      <c r="DB384" s="79">
        <f t="shared" si="105"/>
        <v>0.24</v>
      </c>
      <c r="DC384" s="79">
        <f t="shared" si="106"/>
        <v>0.3</v>
      </c>
      <c r="DD384" s="79">
        <f t="shared" si="107"/>
        <v>0.36</v>
      </c>
      <c r="DE384" s="40"/>
      <c r="DF384" s="119">
        <f t="shared" si="109"/>
        <v>48458</v>
      </c>
      <c r="DG384" s="121">
        <f t="shared" si="108"/>
        <v>0.75</v>
      </c>
      <c r="DJ384" s="119">
        <f t="shared" si="104"/>
        <v>48458</v>
      </c>
      <c r="DK384" s="118">
        <f t="shared" si="114"/>
        <v>0.192</v>
      </c>
      <c r="DL384" s="118">
        <f t="shared" si="115"/>
        <v>0.24</v>
      </c>
      <c r="DM384" s="118">
        <f t="shared" si="116"/>
        <v>0.28799999999999998</v>
      </c>
      <c r="DO384" s="118">
        <f t="shared" si="117"/>
        <v>0.12</v>
      </c>
      <c r="DP384" s="118">
        <f t="shared" si="118"/>
        <v>0.15</v>
      </c>
      <c r="DQ384" s="118">
        <f t="shared" si="119"/>
        <v>0.18</v>
      </c>
    </row>
    <row r="385" spans="1:121" x14ac:dyDescent="0.2">
      <c r="A385" s="13"/>
      <c r="B385" s="21"/>
      <c r="C385" s="21"/>
      <c r="D385" s="21"/>
      <c r="E385" s="21"/>
      <c r="F385" s="21"/>
      <c r="G385" s="21"/>
      <c r="H385" s="21"/>
      <c r="I385" s="21"/>
      <c r="J385" s="21"/>
      <c r="K385" s="23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  <c r="AV385" s="21"/>
      <c r="AW385" s="21"/>
      <c r="AX385" s="21"/>
      <c r="AY385" s="21"/>
      <c r="AZ385" s="21"/>
      <c r="BA385" s="21"/>
      <c r="BB385" s="21"/>
      <c r="BC385" s="21"/>
      <c r="BD385" s="21"/>
      <c r="BE385" s="21"/>
      <c r="BF385" s="23"/>
      <c r="BG385" s="21"/>
      <c r="BH385" s="21"/>
      <c r="BI385" s="21"/>
      <c r="BJ385" s="21"/>
      <c r="BK385" s="21"/>
      <c r="BL385" s="21"/>
      <c r="BM385" s="21"/>
      <c r="BN385" s="21"/>
      <c r="BO385" s="21"/>
      <c r="BP385" s="21"/>
      <c r="BQ385" s="21"/>
      <c r="BR385" s="21"/>
      <c r="BS385" s="21"/>
      <c r="BT385" s="21"/>
      <c r="BU385" s="21"/>
      <c r="BV385" s="21"/>
      <c r="BW385" s="21"/>
      <c r="BX385" s="21"/>
      <c r="BY385" s="21"/>
      <c r="BZ385" s="21"/>
      <c r="CA385" s="21"/>
      <c r="CB385" s="21"/>
      <c r="CC385" s="21"/>
      <c r="CD385" s="21"/>
      <c r="CE385" s="21"/>
      <c r="CF385"/>
      <c r="CN385"/>
      <c r="CO385"/>
      <c r="CP385"/>
      <c r="CQ385"/>
      <c r="CR385"/>
      <c r="CS385" s="2"/>
      <c r="CT385" s="26"/>
      <c r="CU385" s="40"/>
      <c r="CV385" s="40"/>
      <c r="CW385" s="119">
        <f t="shared" si="110"/>
        <v>48488</v>
      </c>
      <c r="CX385" s="118">
        <f t="shared" si="111"/>
        <v>0.2</v>
      </c>
      <c r="CY385" s="118">
        <f t="shared" si="112"/>
        <v>0.25</v>
      </c>
      <c r="CZ385" s="118">
        <f t="shared" si="113"/>
        <v>0.3</v>
      </c>
      <c r="DB385" s="79">
        <f t="shared" si="105"/>
        <v>0.16</v>
      </c>
      <c r="DC385" s="79">
        <f t="shared" si="106"/>
        <v>0.2</v>
      </c>
      <c r="DD385" s="79">
        <f t="shared" si="107"/>
        <v>0.24</v>
      </c>
      <c r="DE385" s="40"/>
      <c r="DF385" s="119">
        <f t="shared" si="109"/>
        <v>48488</v>
      </c>
      <c r="DG385" s="121">
        <f t="shared" si="108"/>
        <v>0.75</v>
      </c>
      <c r="DJ385" s="119">
        <f t="shared" si="104"/>
        <v>48488</v>
      </c>
      <c r="DK385" s="118">
        <f t="shared" si="114"/>
        <v>0.12</v>
      </c>
      <c r="DL385" s="118">
        <f t="shared" si="115"/>
        <v>0.15</v>
      </c>
      <c r="DM385" s="118">
        <f t="shared" si="116"/>
        <v>0.18</v>
      </c>
      <c r="DO385" s="118">
        <f t="shared" si="117"/>
        <v>0.08</v>
      </c>
      <c r="DP385" s="118">
        <f t="shared" si="118"/>
        <v>0.1</v>
      </c>
      <c r="DQ385" s="118">
        <f t="shared" si="119"/>
        <v>0.12</v>
      </c>
    </row>
    <row r="386" spans="1:121" x14ac:dyDescent="0.2">
      <c r="A386" s="13"/>
      <c r="B386" s="21"/>
      <c r="C386" s="21"/>
      <c r="D386" s="21"/>
      <c r="E386" s="21"/>
      <c r="F386" s="21"/>
      <c r="G386" s="21"/>
      <c r="H386" s="21"/>
      <c r="I386" s="21"/>
      <c r="J386" s="21"/>
      <c r="K386" s="23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  <c r="AV386" s="21"/>
      <c r="AW386" s="21"/>
      <c r="AX386" s="21"/>
      <c r="AY386" s="21"/>
      <c r="AZ386" s="21"/>
      <c r="BA386" s="21"/>
      <c r="BB386" s="21"/>
      <c r="BC386" s="21"/>
      <c r="BD386" s="21"/>
      <c r="BE386" s="21"/>
      <c r="BF386" s="23"/>
      <c r="BG386" s="21"/>
      <c r="BH386" s="21"/>
      <c r="BI386" s="21"/>
      <c r="BJ386" s="21"/>
      <c r="BK386" s="21"/>
      <c r="BL386" s="21"/>
      <c r="BM386" s="21"/>
      <c r="BN386" s="21"/>
      <c r="BO386" s="21"/>
      <c r="BP386" s="21"/>
      <c r="BQ386" s="21"/>
      <c r="BR386" s="21"/>
      <c r="BS386" s="21"/>
      <c r="BT386" s="21"/>
      <c r="BU386" s="21"/>
      <c r="BV386" s="21"/>
      <c r="BW386" s="21"/>
      <c r="BX386" s="21"/>
      <c r="BY386" s="21"/>
      <c r="BZ386" s="21"/>
      <c r="CA386" s="21"/>
      <c r="CB386" s="21"/>
      <c r="CC386" s="21"/>
      <c r="CD386" s="21"/>
      <c r="CE386" s="21"/>
      <c r="CF386"/>
      <c r="CN386"/>
      <c r="CO386"/>
      <c r="CP386"/>
      <c r="CQ386"/>
      <c r="CR386"/>
      <c r="CS386" s="2"/>
      <c r="CT386" s="26"/>
      <c r="CU386" s="40"/>
      <c r="CV386" s="40"/>
      <c r="CW386" s="119">
        <f t="shared" si="110"/>
        <v>48519</v>
      </c>
      <c r="CX386" s="118">
        <f t="shared" si="111"/>
        <v>0.2</v>
      </c>
      <c r="CY386" s="118">
        <f t="shared" si="112"/>
        <v>0.25</v>
      </c>
      <c r="CZ386" s="118">
        <f t="shared" si="113"/>
        <v>0.3</v>
      </c>
      <c r="DB386" s="79">
        <f t="shared" si="105"/>
        <v>0.16</v>
      </c>
      <c r="DC386" s="79">
        <f t="shared" si="106"/>
        <v>0.2</v>
      </c>
      <c r="DD386" s="79">
        <f t="shared" si="107"/>
        <v>0.24</v>
      </c>
      <c r="DE386" s="40"/>
      <c r="DF386" s="119">
        <f t="shared" si="109"/>
        <v>48519</v>
      </c>
      <c r="DG386" s="121">
        <f t="shared" si="108"/>
        <v>0.75</v>
      </c>
      <c r="DJ386" s="119">
        <f t="shared" si="104"/>
        <v>48519</v>
      </c>
      <c r="DK386" s="118">
        <f t="shared" si="114"/>
        <v>0.12</v>
      </c>
      <c r="DL386" s="118">
        <f t="shared" si="115"/>
        <v>0.15</v>
      </c>
      <c r="DM386" s="118">
        <f t="shared" si="116"/>
        <v>0.18</v>
      </c>
      <c r="DO386" s="118">
        <f t="shared" si="117"/>
        <v>0.08</v>
      </c>
      <c r="DP386" s="118">
        <f t="shared" si="118"/>
        <v>0.1</v>
      </c>
      <c r="DQ386" s="118">
        <f t="shared" si="119"/>
        <v>0.12</v>
      </c>
    </row>
    <row r="387" spans="1:121" x14ac:dyDescent="0.2">
      <c r="A387" s="13"/>
      <c r="B387" s="21"/>
      <c r="C387" s="21"/>
      <c r="D387" s="21"/>
      <c r="E387" s="21"/>
      <c r="F387" s="21"/>
      <c r="G387" s="21"/>
      <c r="H387" s="21"/>
      <c r="I387" s="21"/>
      <c r="J387" s="21"/>
      <c r="K387" s="23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  <c r="AV387" s="21"/>
      <c r="AW387" s="21"/>
      <c r="AX387" s="21"/>
      <c r="AY387" s="21"/>
      <c r="AZ387" s="21"/>
      <c r="BA387" s="21"/>
      <c r="BB387" s="21"/>
      <c r="BC387" s="21"/>
      <c r="BD387" s="21"/>
      <c r="BE387" s="21"/>
      <c r="BF387" s="23"/>
      <c r="BG387" s="21"/>
      <c r="BH387" s="21"/>
      <c r="BI387" s="21"/>
      <c r="BJ387" s="21"/>
      <c r="BK387" s="21"/>
      <c r="BL387" s="21"/>
      <c r="BM387" s="21"/>
      <c r="BN387" s="21"/>
      <c r="BO387" s="21"/>
      <c r="BP387" s="21"/>
      <c r="BQ387" s="21"/>
      <c r="BR387" s="21"/>
      <c r="BS387" s="21"/>
      <c r="BT387" s="21"/>
      <c r="BU387" s="21"/>
      <c r="BV387" s="21"/>
      <c r="BW387" s="21"/>
      <c r="BX387" s="21"/>
      <c r="BY387" s="21"/>
      <c r="BZ387" s="21"/>
      <c r="CA387" s="21"/>
      <c r="CB387" s="21"/>
      <c r="CC387" s="21"/>
      <c r="CD387" s="21"/>
      <c r="CE387" s="21"/>
      <c r="CF387"/>
      <c r="CN387"/>
      <c r="CO387"/>
      <c r="CP387"/>
      <c r="CQ387"/>
      <c r="CR387"/>
      <c r="CS387" s="2"/>
      <c r="CT387" s="26"/>
      <c r="CU387" s="40"/>
      <c r="CV387" s="40"/>
      <c r="CW387" s="119">
        <f t="shared" si="110"/>
        <v>48549</v>
      </c>
      <c r="CX387" s="118">
        <f t="shared" si="111"/>
        <v>0.2</v>
      </c>
      <c r="CY387" s="118">
        <f t="shared" si="112"/>
        <v>0.25</v>
      </c>
      <c r="CZ387" s="118">
        <f t="shared" si="113"/>
        <v>0.3</v>
      </c>
      <c r="DB387" s="79">
        <f t="shared" si="105"/>
        <v>0.16</v>
      </c>
      <c r="DC387" s="79">
        <f t="shared" si="106"/>
        <v>0.2</v>
      </c>
      <c r="DD387" s="79">
        <f t="shared" si="107"/>
        <v>0.24</v>
      </c>
      <c r="DE387" s="40"/>
      <c r="DF387" s="119">
        <f t="shared" si="109"/>
        <v>48549</v>
      </c>
      <c r="DG387" s="121">
        <f t="shared" si="108"/>
        <v>0.75</v>
      </c>
      <c r="DJ387" s="119">
        <f t="shared" si="104"/>
        <v>48549</v>
      </c>
      <c r="DK387" s="118">
        <f t="shared" si="114"/>
        <v>0.12</v>
      </c>
      <c r="DL387" s="118">
        <f t="shared" si="115"/>
        <v>0.15</v>
      </c>
      <c r="DM387" s="118">
        <f t="shared" si="116"/>
        <v>0.18</v>
      </c>
      <c r="DO387" s="118">
        <f t="shared" si="117"/>
        <v>0.08</v>
      </c>
      <c r="DP387" s="118">
        <f t="shared" si="118"/>
        <v>0.1</v>
      </c>
      <c r="DQ387" s="118">
        <f t="shared" si="119"/>
        <v>0.12</v>
      </c>
    </row>
    <row r="388" spans="1:121" x14ac:dyDescent="0.2">
      <c r="A388" s="13"/>
      <c r="B388" s="21"/>
      <c r="C388" s="21"/>
      <c r="D388" s="21"/>
      <c r="E388" s="21"/>
      <c r="F388" s="21"/>
      <c r="G388" s="21"/>
      <c r="H388" s="21"/>
      <c r="I388" s="21"/>
      <c r="J388" s="21"/>
      <c r="K388" s="23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  <c r="AV388" s="21"/>
      <c r="AW388" s="21"/>
      <c r="AX388" s="21"/>
      <c r="AY388" s="21"/>
      <c r="AZ388" s="21"/>
      <c r="BA388" s="21"/>
      <c r="BB388" s="21"/>
      <c r="BC388" s="21"/>
      <c r="BD388" s="21"/>
      <c r="BE388" s="21"/>
      <c r="BF388" s="23"/>
      <c r="BG388" s="21"/>
      <c r="BH388" s="21"/>
      <c r="BI388" s="21"/>
      <c r="BJ388" s="21"/>
      <c r="BK388" s="21"/>
      <c r="BL388" s="21"/>
      <c r="BM388" s="21"/>
      <c r="BN388" s="21"/>
      <c r="BO388" s="21"/>
      <c r="BP388" s="21"/>
      <c r="BQ388" s="21"/>
      <c r="BR388" s="21"/>
      <c r="BS388" s="21"/>
      <c r="BT388" s="21"/>
      <c r="BU388" s="21"/>
      <c r="BV388" s="21"/>
      <c r="BW388" s="21"/>
      <c r="BX388" s="21"/>
      <c r="BY388" s="21"/>
      <c r="BZ388" s="21"/>
      <c r="CA388" s="21"/>
      <c r="CB388" s="21"/>
      <c r="CC388" s="21"/>
      <c r="CD388" s="21"/>
      <c r="CE388" s="21"/>
      <c r="CF388"/>
      <c r="CN388"/>
      <c r="CO388"/>
      <c r="CP388"/>
      <c r="CQ388"/>
      <c r="CR388"/>
      <c r="CS388" s="2"/>
      <c r="CT388" s="26"/>
      <c r="CU388" s="40"/>
      <c r="CV388" s="40"/>
      <c r="CW388" s="119">
        <f t="shared" si="110"/>
        <v>48580</v>
      </c>
      <c r="CX388" s="118">
        <f t="shared" si="111"/>
        <v>0.2</v>
      </c>
      <c r="CY388" s="118">
        <f t="shared" si="112"/>
        <v>0.25</v>
      </c>
      <c r="CZ388" s="118">
        <f t="shared" si="113"/>
        <v>0.3</v>
      </c>
      <c r="DB388" s="79">
        <f t="shared" si="105"/>
        <v>0.16</v>
      </c>
      <c r="DC388" s="79">
        <f t="shared" si="106"/>
        <v>0.2</v>
      </c>
      <c r="DD388" s="79">
        <f t="shared" si="107"/>
        <v>0.24</v>
      </c>
      <c r="DE388" s="40"/>
      <c r="DF388" s="119">
        <f t="shared" si="109"/>
        <v>48580</v>
      </c>
      <c r="DG388" s="121">
        <f t="shared" si="108"/>
        <v>0.75</v>
      </c>
      <c r="DJ388" s="119">
        <f t="shared" si="104"/>
        <v>48580</v>
      </c>
      <c r="DK388" s="118">
        <f t="shared" si="114"/>
        <v>0.12</v>
      </c>
      <c r="DL388" s="118">
        <f t="shared" si="115"/>
        <v>0.15</v>
      </c>
      <c r="DM388" s="118">
        <f t="shared" si="116"/>
        <v>0.18</v>
      </c>
      <c r="DO388" s="118">
        <f t="shared" si="117"/>
        <v>0.08</v>
      </c>
      <c r="DP388" s="118">
        <f t="shared" si="118"/>
        <v>0.1</v>
      </c>
      <c r="DQ388" s="118">
        <f t="shared" si="119"/>
        <v>0.12</v>
      </c>
    </row>
    <row r="389" spans="1:121" x14ac:dyDescent="0.2">
      <c r="A389" s="13"/>
      <c r="B389" s="21"/>
      <c r="C389" s="21"/>
      <c r="D389" s="21"/>
      <c r="E389" s="21"/>
      <c r="F389" s="21"/>
      <c r="G389" s="21"/>
      <c r="H389" s="21"/>
      <c r="I389" s="21"/>
      <c r="J389" s="21"/>
      <c r="K389" s="23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  <c r="AV389" s="21"/>
      <c r="AW389" s="21"/>
      <c r="AX389" s="21"/>
      <c r="AY389" s="21"/>
      <c r="AZ389" s="21"/>
      <c r="BA389" s="21"/>
      <c r="BB389" s="21"/>
      <c r="BC389" s="21"/>
      <c r="BD389" s="21"/>
      <c r="BE389" s="21"/>
      <c r="BF389" s="23"/>
      <c r="BG389" s="21"/>
      <c r="BH389" s="21"/>
      <c r="BI389" s="21"/>
      <c r="BJ389" s="21"/>
      <c r="BK389" s="21"/>
      <c r="BL389" s="21"/>
      <c r="BM389" s="21"/>
      <c r="BN389" s="21"/>
      <c r="BO389" s="21"/>
      <c r="BP389" s="21"/>
      <c r="BQ389" s="21"/>
      <c r="BR389" s="21"/>
      <c r="BS389" s="21"/>
      <c r="BT389" s="21"/>
      <c r="BU389" s="21"/>
      <c r="BV389" s="21"/>
      <c r="BW389" s="21"/>
      <c r="BX389" s="21"/>
      <c r="BY389" s="21"/>
      <c r="BZ389" s="21"/>
      <c r="CA389" s="21"/>
      <c r="CB389" s="21"/>
      <c r="CC389" s="21"/>
      <c r="CD389" s="21"/>
      <c r="CE389" s="21"/>
      <c r="CF389"/>
      <c r="CN389"/>
      <c r="CO389"/>
      <c r="CP389"/>
      <c r="CQ389"/>
      <c r="CR389"/>
      <c r="CS389" s="2"/>
      <c r="CT389" s="26"/>
      <c r="CU389" s="40"/>
      <c r="CV389" s="40"/>
      <c r="CW389" s="119">
        <f t="shared" si="110"/>
        <v>48611</v>
      </c>
      <c r="CX389" s="118">
        <f t="shared" si="111"/>
        <v>0.2</v>
      </c>
      <c r="CY389" s="118">
        <f t="shared" si="112"/>
        <v>0.25</v>
      </c>
      <c r="CZ389" s="118">
        <f t="shared" si="113"/>
        <v>0.3</v>
      </c>
      <c r="DB389" s="79">
        <f t="shared" si="105"/>
        <v>0</v>
      </c>
      <c r="DC389" s="79">
        <f t="shared" si="106"/>
        <v>0</v>
      </c>
      <c r="DD389" s="79">
        <f t="shared" si="107"/>
        <v>0</v>
      </c>
      <c r="DE389" s="40"/>
      <c r="DF389" s="119">
        <f t="shared" si="109"/>
        <v>48611</v>
      </c>
      <c r="DG389" s="121">
        <f t="shared" si="108"/>
        <v>0</v>
      </c>
      <c r="DJ389" s="119">
        <f t="shared" si="104"/>
        <v>48611</v>
      </c>
      <c r="DK389" s="118">
        <f t="shared" si="114"/>
        <v>0.12</v>
      </c>
      <c r="DL389" s="118">
        <f t="shared" si="115"/>
        <v>0.15</v>
      </c>
      <c r="DM389" s="118">
        <f t="shared" si="116"/>
        <v>0.18</v>
      </c>
      <c r="DO389" s="118">
        <f t="shared" si="117"/>
        <v>0</v>
      </c>
      <c r="DP389" s="118">
        <f t="shared" si="118"/>
        <v>0</v>
      </c>
      <c r="DQ389" s="118">
        <f t="shared" si="119"/>
        <v>0</v>
      </c>
    </row>
    <row r="390" spans="1:121" x14ac:dyDescent="0.2">
      <c r="A390" s="13"/>
      <c r="B390" s="21"/>
      <c r="C390" s="21"/>
      <c r="D390" s="21"/>
      <c r="E390" s="21"/>
      <c r="F390" s="21"/>
      <c r="G390" s="21"/>
      <c r="H390" s="21"/>
      <c r="I390" s="21"/>
      <c r="J390" s="21"/>
      <c r="K390" s="23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  <c r="AV390" s="21"/>
      <c r="AW390" s="21"/>
      <c r="AX390" s="21"/>
      <c r="AY390" s="21"/>
      <c r="AZ390" s="21"/>
      <c r="BA390" s="21"/>
      <c r="BB390" s="21"/>
      <c r="BC390" s="21"/>
      <c r="BD390" s="21"/>
      <c r="BE390" s="21"/>
      <c r="BF390" s="23"/>
      <c r="BG390" s="21"/>
      <c r="BH390" s="21"/>
      <c r="BI390" s="21"/>
      <c r="BJ390" s="21"/>
      <c r="BK390" s="21"/>
      <c r="BL390" s="21"/>
      <c r="BM390" s="21"/>
      <c r="BN390" s="21"/>
      <c r="BO390" s="21"/>
      <c r="BP390" s="21"/>
      <c r="BQ390" s="21"/>
      <c r="BR390" s="21"/>
      <c r="BS390" s="21"/>
      <c r="BT390" s="21"/>
      <c r="BU390" s="21"/>
      <c r="BV390" s="21"/>
      <c r="BW390" s="21"/>
      <c r="BX390" s="21"/>
      <c r="BY390" s="21"/>
      <c r="BZ390" s="21"/>
      <c r="CA390" s="21"/>
      <c r="CB390" s="21"/>
      <c r="CC390" s="21"/>
      <c r="CD390" s="21"/>
      <c r="CE390" s="21"/>
      <c r="CF390"/>
      <c r="CN390"/>
      <c r="CO390"/>
      <c r="CP390"/>
      <c r="CQ390"/>
      <c r="CR390"/>
      <c r="CS390" s="2"/>
      <c r="CT390" s="26"/>
      <c r="CU390" s="40"/>
      <c r="CV390" s="40"/>
      <c r="CW390" s="119">
        <f t="shared" si="110"/>
        <v>48639</v>
      </c>
      <c r="CX390" s="118">
        <f t="shared" si="111"/>
        <v>0.2</v>
      </c>
      <c r="CY390" s="118">
        <f t="shared" si="112"/>
        <v>0.25</v>
      </c>
      <c r="CZ390" s="118">
        <f t="shared" si="113"/>
        <v>0.3</v>
      </c>
      <c r="DB390" s="79">
        <f t="shared" si="105"/>
        <v>0.16</v>
      </c>
      <c r="DC390" s="79">
        <f t="shared" si="106"/>
        <v>0.2</v>
      </c>
      <c r="DD390" s="79">
        <f t="shared" si="107"/>
        <v>0.24</v>
      </c>
      <c r="DE390" s="40"/>
      <c r="DF390" s="119">
        <f t="shared" si="109"/>
        <v>48639</v>
      </c>
      <c r="DG390" s="121">
        <f t="shared" si="108"/>
        <v>0.75</v>
      </c>
      <c r="DJ390" s="119">
        <f t="shared" si="104"/>
        <v>48639</v>
      </c>
      <c r="DK390" s="118">
        <f t="shared" si="114"/>
        <v>0.12</v>
      </c>
      <c r="DL390" s="118">
        <f t="shared" si="115"/>
        <v>0.15</v>
      </c>
      <c r="DM390" s="118">
        <f t="shared" si="116"/>
        <v>0.18</v>
      </c>
      <c r="DO390" s="118">
        <f t="shared" si="117"/>
        <v>0.08</v>
      </c>
      <c r="DP390" s="118">
        <f t="shared" si="118"/>
        <v>0.1</v>
      </c>
      <c r="DQ390" s="118">
        <f t="shared" si="119"/>
        <v>0.12</v>
      </c>
    </row>
    <row r="391" spans="1:121" x14ac:dyDescent="0.2">
      <c r="A391" s="13"/>
      <c r="B391" s="21"/>
      <c r="C391" s="21"/>
      <c r="D391" s="21"/>
      <c r="E391" s="21"/>
      <c r="F391" s="21"/>
      <c r="G391" s="21"/>
      <c r="H391" s="21"/>
      <c r="I391" s="21"/>
      <c r="J391" s="21"/>
      <c r="K391" s="23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  <c r="AV391" s="21"/>
      <c r="AW391" s="21"/>
      <c r="AX391" s="21"/>
      <c r="AY391" s="21"/>
      <c r="AZ391" s="21"/>
      <c r="BA391" s="21"/>
      <c r="BB391" s="21"/>
      <c r="BC391" s="21"/>
      <c r="BD391" s="21"/>
      <c r="BE391" s="21"/>
      <c r="BF391" s="23"/>
      <c r="BG391" s="21"/>
      <c r="BH391" s="21"/>
      <c r="BI391" s="21"/>
      <c r="BJ391" s="21"/>
      <c r="BK391" s="21"/>
      <c r="BL391" s="21"/>
      <c r="BM391" s="21"/>
      <c r="BN391" s="21"/>
      <c r="BO391" s="21"/>
      <c r="BP391" s="21"/>
      <c r="BQ391" s="21"/>
      <c r="BR391" s="21"/>
      <c r="BS391" s="21"/>
      <c r="BT391" s="21"/>
      <c r="BU391" s="21"/>
      <c r="BV391" s="21"/>
      <c r="BW391" s="21"/>
      <c r="BX391" s="21"/>
      <c r="BY391" s="21"/>
      <c r="BZ391" s="21"/>
      <c r="CA391" s="21"/>
      <c r="CB391" s="21"/>
      <c r="CC391" s="21"/>
      <c r="CD391" s="21"/>
      <c r="CE391" s="21"/>
      <c r="CF391"/>
      <c r="CN391"/>
      <c r="CO391"/>
      <c r="CP391"/>
      <c r="CQ391"/>
      <c r="CR391"/>
      <c r="CS391" s="2"/>
      <c r="CT391" s="26"/>
      <c r="CU391" s="40"/>
      <c r="CV391" s="40"/>
      <c r="CW391" s="119">
        <f t="shared" si="110"/>
        <v>48670</v>
      </c>
      <c r="CX391" s="118">
        <f t="shared" si="111"/>
        <v>0.2</v>
      </c>
      <c r="CY391" s="118">
        <f t="shared" si="112"/>
        <v>0.25</v>
      </c>
      <c r="CZ391" s="118">
        <f t="shared" si="113"/>
        <v>0.3</v>
      </c>
      <c r="DB391" s="79">
        <f t="shared" si="105"/>
        <v>0.16</v>
      </c>
      <c r="DC391" s="79">
        <f t="shared" si="106"/>
        <v>0.2</v>
      </c>
      <c r="DD391" s="79">
        <f t="shared" si="107"/>
        <v>0.24</v>
      </c>
      <c r="DE391" s="40"/>
      <c r="DF391" s="119">
        <f t="shared" si="109"/>
        <v>48670</v>
      </c>
      <c r="DG391" s="121">
        <f t="shared" si="108"/>
        <v>0.75</v>
      </c>
      <c r="DJ391" s="119">
        <f t="shared" si="104"/>
        <v>48670</v>
      </c>
      <c r="DK391" s="118">
        <f t="shared" si="114"/>
        <v>0.12</v>
      </c>
      <c r="DL391" s="118">
        <f t="shared" si="115"/>
        <v>0.15</v>
      </c>
      <c r="DM391" s="118">
        <f t="shared" si="116"/>
        <v>0.18</v>
      </c>
      <c r="DO391" s="118">
        <f t="shared" si="117"/>
        <v>0.08</v>
      </c>
      <c r="DP391" s="118">
        <f t="shared" si="118"/>
        <v>0.1</v>
      </c>
      <c r="DQ391" s="118">
        <f t="shared" si="119"/>
        <v>0.12</v>
      </c>
    </row>
    <row r="392" spans="1:121" x14ac:dyDescent="0.2">
      <c r="A392" s="13"/>
      <c r="B392" s="21"/>
      <c r="C392" s="21"/>
      <c r="D392" s="21"/>
      <c r="E392" s="21"/>
      <c r="F392" s="21"/>
      <c r="G392" s="21"/>
      <c r="H392" s="21"/>
      <c r="I392" s="21"/>
      <c r="J392" s="21"/>
      <c r="K392" s="23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  <c r="AV392" s="21"/>
      <c r="AW392" s="21"/>
      <c r="AX392" s="21"/>
      <c r="AY392" s="21"/>
      <c r="AZ392" s="21"/>
      <c r="BA392" s="21"/>
      <c r="BB392" s="21"/>
      <c r="BC392" s="21"/>
      <c r="BD392" s="21"/>
      <c r="BE392" s="21"/>
      <c r="BF392" s="23"/>
      <c r="BG392" s="21"/>
      <c r="BH392" s="21"/>
      <c r="BI392" s="21"/>
      <c r="BJ392" s="21"/>
      <c r="BK392" s="21"/>
      <c r="BL392" s="21"/>
      <c r="BM392" s="21"/>
      <c r="BN392" s="21"/>
      <c r="BO392" s="21"/>
      <c r="BP392" s="21"/>
      <c r="BQ392" s="21"/>
      <c r="BR392" s="21"/>
      <c r="BS392" s="21"/>
      <c r="BT392" s="21"/>
      <c r="BU392" s="21"/>
      <c r="BV392" s="21"/>
      <c r="BW392" s="21"/>
      <c r="BX392" s="21"/>
      <c r="BY392" s="21"/>
      <c r="BZ392" s="21"/>
      <c r="CA392" s="21"/>
      <c r="CB392" s="21"/>
      <c r="CC392" s="21"/>
      <c r="CD392" s="21"/>
      <c r="CE392" s="21"/>
      <c r="CF392"/>
      <c r="CN392"/>
      <c r="CO392"/>
      <c r="CP392"/>
      <c r="CQ392"/>
      <c r="CR392"/>
      <c r="CS392" s="2"/>
      <c r="CT392" s="26"/>
      <c r="CU392" s="40"/>
      <c r="CV392" s="40"/>
      <c r="CW392" s="119">
        <f t="shared" si="110"/>
        <v>48700</v>
      </c>
      <c r="CX392" s="118">
        <f t="shared" si="111"/>
        <v>0.2</v>
      </c>
      <c r="CY392" s="118">
        <f t="shared" si="112"/>
        <v>0.25</v>
      </c>
      <c r="CZ392" s="118">
        <f t="shared" si="113"/>
        <v>0.3</v>
      </c>
      <c r="DB392" s="79">
        <f t="shared" si="105"/>
        <v>0.16</v>
      </c>
      <c r="DC392" s="79">
        <f t="shared" si="106"/>
        <v>0.2</v>
      </c>
      <c r="DD392" s="79">
        <f t="shared" si="107"/>
        <v>0.24</v>
      </c>
      <c r="DE392" s="40"/>
      <c r="DF392" s="119">
        <f t="shared" si="109"/>
        <v>48700</v>
      </c>
      <c r="DG392" s="121">
        <f t="shared" si="108"/>
        <v>0.75</v>
      </c>
      <c r="DJ392" s="119">
        <f t="shared" si="104"/>
        <v>48700</v>
      </c>
      <c r="DK392" s="118">
        <f t="shared" si="114"/>
        <v>0.12</v>
      </c>
      <c r="DL392" s="118">
        <f t="shared" si="115"/>
        <v>0.15</v>
      </c>
      <c r="DM392" s="118">
        <f t="shared" si="116"/>
        <v>0.18</v>
      </c>
      <c r="DO392" s="118">
        <f t="shared" si="117"/>
        <v>0.08</v>
      </c>
      <c r="DP392" s="118">
        <f t="shared" si="118"/>
        <v>0.1</v>
      </c>
      <c r="DQ392" s="118">
        <f t="shared" si="119"/>
        <v>0.12</v>
      </c>
    </row>
    <row r="393" spans="1:121" x14ac:dyDescent="0.2">
      <c r="A393" s="13"/>
      <c r="B393" s="21"/>
      <c r="C393" s="21"/>
      <c r="D393" s="21"/>
      <c r="E393" s="21"/>
      <c r="F393" s="21"/>
      <c r="G393" s="21"/>
      <c r="H393" s="21"/>
      <c r="I393" s="21"/>
      <c r="J393" s="21"/>
      <c r="K393" s="23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21"/>
      <c r="BE393" s="21"/>
      <c r="BF393" s="23"/>
      <c r="BG393" s="21"/>
      <c r="BH393" s="21"/>
      <c r="BI393" s="21"/>
      <c r="BJ393" s="21"/>
      <c r="BK393" s="21"/>
      <c r="BL393" s="21"/>
      <c r="BM393" s="21"/>
      <c r="BN393" s="21"/>
      <c r="BO393" s="21"/>
      <c r="BP393" s="21"/>
      <c r="BQ393" s="21"/>
      <c r="BR393" s="21"/>
      <c r="BS393" s="21"/>
      <c r="BT393" s="21"/>
      <c r="BU393" s="21"/>
      <c r="BV393" s="21"/>
      <c r="BW393" s="21"/>
      <c r="BX393" s="21"/>
      <c r="BY393" s="21"/>
      <c r="BZ393" s="21"/>
      <c r="CA393" s="21"/>
      <c r="CB393" s="21"/>
      <c r="CC393" s="21"/>
      <c r="CD393" s="21"/>
      <c r="CE393" s="21"/>
      <c r="CF393"/>
      <c r="CN393"/>
      <c r="CO393"/>
      <c r="CP393"/>
      <c r="CQ393"/>
      <c r="CR393"/>
      <c r="CS393" s="2"/>
      <c r="CT393" s="26"/>
      <c r="CU393" s="40"/>
      <c r="CV393" s="40"/>
      <c r="CW393" s="119">
        <f t="shared" si="110"/>
        <v>48731</v>
      </c>
      <c r="CX393" s="118">
        <f t="shared" si="111"/>
        <v>0.2</v>
      </c>
      <c r="CY393" s="118">
        <f t="shared" si="112"/>
        <v>0.25</v>
      </c>
      <c r="CZ393" s="118">
        <f t="shared" si="113"/>
        <v>0.3</v>
      </c>
      <c r="DB393" s="79">
        <f t="shared" si="105"/>
        <v>0.16</v>
      </c>
      <c r="DC393" s="79">
        <f t="shared" si="106"/>
        <v>0.2</v>
      </c>
      <c r="DD393" s="79">
        <f t="shared" si="107"/>
        <v>0.24</v>
      </c>
      <c r="DE393" s="40"/>
      <c r="DF393" s="119">
        <f t="shared" si="109"/>
        <v>48731</v>
      </c>
      <c r="DG393" s="121">
        <f t="shared" si="108"/>
        <v>0.75</v>
      </c>
      <c r="DJ393" s="119">
        <f t="shared" si="104"/>
        <v>48731</v>
      </c>
      <c r="DK393" s="118">
        <f t="shared" si="114"/>
        <v>0.12</v>
      </c>
      <c r="DL393" s="118">
        <f t="shared" si="115"/>
        <v>0.15</v>
      </c>
      <c r="DM393" s="118">
        <f t="shared" si="116"/>
        <v>0.18</v>
      </c>
      <c r="DO393" s="118">
        <f t="shared" si="117"/>
        <v>0.08</v>
      </c>
      <c r="DP393" s="118">
        <f t="shared" si="118"/>
        <v>0.1</v>
      </c>
      <c r="DQ393" s="118">
        <f t="shared" si="119"/>
        <v>0.12</v>
      </c>
    </row>
    <row r="394" spans="1:121" x14ac:dyDescent="0.2">
      <c r="A394" s="13"/>
      <c r="B394" s="21"/>
      <c r="C394" s="21"/>
      <c r="D394" s="21"/>
      <c r="E394" s="21"/>
      <c r="F394" s="21"/>
      <c r="G394" s="21"/>
      <c r="H394" s="21"/>
      <c r="I394" s="21"/>
      <c r="J394" s="21"/>
      <c r="K394" s="23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21"/>
      <c r="BE394" s="21"/>
      <c r="BF394" s="23"/>
      <c r="BG394" s="21"/>
      <c r="BH394" s="21"/>
      <c r="BI394" s="21"/>
      <c r="BJ394" s="21"/>
      <c r="BK394" s="21"/>
      <c r="BL394" s="21"/>
      <c r="BM394" s="21"/>
      <c r="BN394" s="21"/>
      <c r="BO394" s="21"/>
      <c r="BP394" s="21"/>
      <c r="BQ394" s="21"/>
      <c r="BR394" s="21"/>
      <c r="BS394" s="21"/>
      <c r="BT394" s="21"/>
      <c r="BU394" s="21"/>
      <c r="BV394" s="21"/>
      <c r="BW394" s="21"/>
      <c r="BX394" s="21"/>
      <c r="BY394" s="21"/>
      <c r="BZ394" s="21"/>
      <c r="CA394" s="21"/>
      <c r="CB394" s="21"/>
      <c r="CC394" s="21"/>
      <c r="CD394" s="21"/>
      <c r="CE394" s="21"/>
      <c r="CF394"/>
      <c r="CN394"/>
      <c r="CO394"/>
      <c r="CP394"/>
      <c r="CQ394"/>
      <c r="CR394"/>
      <c r="CS394" s="2"/>
      <c r="CT394" s="26"/>
      <c r="CU394" s="40"/>
      <c r="CV394" s="40"/>
      <c r="CW394" s="40"/>
      <c r="CX394" s="16"/>
      <c r="CY394" s="16"/>
      <c r="CZ394" s="16"/>
      <c r="DB394" s="16"/>
      <c r="DD394" s="73"/>
      <c r="DE394" s="40"/>
      <c r="DF394" s="41"/>
      <c r="DG394" s="42"/>
    </row>
    <row r="395" spans="1:121" x14ac:dyDescent="0.2">
      <c r="A395" s="13"/>
      <c r="B395" s="21"/>
      <c r="C395" s="21"/>
      <c r="D395" s="21"/>
      <c r="E395" s="21"/>
      <c r="F395" s="21"/>
      <c r="G395" s="21"/>
      <c r="H395" s="21"/>
      <c r="I395" s="21"/>
      <c r="J395" s="21"/>
      <c r="K395" s="23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21"/>
      <c r="BE395" s="21"/>
      <c r="BF395" s="23"/>
      <c r="BG395" s="21"/>
      <c r="BH395" s="21"/>
      <c r="BI395" s="21"/>
      <c r="BJ395" s="21"/>
      <c r="BK395" s="21"/>
      <c r="BL395" s="21"/>
      <c r="BM395" s="21"/>
      <c r="BN395" s="21"/>
      <c r="BO395" s="21"/>
      <c r="BP395" s="21"/>
      <c r="BQ395" s="21"/>
      <c r="BR395" s="21"/>
      <c r="BS395" s="21"/>
      <c r="BT395" s="21"/>
      <c r="BU395" s="21"/>
      <c r="BV395" s="21"/>
      <c r="BW395" s="21"/>
      <c r="BX395" s="21"/>
      <c r="BY395" s="21"/>
      <c r="BZ395" s="21"/>
      <c r="CA395" s="21"/>
      <c r="CB395" s="21"/>
      <c r="CC395" s="21"/>
      <c r="CD395" s="21"/>
      <c r="CE395" s="21"/>
      <c r="CF395"/>
      <c r="CN395"/>
      <c r="CO395"/>
      <c r="CP395"/>
      <c r="CQ395"/>
      <c r="CR395"/>
      <c r="CS395" s="2"/>
      <c r="CT395" s="26"/>
      <c r="CU395" s="40"/>
      <c r="CV395" s="40"/>
      <c r="CW395" s="40"/>
      <c r="CX395" s="16"/>
      <c r="CY395" s="16"/>
      <c r="CZ395" s="16"/>
      <c r="DB395" s="16"/>
      <c r="DD395" s="73"/>
      <c r="DE395" s="40"/>
      <c r="DF395" s="41"/>
      <c r="DG395" s="42"/>
    </row>
    <row r="396" spans="1:121" x14ac:dyDescent="0.2">
      <c r="A396" s="13"/>
      <c r="B396" s="21"/>
      <c r="C396" s="21"/>
      <c r="D396" s="21"/>
      <c r="E396" s="21"/>
      <c r="F396" s="21"/>
      <c r="G396" s="21"/>
      <c r="H396" s="21"/>
      <c r="I396" s="21"/>
      <c r="J396" s="21"/>
      <c r="K396" s="23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21"/>
      <c r="BE396" s="21"/>
      <c r="BF396" s="23"/>
      <c r="BG396" s="21"/>
      <c r="BH396" s="21"/>
      <c r="BI396" s="21"/>
      <c r="BJ396" s="21"/>
      <c r="BK396" s="21"/>
      <c r="BL396" s="21"/>
      <c r="BM396" s="21"/>
      <c r="BN396" s="21"/>
      <c r="BO396" s="21"/>
      <c r="BP396" s="21"/>
      <c r="BQ396" s="21"/>
      <c r="BR396" s="21"/>
      <c r="BS396" s="21"/>
      <c r="BT396" s="21"/>
      <c r="BU396" s="21"/>
      <c r="BV396" s="21"/>
      <c r="BW396" s="21"/>
      <c r="BX396" s="21"/>
      <c r="BY396" s="21"/>
      <c r="BZ396" s="21"/>
      <c r="CA396" s="21"/>
      <c r="CB396" s="21"/>
      <c r="CC396" s="21"/>
      <c r="CD396" s="21"/>
      <c r="CE396" s="21"/>
      <c r="CF396"/>
      <c r="CN396"/>
      <c r="CO396"/>
      <c r="CP396"/>
      <c r="CQ396"/>
      <c r="CR396"/>
      <c r="CS396" s="2"/>
      <c r="CT396" s="26"/>
      <c r="CU396" s="40"/>
      <c r="CV396" s="40"/>
      <c r="CW396" s="40"/>
      <c r="CX396" s="16"/>
      <c r="CY396" s="16"/>
      <c r="CZ396" s="16"/>
      <c r="DB396" s="16"/>
      <c r="DD396" s="73"/>
      <c r="DE396" s="40"/>
      <c r="DF396" s="41"/>
      <c r="DG396" s="42"/>
    </row>
    <row r="397" spans="1:121" x14ac:dyDescent="0.2">
      <c r="A397" s="13"/>
      <c r="B397" s="21"/>
      <c r="C397" s="21"/>
      <c r="D397" s="21"/>
      <c r="E397" s="21"/>
      <c r="F397" s="21"/>
      <c r="G397" s="21"/>
      <c r="H397" s="21"/>
      <c r="I397" s="21"/>
      <c r="J397" s="21"/>
      <c r="K397" s="23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  <c r="AV397" s="21"/>
      <c r="AW397" s="21"/>
      <c r="AX397" s="21"/>
      <c r="AY397" s="21"/>
      <c r="AZ397" s="21"/>
      <c r="BA397" s="21"/>
      <c r="BB397" s="21"/>
      <c r="BC397" s="21"/>
      <c r="BD397" s="21"/>
      <c r="BE397" s="21"/>
      <c r="BF397" s="23"/>
      <c r="BG397" s="21"/>
      <c r="BH397" s="21"/>
      <c r="BI397" s="21"/>
      <c r="BJ397" s="21"/>
      <c r="BK397" s="21"/>
      <c r="BL397" s="21"/>
      <c r="BM397" s="21"/>
      <c r="BN397" s="21"/>
      <c r="BO397" s="21"/>
      <c r="BP397" s="21"/>
      <c r="BQ397" s="21"/>
      <c r="BR397" s="21"/>
      <c r="BS397" s="21"/>
      <c r="BT397" s="21"/>
      <c r="BU397" s="21"/>
      <c r="BV397" s="21"/>
      <c r="BW397" s="21"/>
      <c r="BX397" s="21"/>
      <c r="BY397" s="21"/>
      <c r="BZ397" s="21"/>
      <c r="CA397" s="21"/>
      <c r="CB397" s="21"/>
      <c r="CC397" s="21"/>
      <c r="CD397" s="21"/>
      <c r="CE397" s="21"/>
      <c r="CF397"/>
      <c r="CN397"/>
      <c r="CO397"/>
      <c r="CP397"/>
      <c r="CQ397"/>
      <c r="CR397"/>
      <c r="CS397" s="2"/>
      <c r="CT397" s="26"/>
      <c r="CU397" s="40"/>
      <c r="CV397" s="40"/>
      <c r="CW397" s="40"/>
      <c r="CX397" s="16"/>
      <c r="CY397" s="16"/>
      <c r="CZ397" s="16"/>
      <c r="DB397" s="16"/>
      <c r="DD397" s="73"/>
      <c r="DE397" s="40"/>
      <c r="DF397" s="41"/>
      <c r="DG397" s="42"/>
    </row>
    <row r="398" spans="1:121" x14ac:dyDescent="0.2">
      <c r="A398" s="13"/>
      <c r="B398" s="21"/>
      <c r="C398" s="21"/>
      <c r="D398" s="21"/>
      <c r="E398" s="21"/>
      <c r="F398" s="21"/>
      <c r="G398" s="21"/>
      <c r="H398" s="21"/>
      <c r="I398" s="21"/>
      <c r="J398" s="21"/>
      <c r="K398" s="23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  <c r="AY398" s="21"/>
      <c r="AZ398" s="21"/>
      <c r="BA398" s="21"/>
      <c r="BB398" s="21"/>
      <c r="BC398" s="21"/>
      <c r="BD398" s="21"/>
      <c r="BE398" s="21"/>
      <c r="BF398" s="23"/>
      <c r="BG398" s="21"/>
      <c r="BH398" s="21"/>
      <c r="BI398" s="21"/>
      <c r="BJ398" s="21"/>
      <c r="BK398" s="21"/>
      <c r="BL398" s="21"/>
      <c r="BM398" s="21"/>
      <c r="BN398" s="21"/>
      <c r="BO398" s="21"/>
      <c r="BP398" s="21"/>
      <c r="BQ398" s="21"/>
      <c r="BR398" s="21"/>
      <c r="BS398" s="21"/>
      <c r="BT398" s="21"/>
      <c r="BU398" s="21"/>
      <c r="BV398" s="21"/>
      <c r="BW398" s="21"/>
      <c r="BX398" s="21"/>
      <c r="BY398" s="21"/>
      <c r="BZ398" s="21"/>
      <c r="CA398" s="21"/>
      <c r="CB398" s="21"/>
      <c r="CC398" s="21"/>
      <c r="CD398" s="21"/>
      <c r="CE398" s="21"/>
      <c r="CF398"/>
      <c r="CN398"/>
      <c r="CO398"/>
      <c r="CP398"/>
      <c r="CQ398"/>
      <c r="CR398"/>
      <c r="CS398" s="2"/>
      <c r="CT398" s="26"/>
      <c r="CU398" s="40"/>
      <c r="CV398" s="40"/>
      <c r="CW398" s="40"/>
      <c r="CX398" s="16"/>
      <c r="CY398" s="16"/>
      <c r="CZ398" s="16"/>
      <c r="DB398" s="16"/>
      <c r="DD398" s="73"/>
      <c r="DE398" s="40"/>
      <c r="DF398" s="41"/>
      <c r="DG398" s="42"/>
    </row>
    <row r="399" spans="1:121" x14ac:dyDescent="0.2">
      <c r="A399" s="13"/>
      <c r="B399" s="21"/>
      <c r="C399" s="21"/>
      <c r="D399" s="21"/>
      <c r="E399" s="21"/>
      <c r="F399" s="21"/>
      <c r="G399" s="21"/>
      <c r="H399" s="21"/>
      <c r="I399" s="21"/>
      <c r="J399" s="21"/>
      <c r="K399" s="23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  <c r="AV399" s="21"/>
      <c r="AW399" s="21"/>
      <c r="AX399" s="21"/>
      <c r="AY399" s="21"/>
      <c r="AZ399" s="21"/>
      <c r="BA399" s="21"/>
      <c r="BB399" s="21"/>
      <c r="BC399" s="21"/>
      <c r="BD399" s="21"/>
      <c r="BE399" s="21"/>
      <c r="BF399" s="23"/>
      <c r="BG399" s="21"/>
      <c r="BH399" s="21"/>
      <c r="BI399" s="21"/>
      <c r="BJ399" s="21"/>
      <c r="BK399" s="21"/>
      <c r="BL399" s="21"/>
      <c r="BM399" s="21"/>
      <c r="BN399" s="21"/>
      <c r="BO399" s="21"/>
      <c r="BP399" s="21"/>
      <c r="BQ399" s="21"/>
      <c r="BR399" s="21"/>
      <c r="BS399" s="21"/>
      <c r="BT399" s="21"/>
      <c r="BU399" s="21"/>
      <c r="BV399" s="21"/>
      <c r="BW399" s="21"/>
      <c r="BX399" s="21"/>
      <c r="BY399" s="21"/>
      <c r="BZ399" s="21"/>
      <c r="CA399" s="21"/>
      <c r="CB399" s="21"/>
      <c r="CC399" s="21"/>
      <c r="CD399" s="21"/>
      <c r="CE399" s="21"/>
      <c r="CF399"/>
      <c r="CN399"/>
      <c r="CO399"/>
      <c r="CP399"/>
      <c r="CQ399"/>
      <c r="CR399"/>
      <c r="CS399" s="2"/>
      <c r="CT399" s="26"/>
      <c r="CU399" s="40"/>
      <c r="CV399" s="40"/>
      <c r="CW399" s="40"/>
      <c r="CX399" s="16"/>
      <c r="CY399" s="16"/>
      <c r="CZ399" s="16"/>
      <c r="DB399" s="16"/>
      <c r="DD399" s="73"/>
      <c r="DE399" s="40"/>
      <c r="DF399" s="41"/>
      <c r="DG399" s="42"/>
    </row>
    <row r="400" spans="1:121" x14ac:dyDescent="0.2">
      <c r="A400" s="13"/>
      <c r="B400" s="21"/>
      <c r="C400" s="21"/>
      <c r="D400" s="21"/>
      <c r="E400" s="21"/>
      <c r="F400" s="21"/>
      <c r="G400" s="21"/>
      <c r="H400" s="21"/>
      <c r="I400" s="21"/>
      <c r="J400" s="21"/>
      <c r="K400" s="23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  <c r="AV400" s="21"/>
      <c r="AW400" s="21"/>
      <c r="AX400" s="21"/>
      <c r="AY400" s="21"/>
      <c r="AZ400" s="21"/>
      <c r="BA400" s="21"/>
      <c r="BB400" s="21"/>
      <c r="BC400" s="21"/>
      <c r="BD400" s="21"/>
      <c r="BE400" s="21"/>
      <c r="BF400" s="23"/>
      <c r="BG400" s="21"/>
      <c r="BH400" s="21"/>
      <c r="BI400" s="21"/>
      <c r="BJ400" s="21"/>
      <c r="BK400" s="21"/>
      <c r="BL400" s="21"/>
      <c r="BM400" s="21"/>
      <c r="BN400" s="21"/>
      <c r="BO400" s="21"/>
      <c r="BP400" s="21"/>
      <c r="BQ400" s="21"/>
      <c r="BR400" s="21"/>
      <c r="BS400" s="21"/>
      <c r="BT400" s="21"/>
      <c r="BU400" s="21"/>
      <c r="BV400" s="21"/>
      <c r="BW400" s="21"/>
      <c r="BX400" s="21"/>
      <c r="BY400" s="21"/>
      <c r="BZ400" s="21"/>
      <c r="CA400" s="21"/>
      <c r="CB400" s="21"/>
      <c r="CC400" s="21"/>
      <c r="CD400" s="21"/>
      <c r="CE400" s="21"/>
      <c r="CF400"/>
      <c r="CN400"/>
      <c r="CO400"/>
      <c r="CP400"/>
      <c r="CQ400"/>
      <c r="CR400"/>
      <c r="CS400" s="2"/>
      <c r="CT400" s="26"/>
      <c r="CU400" s="40"/>
      <c r="CV400" s="40"/>
      <c r="CW400" s="40"/>
      <c r="CX400" s="16"/>
      <c r="CY400" s="16"/>
      <c r="CZ400" s="16"/>
      <c r="DB400" s="16"/>
      <c r="DD400" s="73"/>
      <c r="DE400" s="40"/>
      <c r="DF400" s="41"/>
      <c r="DG400" s="42"/>
    </row>
    <row r="401" spans="1:111" x14ac:dyDescent="0.2">
      <c r="A401" s="13"/>
      <c r="B401" s="21"/>
      <c r="C401" s="21"/>
      <c r="D401" s="21"/>
      <c r="E401" s="21"/>
      <c r="F401" s="21"/>
      <c r="G401" s="21"/>
      <c r="H401" s="21"/>
      <c r="I401" s="21"/>
      <c r="J401" s="21"/>
      <c r="K401" s="23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  <c r="AV401" s="21"/>
      <c r="AW401" s="21"/>
      <c r="AX401" s="21"/>
      <c r="AY401" s="21"/>
      <c r="AZ401" s="21"/>
      <c r="BA401" s="21"/>
      <c r="BB401" s="21"/>
      <c r="BC401" s="21"/>
      <c r="BD401" s="21"/>
      <c r="BE401" s="21"/>
      <c r="BF401" s="23"/>
      <c r="BG401" s="21"/>
      <c r="BH401" s="21"/>
      <c r="BI401" s="21"/>
      <c r="BJ401" s="21"/>
      <c r="BK401" s="21"/>
      <c r="BL401" s="21"/>
      <c r="BM401" s="21"/>
      <c r="BN401" s="21"/>
      <c r="BO401" s="21"/>
      <c r="BP401" s="21"/>
      <c r="BQ401" s="21"/>
      <c r="BR401" s="21"/>
      <c r="BS401" s="21"/>
      <c r="BT401" s="21"/>
      <c r="BU401" s="21"/>
      <c r="BV401" s="21"/>
      <c r="BW401" s="21"/>
      <c r="BX401" s="21"/>
      <c r="BY401" s="21"/>
      <c r="BZ401" s="21"/>
      <c r="CA401" s="21"/>
      <c r="CB401" s="21"/>
      <c r="CC401" s="21"/>
      <c r="CD401" s="21"/>
      <c r="CE401" s="21"/>
      <c r="CF401"/>
      <c r="CN401"/>
      <c r="CO401"/>
      <c r="CP401"/>
      <c r="CQ401"/>
      <c r="CR401"/>
      <c r="CS401" s="2"/>
      <c r="CT401" s="26"/>
      <c r="CU401" s="40"/>
      <c r="CV401" s="40"/>
      <c r="CW401" s="40"/>
      <c r="CX401" s="16"/>
      <c r="CY401" s="16"/>
      <c r="CZ401" s="16"/>
      <c r="DB401" s="16"/>
      <c r="DD401" s="73"/>
      <c r="DE401" s="40"/>
      <c r="DF401" s="41"/>
      <c r="DG401" s="42"/>
    </row>
    <row r="402" spans="1:111" x14ac:dyDescent="0.2">
      <c r="B402" s="21"/>
      <c r="C402" s="21"/>
      <c r="D402" s="21"/>
      <c r="E402" s="21"/>
      <c r="F402" s="21"/>
      <c r="G402" s="21"/>
      <c r="H402" s="21"/>
      <c r="I402" s="21"/>
      <c r="J402" s="21"/>
      <c r="K402" s="23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  <c r="BD402" s="21"/>
      <c r="BE402" s="21"/>
      <c r="BF402" s="23"/>
      <c r="BG402" s="21"/>
      <c r="BH402" s="21"/>
      <c r="BI402" s="21"/>
      <c r="BJ402" s="21"/>
      <c r="BK402" s="21"/>
      <c r="BL402" s="21"/>
      <c r="BM402" s="21"/>
      <c r="BN402" s="21"/>
      <c r="BO402" s="21"/>
      <c r="BP402" s="21"/>
      <c r="BQ402" s="21"/>
      <c r="BR402" s="21"/>
      <c r="BS402" s="21"/>
      <c r="BT402" s="21"/>
      <c r="BU402" s="21"/>
      <c r="BV402" s="21"/>
      <c r="BW402" s="21"/>
      <c r="BX402" s="21"/>
      <c r="BY402" s="21"/>
      <c r="BZ402" s="21"/>
      <c r="CA402" s="21"/>
      <c r="CB402" s="21"/>
      <c r="CC402" s="21"/>
      <c r="CD402" s="21"/>
      <c r="CE402" s="21"/>
      <c r="CF402"/>
      <c r="CN402"/>
      <c r="CO402"/>
      <c r="CP402"/>
      <c r="CQ402"/>
      <c r="CR402"/>
      <c r="CS402" s="2"/>
      <c r="CT402" s="26"/>
      <c r="CU402" s="40"/>
      <c r="CV402" s="40"/>
      <c r="CW402" s="40"/>
      <c r="CX402" s="16"/>
      <c r="CY402" s="16"/>
      <c r="CZ402" s="16"/>
      <c r="DB402" s="16"/>
      <c r="DD402" s="73"/>
      <c r="DE402" s="40"/>
      <c r="DF402" s="41"/>
      <c r="DG402" s="42"/>
    </row>
    <row r="403" spans="1:111" x14ac:dyDescent="0.2">
      <c r="B403" s="21"/>
      <c r="C403" s="21"/>
      <c r="D403" s="21"/>
      <c r="E403" s="21"/>
      <c r="F403" s="21"/>
      <c r="G403" s="21"/>
      <c r="H403" s="21"/>
      <c r="I403" s="21"/>
      <c r="J403" s="21"/>
      <c r="K403" s="23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  <c r="AV403" s="21"/>
      <c r="AW403" s="21"/>
      <c r="AX403" s="21"/>
      <c r="AY403" s="21"/>
      <c r="AZ403" s="21"/>
      <c r="BA403" s="21"/>
      <c r="BB403" s="21"/>
      <c r="BC403" s="21"/>
      <c r="BD403" s="21"/>
      <c r="BE403" s="21"/>
      <c r="BF403" s="23"/>
      <c r="BG403" s="21"/>
      <c r="BH403" s="21"/>
      <c r="BI403" s="21"/>
      <c r="BJ403" s="21"/>
      <c r="BK403" s="21"/>
      <c r="BL403" s="21"/>
      <c r="BM403" s="21"/>
      <c r="BN403" s="21"/>
      <c r="BO403" s="21"/>
      <c r="BP403" s="21"/>
      <c r="BQ403" s="21"/>
      <c r="BR403" s="21"/>
      <c r="BS403" s="21"/>
      <c r="BT403" s="21"/>
      <c r="BU403" s="21"/>
      <c r="BV403" s="21"/>
      <c r="BW403" s="21"/>
      <c r="BX403" s="21"/>
      <c r="BY403" s="21"/>
      <c r="BZ403" s="21"/>
      <c r="CA403" s="21"/>
      <c r="CB403" s="21"/>
      <c r="CC403" s="21"/>
      <c r="CD403" s="21"/>
      <c r="CE403" s="21"/>
      <c r="CF403"/>
      <c r="CN403"/>
      <c r="CO403"/>
      <c r="CP403"/>
      <c r="CQ403"/>
      <c r="CR403"/>
      <c r="CS403" s="2"/>
      <c r="CT403" s="26"/>
      <c r="CU403" s="40"/>
      <c r="CV403" s="40"/>
      <c r="CW403" s="40"/>
      <c r="CX403" s="16"/>
      <c r="CY403" s="16"/>
      <c r="CZ403" s="16"/>
      <c r="DB403" s="16"/>
      <c r="DD403" s="73"/>
      <c r="DE403" s="40"/>
      <c r="DF403" s="41"/>
      <c r="DG403" s="42"/>
    </row>
    <row r="404" spans="1:111" x14ac:dyDescent="0.2">
      <c r="CN404"/>
      <c r="CO404"/>
      <c r="CP404"/>
      <c r="CQ404"/>
      <c r="CR404"/>
      <c r="CS404" s="2"/>
      <c r="CT404" s="26"/>
      <c r="CU404" s="40"/>
      <c r="CV404" s="40"/>
      <c r="CW404" s="40"/>
      <c r="CX404" s="16"/>
      <c r="CY404" s="16"/>
      <c r="CZ404" s="16"/>
      <c r="DB404" s="16"/>
      <c r="DD404" s="73"/>
      <c r="DE404" s="40"/>
      <c r="DF404" s="41"/>
      <c r="DG404" s="42"/>
    </row>
    <row r="405" spans="1:111" x14ac:dyDescent="0.2">
      <c r="CN405" s="2"/>
      <c r="CO405" s="2"/>
      <c r="CP405" s="2"/>
      <c r="CQ405" s="2"/>
      <c r="CR405" s="2"/>
      <c r="CS405" s="2"/>
      <c r="CT405" s="26"/>
      <c r="CU405" s="40"/>
      <c r="CV405" s="40"/>
      <c r="CW405" s="40"/>
      <c r="CX405" s="16"/>
      <c r="CY405" s="16"/>
      <c r="CZ405" s="16"/>
      <c r="DB405" s="16"/>
      <c r="DD405" s="73"/>
      <c r="DE405" s="40"/>
      <c r="DF405" s="41"/>
      <c r="DG405" s="42"/>
    </row>
    <row r="406" spans="1:111" x14ac:dyDescent="0.2">
      <c r="CN406" s="2"/>
      <c r="CO406" s="2"/>
      <c r="CP406" s="2"/>
      <c r="CQ406" s="2"/>
      <c r="CR406" s="2"/>
      <c r="CS406" s="2"/>
      <c r="CT406" s="26"/>
      <c r="CU406" s="40"/>
      <c r="CV406" s="40"/>
      <c r="CW406" s="40"/>
      <c r="CX406" s="16"/>
      <c r="CY406" s="16"/>
      <c r="CZ406" s="16"/>
      <c r="DB406" s="16"/>
      <c r="DD406" s="73"/>
      <c r="DE406" s="40"/>
      <c r="DF406" s="41"/>
      <c r="DG406" s="42"/>
    </row>
    <row r="407" spans="1:111" x14ac:dyDescent="0.2">
      <c r="CN407" s="2"/>
      <c r="CO407" s="2"/>
      <c r="CP407" s="2"/>
      <c r="CQ407" s="2"/>
      <c r="CR407" s="2"/>
      <c r="CS407" s="2"/>
      <c r="CT407" s="26"/>
      <c r="CU407" s="40"/>
      <c r="CV407" s="40"/>
      <c r="CW407" s="40"/>
      <c r="CX407" s="16"/>
      <c r="CY407" s="16"/>
      <c r="CZ407" s="16"/>
      <c r="DB407" s="16"/>
      <c r="DD407" s="73"/>
      <c r="DE407" s="40"/>
      <c r="DF407" s="41"/>
      <c r="DG407" s="42"/>
    </row>
    <row r="408" spans="1:111" x14ac:dyDescent="0.2">
      <c r="CN408" s="2"/>
      <c r="CO408" s="2"/>
      <c r="CP408" s="2"/>
      <c r="CQ408" s="2"/>
      <c r="CR408" s="2"/>
      <c r="CS408" s="2"/>
      <c r="CT408" s="26"/>
      <c r="CU408" s="40"/>
      <c r="CV408" s="40"/>
      <c r="CW408" s="40"/>
      <c r="CX408" s="16"/>
      <c r="CY408" s="16"/>
      <c r="CZ408" s="16"/>
      <c r="DB408" s="16"/>
      <c r="DD408" s="73"/>
      <c r="DE408" s="40"/>
      <c r="DF408" s="41"/>
      <c r="DG408" s="42"/>
    </row>
    <row r="409" spans="1:111" x14ac:dyDescent="0.2">
      <c r="CN409" s="2"/>
      <c r="CO409" s="2"/>
      <c r="CP409" s="2"/>
      <c r="CQ409" s="2"/>
      <c r="CR409" s="2"/>
      <c r="CS409" s="2"/>
      <c r="CT409" s="26"/>
      <c r="CU409" s="40"/>
      <c r="CV409" s="40"/>
      <c r="CW409" s="40"/>
      <c r="CX409" s="16"/>
      <c r="CY409" s="16"/>
      <c r="CZ409" s="16"/>
      <c r="DB409" s="16"/>
      <c r="DD409" s="73"/>
      <c r="DE409" s="40"/>
      <c r="DF409" s="41"/>
      <c r="DG409" s="42"/>
    </row>
    <row r="410" spans="1:111" x14ac:dyDescent="0.2">
      <c r="CN410" s="2"/>
      <c r="CO410" s="2"/>
      <c r="CP410" s="2"/>
      <c r="CQ410" s="2"/>
      <c r="CR410" s="2"/>
      <c r="CS410" s="2"/>
      <c r="CT410" s="26"/>
      <c r="CU410" s="40"/>
      <c r="CV410" s="40"/>
      <c r="CW410" s="40"/>
      <c r="CX410" s="16"/>
      <c r="CY410" s="16"/>
      <c r="CZ410" s="16"/>
      <c r="DB410" s="16"/>
      <c r="DD410" s="73"/>
      <c r="DE410" s="40"/>
      <c r="DF410" s="41"/>
      <c r="DG410" s="42"/>
    </row>
    <row r="411" spans="1:111" x14ac:dyDescent="0.2">
      <c r="CN411" s="2"/>
      <c r="CO411" s="2"/>
      <c r="CP411" s="2"/>
      <c r="CQ411" s="2"/>
      <c r="CR411" s="2"/>
      <c r="CS411" s="2"/>
      <c r="CT411" s="26"/>
      <c r="CU411" s="40"/>
      <c r="CV411" s="40"/>
      <c r="CW411" s="40"/>
      <c r="CX411" s="16"/>
      <c r="CY411" s="16"/>
      <c r="CZ411" s="16"/>
      <c r="DB411" s="16"/>
      <c r="DD411" s="73"/>
      <c r="DE411" s="40"/>
      <c r="DF411" s="41"/>
      <c r="DG411" s="42"/>
    </row>
    <row r="412" spans="1:111" x14ac:dyDescent="0.2">
      <c r="CN412" s="2"/>
      <c r="CO412" s="2"/>
      <c r="CP412" s="2"/>
      <c r="CQ412" s="2"/>
      <c r="CR412" s="2"/>
      <c r="CS412" s="2"/>
      <c r="CT412" s="26"/>
      <c r="CU412" s="40"/>
      <c r="CV412" s="40"/>
      <c r="CW412" s="40"/>
      <c r="CX412" s="16"/>
      <c r="CY412" s="16"/>
      <c r="CZ412" s="16"/>
      <c r="DB412" s="16"/>
      <c r="DD412" s="73"/>
      <c r="DE412" s="40"/>
      <c r="DF412" s="41"/>
      <c r="DG412" s="42"/>
    </row>
    <row r="413" spans="1:111" x14ac:dyDescent="0.2">
      <c r="CN413" s="2"/>
      <c r="CO413" s="2"/>
      <c r="CP413" s="2"/>
      <c r="CQ413" s="2"/>
      <c r="CR413" s="2"/>
      <c r="CS413" s="2"/>
      <c r="CT413" s="26"/>
      <c r="CU413" s="40"/>
      <c r="CV413" s="40"/>
      <c r="CW413" s="40"/>
      <c r="CX413" s="16"/>
      <c r="CY413" s="16"/>
      <c r="CZ413" s="16"/>
      <c r="DB413" s="16"/>
      <c r="DD413" s="73"/>
      <c r="DE413" s="40"/>
      <c r="DF413" s="41"/>
      <c r="DG413" s="42"/>
    </row>
    <row r="414" spans="1:111" x14ac:dyDescent="0.2">
      <c r="CN414" s="2"/>
      <c r="CO414" s="2"/>
      <c r="CP414" s="2"/>
      <c r="CQ414" s="2"/>
      <c r="CR414" s="2"/>
      <c r="CS414" s="2"/>
      <c r="CT414" s="26"/>
      <c r="CU414" s="40"/>
      <c r="CV414" s="40"/>
      <c r="CW414" s="40"/>
      <c r="CX414" s="16"/>
      <c r="CY414" s="16"/>
      <c r="CZ414" s="16"/>
      <c r="DB414" s="16"/>
      <c r="DD414" s="73"/>
      <c r="DE414" s="40"/>
      <c r="DF414" s="41"/>
      <c r="DG414" s="42"/>
    </row>
    <row r="415" spans="1:111" x14ac:dyDescent="0.2">
      <c r="CN415" s="2"/>
      <c r="CO415" s="2"/>
      <c r="CP415" s="2"/>
      <c r="CQ415" s="2"/>
      <c r="CR415" s="2"/>
      <c r="CS415" s="2"/>
      <c r="CT415" s="26"/>
      <c r="CU415" s="40"/>
      <c r="CV415" s="40"/>
      <c r="CW415" s="40"/>
      <c r="CX415" s="16"/>
      <c r="CY415" s="16"/>
      <c r="CZ415" s="16"/>
      <c r="DB415" s="16"/>
      <c r="DD415" s="73"/>
      <c r="DE415" s="40"/>
      <c r="DF415" s="41"/>
      <c r="DG415" s="42"/>
    </row>
    <row r="416" spans="1:111" x14ac:dyDescent="0.2">
      <c r="CN416" s="2"/>
      <c r="CO416" s="2"/>
      <c r="CP416" s="2"/>
      <c r="CQ416" s="2"/>
      <c r="CR416" s="2"/>
      <c r="CS416" s="2"/>
      <c r="CT416" s="26"/>
      <c r="CU416" s="40"/>
      <c r="CV416" s="40"/>
      <c r="CW416" s="40"/>
      <c r="CX416" s="16"/>
      <c r="CY416" s="16"/>
      <c r="CZ416" s="16"/>
      <c r="DB416" s="16"/>
      <c r="DD416" s="73"/>
      <c r="DE416" s="40"/>
      <c r="DF416" s="41"/>
      <c r="DG416" s="42"/>
    </row>
    <row r="417" spans="92:111" x14ac:dyDescent="0.2">
      <c r="CN417" s="2"/>
      <c r="CO417" s="2"/>
      <c r="CP417" s="2"/>
      <c r="CQ417" s="2"/>
      <c r="CR417" s="2"/>
      <c r="CS417" s="2"/>
      <c r="CT417" s="26"/>
      <c r="CU417" s="40"/>
      <c r="CV417" s="40"/>
      <c r="CW417" s="40"/>
      <c r="CX417" s="16"/>
      <c r="CY417" s="16"/>
      <c r="CZ417" s="16"/>
      <c r="DB417" s="16"/>
      <c r="DD417" s="73"/>
      <c r="DE417" s="40"/>
      <c r="DF417" s="41"/>
      <c r="DG417" s="42"/>
    </row>
    <row r="418" spans="92:111" x14ac:dyDescent="0.2">
      <c r="CN418" s="2"/>
      <c r="CO418" s="2"/>
      <c r="CP418" s="2"/>
      <c r="CQ418" s="2"/>
      <c r="CR418" s="2"/>
      <c r="CS418" s="2"/>
      <c r="CT418" s="26"/>
      <c r="CU418" s="40"/>
      <c r="CV418" s="40"/>
      <c r="CW418" s="40"/>
      <c r="CX418" s="16"/>
      <c r="CY418" s="16"/>
      <c r="CZ418" s="16"/>
      <c r="DB418" s="16"/>
      <c r="DD418" s="73"/>
      <c r="DE418" s="40"/>
      <c r="DF418" s="41"/>
      <c r="DG418" s="42"/>
    </row>
    <row r="419" spans="92:111" x14ac:dyDescent="0.2">
      <c r="CN419" s="2"/>
      <c r="CO419" s="2"/>
      <c r="CP419" s="2"/>
      <c r="CQ419" s="2"/>
      <c r="CR419" s="2"/>
      <c r="CS419" s="2"/>
      <c r="CT419" s="26"/>
      <c r="CU419" s="40"/>
      <c r="CV419" s="40"/>
      <c r="CW419" s="40"/>
      <c r="CX419" s="16"/>
      <c r="CY419" s="16"/>
      <c r="CZ419" s="16"/>
      <c r="DB419" s="16"/>
      <c r="DD419" s="73"/>
      <c r="DE419" s="40"/>
      <c r="DF419" s="41"/>
      <c r="DG419" s="42"/>
    </row>
    <row r="420" spans="92:111" x14ac:dyDescent="0.2">
      <c r="CN420" s="2"/>
      <c r="CO420" s="2"/>
      <c r="CP420" s="2"/>
      <c r="CQ420" s="2"/>
      <c r="CR420" s="2"/>
      <c r="CS420" s="2"/>
      <c r="CT420" s="26"/>
      <c r="CU420" s="40"/>
      <c r="CV420" s="40"/>
      <c r="CW420" s="40"/>
      <c r="CX420" s="16"/>
      <c r="CY420" s="16"/>
      <c r="CZ420" s="16"/>
      <c r="DB420" s="16"/>
      <c r="DD420" s="73"/>
      <c r="DE420" s="40"/>
      <c r="DF420" s="41"/>
      <c r="DG420" s="42"/>
    </row>
    <row r="421" spans="92:111" x14ac:dyDescent="0.2">
      <c r="CN421" s="2"/>
      <c r="CO421" s="2"/>
      <c r="CP421" s="2"/>
      <c r="CQ421" s="2"/>
      <c r="CR421" s="2"/>
      <c r="CS421" s="2"/>
      <c r="CT421" s="26"/>
      <c r="CU421" s="40"/>
      <c r="CV421" s="40"/>
      <c r="CW421" s="40"/>
      <c r="CX421" s="16"/>
      <c r="CY421" s="16"/>
      <c r="CZ421" s="16"/>
      <c r="DB421" s="16"/>
      <c r="DD421" s="73"/>
      <c r="DE421" s="40"/>
      <c r="DF421" s="41"/>
      <c r="DG421" s="42"/>
    </row>
    <row r="422" spans="92:111" x14ac:dyDescent="0.2">
      <c r="CN422" s="2"/>
      <c r="CO422" s="2"/>
      <c r="CP422" s="2"/>
      <c r="CQ422" s="2"/>
      <c r="CR422" s="2"/>
      <c r="CS422" s="2"/>
      <c r="CT422" s="26"/>
      <c r="CU422" s="40"/>
      <c r="CV422" s="40"/>
      <c r="CW422" s="40"/>
      <c r="CX422" s="16"/>
      <c r="CY422" s="16"/>
      <c r="CZ422" s="16"/>
      <c r="DB422" s="16"/>
      <c r="DD422" s="73"/>
      <c r="DE422" s="40"/>
      <c r="DF422" s="41"/>
      <c r="DG422" s="42"/>
    </row>
    <row r="423" spans="92:111" x14ac:dyDescent="0.2">
      <c r="CN423" s="2"/>
      <c r="CO423" s="2"/>
      <c r="CP423" s="2"/>
      <c r="CQ423" s="2"/>
      <c r="CR423" s="2"/>
      <c r="CS423" s="2"/>
      <c r="CT423" s="26"/>
      <c r="CU423" s="40"/>
      <c r="CV423" s="40"/>
      <c r="CW423" s="40"/>
      <c r="CX423" s="16"/>
      <c r="CY423" s="16"/>
      <c r="CZ423" s="16"/>
      <c r="DB423" s="16"/>
      <c r="DD423" s="73"/>
      <c r="DE423" s="40"/>
      <c r="DF423" s="41"/>
      <c r="DG423" s="42"/>
    </row>
    <row r="424" spans="92:111" x14ac:dyDescent="0.2">
      <c r="CN424" s="2"/>
      <c r="CO424" s="2"/>
      <c r="CP424" s="2"/>
      <c r="CQ424" s="2"/>
      <c r="CR424" s="2"/>
      <c r="CS424" s="2"/>
      <c r="CT424" s="26"/>
      <c r="CU424" s="40"/>
      <c r="CV424" s="40"/>
      <c r="CW424" s="40"/>
      <c r="CX424" s="16"/>
      <c r="CY424" s="16"/>
      <c r="CZ424" s="16"/>
      <c r="DB424" s="16"/>
      <c r="DD424" s="73"/>
      <c r="DE424" s="40"/>
      <c r="DF424" s="41"/>
      <c r="DG424" s="42"/>
    </row>
    <row r="425" spans="92:111" x14ac:dyDescent="0.2">
      <c r="CN425" s="2"/>
      <c r="CO425" s="2"/>
      <c r="CP425" s="2"/>
      <c r="CQ425" s="2"/>
      <c r="CR425" s="2"/>
      <c r="CS425" s="2"/>
      <c r="CT425" s="26"/>
      <c r="CU425" s="40"/>
      <c r="CV425" s="40"/>
      <c r="CW425" s="40"/>
      <c r="CX425" s="16"/>
      <c r="CY425" s="16"/>
      <c r="CZ425" s="16"/>
      <c r="DB425" s="16"/>
      <c r="DD425" s="73"/>
      <c r="DE425" s="40"/>
      <c r="DF425" s="41"/>
      <c r="DG425" s="42"/>
    </row>
    <row r="426" spans="92:111" x14ac:dyDescent="0.2">
      <c r="CN426" s="2"/>
      <c r="CO426" s="2"/>
      <c r="CP426" s="2"/>
      <c r="CQ426" s="2"/>
      <c r="CR426" s="2"/>
      <c r="CS426" s="2"/>
      <c r="CT426" s="26"/>
      <c r="CU426" s="40"/>
      <c r="CV426" s="40"/>
      <c r="CW426" s="40"/>
      <c r="CX426" s="16"/>
      <c r="CY426" s="16"/>
      <c r="CZ426" s="16"/>
      <c r="DB426" s="16"/>
      <c r="DD426" s="73"/>
      <c r="DE426" s="40"/>
      <c r="DF426" s="41"/>
      <c r="DG426" s="42"/>
    </row>
    <row r="427" spans="92:111" x14ac:dyDescent="0.2">
      <c r="CN427" s="2"/>
      <c r="CO427" s="2"/>
      <c r="CP427" s="2"/>
      <c r="CQ427" s="2"/>
      <c r="CR427" s="2"/>
      <c r="CS427" s="2"/>
      <c r="CT427" s="26"/>
      <c r="CU427" s="40"/>
      <c r="CV427" s="40"/>
      <c r="CW427" s="40"/>
      <c r="CX427" s="16"/>
      <c r="CY427" s="16"/>
      <c r="CZ427" s="16"/>
      <c r="DB427" s="16"/>
      <c r="DD427" s="73"/>
      <c r="DE427" s="40"/>
      <c r="DF427" s="41"/>
      <c r="DG427" s="42"/>
    </row>
    <row r="428" spans="92:111" x14ac:dyDescent="0.2">
      <c r="CN428" s="2"/>
      <c r="CO428" s="2"/>
      <c r="CP428" s="2"/>
      <c r="CQ428" s="2"/>
      <c r="CR428" s="2"/>
      <c r="CS428" s="2"/>
      <c r="CT428" s="26"/>
      <c r="CU428" s="40"/>
      <c r="CV428" s="40"/>
      <c r="CW428" s="40"/>
      <c r="CX428" s="16"/>
      <c r="CY428" s="16"/>
      <c r="CZ428" s="16"/>
      <c r="DB428" s="16"/>
      <c r="DD428" s="73"/>
      <c r="DE428" s="40"/>
      <c r="DF428" s="41"/>
      <c r="DG428" s="42"/>
    </row>
    <row r="429" spans="92:111" x14ac:dyDescent="0.2">
      <c r="CN429" s="2"/>
      <c r="CO429" s="2"/>
      <c r="CP429" s="2"/>
      <c r="CQ429" s="2"/>
      <c r="CR429" s="2"/>
      <c r="CS429" s="2"/>
      <c r="CT429" s="26"/>
      <c r="CU429" s="40"/>
      <c r="CV429" s="40"/>
      <c r="CW429" s="40"/>
      <c r="CX429" s="16"/>
      <c r="CY429" s="16"/>
      <c r="CZ429" s="16"/>
      <c r="DB429" s="16"/>
      <c r="DD429" s="73"/>
      <c r="DE429" s="40"/>
      <c r="DF429" s="41"/>
      <c r="DG429" s="42"/>
    </row>
    <row r="430" spans="92:111" x14ac:dyDescent="0.2">
      <c r="CN430" s="2"/>
      <c r="CO430" s="2"/>
      <c r="CP430" s="2"/>
      <c r="CQ430" s="2"/>
      <c r="CR430" s="2"/>
      <c r="CS430" s="2"/>
      <c r="CT430" s="26"/>
      <c r="CU430" s="40"/>
      <c r="CV430" s="40"/>
      <c r="CW430" s="40"/>
      <c r="CX430" s="16"/>
      <c r="CY430" s="16"/>
      <c r="CZ430" s="16"/>
      <c r="DB430" s="16"/>
      <c r="DD430" s="73"/>
      <c r="DE430" s="40"/>
      <c r="DF430" s="41"/>
      <c r="DG430" s="42"/>
    </row>
    <row r="431" spans="92:111" x14ac:dyDescent="0.2">
      <c r="CN431" s="2"/>
      <c r="CO431" s="2"/>
      <c r="CP431" s="2"/>
      <c r="CQ431" s="2"/>
      <c r="CR431" s="2"/>
      <c r="CS431" s="2"/>
      <c r="CT431" s="26"/>
      <c r="CU431" s="40"/>
      <c r="CV431" s="40"/>
      <c r="CW431" s="40"/>
      <c r="CX431" s="16"/>
      <c r="CY431" s="16"/>
      <c r="CZ431" s="16"/>
      <c r="DB431" s="16"/>
      <c r="DD431" s="73"/>
      <c r="DE431" s="40"/>
      <c r="DF431" s="41"/>
      <c r="DG431" s="42"/>
    </row>
    <row r="432" spans="92:111" x14ac:dyDescent="0.2">
      <c r="CN432" s="2"/>
      <c r="CO432" s="2"/>
      <c r="CP432" s="2"/>
      <c r="CQ432" s="2"/>
      <c r="CR432" s="2"/>
      <c r="CS432" s="2"/>
      <c r="CT432" s="26"/>
      <c r="CU432" s="40"/>
      <c r="CV432" s="40"/>
      <c r="CW432" s="40"/>
      <c r="CX432" s="16"/>
      <c r="CY432" s="16"/>
      <c r="CZ432" s="16"/>
      <c r="DB432" s="16"/>
      <c r="DD432" s="73"/>
      <c r="DE432" s="40"/>
      <c r="DF432" s="41"/>
      <c r="DG432" s="42"/>
    </row>
    <row r="433" spans="92:111" x14ac:dyDescent="0.2">
      <c r="CN433" s="2"/>
      <c r="CO433" s="2"/>
      <c r="CP433" s="2"/>
      <c r="CQ433" s="2"/>
      <c r="CR433" s="2"/>
      <c r="CS433" s="2"/>
      <c r="CT433" s="26"/>
      <c r="CU433" s="40"/>
      <c r="CV433" s="40"/>
      <c r="CW433" s="40"/>
      <c r="CX433" s="16"/>
      <c r="CY433" s="16"/>
      <c r="CZ433" s="16"/>
      <c r="DB433" s="16"/>
      <c r="DD433" s="73"/>
      <c r="DE433" s="40"/>
      <c r="DF433" s="41"/>
      <c r="DG433" s="42"/>
    </row>
    <row r="434" spans="92:111" x14ac:dyDescent="0.2">
      <c r="CN434" s="2"/>
      <c r="CO434" s="2"/>
      <c r="CP434" s="2"/>
      <c r="CQ434" s="2"/>
      <c r="CR434" s="2"/>
      <c r="CS434" s="2"/>
      <c r="CT434" s="26"/>
      <c r="CU434" s="40"/>
      <c r="CV434" s="40"/>
      <c r="CW434" s="40"/>
      <c r="CX434" s="16"/>
      <c r="CY434" s="16"/>
      <c r="CZ434" s="16"/>
      <c r="DB434" s="16"/>
      <c r="DD434" s="73"/>
      <c r="DE434" s="40"/>
      <c r="DF434" s="41"/>
      <c r="DG434" s="42"/>
    </row>
    <row r="435" spans="92:111" x14ac:dyDescent="0.2">
      <c r="CN435" s="2"/>
      <c r="CO435" s="2"/>
      <c r="CP435" s="2"/>
      <c r="CQ435" s="2"/>
      <c r="CR435" s="2"/>
      <c r="CS435" s="2"/>
      <c r="CT435" s="26"/>
      <c r="CU435" s="40"/>
      <c r="CV435" s="40"/>
      <c r="CW435" s="40"/>
      <c r="CX435" s="16"/>
      <c r="CY435" s="16"/>
      <c r="CZ435" s="16"/>
      <c r="DB435" s="16"/>
      <c r="DD435" s="73"/>
      <c r="DE435" s="40"/>
      <c r="DF435" s="41"/>
      <c r="DG435" s="42"/>
    </row>
    <row r="436" spans="92:111" x14ac:dyDescent="0.2">
      <c r="CN436" s="2"/>
      <c r="CO436" s="2"/>
      <c r="CP436" s="2"/>
      <c r="CQ436" s="2"/>
      <c r="CR436" s="2"/>
      <c r="CS436" s="2"/>
      <c r="CT436" s="26"/>
      <c r="CU436" s="40"/>
      <c r="CV436" s="40"/>
      <c r="CW436" s="40"/>
      <c r="CX436" s="16"/>
      <c r="CY436" s="16"/>
      <c r="CZ436" s="16"/>
      <c r="DB436" s="16"/>
      <c r="DD436" s="73"/>
      <c r="DE436" s="40"/>
      <c r="DF436" s="41"/>
      <c r="DG436" s="42"/>
    </row>
    <row r="437" spans="92:111" x14ac:dyDescent="0.2">
      <c r="CN437" s="2"/>
      <c r="CO437" s="2"/>
      <c r="CP437" s="2"/>
      <c r="CQ437" s="2"/>
      <c r="CR437" s="2"/>
      <c r="CS437" s="2"/>
      <c r="CT437" s="26"/>
      <c r="CU437" s="40"/>
      <c r="CV437" s="40"/>
      <c r="CW437" s="40"/>
      <c r="CX437" s="16"/>
      <c r="CY437" s="16"/>
      <c r="CZ437" s="16"/>
      <c r="DB437" s="16"/>
      <c r="DD437" s="73"/>
      <c r="DE437" s="40"/>
      <c r="DF437" s="41"/>
      <c r="DG437" s="42"/>
    </row>
    <row r="438" spans="92:111" x14ac:dyDescent="0.2">
      <c r="CN438" s="2"/>
      <c r="CO438" s="2"/>
      <c r="CP438" s="2"/>
      <c r="CQ438" s="2"/>
      <c r="CR438" s="2"/>
      <c r="CS438" s="2"/>
      <c r="CT438" s="26"/>
      <c r="CU438" s="40"/>
      <c r="CV438" s="40"/>
      <c r="CW438" s="40"/>
      <c r="CX438" s="16"/>
      <c r="CY438" s="16"/>
      <c r="CZ438" s="16"/>
      <c r="DB438" s="16"/>
      <c r="DD438" s="73"/>
      <c r="DE438" s="40"/>
      <c r="DF438" s="41"/>
      <c r="DG438" s="42"/>
    </row>
    <row r="439" spans="92:111" x14ac:dyDescent="0.2">
      <c r="CN439" s="2"/>
      <c r="CO439" s="2"/>
      <c r="CP439" s="2"/>
      <c r="CQ439" s="2"/>
      <c r="CR439" s="2"/>
      <c r="CS439" s="2"/>
      <c r="CT439" s="26"/>
      <c r="CU439" s="40"/>
      <c r="CV439" s="40"/>
      <c r="CW439" s="40"/>
      <c r="CX439" s="16"/>
      <c r="CY439" s="16"/>
      <c r="CZ439" s="16"/>
      <c r="DB439" s="16"/>
      <c r="DD439" s="73"/>
      <c r="DE439" s="40"/>
      <c r="DF439" s="41"/>
      <c r="DG439" s="42"/>
    </row>
    <row r="440" spans="92:111" x14ac:dyDescent="0.2">
      <c r="CN440" s="2"/>
      <c r="CO440" s="2"/>
      <c r="CP440" s="2"/>
      <c r="CQ440" s="2"/>
      <c r="CR440" s="2"/>
      <c r="CS440" s="2"/>
      <c r="CT440" s="26"/>
      <c r="CU440" s="40"/>
      <c r="CV440" s="40"/>
      <c r="CW440" s="40"/>
      <c r="CX440" s="16"/>
      <c r="CY440" s="16"/>
      <c r="CZ440" s="16"/>
      <c r="DB440" s="16"/>
      <c r="DD440" s="73"/>
      <c r="DE440" s="40"/>
      <c r="DF440" s="41"/>
      <c r="DG440" s="42"/>
    </row>
    <row r="441" spans="92:111" x14ac:dyDescent="0.2">
      <c r="CN441" s="2"/>
      <c r="CO441" s="2"/>
      <c r="CP441" s="2"/>
      <c r="CQ441" s="2"/>
      <c r="CR441" s="2"/>
      <c r="CS441" s="2"/>
      <c r="CT441" s="26"/>
      <c r="CU441" s="40"/>
      <c r="CV441" s="40"/>
      <c r="CW441" s="40"/>
      <c r="CX441" s="16"/>
      <c r="CY441" s="16"/>
      <c r="CZ441" s="16"/>
      <c r="DB441" s="16"/>
      <c r="DD441" s="73"/>
      <c r="DE441" s="40"/>
      <c r="DF441" s="41"/>
      <c r="DG441" s="42"/>
    </row>
    <row r="442" spans="92:111" x14ac:dyDescent="0.2">
      <c r="CN442" s="2"/>
      <c r="CO442" s="2"/>
      <c r="CP442" s="2"/>
      <c r="CQ442" s="2"/>
      <c r="CR442" s="2"/>
      <c r="CS442" s="2"/>
      <c r="CT442" s="26"/>
      <c r="CU442" s="40"/>
      <c r="CV442" s="40"/>
      <c r="CW442" s="40"/>
      <c r="CX442" s="16"/>
      <c r="CY442" s="16"/>
      <c r="CZ442" s="16"/>
      <c r="DB442" s="16"/>
      <c r="DD442" s="73"/>
      <c r="DE442" s="40"/>
      <c r="DF442" s="41"/>
      <c r="DG442" s="42"/>
    </row>
    <row r="443" spans="92:111" x14ac:dyDescent="0.2">
      <c r="CN443" s="2"/>
      <c r="CO443" s="2"/>
      <c r="CP443" s="2"/>
      <c r="CQ443" s="2"/>
      <c r="CR443" s="2"/>
      <c r="CS443" s="2"/>
      <c r="CT443" s="26"/>
      <c r="CU443" s="40"/>
      <c r="CV443" s="40"/>
      <c r="CW443" s="40"/>
      <c r="CX443" s="16"/>
      <c r="CY443" s="16"/>
      <c r="CZ443" s="16"/>
      <c r="DB443" s="16"/>
      <c r="DD443" s="73"/>
      <c r="DE443" s="40"/>
      <c r="DF443" s="41"/>
      <c r="DG443" s="42"/>
    </row>
    <row r="444" spans="92:111" x14ac:dyDescent="0.2">
      <c r="CN444" s="2"/>
      <c r="CO444" s="2"/>
      <c r="CP444" s="2"/>
      <c r="CQ444" s="2"/>
      <c r="CR444" s="2"/>
      <c r="CS444" s="2"/>
      <c r="CT444" s="26"/>
      <c r="CU444" s="40"/>
      <c r="CV444" s="40"/>
      <c r="CW444" s="40"/>
      <c r="CX444" s="16"/>
      <c r="CY444" s="16"/>
      <c r="CZ444" s="16"/>
      <c r="DB444" s="16"/>
      <c r="DD444" s="73"/>
      <c r="DE444" s="40"/>
      <c r="DF444" s="41"/>
      <c r="DG444" s="42"/>
    </row>
    <row r="445" spans="92:111" x14ac:dyDescent="0.2">
      <c r="CN445" s="2"/>
      <c r="CO445" s="2"/>
      <c r="CP445" s="2"/>
      <c r="CQ445" s="2"/>
      <c r="CR445" s="2"/>
      <c r="CS445" s="2"/>
      <c r="CT445" s="26"/>
      <c r="CU445" s="40"/>
      <c r="CV445" s="40"/>
      <c r="CW445" s="40"/>
      <c r="CX445" s="16"/>
      <c r="CY445" s="16"/>
      <c r="CZ445" s="16"/>
      <c r="DB445" s="16"/>
      <c r="DD445" s="73"/>
      <c r="DE445" s="40"/>
      <c r="DF445" s="41"/>
      <c r="DG445" s="42"/>
    </row>
    <row r="446" spans="92:111" x14ac:dyDescent="0.2">
      <c r="CN446" s="2"/>
      <c r="CO446" s="2"/>
      <c r="CP446" s="2"/>
      <c r="CQ446" s="2"/>
      <c r="CR446" s="2"/>
      <c r="CS446" s="2"/>
      <c r="CT446" s="26"/>
      <c r="CU446" s="40"/>
      <c r="CV446" s="40"/>
      <c r="CW446" s="40"/>
      <c r="CX446" s="16"/>
      <c r="CY446" s="16"/>
      <c r="CZ446" s="16"/>
      <c r="DB446" s="16"/>
      <c r="DD446" s="73"/>
      <c r="DE446" s="40"/>
      <c r="DF446" s="41"/>
      <c r="DG446" s="42"/>
    </row>
    <row r="447" spans="92:111" x14ac:dyDescent="0.2">
      <c r="CN447" s="2"/>
      <c r="CO447" s="2"/>
      <c r="CP447" s="2"/>
      <c r="CQ447" s="2"/>
      <c r="CR447" s="2"/>
      <c r="CS447" s="2"/>
      <c r="CT447" s="26"/>
      <c r="CU447" s="40"/>
      <c r="CV447" s="40"/>
      <c r="CW447" s="40"/>
      <c r="CX447" s="16"/>
      <c r="CY447" s="16"/>
      <c r="CZ447" s="16"/>
      <c r="DB447" s="16"/>
      <c r="DD447" s="73"/>
      <c r="DE447" s="40"/>
      <c r="DF447" s="41"/>
      <c r="DG447" s="42"/>
    </row>
    <row r="448" spans="92:111" x14ac:dyDescent="0.2">
      <c r="CN448" s="2"/>
      <c r="CO448" s="2"/>
      <c r="CP448" s="2"/>
      <c r="CQ448" s="2"/>
      <c r="CR448" s="2"/>
      <c r="CS448" s="2"/>
      <c r="CT448" s="26"/>
      <c r="CU448" s="40"/>
      <c r="CV448" s="40"/>
      <c r="CW448" s="40"/>
      <c r="CX448" s="16"/>
      <c r="CY448" s="16"/>
      <c r="CZ448" s="16"/>
      <c r="DB448" s="16"/>
      <c r="DD448" s="73"/>
      <c r="DE448" s="40"/>
      <c r="DF448" s="41"/>
      <c r="DG448" s="42"/>
    </row>
    <row r="449" spans="92:111" x14ac:dyDescent="0.2">
      <c r="CN449" s="2"/>
      <c r="CO449" s="2"/>
      <c r="CP449" s="2"/>
      <c r="CQ449" s="2"/>
      <c r="CR449" s="2"/>
      <c r="CS449" s="2"/>
      <c r="CT449" s="26"/>
      <c r="CU449" s="40"/>
      <c r="CV449" s="40"/>
      <c r="CW449" s="40"/>
      <c r="CX449" s="16"/>
      <c r="CY449" s="16"/>
      <c r="CZ449" s="16"/>
      <c r="DB449" s="16"/>
      <c r="DD449" s="73"/>
      <c r="DE449" s="40"/>
      <c r="DF449" s="41"/>
      <c r="DG449" s="42"/>
    </row>
    <row r="450" spans="92:111" x14ac:dyDescent="0.2">
      <c r="CN450" s="2"/>
      <c r="CO450" s="2"/>
      <c r="CP450" s="2"/>
      <c r="CQ450" s="2"/>
      <c r="CR450" s="2"/>
      <c r="CS450" s="2"/>
      <c r="CT450" s="26"/>
      <c r="CU450" s="40"/>
      <c r="CV450" s="40"/>
      <c r="CW450" s="40"/>
      <c r="CX450" s="16"/>
      <c r="CY450" s="16"/>
      <c r="CZ450" s="16"/>
      <c r="DB450" s="16"/>
      <c r="DD450" s="73"/>
      <c r="DE450" s="40"/>
      <c r="DF450" s="41"/>
      <c r="DG450" s="42"/>
    </row>
    <row r="451" spans="92:111" x14ac:dyDescent="0.2">
      <c r="CN451" s="2"/>
      <c r="CO451" s="2"/>
      <c r="CP451" s="2"/>
      <c r="CQ451" s="2"/>
      <c r="CR451" s="2"/>
      <c r="CS451" s="2"/>
      <c r="CT451" s="26"/>
      <c r="CU451" s="40"/>
      <c r="CV451" s="40"/>
      <c r="CW451" s="40"/>
      <c r="CX451" s="16"/>
      <c r="CY451" s="16"/>
      <c r="CZ451" s="16"/>
      <c r="DB451" s="16"/>
      <c r="DD451" s="73"/>
      <c r="DE451" s="40"/>
      <c r="DF451" s="41"/>
      <c r="DG451" s="42"/>
    </row>
    <row r="452" spans="92:111" x14ac:dyDescent="0.2">
      <c r="CN452" s="2"/>
      <c r="CO452" s="2"/>
      <c r="CP452" s="2"/>
      <c r="CQ452" s="2"/>
      <c r="CR452" s="2"/>
      <c r="CS452" s="2"/>
      <c r="CT452" s="26"/>
      <c r="CU452" s="40"/>
      <c r="CV452" s="40"/>
      <c r="CW452" s="40"/>
      <c r="CX452" s="16"/>
      <c r="CY452" s="16"/>
      <c r="CZ452" s="16"/>
      <c r="DB452" s="16"/>
      <c r="DD452" s="73"/>
      <c r="DE452" s="40"/>
      <c r="DF452" s="41"/>
      <c r="DG452" s="42"/>
    </row>
    <row r="453" spans="92:111" x14ac:dyDescent="0.2">
      <c r="CN453" s="2"/>
      <c r="CO453" s="2"/>
      <c r="CP453" s="2"/>
      <c r="CQ453" s="2"/>
      <c r="CR453" s="2"/>
      <c r="CS453" s="2"/>
      <c r="CT453" s="26"/>
      <c r="CU453" s="40"/>
      <c r="CV453" s="40"/>
      <c r="CW453" s="40"/>
      <c r="CX453" s="16"/>
      <c r="CY453" s="16"/>
      <c r="CZ453" s="16"/>
      <c r="DB453" s="16"/>
      <c r="DD453" s="73"/>
      <c r="DE453" s="40"/>
      <c r="DF453" s="41"/>
      <c r="DG453" s="42"/>
    </row>
    <row r="454" spans="92:111" x14ac:dyDescent="0.2">
      <c r="CN454" s="2"/>
      <c r="CO454" s="2"/>
      <c r="CP454" s="2"/>
      <c r="CQ454" s="2"/>
      <c r="CR454" s="2"/>
      <c r="CS454" s="2"/>
      <c r="CT454" s="26"/>
      <c r="CU454" s="40"/>
      <c r="CV454" s="40"/>
      <c r="CW454" s="40"/>
      <c r="CX454" s="16"/>
      <c r="CY454" s="16"/>
      <c r="CZ454" s="16"/>
      <c r="DB454" s="16"/>
      <c r="DD454" s="73"/>
      <c r="DE454" s="40"/>
      <c r="DF454" s="41"/>
      <c r="DG454" s="42"/>
    </row>
    <row r="455" spans="92:111" x14ac:dyDescent="0.2">
      <c r="CN455" s="2"/>
      <c r="CO455" s="2"/>
      <c r="CP455" s="2"/>
      <c r="CQ455" s="2"/>
      <c r="CR455" s="2"/>
      <c r="CS455" s="2"/>
      <c r="CT455" s="26"/>
      <c r="CU455" s="40"/>
      <c r="CV455" s="40"/>
      <c r="CW455" s="40"/>
      <c r="CX455" s="16"/>
      <c r="CY455" s="16"/>
      <c r="CZ455" s="16"/>
      <c r="DB455" s="16"/>
      <c r="DD455" s="73"/>
      <c r="DE455" s="40"/>
      <c r="DF455" s="41"/>
      <c r="DG455" s="42"/>
    </row>
    <row r="456" spans="92:111" x14ac:dyDescent="0.2">
      <c r="CN456" s="2"/>
      <c r="CO456" s="2"/>
      <c r="CP456" s="2"/>
      <c r="CQ456" s="2"/>
      <c r="CR456" s="2"/>
      <c r="CS456" s="2"/>
      <c r="CT456" s="26"/>
      <c r="CU456" s="40"/>
      <c r="CV456" s="40"/>
      <c r="CW456" s="40"/>
      <c r="CX456" s="16"/>
      <c r="CY456" s="16"/>
      <c r="CZ456" s="16"/>
      <c r="DB456" s="16"/>
      <c r="DD456" s="73"/>
      <c r="DE456" s="40"/>
      <c r="DF456" s="41"/>
      <c r="DG456" s="42"/>
    </row>
    <row r="457" spans="92:111" x14ac:dyDescent="0.2">
      <c r="CN457" s="2"/>
      <c r="CO457" s="2"/>
      <c r="CP457" s="2"/>
      <c r="CQ457" s="2"/>
      <c r="CR457" s="2"/>
      <c r="CS457" s="2"/>
      <c r="CT457" s="26"/>
      <c r="CU457" s="40"/>
      <c r="CV457" s="40"/>
      <c r="CW457" s="40"/>
      <c r="CX457" s="16"/>
      <c r="CY457" s="16"/>
      <c r="CZ457" s="16"/>
      <c r="DB457" s="16"/>
      <c r="DD457" s="73"/>
      <c r="DE457" s="40"/>
      <c r="DF457" s="41"/>
      <c r="DG457" s="42"/>
    </row>
    <row r="458" spans="92:111" x14ac:dyDescent="0.2">
      <c r="CN458" s="2"/>
      <c r="CO458" s="2"/>
      <c r="CP458" s="2"/>
      <c r="CQ458" s="2"/>
      <c r="CR458" s="2"/>
      <c r="CS458" s="2"/>
      <c r="CT458" s="26"/>
      <c r="CU458" s="40"/>
      <c r="CV458" s="40"/>
      <c r="CW458" s="40"/>
      <c r="CX458" s="16"/>
      <c r="CY458" s="16"/>
      <c r="CZ458" s="16"/>
      <c r="DB458" s="16"/>
      <c r="DD458" s="73"/>
      <c r="DE458" s="40"/>
      <c r="DF458" s="41"/>
      <c r="DG458" s="42"/>
    </row>
    <row r="459" spans="92:111" x14ac:dyDescent="0.2">
      <c r="CN459" s="2"/>
      <c r="CO459" s="2"/>
      <c r="CP459" s="2"/>
      <c r="CQ459" s="2"/>
      <c r="CR459" s="2"/>
      <c r="CS459" s="2"/>
      <c r="CT459" s="26"/>
      <c r="CU459" s="40"/>
      <c r="CV459" s="40"/>
      <c r="CW459" s="40"/>
      <c r="CX459" s="16"/>
      <c r="CY459" s="16"/>
      <c r="CZ459" s="16"/>
      <c r="DB459" s="16"/>
      <c r="DD459" s="73"/>
      <c r="DE459" s="40"/>
      <c r="DF459" s="41"/>
      <c r="DG459" s="42"/>
    </row>
    <row r="460" spans="92:111" x14ac:dyDescent="0.2">
      <c r="CN460" s="2"/>
      <c r="CO460" s="2"/>
      <c r="CP460" s="2"/>
      <c r="CQ460" s="2"/>
      <c r="CR460" s="2"/>
      <c r="CS460" s="2"/>
      <c r="CT460" s="26"/>
      <c r="CU460" s="40"/>
      <c r="CV460" s="40"/>
      <c r="CW460" s="40"/>
      <c r="CX460" s="16"/>
      <c r="CY460" s="16"/>
      <c r="CZ460" s="16"/>
      <c r="DB460" s="16"/>
      <c r="DD460" s="73"/>
      <c r="DE460" s="40"/>
      <c r="DF460" s="41"/>
      <c r="DG460" s="42"/>
    </row>
    <row r="461" spans="92:111" x14ac:dyDescent="0.2">
      <c r="CN461" s="2"/>
      <c r="CO461" s="2"/>
      <c r="CP461" s="2"/>
      <c r="CQ461" s="2"/>
      <c r="CR461" s="2"/>
      <c r="CS461" s="2"/>
      <c r="CT461" s="26"/>
      <c r="CU461" s="40"/>
      <c r="CV461" s="40"/>
      <c r="CW461" s="40"/>
      <c r="CX461" s="16"/>
      <c r="CY461" s="16"/>
      <c r="CZ461" s="16"/>
      <c r="DB461" s="16"/>
      <c r="DD461" s="73"/>
      <c r="DE461" s="40"/>
      <c r="DF461" s="41"/>
      <c r="DG461" s="42"/>
    </row>
    <row r="462" spans="92:111" x14ac:dyDescent="0.2">
      <c r="CN462" s="2"/>
      <c r="CO462" s="2"/>
      <c r="CP462" s="2"/>
      <c r="CQ462" s="2"/>
      <c r="CR462" s="2"/>
      <c r="CS462" s="2"/>
      <c r="CT462" s="26"/>
      <c r="CU462" s="40"/>
      <c r="CV462" s="40"/>
      <c r="CW462" s="40"/>
      <c r="CX462" s="16"/>
      <c r="CY462" s="16"/>
      <c r="CZ462" s="16"/>
      <c r="DB462" s="16"/>
      <c r="DD462" s="73"/>
      <c r="DE462" s="40"/>
      <c r="DF462" s="41"/>
      <c r="DG462" s="42"/>
    </row>
    <row r="463" spans="92:111" x14ac:dyDescent="0.2">
      <c r="CN463" s="2"/>
      <c r="CO463" s="2"/>
      <c r="CP463" s="2"/>
      <c r="CQ463" s="2"/>
      <c r="CR463" s="2"/>
      <c r="CS463" s="2"/>
      <c r="CT463" s="26"/>
      <c r="CU463" s="40"/>
      <c r="CV463" s="40"/>
      <c r="CW463" s="40"/>
      <c r="CX463" s="16"/>
      <c r="CY463" s="16"/>
      <c r="CZ463" s="16"/>
      <c r="DB463" s="16"/>
      <c r="DD463" s="73"/>
      <c r="DE463" s="40"/>
      <c r="DF463" s="41"/>
      <c r="DG463" s="42"/>
    </row>
    <row r="464" spans="92:111" x14ac:dyDescent="0.2">
      <c r="CN464" s="2"/>
      <c r="CO464" s="2"/>
      <c r="CP464" s="2"/>
      <c r="CQ464" s="2"/>
      <c r="CR464" s="2"/>
      <c r="CS464" s="2"/>
      <c r="CT464" s="26"/>
      <c r="CU464" s="40"/>
      <c r="CV464" s="40"/>
      <c r="CW464" s="40"/>
      <c r="CX464" s="16"/>
      <c r="CY464" s="16"/>
      <c r="CZ464" s="16"/>
      <c r="DB464" s="16"/>
      <c r="DD464" s="73"/>
      <c r="DE464" s="40"/>
      <c r="DF464" s="41"/>
      <c r="DG464" s="42"/>
    </row>
    <row r="465" spans="92:111" x14ac:dyDescent="0.2">
      <c r="CN465" s="2"/>
      <c r="CO465" s="2"/>
      <c r="CP465" s="2"/>
      <c r="CQ465" s="2"/>
      <c r="CR465" s="2"/>
      <c r="CS465" s="2"/>
      <c r="CT465" s="26"/>
      <c r="CU465" s="40"/>
      <c r="CV465" s="40"/>
      <c r="CW465" s="40"/>
      <c r="CX465" s="16"/>
      <c r="CY465" s="16"/>
      <c r="CZ465" s="16"/>
      <c r="DB465" s="16"/>
      <c r="DD465" s="73"/>
      <c r="DE465" s="40"/>
      <c r="DF465" s="41"/>
      <c r="DG465" s="42"/>
    </row>
    <row r="466" spans="92:111" x14ac:dyDescent="0.2">
      <c r="CN466" s="2"/>
      <c r="CO466" s="2"/>
      <c r="CP466" s="2"/>
      <c r="CQ466" s="2"/>
      <c r="CR466" s="2"/>
      <c r="CS466" s="2"/>
      <c r="CT466" s="26"/>
      <c r="CU466" s="40"/>
      <c r="CV466" s="40"/>
      <c r="CW466" s="40"/>
      <c r="CX466" s="16"/>
      <c r="CY466" s="16"/>
      <c r="CZ466" s="16"/>
      <c r="DB466" s="16"/>
      <c r="DD466" s="73"/>
      <c r="DE466" s="40"/>
      <c r="DF466" s="41"/>
      <c r="DG466" s="42"/>
    </row>
    <row r="467" spans="92:111" x14ac:dyDescent="0.2">
      <c r="CN467" s="2"/>
      <c r="CO467" s="2"/>
      <c r="CP467" s="2"/>
      <c r="CQ467" s="2"/>
      <c r="CR467" s="2"/>
      <c r="CS467" s="2"/>
      <c r="CT467" s="26"/>
      <c r="CU467" s="40"/>
      <c r="CV467" s="40"/>
      <c r="CW467" s="40"/>
      <c r="CX467" s="16"/>
      <c r="CY467" s="16"/>
      <c r="CZ467" s="16"/>
      <c r="DB467" s="16"/>
      <c r="DD467" s="73"/>
      <c r="DE467" s="40"/>
      <c r="DF467" s="41"/>
      <c r="DG467" s="42"/>
    </row>
    <row r="468" spans="92:111" x14ac:dyDescent="0.2">
      <c r="CN468" s="2"/>
      <c r="CO468" s="2"/>
      <c r="CP468" s="2"/>
      <c r="CQ468" s="2"/>
      <c r="CR468" s="2"/>
      <c r="CS468" s="2"/>
      <c r="CT468" s="26"/>
      <c r="CU468" s="40"/>
      <c r="CV468" s="40"/>
      <c r="CW468" s="40"/>
      <c r="CX468" s="16"/>
      <c r="CY468" s="16"/>
      <c r="CZ468" s="16"/>
      <c r="DB468" s="16"/>
      <c r="DD468" s="73"/>
      <c r="DE468" s="40"/>
      <c r="DF468" s="41"/>
      <c r="DG468" s="42"/>
    </row>
    <row r="469" spans="92:111" x14ac:dyDescent="0.2">
      <c r="CN469" s="2"/>
      <c r="CO469" s="2"/>
      <c r="CP469" s="2"/>
      <c r="CQ469" s="2"/>
      <c r="CR469" s="2"/>
      <c r="CS469" s="2"/>
      <c r="CT469" s="26"/>
      <c r="CU469" s="40"/>
      <c r="CV469" s="40"/>
      <c r="CW469" s="40"/>
      <c r="CX469" s="16"/>
      <c r="CY469" s="16"/>
      <c r="CZ469" s="16"/>
      <c r="DB469" s="16"/>
      <c r="DD469" s="73"/>
      <c r="DE469" s="40"/>
      <c r="DF469" s="41"/>
      <c r="DG469" s="42"/>
    </row>
    <row r="470" spans="92:111" x14ac:dyDescent="0.2">
      <c r="CN470" s="2"/>
      <c r="CO470" s="2"/>
      <c r="CP470" s="2"/>
      <c r="CQ470" s="2"/>
      <c r="CR470" s="2"/>
      <c r="CS470" s="2"/>
      <c r="CT470" s="26"/>
      <c r="CU470" s="40"/>
      <c r="CV470" s="40"/>
      <c r="CW470" s="40"/>
      <c r="CX470" s="16"/>
      <c r="CY470" s="16"/>
      <c r="CZ470" s="16"/>
      <c r="DB470" s="16"/>
      <c r="DD470" s="73"/>
      <c r="DE470" s="40"/>
      <c r="DF470" s="41"/>
      <c r="DG470" s="42"/>
    </row>
    <row r="471" spans="92:111" x14ac:dyDescent="0.2">
      <c r="CN471" s="2"/>
      <c r="CO471" s="2"/>
      <c r="CP471" s="2"/>
      <c r="CQ471" s="2"/>
      <c r="CR471" s="2"/>
      <c r="CS471" s="2"/>
      <c r="CT471" s="26"/>
      <c r="CU471" s="40"/>
      <c r="CV471" s="40"/>
      <c r="CW471" s="40"/>
      <c r="CX471" s="16"/>
      <c r="CY471" s="16"/>
      <c r="CZ471" s="16"/>
      <c r="DB471" s="16"/>
      <c r="DD471" s="73"/>
      <c r="DE471" s="40"/>
      <c r="DF471" s="41"/>
      <c r="DG471" s="42"/>
    </row>
    <row r="472" spans="92:111" x14ac:dyDescent="0.2">
      <c r="CN472" s="2"/>
      <c r="CO472" s="2"/>
      <c r="CP472" s="2"/>
      <c r="CQ472" s="2"/>
      <c r="CR472" s="2"/>
      <c r="CS472" s="2"/>
      <c r="CT472" s="26"/>
      <c r="CU472" s="40"/>
      <c r="CV472" s="40"/>
      <c r="CW472" s="40"/>
      <c r="CX472" s="16"/>
      <c r="CY472" s="16"/>
      <c r="CZ472" s="16"/>
      <c r="DB472" s="16"/>
      <c r="DD472" s="73"/>
      <c r="DE472" s="40"/>
      <c r="DF472" s="41"/>
      <c r="DG472" s="42"/>
    </row>
    <row r="473" spans="92:111" x14ac:dyDescent="0.2">
      <c r="CN473" s="2"/>
      <c r="CO473" s="2"/>
      <c r="CP473" s="2"/>
      <c r="CQ473" s="2"/>
      <c r="CR473" s="2"/>
      <c r="CS473" s="2"/>
      <c r="CT473" s="26"/>
      <c r="CU473" s="40"/>
      <c r="CV473" s="40"/>
      <c r="CW473" s="40"/>
      <c r="CX473" s="16"/>
      <c r="CY473" s="16"/>
      <c r="CZ473" s="16"/>
      <c r="DB473" s="16"/>
      <c r="DD473" s="73"/>
      <c r="DE473" s="40"/>
      <c r="DF473" s="41"/>
      <c r="DG473" s="42"/>
    </row>
    <row r="474" spans="92:111" x14ac:dyDescent="0.2">
      <c r="CN474" s="2"/>
      <c r="CO474" s="2"/>
      <c r="CP474" s="2"/>
      <c r="CQ474" s="2"/>
      <c r="CR474" s="2"/>
      <c r="CS474" s="2"/>
      <c r="CT474" s="26"/>
      <c r="CU474" s="40"/>
      <c r="CV474" s="40"/>
      <c r="CW474" s="40"/>
      <c r="CX474" s="16"/>
      <c r="CY474" s="16"/>
      <c r="CZ474" s="16"/>
      <c r="DB474" s="16"/>
      <c r="DD474" s="73"/>
      <c r="DE474" s="40"/>
      <c r="DF474" s="41"/>
      <c r="DG474" s="42"/>
    </row>
    <row r="475" spans="92:111" x14ac:dyDescent="0.2">
      <c r="CN475" s="2"/>
      <c r="CO475" s="2"/>
      <c r="CP475" s="2"/>
      <c r="CQ475" s="2"/>
      <c r="CR475" s="2"/>
      <c r="CS475" s="2"/>
      <c r="CT475" s="26"/>
      <c r="CU475" s="40"/>
      <c r="CV475" s="40"/>
      <c r="CW475" s="40"/>
      <c r="CX475" s="16"/>
      <c r="CY475" s="16"/>
      <c r="CZ475" s="16"/>
      <c r="DB475" s="16"/>
      <c r="DD475" s="73"/>
      <c r="DE475" s="40"/>
      <c r="DF475" s="41"/>
      <c r="DG475" s="42"/>
    </row>
    <row r="476" spans="92:111" x14ac:dyDescent="0.2">
      <c r="CN476" s="2"/>
      <c r="CO476" s="2"/>
      <c r="CP476" s="2"/>
      <c r="CQ476" s="2"/>
      <c r="CR476" s="2"/>
      <c r="CS476" s="2"/>
      <c r="CT476" s="26"/>
      <c r="CU476" s="40"/>
      <c r="CV476" s="40"/>
      <c r="CW476" s="40"/>
      <c r="CX476" s="16"/>
      <c r="CY476" s="16"/>
      <c r="CZ476" s="16"/>
      <c r="DB476" s="16"/>
      <c r="DD476" s="73"/>
      <c r="DE476" s="40"/>
      <c r="DF476" s="41"/>
      <c r="DG476" s="42"/>
    </row>
    <row r="477" spans="92:111" x14ac:dyDescent="0.2">
      <c r="CN477" s="2"/>
      <c r="CO477" s="2"/>
      <c r="CP477" s="2"/>
      <c r="CQ477" s="2"/>
      <c r="CR477" s="2"/>
      <c r="CS477" s="2"/>
      <c r="CT477" s="26"/>
      <c r="CU477" s="40"/>
      <c r="CV477" s="40"/>
      <c r="CW477" s="40"/>
      <c r="CX477" s="16"/>
      <c r="CY477" s="16"/>
      <c r="CZ477" s="16"/>
      <c r="DB477" s="16"/>
      <c r="DD477" s="73"/>
      <c r="DE477" s="40"/>
      <c r="DF477" s="41"/>
      <c r="DG477" s="42"/>
    </row>
    <row r="478" spans="92:111" x14ac:dyDescent="0.2">
      <c r="CN478" s="2"/>
      <c r="CO478" s="2"/>
      <c r="CP478" s="2"/>
      <c r="CQ478" s="2"/>
      <c r="CR478" s="2"/>
      <c r="CS478" s="2"/>
      <c r="CT478" s="26"/>
      <c r="CU478" s="40"/>
      <c r="CV478" s="40"/>
      <c r="CW478" s="40"/>
      <c r="CX478" s="16"/>
      <c r="CY478" s="16"/>
      <c r="CZ478" s="16"/>
      <c r="DB478" s="16"/>
      <c r="DD478" s="73"/>
      <c r="DE478" s="40"/>
      <c r="DF478" s="41"/>
      <c r="DG478" s="42"/>
    </row>
    <row r="479" spans="92:111" x14ac:dyDescent="0.2">
      <c r="CN479" s="2"/>
      <c r="CO479" s="2"/>
      <c r="CP479" s="2"/>
      <c r="CQ479" s="2"/>
      <c r="CR479" s="2"/>
      <c r="CS479" s="2"/>
      <c r="CT479" s="26"/>
      <c r="CU479" s="40"/>
      <c r="CV479" s="40"/>
      <c r="CW479" s="40"/>
      <c r="CX479" s="16"/>
      <c r="CY479" s="16"/>
      <c r="CZ479" s="16"/>
      <c r="DB479" s="16"/>
      <c r="DD479" s="73"/>
      <c r="DE479" s="40"/>
      <c r="DF479" s="41"/>
      <c r="DG479" s="42"/>
    </row>
    <row r="480" spans="92:111" x14ac:dyDescent="0.2">
      <c r="CN480" s="2"/>
      <c r="CO480" s="2"/>
      <c r="CP480" s="2"/>
      <c r="CQ480" s="2"/>
      <c r="CR480" s="2"/>
      <c r="CS480" s="2"/>
      <c r="CT480" s="26"/>
      <c r="CU480" s="40"/>
      <c r="CV480" s="40"/>
      <c r="CW480" s="40"/>
      <c r="CX480" s="16"/>
      <c r="CY480" s="16"/>
      <c r="CZ480" s="16"/>
      <c r="DB480" s="16"/>
      <c r="DD480" s="73"/>
      <c r="DE480" s="40"/>
      <c r="DF480" s="41"/>
      <c r="DG480" s="42"/>
    </row>
    <row r="481" spans="92:111" x14ac:dyDescent="0.2">
      <c r="CN481" s="2"/>
      <c r="CO481" s="2"/>
      <c r="CP481" s="2"/>
      <c r="CQ481" s="2"/>
      <c r="CR481" s="2"/>
      <c r="CS481" s="2"/>
      <c r="CT481" s="26"/>
      <c r="CU481" s="40"/>
      <c r="CV481" s="40"/>
      <c r="CW481" s="40"/>
      <c r="CX481" s="16"/>
      <c r="CY481" s="16"/>
      <c r="CZ481" s="16"/>
      <c r="DB481" s="16"/>
      <c r="DD481" s="73"/>
      <c r="DE481" s="40"/>
      <c r="DF481" s="41"/>
      <c r="DG481" s="42"/>
    </row>
    <row r="482" spans="92:111" x14ac:dyDescent="0.2">
      <c r="CN482" s="2"/>
      <c r="CO482" s="2"/>
      <c r="CP482" s="2"/>
      <c r="CQ482" s="2"/>
      <c r="CR482" s="2"/>
      <c r="CS482" s="2"/>
      <c r="CT482" s="26"/>
      <c r="CU482" s="40"/>
      <c r="CV482" s="40"/>
      <c r="CW482" s="40"/>
      <c r="CX482" s="16"/>
      <c r="CY482" s="16"/>
      <c r="CZ482" s="16"/>
      <c r="DB482" s="16"/>
      <c r="DD482" s="73"/>
      <c r="DE482" s="40"/>
      <c r="DF482" s="41"/>
      <c r="DG482" s="42"/>
    </row>
    <row r="483" spans="92:111" x14ac:dyDescent="0.2">
      <c r="CN483" s="2"/>
      <c r="CO483" s="2"/>
      <c r="CP483" s="2"/>
      <c r="CQ483" s="2"/>
      <c r="CR483" s="2"/>
      <c r="CS483" s="2"/>
      <c r="CT483" s="26"/>
      <c r="CU483" s="40"/>
      <c r="CV483" s="40"/>
      <c r="CW483" s="40"/>
      <c r="CX483" s="16"/>
      <c r="CY483" s="16"/>
      <c r="CZ483" s="16"/>
      <c r="DB483" s="16"/>
      <c r="DD483" s="73"/>
      <c r="DE483" s="40"/>
      <c r="DF483" s="41"/>
      <c r="DG483" s="42"/>
    </row>
    <row r="484" spans="92:111" x14ac:dyDescent="0.2">
      <c r="CN484" s="2"/>
      <c r="CO484" s="2"/>
      <c r="CP484" s="2"/>
      <c r="CQ484" s="2"/>
      <c r="CR484" s="2"/>
      <c r="CS484" s="2"/>
      <c r="CT484" s="26"/>
      <c r="CU484" s="40"/>
      <c r="CV484" s="40"/>
      <c r="CW484" s="40"/>
      <c r="CX484" s="16"/>
      <c r="CY484" s="16"/>
      <c r="CZ484" s="16"/>
      <c r="DB484" s="16"/>
      <c r="DD484" s="73"/>
      <c r="DE484" s="40"/>
      <c r="DF484" s="41"/>
      <c r="DG484" s="42"/>
    </row>
    <row r="485" spans="92:111" x14ac:dyDescent="0.2">
      <c r="CN485" s="2"/>
      <c r="CO485" s="2"/>
      <c r="CP485" s="2"/>
      <c r="CQ485" s="2"/>
      <c r="CR485" s="2"/>
      <c r="CS485" s="2"/>
      <c r="CT485" s="26"/>
      <c r="CU485" s="40"/>
      <c r="CV485" s="40"/>
      <c r="CW485" s="40"/>
      <c r="CX485" s="16"/>
      <c r="CY485" s="16"/>
      <c r="CZ485" s="16"/>
      <c r="DB485" s="16"/>
      <c r="DD485" s="73"/>
      <c r="DE485" s="40"/>
      <c r="DF485" s="41"/>
      <c r="DG485" s="42"/>
    </row>
    <row r="486" spans="92:111" x14ac:dyDescent="0.2">
      <c r="CN486" s="2"/>
      <c r="CO486" s="2"/>
      <c r="CP486" s="2"/>
      <c r="CQ486" s="2"/>
      <c r="CR486" s="2"/>
      <c r="CS486" s="2"/>
      <c r="CT486" s="26"/>
      <c r="CU486" s="40"/>
      <c r="CV486" s="40"/>
      <c r="CW486" s="40"/>
      <c r="CX486" s="16"/>
      <c r="CY486" s="16"/>
      <c r="CZ486" s="16"/>
      <c r="DB486" s="16"/>
      <c r="DD486" s="73"/>
      <c r="DE486" s="40"/>
      <c r="DF486" s="41"/>
      <c r="DG486" s="42"/>
    </row>
    <row r="487" spans="92:111" x14ac:dyDescent="0.2">
      <c r="CN487" s="2"/>
      <c r="CO487" s="2"/>
      <c r="CP487" s="2"/>
      <c r="CQ487" s="2"/>
      <c r="CR487" s="2"/>
      <c r="CS487" s="2"/>
      <c r="CT487" s="26"/>
      <c r="CU487" s="40"/>
      <c r="CV487" s="40"/>
      <c r="CW487" s="40"/>
      <c r="CX487" s="16"/>
      <c r="CY487" s="16"/>
      <c r="CZ487" s="16"/>
      <c r="DB487" s="16"/>
      <c r="DD487" s="73"/>
      <c r="DE487" s="40"/>
      <c r="DF487" s="41"/>
      <c r="DG487" s="42"/>
    </row>
    <row r="488" spans="92:111" x14ac:dyDescent="0.2">
      <c r="CN488" s="2"/>
      <c r="CO488" s="2"/>
      <c r="CP488" s="2"/>
      <c r="CQ488" s="2"/>
      <c r="CR488" s="2"/>
      <c r="CS488" s="2"/>
      <c r="CT488" s="26"/>
      <c r="CU488" s="40"/>
      <c r="CV488" s="40"/>
      <c r="CW488" s="40"/>
      <c r="CX488" s="16"/>
      <c r="CY488" s="16"/>
      <c r="CZ488" s="16"/>
      <c r="DB488" s="16"/>
      <c r="DD488" s="73"/>
      <c r="DE488" s="40"/>
      <c r="DF488" s="41"/>
      <c r="DG488" s="42"/>
    </row>
    <row r="489" spans="92:111" x14ac:dyDescent="0.2">
      <c r="CN489" s="2"/>
      <c r="CO489" s="2"/>
      <c r="CP489" s="2"/>
      <c r="CQ489" s="2"/>
      <c r="CR489" s="2"/>
      <c r="CS489" s="2"/>
      <c r="CT489" s="26"/>
      <c r="CU489" s="40"/>
      <c r="CV489" s="40"/>
      <c r="CW489" s="40"/>
      <c r="CX489" s="16"/>
      <c r="CY489" s="16"/>
      <c r="CZ489" s="16"/>
      <c r="DB489" s="16"/>
      <c r="DD489" s="73"/>
      <c r="DE489" s="40"/>
      <c r="DF489" s="41"/>
      <c r="DG489" s="42"/>
    </row>
    <row r="490" spans="92:111" x14ac:dyDescent="0.2">
      <c r="CN490" s="2"/>
      <c r="CO490" s="2"/>
      <c r="CP490" s="2"/>
      <c r="CQ490" s="2"/>
      <c r="CR490" s="2"/>
      <c r="CS490" s="2"/>
      <c r="CT490" s="26"/>
      <c r="CU490" s="40"/>
      <c r="CV490" s="40"/>
      <c r="CW490" s="40"/>
      <c r="CX490" s="16"/>
      <c r="CY490" s="16"/>
      <c r="CZ490" s="16"/>
      <c r="DB490" s="16"/>
      <c r="DD490" s="73"/>
      <c r="DE490" s="40"/>
      <c r="DF490" s="41"/>
      <c r="DG490" s="42"/>
    </row>
    <row r="491" spans="92:111" x14ac:dyDescent="0.2">
      <c r="CN491" s="2"/>
      <c r="CO491" s="2"/>
      <c r="CP491" s="2"/>
      <c r="CQ491" s="2"/>
      <c r="CR491" s="2"/>
      <c r="CS491" s="2"/>
      <c r="CT491" s="26"/>
      <c r="CU491" s="40"/>
      <c r="CV491" s="40"/>
      <c r="CW491" s="40"/>
      <c r="CX491" s="16"/>
      <c r="CY491" s="16"/>
      <c r="CZ491" s="16"/>
      <c r="DB491" s="16"/>
      <c r="DD491" s="73"/>
      <c r="DE491" s="40"/>
      <c r="DF491" s="41"/>
      <c r="DG491" s="42"/>
    </row>
    <row r="492" spans="92:111" x14ac:dyDescent="0.2">
      <c r="CN492" s="2"/>
      <c r="CO492" s="2"/>
      <c r="CP492" s="2"/>
      <c r="CQ492" s="2"/>
      <c r="CR492" s="2"/>
      <c r="CS492" s="2"/>
      <c r="CT492" s="26"/>
      <c r="CU492" s="40"/>
      <c r="CV492" s="40"/>
      <c r="CW492" s="40"/>
      <c r="CX492" s="16"/>
      <c r="CY492" s="16"/>
      <c r="CZ492" s="16"/>
      <c r="DB492" s="16"/>
      <c r="DD492" s="73"/>
      <c r="DE492" s="40"/>
      <c r="DF492" s="41"/>
      <c r="DG492" s="42"/>
    </row>
    <row r="493" spans="92:111" x14ac:dyDescent="0.2">
      <c r="CN493" s="2"/>
      <c r="CO493" s="2"/>
      <c r="CP493" s="2"/>
      <c r="CQ493" s="2"/>
      <c r="CR493" s="2"/>
      <c r="CS493" s="2"/>
      <c r="CT493" s="26"/>
      <c r="CU493" s="40"/>
      <c r="CV493" s="40"/>
      <c r="CW493" s="40"/>
      <c r="CX493" s="16"/>
      <c r="CY493" s="16"/>
      <c r="CZ493" s="16"/>
      <c r="DB493" s="16"/>
      <c r="DD493" s="73"/>
      <c r="DE493" s="40"/>
      <c r="DF493" s="41"/>
      <c r="DG493" s="42"/>
    </row>
    <row r="494" spans="92:111" x14ac:dyDescent="0.2">
      <c r="CN494" s="2"/>
      <c r="CO494" s="2"/>
      <c r="CP494" s="2"/>
      <c r="CQ494" s="2"/>
      <c r="CR494" s="2"/>
      <c r="CS494" s="2"/>
      <c r="CT494" s="26"/>
      <c r="CU494" s="40"/>
      <c r="CV494" s="40"/>
      <c r="CW494" s="40"/>
      <c r="CX494" s="16"/>
      <c r="CY494" s="16"/>
      <c r="CZ494" s="16"/>
      <c r="DB494" s="16"/>
      <c r="DD494" s="73"/>
      <c r="DE494" s="40"/>
      <c r="DF494" s="41"/>
      <c r="DG494" s="42"/>
    </row>
    <row r="495" spans="92:111" x14ac:dyDescent="0.2">
      <c r="CN495" s="2"/>
      <c r="CO495" s="2"/>
      <c r="CP495" s="2"/>
      <c r="CQ495" s="2"/>
      <c r="CR495" s="2"/>
      <c r="CS495" s="2"/>
      <c r="CT495" s="26"/>
      <c r="CU495" s="40"/>
      <c r="CV495" s="40"/>
      <c r="CW495" s="40"/>
      <c r="CX495" s="16"/>
      <c r="CY495" s="16"/>
      <c r="CZ495" s="16"/>
      <c r="DB495" s="16"/>
      <c r="DD495" s="73"/>
      <c r="DE495" s="40"/>
      <c r="DF495" s="41"/>
      <c r="DG495" s="42"/>
    </row>
    <row r="496" spans="92:111" x14ac:dyDescent="0.2">
      <c r="CN496" s="2"/>
      <c r="CO496" s="2"/>
      <c r="CP496" s="2"/>
      <c r="CQ496" s="2"/>
      <c r="CR496" s="2"/>
      <c r="CS496" s="2"/>
      <c r="CT496" s="26"/>
      <c r="CU496" s="40"/>
      <c r="CV496" s="40"/>
      <c r="CW496" s="40"/>
      <c r="CX496" s="16"/>
      <c r="CY496" s="16"/>
      <c r="CZ496" s="16"/>
      <c r="DB496" s="16"/>
      <c r="DD496" s="73"/>
      <c r="DE496" s="40"/>
      <c r="DF496" s="41"/>
      <c r="DG496" s="42"/>
    </row>
    <row r="497" spans="92:111" x14ac:dyDescent="0.2">
      <c r="CN497" s="2"/>
      <c r="CO497" s="2"/>
      <c r="CP497" s="2"/>
      <c r="CQ497" s="2"/>
      <c r="CR497" s="2"/>
      <c r="CS497" s="2"/>
      <c r="CT497" s="26"/>
      <c r="CU497" s="40"/>
      <c r="CV497" s="40"/>
      <c r="CW497" s="40"/>
      <c r="CX497" s="16"/>
      <c r="CY497" s="16"/>
      <c r="CZ497" s="16"/>
      <c r="DB497" s="16"/>
      <c r="DD497" s="73"/>
      <c r="DE497" s="40"/>
      <c r="DF497" s="41"/>
      <c r="DG497" s="42"/>
    </row>
    <row r="498" spans="92:111" x14ac:dyDescent="0.2">
      <c r="CN498" s="2"/>
      <c r="CO498" s="2"/>
      <c r="CP498" s="2"/>
      <c r="CQ498" s="2"/>
      <c r="CR498" s="2"/>
      <c r="CS498" s="2"/>
      <c r="CT498" s="26"/>
      <c r="CU498" s="40"/>
      <c r="CV498" s="40"/>
      <c r="CW498" s="40"/>
      <c r="CX498" s="16"/>
      <c r="CY498" s="16"/>
      <c r="CZ498" s="16"/>
      <c r="DB498" s="16"/>
      <c r="DD498" s="73"/>
      <c r="DE498" s="40"/>
      <c r="DF498" s="41"/>
      <c r="DG498" s="42"/>
    </row>
    <row r="499" spans="92:111" x14ac:dyDescent="0.2">
      <c r="CN499" s="2"/>
      <c r="CO499" s="2"/>
      <c r="CP499" s="2"/>
      <c r="CQ499" s="2"/>
      <c r="CR499" s="2"/>
      <c r="CS499" s="2"/>
      <c r="CT499" s="26"/>
      <c r="CU499" s="40"/>
      <c r="CV499" s="40"/>
      <c r="CW499" s="40"/>
      <c r="CX499" s="16"/>
      <c r="CY499" s="16"/>
      <c r="CZ499" s="16"/>
      <c r="DB499" s="16"/>
      <c r="DD499" s="73"/>
      <c r="DE499" s="40"/>
      <c r="DF499" s="41"/>
      <c r="DG499" s="42"/>
    </row>
    <row r="500" spans="92:111" x14ac:dyDescent="0.2">
      <c r="CN500" s="2"/>
      <c r="CO500" s="2"/>
      <c r="CP500" s="2"/>
      <c r="CQ500" s="2"/>
      <c r="CR500" s="2"/>
      <c r="CS500" s="2"/>
      <c r="CT500" s="26"/>
      <c r="CU500" s="40"/>
      <c r="CV500" s="40"/>
      <c r="CW500" s="40"/>
      <c r="CX500" s="16"/>
      <c r="CY500" s="16"/>
      <c r="CZ500" s="16"/>
      <c r="DB500" s="16"/>
      <c r="DD500" s="73"/>
      <c r="DE500" s="40"/>
      <c r="DF500" s="41"/>
      <c r="DG500" s="42"/>
    </row>
    <row r="501" spans="92:111" x14ac:dyDescent="0.2">
      <c r="CN501" s="2"/>
      <c r="CO501" s="2"/>
      <c r="CP501" s="2"/>
      <c r="CQ501" s="2"/>
      <c r="CR501" s="2"/>
      <c r="CS501" s="2"/>
      <c r="CT501" s="26"/>
      <c r="CU501" s="40"/>
      <c r="CV501" s="40"/>
      <c r="CW501" s="40"/>
      <c r="CX501" s="16"/>
      <c r="CY501" s="16"/>
      <c r="CZ501" s="16"/>
      <c r="DB501" s="16"/>
      <c r="DD501" s="73"/>
      <c r="DE501" s="40"/>
      <c r="DF501" s="41"/>
      <c r="DG501" s="42"/>
    </row>
    <row r="502" spans="92:111" x14ac:dyDescent="0.2">
      <c r="CN502" s="2"/>
      <c r="CO502" s="2"/>
      <c r="CP502" s="2"/>
      <c r="CQ502" s="2"/>
      <c r="CR502" s="2"/>
      <c r="CS502" s="2"/>
      <c r="CT502" s="26"/>
      <c r="CU502" s="40"/>
      <c r="CV502" s="40"/>
      <c r="CW502" s="40"/>
      <c r="CX502" s="16"/>
      <c r="CY502" s="16"/>
      <c r="CZ502" s="16"/>
      <c r="DB502" s="16"/>
      <c r="DD502" s="73"/>
      <c r="DE502" s="40"/>
      <c r="DF502" s="41"/>
      <c r="DG502" s="42"/>
    </row>
    <row r="503" spans="92:111" x14ac:dyDescent="0.2">
      <c r="CN503" s="2"/>
      <c r="CO503" s="2"/>
      <c r="CP503" s="2"/>
      <c r="CQ503" s="2"/>
      <c r="CR503" s="2"/>
      <c r="CS503" s="2"/>
      <c r="CT503" s="26"/>
      <c r="CU503" s="40"/>
      <c r="CV503" s="40"/>
      <c r="CW503" s="40"/>
      <c r="CX503" s="16"/>
      <c r="CY503" s="16"/>
      <c r="CZ503" s="16"/>
      <c r="DB503" s="16"/>
      <c r="DD503" s="73"/>
      <c r="DE503" s="40"/>
      <c r="DF503" s="41"/>
      <c r="DG503" s="42"/>
    </row>
    <row r="504" spans="92:111" x14ac:dyDescent="0.2">
      <c r="CN504" s="2"/>
      <c r="CO504" s="2"/>
      <c r="CP504" s="2"/>
      <c r="CQ504" s="2"/>
      <c r="CR504" s="2"/>
      <c r="CS504" s="2"/>
      <c r="CT504" s="26"/>
      <c r="CU504" s="40"/>
      <c r="CV504" s="40"/>
      <c r="CW504" s="40"/>
      <c r="CX504" s="16"/>
      <c r="CY504" s="16"/>
      <c r="CZ504" s="16"/>
      <c r="DB504" s="16"/>
      <c r="DD504" s="73"/>
      <c r="DE504" s="40"/>
      <c r="DF504" s="41"/>
      <c r="DG504" s="42"/>
    </row>
    <row r="505" spans="92:111" x14ac:dyDescent="0.2">
      <c r="CN505" s="2"/>
      <c r="CO505" s="2"/>
      <c r="CP505" s="2"/>
      <c r="CQ505" s="2"/>
      <c r="CR505" s="2"/>
      <c r="CS505" s="2"/>
      <c r="CT505" s="26"/>
      <c r="CU505" s="40"/>
      <c r="CV505" s="40"/>
      <c r="CW505" s="40"/>
      <c r="CX505" s="16"/>
      <c r="CY505" s="16"/>
      <c r="CZ505" s="16"/>
      <c r="DB505" s="16"/>
      <c r="DD505" s="73"/>
      <c r="DE505" s="40"/>
      <c r="DF505" s="41"/>
      <c r="DG505" s="42"/>
    </row>
    <row r="506" spans="92:111" x14ac:dyDescent="0.2">
      <c r="CN506" s="2"/>
      <c r="CO506" s="2"/>
      <c r="CP506" s="2"/>
      <c r="CQ506" s="2"/>
      <c r="CR506" s="2"/>
      <c r="CS506" s="2"/>
      <c r="CT506" s="26"/>
      <c r="CU506" s="40"/>
      <c r="CV506" s="40"/>
      <c r="CW506" s="40"/>
      <c r="CX506" s="16"/>
      <c r="CY506" s="16"/>
      <c r="CZ506" s="16"/>
      <c r="DB506" s="16"/>
      <c r="DD506" s="73"/>
      <c r="DE506" s="40"/>
      <c r="DF506" s="41"/>
      <c r="DG506" s="42"/>
    </row>
    <row r="507" spans="92:111" x14ac:dyDescent="0.2">
      <c r="CN507" s="2"/>
      <c r="CO507" s="2"/>
      <c r="CP507" s="2"/>
      <c r="CQ507" s="2"/>
      <c r="CR507" s="2"/>
      <c r="CS507" s="2"/>
    </row>
  </sheetData>
  <mergeCells count="2">
    <mergeCell ref="CX8:CZ8"/>
    <mergeCell ref="DK8:DM8"/>
  </mergeCells>
  <phoneticPr fontId="2" type="noConversion"/>
  <pageMargins left="0.75" right="0.75" top="1" bottom="1" header="0.5" footer="0.5"/>
  <pageSetup scale="10"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J486"/>
  <sheetViews>
    <sheetView showGridLines="0" zoomScale="75" workbookViewId="0">
      <pane xSplit="2" topLeftCell="C1" activePane="topRight" state="frozen"/>
      <selection pane="topRight" activeCell="C1" sqref="C1"/>
    </sheetView>
  </sheetViews>
  <sheetFormatPr defaultRowHeight="12" x14ac:dyDescent="0.2"/>
  <cols>
    <col min="1" max="1" width="8.140625" style="95" bestFit="1" customWidth="1"/>
    <col min="2" max="2" width="11.5703125" style="90" bestFit="1" customWidth="1"/>
    <col min="3" max="3" width="12.7109375" style="90" customWidth="1"/>
    <col min="4" max="4" width="15.140625" style="90" bestFit="1" customWidth="1"/>
    <col min="5" max="5" width="14" style="90" bestFit="1" customWidth="1"/>
    <col min="6" max="6" width="12.5703125" style="90" customWidth="1"/>
    <col min="7" max="7" width="13.5703125" style="90" customWidth="1"/>
    <col min="8" max="8" width="13.42578125" style="90" customWidth="1"/>
    <col min="9" max="9" width="12.85546875" style="90" customWidth="1"/>
    <col min="10" max="10" width="14.42578125" style="90" bestFit="1" customWidth="1"/>
    <col min="11" max="11" width="14" style="90" customWidth="1"/>
    <col min="12" max="12" width="15.42578125" style="90" bestFit="1" customWidth="1"/>
    <col min="13" max="15" width="12.7109375" style="90" customWidth="1"/>
    <col min="16" max="16" width="9.85546875" style="90" bestFit="1" customWidth="1"/>
    <col min="17" max="17" width="9.85546875" style="90" customWidth="1"/>
    <col min="18" max="18" width="8.140625" style="90" bestFit="1" customWidth="1"/>
    <col min="19" max="19" width="8.5703125" style="90" bestFit="1" customWidth="1"/>
    <col min="20" max="21" width="8.140625" style="90" bestFit="1" customWidth="1"/>
    <col min="22" max="22" width="8.5703125" style="90" bestFit="1" customWidth="1"/>
    <col min="23" max="23" width="8.140625" style="87" bestFit="1" customWidth="1"/>
    <col min="24" max="24" width="8.5703125" style="87" bestFit="1" customWidth="1"/>
    <col min="25" max="25" width="8.140625" style="87" bestFit="1" customWidth="1"/>
    <col min="26" max="26" width="12.85546875" style="87" customWidth="1"/>
    <col min="27" max="27" width="10.28515625" style="87" bestFit="1" customWidth="1"/>
    <col min="28" max="29" width="11.42578125" style="87" bestFit="1" customWidth="1"/>
    <col min="30" max="30" width="12.5703125" style="87" bestFit="1" customWidth="1"/>
    <col min="31" max="31" width="13.42578125" style="87" customWidth="1"/>
    <col min="32" max="32" width="12.140625" style="87" bestFit="1" customWidth="1"/>
    <col min="33" max="33" width="16.42578125" style="87" customWidth="1"/>
    <col min="34" max="34" width="11.140625" style="87" customWidth="1"/>
    <col min="35" max="35" width="9.85546875" style="87" bestFit="1" customWidth="1"/>
    <col min="36" max="36" width="11.42578125" style="87" bestFit="1" customWidth="1"/>
    <col min="37" max="37" width="16.7109375" style="87" bestFit="1" customWidth="1"/>
    <col min="38" max="38" width="7" style="87" bestFit="1" customWidth="1"/>
    <col min="39" max="39" width="13.7109375" style="87" bestFit="1" customWidth="1"/>
    <col min="40" max="40" width="12" style="87" bestFit="1" customWidth="1"/>
    <col min="41" max="41" width="10.42578125" style="87" bestFit="1" customWidth="1"/>
    <col min="42" max="42" width="9.5703125" style="87" bestFit="1" customWidth="1"/>
    <col min="43" max="43" width="10.42578125" style="87" bestFit="1" customWidth="1"/>
    <col min="44" max="44" width="9.7109375" style="87" bestFit="1" customWidth="1"/>
    <col min="45" max="45" width="19.7109375" style="87" bestFit="1" customWidth="1"/>
    <col min="46" max="46" width="7" style="87" bestFit="1" customWidth="1"/>
    <col min="47" max="51" width="9.140625" style="87"/>
    <col min="52" max="52" width="18.85546875" style="87" bestFit="1" customWidth="1"/>
    <col min="53" max="68" width="9.140625" style="87"/>
    <col min="69" max="69" width="20.140625" style="87" bestFit="1" customWidth="1"/>
    <col min="70" max="70" width="11.5703125" style="87" bestFit="1" customWidth="1"/>
    <col min="71" max="71" width="12" style="87" bestFit="1" customWidth="1"/>
    <col min="72" max="74" width="9.140625" style="87"/>
    <col min="75" max="75" width="25.140625" style="87" bestFit="1" customWidth="1"/>
    <col min="76" max="78" width="9.140625" style="87"/>
    <col min="79" max="79" width="19.140625" style="87" bestFit="1" customWidth="1"/>
    <col min="80" max="80" width="11.5703125" style="87" bestFit="1" customWidth="1"/>
    <col min="81" max="81" width="12" style="87" bestFit="1" customWidth="1"/>
    <col min="82" max="84" width="9.140625" style="87"/>
    <col min="85" max="85" width="23.28515625" style="87" bestFit="1" customWidth="1"/>
    <col min="86" max="88" width="9.140625" style="87"/>
    <col min="89" max="89" width="17.42578125" style="87" bestFit="1" customWidth="1"/>
    <col min="90" max="90" width="9.28515625" style="87" customWidth="1"/>
    <col min="91" max="16384" width="9.140625" style="87"/>
  </cols>
  <sheetData>
    <row r="1" spans="1:218" ht="13.5" thickBot="1" x14ac:dyDescent="0.25">
      <c r="A1" s="87" t="s">
        <v>1242</v>
      </c>
      <c r="B1" s="88" t="s">
        <v>1434</v>
      </c>
      <c r="C1" s="89" t="s">
        <v>1243</v>
      </c>
      <c r="J1" s="115"/>
      <c r="K1" s="116"/>
      <c r="L1" s="115"/>
      <c r="BP1"/>
      <c r="BQ1" s="76" t="s">
        <v>223</v>
      </c>
      <c r="BR1" s="77" t="s">
        <v>224</v>
      </c>
      <c r="BS1" s="76" t="s">
        <v>225</v>
      </c>
      <c r="BT1" s="78" t="s">
        <v>226</v>
      </c>
      <c r="BU1" s="78"/>
      <c r="BV1" s="79"/>
      <c r="BW1" s="80"/>
      <c r="BX1" s="108">
        <v>368</v>
      </c>
      <c r="BZ1"/>
      <c r="CA1" s="76" t="s">
        <v>223</v>
      </c>
      <c r="CB1" s="77" t="s">
        <v>224</v>
      </c>
      <c r="CC1" s="76" t="s">
        <v>225</v>
      </c>
      <c r="CD1" s="78" t="s">
        <v>226</v>
      </c>
      <c r="CE1"/>
      <c r="CF1"/>
      <c r="CG1"/>
      <c r="CH1" s="108">
        <v>368</v>
      </c>
      <c r="CJ1"/>
      <c r="CK1"/>
      <c r="CL1"/>
      <c r="CM1"/>
      <c r="CN1"/>
      <c r="CO1"/>
    </row>
    <row r="2" spans="1:218" ht="12.75" x14ac:dyDescent="0.2">
      <c r="A2" s="87" t="s">
        <v>1244</v>
      </c>
      <c r="B2" s="88" t="s">
        <v>1434</v>
      </c>
      <c r="C2" s="89" t="s">
        <v>1245</v>
      </c>
      <c r="BP2" s="81">
        <f t="shared" ref="BP2:BP65" si="0">BP1+BV2</f>
        <v>1</v>
      </c>
      <c r="BQ2" s="112" t="s">
        <v>227</v>
      </c>
      <c r="BR2" s="82" t="s">
        <v>228</v>
      </c>
      <c r="BS2" s="83" t="s">
        <v>229</v>
      </c>
      <c r="BT2" s="84" t="s">
        <v>230</v>
      </c>
      <c r="BU2" s="85"/>
      <c r="BV2" s="79">
        <v>1</v>
      </c>
      <c r="BW2" s="80" t="s">
        <v>834</v>
      </c>
      <c r="BX2"/>
      <c r="BZ2" s="81">
        <f t="shared" ref="BZ2:BZ33" si="1">BZ1+CF2</f>
        <v>1</v>
      </c>
      <c r="CA2" s="112" t="s">
        <v>227</v>
      </c>
      <c r="CB2" s="82" t="s">
        <v>231</v>
      </c>
      <c r="CC2" s="83" t="s">
        <v>229</v>
      </c>
      <c r="CD2" s="84" t="s">
        <v>230</v>
      </c>
      <c r="CE2" s="85"/>
      <c r="CF2" s="79">
        <v>1</v>
      </c>
      <c r="CG2" s="139" t="s">
        <v>649</v>
      </c>
      <c r="CH2"/>
      <c r="CJ2"/>
      <c r="CK2" s="109" t="s">
        <v>162</v>
      </c>
      <c r="CL2" s="110" t="s">
        <v>163</v>
      </c>
      <c r="CM2" s="111"/>
      <c r="CN2" s="111"/>
      <c r="CO2" s="144">
        <v>14</v>
      </c>
    </row>
    <row r="3" spans="1:218" ht="12.75" x14ac:dyDescent="0.2">
      <c r="A3" s="87" t="s">
        <v>1246</v>
      </c>
      <c r="B3" s="88" t="s">
        <v>1247</v>
      </c>
      <c r="C3" s="89" t="s">
        <v>1248</v>
      </c>
      <c r="BP3" s="81">
        <f t="shared" si="0"/>
        <v>2</v>
      </c>
      <c r="BQ3" s="112" t="s">
        <v>233</v>
      </c>
      <c r="BR3" s="82" t="s">
        <v>228</v>
      </c>
      <c r="BS3" s="86" t="s">
        <v>229</v>
      </c>
      <c r="BT3" s="84" t="s">
        <v>230</v>
      </c>
      <c r="BU3" s="85"/>
      <c r="BV3" s="79">
        <v>1</v>
      </c>
      <c r="BW3" s="80" t="s">
        <v>835</v>
      </c>
      <c r="BX3"/>
      <c r="BZ3" s="81">
        <f t="shared" si="1"/>
        <v>2</v>
      </c>
      <c r="CA3" s="112" t="s">
        <v>232</v>
      </c>
      <c r="CB3" s="82" t="s">
        <v>231</v>
      </c>
      <c r="CC3" s="83" t="s">
        <v>229</v>
      </c>
      <c r="CD3" s="84" t="s">
        <v>230</v>
      </c>
      <c r="CE3" s="85"/>
      <c r="CF3" s="79">
        <v>1</v>
      </c>
      <c r="CG3" s="139" t="s">
        <v>650</v>
      </c>
      <c r="CH3"/>
      <c r="CJ3">
        <v>1</v>
      </c>
      <c r="CK3" s="69" t="s">
        <v>167</v>
      </c>
      <c r="CL3" s="70" t="s">
        <v>168</v>
      </c>
      <c r="CM3" s="2"/>
      <c r="CN3" s="21"/>
      <c r="CO3" s="46"/>
      <c r="HJ3" s="90"/>
    </row>
    <row r="4" spans="1:218" ht="12.75" x14ac:dyDescent="0.2">
      <c r="A4" s="87"/>
      <c r="B4" s="88"/>
      <c r="C4" s="89"/>
      <c r="J4" s="91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81">
        <f t="shared" si="0"/>
        <v>3</v>
      </c>
      <c r="BQ4" s="112" t="s">
        <v>234</v>
      </c>
      <c r="BR4" s="80" t="s">
        <v>228</v>
      </c>
      <c r="BS4" s="79" t="s">
        <v>229</v>
      </c>
      <c r="BT4" s="85" t="s">
        <v>230</v>
      </c>
      <c r="BU4" s="85"/>
      <c r="BV4" s="79">
        <v>1</v>
      </c>
      <c r="BW4" s="80" t="s">
        <v>836</v>
      </c>
      <c r="BX4"/>
      <c r="BY4" s="90"/>
      <c r="BZ4" s="81">
        <f t="shared" si="1"/>
        <v>3</v>
      </c>
      <c r="CA4" s="112" t="s">
        <v>233</v>
      </c>
      <c r="CB4" s="82" t="s">
        <v>231</v>
      </c>
      <c r="CC4" s="83" t="s">
        <v>229</v>
      </c>
      <c r="CD4" s="84" t="s">
        <v>230</v>
      </c>
      <c r="CE4" s="85"/>
      <c r="CF4" s="79">
        <v>1</v>
      </c>
      <c r="CG4" s="139" t="s">
        <v>651</v>
      </c>
      <c r="CH4"/>
      <c r="CI4" s="90"/>
      <c r="CJ4">
        <v>2</v>
      </c>
      <c r="CK4" s="69" t="s">
        <v>172</v>
      </c>
      <c r="CL4" s="70" t="s">
        <v>173</v>
      </c>
      <c r="CM4" s="2"/>
      <c r="CN4" s="21"/>
      <c r="CO4" s="46"/>
      <c r="CP4" s="90"/>
      <c r="CQ4" s="90"/>
      <c r="CR4" s="90"/>
      <c r="CS4" s="90"/>
      <c r="CT4" s="90"/>
      <c r="CU4" s="90"/>
      <c r="CV4" s="90"/>
      <c r="CW4" s="90"/>
      <c r="CX4" s="90"/>
      <c r="CY4" s="90"/>
      <c r="CZ4" s="90"/>
      <c r="DA4" s="90"/>
      <c r="DB4" s="90"/>
      <c r="DC4" s="90"/>
      <c r="DD4" s="90"/>
      <c r="DE4" s="90"/>
      <c r="DF4" s="90"/>
      <c r="DG4" s="90"/>
      <c r="DH4" s="90"/>
      <c r="DI4" s="90"/>
      <c r="DJ4" s="90"/>
      <c r="DK4" s="90"/>
      <c r="DL4" s="90"/>
      <c r="DM4" s="90"/>
      <c r="DN4" s="90"/>
      <c r="DO4" s="90"/>
      <c r="DP4" s="90"/>
      <c r="DQ4" s="90"/>
      <c r="DR4" s="90"/>
      <c r="DS4" s="90"/>
      <c r="DT4" s="90"/>
      <c r="DU4" s="90"/>
      <c r="DV4" s="90"/>
      <c r="DW4" s="90"/>
      <c r="DX4" s="90"/>
      <c r="DY4" s="90"/>
      <c r="DZ4" s="90"/>
      <c r="EA4" s="90"/>
      <c r="EB4" s="90"/>
      <c r="EC4" s="90"/>
      <c r="ED4" s="90"/>
      <c r="EE4" s="90"/>
      <c r="EF4" s="90"/>
      <c r="EG4" s="90"/>
      <c r="EH4" s="90"/>
      <c r="EI4" s="90"/>
      <c r="EJ4" s="90"/>
      <c r="EK4" s="90"/>
      <c r="EL4" s="90"/>
      <c r="EM4" s="90"/>
      <c r="EN4" s="90"/>
      <c r="EO4" s="90"/>
      <c r="EP4" s="90"/>
      <c r="EQ4" s="90"/>
      <c r="ER4" s="90"/>
      <c r="ES4" s="90"/>
      <c r="ET4" s="90"/>
      <c r="EU4" s="90"/>
      <c r="EV4" s="90"/>
      <c r="EW4" s="90"/>
      <c r="EX4" s="90"/>
      <c r="EY4" s="90"/>
      <c r="EZ4" s="90"/>
      <c r="FA4" s="90"/>
      <c r="FB4" s="90"/>
      <c r="FC4" s="90"/>
      <c r="FD4" s="90"/>
      <c r="FE4" s="90"/>
      <c r="FF4" s="90"/>
      <c r="FG4" s="90"/>
      <c r="FH4" s="90"/>
      <c r="FI4" s="90"/>
      <c r="FJ4" s="90"/>
      <c r="FK4" s="90"/>
      <c r="FL4" s="90"/>
      <c r="FM4" s="90"/>
      <c r="FN4" s="90"/>
      <c r="FO4" s="90"/>
      <c r="FP4" s="90"/>
      <c r="FQ4" s="90"/>
      <c r="FR4" s="90"/>
      <c r="FS4" s="90"/>
      <c r="FT4" s="90"/>
      <c r="FU4" s="90"/>
      <c r="FV4" s="90"/>
      <c r="FW4" s="90"/>
      <c r="FX4" s="90"/>
      <c r="FY4" s="90"/>
      <c r="FZ4" s="90"/>
      <c r="GA4" s="90"/>
      <c r="GB4" s="90"/>
      <c r="GC4" s="90"/>
      <c r="GD4" s="90"/>
      <c r="GE4" s="90"/>
      <c r="GF4" s="90"/>
      <c r="GG4" s="90"/>
      <c r="GH4" s="90"/>
      <c r="GI4" s="90"/>
      <c r="GJ4" s="90"/>
      <c r="GK4" s="90"/>
      <c r="GL4" s="90"/>
      <c r="GM4" s="90"/>
      <c r="GN4" s="90"/>
      <c r="GO4" s="90"/>
      <c r="GP4" s="90"/>
      <c r="GQ4" s="90"/>
      <c r="GR4" s="90"/>
      <c r="GS4" s="90"/>
      <c r="GT4" s="90"/>
      <c r="GU4" s="90"/>
      <c r="GV4" s="90"/>
      <c r="GW4" s="90"/>
      <c r="GX4" s="90"/>
      <c r="GY4" s="90"/>
      <c r="GZ4" s="90"/>
      <c r="HA4" s="90"/>
      <c r="HB4" s="90"/>
      <c r="HC4" s="90"/>
      <c r="HD4" s="90"/>
      <c r="HE4" s="90"/>
      <c r="HF4" s="90"/>
      <c r="HG4" s="90"/>
      <c r="HH4" s="90"/>
      <c r="HI4" s="90"/>
      <c r="HJ4" s="90"/>
    </row>
    <row r="5" spans="1:218" ht="12.75" x14ac:dyDescent="0.2">
      <c r="A5" s="89"/>
      <c r="G5" s="92" t="s">
        <v>1249</v>
      </c>
      <c r="BP5" s="81">
        <f t="shared" si="0"/>
        <v>4</v>
      </c>
      <c r="BQ5" s="112" t="s">
        <v>235</v>
      </c>
      <c r="BR5" s="80" t="s">
        <v>228</v>
      </c>
      <c r="BS5" s="79" t="s">
        <v>229</v>
      </c>
      <c r="BT5" s="85" t="s">
        <v>230</v>
      </c>
      <c r="BU5" s="85"/>
      <c r="BV5" s="79">
        <v>1</v>
      </c>
      <c r="BW5" s="80" t="s">
        <v>837</v>
      </c>
      <c r="BX5"/>
      <c r="BZ5" s="81">
        <f t="shared" si="1"/>
        <v>4</v>
      </c>
      <c r="CA5" s="112" t="s">
        <v>234</v>
      </c>
      <c r="CB5" s="80" t="s">
        <v>231</v>
      </c>
      <c r="CC5" s="79" t="s">
        <v>229</v>
      </c>
      <c r="CD5" s="85" t="s">
        <v>230</v>
      </c>
      <c r="CE5" s="85"/>
      <c r="CF5" s="79">
        <v>1</v>
      </c>
      <c r="CG5" s="139" t="s">
        <v>652</v>
      </c>
      <c r="CH5"/>
      <c r="CJ5">
        <v>3</v>
      </c>
      <c r="CK5" s="69" t="s">
        <v>175</v>
      </c>
      <c r="CL5" s="70" t="s">
        <v>176</v>
      </c>
      <c r="CM5" s="2"/>
      <c r="CN5" s="21"/>
      <c r="CO5" s="46"/>
    </row>
    <row r="6" spans="1:218" ht="12.75" x14ac:dyDescent="0.2">
      <c r="A6" s="93">
        <f ca="1">Inputs!D12</f>
        <v>37104</v>
      </c>
      <c r="C6" s="89"/>
      <c r="N6" s="485"/>
      <c r="O6" s="485"/>
      <c r="BP6" s="81">
        <f t="shared" si="0"/>
        <v>5</v>
      </c>
      <c r="BQ6" s="112" t="s">
        <v>236</v>
      </c>
      <c r="BR6" s="80" t="s">
        <v>228</v>
      </c>
      <c r="BS6" s="79" t="s">
        <v>229</v>
      </c>
      <c r="BT6" s="85" t="s">
        <v>230</v>
      </c>
      <c r="BU6" s="85"/>
      <c r="BV6" s="79">
        <v>1</v>
      </c>
      <c r="BW6" s="80" t="s">
        <v>838</v>
      </c>
      <c r="BX6"/>
      <c r="BZ6" s="81">
        <f t="shared" si="1"/>
        <v>5</v>
      </c>
      <c r="CA6" s="112" t="s">
        <v>236</v>
      </c>
      <c r="CB6" s="80" t="s">
        <v>231</v>
      </c>
      <c r="CC6" s="79" t="s">
        <v>229</v>
      </c>
      <c r="CD6" s="85" t="s">
        <v>230</v>
      </c>
      <c r="CE6" s="85"/>
      <c r="CF6" s="79">
        <v>1</v>
      </c>
      <c r="CG6" s="139" t="s">
        <v>653</v>
      </c>
      <c r="CH6"/>
      <c r="CJ6">
        <v>4</v>
      </c>
      <c r="CK6" s="69" t="s">
        <v>180</v>
      </c>
      <c r="CL6" s="70" t="s">
        <v>181</v>
      </c>
      <c r="CM6" s="2"/>
      <c r="CN6" s="21"/>
      <c r="CO6" s="46"/>
    </row>
    <row r="7" spans="1:218" ht="12.75" x14ac:dyDescent="0.2">
      <c r="A7" s="87"/>
      <c r="B7" s="88"/>
      <c r="C7" s="94"/>
      <c r="L7" s="90" t="s">
        <v>221</v>
      </c>
      <c r="M7" s="90" t="s">
        <v>222</v>
      </c>
      <c r="N7" s="90" t="s">
        <v>221</v>
      </c>
      <c r="O7" s="90" t="s">
        <v>222</v>
      </c>
      <c r="BP7" s="81">
        <f t="shared" si="0"/>
        <v>6</v>
      </c>
      <c r="BQ7" s="112" t="s">
        <v>238</v>
      </c>
      <c r="BR7" s="80" t="s">
        <v>228</v>
      </c>
      <c r="BS7" s="79" t="s">
        <v>229</v>
      </c>
      <c r="BT7" s="85" t="s">
        <v>230</v>
      </c>
      <c r="BU7" s="85"/>
      <c r="BV7" s="79">
        <v>1</v>
      </c>
      <c r="BW7" s="80" t="s">
        <v>839</v>
      </c>
      <c r="BX7"/>
      <c r="BZ7" s="81">
        <f t="shared" si="1"/>
        <v>6</v>
      </c>
      <c r="CA7" s="112" t="s">
        <v>237</v>
      </c>
      <c r="CB7" s="80" t="s">
        <v>231</v>
      </c>
      <c r="CC7" s="79" t="s">
        <v>229</v>
      </c>
      <c r="CD7" s="85" t="s">
        <v>230</v>
      </c>
      <c r="CE7" s="85"/>
      <c r="CF7" s="79">
        <v>1</v>
      </c>
      <c r="CG7" s="139" t="s">
        <v>654</v>
      </c>
      <c r="CH7"/>
      <c r="CJ7">
        <v>5</v>
      </c>
      <c r="CK7" s="69" t="s">
        <v>185</v>
      </c>
      <c r="CL7" s="70" t="s">
        <v>186</v>
      </c>
      <c r="CM7" s="2"/>
      <c r="CN7" s="21"/>
      <c r="CO7" s="46"/>
    </row>
    <row r="8" spans="1:218" ht="12.75" x14ac:dyDescent="0.2">
      <c r="A8" s="87"/>
      <c r="B8" s="95"/>
      <c r="C8" s="90" t="s">
        <v>1283</v>
      </c>
      <c r="D8" s="92" t="s">
        <v>1330</v>
      </c>
      <c r="E8" s="90" t="s">
        <v>1331</v>
      </c>
      <c r="F8" s="90" t="s">
        <v>1280</v>
      </c>
      <c r="G8" s="90" t="s">
        <v>1279</v>
      </c>
      <c r="H8" s="92" t="s">
        <v>1282</v>
      </c>
      <c r="I8" s="90" t="s">
        <v>1278</v>
      </c>
      <c r="J8" s="90" t="s">
        <v>1277</v>
      </c>
      <c r="K8" s="92" t="s">
        <v>1281</v>
      </c>
      <c r="L8" s="90" t="s">
        <v>648</v>
      </c>
      <c r="M8" s="90" t="s">
        <v>648</v>
      </c>
      <c r="N8" s="90" t="s">
        <v>1348</v>
      </c>
      <c r="O8" s="90" t="s">
        <v>1348</v>
      </c>
      <c r="BP8" s="81">
        <f t="shared" si="0"/>
        <v>7</v>
      </c>
      <c r="BQ8" s="112" t="s">
        <v>239</v>
      </c>
      <c r="BR8" s="80" t="s">
        <v>228</v>
      </c>
      <c r="BS8" s="79" t="s">
        <v>229</v>
      </c>
      <c r="BT8" s="85" t="s">
        <v>230</v>
      </c>
      <c r="BU8" s="85"/>
      <c r="BV8" s="79">
        <v>1</v>
      </c>
      <c r="BW8" s="80" t="s">
        <v>840</v>
      </c>
      <c r="BX8"/>
      <c r="BZ8" s="81">
        <f t="shared" si="1"/>
        <v>7</v>
      </c>
      <c r="CA8" s="112" t="s">
        <v>240</v>
      </c>
      <c r="CB8" s="80" t="s">
        <v>231</v>
      </c>
      <c r="CC8" s="79" t="s">
        <v>229</v>
      </c>
      <c r="CD8" s="85" t="s">
        <v>230</v>
      </c>
      <c r="CE8" s="85"/>
      <c r="CF8" s="79">
        <v>1</v>
      </c>
      <c r="CG8" s="139" t="s">
        <v>655</v>
      </c>
      <c r="CH8"/>
      <c r="CJ8">
        <v>6</v>
      </c>
      <c r="CK8" s="69" t="s">
        <v>190</v>
      </c>
      <c r="CL8" s="70" t="s">
        <v>191</v>
      </c>
      <c r="CM8" s="2"/>
      <c r="CN8" s="21"/>
      <c r="CO8" s="46"/>
    </row>
    <row r="9" spans="1:218" ht="12.75" x14ac:dyDescent="0.2">
      <c r="A9" s="87"/>
      <c r="B9" s="95"/>
      <c r="J9" s="91"/>
      <c r="K9" s="91"/>
      <c r="L9" s="91"/>
      <c r="BP9" s="81">
        <f t="shared" si="0"/>
        <v>8</v>
      </c>
      <c r="BQ9" s="112" t="s">
        <v>240</v>
      </c>
      <c r="BR9" s="80" t="s">
        <v>228</v>
      </c>
      <c r="BS9" s="79" t="s">
        <v>229</v>
      </c>
      <c r="BT9" s="85" t="s">
        <v>230</v>
      </c>
      <c r="BU9" s="85"/>
      <c r="BV9" s="79">
        <v>1</v>
      </c>
      <c r="BW9" s="80" t="s">
        <v>841</v>
      </c>
      <c r="BX9"/>
      <c r="BZ9" s="81">
        <f t="shared" si="1"/>
        <v>8</v>
      </c>
      <c r="CA9" s="112" t="s">
        <v>241</v>
      </c>
      <c r="CB9" s="80" t="s">
        <v>231</v>
      </c>
      <c r="CC9" s="79" t="s">
        <v>229</v>
      </c>
      <c r="CD9" s="85" t="s">
        <v>230</v>
      </c>
      <c r="CE9" s="85"/>
      <c r="CF9" s="79">
        <v>1</v>
      </c>
      <c r="CG9" s="139" t="s">
        <v>656</v>
      </c>
      <c r="CH9"/>
      <c r="CJ9">
        <v>7</v>
      </c>
      <c r="CK9" s="69" t="s">
        <v>195</v>
      </c>
      <c r="CL9" s="70" t="s">
        <v>196</v>
      </c>
      <c r="CM9" s="2"/>
      <c r="CN9" s="21"/>
      <c r="CO9" s="46"/>
    </row>
    <row r="10" spans="1:218" ht="12.75" x14ac:dyDescent="0.2">
      <c r="A10" s="87"/>
      <c r="B10" s="90">
        <v>1</v>
      </c>
      <c r="C10" s="90">
        <v>2</v>
      </c>
      <c r="D10" s="90">
        <v>3</v>
      </c>
      <c r="E10" s="90">
        <v>4</v>
      </c>
      <c r="F10" s="90">
        <v>5</v>
      </c>
      <c r="G10" s="90">
        <v>6</v>
      </c>
      <c r="H10" s="90">
        <v>7</v>
      </c>
      <c r="I10" s="90">
        <v>8</v>
      </c>
      <c r="J10" s="90">
        <v>9</v>
      </c>
      <c r="K10" s="90">
        <v>10</v>
      </c>
      <c r="L10" s="90">
        <v>11</v>
      </c>
      <c r="M10" s="90">
        <v>12</v>
      </c>
      <c r="N10" s="90">
        <v>13</v>
      </c>
      <c r="O10" s="90">
        <v>14</v>
      </c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  <c r="BP10" s="81">
        <f t="shared" si="0"/>
        <v>9</v>
      </c>
      <c r="BQ10" s="112" t="s">
        <v>241</v>
      </c>
      <c r="BR10" s="80" t="s">
        <v>228</v>
      </c>
      <c r="BS10" s="79" t="s">
        <v>229</v>
      </c>
      <c r="BT10" s="85" t="s">
        <v>230</v>
      </c>
      <c r="BU10" s="85"/>
      <c r="BV10" s="79">
        <v>1</v>
      </c>
      <c r="BW10" s="80" t="s">
        <v>842</v>
      </c>
      <c r="BX10"/>
      <c r="BZ10" s="81">
        <f t="shared" si="1"/>
        <v>9</v>
      </c>
      <c r="CA10" s="112" t="s">
        <v>242</v>
      </c>
      <c r="CB10" s="80" t="s">
        <v>231</v>
      </c>
      <c r="CC10" s="79" t="s">
        <v>229</v>
      </c>
      <c r="CD10" s="85" t="s">
        <v>230</v>
      </c>
      <c r="CE10" s="85"/>
      <c r="CF10" s="79">
        <v>1</v>
      </c>
      <c r="CG10" s="139" t="s">
        <v>657</v>
      </c>
      <c r="CH10"/>
      <c r="CJ10">
        <v>8</v>
      </c>
      <c r="CK10" s="69" t="s">
        <v>199</v>
      </c>
      <c r="CL10" s="70" t="s">
        <v>200</v>
      </c>
      <c r="CM10" s="2"/>
      <c r="CN10" s="21"/>
      <c r="CO10" s="46"/>
    </row>
    <row r="11" spans="1:218" ht="12.75" x14ac:dyDescent="0.2">
      <c r="A11" s="87"/>
      <c r="B11" s="96" t="s">
        <v>1250</v>
      </c>
      <c r="C11" s="97">
        <f t="shared" ref="C11:M11" ca="1" si="2">Today</f>
        <v>37104</v>
      </c>
      <c r="D11" s="97">
        <f t="shared" ca="1" si="2"/>
        <v>37104</v>
      </c>
      <c r="E11" s="97">
        <f t="shared" ca="1" si="2"/>
        <v>37104</v>
      </c>
      <c r="F11" s="97">
        <f t="shared" ca="1" si="2"/>
        <v>37104</v>
      </c>
      <c r="G11" s="97">
        <f t="shared" ca="1" si="2"/>
        <v>37104</v>
      </c>
      <c r="H11" s="97">
        <f t="shared" ca="1" si="2"/>
        <v>37104</v>
      </c>
      <c r="I11" s="97">
        <f t="shared" ca="1" si="2"/>
        <v>37104</v>
      </c>
      <c r="J11" s="97">
        <f t="shared" ca="1" si="2"/>
        <v>37104</v>
      </c>
      <c r="K11" s="97">
        <f t="shared" ca="1" si="2"/>
        <v>37104</v>
      </c>
      <c r="L11" s="97">
        <f t="shared" ca="1" si="2"/>
        <v>37104</v>
      </c>
      <c r="M11" s="97">
        <f t="shared" ca="1" si="2"/>
        <v>37104</v>
      </c>
      <c r="N11" s="97">
        <f ca="1">Today</f>
        <v>37104</v>
      </c>
      <c r="O11" s="97">
        <f ca="1">Today</f>
        <v>37104</v>
      </c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P11" s="81">
        <f t="shared" si="0"/>
        <v>10</v>
      </c>
      <c r="BQ11" s="112" t="s">
        <v>242</v>
      </c>
      <c r="BR11" s="80" t="s">
        <v>228</v>
      </c>
      <c r="BS11" s="79" t="s">
        <v>229</v>
      </c>
      <c r="BT11" s="85" t="s">
        <v>230</v>
      </c>
      <c r="BU11" s="85"/>
      <c r="BV11" s="79">
        <v>1</v>
      </c>
      <c r="BW11" s="80" t="s">
        <v>843</v>
      </c>
      <c r="BX11"/>
      <c r="BZ11" s="81">
        <f t="shared" si="1"/>
        <v>10</v>
      </c>
      <c r="CA11" s="112" t="s">
        <v>243</v>
      </c>
      <c r="CB11" s="80" t="s">
        <v>231</v>
      </c>
      <c r="CC11" s="79" t="s">
        <v>229</v>
      </c>
      <c r="CD11" s="85" t="s">
        <v>230</v>
      </c>
      <c r="CE11" s="85"/>
      <c r="CF11" s="79">
        <v>1</v>
      </c>
      <c r="CG11" s="139" t="s">
        <v>658</v>
      </c>
      <c r="CH11"/>
      <c r="CJ11">
        <v>9</v>
      </c>
      <c r="CK11" s="69" t="s">
        <v>204</v>
      </c>
      <c r="CL11" s="70" t="s">
        <v>205</v>
      </c>
      <c r="CM11" s="2"/>
      <c r="CN11" s="21"/>
      <c r="CO11" s="46"/>
    </row>
    <row r="12" spans="1:218" ht="12.75" x14ac:dyDescent="0.2">
      <c r="A12" s="87"/>
      <c r="B12" s="96" t="s">
        <v>1251</v>
      </c>
      <c r="C12" s="88">
        <f t="shared" ref="C12:M12" ca="1" si="3">BeginningOfNextMonth(C11)</f>
        <v>37135</v>
      </c>
      <c r="D12" s="88">
        <f t="shared" ca="1" si="3"/>
        <v>37135</v>
      </c>
      <c r="E12" s="88">
        <f t="shared" ca="1" si="3"/>
        <v>37135</v>
      </c>
      <c r="F12" s="88">
        <f t="shared" ca="1" si="3"/>
        <v>37135</v>
      </c>
      <c r="G12" s="88">
        <f t="shared" ca="1" si="3"/>
        <v>37135</v>
      </c>
      <c r="H12" s="88">
        <f t="shared" ca="1" si="3"/>
        <v>37135</v>
      </c>
      <c r="I12" s="88">
        <f t="shared" ca="1" si="3"/>
        <v>37135</v>
      </c>
      <c r="J12" s="88">
        <f t="shared" ca="1" si="3"/>
        <v>37135</v>
      </c>
      <c r="K12" s="88">
        <f t="shared" ca="1" si="3"/>
        <v>37135</v>
      </c>
      <c r="L12" s="88">
        <f t="shared" ca="1" si="3"/>
        <v>37135</v>
      </c>
      <c r="M12" s="88">
        <f t="shared" ca="1" si="3"/>
        <v>37135</v>
      </c>
      <c r="N12" s="88">
        <f ca="1">BeginningOfNextMonth(N11)</f>
        <v>37135</v>
      </c>
      <c r="O12" s="88">
        <f ca="1">BeginningOfNextMonth(O11)</f>
        <v>37135</v>
      </c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P12" s="81">
        <f t="shared" si="0"/>
        <v>11</v>
      </c>
      <c r="BQ12" s="112" t="s">
        <v>243</v>
      </c>
      <c r="BR12" s="80" t="s">
        <v>228</v>
      </c>
      <c r="BS12" s="79" t="s">
        <v>229</v>
      </c>
      <c r="BT12" s="85" t="s">
        <v>230</v>
      </c>
      <c r="BU12" s="85"/>
      <c r="BV12" s="79">
        <v>1</v>
      </c>
      <c r="BW12" s="80" t="s">
        <v>844</v>
      </c>
      <c r="BX12"/>
      <c r="BZ12" s="81">
        <f t="shared" si="1"/>
        <v>11</v>
      </c>
      <c r="CA12" s="112" t="s">
        <v>244</v>
      </c>
      <c r="CB12" s="80" t="s">
        <v>231</v>
      </c>
      <c r="CC12" s="79" t="s">
        <v>229</v>
      </c>
      <c r="CD12" s="85" t="s">
        <v>230</v>
      </c>
      <c r="CE12" s="85"/>
      <c r="CF12" s="79">
        <v>1</v>
      </c>
      <c r="CG12" s="139" t="s">
        <v>659</v>
      </c>
      <c r="CH12"/>
      <c r="CJ12">
        <v>10</v>
      </c>
      <c r="CK12" s="69" t="s">
        <v>208</v>
      </c>
      <c r="CL12" s="70" t="s">
        <v>209</v>
      </c>
      <c r="CM12" s="2"/>
      <c r="CN12" s="21"/>
      <c r="CO12" s="46"/>
    </row>
    <row r="13" spans="1:218" ht="12.75" x14ac:dyDescent="0.2">
      <c r="A13" s="87"/>
      <c r="B13" s="96" t="s">
        <v>1252</v>
      </c>
      <c r="C13" s="98" t="s">
        <v>1253</v>
      </c>
      <c r="D13" s="99" t="str">
        <f>VLOOKUP($CO$2,$CJ$3:$CK$17,2)</f>
        <v>NG_OMICRON_14</v>
      </c>
      <c r="E13" s="99" t="str">
        <f>VLOOKUP($CO$2,$CJ$3:$CK$17,2)</f>
        <v>NG_OMICRON_14</v>
      </c>
      <c r="F13" s="90" t="s">
        <v>1254</v>
      </c>
      <c r="G13" s="90" t="s">
        <v>1254</v>
      </c>
      <c r="H13" s="90" t="s">
        <v>1254</v>
      </c>
      <c r="I13" s="90" t="s">
        <v>1254</v>
      </c>
      <c r="J13" s="90" t="s">
        <v>1254</v>
      </c>
      <c r="K13" s="90" t="s">
        <v>1254</v>
      </c>
      <c r="L13" s="99" t="str">
        <f>VLOOKUP($BX$1,$BP$2:$BQ$410,2)</f>
        <v>NGI-MICH_CG</v>
      </c>
      <c r="M13" s="99" t="str">
        <f>VLOOKUP($CH$1,$BP$2:$BQ$410,2)</f>
        <v>NGI-MICH_CG</v>
      </c>
      <c r="N13" s="99" t="str">
        <f>VLOOKUP($BX$1,$BP$2:$BQ$410,2)</f>
        <v>NGI-MICH_CG</v>
      </c>
      <c r="O13" s="99" t="str">
        <f>VLOOKUP($CH$1,$BP$2:$BQ$410,2)</f>
        <v>NGI-MICH_CG</v>
      </c>
      <c r="P13" s="100"/>
      <c r="Q13" s="100"/>
      <c r="R13" s="100"/>
      <c r="S13" s="100"/>
      <c r="T13" s="100" t="s">
        <v>221</v>
      </c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99"/>
      <c r="AH13" s="99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P13" s="81">
        <f t="shared" si="0"/>
        <v>12</v>
      </c>
      <c r="BQ13" s="112" t="s">
        <v>244</v>
      </c>
      <c r="BR13" s="80" t="s">
        <v>228</v>
      </c>
      <c r="BS13" s="79" t="s">
        <v>229</v>
      </c>
      <c r="BT13" s="85" t="s">
        <v>230</v>
      </c>
      <c r="BU13" s="85"/>
      <c r="BV13" s="79">
        <v>1</v>
      </c>
      <c r="BW13" s="80" t="s">
        <v>845</v>
      </c>
      <c r="BX13"/>
      <c r="BZ13" s="81">
        <f t="shared" si="1"/>
        <v>12</v>
      </c>
      <c r="CA13" s="112" t="s">
        <v>245</v>
      </c>
      <c r="CB13" s="80" t="s">
        <v>231</v>
      </c>
      <c r="CC13" s="79" t="s">
        <v>229</v>
      </c>
      <c r="CD13" s="85" t="s">
        <v>230</v>
      </c>
      <c r="CE13" s="85"/>
      <c r="CF13" s="79">
        <v>1</v>
      </c>
      <c r="CG13" s="139" t="s">
        <v>660</v>
      </c>
      <c r="CH13"/>
      <c r="CJ13">
        <v>11</v>
      </c>
      <c r="CK13" s="69" t="s">
        <v>1267</v>
      </c>
      <c r="CL13" s="70" t="s">
        <v>1265</v>
      </c>
      <c r="CM13" s="2"/>
      <c r="CN13" s="21"/>
      <c r="CO13" s="46"/>
    </row>
    <row r="14" spans="1:218" ht="12.75" x14ac:dyDescent="0.2">
      <c r="A14" s="87"/>
      <c r="B14" s="96" t="s">
        <v>1255</v>
      </c>
      <c r="C14" s="101" t="s">
        <v>1256</v>
      </c>
      <c r="D14" s="90" t="s">
        <v>1257</v>
      </c>
      <c r="E14" s="90" t="s">
        <v>1257</v>
      </c>
      <c r="F14" s="90" t="s">
        <v>1275</v>
      </c>
      <c r="G14" s="90" t="s">
        <v>1257</v>
      </c>
      <c r="H14" s="90" t="s">
        <v>1276</v>
      </c>
      <c r="I14" s="90" t="s">
        <v>1263</v>
      </c>
      <c r="J14" s="90" t="s">
        <v>229</v>
      </c>
      <c r="K14" s="90" t="s">
        <v>1264</v>
      </c>
      <c r="L14" s="90" t="s">
        <v>229</v>
      </c>
      <c r="M14" s="90" t="s">
        <v>229</v>
      </c>
      <c r="N14" s="90" t="s">
        <v>229</v>
      </c>
      <c r="O14" s="90" t="s">
        <v>229</v>
      </c>
      <c r="S14" s="90" t="s">
        <v>1269</v>
      </c>
      <c r="T14" s="90" t="s">
        <v>1272</v>
      </c>
      <c r="U14" s="90" t="s">
        <v>1269</v>
      </c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  <c r="BG14" s="90"/>
      <c r="BH14" s="90"/>
      <c r="BI14" s="90"/>
      <c r="BP14" s="81">
        <f t="shared" si="0"/>
        <v>13</v>
      </c>
      <c r="BQ14" s="112" t="s">
        <v>246</v>
      </c>
      <c r="BR14" s="80" t="s">
        <v>228</v>
      </c>
      <c r="BS14" s="79" t="s">
        <v>229</v>
      </c>
      <c r="BT14" s="85" t="s">
        <v>230</v>
      </c>
      <c r="BU14" s="85"/>
      <c r="BV14" s="79">
        <v>1</v>
      </c>
      <c r="BW14" s="80" t="s">
        <v>846</v>
      </c>
      <c r="BX14"/>
      <c r="BZ14" s="81">
        <f t="shared" si="1"/>
        <v>13</v>
      </c>
      <c r="CA14" s="112" t="s">
        <v>246</v>
      </c>
      <c r="CB14" s="80" t="s">
        <v>231</v>
      </c>
      <c r="CC14" s="79" t="s">
        <v>229</v>
      </c>
      <c r="CD14" s="85" t="s">
        <v>230</v>
      </c>
      <c r="CE14" s="85"/>
      <c r="CF14" s="79">
        <v>1</v>
      </c>
      <c r="CG14" s="139" t="s">
        <v>661</v>
      </c>
      <c r="CH14"/>
      <c r="CJ14">
        <v>12</v>
      </c>
      <c r="CK14" s="69" t="s">
        <v>1268</v>
      </c>
      <c r="CL14" s="70" t="s">
        <v>1266</v>
      </c>
      <c r="CM14" s="2"/>
      <c r="CN14" s="21"/>
      <c r="CO14" s="46"/>
    </row>
    <row r="15" spans="1:218" ht="12.75" x14ac:dyDescent="0.2">
      <c r="A15" s="87"/>
      <c r="B15" s="96" t="s">
        <v>1258</v>
      </c>
      <c r="C15" s="101" t="s">
        <v>1259</v>
      </c>
      <c r="D15" s="90" t="s">
        <v>1260</v>
      </c>
      <c r="E15" s="90" t="s">
        <v>1260</v>
      </c>
      <c r="F15" s="90" t="s">
        <v>1260</v>
      </c>
      <c r="G15" s="90" t="s">
        <v>1260</v>
      </c>
      <c r="H15" s="90" t="s">
        <v>1260</v>
      </c>
      <c r="I15" s="90" t="s">
        <v>1260</v>
      </c>
      <c r="J15" s="90" t="s">
        <v>1260</v>
      </c>
      <c r="K15" s="90" t="s">
        <v>1260</v>
      </c>
      <c r="L15" s="90" t="s">
        <v>228</v>
      </c>
      <c r="M15" s="90" t="s">
        <v>228</v>
      </c>
      <c r="N15" s="90" t="s">
        <v>231</v>
      </c>
      <c r="O15" s="90" t="s">
        <v>231</v>
      </c>
      <c r="S15" s="90" t="s">
        <v>1270</v>
      </c>
      <c r="T15" s="90" t="s">
        <v>1273</v>
      </c>
      <c r="U15" s="90" t="s">
        <v>1271</v>
      </c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90"/>
      <c r="BG15" s="90"/>
      <c r="BH15" s="90"/>
      <c r="BI15" s="90"/>
      <c r="BP15" s="81">
        <f t="shared" si="0"/>
        <v>14</v>
      </c>
      <c r="BQ15" s="112" t="s">
        <v>247</v>
      </c>
      <c r="BR15" s="80" t="s">
        <v>228</v>
      </c>
      <c r="BS15" s="79" t="s">
        <v>229</v>
      </c>
      <c r="BT15" s="85" t="s">
        <v>230</v>
      </c>
      <c r="BU15" s="85"/>
      <c r="BV15" s="79">
        <v>1</v>
      </c>
      <c r="BW15" s="80" t="s">
        <v>847</v>
      </c>
      <c r="BX15"/>
      <c r="BZ15" s="81">
        <f t="shared" si="1"/>
        <v>14</v>
      </c>
      <c r="CA15" s="112" t="s">
        <v>248</v>
      </c>
      <c r="CB15" s="80" t="s">
        <v>231</v>
      </c>
      <c r="CC15" s="79" t="s">
        <v>229</v>
      </c>
      <c r="CD15" s="85" t="s">
        <v>230</v>
      </c>
      <c r="CE15" s="85"/>
      <c r="CF15" s="79">
        <v>1</v>
      </c>
      <c r="CG15" s="139" t="s">
        <v>662</v>
      </c>
      <c r="CH15"/>
      <c r="CJ15">
        <v>13</v>
      </c>
      <c r="CK15" s="69" t="s">
        <v>1444</v>
      </c>
      <c r="CL15" s="87" t="s">
        <v>1447</v>
      </c>
    </row>
    <row r="16" spans="1:218" ht="12.75" x14ac:dyDescent="0.2">
      <c r="A16" s="87"/>
      <c r="B16" s="96" t="s">
        <v>1261</v>
      </c>
      <c r="C16" s="101" t="s">
        <v>1463</v>
      </c>
      <c r="D16" s="90" t="s">
        <v>1476</v>
      </c>
      <c r="E16" s="90" t="s">
        <v>1476</v>
      </c>
      <c r="F16" s="90" t="s">
        <v>1340</v>
      </c>
      <c r="G16" s="90" t="s">
        <v>1340</v>
      </c>
      <c r="H16" s="90" t="s">
        <v>1340</v>
      </c>
      <c r="I16" s="90" t="s">
        <v>1340</v>
      </c>
      <c r="J16" s="90" t="s">
        <v>1340</v>
      </c>
      <c r="K16" s="90" t="s">
        <v>1340</v>
      </c>
      <c r="L16" s="90" t="s">
        <v>1490</v>
      </c>
      <c r="M16" s="90" t="s">
        <v>1490</v>
      </c>
      <c r="N16" s="90" t="s">
        <v>1490</v>
      </c>
      <c r="O16" s="90" t="s">
        <v>1490</v>
      </c>
      <c r="S16" s="105">
        <v>7.0000000000000007E-2</v>
      </c>
      <c r="U16" s="105">
        <v>7.0000000000000007E-2</v>
      </c>
      <c r="W16" s="105"/>
      <c r="X16" s="90"/>
      <c r="Y16" s="105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0"/>
      <c r="BF16" s="90"/>
      <c r="BG16" s="90"/>
      <c r="BH16" s="90"/>
      <c r="BI16" s="90"/>
      <c r="BP16" s="81">
        <f t="shared" si="0"/>
        <v>15</v>
      </c>
      <c r="BQ16" s="112" t="s">
        <v>249</v>
      </c>
      <c r="BR16" s="80" t="s">
        <v>228</v>
      </c>
      <c r="BS16" s="79" t="s">
        <v>229</v>
      </c>
      <c r="BT16" s="85" t="s">
        <v>230</v>
      </c>
      <c r="BU16" s="85"/>
      <c r="BV16" s="79">
        <v>1</v>
      </c>
      <c r="BW16" s="80" t="s">
        <v>848</v>
      </c>
      <c r="BX16"/>
      <c r="BZ16" s="81">
        <f t="shared" si="1"/>
        <v>15</v>
      </c>
      <c r="CA16" s="112" t="s">
        <v>250</v>
      </c>
      <c r="CB16" s="80" t="s">
        <v>231</v>
      </c>
      <c r="CC16" s="79" t="s">
        <v>229</v>
      </c>
      <c r="CD16" s="85" t="s">
        <v>230</v>
      </c>
      <c r="CE16" s="85"/>
      <c r="CF16" s="79">
        <v>1</v>
      </c>
      <c r="CG16" s="139" t="s">
        <v>663</v>
      </c>
      <c r="CH16"/>
      <c r="CJ16">
        <v>14</v>
      </c>
      <c r="CK16" s="69" t="s">
        <v>1445</v>
      </c>
      <c r="CL16" s="87" t="s">
        <v>1448</v>
      </c>
    </row>
    <row r="17" spans="1:90" ht="12.75" x14ac:dyDescent="0.2">
      <c r="A17" s="102"/>
      <c r="B17" s="103">
        <f ca="1">BeginningOfNextMonth(Today)</f>
        <v>37135</v>
      </c>
      <c r="C17" s="134">
        <v>3.8985375177311696E-2</v>
      </c>
      <c r="D17" s="134">
        <v>0.73</v>
      </c>
      <c r="E17" s="134">
        <v>0.73</v>
      </c>
      <c r="F17" s="134">
        <v>0.67749999999999999</v>
      </c>
      <c r="G17" s="134">
        <v>0.68500000000000005</v>
      </c>
      <c r="H17" s="134">
        <v>0.6925</v>
      </c>
      <c r="I17" s="136">
        <v>2.95</v>
      </c>
      <c r="J17" s="136">
        <v>2.9550000000000001</v>
      </c>
      <c r="K17" s="137">
        <v>2.96</v>
      </c>
      <c r="L17" s="137">
        <v>0.02</v>
      </c>
      <c r="M17" s="137">
        <v>0.02</v>
      </c>
      <c r="N17" s="138">
        <v>-0.02</v>
      </c>
      <c r="O17" s="138">
        <v>-0.02</v>
      </c>
      <c r="P17" s="104"/>
      <c r="Q17" s="104"/>
      <c r="R17" s="117">
        <f t="shared" ref="R17:R80" ca="1" si="4">B17</f>
        <v>37135</v>
      </c>
      <c r="S17" s="106">
        <f t="shared" ref="S17:S80" si="5">T17-$S$16</f>
        <v>0.65999999999999992</v>
      </c>
      <c r="T17" s="105">
        <f>D17</f>
        <v>0.73</v>
      </c>
      <c r="U17" s="107">
        <f t="shared" ref="U17:U80" si="6">$U$16+T17</f>
        <v>0.8</v>
      </c>
      <c r="BP17" s="81">
        <f t="shared" si="0"/>
        <v>16</v>
      </c>
      <c r="BQ17" s="112" t="s">
        <v>250</v>
      </c>
      <c r="BR17" s="80" t="s">
        <v>228</v>
      </c>
      <c r="BS17" s="79" t="s">
        <v>229</v>
      </c>
      <c r="BT17" s="85" t="s">
        <v>230</v>
      </c>
      <c r="BU17" s="85"/>
      <c r="BV17" s="79">
        <v>1</v>
      </c>
      <c r="BW17" s="80" t="s">
        <v>849</v>
      </c>
      <c r="BX17"/>
      <c r="BZ17" s="81">
        <f t="shared" si="1"/>
        <v>16</v>
      </c>
      <c r="CA17" s="112" t="s">
        <v>251</v>
      </c>
      <c r="CB17" s="80" t="s">
        <v>231</v>
      </c>
      <c r="CC17" s="79" t="s">
        <v>229</v>
      </c>
      <c r="CD17" s="85" t="s">
        <v>230</v>
      </c>
      <c r="CE17" s="85"/>
      <c r="CF17" s="79">
        <v>1</v>
      </c>
      <c r="CG17" s="139" t="s">
        <v>664</v>
      </c>
      <c r="CH17"/>
      <c r="CJ17">
        <v>15</v>
      </c>
      <c r="CK17" s="69" t="s">
        <v>1446</v>
      </c>
      <c r="CL17" s="87" t="s">
        <v>1449</v>
      </c>
    </row>
    <row r="18" spans="1:90" ht="12.75" x14ac:dyDescent="0.2">
      <c r="A18" s="102"/>
      <c r="B18" s="103">
        <f t="shared" ref="B18:B81" ca="1" si="7">NextMonth(B17)</f>
        <v>37165</v>
      </c>
      <c r="C18" s="135">
        <v>3.87079394576322E-2</v>
      </c>
      <c r="D18" s="134">
        <v>0.73</v>
      </c>
      <c r="E18" s="134">
        <v>0.73</v>
      </c>
      <c r="F18" s="134">
        <v>0.62250000000000005</v>
      </c>
      <c r="G18" s="134">
        <v>0.63</v>
      </c>
      <c r="H18" s="134">
        <v>0.63749999999999996</v>
      </c>
      <c r="I18" s="136">
        <v>2.992</v>
      </c>
      <c r="J18" s="137">
        <v>2.9970000000000003</v>
      </c>
      <c r="K18" s="137">
        <v>3.0020000000000002</v>
      </c>
      <c r="L18" s="137">
        <v>-0.03</v>
      </c>
      <c r="M18" s="137">
        <v>-0.03</v>
      </c>
      <c r="N18" s="138">
        <v>-0.02</v>
      </c>
      <c r="O18" s="138">
        <v>-0.02</v>
      </c>
      <c r="P18" s="104"/>
      <c r="Q18" s="104"/>
      <c r="R18" s="117">
        <f t="shared" ca="1" si="4"/>
        <v>37165</v>
      </c>
      <c r="S18" s="106">
        <f t="shared" si="5"/>
        <v>0.65999999999999992</v>
      </c>
      <c r="T18" s="105">
        <f t="shared" ref="T18:T81" si="8">D18</f>
        <v>0.73</v>
      </c>
      <c r="U18" s="107">
        <f t="shared" si="6"/>
        <v>0.8</v>
      </c>
      <c r="BP18" s="81">
        <f t="shared" si="0"/>
        <v>17</v>
      </c>
      <c r="BQ18" s="112" t="s">
        <v>251</v>
      </c>
      <c r="BR18" s="80" t="s">
        <v>228</v>
      </c>
      <c r="BS18" s="79" t="s">
        <v>229</v>
      </c>
      <c r="BT18" s="85" t="s">
        <v>230</v>
      </c>
      <c r="BU18" s="85"/>
      <c r="BV18" s="79">
        <v>1</v>
      </c>
      <c r="BW18" s="80" t="s">
        <v>850</v>
      </c>
      <c r="BX18"/>
      <c r="BZ18" s="81">
        <f t="shared" si="1"/>
        <v>17</v>
      </c>
      <c r="CA18" s="112" t="s">
        <v>252</v>
      </c>
      <c r="CB18" s="80" t="s">
        <v>231</v>
      </c>
      <c r="CC18" s="79" t="s">
        <v>229</v>
      </c>
      <c r="CD18" s="85" t="s">
        <v>230</v>
      </c>
      <c r="CE18" s="85"/>
      <c r="CF18" s="79">
        <v>1</v>
      </c>
      <c r="CG18" s="139" t="s">
        <v>665</v>
      </c>
      <c r="CH18"/>
    </row>
    <row r="19" spans="1:90" ht="12.75" x14ac:dyDescent="0.2">
      <c r="A19" s="102"/>
      <c r="B19" s="103">
        <f t="shared" ca="1" si="7"/>
        <v>37196</v>
      </c>
      <c r="C19" s="135">
        <v>3.8182769915719103E-2</v>
      </c>
      <c r="D19" s="134">
        <v>0.78</v>
      </c>
      <c r="E19" s="134">
        <v>0.78</v>
      </c>
      <c r="F19" s="134">
        <v>0.61499999999999999</v>
      </c>
      <c r="G19" s="134">
        <v>0.62250000000000005</v>
      </c>
      <c r="H19" s="134">
        <v>0.63</v>
      </c>
      <c r="I19" s="136">
        <v>3.0449999999999999</v>
      </c>
      <c r="J19" s="137">
        <v>3.05</v>
      </c>
      <c r="K19" s="137">
        <v>3.0550000000000002</v>
      </c>
      <c r="L19" s="137">
        <v>-0.03</v>
      </c>
      <c r="M19" s="137">
        <v>-0.03</v>
      </c>
      <c r="N19" s="138">
        <v>-0.02</v>
      </c>
      <c r="O19" s="138">
        <v>-0.02</v>
      </c>
      <c r="P19" s="104"/>
      <c r="Q19" s="104"/>
      <c r="R19" s="117">
        <f t="shared" ca="1" si="4"/>
        <v>37196</v>
      </c>
      <c r="S19" s="106">
        <f t="shared" si="5"/>
        <v>0.71</v>
      </c>
      <c r="T19" s="105">
        <f t="shared" si="8"/>
        <v>0.78</v>
      </c>
      <c r="U19" s="107">
        <f t="shared" si="6"/>
        <v>0.85000000000000009</v>
      </c>
      <c r="BP19" s="81">
        <f t="shared" si="0"/>
        <v>18</v>
      </c>
      <c r="BQ19" s="112" t="s">
        <v>252</v>
      </c>
      <c r="BR19" s="80" t="s">
        <v>228</v>
      </c>
      <c r="BS19" s="79" t="s">
        <v>229</v>
      </c>
      <c r="BT19" s="85" t="s">
        <v>230</v>
      </c>
      <c r="BU19" s="85"/>
      <c r="BV19" s="79">
        <v>1</v>
      </c>
      <c r="BW19" s="80" t="s">
        <v>851</v>
      </c>
      <c r="BX19"/>
      <c r="BZ19" s="81">
        <f t="shared" si="1"/>
        <v>18</v>
      </c>
      <c r="CA19" s="112" t="s">
        <v>279</v>
      </c>
      <c r="CB19" s="80" t="s">
        <v>231</v>
      </c>
      <c r="CC19" s="79" t="s">
        <v>229</v>
      </c>
      <c r="CD19" s="85" t="s">
        <v>230</v>
      </c>
      <c r="CE19" s="85"/>
      <c r="CF19" s="79">
        <v>1</v>
      </c>
      <c r="CG19" s="139" t="s">
        <v>666</v>
      </c>
      <c r="CH19"/>
    </row>
    <row r="20" spans="1:90" ht="12.75" x14ac:dyDescent="0.2">
      <c r="A20" s="102"/>
      <c r="B20" s="103">
        <f t="shared" ca="1" si="7"/>
        <v>37226</v>
      </c>
      <c r="C20" s="135">
        <v>3.7777730234875802E-2</v>
      </c>
      <c r="D20" s="134">
        <v>0.97</v>
      </c>
      <c r="E20" s="134">
        <v>0.97</v>
      </c>
      <c r="F20" s="134">
        <v>0.59750000000000003</v>
      </c>
      <c r="G20" s="134">
        <v>0.60499999999999998</v>
      </c>
      <c r="H20" s="134">
        <v>0.61250000000000004</v>
      </c>
      <c r="I20" s="136">
        <v>3.3180000000000001</v>
      </c>
      <c r="J20" s="137">
        <v>3.323</v>
      </c>
      <c r="K20" s="137">
        <v>3.3280000000000003</v>
      </c>
      <c r="L20" s="137">
        <v>6.7500000000000004E-2</v>
      </c>
      <c r="M20" s="137">
        <v>6.7500000000000004E-2</v>
      </c>
      <c r="N20" s="138">
        <v>-0.02</v>
      </c>
      <c r="O20" s="138">
        <v>-0.02</v>
      </c>
      <c r="P20" s="104"/>
      <c r="Q20" s="104"/>
      <c r="R20" s="117">
        <f t="shared" ca="1" si="4"/>
        <v>37226</v>
      </c>
      <c r="S20" s="106">
        <f t="shared" si="5"/>
        <v>0.89999999999999991</v>
      </c>
      <c r="T20" s="105">
        <f t="shared" si="8"/>
        <v>0.97</v>
      </c>
      <c r="U20" s="107">
        <f t="shared" si="6"/>
        <v>1.04</v>
      </c>
      <c r="BP20" s="81">
        <f t="shared" si="0"/>
        <v>19</v>
      </c>
      <c r="BQ20" s="112" t="s">
        <v>253</v>
      </c>
      <c r="BR20" s="80" t="s">
        <v>228</v>
      </c>
      <c r="BS20" s="79" t="s">
        <v>254</v>
      </c>
      <c r="BT20" s="85" t="s">
        <v>230</v>
      </c>
      <c r="BU20" s="85"/>
      <c r="BV20" s="79">
        <v>1</v>
      </c>
      <c r="BW20" s="80" t="s">
        <v>852</v>
      </c>
      <c r="BX20"/>
      <c r="BZ20" s="81">
        <f t="shared" si="1"/>
        <v>19</v>
      </c>
      <c r="CA20" s="112" t="s">
        <v>283</v>
      </c>
      <c r="CB20" s="80" t="s">
        <v>231</v>
      </c>
      <c r="CC20" s="79" t="s">
        <v>229</v>
      </c>
      <c r="CD20" s="85" t="s">
        <v>230</v>
      </c>
      <c r="CE20" s="85"/>
      <c r="CF20" s="79">
        <v>1</v>
      </c>
      <c r="CG20" s="139" t="s">
        <v>667</v>
      </c>
      <c r="CH20"/>
    </row>
    <row r="21" spans="1:90" ht="12.75" x14ac:dyDescent="0.2">
      <c r="A21" s="102"/>
      <c r="B21" s="103">
        <f t="shared" ca="1" si="7"/>
        <v>37257</v>
      </c>
      <c r="C21" s="135">
        <v>3.7540601199597998E-2</v>
      </c>
      <c r="D21" s="134">
        <v>1.17</v>
      </c>
      <c r="E21" s="134">
        <v>1.17</v>
      </c>
      <c r="F21" s="134">
        <v>0.58750000000000002</v>
      </c>
      <c r="G21" s="134">
        <v>0.59499999999999997</v>
      </c>
      <c r="H21" s="134">
        <v>0.60250000000000004</v>
      </c>
      <c r="I21" s="136">
        <v>3.59</v>
      </c>
      <c r="J21" s="137">
        <v>3.5950000000000002</v>
      </c>
      <c r="K21" s="137">
        <v>3.6</v>
      </c>
      <c r="L21" s="137">
        <v>6.7500000000000004E-2</v>
      </c>
      <c r="M21" s="137">
        <v>6.7500000000000004E-2</v>
      </c>
      <c r="N21" s="138">
        <v>-0.02</v>
      </c>
      <c r="O21" s="138">
        <v>-0.02</v>
      </c>
      <c r="P21" s="104"/>
      <c r="Q21" s="104"/>
      <c r="R21" s="117">
        <f t="shared" ca="1" si="4"/>
        <v>37257</v>
      </c>
      <c r="S21" s="106">
        <f t="shared" si="5"/>
        <v>1.0999999999999999</v>
      </c>
      <c r="T21" s="105">
        <f t="shared" si="8"/>
        <v>1.17</v>
      </c>
      <c r="U21" s="107">
        <f t="shared" si="6"/>
        <v>1.24</v>
      </c>
      <c r="BP21" s="81">
        <f t="shared" si="0"/>
        <v>20</v>
      </c>
      <c r="BQ21" s="112" t="s">
        <v>255</v>
      </c>
      <c r="BR21" s="80" t="s">
        <v>228</v>
      </c>
      <c r="BS21" s="79" t="s">
        <v>254</v>
      </c>
      <c r="BT21" s="85" t="s">
        <v>230</v>
      </c>
      <c r="BU21" s="85"/>
      <c r="BV21" s="79">
        <v>1</v>
      </c>
      <c r="BW21" s="80" t="s">
        <v>853</v>
      </c>
      <c r="BX21"/>
      <c r="BZ21" s="81">
        <f t="shared" si="1"/>
        <v>20</v>
      </c>
      <c r="CA21" s="112" t="s">
        <v>290</v>
      </c>
      <c r="CB21" s="80" t="s">
        <v>231</v>
      </c>
      <c r="CC21" s="79" t="s">
        <v>229</v>
      </c>
      <c r="CD21" s="85" t="s">
        <v>230</v>
      </c>
      <c r="CE21" s="85"/>
      <c r="CF21" s="79">
        <v>1</v>
      </c>
      <c r="CG21" s="139" t="s">
        <v>668</v>
      </c>
      <c r="CH21"/>
    </row>
    <row r="22" spans="1:90" ht="12.75" x14ac:dyDescent="0.2">
      <c r="A22" s="102"/>
      <c r="B22" s="103">
        <f t="shared" ca="1" si="7"/>
        <v>37288</v>
      </c>
      <c r="C22" s="135">
        <v>3.7457872130751503E-2</v>
      </c>
      <c r="D22" s="134">
        <v>1.17</v>
      </c>
      <c r="E22" s="134">
        <v>1.17</v>
      </c>
      <c r="F22" s="134">
        <v>0.59</v>
      </c>
      <c r="G22" s="134">
        <v>0.59750000000000003</v>
      </c>
      <c r="H22" s="134">
        <v>0.60499999999999998</v>
      </c>
      <c r="I22" s="136">
        <v>3.7050000000000001</v>
      </c>
      <c r="J22" s="137">
        <v>3.71</v>
      </c>
      <c r="K22" s="137">
        <v>3.7149999999999999</v>
      </c>
      <c r="L22" s="137">
        <v>9.7500000000000003E-2</v>
      </c>
      <c r="M22" s="137">
        <v>9.7500000000000003E-2</v>
      </c>
      <c r="N22" s="138">
        <v>-0.02</v>
      </c>
      <c r="O22" s="138">
        <v>-0.02</v>
      </c>
      <c r="P22" s="104"/>
      <c r="Q22" s="104"/>
      <c r="R22" s="117">
        <f t="shared" ca="1" si="4"/>
        <v>37288</v>
      </c>
      <c r="S22" s="106">
        <f t="shared" si="5"/>
        <v>1.0999999999999999</v>
      </c>
      <c r="T22" s="105">
        <f t="shared" si="8"/>
        <v>1.17</v>
      </c>
      <c r="U22" s="107">
        <f t="shared" si="6"/>
        <v>1.24</v>
      </c>
      <c r="BP22" s="81">
        <f t="shared" si="0"/>
        <v>21</v>
      </c>
      <c r="BQ22" s="112" t="s">
        <v>256</v>
      </c>
      <c r="BR22" s="80" t="s">
        <v>228</v>
      </c>
      <c r="BS22" s="79" t="s">
        <v>254</v>
      </c>
      <c r="BT22" s="85" t="s">
        <v>230</v>
      </c>
      <c r="BU22" s="85"/>
      <c r="BV22" s="79">
        <v>1</v>
      </c>
      <c r="BW22" s="80" t="s">
        <v>854</v>
      </c>
      <c r="BX22"/>
      <c r="BZ22" s="81">
        <f t="shared" si="1"/>
        <v>21</v>
      </c>
      <c r="CA22" s="112" t="s">
        <v>338</v>
      </c>
      <c r="CB22" s="80" t="s">
        <v>231</v>
      </c>
      <c r="CC22" s="79" t="s">
        <v>229</v>
      </c>
      <c r="CD22" s="85" t="s">
        <v>230</v>
      </c>
      <c r="CE22" s="85"/>
      <c r="CF22" s="79">
        <v>1</v>
      </c>
      <c r="CG22" s="139" t="s">
        <v>669</v>
      </c>
      <c r="CH22"/>
    </row>
    <row r="23" spans="1:90" ht="12.75" x14ac:dyDescent="0.2">
      <c r="A23" s="102"/>
      <c r="B23" s="103">
        <f t="shared" ca="1" si="7"/>
        <v>37316</v>
      </c>
      <c r="C23" s="135">
        <v>3.7599872031010201E-2</v>
      </c>
      <c r="D23" s="134">
        <v>1.17</v>
      </c>
      <c r="E23" s="134">
        <v>1.17</v>
      </c>
      <c r="F23" s="134">
        <v>0.58250000000000002</v>
      </c>
      <c r="G23" s="134">
        <v>0.59</v>
      </c>
      <c r="H23" s="134">
        <v>0.59750000000000003</v>
      </c>
      <c r="I23" s="136">
        <v>3.64</v>
      </c>
      <c r="J23" s="137">
        <v>3.645</v>
      </c>
      <c r="K23" s="137">
        <v>3.65</v>
      </c>
      <c r="L23" s="137">
        <v>0.14749999999999999</v>
      </c>
      <c r="M23" s="137">
        <v>0.14749999999999999</v>
      </c>
      <c r="N23" s="138">
        <v>-0.02</v>
      </c>
      <c r="O23" s="138">
        <v>-0.02</v>
      </c>
      <c r="P23" s="104"/>
      <c r="Q23" s="104"/>
      <c r="R23" s="117">
        <f t="shared" ca="1" si="4"/>
        <v>37316</v>
      </c>
      <c r="S23" s="106">
        <f t="shared" si="5"/>
        <v>1.0999999999999999</v>
      </c>
      <c r="T23" s="105">
        <f t="shared" si="8"/>
        <v>1.17</v>
      </c>
      <c r="U23" s="107">
        <f t="shared" si="6"/>
        <v>1.24</v>
      </c>
      <c r="BP23" s="81">
        <f t="shared" si="0"/>
        <v>22</v>
      </c>
      <c r="BQ23" s="112" t="s">
        <v>257</v>
      </c>
      <c r="BR23" s="80" t="s">
        <v>228</v>
      </c>
      <c r="BS23" s="79" t="s">
        <v>254</v>
      </c>
      <c r="BT23" s="85" t="s">
        <v>230</v>
      </c>
      <c r="BU23" s="85"/>
      <c r="BV23" s="79">
        <v>1</v>
      </c>
      <c r="BW23" s="80" t="s">
        <v>855</v>
      </c>
      <c r="BX23"/>
      <c r="BZ23" s="81">
        <f t="shared" si="1"/>
        <v>22</v>
      </c>
      <c r="CA23" s="112" t="s">
        <v>480</v>
      </c>
      <c r="CB23" s="80" t="s">
        <v>231</v>
      </c>
      <c r="CC23" s="79" t="s">
        <v>229</v>
      </c>
      <c r="CD23" s="85" t="s">
        <v>230</v>
      </c>
      <c r="CE23" s="85"/>
      <c r="CF23" s="79">
        <v>1</v>
      </c>
      <c r="CG23" s="139" t="s">
        <v>670</v>
      </c>
      <c r="CH23"/>
    </row>
    <row r="24" spans="1:90" ht="12.75" x14ac:dyDescent="0.2">
      <c r="A24" s="102"/>
      <c r="B24" s="103">
        <f t="shared" ca="1" si="7"/>
        <v>37347</v>
      </c>
      <c r="C24" s="135">
        <v>3.7728130011259499E-2</v>
      </c>
      <c r="D24" s="135">
        <v>0.92</v>
      </c>
      <c r="E24" s="135">
        <v>0.92</v>
      </c>
      <c r="F24" s="135">
        <v>0.53749999999999998</v>
      </c>
      <c r="G24" s="135">
        <v>0.54500000000000004</v>
      </c>
      <c r="H24" s="135">
        <v>0.55249999999999999</v>
      </c>
      <c r="I24" s="136">
        <v>3.5249999999999999</v>
      </c>
      <c r="J24" s="137">
        <v>3.53</v>
      </c>
      <c r="K24" s="137">
        <v>3.5350000000000001</v>
      </c>
      <c r="L24" s="137">
        <v>0.1575</v>
      </c>
      <c r="M24" s="137">
        <v>0.1575</v>
      </c>
      <c r="N24" s="138">
        <v>-0.02</v>
      </c>
      <c r="O24" s="138">
        <v>-0.02</v>
      </c>
      <c r="P24" s="104"/>
      <c r="Q24" s="104"/>
      <c r="R24" s="117">
        <f t="shared" ca="1" si="4"/>
        <v>37347</v>
      </c>
      <c r="S24" s="106">
        <f t="shared" si="5"/>
        <v>0.85000000000000009</v>
      </c>
      <c r="T24" s="105">
        <f t="shared" si="8"/>
        <v>0.92</v>
      </c>
      <c r="U24" s="107">
        <f t="shared" si="6"/>
        <v>0.99</v>
      </c>
      <c r="BP24" s="81">
        <f t="shared" si="0"/>
        <v>23</v>
      </c>
      <c r="BQ24" s="112" t="s">
        <v>258</v>
      </c>
      <c r="BR24" s="80" t="s">
        <v>228</v>
      </c>
      <c r="BS24" s="79" t="s">
        <v>254</v>
      </c>
      <c r="BT24" s="85" t="s">
        <v>230</v>
      </c>
      <c r="BU24" s="85"/>
      <c r="BV24" s="79">
        <v>1</v>
      </c>
      <c r="BW24" s="80" t="s">
        <v>856</v>
      </c>
      <c r="BX24"/>
      <c r="BZ24" s="81">
        <f t="shared" si="1"/>
        <v>23</v>
      </c>
      <c r="CA24" s="112" t="s">
        <v>481</v>
      </c>
      <c r="CB24" s="80" t="s">
        <v>231</v>
      </c>
      <c r="CC24" s="79" t="s">
        <v>229</v>
      </c>
      <c r="CD24" s="85" t="s">
        <v>230</v>
      </c>
      <c r="CE24" s="85"/>
      <c r="CF24" s="79">
        <v>1</v>
      </c>
      <c r="CG24" s="139" t="s">
        <v>671</v>
      </c>
      <c r="CH24"/>
    </row>
    <row r="25" spans="1:90" ht="12.75" x14ac:dyDescent="0.2">
      <c r="A25" s="102"/>
      <c r="B25" s="103">
        <f t="shared" ca="1" si="7"/>
        <v>37377</v>
      </c>
      <c r="C25" s="135">
        <v>3.7914157251120399E-2</v>
      </c>
      <c r="D25" s="135">
        <v>0.55000000000000004</v>
      </c>
      <c r="E25" s="135">
        <v>0.55000000000000004</v>
      </c>
      <c r="F25" s="135">
        <v>0.435</v>
      </c>
      <c r="G25" s="135">
        <v>0.4425</v>
      </c>
      <c r="H25" s="135">
        <v>0.45</v>
      </c>
      <c r="I25" s="136">
        <v>3.35</v>
      </c>
      <c r="J25" s="137">
        <v>3.355</v>
      </c>
      <c r="K25" s="137">
        <v>3.36</v>
      </c>
      <c r="L25" s="137">
        <v>0.1</v>
      </c>
      <c r="M25" s="137">
        <v>0.1</v>
      </c>
      <c r="N25" s="138">
        <v>0</v>
      </c>
      <c r="O25" s="138">
        <v>0</v>
      </c>
      <c r="P25" s="104"/>
      <c r="Q25" s="104"/>
      <c r="R25" s="117">
        <f t="shared" ca="1" si="4"/>
        <v>37377</v>
      </c>
      <c r="S25" s="106">
        <f t="shared" si="5"/>
        <v>0.48000000000000004</v>
      </c>
      <c r="T25" s="105">
        <f t="shared" si="8"/>
        <v>0.55000000000000004</v>
      </c>
      <c r="U25" s="107">
        <f t="shared" si="6"/>
        <v>0.62000000000000011</v>
      </c>
      <c r="BP25" s="81">
        <f t="shared" si="0"/>
        <v>24</v>
      </c>
      <c r="BQ25" s="112" t="s">
        <v>259</v>
      </c>
      <c r="BR25" s="80" t="s">
        <v>228</v>
      </c>
      <c r="BS25" s="79" t="s">
        <v>254</v>
      </c>
      <c r="BT25" s="85" t="s">
        <v>230</v>
      </c>
      <c r="BU25" s="85"/>
      <c r="BV25" s="79">
        <v>1</v>
      </c>
      <c r="BW25" s="80" t="s">
        <v>857</v>
      </c>
      <c r="BX25"/>
      <c r="BZ25" s="81">
        <f t="shared" si="1"/>
        <v>24</v>
      </c>
      <c r="CA25" s="112" t="s">
        <v>482</v>
      </c>
      <c r="CB25" s="80" t="s">
        <v>231</v>
      </c>
      <c r="CC25" s="79" t="s">
        <v>229</v>
      </c>
      <c r="CD25" s="85" t="s">
        <v>230</v>
      </c>
      <c r="CE25" s="85"/>
      <c r="CF25" s="79">
        <v>1</v>
      </c>
      <c r="CG25" s="139" t="s">
        <v>672</v>
      </c>
      <c r="CH25"/>
    </row>
    <row r="26" spans="1:90" ht="12.75" x14ac:dyDescent="0.2">
      <c r="A26" s="102"/>
      <c r="B26" s="103">
        <f t="shared" ca="1" si="7"/>
        <v>37408</v>
      </c>
      <c r="C26" s="135">
        <v>3.8144525389639798E-2</v>
      </c>
      <c r="D26" s="135">
        <v>0.6</v>
      </c>
      <c r="E26" s="135">
        <v>0.6</v>
      </c>
      <c r="F26" s="135">
        <v>0.38</v>
      </c>
      <c r="G26" s="135">
        <v>0.38750000000000001</v>
      </c>
      <c r="H26" s="135">
        <v>0.39500000000000002</v>
      </c>
      <c r="I26" s="136">
        <v>3.3650000000000002</v>
      </c>
      <c r="J26" s="137">
        <v>3.37</v>
      </c>
      <c r="K26" s="137">
        <v>3.375</v>
      </c>
      <c r="L26" s="137">
        <v>0.1</v>
      </c>
      <c r="M26" s="137">
        <v>0.1</v>
      </c>
      <c r="N26" s="138">
        <v>0</v>
      </c>
      <c r="O26" s="138">
        <v>0</v>
      </c>
      <c r="P26" s="104"/>
      <c r="Q26" s="104"/>
      <c r="R26" s="117">
        <f t="shared" ca="1" si="4"/>
        <v>37408</v>
      </c>
      <c r="S26" s="106">
        <f t="shared" si="5"/>
        <v>0.53</v>
      </c>
      <c r="T26" s="105">
        <f t="shared" si="8"/>
        <v>0.6</v>
      </c>
      <c r="U26" s="107">
        <f t="shared" si="6"/>
        <v>0.66999999999999993</v>
      </c>
      <c r="BP26" s="81">
        <f t="shared" si="0"/>
        <v>25</v>
      </c>
      <c r="BQ26" s="112" t="s">
        <v>260</v>
      </c>
      <c r="BR26" s="80" t="s">
        <v>228</v>
      </c>
      <c r="BS26" s="79" t="s">
        <v>254</v>
      </c>
      <c r="BT26" s="85" t="s">
        <v>230</v>
      </c>
      <c r="BU26" s="85"/>
      <c r="BV26" s="79">
        <v>1</v>
      </c>
      <c r="BW26" s="80" t="s">
        <v>858</v>
      </c>
      <c r="BX26"/>
      <c r="BZ26" s="81">
        <f t="shared" si="1"/>
        <v>25</v>
      </c>
      <c r="CA26" s="112" t="s">
        <v>483</v>
      </c>
      <c r="CB26" s="80" t="s">
        <v>231</v>
      </c>
      <c r="CC26" s="79" t="s">
        <v>229</v>
      </c>
      <c r="CD26" s="85" t="s">
        <v>230</v>
      </c>
      <c r="CE26" s="85"/>
      <c r="CF26" s="79">
        <v>1</v>
      </c>
      <c r="CG26" s="139" t="s">
        <v>673</v>
      </c>
      <c r="CH26"/>
    </row>
    <row r="27" spans="1:90" ht="12.75" x14ac:dyDescent="0.2">
      <c r="A27" s="102"/>
      <c r="B27" s="103">
        <f t="shared" ca="1" si="7"/>
        <v>37438</v>
      </c>
      <c r="C27" s="135">
        <v>3.8382572484831901E-2</v>
      </c>
      <c r="D27" s="135">
        <v>0.6</v>
      </c>
      <c r="E27" s="135">
        <v>0.6</v>
      </c>
      <c r="F27" s="135">
        <v>0.36749999999999999</v>
      </c>
      <c r="G27" s="135">
        <v>0.375</v>
      </c>
      <c r="H27" s="135">
        <v>0.38250000000000001</v>
      </c>
      <c r="I27" s="136">
        <v>3.407</v>
      </c>
      <c r="J27" s="137">
        <v>3.4120000000000004</v>
      </c>
      <c r="K27" s="137">
        <v>3.4170000000000003</v>
      </c>
      <c r="L27" s="137">
        <v>0.1</v>
      </c>
      <c r="M27" s="137">
        <v>0.1</v>
      </c>
      <c r="N27" s="138">
        <v>0</v>
      </c>
      <c r="O27" s="138">
        <v>0</v>
      </c>
      <c r="P27" s="104"/>
      <c r="Q27" s="104"/>
      <c r="R27" s="117">
        <f t="shared" ca="1" si="4"/>
        <v>37438</v>
      </c>
      <c r="S27" s="106">
        <f t="shared" si="5"/>
        <v>0.53</v>
      </c>
      <c r="T27" s="105">
        <f t="shared" si="8"/>
        <v>0.6</v>
      </c>
      <c r="U27" s="107">
        <f t="shared" si="6"/>
        <v>0.66999999999999993</v>
      </c>
      <c r="BP27" s="81">
        <f t="shared" si="0"/>
        <v>26</v>
      </c>
      <c r="BQ27" s="112" t="s">
        <v>261</v>
      </c>
      <c r="BR27" s="80" t="s">
        <v>228</v>
      </c>
      <c r="BS27" s="79" t="s">
        <v>254</v>
      </c>
      <c r="BT27" s="85" t="s">
        <v>230</v>
      </c>
      <c r="BU27" s="85"/>
      <c r="BV27" s="79">
        <v>1</v>
      </c>
      <c r="BW27" s="80" t="s">
        <v>859</v>
      </c>
      <c r="BX27"/>
      <c r="BZ27" s="81">
        <f t="shared" si="1"/>
        <v>26</v>
      </c>
      <c r="CA27" s="112" t="s">
        <v>484</v>
      </c>
      <c r="CB27" s="80" t="s">
        <v>231</v>
      </c>
      <c r="CC27" s="79" t="s">
        <v>229</v>
      </c>
      <c r="CD27" s="85" t="s">
        <v>230</v>
      </c>
      <c r="CE27" s="85"/>
      <c r="CF27" s="79">
        <v>1</v>
      </c>
      <c r="CG27" s="139" t="s">
        <v>674</v>
      </c>
      <c r="CH27"/>
    </row>
    <row r="28" spans="1:90" ht="12.75" x14ac:dyDescent="0.2">
      <c r="A28" s="102"/>
      <c r="B28" s="103">
        <f t="shared" ca="1" si="7"/>
        <v>37469</v>
      </c>
      <c r="C28" s="135">
        <v>3.8677245852718901E-2</v>
      </c>
      <c r="D28" s="135">
        <v>0.65</v>
      </c>
      <c r="E28" s="135">
        <v>0.65</v>
      </c>
      <c r="F28" s="135">
        <v>0.36749999999999999</v>
      </c>
      <c r="G28" s="135">
        <v>0.375</v>
      </c>
      <c r="H28" s="135">
        <v>0.38250000000000001</v>
      </c>
      <c r="I28" s="136">
        <v>3.452</v>
      </c>
      <c r="J28" s="137">
        <v>3.4570000000000003</v>
      </c>
      <c r="K28" s="137">
        <v>3.4620000000000002</v>
      </c>
      <c r="L28" s="137">
        <v>0.1</v>
      </c>
      <c r="M28" s="137">
        <v>0.1</v>
      </c>
      <c r="N28" s="138">
        <v>0</v>
      </c>
      <c r="O28" s="138">
        <v>0</v>
      </c>
      <c r="P28" s="104"/>
      <c r="Q28" s="104"/>
      <c r="R28" s="117">
        <f t="shared" ca="1" si="4"/>
        <v>37469</v>
      </c>
      <c r="S28" s="106">
        <f t="shared" si="5"/>
        <v>0.58000000000000007</v>
      </c>
      <c r="T28" s="105">
        <f t="shared" si="8"/>
        <v>0.65</v>
      </c>
      <c r="U28" s="107">
        <f t="shared" si="6"/>
        <v>0.72</v>
      </c>
      <c r="BP28" s="81">
        <f t="shared" si="0"/>
        <v>27</v>
      </c>
      <c r="BQ28" s="112" t="s">
        <v>262</v>
      </c>
      <c r="BR28" s="80" t="s">
        <v>228</v>
      </c>
      <c r="BS28" s="79" t="s">
        <v>254</v>
      </c>
      <c r="BT28" s="85" t="s">
        <v>230</v>
      </c>
      <c r="BU28" s="85"/>
      <c r="BV28" s="79">
        <v>1</v>
      </c>
      <c r="BW28" s="80" t="s">
        <v>860</v>
      </c>
      <c r="BX28"/>
      <c r="BZ28" s="81">
        <f t="shared" si="1"/>
        <v>27</v>
      </c>
      <c r="CA28" s="112" t="s">
        <v>485</v>
      </c>
      <c r="CB28" s="80" t="s">
        <v>231</v>
      </c>
      <c r="CC28" s="79" t="s">
        <v>229</v>
      </c>
      <c r="CD28" s="85" t="s">
        <v>230</v>
      </c>
      <c r="CE28" s="85"/>
      <c r="CF28" s="79">
        <v>1</v>
      </c>
      <c r="CG28" s="139" t="s">
        <v>675</v>
      </c>
      <c r="CH28"/>
    </row>
    <row r="29" spans="1:90" ht="12.75" x14ac:dyDescent="0.2">
      <c r="A29" s="102"/>
      <c r="B29" s="103">
        <f t="shared" ca="1" si="7"/>
        <v>37500</v>
      </c>
      <c r="C29" s="135">
        <v>3.9086574168436999E-2</v>
      </c>
      <c r="D29" s="135">
        <v>0.7</v>
      </c>
      <c r="E29" s="135">
        <v>0.7</v>
      </c>
      <c r="F29" s="135">
        <v>0.36749999999999999</v>
      </c>
      <c r="G29" s="135">
        <v>0.375</v>
      </c>
      <c r="H29" s="135">
        <v>0.38250000000000001</v>
      </c>
      <c r="I29" s="136">
        <v>3.4770000000000003</v>
      </c>
      <c r="J29" s="137">
        <v>3.4820000000000002</v>
      </c>
      <c r="K29" s="137">
        <v>3.4870000000000001</v>
      </c>
      <c r="L29" s="137">
        <v>0.1</v>
      </c>
      <c r="M29" s="137">
        <v>0.1</v>
      </c>
      <c r="N29" s="138">
        <v>0</v>
      </c>
      <c r="O29" s="138">
        <v>0</v>
      </c>
      <c r="P29" s="104"/>
      <c r="Q29" s="104"/>
      <c r="R29" s="117">
        <f t="shared" ca="1" si="4"/>
        <v>37500</v>
      </c>
      <c r="S29" s="106">
        <f t="shared" si="5"/>
        <v>0.62999999999999989</v>
      </c>
      <c r="T29" s="105">
        <f t="shared" si="8"/>
        <v>0.7</v>
      </c>
      <c r="U29" s="107">
        <f t="shared" si="6"/>
        <v>0.77</v>
      </c>
      <c r="BP29" s="81">
        <f t="shared" si="0"/>
        <v>28</v>
      </c>
      <c r="BQ29" s="112" t="s">
        <v>263</v>
      </c>
      <c r="BR29" s="80" t="s">
        <v>228</v>
      </c>
      <c r="BS29" s="79" t="s">
        <v>254</v>
      </c>
      <c r="BT29" s="85" t="s">
        <v>230</v>
      </c>
      <c r="BU29" s="85"/>
      <c r="BV29" s="79">
        <v>1</v>
      </c>
      <c r="BW29" s="80" t="s">
        <v>861</v>
      </c>
      <c r="BX29"/>
      <c r="BZ29" s="81">
        <f t="shared" si="1"/>
        <v>28</v>
      </c>
      <c r="CA29" s="112" t="s">
        <v>486</v>
      </c>
      <c r="CB29" s="80" t="s">
        <v>231</v>
      </c>
      <c r="CC29" s="79" t="s">
        <v>229</v>
      </c>
      <c r="CD29" s="85" t="s">
        <v>230</v>
      </c>
      <c r="CE29" s="85"/>
      <c r="CF29" s="79">
        <v>1</v>
      </c>
      <c r="CG29" s="139" t="s">
        <v>676</v>
      </c>
      <c r="CH29"/>
    </row>
    <row r="30" spans="1:90" ht="12.75" x14ac:dyDescent="0.2">
      <c r="A30" s="102"/>
      <c r="B30" s="103">
        <f t="shared" ca="1" si="7"/>
        <v>37530</v>
      </c>
      <c r="C30" s="135">
        <v>3.9495902540396303E-2</v>
      </c>
      <c r="D30" s="135">
        <v>0.7</v>
      </c>
      <c r="E30" s="135">
        <v>0.7</v>
      </c>
      <c r="F30" s="135">
        <v>0.36749999999999999</v>
      </c>
      <c r="G30" s="135">
        <v>0.375</v>
      </c>
      <c r="H30" s="135">
        <v>0.38250000000000001</v>
      </c>
      <c r="I30" s="136">
        <v>3.4870000000000001</v>
      </c>
      <c r="J30" s="137">
        <v>3.492</v>
      </c>
      <c r="K30" s="137">
        <v>3.4970000000000003</v>
      </c>
      <c r="L30" s="137">
        <v>0.1</v>
      </c>
      <c r="M30" s="137">
        <v>0.1</v>
      </c>
      <c r="N30" s="138">
        <v>0</v>
      </c>
      <c r="O30" s="138">
        <v>0</v>
      </c>
      <c r="P30" s="104"/>
      <c r="Q30" s="104"/>
      <c r="R30" s="117">
        <f t="shared" ca="1" si="4"/>
        <v>37530</v>
      </c>
      <c r="S30" s="106">
        <f t="shared" si="5"/>
        <v>0.62999999999999989</v>
      </c>
      <c r="T30" s="105">
        <f t="shared" si="8"/>
        <v>0.7</v>
      </c>
      <c r="U30" s="107">
        <f t="shared" si="6"/>
        <v>0.77</v>
      </c>
      <c r="BP30" s="81">
        <f t="shared" si="0"/>
        <v>29</v>
      </c>
      <c r="BQ30" s="112" t="s">
        <v>264</v>
      </c>
      <c r="BR30" s="80" t="s">
        <v>228</v>
      </c>
      <c r="BS30" s="79" t="s">
        <v>254</v>
      </c>
      <c r="BT30" s="85" t="s">
        <v>230</v>
      </c>
      <c r="BU30" s="85"/>
      <c r="BV30" s="79">
        <v>1</v>
      </c>
      <c r="BW30" s="80" t="s">
        <v>862</v>
      </c>
      <c r="BX30"/>
      <c r="BZ30" s="81">
        <f t="shared" si="1"/>
        <v>29</v>
      </c>
      <c r="CA30" s="112" t="s">
        <v>487</v>
      </c>
      <c r="CB30" s="80" t="s">
        <v>231</v>
      </c>
      <c r="CC30" s="79" t="s">
        <v>229</v>
      </c>
      <c r="CD30" s="85" t="s">
        <v>230</v>
      </c>
      <c r="CE30" s="85"/>
      <c r="CF30" s="79">
        <v>1</v>
      </c>
      <c r="CG30" s="139" t="s">
        <v>677</v>
      </c>
      <c r="CH30"/>
    </row>
    <row r="31" spans="1:90" ht="12.75" x14ac:dyDescent="0.2">
      <c r="A31" s="102"/>
      <c r="B31" s="103">
        <f t="shared" ca="1" si="7"/>
        <v>37561</v>
      </c>
      <c r="C31" s="135">
        <v>3.9926946617533599E-2</v>
      </c>
      <c r="D31" s="135">
        <v>0.75</v>
      </c>
      <c r="E31" s="135">
        <v>0.75</v>
      </c>
      <c r="F31" s="135">
        <v>0.37</v>
      </c>
      <c r="G31" s="135">
        <v>0.3775</v>
      </c>
      <c r="H31" s="135">
        <v>0.38500000000000001</v>
      </c>
      <c r="I31" s="136">
        <v>3.5070000000000001</v>
      </c>
      <c r="J31" s="137">
        <v>3.512</v>
      </c>
      <c r="K31" s="137">
        <v>3.5170000000000003</v>
      </c>
      <c r="L31" s="137">
        <v>0.1</v>
      </c>
      <c r="M31" s="137">
        <v>0.1</v>
      </c>
      <c r="N31" s="138">
        <v>0</v>
      </c>
      <c r="O31" s="138">
        <v>0</v>
      </c>
      <c r="P31" s="104"/>
      <c r="Q31" s="104"/>
      <c r="R31" s="117">
        <f t="shared" ca="1" si="4"/>
        <v>37561</v>
      </c>
      <c r="S31" s="106">
        <f t="shared" si="5"/>
        <v>0.67999999999999994</v>
      </c>
      <c r="T31" s="105">
        <f t="shared" si="8"/>
        <v>0.75</v>
      </c>
      <c r="U31" s="107">
        <f t="shared" si="6"/>
        <v>0.82000000000000006</v>
      </c>
      <c r="BP31" s="81">
        <f t="shared" si="0"/>
        <v>30</v>
      </c>
      <c r="BQ31" s="112" t="s">
        <v>265</v>
      </c>
      <c r="BR31" s="80" t="s">
        <v>228</v>
      </c>
      <c r="BS31" s="79" t="s">
        <v>254</v>
      </c>
      <c r="BT31" s="85" t="s">
        <v>230</v>
      </c>
      <c r="BU31" s="85"/>
      <c r="BV31" s="79">
        <v>1</v>
      </c>
      <c r="BW31" s="80" t="s">
        <v>863</v>
      </c>
      <c r="BX31"/>
      <c r="BZ31" s="81">
        <f t="shared" si="1"/>
        <v>30</v>
      </c>
      <c r="CA31" s="112" t="s">
        <v>488</v>
      </c>
      <c r="CB31" s="80" t="s">
        <v>231</v>
      </c>
      <c r="CC31" s="79" t="s">
        <v>229</v>
      </c>
      <c r="CD31" s="85" t="s">
        <v>230</v>
      </c>
      <c r="CE31" s="85"/>
      <c r="CF31" s="79">
        <v>1</v>
      </c>
      <c r="CG31" s="139" t="s">
        <v>678</v>
      </c>
      <c r="CH31"/>
    </row>
    <row r="32" spans="1:90" ht="12.75" x14ac:dyDescent="0.2">
      <c r="A32" s="102"/>
      <c r="B32" s="103">
        <f t="shared" ca="1" si="7"/>
        <v>37591</v>
      </c>
      <c r="C32" s="135">
        <v>4.0422150351135902E-2</v>
      </c>
      <c r="D32" s="135">
        <v>0.95</v>
      </c>
      <c r="E32" s="135">
        <v>0.95</v>
      </c>
      <c r="F32" s="135">
        <v>0.37</v>
      </c>
      <c r="G32" s="135">
        <v>0.3775</v>
      </c>
      <c r="H32" s="135">
        <v>0.38500000000000001</v>
      </c>
      <c r="I32" s="136">
        <v>3.665</v>
      </c>
      <c r="J32" s="137">
        <v>3.67</v>
      </c>
      <c r="K32" s="137">
        <v>3.6749999999999998</v>
      </c>
      <c r="L32" s="137">
        <v>0.11</v>
      </c>
      <c r="M32" s="137">
        <v>0.11</v>
      </c>
      <c r="N32" s="138">
        <v>0</v>
      </c>
      <c r="O32" s="138">
        <v>0</v>
      </c>
      <c r="P32" s="104"/>
      <c r="Q32" s="104"/>
      <c r="R32" s="117">
        <f t="shared" ca="1" si="4"/>
        <v>37591</v>
      </c>
      <c r="S32" s="106">
        <f t="shared" si="5"/>
        <v>0.87999999999999989</v>
      </c>
      <c r="T32" s="105">
        <f t="shared" si="8"/>
        <v>0.95</v>
      </c>
      <c r="U32" s="107">
        <f t="shared" si="6"/>
        <v>1.02</v>
      </c>
      <c r="BP32" s="81">
        <f t="shared" si="0"/>
        <v>31</v>
      </c>
      <c r="BQ32" s="112" t="s">
        <v>266</v>
      </c>
      <c r="BR32" s="80" t="s">
        <v>228</v>
      </c>
      <c r="BS32" s="79" t="s">
        <v>254</v>
      </c>
      <c r="BT32" s="85" t="s">
        <v>230</v>
      </c>
      <c r="BU32" s="85"/>
      <c r="BV32" s="79">
        <v>1</v>
      </c>
      <c r="BW32" s="80" t="s">
        <v>864</v>
      </c>
      <c r="BX32"/>
      <c r="BZ32" s="81">
        <f t="shared" si="1"/>
        <v>31</v>
      </c>
      <c r="CA32" s="112" t="s">
        <v>489</v>
      </c>
      <c r="CB32" s="80" t="s">
        <v>231</v>
      </c>
      <c r="CC32" s="79" t="s">
        <v>229</v>
      </c>
      <c r="CD32" s="85" t="s">
        <v>230</v>
      </c>
      <c r="CE32" s="85"/>
      <c r="CF32" s="79">
        <v>1</v>
      </c>
      <c r="CG32" s="139" t="s">
        <v>679</v>
      </c>
      <c r="CH32"/>
    </row>
    <row r="33" spans="1:86" ht="12.75" x14ac:dyDescent="0.2">
      <c r="A33" s="102"/>
      <c r="B33" s="103">
        <f t="shared" ca="1" si="7"/>
        <v>37622</v>
      </c>
      <c r="C33" s="135">
        <v>4.0901379849075596E-2</v>
      </c>
      <c r="D33" s="135">
        <v>1.1499999999999999</v>
      </c>
      <c r="E33" s="135">
        <v>1.1499999999999999</v>
      </c>
      <c r="F33" s="135">
        <v>0.3725</v>
      </c>
      <c r="G33" s="135">
        <v>0.38</v>
      </c>
      <c r="H33" s="135">
        <v>0.38750000000000001</v>
      </c>
      <c r="I33" s="136">
        <v>3.83</v>
      </c>
      <c r="J33" s="137">
        <v>3.835</v>
      </c>
      <c r="K33" s="137">
        <v>3.84</v>
      </c>
      <c r="L33" s="137">
        <v>0.13</v>
      </c>
      <c r="M33" s="137">
        <v>0.13</v>
      </c>
      <c r="N33" s="138">
        <v>0</v>
      </c>
      <c r="O33" s="138">
        <v>0</v>
      </c>
      <c r="P33" s="104"/>
      <c r="Q33" s="104"/>
      <c r="R33" s="117">
        <f t="shared" ca="1" si="4"/>
        <v>37622</v>
      </c>
      <c r="S33" s="106">
        <f t="shared" si="5"/>
        <v>1.0799999999999998</v>
      </c>
      <c r="T33" s="105">
        <f t="shared" si="8"/>
        <v>1.1499999999999999</v>
      </c>
      <c r="U33" s="107">
        <f t="shared" si="6"/>
        <v>1.22</v>
      </c>
      <c r="BP33" s="81">
        <f t="shared" si="0"/>
        <v>32</v>
      </c>
      <c r="BQ33" s="112" t="s">
        <v>267</v>
      </c>
      <c r="BR33" s="80" t="s">
        <v>228</v>
      </c>
      <c r="BS33" s="79" t="s">
        <v>254</v>
      </c>
      <c r="BT33" s="85" t="s">
        <v>230</v>
      </c>
      <c r="BU33" s="85"/>
      <c r="BV33" s="79">
        <v>1</v>
      </c>
      <c r="BW33" s="80" t="s">
        <v>865</v>
      </c>
      <c r="BX33"/>
      <c r="BZ33" s="81">
        <f t="shared" si="1"/>
        <v>32</v>
      </c>
      <c r="CA33" s="112" t="s">
        <v>490</v>
      </c>
      <c r="CB33" s="80" t="s">
        <v>231</v>
      </c>
      <c r="CC33" s="79" t="s">
        <v>229</v>
      </c>
      <c r="CD33" s="85" t="s">
        <v>230</v>
      </c>
      <c r="CE33" s="85"/>
      <c r="CF33" s="79">
        <v>1</v>
      </c>
      <c r="CG33" s="139" t="s">
        <v>680</v>
      </c>
      <c r="CH33"/>
    </row>
    <row r="34" spans="1:86" ht="12.75" x14ac:dyDescent="0.2">
      <c r="A34" s="102"/>
      <c r="B34" s="103">
        <f t="shared" ca="1" si="7"/>
        <v>37653</v>
      </c>
      <c r="C34" s="135">
        <v>4.1424898262739401E-2</v>
      </c>
      <c r="D34" s="135">
        <v>1.1499999999999999</v>
      </c>
      <c r="E34" s="135">
        <v>1.1499999999999999</v>
      </c>
      <c r="F34" s="135">
        <v>0.3775</v>
      </c>
      <c r="G34" s="135">
        <v>0.38500000000000001</v>
      </c>
      <c r="H34" s="135">
        <v>0.39250000000000002</v>
      </c>
      <c r="I34" s="136">
        <v>3.9049999999999998</v>
      </c>
      <c r="J34" s="137">
        <v>3.91</v>
      </c>
      <c r="K34" s="137">
        <v>3.915</v>
      </c>
      <c r="L34" s="137">
        <v>0.14000000000000001</v>
      </c>
      <c r="M34" s="137">
        <v>0.14000000000000001</v>
      </c>
      <c r="N34" s="138">
        <v>0</v>
      </c>
      <c r="O34" s="138">
        <v>0</v>
      </c>
      <c r="P34" s="104"/>
      <c r="Q34" s="104"/>
      <c r="R34" s="117">
        <f t="shared" ca="1" si="4"/>
        <v>37653</v>
      </c>
      <c r="S34" s="106">
        <f t="shared" si="5"/>
        <v>1.0799999999999998</v>
      </c>
      <c r="T34" s="105">
        <f t="shared" si="8"/>
        <v>1.1499999999999999</v>
      </c>
      <c r="U34" s="107">
        <f t="shared" si="6"/>
        <v>1.22</v>
      </c>
      <c r="BP34" s="81">
        <f t="shared" si="0"/>
        <v>33</v>
      </c>
      <c r="BQ34" s="112" t="s">
        <v>268</v>
      </c>
      <c r="BR34" s="80" t="s">
        <v>228</v>
      </c>
      <c r="BS34" s="79" t="s">
        <v>254</v>
      </c>
      <c r="BT34" s="85" t="s">
        <v>230</v>
      </c>
      <c r="BU34" s="85"/>
      <c r="BV34" s="79">
        <v>1</v>
      </c>
      <c r="BW34" s="80" t="s">
        <v>866</v>
      </c>
      <c r="BX34"/>
      <c r="BZ34" s="81">
        <f t="shared" ref="BZ34:BZ65" si="9">BZ33+CF34</f>
        <v>33</v>
      </c>
      <c r="CA34" s="112" t="s">
        <v>491</v>
      </c>
      <c r="CB34" s="80" t="s">
        <v>231</v>
      </c>
      <c r="CC34" s="79" t="s">
        <v>229</v>
      </c>
      <c r="CD34" s="85" t="s">
        <v>230</v>
      </c>
      <c r="CE34" s="85"/>
      <c r="CF34" s="79">
        <v>1</v>
      </c>
      <c r="CG34" s="139" t="s">
        <v>681</v>
      </c>
      <c r="CH34"/>
    </row>
    <row r="35" spans="1:86" ht="12.75" x14ac:dyDescent="0.2">
      <c r="A35" s="102"/>
      <c r="B35" s="103">
        <f t="shared" ca="1" si="7"/>
        <v>37681</v>
      </c>
      <c r="C35" s="135">
        <v>4.1982798689660199E-2</v>
      </c>
      <c r="D35" s="135">
        <v>1.1499999999999999</v>
      </c>
      <c r="E35" s="135">
        <v>1.1499999999999999</v>
      </c>
      <c r="F35" s="135">
        <v>0.36499999999999999</v>
      </c>
      <c r="G35" s="135">
        <v>0.3725</v>
      </c>
      <c r="H35" s="135">
        <v>0.38</v>
      </c>
      <c r="I35" s="136">
        <v>3.79</v>
      </c>
      <c r="J35" s="137">
        <v>3.7949999999999999</v>
      </c>
      <c r="K35" s="137">
        <v>3.8</v>
      </c>
      <c r="L35" s="137">
        <v>0.14000000000000001</v>
      </c>
      <c r="M35" s="137">
        <v>0.14000000000000001</v>
      </c>
      <c r="N35" s="138">
        <v>0</v>
      </c>
      <c r="O35" s="138">
        <v>0</v>
      </c>
      <c r="P35" s="104"/>
      <c r="Q35" s="104"/>
      <c r="R35" s="117">
        <f t="shared" ca="1" si="4"/>
        <v>37681</v>
      </c>
      <c r="S35" s="106">
        <f t="shared" si="5"/>
        <v>1.0799999999999998</v>
      </c>
      <c r="T35" s="105">
        <f t="shared" si="8"/>
        <v>1.1499999999999999</v>
      </c>
      <c r="U35" s="107">
        <f t="shared" si="6"/>
        <v>1.22</v>
      </c>
      <c r="BP35" s="81">
        <f t="shared" si="0"/>
        <v>34</v>
      </c>
      <c r="BQ35" s="112" t="s">
        <v>269</v>
      </c>
      <c r="BR35" s="80" t="s">
        <v>228</v>
      </c>
      <c r="BS35" s="79" t="s">
        <v>254</v>
      </c>
      <c r="BT35" s="85" t="s">
        <v>230</v>
      </c>
      <c r="BU35" s="85"/>
      <c r="BV35" s="79">
        <v>1</v>
      </c>
      <c r="BW35" s="80" t="s">
        <v>867</v>
      </c>
      <c r="BX35"/>
      <c r="BZ35" s="81">
        <f t="shared" si="9"/>
        <v>34</v>
      </c>
      <c r="CA35" s="112" t="s">
        <v>492</v>
      </c>
      <c r="CB35" s="80" t="s">
        <v>231</v>
      </c>
      <c r="CC35" s="79" t="s">
        <v>229</v>
      </c>
      <c r="CD35" s="85" t="s">
        <v>230</v>
      </c>
      <c r="CE35" s="85"/>
      <c r="CF35" s="79">
        <v>1</v>
      </c>
      <c r="CG35" s="139" t="s">
        <v>682</v>
      </c>
      <c r="CH35"/>
    </row>
    <row r="36" spans="1:86" ht="12.75" x14ac:dyDescent="0.2">
      <c r="A36" s="102"/>
      <c r="B36" s="103">
        <f t="shared" ca="1" si="7"/>
        <v>37712</v>
      </c>
      <c r="C36" s="135">
        <v>4.2486708842361103E-2</v>
      </c>
      <c r="D36" s="135">
        <v>0.9</v>
      </c>
      <c r="E36" s="135">
        <v>0.9</v>
      </c>
      <c r="F36" s="135">
        <v>0.34749999999999998</v>
      </c>
      <c r="G36" s="135">
        <v>0.35499999999999998</v>
      </c>
      <c r="H36" s="135">
        <v>0.36249999999999999</v>
      </c>
      <c r="I36" s="136">
        <v>3.66</v>
      </c>
      <c r="J36" s="137">
        <v>3.665</v>
      </c>
      <c r="K36" s="137">
        <v>3.67</v>
      </c>
      <c r="L36" s="137">
        <v>0.13</v>
      </c>
      <c r="M36" s="137">
        <v>0.13</v>
      </c>
      <c r="N36" s="138">
        <v>0</v>
      </c>
      <c r="O36" s="138">
        <v>0</v>
      </c>
      <c r="P36" s="104"/>
      <c r="Q36" s="104"/>
      <c r="R36" s="117">
        <f t="shared" ca="1" si="4"/>
        <v>37712</v>
      </c>
      <c r="S36" s="106">
        <f t="shared" si="5"/>
        <v>0.83000000000000007</v>
      </c>
      <c r="T36" s="105">
        <f t="shared" si="8"/>
        <v>0.9</v>
      </c>
      <c r="U36" s="107">
        <f t="shared" si="6"/>
        <v>0.97</v>
      </c>
      <c r="BP36" s="81">
        <f t="shared" si="0"/>
        <v>35</v>
      </c>
      <c r="BQ36" s="112" t="s">
        <v>270</v>
      </c>
      <c r="BR36" s="80" t="s">
        <v>228</v>
      </c>
      <c r="BS36" s="79" t="s">
        <v>254</v>
      </c>
      <c r="BT36" s="85" t="s">
        <v>230</v>
      </c>
      <c r="BU36" s="85"/>
      <c r="BV36" s="79">
        <v>1</v>
      </c>
      <c r="BW36" s="80" t="s">
        <v>868</v>
      </c>
      <c r="BX36"/>
      <c r="BZ36" s="81">
        <f t="shared" si="9"/>
        <v>35</v>
      </c>
      <c r="CA36" s="112" t="s">
        <v>493</v>
      </c>
      <c r="CB36" s="80" t="s">
        <v>231</v>
      </c>
      <c r="CC36" s="79" t="s">
        <v>229</v>
      </c>
      <c r="CD36" s="85" t="s">
        <v>230</v>
      </c>
      <c r="CE36" s="85"/>
      <c r="CF36" s="79">
        <v>1</v>
      </c>
      <c r="CG36" s="139" t="s">
        <v>683</v>
      </c>
      <c r="CH36"/>
    </row>
    <row r="37" spans="1:86" ht="12.75" x14ac:dyDescent="0.2">
      <c r="A37" s="102"/>
      <c r="B37" s="103">
        <f t="shared" ca="1" si="7"/>
        <v>37742</v>
      </c>
      <c r="C37" s="135">
        <v>4.3027115467457702E-2</v>
      </c>
      <c r="D37" s="135">
        <v>0.55000000000000004</v>
      </c>
      <c r="E37" s="135">
        <v>0.55000000000000004</v>
      </c>
      <c r="F37" s="135">
        <v>0.29749999999999999</v>
      </c>
      <c r="G37" s="135">
        <v>0.30499999999999999</v>
      </c>
      <c r="H37" s="135">
        <v>0.3125</v>
      </c>
      <c r="I37" s="136">
        <v>3.4449999999999998</v>
      </c>
      <c r="J37" s="137">
        <v>3.45</v>
      </c>
      <c r="K37" s="137">
        <v>3.4550000000000001</v>
      </c>
      <c r="L37" s="137">
        <v>0.105</v>
      </c>
      <c r="M37" s="137">
        <v>0.105</v>
      </c>
      <c r="N37" s="138">
        <v>0</v>
      </c>
      <c r="O37" s="138">
        <v>0</v>
      </c>
      <c r="P37" s="104"/>
      <c r="Q37" s="104"/>
      <c r="R37" s="117">
        <f t="shared" ca="1" si="4"/>
        <v>37742</v>
      </c>
      <c r="S37" s="106">
        <f t="shared" si="5"/>
        <v>0.48000000000000004</v>
      </c>
      <c r="T37" s="105">
        <f t="shared" si="8"/>
        <v>0.55000000000000004</v>
      </c>
      <c r="U37" s="107">
        <f t="shared" si="6"/>
        <v>0.62000000000000011</v>
      </c>
      <c r="BP37" s="81">
        <f t="shared" si="0"/>
        <v>36</v>
      </c>
      <c r="BQ37" s="112" t="s">
        <v>271</v>
      </c>
      <c r="BR37" s="80" t="s">
        <v>228</v>
      </c>
      <c r="BS37" s="79" t="s">
        <v>254</v>
      </c>
      <c r="BT37" s="85" t="s">
        <v>230</v>
      </c>
      <c r="BU37" s="85"/>
      <c r="BV37" s="79">
        <v>1</v>
      </c>
      <c r="BW37" s="80" t="s">
        <v>869</v>
      </c>
      <c r="BX37"/>
      <c r="BZ37" s="81">
        <f t="shared" si="9"/>
        <v>36</v>
      </c>
      <c r="CA37" s="112" t="s">
        <v>494</v>
      </c>
      <c r="CB37" s="80" t="s">
        <v>231</v>
      </c>
      <c r="CC37" s="79" t="s">
        <v>229</v>
      </c>
      <c r="CD37" s="85" t="s">
        <v>230</v>
      </c>
      <c r="CE37" s="85"/>
      <c r="CF37" s="79">
        <v>1</v>
      </c>
      <c r="CG37" s="139" t="s">
        <v>684</v>
      </c>
      <c r="CH37"/>
    </row>
    <row r="38" spans="1:86" ht="12.75" x14ac:dyDescent="0.2">
      <c r="A38" s="102"/>
      <c r="B38" s="103">
        <f t="shared" ca="1" si="7"/>
        <v>37773</v>
      </c>
      <c r="C38" s="135">
        <v>4.35228849722544E-2</v>
      </c>
      <c r="D38" s="135">
        <v>0.6</v>
      </c>
      <c r="E38" s="135">
        <v>0.6</v>
      </c>
      <c r="F38" s="135">
        <v>0.29249999999999998</v>
      </c>
      <c r="G38" s="135">
        <v>0.3</v>
      </c>
      <c r="H38" s="135">
        <v>0.3075</v>
      </c>
      <c r="I38" s="136">
        <v>3.4470000000000001</v>
      </c>
      <c r="J38" s="137">
        <v>3.452</v>
      </c>
      <c r="K38" s="137">
        <v>3.4570000000000003</v>
      </c>
      <c r="L38" s="137">
        <v>0.105</v>
      </c>
      <c r="M38" s="137">
        <v>0.105</v>
      </c>
      <c r="N38" s="138">
        <v>0</v>
      </c>
      <c r="O38" s="138">
        <v>0</v>
      </c>
      <c r="P38" s="104"/>
      <c r="Q38" s="104"/>
      <c r="R38" s="117">
        <f t="shared" ca="1" si="4"/>
        <v>37773</v>
      </c>
      <c r="S38" s="106">
        <f t="shared" si="5"/>
        <v>0.53</v>
      </c>
      <c r="T38" s="105">
        <f t="shared" si="8"/>
        <v>0.6</v>
      </c>
      <c r="U38" s="107">
        <f t="shared" si="6"/>
        <v>0.66999999999999993</v>
      </c>
      <c r="BP38" s="81">
        <f t="shared" si="0"/>
        <v>37</v>
      </c>
      <c r="BQ38" s="112" t="s">
        <v>272</v>
      </c>
      <c r="BR38" s="80" t="s">
        <v>228</v>
      </c>
      <c r="BS38" s="79" t="s">
        <v>254</v>
      </c>
      <c r="BT38" s="85" t="s">
        <v>230</v>
      </c>
      <c r="BU38" s="85"/>
      <c r="BV38" s="79">
        <v>1</v>
      </c>
      <c r="BW38" s="80" t="s">
        <v>870</v>
      </c>
      <c r="BX38"/>
      <c r="BZ38" s="81">
        <f t="shared" si="9"/>
        <v>37</v>
      </c>
      <c r="CA38" s="112" t="s">
        <v>495</v>
      </c>
      <c r="CB38" s="80" t="s">
        <v>231</v>
      </c>
      <c r="CC38" s="79" t="s">
        <v>229</v>
      </c>
      <c r="CD38" s="85" t="s">
        <v>230</v>
      </c>
      <c r="CE38" s="85"/>
      <c r="CF38" s="79">
        <v>1</v>
      </c>
      <c r="CG38" s="139" t="s">
        <v>685</v>
      </c>
      <c r="CH38"/>
    </row>
    <row r="39" spans="1:86" ht="12.75" x14ac:dyDescent="0.2">
      <c r="A39" s="102"/>
      <c r="B39" s="103">
        <f t="shared" ca="1" si="7"/>
        <v>37803</v>
      </c>
      <c r="C39" s="135">
        <v>4.4035180213697303E-2</v>
      </c>
      <c r="D39" s="135">
        <v>0.6</v>
      </c>
      <c r="E39" s="135">
        <v>0.6</v>
      </c>
      <c r="F39" s="135">
        <v>0.29249999999999998</v>
      </c>
      <c r="G39" s="135">
        <v>0.3</v>
      </c>
      <c r="H39" s="135">
        <v>0.3075</v>
      </c>
      <c r="I39" s="136">
        <v>3.488</v>
      </c>
      <c r="J39" s="137">
        <v>3.4930000000000003</v>
      </c>
      <c r="K39" s="137">
        <v>3.4980000000000002</v>
      </c>
      <c r="L39" s="137">
        <v>0.105</v>
      </c>
      <c r="M39" s="137">
        <v>0.105</v>
      </c>
      <c r="N39" s="138">
        <v>0</v>
      </c>
      <c r="O39" s="138">
        <v>0</v>
      </c>
      <c r="P39" s="104"/>
      <c r="Q39" s="104"/>
      <c r="R39" s="117">
        <f t="shared" ca="1" si="4"/>
        <v>37803</v>
      </c>
      <c r="S39" s="106">
        <f t="shared" si="5"/>
        <v>0.53</v>
      </c>
      <c r="T39" s="105">
        <f t="shared" si="8"/>
        <v>0.6</v>
      </c>
      <c r="U39" s="107">
        <f t="shared" si="6"/>
        <v>0.66999999999999993</v>
      </c>
      <c r="BP39" s="81">
        <f t="shared" si="0"/>
        <v>38</v>
      </c>
      <c r="BQ39" s="112" t="s">
        <v>273</v>
      </c>
      <c r="BR39" s="80" t="s">
        <v>228</v>
      </c>
      <c r="BS39" s="79" t="s">
        <v>254</v>
      </c>
      <c r="BT39" s="85" t="s">
        <v>230</v>
      </c>
      <c r="BU39" s="85"/>
      <c r="BV39" s="79">
        <v>1</v>
      </c>
      <c r="BW39" s="80" t="s">
        <v>871</v>
      </c>
      <c r="BX39"/>
      <c r="BZ39" s="81">
        <f t="shared" si="9"/>
        <v>38</v>
      </c>
      <c r="CA39" s="112" t="s">
        <v>496</v>
      </c>
      <c r="CB39" s="80" t="s">
        <v>231</v>
      </c>
      <c r="CC39" s="79" t="s">
        <v>229</v>
      </c>
      <c r="CD39" s="85" t="s">
        <v>230</v>
      </c>
      <c r="CE39" s="85"/>
      <c r="CF39" s="79">
        <v>1</v>
      </c>
      <c r="CG39" s="139" t="s">
        <v>686</v>
      </c>
      <c r="CH39"/>
    </row>
    <row r="40" spans="1:86" ht="12.75" x14ac:dyDescent="0.2">
      <c r="A40" s="102"/>
      <c r="B40" s="103">
        <f t="shared" ca="1" si="7"/>
        <v>37834</v>
      </c>
      <c r="C40" s="135">
        <v>4.4520984403078501E-2</v>
      </c>
      <c r="D40" s="135">
        <v>0.65</v>
      </c>
      <c r="E40" s="135">
        <v>0.65</v>
      </c>
      <c r="F40" s="135">
        <v>0.29249999999999998</v>
      </c>
      <c r="G40" s="135">
        <v>0.3</v>
      </c>
      <c r="H40" s="135">
        <v>0.3075</v>
      </c>
      <c r="I40" s="136">
        <v>3.536</v>
      </c>
      <c r="J40" s="137">
        <v>3.5410000000000004</v>
      </c>
      <c r="K40" s="137">
        <v>3.5460000000000003</v>
      </c>
      <c r="L40" s="137">
        <v>0.105</v>
      </c>
      <c r="M40" s="137">
        <v>0.105</v>
      </c>
      <c r="N40" s="138">
        <v>0</v>
      </c>
      <c r="O40" s="138">
        <v>0</v>
      </c>
      <c r="P40" s="104"/>
      <c r="Q40" s="104"/>
      <c r="R40" s="117">
        <f t="shared" ca="1" si="4"/>
        <v>37834</v>
      </c>
      <c r="S40" s="106">
        <f t="shared" si="5"/>
        <v>0.58000000000000007</v>
      </c>
      <c r="T40" s="105">
        <f t="shared" si="8"/>
        <v>0.65</v>
      </c>
      <c r="U40" s="107">
        <f t="shared" si="6"/>
        <v>0.72</v>
      </c>
      <c r="BP40" s="81">
        <f t="shared" si="0"/>
        <v>39</v>
      </c>
      <c r="BQ40" s="112" t="s">
        <v>274</v>
      </c>
      <c r="BR40" s="80" t="s">
        <v>228</v>
      </c>
      <c r="BS40" s="79" t="s">
        <v>254</v>
      </c>
      <c r="BT40" s="85" t="s">
        <v>230</v>
      </c>
      <c r="BU40" s="85"/>
      <c r="BV40" s="79">
        <v>1</v>
      </c>
      <c r="BW40" s="80" t="s">
        <v>872</v>
      </c>
      <c r="BX40"/>
      <c r="BZ40" s="81">
        <f t="shared" si="9"/>
        <v>39</v>
      </c>
      <c r="CA40" s="112" t="s">
        <v>497</v>
      </c>
      <c r="CB40" s="80" t="s">
        <v>231</v>
      </c>
      <c r="CC40" s="79" t="s">
        <v>229</v>
      </c>
      <c r="CD40" s="85" t="s">
        <v>230</v>
      </c>
      <c r="CE40" s="85"/>
      <c r="CF40" s="79">
        <v>1</v>
      </c>
      <c r="CG40" s="139" t="s">
        <v>687</v>
      </c>
      <c r="CH40"/>
    </row>
    <row r="41" spans="1:86" ht="12.75" x14ac:dyDescent="0.2">
      <c r="A41" s="102"/>
      <c r="B41" s="103">
        <f t="shared" ca="1" si="7"/>
        <v>37865</v>
      </c>
      <c r="C41" s="135">
        <v>4.5008707542749E-2</v>
      </c>
      <c r="D41" s="135">
        <v>0.7</v>
      </c>
      <c r="E41" s="135">
        <v>0.7</v>
      </c>
      <c r="F41" s="135">
        <v>0.29249999999999998</v>
      </c>
      <c r="G41" s="135">
        <v>0.3</v>
      </c>
      <c r="H41" s="135">
        <v>0.3075</v>
      </c>
      <c r="I41" s="136">
        <v>3.5649999999999999</v>
      </c>
      <c r="J41" s="137">
        <v>3.57</v>
      </c>
      <c r="K41" s="137">
        <v>3.5750000000000002</v>
      </c>
      <c r="L41" s="137">
        <v>0.105</v>
      </c>
      <c r="M41" s="137">
        <v>0.105</v>
      </c>
      <c r="N41" s="138">
        <v>0</v>
      </c>
      <c r="O41" s="138">
        <v>0</v>
      </c>
      <c r="P41" s="104"/>
      <c r="Q41" s="104"/>
      <c r="R41" s="117">
        <f t="shared" ca="1" si="4"/>
        <v>37865</v>
      </c>
      <c r="S41" s="106">
        <f t="shared" si="5"/>
        <v>0.62999999999999989</v>
      </c>
      <c r="T41" s="105">
        <f t="shared" si="8"/>
        <v>0.7</v>
      </c>
      <c r="U41" s="107">
        <f t="shared" si="6"/>
        <v>0.77</v>
      </c>
      <c r="BP41" s="81">
        <f t="shared" si="0"/>
        <v>40</v>
      </c>
      <c r="BQ41" s="112" t="s">
        <v>275</v>
      </c>
      <c r="BR41" s="80" t="s">
        <v>228</v>
      </c>
      <c r="BS41" s="79" t="s">
        <v>254</v>
      </c>
      <c r="BT41" s="85" t="s">
        <v>230</v>
      </c>
      <c r="BU41" s="85"/>
      <c r="BV41" s="79">
        <v>1</v>
      </c>
      <c r="BW41" s="80" t="s">
        <v>873</v>
      </c>
      <c r="BX41"/>
      <c r="BZ41" s="81">
        <f t="shared" si="9"/>
        <v>40</v>
      </c>
      <c r="CA41" s="112" t="s">
        <v>498</v>
      </c>
      <c r="CB41" s="80" t="s">
        <v>231</v>
      </c>
      <c r="CC41" s="79" t="s">
        <v>229</v>
      </c>
      <c r="CD41" s="85" t="s">
        <v>230</v>
      </c>
      <c r="CE41" s="85"/>
      <c r="CF41" s="79">
        <v>1</v>
      </c>
      <c r="CG41" s="139" t="s">
        <v>688</v>
      </c>
      <c r="CH41"/>
    </row>
    <row r="42" spans="1:86" ht="12.75" x14ac:dyDescent="0.2">
      <c r="A42" s="102"/>
      <c r="B42" s="103">
        <f t="shared" ca="1" si="7"/>
        <v>37895</v>
      </c>
      <c r="C42" s="135">
        <v>4.5496430762035807E-2</v>
      </c>
      <c r="D42" s="135">
        <v>0.7</v>
      </c>
      <c r="E42" s="135">
        <v>0.7</v>
      </c>
      <c r="F42" s="135">
        <v>0.29749999999999999</v>
      </c>
      <c r="G42" s="135">
        <v>0.30499999999999999</v>
      </c>
      <c r="H42" s="135">
        <v>0.3125</v>
      </c>
      <c r="I42" s="136">
        <v>3.58</v>
      </c>
      <c r="J42" s="137">
        <v>3.585</v>
      </c>
      <c r="K42" s="137">
        <v>3.59</v>
      </c>
      <c r="L42" s="137">
        <v>0.105</v>
      </c>
      <c r="M42" s="137">
        <v>0.105</v>
      </c>
      <c r="N42" s="138">
        <v>0</v>
      </c>
      <c r="O42" s="138">
        <v>0</v>
      </c>
      <c r="P42" s="104"/>
      <c r="Q42" s="104"/>
      <c r="R42" s="117">
        <f t="shared" ca="1" si="4"/>
        <v>37895</v>
      </c>
      <c r="S42" s="106">
        <f t="shared" si="5"/>
        <v>0.62999999999999989</v>
      </c>
      <c r="T42" s="105">
        <f t="shared" si="8"/>
        <v>0.7</v>
      </c>
      <c r="U42" s="107">
        <f t="shared" si="6"/>
        <v>0.77</v>
      </c>
      <c r="BP42" s="81">
        <f t="shared" si="0"/>
        <v>41</v>
      </c>
      <c r="BQ42" s="112" t="s">
        <v>276</v>
      </c>
      <c r="BR42" s="80" t="s">
        <v>228</v>
      </c>
      <c r="BS42" s="79" t="s">
        <v>254</v>
      </c>
      <c r="BT42" s="85" t="s">
        <v>230</v>
      </c>
      <c r="BU42" s="85"/>
      <c r="BV42" s="79">
        <v>1</v>
      </c>
      <c r="BW42" s="80" t="s">
        <v>874</v>
      </c>
      <c r="BX42"/>
      <c r="BZ42" s="81">
        <f t="shared" si="9"/>
        <v>41</v>
      </c>
      <c r="CA42" s="112" t="s">
        <v>499</v>
      </c>
      <c r="CB42" s="80" t="s">
        <v>231</v>
      </c>
      <c r="CC42" s="79" t="s">
        <v>229</v>
      </c>
      <c r="CD42" s="85" t="s">
        <v>230</v>
      </c>
      <c r="CE42" s="85"/>
      <c r="CF42" s="79">
        <v>1</v>
      </c>
      <c r="CG42" s="139" t="s">
        <v>689</v>
      </c>
      <c r="CH42"/>
    </row>
    <row r="43" spans="1:86" ht="12.75" x14ac:dyDescent="0.2">
      <c r="A43" s="102"/>
      <c r="B43" s="103">
        <f t="shared" ca="1" si="7"/>
        <v>37926</v>
      </c>
      <c r="C43" s="135">
        <v>4.59491698608403E-2</v>
      </c>
      <c r="D43" s="135">
        <v>0.75</v>
      </c>
      <c r="E43" s="135">
        <v>0.75</v>
      </c>
      <c r="F43" s="135">
        <v>0.3</v>
      </c>
      <c r="G43" s="135">
        <v>0.3075</v>
      </c>
      <c r="H43" s="135">
        <v>0.315</v>
      </c>
      <c r="I43" s="136">
        <v>3.6040000000000001</v>
      </c>
      <c r="J43" s="137">
        <v>3.609</v>
      </c>
      <c r="K43" s="137">
        <v>3.6140000000000003</v>
      </c>
      <c r="L43" s="137">
        <v>0.105</v>
      </c>
      <c r="M43" s="137">
        <v>0.105</v>
      </c>
      <c r="N43" s="138">
        <v>0</v>
      </c>
      <c r="O43" s="138">
        <v>0</v>
      </c>
      <c r="P43" s="104"/>
      <c r="Q43" s="104"/>
      <c r="R43" s="117">
        <f t="shared" ca="1" si="4"/>
        <v>37926</v>
      </c>
      <c r="S43" s="106">
        <f t="shared" si="5"/>
        <v>0.67999999999999994</v>
      </c>
      <c r="T43" s="105">
        <f t="shared" si="8"/>
        <v>0.75</v>
      </c>
      <c r="U43" s="107">
        <f t="shared" si="6"/>
        <v>0.82000000000000006</v>
      </c>
      <c r="BP43" s="81">
        <f t="shared" si="0"/>
        <v>42</v>
      </c>
      <c r="BQ43" s="112" t="s">
        <v>277</v>
      </c>
      <c r="BR43" s="80" t="s">
        <v>228</v>
      </c>
      <c r="BS43" s="79" t="s">
        <v>254</v>
      </c>
      <c r="BT43" s="85" t="s">
        <v>230</v>
      </c>
      <c r="BU43" s="85"/>
      <c r="BV43" s="79">
        <v>1</v>
      </c>
      <c r="BW43" s="80" t="s">
        <v>875</v>
      </c>
      <c r="BX43"/>
      <c r="BZ43" s="81">
        <f t="shared" si="9"/>
        <v>42</v>
      </c>
      <c r="CA43" s="112" t="s">
        <v>500</v>
      </c>
      <c r="CB43" s="80" t="s">
        <v>231</v>
      </c>
      <c r="CC43" s="79" t="s">
        <v>229</v>
      </c>
      <c r="CD43" s="85" t="s">
        <v>230</v>
      </c>
      <c r="CE43" s="85"/>
      <c r="CF43" s="79">
        <v>1</v>
      </c>
      <c r="CG43" s="139" t="s">
        <v>690</v>
      </c>
      <c r="CH43"/>
    </row>
    <row r="44" spans="1:86" ht="12.75" x14ac:dyDescent="0.2">
      <c r="A44" s="102"/>
      <c r="B44" s="103">
        <f t="shared" ca="1" si="7"/>
        <v>37956</v>
      </c>
      <c r="C44" s="135">
        <v>4.6392873913509998E-2</v>
      </c>
      <c r="D44" s="135">
        <v>0.95</v>
      </c>
      <c r="E44" s="135">
        <v>0.95</v>
      </c>
      <c r="F44" s="135">
        <v>0.30249999999999999</v>
      </c>
      <c r="G44" s="135">
        <v>0.31</v>
      </c>
      <c r="H44" s="135">
        <v>0.3175</v>
      </c>
      <c r="I44" s="136">
        <v>3.7440000000000002</v>
      </c>
      <c r="J44" s="137">
        <v>3.7490000000000001</v>
      </c>
      <c r="K44" s="137">
        <v>3.754</v>
      </c>
      <c r="L44" s="137">
        <v>0.16</v>
      </c>
      <c r="M44" s="137">
        <v>0.16</v>
      </c>
      <c r="N44" s="138">
        <v>0</v>
      </c>
      <c r="O44" s="138">
        <v>0</v>
      </c>
      <c r="P44" s="104"/>
      <c r="Q44" s="104"/>
      <c r="R44" s="117">
        <f t="shared" ca="1" si="4"/>
        <v>37956</v>
      </c>
      <c r="S44" s="106">
        <f t="shared" si="5"/>
        <v>0.87999999999999989</v>
      </c>
      <c r="T44" s="105">
        <f t="shared" si="8"/>
        <v>0.95</v>
      </c>
      <c r="U44" s="107">
        <f t="shared" si="6"/>
        <v>1.02</v>
      </c>
      <c r="BP44" s="81">
        <f t="shared" si="0"/>
        <v>43</v>
      </c>
      <c r="BQ44" s="112" t="s">
        <v>278</v>
      </c>
      <c r="BR44" s="80" t="s">
        <v>228</v>
      </c>
      <c r="BS44" s="79" t="s">
        <v>254</v>
      </c>
      <c r="BT44" s="85" t="s">
        <v>230</v>
      </c>
      <c r="BU44" s="85"/>
      <c r="BV44" s="79">
        <v>1</v>
      </c>
      <c r="BW44" s="80" t="s">
        <v>876</v>
      </c>
      <c r="BX44"/>
      <c r="BZ44" s="81">
        <f t="shared" si="9"/>
        <v>43</v>
      </c>
      <c r="CA44" s="112" t="s">
        <v>501</v>
      </c>
      <c r="CB44" s="80" t="s">
        <v>231</v>
      </c>
      <c r="CC44" s="79" t="s">
        <v>229</v>
      </c>
      <c r="CD44" s="85" t="s">
        <v>230</v>
      </c>
      <c r="CE44" s="85"/>
      <c r="CF44" s="79">
        <v>1</v>
      </c>
      <c r="CG44" s="139" t="s">
        <v>691</v>
      </c>
      <c r="CH44"/>
    </row>
    <row r="45" spans="1:86" ht="12.75" x14ac:dyDescent="0.2">
      <c r="A45" s="102"/>
      <c r="B45" s="103">
        <f t="shared" ca="1" si="7"/>
        <v>37987</v>
      </c>
      <c r="C45" s="135">
        <v>4.6822264994919004E-2</v>
      </c>
      <c r="D45" s="135">
        <v>1.1499999999999999</v>
      </c>
      <c r="E45" s="135">
        <v>1.1499999999999999</v>
      </c>
      <c r="F45" s="135">
        <v>0.30499999999999999</v>
      </c>
      <c r="G45" s="135">
        <v>0.3125</v>
      </c>
      <c r="H45" s="135">
        <v>0.32</v>
      </c>
      <c r="I45" s="136">
        <v>3.8930000000000002</v>
      </c>
      <c r="J45" s="137">
        <v>3.8980000000000001</v>
      </c>
      <c r="K45" s="137">
        <v>3.903</v>
      </c>
      <c r="L45" s="137">
        <v>0.16</v>
      </c>
      <c r="M45" s="137">
        <v>0.16</v>
      </c>
      <c r="N45" s="138">
        <v>0</v>
      </c>
      <c r="O45" s="138">
        <v>0</v>
      </c>
      <c r="P45" s="104"/>
      <c r="Q45" s="104"/>
      <c r="R45" s="117">
        <f t="shared" ca="1" si="4"/>
        <v>37987</v>
      </c>
      <c r="S45" s="106">
        <f t="shared" si="5"/>
        <v>1.0799999999999998</v>
      </c>
      <c r="T45" s="105">
        <f t="shared" si="8"/>
        <v>1.1499999999999999</v>
      </c>
      <c r="U45" s="107">
        <f t="shared" si="6"/>
        <v>1.22</v>
      </c>
      <c r="BP45" s="81">
        <f t="shared" si="0"/>
        <v>44</v>
      </c>
      <c r="BQ45" s="112" t="s">
        <v>279</v>
      </c>
      <c r="BR45" s="80" t="s">
        <v>228</v>
      </c>
      <c r="BS45" s="79" t="s">
        <v>229</v>
      </c>
      <c r="BT45" s="85" t="s">
        <v>230</v>
      </c>
      <c r="BU45" s="85"/>
      <c r="BV45" s="79">
        <v>1</v>
      </c>
      <c r="BW45" s="80" t="s">
        <v>877</v>
      </c>
      <c r="BX45"/>
      <c r="BZ45" s="81">
        <f t="shared" si="9"/>
        <v>44</v>
      </c>
      <c r="CA45" s="112" t="s">
        <v>502</v>
      </c>
      <c r="CB45" s="80" t="s">
        <v>231</v>
      </c>
      <c r="CC45" s="79" t="s">
        <v>229</v>
      </c>
      <c r="CD45" s="85" t="s">
        <v>230</v>
      </c>
      <c r="CE45" s="85"/>
      <c r="CF45" s="79">
        <v>1</v>
      </c>
      <c r="CG45" s="139" t="s">
        <v>692</v>
      </c>
      <c r="CH45"/>
    </row>
    <row r="46" spans="1:86" ht="12.75" x14ac:dyDescent="0.2">
      <c r="A46" s="102"/>
      <c r="B46" s="103">
        <f t="shared" ca="1" si="7"/>
        <v>38018</v>
      </c>
      <c r="C46" s="135">
        <v>4.7256126261887098E-2</v>
      </c>
      <c r="D46" s="135">
        <v>1.1499999999999999</v>
      </c>
      <c r="E46" s="135">
        <v>1.1499999999999999</v>
      </c>
      <c r="F46" s="135">
        <v>0.3075</v>
      </c>
      <c r="G46" s="135">
        <v>0.315</v>
      </c>
      <c r="H46" s="135">
        <v>0.32250000000000001</v>
      </c>
      <c r="I46" s="136">
        <v>3.9520000000000004</v>
      </c>
      <c r="J46" s="137">
        <v>3.9570000000000003</v>
      </c>
      <c r="K46" s="137">
        <v>3.9620000000000002</v>
      </c>
      <c r="L46" s="137">
        <v>0.16</v>
      </c>
      <c r="M46" s="137">
        <v>0.16</v>
      </c>
      <c r="N46" s="138">
        <v>0</v>
      </c>
      <c r="O46" s="138">
        <v>0</v>
      </c>
      <c r="P46" s="104"/>
      <c r="Q46" s="104"/>
      <c r="R46" s="117">
        <f t="shared" ca="1" si="4"/>
        <v>38018</v>
      </c>
      <c r="S46" s="106">
        <f t="shared" si="5"/>
        <v>1.0799999999999998</v>
      </c>
      <c r="T46" s="105">
        <f t="shared" si="8"/>
        <v>1.1499999999999999</v>
      </c>
      <c r="U46" s="107">
        <f t="shared" si="6"/>
        <v>1.22</v>
      </c>
      <c r="BP46" s="81">
        <f t="shared" si="0"/>
        <v>45</v>
      </c>
      <c r="BQ46" s="112" t="s">
        <v>279</v>
      </c>
      <c r="BR46" s="80" t="s">
        <v>228</v>
      </c>
      <c r="BS46" s="79" t="s">
        <v>254</v>
      </c>
      <c r="BT46" s="85" t="s">
        <v>230</v>
      </c>
      <c r="BU46" s="85"/>
      <c r="BV46" s="79">
        <v>1</v>
      </c>
      <c r="BW46" s="80" t="s">
        <v>878</v>
      </c>
      <c r="BX46"/>
      <c r="BZ46" s="81">
        <f t="shared" si="9"/>
        <v>45</v>
      </c>
      <c r="CA46" s="112" t="s">
        <v>503</v>
      </c>
      <c r="CB46" s="80" t="s">
        <v>231</v>
      </c>
      <c r="CC46" s="79" t="s">
        <v>229</v>
      </c>
      <c r="CD46" s="85" t="s">
        <v>230</v>
      </c>
      <c r="CE46" s="85"/>
      <c r="CF46" s="79">
        <v>1</v>
      </c>
      <c r="CG46" s="139" t="s">
        <v>693</v>
      </c>
      <c r="CH46"/>
    </row>
    <row r="47" spans="1:86" ht="12.75" x14ac:dyDescent="0.2">
      <c r="A47" s="102"/>
      <c r="B47" s="103">
        <f t="shared" ca="1" si="7"/>
        <v>38047</v>
      </c>
      <c r="C47" s="135">
        <v>4.76794884806888E-2</v>
      </c>
      <c r="D47" s="135">
        <v>1.1499999999999999</v>
      </c>
      <c r="E47" s="135">
        <v>1.1499999999999999</v>
      </c>
      <c r="F47" s="135">
        <v>0.3</v>
      </c>
      <c r="G47" s="135">
        <v>0.3075</v>
      </c>
      <c r="H47" s="135">
        <v>0.315</v>
      </c>
      <c r="I47" s="136">
        <v>3.839</v>
      </c>
      <c r="J47" s="137">
        <v>3.8440000000000003</v>
      </c>
      <c r="K47" s="137">
        <v>3.8490000000000002</v>
      </c>
      <c r="L47" s="137">
        <v>0.16</v>
      </c>
      <c r="M47" s="137">
        <v>0.16</v>
      </c>
      <c r="N47" s="138">
        <v>0</v>
      </c>
      <c r="O47" s="138">
        <v>0</v>
      </c>
      <c r="P47" s="104"/>
      <c r="Q47" s="104"/>
      <c r="R47" s="117">
        <f t="shared" ca="1" si="4"/>
        <v>38047</v>
      </c>
      <c r="S47" s="106">
        <f t="shared" si="5"/>
        <v>1.0799999999999998</v>
      </c>
      <c r="T47" s="105">
        <f t="shared" si="8"/>
        <v>1.1499999999999999</v>
      </c>
      <c r="U47" s="107">
        <f t="shared" si="6"/>
        <v>1.22</v>
      </c>
      <c r="BP47" s="81">
        <f t="shared" si="0"/>
        <v>46</v>
      </c>
      <c r="BQ47" s="112" t="s">
        <v>280</v>
      </c>
      <c r="BR47" s="80" t="s">
        <v>228</v>
      </c>
      <c r="BS47" s="79" t="s">
        <v>254</v>
      </c>
      <c r="BT47" s="85" t="s">
        <v>230</v>
      </c>
      <c r="BU47" s="85"/>
      <c r="BV47" s="79">
        <v>1</v>
      </c>
      <c r="BW47" s="80" t="s">
        <v>879</v>
      </c>
      <c r="BX47"/>
      <c r="BZ47" s="81">
        <f t="shared" si="9"/>
        <v>46</v>
      </c>
      <c r="CA47" s="112" t="s">
        <v>504</v>
      </c>
      <c r="CB47" s="80" t="s">
        <v>231</v>
      </c>
      <c r="CC47" s="79" t="s">
        <v>229</v>
      </c>
      <c r="CD47" s="85" t="s">
        <v>230</v>
      </c>
      <c r="CE47" s="85"/>
      <c r="CF47" s="79">
        <v>1</v>
      </c>
      <c r="CG47" s="139" t="s">
        <v>694</v>
      </c>
      <c r="CH47"/>
    </row>
    <row r="48" spans="1:86" ht="12.75" x14ac:dyDescent="0.2">
      <c r="A48" s="102"/>
      <c r="B48" s="103">
        <f t="shared" ca="1" si="7"/>
        <v>38078</v>
      </c>
      <c r="C48" s="135">
        <v>4.8075537062193696E-2</v>
      </c>
      <c r="D48" s="135">
        <v>0.9</v>
      </c>
      <c r="E48" s="135">
        <v>0.9</v>
      </c>
      <c r="F48" s="135">
        <v>0.29499999999999998</v>
      </c>
      <c r="G48" s="135">
        <v>0.30249999999999999</v>
      </c>
      <c r="H48" s="135">
        <v>0.31</v>
      </c>
      <c r="I48" s="136">
        <v>3.706</v>
      </c>
      <c r="J48" s="137">
        <v>3.7110000000000003</v>
      </c>
      <c r="K48" s="137">
        <v>3.7160000000000002</v>
      </c>
      <c r="L48" s="137">
        <v>0.16</v>
      </c>
      <c r="M48" s="137">
        <v>0.16</v>
      </c>
      <c r="N48" s="138">
        <v>0</v>
      </c>
      <c r="O48" s="138">
        <v>0</v>
      </c>
      <c r="P48" s="104"/>
      <c r="Q48" s="104"/>
      <c r="R48" s="117">
        <f t="shared" ca="1" si="4"/>
        <v>38078</v>
      </c>
      <c r="S48" s="106">
        <f t="shared" si="5"/>
        <v>0.83000000000000007</v>
      </c>
      <c r="T48" s="105">
        <f t="shared" si="8"/>
        <v>0.9</v>
      </c>
      <c r="U48" s="107">
        <f t="shared" si="6"/>
        <v>0.97</v>
      </c>
      <c r="BP48" s="81">
        <f t="shared" si="0"/>
        <v>47</v>
      </c>
      <c r="BQ48" s="112" t="s">
        <v>281</v>
      </c>
      <c r="BR48" s="80" t="s">
        <v>228</v>
      </c>
      <c r="BS48" s="79" t="s">
        <v>254</v>
      </c>
      <c r="BT48" s="85" t="s">
        <v>230</v>
      </c>
      <c r="BU48" s="85"/>
      <c r="BV48" s="79">
        <v>1</v>
      </c>
      <c r="BW48" s="80" t="s">
        <v>880</v>
      </c>
      <c r="BX48"/>
      <c r="BZ48" s="81">
        <f t="shared" si="9"/>
        <v>47</v>
      </c>
      <c r="CA48" s="112" t="s">
        <v>505</v>
      </c>
      <c r="CB48" s="80" t="s">
        <v>231</v>
      </c>
      <c r="CC48" s="79" t="s">
        <v>229</v>
      </c>
      <c r="CD48" s="85" t="s">
        <v>230</v>
      </c>
      <c r="CE48" s="85"/>
      <c r="CF48" s="79">
        <v>1</v>
      </c>
      <c r="CG48" s="139" t="s">
        <v>695</v>
      </c>
      <c r="CH48"/>
    </row>
    <row r="49" spans="1:86" ht="12.75" x14ac:dyDescent="0.2">
      <c r="A49" s="102"/>
      <c r="B49" s="103">
        <f t="shared" ca="1" si="7"/>
        <v>38108</v>
      </c>
      <c r="C49" s="135">
        <v>4.8466627650164601E-2</v>
      </c>
      <c r="D49" s="135">
        <v>0.55000000000000004</v>
      </c>
      <c r="E49" s="135">
        <v>0.55000000000000004</v>
      </c>
      <c r="F49" s="135">
        <v>0.28249999999999997</v>
      </c>
      <c r="G49" s="135">
        <v>0.28999999999999998</v>
      </c>
      <c r="H49" s="135">
        <v>0.29749999999999999</v>
      </c>
      <c r="I49" s="136">
        <v>3.4860000000000002</v>
      </c>
      <c r="J49" s="137">
        <v>3.4910000000000001</v>
      </c>
      <c r="K49" s="137">
        <v>3.496</v>
      </c>
      <c r="L49" s="137">
        <v>0.105</v>
      </c>
      <c r="M49" s="137">
        <v>0.105</v>
      </c>
      <c r="N49" s="138">
        <v>0</v>
      </c>
      <c r="O49" s="138">
        <v>0</v>
      </c>
      <c r="P49" s="104"/>
      <c r="Q49" s="104"/>
      <c r="R49" s="117">
        <f t="shared" ca="1" si="4"/>
        <v>38108</v>
      </c>
      <c r="S49" s="106">
        <f t="shared" si="5"/>
        <v>0.48000000000000004</v>
      </c>
      <c r="T49" s="105">
        <f t="shared" si="8"/>
        <v>0.55000000000000004</v>
      </c>
      <c r="U49" s="107">
        <f t="shared" si="6"/>
        <v>0.62000000000000011</v>
      </c>
      <c r="BP49" s="81">
        <f t="shared" si="0"/>
        <v>48</v>
      </c>
      <c r="BQ49" s="112" t="s">
        <v>282</v>
      </c>
      <c r="BR49" s="80" t="s">
        <v>228</v>
      </c>
      <c r="BS49" s="79" t="s">
        <v>254</v>
      </c>
      <c r="BT49" s="85" t="s">
        <v>230</v>
      </c>
      <c r="BU49" s="85"/>
      <c r="BV49" s="79">
        <v>1</v>
      </c>
      <c r="BW49" s="80" t="s">
        <v>881</v>
      </c>
      <c r="BX49"/>
      <c r="BZ49" s="81">
        <f t="shared" si="9"/>
        <v>48</v>
      </c>
      <c r="CA49" s="112" t="s">
        <v>506</v>
      </c>
      <c r="CB49" s="80" t="s">
        <v>231</v>
      </c>
      <c r="CC49" s="79" t="s">
        <v>229</v>
      </c>
      <c r="CD49" s="85" t="s">
        <v>230</v>
      </c>
      <c r="CE49" s="85"/>
      <c r="CF49" s="79">
        <v>1</v>
      </c>
      <c r="CG49" s="139" t="s">
        <v>696</v>
      </c>
      <c r="CH49"/>
    </row>
    <row r="50" spans="1:86" ht="12.75" x14ac:dyDescent="0.2">
      <c r="A50" s="102"/>
      <c r="B50" s="103">
        <f t="shared" ca="1" si="7"/>
        <v>38139</v>
      </c>
      <c r="C50" s="135">
        <v>4.8811789686662901E-2</v>
      </c>
      <c r="D50" s="135">
        <v>0.6</v>
      </c>
      <c r="E50" s="135">
        <v>0.6</v>
      </c>
      <c r="F50" s="135">
        <v>0.28000000000000003</v>
      </c>
      <c r="G50" s="135">
        <v>0.28749999999999998</v>
      </c>
      <c r="H50" s="135">
        <v>0.29499999999999998</v>
      </c>
      <c r="I50" s="136">
        <v>3.476</v>
      </c>
      <c r="J50" s="137">
        <v>3.4810000000000003</v>
      </c>
      <c r="K50" s="137">
        <v>3.4860000000000002</v>
      </c>
      <c r="L50" s="137">
        <v>0.105</v>
      </c>
      <c r="M50" s="137">
        <v>0.105</v>
      </c>
      <c r="N50" s="138">
        <v>0</v>
      </c>
      <c r="O50" s="138">
        <v>0</v>
      </c>
      <c r="P50" s="104"/>
      <c r="Q50" s="104"/>
      <c r="R50" s="117">
        <f t="shared" ca="1" si="4"/>
        <v>38139</v>
      </c>
      <c r="S50" s="106">
        <f t="shared" si="5"/>
        <v>0.53</v>
      </c>
      <c r="T50" s="105">
        <f t="shared" si="8"/>
        <v>0.6</v>
      </c>
      <c r="U50" s="107">
        <f t="shared" si="6"/>
        <v>0.66999999999999993</v>
      </c>
      <c r="BP50" s="81">
        <f t="shared" si="0"/>
        <v>49</v>
      </c>
      <c r="BQ50" s="112" t="s">
        <v>283</v>
      </c>
      <c r="BR50" s="80" t="s">
        <v>228</v>
      </c>
      <c r="BS50" s="79" t="s">
        <v>229</v>
      </c>
      <c r="BT50" s="85" t="s">
        <v>230</v>
      </c>
      <c r="BU50" s="85"/>
      <c r="BV50" s="79">
        <v>1</v>
      </c>
      <c r="BW50" s="80" t="s">
        <v>882</v>
      </c>
      <c r="BX50"/>
      <c r="BZ50" s="81">
        <f t="shared" si="9"/>
        <v>49</v>
      </c>
      <c r="CA50" s="112" t="s">
        <v>507</v>
      </c>
      <c r="CB50" s="80" t="s">
        <v>231</v>
      </c>
      <c r="CC50" s="79" t="s">
        <v>229</v>
      </c>
      <c r="CD50" s="85" t="s">
        <v>230</v>
      </c>
      <c r="CE50" s="85"/>
      <c r="CF50" s="79">
        <v>1</v>
      </c>
      <c r="CG50" s="139" t="s">
        <v>697</v>
      </c>
      <c r="CH50"/>
    </row>
    <row r="51" spans="1:86" ht="12.75" x14ac:dyDescent="0.2">
      <c r="A51" s="102"/>
      <c r="B51" s="103">
        <f t="shared" ca="1" si="7"/>
        <v>38169</v>
      </c>
      <c r="C51" s="135">
        <v>4.9168457166191004E-2</v>
      </c>
      <c r="D51" s="135">
        <v>0.6</v>
      </c>
      <c r="E51" s="135">
        <v>0.6</v>
      </c>
      <c r="F51" s="135">
        <v>0.28000000000000003</v>
      </c>
      <c r="G51" s="135">
        <v>0.28749999999999998</v>
      </c>
      <c r="H51" s="135">
        <v>0.29499999999999998</v>
      </c>
      <c r="I51" s="136">
        <v>3.512</v>
      </c>
      <c r="J51" s="137">
        <v>3.5170000000000003</v>
      </c>
      <c r="K51" s="137">
        <v>3.5220000000000002</v>
      </c>
      <c r="L51" s="137">
        <v>0.105</v>
      </c>
      <c r="M51" s="137">
        <v>0.105</v>
      </c>
      <c r="N51" s="138">
        <v>0</v>
      </c>
      <c r="O51" s="138">
        <v>0</v>
      </c>
      <c r="P51" s="104"/>
      <c r="Q51" s="104"/>
      <c r="R51" s="117">
        <f t="shared" ca="1" si="4"/>
        <v>38169</v>
      </c>
      <c r="S51" s="106">
        <f t="shared" si="5"/>
        <v>0.53</v>
      </c>
      <c r="T51" s="105">
        <f t="shared" si="8"/>
        <v>0.6</v>
      </c>
      <c r="U51" s="107">
        <f t="shared" si="6"/>
        <v>0.66999999999999993</v>
      </c>
      <c r="BP51" s="81">
        <f t="shared" si="0"/>
        <v>50</v>
      </c>
      <c r="BQ51" s="112" t="s">
        <v>284</v>
      </c>
      <c r="BR51" s="80" t="s">
        <v>228</v>
      </c>
      <c r="BS51" s="79" t="s">
        <v>254</v>
      </c>
      <c r="BT51" s="85" t="s">
        <v>230</v>
      </c>
      <c r="BU51" s="85"/>
      <c r="BV51" s="79">
        <v>1</v>
      </c>
      <c r="BW51" s="80" t="s">
        <v>883</v>
      </c>
      <c r="BX51"/>
      <c r="BZ51" s="81">
        <f t="shared" si="9"/>
        <v>50</v>
      </c>
      <c r="CA51" s="112" t="s">
        <v>508</v>
      </c>
      <c r="CB51" s="80" t="s">
        <v>231</v>
      </c>
      <c r="CC51" s="79" t="s">
        <v>229</v>
      </c>
      <c r="CD51" s="85" t="s">
        <v>230</v>
      </c>
      <c r="CE51" s="85"/>
      <c r="CF51" s="79">
        <v>1</v>
      </c>
      <c r="CG51" s="139" t="s">
        <v>698</v>
      </c>
      <c r="CH51"/>
    </row>
    <row r="52" spans="1:86" ht="12.75" x14ac:dyDescent="0.2">
      <c r="A52" s="102"/>
      <c r="B52" s="103">
        <f t="shared" ca="1" si="7"/>
        <v>38200</v>
      </c>
      <c r="C52" s="135">
        <v>4.9500667733264302E-2</v>
      </c>
      <c r="D52" s="135">
        <v>0.65</v>
      </c>
      <c r="E52" s="135">
        <v>0.65</v>
      </c>
      <c r="F52" s="135">
        <v>0.28000000000000003</v>
      </c>
      <c r="G52" s="135">
        <v>0.28749999999999998</v>
      </c>
      <c r="H52" s="135">
        <v>0.29499999999999998</v>
      </c>
      <c r="I52" s="136">
        <v>3.5620000000000003</v>
      </c>
      <c r="J52" s="137">
        <v>3.5670000000000002</v>
      </c>
      <c r="K52" s="137">
        <v>3.5720000000000001</v>
      </c>
      <c r="L52" s="137">
        <v>0.105</v>
      </c>
      <c r="M52" s="137">
        <v>0.105</v>
      </c>
      <c r="N52" s="138">
        <v>0</v>
      </c>
      <c r="O52" s="138">
        <v>0</v>
      </c>
      <c r="P52" s="104"/>
      <c r="Q52" s="104"/>
      <c r="R52" s="117">
        <f t="shared" ca="1" si="4"/>
        <v>38200</v>
      </c>
      <c r="S52" s="106">
        <f t="shared" si="5"/>
        <v>0.58000000000000007</v>
      </c>
      <c r="T52" s="105">
        <f t="shared" si="8"/>
        <v>0.65</v>
      </c>
      <c r="U52" s="107">
        <f t="shared" si="6"/>
        <v>0.72</v>
      </c>
      <c r="BP52" s="81">
        <f t="shared" si="0"/>
        <v>51</v>
      </c>
      <c r="BQ52" s="112" t="s">
        <v>285</v>
      </c>
      <c r="BR52" s="80" t="s">
        <v>228</v>
      </c>
      <c r="BS52" s="79" t="s">
        <v>254</v>
      </c>
      <c r="BT52" s="85" t="s">
        <v>230</v>
      </c>
      <c r="BU52" s="85"/>
      <c r="BV52" s="79">
        <v>1</v>
      </c>
      <c r="BW52" s="80" t="s">
        <v>884</v>
      </c>
      <c r="BX52"/>
      <c r="BZ52" s="81">
        <f t="shared" si="9"/>
        <v>51</v>
      </c>
      <c r="CA52" s="112" t="s">
        <v>509</v>
      </c>
      <c r="CB52" s="80" t="s">
        <v>231</v>
      </c>
      <c r="CC52" s="79" t="s">
        <v>229</v>
      </c>
      <c r="CD52" s="85" t="s">
        <v>230</v>
      </c>
      <c r="CE52" s="85"/>
      <c r="CF52" s="79">
        <v>1</v>
      </c>
      <c r="CG52" s="139" t="s">
        <v>699</v>
      </c>
      <c r="CH52"/>
    </row>
    <row r="53" spans="1:86" ht="12.75" x14ac:dyDescent="0.2">
      <c r="A53" s="102"/>
      <c r="B53" s="103">
        <f t="shared" ca="1" si="7"/>
        <v>38231</v>
      </c>
      <c r="C53" s="135">
        <v>4.9829734410650403E-2</v>
      </c>
      <c r="D53" s="135">
        <v>0.7</v>
      </c>
      <c r="E53" s="135">
        <v>0.7</v>
      </c>
      <c r="F53" s="135">
        <v>0.28000000000000003</v>
      </c>
      <c r="G53" s="135">
        <v>0.28749999999999998</v>
      </c>
      <c r="H53" s="135">
        <v>0.29499999999999998</v>
      </c>
      <c r="I53" s="136">
        <v>3.585</v>
      </c>
      <c r="J53" s="137">
        <v>3.59</v>
      </c>
      <c r="K53" s="137">
        <v>3.5950000000000002</v>
      </c>
      <c r="L53" s="137">
        <v>0.105</v>
      </c>
      <c r="M53" s="137">
        <v>0.105</v>
      </c>
      <c r="N53" s="138">
        <v>0</v>
      </c>
      <c r="O53" s="138">
        <v>0</v>
      </c>
      <c r="P53" s="104"/>
      <c r="Q53" s="104"/>
      <c r="R53" s="117">
        <f t="shared" ca="1" si="4"/>
        <v>38231</v>
      </c>
      <c r="S53" s="106">
        <f t="shared" si="5"/>
        <v>0.62999999999999989</v>
      </c>
      <c r="T53" s="105">
        <f t="shared" si="8"/>
        <v>0.7</v>
      </c>
      <c r="U53" s="107">
        <f t="shared" si="6"/>
        <v>0.77</v>
      </c>
      <c r="BP53" s="81">
        <f t="shared" si="0"/>
        <v>52</v>
      </c>
      <c r="BQ53" s="112" t="s">
        <v>286</v>
      </c>
      <c r="BR53" s="80" t="s">
        <v>228</v>
      </c>
      <c r="BS53" s="79" t="s">
        <v>254</v>
      </c>
      <c r="BT53" s="85" t="s">
        <v>230</v>
      </c>
      <c r="BU53" s="85"/>
      <c r="BV53" s="79">
        <v>1</v>
      </c>
      <c r="BW53" s="80" t="s">
        <v>885</v>
      </c>
      <c r="BX53"/>
      <c r="BZ53" s="81">
        <f t="shared" si="9"/>
        <v>52</v>
      </c>
      <c r="CA53" s="112" t="s">
        <v>510</v>
      </c>
      <c r="CB53" s="80" t="s">
        <v>231</v>
      </c>
      <c r="CC53" s="79" t="s">
        <v>229</v>
      </c>
      <c r="CD53" s="85" t="s">
        <v>230</v>
      </c>
      <c r="CE53" s="85"/>
      <c r="CF53" s="79">
        <v>1</v>
      </c>
      <c r="CG53" s="139" t="s">
        <v>700</v>
      </c>
      <c r="CH53"/>
    </row>
    <row r="54" spans="1:86" ht="12.75" x14ac:dyDescent="0.2">
      <c r="A54" s="102"/>
      <c r="B54" s="103">
        <f t="shared" ca="1" si="7"/>
        <v>38261</v>
      </c>
      <c r="C54" s="135">
        <v>5.0158801124193401E-2</v>
      </c>
      <c r="D54" s="135">
        <v>0.7</v>
      </c>
      <c r="E54" s="135">
        <v>0.7</v>
      </c>
      <c r="F54" s="135">
        <v>0.28000000000000003</v>
      </c>
      <c r="G54" s="135">
        <v>0.28749999999999998</v>
      </c>
      <c r="H54" s="135">
        <v>0.29499999999999998</v>
      </c>
      <c r="I54" s="136">
        <v>3.6</v>
      </c>
      <c r="J54" s="137">
        <v>3.605</v>
      </c>
      <c r="K54" s="137">
        <v>3.61</v>
      </c>
      <c r="L54" s="137">
        <v>0.105</v>
      </c>
      <c r="M54" s="137">
        <v>0.105</v>
      </c>
      <c r="N54" s="138">
        <v>0</v>
      </c>
      <c r="O54" s="138">
        <v>0</v>
      </c>
      <c r="P54" s="104"/>
      <c r="Q54" s="104"/>
      <c r="R54" s="117">
        <f t="shared" ca="1" si="4"/>
        <v>38261</v>
      </c>
      <c r="S54" s="106">
        <f t="shared" si="5"/>
        <v>0.62999999999999989</v>
      </c>
      <c r="T54" s="105">
        <f t="shared" si="8"/>
        <v>0.7</v>
      </c>
      <c r="U54" s="107">
        <f t="shared" si="6"/>
        <v>0.77</v>
      </c>
      <c r="BP54" s="81">
        <f t="shared" si="0"/>
        <v>53</v>
      </c>
      <c r="BQ54" s="112" t="s">
        <v>287</v>
      </c>
      <c r="BR54" s="80" t="s">
        <v>228</v>
      </c>
      <c r="BS54" s="79" t="s">
        <v>254</v>
      </c>
      <c r="BT54" s="85" t="s">
        <v>230</v>
      </c>
      <c r="BU54" s="85"/>
      <c r="BV54" s="79">
        <v>1</v>
      </c>
      <c r="BW54" s="80" t="s">
        <v>886</v>
      </c>
      <c r="BX54"/>
      <c r="BZ54" s="81">
        <f t="shared" si="9"/>
        <v>53</v>
      </c>
      <c r="CA54" s="112" t="s">
        <v>511</v>
      </c>
      <c r="CB54" s="80" t="s">
        <v>231</v>
      </c>
      <c r="CC54" s="79" t="s">
        <v>229</v>
      </c>
      <c r="CD54" s="85" t="s">
        <v>230</v>
      </c>
      <c r="CE54" s="85"/>
      <c r="CF54" s="79">
        <v>1</v>
      </c>
      <c r="CG54" s="139" t="s">
        <v>701</v>
      </c>
      <c r="CH54"/>
    </row>
    <row r="55" spans="1:86" ht="12.75" x14ac:dyDescent="0.2">
      <c r="A55" s="102"/>
      <c r="B55" s="103">
        <f t="shared" ca="1" si="7"/>
        <v>38292</v>
      </c>
      <c r="C55" s="135">
        <v>5.0462240001586202E-2</v>
      </c>
      <c r="D55" s="135">
        <v>0.75</v>
      </c>
      <c r="E55" s="135">
        <v>0.75</v>
      </c>
      <c r="F55" s="135">
        <v>0.28249999999999997</v>
      </c>
      <c r="G55" s="135">
        <v>0.28999999999999998</v>
      </c>
      <c r="H55" s="135">
        <v>0.29749999999999999</v>
      </c>
      <c r="I55" s="136">
        <v>3.629</v>
      </c>
      <c r="J55" s="137">
        <v>3.6340000000000003</v>
      </c>
      <c r="K55" s="137">
        <v>3.6390000000000002</v>
      </c>
      <c r="L55" s="137">
        <v>0.105</v>
      </c>
      <c r="M55" s="137">
        <v>0.105</v>
      </c>
      <c r="N55" s="138">
        <v>0</v>
      </c>
      <c r="O55" s="138">
        <v>0</v>
      </c>
      <c r="P55" s="104"/>
      <c r="Q55" s="104"/>
      <c r="R55" s="117">
        <f t="shared" ca="1" si="4"/>
        <v>38292</v>
      </c>
      <c r="S55" s="106">
        <f t="shared" si="5"/>
        <v>0.67999999999999994</v>
      </c>
      <c r="T55" s="105">
        <f t="shared" si="8"/>
        <v>0.75</v>
      </c>
      <c r="U55" s="107">
        <f t="shared" si="6"/>
        <v>0.82000000000000006</v>
      </c>
      <c r="BP55" s="81">
        <f t="shared" si="0"/>
        <v>54</v>
      </c>
      <c r="BQ55" s="112" t="s">
        <v>288</v>
      </c>
      <c r="BR55" s="80" t="s">
        <v>228</v>
      </c>
      <c r="BS55" s="79" t="s">
        <v>254</v>
      </c>
      <c r="BT55" s="85" t="s">
        <v>230</v>
      </c>
      <c r="BU55" s="85"/>
      <c r="BV55" s="79">
        <v>1</v>
      </c>
      <c r="BW55" s="80" t="s">
        <v>887</v>
      </c>
      <c r="BX55"/>
      <c r="BZ55" s="81">
        <f t="shared" si="9"/>
        <v>54</v>
      </c>
      <c r="CA55" s="112" t="s">
        <v>512</v>
      </c>
      <c r="CB55" s="80" t="s">
        <v>231</v>
      </c>
      <c r="CC55" s="79" t="s">
        <v>229</v>
      </c>
      <c r="CD55" s="85" t="s">
        <v>230</v>
      </c>
      <c r="CE55" s="85"/>
      <c r="CF55" s="79">
        <v>1</v>
      </c>
      <c r="CG55" s="139" t="s">
        <v>702</v>
      </c>
      <c r="CH55"/>
    </row>
    <row r="56" spans="1:86" ht="12.75" x14ac:dyDescent="0.2">
      <c r="A56" s="102"/>
      <c r="B56" s="103">
        <f t="shared" ca="1" si="7"/>
        <v>38322</v>
      </c>
      <c r="C56" s="135">
        <v>5.0761356875075804E-2</v>
      </c>
      <c r="D56" s="135">
        <v>0.95</v>
      </c>
      <c r="E56" s="135">
        <v>0.95</v>
      </c>
      <c r="F56" s="135">
        <v>0.28249999999999997</v>
      </c>
      <c r="G56" s="135">
        <v>0.28999999999999998</v>
      </c>
      <c r="H56" s="135">
        <v>0.29749999999999999</v>
      </c>
      <c r="I56" s="136">
        <v>3.7690000000000001</v>
      </c>
      <c r="J56" s="137">
        <v>3.774</v>
      </c>
      <c r="K56" s="137">
        <v>3.7790000000000004</v>
      </c>
      <c r="L56" s="137">
        <v>0.17</v>
      </c>
      <c r="M56" s="137">
        <v>0.17</v>
      </c>
      <c r="N56" s="138">
        <v>0</v>
      </c>
      <c r="O56" s="138">
        <v>0</v>
      </c>
      <c r="P56" s="104"/>
      <c r="Q56" s="104"/>
      <c r="R56" s="117">
        <f t="shared" ca="1" si="4"/>
        <v>38322</v>
      </c>
      <c r="S56" s="106">
        <f t="shared" si="5"/>
        <v>0.87999999999999989</v>
      </c>
      <c r="T56" s="105">
        <f t="shared" si="8"/>
        <v>0.95</v>
      </c>
      <c r="U56" s="107">
        <f t="shared" si="6"/>
        <v>1.02</v>
      </c>
      <c r="BP56" s="81">
        <f t="shared" si="0"/>
        <v>55</v>
      </c>
      <c r="BQ56" s="112" t="s">
        <v>289</v>
      </c>
      <c r="BR56" s="80" t="s">
        <v>228</v>
      </c>
      <c r="BS56" s="79" t="s">
        <v>254</v>
      </c>
      <c r="BT56" s="85" t="s">
        <v>230</v>
      </c>
      <c r="BU56" s="85"/>
      <c r="BV56" s="79">
        <v>1</v>
      </c>
      <c r="BW56" s="80" t="s">
        <v>888</v>
      </c>
      <c r="BX56"/>
      <c r="BZ56" s="81">
        <f t="shared" si="9"/>
        <v>55</v>
      </c>
      <c r="CA56" s="112" t="s">
        <v>513</v>
      </c>
      <c r="CB56" s="80" t="s">
        <v>231</v>
      </c>
      <c r="CC56" s="79" t="s">
        <v>229</v>
      </c>
      <c r="CD56" s="85" t="s">
        <v>230</v>
      </c>
      <c r="CE56" s="85"/>
      <c r="CF56" s="79">
        <v>1</v>
      </c>
      <c r="CG56" s="139" t="s">
        <v>703</v>
      </c>
      <c r="CH56"/>
    </row>
    <row r="57" spans="1:86" ht="12.75" x14ac:dyDescent="0.2">
      <c r="A57" s="102"/>
      <c r="B57" s="103">
        <f t="shared" ca="1" si="7"/>
        <v>38353</v>
      </c>
      <c r="C57" s="135">
        <v>5.1050824845595005E-2</v>
      </c>
      <c r="D57" s="135">
        <v>1.1499999999999999</v>
      </c>
      <c r="E57" s="135">
        <v>1.1499999999999999</v>
      </c>
      <c r="F57" s="135">
        <v>0.28499999999999998</v>
      </c>
      <c r="G57" s="135">
        <v>0.29249999999999998</v>
      </c>
      <c r="H57" s="135">
        <v>0.3</v>
      </c>
      <c r="I57" s="136">
        <v>3.9180000000000001</v>
      </c>
      <c r="J57" s="137">
        <v>3.923</v>
      </c>
      <c r="K57" s="137">
        <v>3.9280000000000004</v>
      </c>
      <c r="L57" s="137">
        <v>0.17</v>
      </c>
      <c r="M57" s="137">
        <v>0.17</v>
      </c>
      <c r="N57" s="138">
        <v>0</v>
      </c>
      <c r="O57" s="138">
        <v>0</v>
      </c>
      <c r="P57" s="104"/>
      <c r="Q57" s="104"/>
      <c r="R57" s="117">
        <f t="shared" ca="1" si="4"/>
        <v>38353</v>
      </c>
      <c r="S57" s="106">
        <f t="shared" si="5"/>
        <v>1.0799999999999998</v>
      </c>
      <c r="T57" s="105">
        <f t="shared" si="8"/>
        <v>1.1499999999999999</v>
      </c>
      <c r="U57" s="107">
        <f t="shared" si="6"/>
        <v>1.22</v>
      </c>
      <c r="BP57" s="81">
        <f t="shared" si="0"/>
        <v>56</v>
      </c>
      <c r="BQ57" s="112" t="s">
        <v>290</v>
      </c>
      <c r="BR57" s="80" t="s">
        <v>228</v>
      </c>
      <c r="BS57" s="79" t="s">
        <v>229</v>
      </c>
      <c r="BT57" s="85" t="s">
        <v>230</v>
      </c>
      <c r="BU57" s="85"/>
      <c r="BV57" s="79">
        <v>1</v>
      </c>
      <c r="BW57" s="80" t="s">
        <v>889</v>
      </c>
      <c r="BX57"/>
      <c r="BZ57" s="81">
        <f t="shared" si="9"/>
        <v>56</v>
      </c>
      <c r="CA57" s="112" t="s">
        <v>514</v>
      </c>
      <c r="CB57" s="80" t="s">
        <v>231</v>
      </c>
      <c r="CC57" s="79" t="s">
        <v>229</v>
      </c>
      <c r="CD57" s="85" t="s">
        <v>230</v>
      </c>
      <c r="CE57" s="85"/>
      <c r="CF57" s="79">
        <v>1</v>
      </c>
      <c r="CG57" s="139" t="s">
        <v>704</v>
      </c>
      <c r="CH57"/>
    </row>
    <row r="58" spans="1:86" ht="12.75" x14ac:dyDescent="0.2">
      <c r="A58" s="102"/>
      <c r="B58" s="103">
        <f t="shared" ca="1" si="7"/>
        <v>38384</v>
      </c>
      <c r="C58" s="135">
        <v>5.1341337472792202E-2</v>
      </c>
      <c r="D58" s="135">
        <v>1.1499999999999999</v>
      </c>
      <c r="E58" s="135">
        <v>1.1499999999999999</v>
      </c>
      <c r="F58" s="135">
        <v>0.28749999999999998</v>
      </c>
      <c r="G58" s="135">
        <v>0.29499999999999998</v>
      </c>
      <c r="H58" s="135">
        <v>0.30249999999999999</v>
      </c>
      <c r="I58" s="136">
        <v>3.992</v>
      </c>
      <c r="J58" s="137">
        <v>3.9970000000000003</v>
      </c>
      <c r="K58" s="137">
        <v>4.0019999999999998</v>
      </c>
      <c r="L58" s="137">
        <v>0.17</v>
      </c>
      <c r="M58" s="137">
        <v>0.17</v>
      </c>
      <c r="N58" s="138">
        <v>0</v>
      </c>
      <c r="O58" s="138">
        <v>0</v>
      </c>
      <c r="P58" s="104"/>
      <c r="Q58" s="104"/>
      <c r="R58" s="117">
        <f t="shared" ca="1" si="4"/>
        <v>38384</v>
      </c>
      <c r="S58" s="106">
        <f t="shared" si="5"/>
        <v>1.0799999999999998</v>
      </c>
      <c r="T58" s="105">
        <f t="shared" si="8"/>
        <v>1.1499999999999999</v>
      </c>
      <c r="U58" s="107">
        <f t="shared" si="6"/>
        <v>1.22</v>
      </c>
      <c r="BP58" s="81">
        <f t="shared" si="0"/>
        <v>57</v>
      </c>
      <c r="BQ58" s="112" t="s">
        <v>291</v>
      </c>
      <c r="BR58" s="80" t="s">
        <v>228</v>
      </c>
      <c r="BS58" s="79" t="s">
        <v>254</v>
      </c>
      <c r="BT58" s="85" t="s">
        <v>230</v>
      </c>
      <c r="BU58" s="85"/>
      <c r="BV58" s="79">
        <v>1</v>
      </c>
      <c r="BW58" s="80" t="s">
        <v>890</v>
      </c>
      <c r="BX58"/>
      <c r="BZ58" s="81">
        <f t="shared" si="9"/>
        <v>57</v>
      </c>
      <c r="CA58" s="112" t="s">
        <v>515</v>
      </c>
      <c r="CB58" s="80" t="s">
        <v>231</v>
      </c>
      <c r="CC58" s="79" t="s">
        <v>229</v>
      </c>
      <c r="CD58" s="85" t="s">
        <v>230</v>
      </c>
      <c r="CE58" s="85"/>
      <c r="CF58" s="79">
        <v>1</v>
      </c>
      <c r="CG58" s="139" t="s">
        <v>705</v>
      </c>
      <c r="CH58"/>
    </row>
    <row r="59" spans="1:86" ht="12.75" x14ac:dyDescent="0.2">
      <c r="A59" s="102"/>
      <c r="B59" s="103">
        <f t="shared" ca="1" si="7"/>
        <v>38412</v>
      </c>
      <c r="C59" s="135">
        <v>5.1624764229205998E-2</v>
      </c>
      <c r="D59" s="135">
        <v>1.1499999999999999</v>
      </c>
      <c r="E59" s="135">
        <v>1.1499999999999999</v>
      </c>
      <c r="F59" s="135">
        <v>0.28000000000000003</v>
      </c>
      <c r="G59" s="135">
        <v>0.28749999999999998</v>
      </c>
      <c r="H59" s="135">
        <v>0.29499999999999998</v>
      </c>
      <c r="I59" s="136">
        <v>3.879</v>
      </c>
      <c r="J59" s="137">
        <v>3.8840000000000003</v>
      </c>
      <c r="K59" s="137">
        <v>3.8890000000000002</v>
      </c>
      <c r="L59" s="137">
        <v>0.17</v>
      </c>
      <c r="M59" s="137">
        <v>0.17</v>
      </c>
      <c r="N59" s="138">
        <v>0</v>
      </c>
      <c r="O59" s="138">
        <v>0</v>
      </c>
      <c r="P59" s="104"/>
      <c r="Q59" s="104"/>
      <c r="R59" s="117">
        <f t="shared" ca="1" si="4"/>
        <v>38412</v>
      </c>
      <c r="S59" s="106">
        <f t="shared" si="5"/>
        <v>1.0799999999999998</v>
      </c>
      <c r="T59" s="105">
        <f t="shared" si="8"/>
        <v>1.1499999999999999</v>
      </c>
      <c r="U59" s="107">
        <f t="shared" si="6"/>
        <v>1.22</v>
      </c>
      <c r="BP59" s="81">
        <f t="shared" si="0"/>
        <v>58</v>
      </c>
      <c r="BQ59" s="112" t="s">
        <v>292</v>
      </c>
      <c r="BR59" s="80" t="s">
        <v>228</v>
      </c>
      <c r="BS59" s="79" t="s">
        <v>254</v>
      </c>
      <c r="BT59" s="85" t="s">
        <v>230</v>
      </c>
      <c r="BU59" s="85"/>
      <c r="BV59" s="79">
        <v>1</v>
      </c>
      <c r="BW59" s="80" t="s">
        <v>891</v>
      </c>
      <c r="BX59"/>
      <c r="BZ59" s="81">
        <f t="shared" si="9"/>
        <v>58</v>
      </c>
      <c r="CA59" s="112" t="s">
        <v>516</v>
      </c>
      <c r="CB59" s="80" t="s">
        <v>231</v>
      </c>
      <c r="CC59" s="79" t="s">
        <v>229</v>
      </c>
      <c r="CD59" s="85" t="s">
        <v>230</v>
      </c>
      <c r="CE59" s="85"/>
      <c r="CF59" s="79">
        <v>1</v>
      </c>
      <c r="CG59" s="139" t="s">
        <v>706</v>
      </c>
      <c r="CH59"/>
    </row>
    <row r="60" spans="1:86" ht="12.75" x14ac:dyDescent="0.2">
      <c r="A60" s="102"/>
      <c r="B60" s="103">
        <f t="shared" ca="1" si="7"/>
        <v>38443</v>
      </c>
      <c r="C60" s="135">
        <v>5.1880762612873395E-2</v>
      </c>
      <c r="D60" s="135">
        <v>0.9</v>
      </c>
      <c r="E60" s="135">
        <v>0.9</v>
      </c>
      <c r="F60" s="135">
        <v>0.26750000000000002</v>
      </c>
      <c r="G60" s="135">
        <v>0.27500000000000002</v>
      </c>
      <c r="H60" s="135">
        <v>0.28249999999999997</v>
      </c>
      <c r="I60" s="136">
        <v>3.746</v>
      </c>
      <c r="J60" s="137">
        <v>3.7510000000000003</v>
      </c>
      <c r="K60" s="137">
        <v>3.7560000000000002</v>
      </c>
      <c r="L60" s="137">
        <v>0.17</v>
      </c>
      <c r="M60" s="137">
        <v>0.17</v>
      </c>
      <c r="N60" s="138">
        <v>0</v>
      </c>
      <c r="O60" s="138">
        <v>0</v>
      </c>
      <c r="P60" s="104"/>
      <c r="Q60" s="104"/>
      <c r="R60" s="117">
        <f t="shared" ca="1" si="4"/>
        <v>38443</v>
      </c>
      <c r="S60" s="106">
        <f t="shared" si="5"/>
        <v>0.83000000000000007</v>
      </c>
      <c r="T60" s="105">
        <f t="shared" si="8"/>
        <v>0.9</v>
      </c>
      <c r="U60" s="107">
        <f t="shared" si="6"/>
        <v>0.97</v>
      </c>
      <c r="BP60" s="81">
        <f t="shared" si="0"/>
        <v>59</v>
      </c>
      <c r="BQ60" s="112" t="s">
        <v>293</v>
      </c>
      <c r="BR60" s="80" t="s">
        <v>228</v>
      </c>
      <c r="BS60" s="79" t="s">
        <v>254</v>
      </c>
      <c r="BT60" s="85" t="s">
        <v>230</v>
      </c>
      <c r="BU60" s="85"/>
      <c r="BV60" s="79">
        <v>1</v>
      </c>
      <c r="BW60" s="80" t="s">
        <v>892</v>
      </c>
      <c r="BX60"/>
      <c r="BZ60" s="81">
        <f t="shared" si="9"/>
        <v>59</v>
      </c>
      <c r="CA60" s="112" t="s">
        <v>517</v>
      </c>
      <c r="CB60" s="80" t="s">
        <v>231</v>
      </c>
      <c r="CC60" s="79" t="s">
        <v>229</v>
      </c>
      <c r="CD60" s="85" t="s">
        <v>230</v>
      </c>
      <c r="CE60" s="85"/>
      <c r="CF60" s="79">
        <v>1</v>
      </c>
      <c r="CG60" s="139" t="s">
        <v>707</v>
      </c>
      <c r="CH60"/>
    </row>
    <row r="61" spans="1:86" ht="12.75" x14ac:dyDescent="0.2">
      <c r="A61" s="102"/>
      <c r="B61" s="103">
        <f t="shared" ca="1" si="7"/>
        <v>38473</v>
      </c>
      <c r="C61" s="135">
        <v>5.2142968301214204E-2</v>
      </c>
      <c r="D61" s="135">
        <v>0.55000000000000004</v>
      </c>
      <c r="E61" s="135">
        <v>0.55000000000000004</v>
      </c>
      <c r="F61" s="135">
        <v>0.255</v>
      </c>
      <c r="G61" s="135">
        <v>0.26250000000000001</v>
      </c>
      <c r="H61" s="135">
        <v>0.27</v>
      </c>
      <c r="I61" s="136">
        <v>3.5260000000000002</v>
      </c>
      <c r="J61" s="137">
        <v>3.5310000000000001</v>
      </c>
      <c r="K61" s="137">
        <v>3.536</v>
      </c>
      <c r="L61" s="137">
        <v>0.105</v>
      </c>
      <c r="M61" s="137">
        <v>0.105</v>
      </c>
      <c r="N61" s="138">
        <v>0</v>
      </c>
      <c r="O61" s="138">
        <v>0</v>
      </c>
      <c r="P61" s="104"/>
      <c r="Q61" s="104"/>
      <c r="R61" s="117">
        <f t="shared" ca="1" si="4"/>
        <v>38473</v>
      </c>
      <c r="S61" s="106">
        <f t="shared" si="5"/>
        <v>0.48000000000000004</v>
      </c>
      <c r="T61" s="105">
        <f t="shared" si="8"/>
        <v>0.55000000000000004</v>
      </c>
      <c r="U61" s="107">
        <f t="shared" si="6"/>
        <v>0.62000000000000011</v>
      </c>
      <c r="BP61" s="81">
        <f t="shared" si="0"/>
        <v>60</v>
      </c>
      <c r="BQ61" s="112" t="s">
        <v>294</v>
      </c>
      <c r="BR61" s="80" t="s">
        <v>228</v>
      </c>
      <c r="BS61" s="79" t="s">
        <v>254</v>
      </c>
      <c r="BT61" s="85" t="s">
        <v>230</v>
      </c>
      <c r="BU61" s="85"/>
      <c r="BV61" s="79">
        <v>1</v>
      </c>
      <c r="BW61" s="80" t="s">
        <v>893</v>
      </c>
      <c r="BX61"/>
      <c r="BZ61" s="81">
        <f t="shared" si="9"/>
        <v>60</v>
      </c>
      <c r="CA61" s="112" t="s">
        <v>518</v>
      </c>
      <c r="CB61" s="80" t="s">
        <v>231</v>
      </c>
      <c r="CC61" s="79" t="s">
        <v>229</v>
      </c>
      <c r="CD61" s="85" t="s">
        <v>230</v>
      </c>
      <c r="CE61" s="85"/>
      <c r="CF61" s="79">
        <v>1</v>
      </c>
      <c r="CG61" s="139" t="s">
        <v>708</v>
      </c>
      <c r="CH61"/>
    </row>
    <row r="62" spans="1:86" ht="12.75" x14ac:dyDescent="0.2">
      <c r="A62" s="102"/>
      <c r="B62" s="103">
        <f t="shared" ca="1" si="7"/>
        <v>38504</v>
      </c>
      <c r="C62" s="135">
        <v>5.2378200359763899E-2</v>
      </c>
      <c r="D62" s="135">
        <v>0.6</v>
      </c>
      <c r="E62" s="135">
        <v>0.6</v>
      </c>
      <c r="F62" s="135">
        <v>0.2475</v>
      </c>
      <c r="G62" s="135">
        <v>0.255</v>
      </c>
      <c r="H62" s="135">
        <v>0.26250000000000001</v>
      </c>
      <c r="I62" s="136">
        <v>3.516</v>
      </c>
      <c r="J62" s="137">
        <v>3.5210000000000004</v>
      </c>
      <c r="K62" s="137">
        <v>3.5260000000000002</v>
      </c>
      <c r="L62" s="137">
        <v>0.105</v>
      </c>
      <c r="M62" s="137">
        <v>0.105</v>
      </c>
      <c r="N62" s="138">
        <v>0</v>
      </c>
      <c r="O62" s="138">
        <v>0</v>
      </c>
      <c r="P62" s="104"/>
      <c r="Q62" s="104"/>
      <c r="R62" s="117">
        <f t="shared" ca="1" si="4"/>
        <v>38504</v>
      </c>
      <c r="S62" s="106">
        <f t="shared" si="5"/>
        <v>0.53</v>
      </c>
      <c r="T62" s="105">
        <f t="shared" si="8"/>
        <v>0.6</v>
      </c>
      <c r="U62" s="107">
        <f t="shared" si="6"/>
        <v>0.66999999999999993</v>
      </c>
      <c r="BP62" s="81">
        <f t="shared" si="0"/>
        <v>61</v>
      </c>
      <c r="BQ62" s="112" t="s">
        <v>295</v>
      </c>
      <c r="BR62" s="80" t="s">
        <v>228</v>
      </c>
      <c r="BS62" s="79" t="s">
        <v>254</v>
      </c>
      <c r="BT62" s="85" t="s">
        <v>230</v>
      </c>
      <c r="BU62" s="85"/>
      <c r="BV62" s="79">
        <v>1</v>
      </c>
      <c r="BW62" s="80" t="s">
        <v>894</v>
      </c>
      <c r="BX62"/>
      <c r="BZ62" s="81">
        <f t="shared" si="9"/>
        <v>61</v>
      </c>
      <c r="CA62" s="112" t="s">
        <v>519</v>
      </c>
      <c r="CB62" s="80" t="s">
        <v>231</v>
      </c>
      <c r="CC62" s="79" t="s">
        <v>229</v>
      </c>
      <c r="CD62" s="85" t="s">
        <v>230</v>
      </c>
      <c r="CE62" s="85"/>
      <c r="CF62" s="79">
        <v>1</v>
      </c>
      <c r="CG62" s="139" t="s">
        <v>709</v>
      </c>
      <c r="CH62"/>
    </row>
    <row r="63" spans="1:86" ht="12.75" x14ac:dyDescent="0.2">
      <c r="A63" s="102"/>
      <c r="B63" s="103">
        <f t="shared" ca="1" si="7"/>
        <v>38534</v>
      </c>
      <c r="C63" s="135">
        <v>5.2621273506318296E-2</v>
      </c>
      <c r="D63" s="135">
        <v>0.6</v>
      </c>
      <c r="E63" s="135">
        <v>0.6</v>
      </c>
      <c r="F63" s="135">
        <v>0.24249999999999999</v>
      </c>
      <c r="G63" s="135">
        <v>0.25</v>
      </c>
      <c r="H63" s="135">
        <v>0.25750000000000001</v>
      </c>
      <c r="I63" s="136">
        <v>3.552</v>
      </c>
      <c r="J63" s="137">
        <v>3.5570000000000004</v>
      </c>
      <c r="K63" s="137">
        <v>3.5620000000000003</v>
      </c>
      <c r="L63" s="137">
        <v>0.105</v>
      </c>
      <c r="M63" s="137">
        <v>0.105</v>
      </c>
      <c r="N63" s="138">
        <v>0</v>
      </c>
      <c r="O63" s="138">
        <v>0</v>
      </c>
      <c r="P63" s="104"/>
      <c r="Q63" s="104"/>
      <c r="R63" s="117">
        <f t="shared" ca="1" si="4"/>
        <v>38534</v>
      </c>
      <c r="S63" s="106">
        <f t="shared" si="5"/>
        <v>0.53</v>
      </c>
      <c r="T63" s="105">
        <f t="shared" si="8"/>
        <v>0.6</v>
      </c>
      <c r="U63" s="107">
        <f t="shared" si="6"/>
        <v>0.66999999999999993</v>
      </c>
      <c r="BP63" s="81">
        <f t="shared" si="0"/>
        <v>62</v>
      </c>
      <c r="BQ63" s="112" t="s">
        <v>296</v>
      </c>
      <c r="BR63" s="80" t="s">
        <v>228</v>
      </c>
      <c r="BS63" s="79" t="s">
        <v>254</v>
      </c>
      <c r="BT63" s="85" t="s">
        <v>230</v>
      </c>
      <c r="BU63" s="85"/>
      <c r="BV63" s="79">
        <v>1</v>
      </c>
      <c r="BW63" s="80" t="s">
        <v>895</v>
      </c>
      <c r="BX63"/>
      <c r="BZ63" s="81">
        <f t="shared" si="9"/>
        <v>62</v>
      </c>
      <c r="CA63" s="112" t="s">
        <v>520</v>
      </c>
      <c r="CB63" s="80" t="s">
        <v>231</v>
      </c>
      <c r="CC63" s="79" t="s">
        <v>229</v>
      </c>
      <c r="CD63" s="85" t="s">
        <v>230</v>
      </c>
      <c r="CE63" s="85"/>
      <c r="CF63" s="79">
        <v>1</v>
      </c>
      <c r="CG63" s="139" t="s">
        <v>710</v>
      </c>
      <c r="CH63"/>
    </row>
    <row r="64" spans="1:86" ht="12.75" x14ac:dyDescent="0.2">
      <c r="A64" s="102"/>
      <c r="B64" s="103">
        <f t="shared" ca="1" si="7"/>
        <v>38565</v>
      </c>
      <c r="C64" s="135">
        <v>5.2846873545055607E-2</v>
      </c>
      <c r="D64" s="135">
        <v>0.65</v>
      </c>
      <c r="E64" s="135">
        <v>0.65</v>
      </c>
      <c r="F64" s="135">
        <v>0.24249999999999999</v>
      </c>
      <c r="G64" s="135">
        <v>0.25</v>
      </c>
      <c r="H64" s="135">
        <v>0.25750000000000001</v>
      </c>
      <c r="I64" s="136">
        <v>3.6020000000000003</v>
      </c>
      <c r="J64" s="137">
        <v>3.6070000000000002</v>
      </c>
      <c r="K64" s="137">
        <v>3.6120000000000001</v>
      </c>
      <c r="L64" s="137">
        <v>0.105</v>
      </c>
      <c r="M64" s="137">
        <v>0.105</v>
      </c>
      <c r="N64" s="138">
        <v>0</v>
      </c>
      <c r="O64" s="138">
        <v>0</v>
      </c>
      <c r="P64" s="104"/>
      <c r="Q64" s="104"/>
      <c r="R64" s="117">
        <f t="shared" ca="1" si="4"/>
        <v>38565</v>
      </c>
      <c r="S64" s="106">
        <f t="shared" si="5"/>
        <v>0.58000000000000007</v>
      </c>
      <c r="T64" s="105">
        <f t="shared" si="8"/>
        <v>0.65</v>
      </c>
      <c r="U64" s="107">
        <f t="shared" si="6"/>
        <v>0.72</v>
      </c>
      <c r="BP64" s="81">
        <f t="shared" si="0"/>
        <v>63</v>
      </c>
      <c r="BQ64" s="112" t="s">
        <v>297</v>
      </c>
      <c r="BR64" s="80" t="s">
        <v>228</v>
      </c>
      <c r="BS64" s="79" t="s">
        <v>254</v>
      </c>
      <c r="BT64" s="85" t="s">
        <v>230</v>
      </c>
      <c r="BU64" s="85"/>
      <c r="BV64" s="79">
        <v>1</v>
      </c>
      <c r="BW64" s="80" t="s">
        <v>896</v>
      </c>
      <c r="BX64"/>
      <c r="BZ64" s="81">
        <f t="shared" si="9"/>
        <v>63</v>
      </c>
      <c r="CA64" s="112" t="s">
        <v>521</v>
      </c>
      <c r="CB64" s="80" t="s">
        <v>231</v>
      </c>
      <c r="CC64" s="79" t="s">
        <v>229</v>
      </c>
      <c r="CD64" s="85" t="s">
        <v>230</v>
      </c>
      <c r="CE64" s="85"/>
      <c r="CF64" s="79">
        <v>1</v>
      </c>
      <c r="CG64" s="139" t="s">
        <v>711</v>
      </c>
      <c r="CH64"/>
    </row>
    <row r="65" spans="1:86" ht="12.75" x14ac:dyDescent="0.2">
      <c r="A65" s="102"/>
      <c r="B65" s="103">
        <f t="shared" ca="1" si="7"/>
        <v>38596</v>
      </c>
      <c r="C65" s="135">
        <v>5.3070722345801805E-2</v>
      </c>
      <c r="D65" s="135">
        <v>0.7</v>
      </c>
      <c r="E65" s="135">
        <v>0.7</v>
      </c>
      <c r="F65" s="135">
        <v>0.24249999999999999</v>
      </c>
      <c r="G65" s="135">
        <v>0.25</v>
      </c>
      <c r="H65" s="135">
        <v>0.25750000000000001</v>
      </c>
      <c r="I65" s="136">
        <v>3.625</v>
      </c>
      <c r="J65" s="137">
        <v>3.63</v>
      </c>
      <c r="K65" s="137">
        <v>3.6349999999999998</v>
      </c>
      <c r="L65" s="137">
        <v>0.105</v>
      </c>
      <c r="M65" s="137">
        <v>0.105</v>
      </c>
      <c r="N65" s="138">
        <v>0</v>
      </c>
      <c r="O65" s="138">
        <v>0</v>
      </c>
      <c r="P65" s="104"/>
      <c r="Q65" s="104"/>
      <c r="R65" s="117">
        <f t="shared" ca="1" si="4"/>
        <v>38596</v>
      </c>
      <c r="S65" s="106">
        <f t="shared" si="5"/>
        <v>0.62999999999999989</v>
      </c>
      <c r="T65" s="105">
        <f t="shared" si="8"/>
        <v>0.7</v>
      </c>
      <c r="U65" s="107">
        <f t="shared" si="6"/>
        <v>0.77</v>
      </c>
      <c r="BP65" s="81">
        <f t="shared" si="0"/>
        <v>64</v>
      </c>
      <c r="BQ65" s="112" t="s">
        <v>298</v>
      </c>
      <c r="BR65" s="80" t="s">
        <v>228</v>
      </c>
      <c r="BS65" s="79" t="s">
        <v>254</v>
      </c>
      <c r="BT65" s="85" t="s">
        <v>230</v>
      </c>
      <c r="BU65" s="85"/>
      <c r="BV65" s="79">
        <v>1</v>
      </c>
      <c r="BW65" s="80" t="s">
        <v>897</v>
      </c>
      <c r="BX65"/>
      <c r="BZ65" s="81">
        <f t="shared" si="9"/>
        <v>64</v>
      </c>
      <c r="CA65" s="112" t="s">
        <v>522</v>
      </c>
      <c r="CB65" s="80" t="s">
        <v>231</v>
      </c>
      <c r="CC65" s="79" t="s">
        <v>229</v>
      </c>
      <c r="CD65" s="85" t="s">
        <v>230</v>
      </c>
      <c r="CE65" s="85"/>
      <c r="CF65" s="79">
        <v>1</v>
      </c>
      <c r="CG65" s="139" t="s">
        <v>712</v>
      </c>
      <c r="CH65"/>
    </row>
    <row r="66" spans="1:86" ht="12.75" x14ac:dyDescent="0.2">
      <c r="A66" s="102"/>
      <c r="B66" s="103">
        <f t="shared" ca="1" si="7"/>
        <v>38626</v>
      </c>
      <c r="C66" s="135">
        <v>5.3294571163253798E-2</v>
      </c>
      <c r="D66" s="135">
        <v>0.7</v>
      </c>
      <c r="E66" s="135">
        <v>0.7</v>
      </c>
      <c r="F66" s="135">
        <v>0.24249999999999999</v>
      </c>
      <c r="G66" s="135">
        <v>0.25</v>
      </c>
      <c r="H66" s="135">
        <v>0.25750000000000001</v>
      </c>
      <c r="I66" s="136">
        <v>3.64</v>
      </c>
      <c r="J66" s="137">
        <v>3.645</v>
      </c>
      <c r="K66" s="137">
        <v>3.65</v>
      </c>
      <c r="L66" s="137">
        <v>0.105</v>
      </c>
      <c r="M66" s="137">
        <v>0.105</v>
      </c>
      <c r="N66" s="138">
        <v>0</v>
      </c>
      <c r="O66" s="138">
        <v>0</v>
      </c>
      <c r="P66" s="104"/>
      <c r="Q66" s="104"/>
      <c r="R66" s="117">
        <f t="shared" ca="1" si="4"/>
        <v>38626</v>
      </c>
      <c r="S66" s="106">
        <f t="shared" si="5"/>
        <v>0.62999999999999989</v>
      </c>
      <c r="T66" s="105">
        <f t="shared" si="8"/>
        <v>0.7</v>
      </c>
      <c r="U66" s="107">
        <f t="shared" si="6"/>
        <v>0.77</v>
      </c>
      <c r="BP66" s="81">
        <f t="shared" ref="BP66:BP129" si="10">BP65+BV66</f>
        <v>65</v>
      </c>
      <c r="BQ66" s="112" t="s">
        <v>299</v>
      </c>
      <c r="BR66" s="80" t="s">
        <v>228</v>
      </c>
      <c r="BS66" s="79" t="s">
        <v>254</v>
      </c>
      <c r="BT66" s="85" t="s">
        <v>230</v>
      </c>
      <c r="BU66" s="85"/>
      <c r="BV66" s="79">
        <v>1</v>
      </c>
      <c r="BW66" s="80" t="s">
        <v>898</v>
      </c>
      <c r="BX66"/>
      <c r="BZ66" s="81">
        <f t="shared" ref="BZ66:BZ97" si="11">BZ65+CF66</f>
        <v>65</v>
      </c>
      <c r="CA66" s="112" t="s">
        <v>523</v>
      </c>
      <c r="CB66" s="80" t="s">
        <v>231</v>
      </c>
      <c r="CC66" s="79" t="s">
        <v>229</v>
      </c>
      <c r="CD66" s="85" t="s">
        <v>230</v>
      </c>
      <c r="CE66" s="85"/>
      <c r="CF66" s="79">
        <v>1</v>
      </c>
      <c r="CG66" s="139" t="s">
        <v>713</v>
      </c>
      <c r="CH66"/>
    </row>
    <row r="67" spans="1:86" ht="12.75" x14ac:dyDescent="0.2">
      <c r="A67" s="102"/>
      <c r="B67" s="103">
        <f t="shared" ca="1" si="7"/>
        <v>38657</v>
      </c>
      <c r="C67" s="135">
        <v>5.3500804566065402E-2</v>
      </c>
      <c r="D67" s="135">
        <v>0.75</v>
      </c>
      <c r="E67" s="135">
        <v>0.75</v>
      </c>
      <c r="F67" s="135">
        <v>0.24249999999999999</v>
      </c>
      <c r="G67" s="135">
        <v>0.25</v>
      </c>
      <c r="H67" s="135">
        <v>0.25750000000000001</v>
      </c>
      <c r="I67" s="136">
        <v>3.669</v>
      </c>
      <c r="J67" s="137">
        <v>3.6740000000000004</v>
      </c>
      <c r="K67" s="137">
        <v>3.6790000000000003</v>
      </c>
      <c r="L67" s="137">
        <v>0.105</v>
      </c>
      <c r="M67" s="137">
        <v>0.105</v>
      </c>
      <c r="N67" s="138">
        <v>0</v>
      </c>
      <c r="O67" s="138">
        <v>0</v>
      </c>
      <c r="P67" s="104"/>
      <c r="Q67" s="104"/>
      <c r="R67" s="117">
        <f t="shared" ca="1" si="4"/>
        <v>38657</v>
      </c>
      <c r="S67" s="106">
        <f t="shared" si="5"/>
        <v>0.67999999999999994</v>
      </c>
      <c r="T67" s="105">
        <f t="shared" si="8"/>
        <v>0.75</v>
      </c>
      <c r="U67" s="107">
        <f t="shared" si="6"/>
        <v>0.82000000000000006</v>
      </c>
      <c r="BP67" s="81">
        <f t="shared" si="10"/>
        <v>66</v>
      </c>
      <c r="BQ67" s="112" t="s">
        <v>300</v>
      </c>
      <c r="BR67" s="80" t="s">
        <v>228</v>
      </c>
      <c r="BS67" s="79" t="s">
        <v>254</v>
      </c>
      <c r="BT67" s="85" t="s">
        <v>230</v>
      </c>
      <c r="BU67" s="85"/>
      <c r="BV67" s="79">
        <v>1</v>
      </c>
      <c r="BW67" s="80" t="s">
        <v>899</v>
      </c>
      <c r="BX67"/>
      <c r="BZ67" s="81">
        <f t="shared" si="11"/>
        <v>66</v>
      </c>
      <c r="CA67" s="112" t="s">
        <v>524</v>
      </c>
      <c r="CB67" s="80" t="s">
        <v>231</v>
      </c>
      <c r="CC67" s="79" t="s">
        <v>229</v>
      </c>
      <c r="CD67" s="85" t="s">
        <v>230</v>
      </c>
      <c r="CE67" s="85"/>
      <c r="CF67" s="79">
        <v>1</v>
      </c>
      <c r="CG67" s="139" t="s">
        <v>714</v>
      </c>
      <c r="CH67"/>
    </row>
    <row r="68" spans="1:86" ht="12.75" x14ac:dyDescent="0.2">
      <c r="A68" s="102"/>
      <c r="B68" s="103">
        <f t="shared" ca="1" si="7"/>
        <v>38687</v>
      </c>
      <c r="C68" s="135">
        <v>5.3704514068620306E-2</v>
      </c>
      <c r="D68" s="135">
        <v>0.95</v>
      </c>
      <c r="E68" s="135">
        <v>0.95</v>
      </c>
      <c r="F68" s="135">
        <v>0.24249999999999999</v>
      </c>
      <c r="G68" s="135">
        <v>0.25</v>
      </c>
      <c r="H68" s="135">
        <v>0.25750000000000001</v>
      </c>
      <c r="I68" s="136">
        <v>3.8090000000000002</v>
      </c>
      <c r="J68" s="137">
        <v>3.8140000000000001</v>
      </c>
      <c r="K68" s="137">
        <v>3.8190000000000004</v>
      </c>
      <c r="L68" s="137">
        <v>0.17</v>
      </c>
      <c r="M68" s="137">
        <v>0.17</v>
      </c>
      <c r="N68" s="138">
        <v>0</v>
      </c>
      <c r="O68" s="138">
        <v>0</v>
      </c>
      <c r="P68" s="104"/>
      <c r="Q68" s="104"/>
      <c r="R68" s="117">
        <f t="shared" ca="1" si="4"/>
        <v>38687</v>
      </c>
      <c r="S68" s="106">
        <f t="shared" si="5"/>
        <v>0.87999999999999989</v>
      </c>
      <c r="T68" s="105">
        <f t="shared" si="8"/>
        <v>0.95</v>
      </c>
      <c r="U68" s="107">
        <f t="shared" si="6"/>
        <v>1.02</v>
      </c>
      <c r="BP68" s="81">
        <f t="shared" si="10"/>
        <v>67</v>
      </c>
      <c r="BQ68" s="112" t="s">
        <v>301</v>
      </c>
      <c r="BR68" s="80" t="s">
        <v>228</v>
      </c>
      <c r="BS68" s="79" t="s">
        <v>254</v>
      </c>
      <c r="BT68" s="85" t="s">
        <v>230</v>
      </c>
      <c r="BU68" s="85"/>
      <c r="BV68" s="79">
        <v>1</v>
      </c>
      <c r="BW68" s="80" t="s">
        <v>900</v>
      </c>
      <c r="BX68"/>
      <c r="BZ68" s="81">
        <f t="shared" si="11"/>
        <v>67</v>
      </c>
      <c r="CA68" s="112" t="s">
        <v>525</v>
      </c>
      <c r="CB68" s="80" t="s">
        <v>231</v>
      </c>
      <c r="CC68" s="79" t="s">
        <v>229</v>
      </c>
      <c r="CD68" s="85" t="s">
        <v>230</v>
      </c>
      <c r="CE68" s="85"/>
      <c r="CF68" s="79">
        <v>1</v>
      </c>
      <c r="CG68" s="139" t="s">
        <v>715</v>
      </c>
      <c r="CH68"/>
    </row>
    <row r="69" spans="1:86" ht="12.75" x14ac:dyDescent="0.2">
      <c r="A69" s="102"/>
      <c r="B69" s="103">
        <f t="shared" ca="1" si="7"/>
        <v>38718</v>
      </c>
      <c r="C69" s="135">
        <v>5.3901652310067501E-2</v>
      </c>
      <c r="D69" s="135">
        <v>1.1499999999999999</v>
      </c>
      <c r="E69" s="135">
        <v>1.1499999999999999</v>
      </c>
      <c r="F69" s="135">
        <v>0.245</v>
      </c>
      <c r="G69" s="135">
        <v>0.2525</v>
      </c>
      <c r="H69" s="135">
        <v>0.26</v>
      </c>
      <c r="I69" s="136">
        <v>3.9580000000000002</v>
      </c>
      <c r="J69" s="137">
        <v>3.9630000000000001</v>
      </c>
      <c r="K69" s="137">
        <v>3.968</v>
      </c>
      <c r="L69" s="137">
        <v>0.17</v>
      </c>
      <c r="M69" s="137">
        <v>0.17</v>
      </c>
      <c r="N69" s="138">
        <v>0</v>
      </c>
      <c r="O69" s="138">
        <v>0</v>
      </c>
      <c r="P69" s="104"/>
      <c r="Q69" s="104"/>
      <c r="R69" s="117">
        <f t="shared" ca="1" si="4"/>
        <v>38718</v>
      </c>
      <c r="S69" s="106">
        <f t="shared" si="5"/>
        <v>1.0799999999999998</v>
      </c>
      <c r="T69" s="105">
        <f t="shared" si="8"/>
        <v>1.1499999999999999</v>
      </c>
      <c r="U69" s="107">
        <f t="shared" si="6"/>
        <v>1.22</v>
      </c>
      <c r="BP69" s="81">
        <f t="shared" si="10"/>
        <v>68</v>
      </c>
      <c r="BQ69" s="112" t="s">
        <v>302</v>
      </c>
      <c r="BR69" s="80" t="s">
        <v>228</v>
      </c>
      <c r="BS69" s="79" t="s">
        <v>254</v>
      </c>
      <c r="BT69" s="85" t="s">
        <v>230</v>
      </c>
      <c r="BU69" s="85"/>
      <c r="BV69" s="79">
        <v>1</v>
      </c>
      <c r="BW69" s="80" t="s">
        <v>901</v>
      </c>
      <c r="BX69"/>
      <c r="BZ69" s="81">
        <f t="shared" si="11"/>
        <v>68</v>
      </c>
      <c r="CA69" s="112" t="s">
        <v>526</v>
      </c>
      <c r="CB69" s="80" t="s">
        <v>231</v>
      </c>
      <c r="CC69" s="79" t="s">
        <v>229</v>
      </c>
      <c r="CD69" s="85" t="s">
        <v>230</v>
      </c>
      <c r="CE69" s="85"/>
      <c r="CF69" s="79">
        <v>1</v>
      </c>
      <c r="CG69" s="139" t="s">
        <v>716</v>
      </c>
      <c r="CH69"/>
    </row>
    <row r="70" spans="1:86" ht="12.75" x14ac:dyDescent="0.2">
      <c r="A70" s="102"/>
      <c r="B70" s="103">
        <f t="shared" ca="1" si="7"/>
        <v>38749</v>
      </c>
      <c r="C70" s="135">
        <v>5.4105361839835699E-2</v>
      </c>
      <c r="D70" s="135">
        <v>1.1499999999999999</v>
      </c>
      <c r="E70" s="135">
        <v>1.1499999999999999</v>
      </c>
      <c r="F70" s="135">
        <v>0.2475</v>
      </c>
      <c r="G70" s="135">
        <v>0.255</v>
      </c>
      <c r="H70" s="135">
        <v>0.26250000000000001</v>
      </c>
      <c r="I70" s="136">
        <v>4.0419999999999998</v>
      </c>
      <c r="J70" s="137">
        <v>4.0470000000000006</v>
      </c>
      <c r="K70" s="137">
        <v>4.0520000000000005</v>
      </c>
      <c r="L70" s="137">
        <v>0.17</v>
      </c>
      <c r="M70" s="137">
        <v>0.17</v>
      </c>
      <c r="N70" s="138">
        <v>0</v>
      </c>
      <c r="O70" s="138">
        <v>0</v>
      </c>
      <c r="P70" s="104"/>
      <c r="Q70" s="104"/>
      <c r="R70" s="117">
        <f t="shared" ca="1" si="4"/>
        <v>38749</v>
      </c>
      <c r="S70" s="106">
        <f t="shared" si="5"/>
        <v>1.0799999999999998</v>
      </c>
      <c r="T70" s="105">
        <f t="shared" si="8"/>
        <v>1.1499999999999999</v>
      </c>
      <c r="U70" s="107">
        <f t="shared" si="6"/>
        <v>1.22</v>
      </c>
      <c r="BP70" s="81">
        <f t="shared" si="10"/>
        <v>69</v>
      </c>
      <c r="BQ70" s="112" t="s">
        <v>303</v>
      </c>
      <c r="BR70" s="80" t="s">
        <v>228</v>
      </c>
      <c r="BS70" s="79" t="s">
        <v>254</v>
      </c>
      <c r="BT70" s="85" t="s">
        <v>230</v>
      </c>
      <c r="BU70" s="85"/>
      <c r="BV70" s="79">
        <v>1</v>
      </c>
      <c r="BW70" s="80" t="s">
        <v>902</v>
      </c>
      <c r="BX70"/>
      <c r="BZ70" s="81">
        <f t="shared" si="11"/>
        <v>69</v>
      </c>
      <c r="CA70" s="112" t="s">
        <v>527</v>
      </c>
      <c r="CB70" s="80" t="s">
        <v>231</v>
      </c>
      <c r="CC70" s="79" t="s">
        <v>229</v>
      </c>
      <c r="CD70" s="85" t="s">
        <v>230</v>
      </c>
      <c r="CE70" s="85"/>
      <c r="CF70" s="79">
        <v>1</v>
      </c>
      <c r="CG70" s="139" t="s">
        <v>717</v>
      </c>
      <c r="CH70"/>
    </row>
    <row r="71" spans="1:86" ht="12.75" x14ac:dyDescent="0.2">
      <c r="A71" s="102"/>
      <c r="B71" s="103">
        <f t="shared" ca="1" si="7"/>
        <v>38777</v>
      </c>
      <c r="C71" s="135">
        <v>5.43090713834311E-2</v>
      </c>
      <c r="D71" s="135">
        <v>1.1499999999999999</v>
      </c>
      <c r="E71" s="135">
        <v>1.1499999999999999</v>
      </c>
      <c r="F71" s="135">
        <v>0.245</v>
      </c>
      <c r="G71" s="135">
        <v>0.2525</v>
      </c>
      <c r="H71" s="135">
        <v>0.26</v>
      </c>
      <c r="I71" s="136">
        <v>3.9290000000000003</v>
      </c>
      <c r="J71" s="137">
        <v>3.9340000000000002</v>
      </c>
      <c r="K71" s="137">
        <v>3.9390000000000001</v>
      </c>
      <c r="L71" s="137">
        <v>0.17</v>
      </c>
      <c r="M71" s="137">
        <v>0.17</v>
      </c>
      <c r="N71" s="138">
        <v>0</v>
      </c>
      <c r="O71" s="138">
        <v>0</v>
      </c>
      <c r="P71" s="104"/>
      <c r="Q71" s="104"/>
      <c r="R71" s="117">
        <f t="shared" ca="1" si="4"/>
        <v>38777</v>
      </c>
      <c r="S71" s="106">
        <f t="shared" si="5"/>
        <v>1.0799999999999998</v>
      </c>
      <c r="T71" s="105">
        <f t="shared" si="8"/>
        <v>1.1499999999999999</v>
      </c>
      <c r="U71" s="107">
        <f t="shared" si="6"/>
        <v>1.22</v>
      </c>
      <c r="BP71" s="81">
        <f t="shared" si="10"/>
        <v>70</v>
      </c>
      <c r="BQ71" s="112" t="s">
        <v>304</v>
      </c>
      <c r="BR71" s="80" t="s">
        <v>228</v>
      </c>
      <c r="BS71" s="79" t="s">
        <v>254</v>
      </c>
      <c r="BT71" s="85" t="s">
        <v>230</v>
      </c>
      <c r="BU71" s="85"/>
      <c r="BV71" s="79">
        <v>1</v>
      </c>
      <c r="BW71" s="80" t="s">
        <v>903</v>
      </c>
      <c r="BX71"/>
      <c r="BZ71" s="81">
        <f t="shared" si="11"/>
        <v>70</v>
      </c>
      <c r="CA71" s="112" t="s">
        <v>528</v>
      </c>
      <c r="CB71" s="80" t="s">
        <v>231</v>
      </c>
      <c r="CC71" s="79" t="s">
        <v>229</v>
      </c>
      <c r="CD71" s="85" t="s">
        <v>230</v>
      </c>
      <c r="CE71" s="85"/>
      <c r="CF71" s="79">
        <v>1</v>
      </c>
      <c r="CG71" s="139" t="s">
        <v>718</v>
      </c>
      <c r="CH71"/>
    </row>
    <row r="72" spans="1:86" ht="12.75" x14ac:dyDescent="0.2">
      <c r="A72" s="102"/>
      <c r="B72" s="103">
        <f t="shared" ca="1" si="7"/>
        <v>38808</v>
      </c>
      <c r="C72" s="135">
        <v>5.4493067112111805E-2</v>
      </c>
      <c r="D72" s="135">
        <v>0.9</v>
      </c>
      <c r="E72" s="135">
        <v>0.9</v>
      </c>
      <c r="F72" s="135">
        <v>0.245</v>
      </c>
      <c r="G72" s="135">
        <v>0.2525</v>
      </c>
      <c r="H72" s="135">
        <v>0.26</v>
      </c>
      <c r="I72" s="136">
        <v>3.7960000000000003</v>
      </c>
      <c r="J72" s="137">
        <v>3.8010000000000002</v>
      </c>
      <c r="K72" s="137">
        <v>3.806</v>
      </c>
      <c r="L72" s="137">
        <v>0.17</v>
      </c>
      <c r="M72" s="137">
        <v>0.17</v>
      </c>
      <c r="N72" s="138">
        <v>0</v>
      </c>
      <c r="O72" s="138">
        <v>0</v>
      </c>
      <c r="P72" s="104"/>
      <c r="Q72" s="104"/>
      <c r="R72" s="117">
        <f t="shared" ca="1" si="4"/>
        <v>38808</v>
      </c>
      <c r="S72" s="106">
        <f t="shared" si="5"/>
        <v>0.83000000000000007</v>
      </c>
      <c r="T72" s="105">
        <f t="shared" si="8"/>
        <v>0.9</v>
      </c>
      <c r="U72" s="107">
        <f t="shared" si="6"/>
        <v>0.97</v>
      </c>
      <c r="BP72" s="81">
        <f t="shared" si="10"/>
        <v>71</v>
      </c>
      <c r="BQ72" s="112" t="s">
        <v>305</v>
      </c>
      <c r="BR72" s="80" t="s">
        <v>228</v>
      </c>
      <c r="BS72" s="79" t="s">
        <v>254</v>
      </c>
      <c r="BT72" s="85" t="s">
        <v>230</v>
      </c>
      <c r="BU72" s="85"/>
      <c r="BV72" s="79">
        <v>1</v>
      </c>
      <c r="BW72" s="80" t="s">
        <v>904</v>
      </c>
      <c r="BX72"/>
      <c r="BZ72" s="81">
        <f t="shared" si="11"/>
        <v>71</v>
      </c>
      <c r="CA72" s="112" t="s">
        <v>529</v>
      </c>
      <c r="CB72" s="80" t="s">
        <v>231</v>
      </c>
      <c r="CC72" s="79" t="s">
        <v>229</v>
      </c>
      <c r="CD72" s="85" t="s">
        <v>230</v>
      </c>
      <c r="CE72" s="85"/>
      <c r="CF72" s="79">
        <v>1</v>
      </c>
      <c r="CG72" s="139" t="s">
        <v>719</v>
      </c>
      <c r="CH72"/>
    </row>
    <row r="73" spans="1:86" ht="12.75" x14ac:dyDescent="0.2">
      <c r="A73" s="102"/>
      <c r="B73" s="103">
        <f t="shared" ca="1" si="7"/>
        <v>38838</v>
      </c>
      <c r="C73" s="135">
        <v>5.4696776682021199E-2</v>
      </c>
      <c r="D73" s="135">
        <v>0.55000000000000004</v>
      </c>
      <c r="E73" s="135">
        <v>0.55000000000000004</v>
      </c>
      <c r="F73" s="135">
        <v>0.24249999999999999</v>
      </c>
      <c r="G73" s="135">
        <v>0.25</v>
      </c>
      <c r="H73" s="135">
        <v>0.25750000000000001</v>
      </c>
      <c r="I73" s="136">
        <v>3.5760000000000001</v>
      </c>
      <c r="J73" s="137">
        <v>3.581</v>
      </c>
      <c r="K73" s="137">
        <v>3.5860000000000003</v>
      </c>
      <c r="L73" s="137">
        <v>0.105</v>
      </c>
      <c r="M73" s="137">
        <v>0.105</v>
      </c>
      <c r="N73" s="138">
        <v>0</v>
      </c>
      <c r="O73" s="138">
        <v>0</v>
      </c>
      <c r="P73" s="104"/>
      <c r="Q73" s="104"/>
      <c r="R73" s="117">
        <f t="shared" ca="1" si="4"/>
        <v>38838</v>
      </c>
      <c r="S73" s="106">
        <f t="shared" si="5"/>
        <v>0.48000000000000004</v>
      </c>
      <c r="T73" s="105">
        <f t="shared" si="8"/>
        <v>0.55000000000000004</v>
      </c>
      <c r="U73" s="107">
        <f t="shared" si="6"/>
        <v>0.62000000000000011</v>
      </c>
      <c r="BP73" s="81">
        <f t="shared" si="10"/>
        <v>72</v>
      </c>
      <c r="BQ73" s="112" t="s">
        <v>306</v>
      </c>
      <c r="BR73" s="80" t="s">
        <v>228</v>
      </c>
      <c r="BS73" s="79" t="s">
        <v>254</v>
      </c>
      <c r="BT73" s="85" t="s">
        <v>230</v>
      </c>
      <c r="BU73" s="85"/>
      <c r="BV73" s="79">
        <v>1</v>
      </c>
      <c r="BW73" s="80" t="s">
        <v>905</v>
      </c>
      <c r="BX73"/>
      <c r="BZ73" s="81">
        <f t="shared" si="11"/>
        <v>72</v>
      </c>
      <c r="CA73" s="112" t="s">
        <v>530</v>
      </c>
      <c r="CB73" s="80" t="s">
        <v>231</v>
      </c>
      <c r="CC73" s="79" t="s">
        <v>229</v>
      </c>
      <c r="CD73" s="85" t="s">
        <v>230</v>
      </c>
      <c r="CE73" s="85"/>
      <c r="CF73" s="79">
        <v>1</v>
      </c>
      <c r="CG73" s="139" t="s">
        <v>720</v>
      </c>
      <c r="CH73"/>
    </row>
    <row r="74" spans="1:86" ht="12.75" x14ac:dyDescent="0.2">
      <c r="A74" s="102"/>
      <c r="B74" s="103">
        <f t="shared" ca="1" si="7"/>
        <v>38869</v>
      </c>
      <c r="C74" s="135">
        <v>5.4893914988643801E-2</v>
      </c>
      <c r="D74" s="135">
        <v>0.6</v>
      </c>
      <c r="E74" s="135">
        <v>0.6</v>
      </c>
      <c r="F74" s="135">
        <v>0.24</v>
      </c>
      <c r="G74" s="135">
        <v>0.2475</v>
      </c>
      <c r="H74" s="135">
        <v>0.255</v>
      </c>
      <c r="I74" s="136">
        <v>3.5660000000000003</v>
      </c>
      <c r="J74" s="137">
        <v>3.5710000000000002</v>
      </c>
      <c r="K74" s="137">
        <v>3.5760000000000001</v>
      </c>
      <c r="L74" s="137">
        <v>0.105</v>
      </c>
      <c r="M74" s="137">
        <v>0.105</v>
      </c>
      <c r="N74" s="138">
        <v>0</v>
      </c>
      <c r="O74" s="138">
        <v>0</v>
      </c>
      <c r="P74" s="104"/>
      <c r="Q74" s="104"/>
      <c r="R74" s="117">
        <f t="shared" ca="1" si="4"/>
        <v>38869</v>
      </c>
      <c r="S74" s="106">
        <f t="shared" si="5"/>
        <v>0.53</v>
      </c>
      <c r="T74" s="105">
        <f t="shared" si="8"/>
        <v>0.6</v>
      </c>
      <c r="U74" s="107">
        <f t="shared" si="6"/>
        <v>0.66999999999999993</v>
      </c>
      <c r="BP74" s="81">
        <f t="shared" si="10"/>
        <v>73</v>
      </c>
      <c r="BQ74" s="112" t="s">
        <v>307</v>
      </c>
      <c r="BR74" s="80" t="s">
        <v>228</v>
      </c>
      <c r="BS74" s="79" t="s">
        <v>254</v>
      </c>
      <c r="BT74" s="85" t="s">
        <v>230</v>
      </c>
      <c r="BU74" s="85"/>
      <c r="BV74" s="79">
        <v>1</v>
      </c>
      <c r="BW74" s="80" t="s">
        <v>906</v>
      </c>
      <c r="BX74"/>
      <c r="BZ74" s="81">
        <f t="shared" si="11"/>
        <v>73</v>
      </c>
      <c r="CA74" s="112" t="s">
        <v>531</v>
      </c>
      <c r="CB74" s="80" t="s">
        <v>231</v>
      </c>
      <c r="CC74" s="79" t="s">
        <v>229</v>
      </c>
      <c r="CD74" s="85" t="s">
        <v>230</v>
      </c>
      <c r="CE74" s="85"/>
      <c r="CF74" s="79">
        <v>1</v>
      </c>
      <c r="CG74" s="139" t="s">
        <v>721</v>
      </c>
      <c r="CH74"/>
    </row>
    <row r="75" spans="1:86" ht="12.75" x14ac:dyDescent="0.2">
      <c r="A75" s="102"/>
      <c r="B75" s="103">
        <f t="shared" ca="1" si="7"/>
        <v>38899</v>
      </c>
      <c r="C75" s="135">
        <v>5.5097624585753298E-2</v>
      </c>
      <c r="D75" s="135">
        <v>0.6</v>
      </c>
      <c r="E75" s="135">
        <v>0.6</v>
      </c>
      <c r="F75" s="135">
        <v>0.24</v>
      </c>
      <c r="G75" s="135">
        <v>0.2475</v>
      </c>
      <c r="H75" s="135">
        <v>0.255</v>
      </c>
      <c r="I75" s="136">
        <v>3.6020000000000003</v>
      </c>
      <c r="J75" s="137">
        <v>3.6070000000000002</v>
      </c>
      <c r="K75" s="137">
        <v>3.6120000000000001</v>
      </c>
      <c r="L75" s="137">
        <v>0.105</v>
      </c>
      <c r="M75" s="137">
        <v>0.105</v>
      </c>
      <c r="N75" s="138">
        <v>0</v>
      </c>
      <c r="O75" s="138">
        <v>0</v>
      </c>
      <c r="P75" s="104"/>
      <c r="Q75" s="104"/>
      <c r="R75" s="117">
        <f t="shared" ca="1" si="4"/>
        <v>38899</v>
      </c>
      <c r="S75" s="106">
        <f t="shared" si="5"/>
        <v>0.53</v>
      </c>
      <c r="T75" s="105">
        <f t="shared" si="8"/>
        <v>0.6</v>
      </c>
      <c r="U75" s="107">
        <f t="shared" si="6"/>
        <v>0.66999999999999993</v>
      </c>
      <c r="BP75" s="81">
        <f t="shared" si="10"/>
        <v>74</v>
      </c>
      <c r="BQ75" s="112" t="s">
        <v>308</v>
      </c>
      <c r="BR75" s="80" t="s">
        <v>228</v>
      </c>
      <c r="BS75" s="79" t="s">
        <v>254</v>
      </c>
      <c r="BT75" s="85" t="s">
        <v>230</v>
      </c>
      <c r="BU75" s="85"/>
      <c r="BV75" s="79">
        <v>1</v>
      </c>
      <c r="BW75" s="80" t="s">
        <v>907</v>
      </c>
      <c r="BX75"/>
      <c r="BZ75" s="81">
        <f t="shared" si="11"/>
        <v>74</v>
      </c>
      <c r="CA75" s="112" t="s">
        <v>532</v>
      </c>
      <c r="CB75" s="80" t="s">
        <v>231</v>
      </c>
      <c r="CC75" s="79" t="s">
        <v>229</v>
      </c>
      <c r="CD75" s="85" t="s">
        <v>230</v>
      </c>
      <c r="CE75" s="85"/>
      <c r="CF75" s="79">
        <v>1</v>
      </c>
      <c r="CG75" s="139" t="s">
        <v>722</v>
      </c>
      <c r="CH75"/>
    </row>
    <row r="76" spans="1:86" ht="12.75" x14ac:dyDescent="0.2">
      <c r="A76" s="102"/>
      <c r="B76" s="103">
        <f t="shared" ca="1" si="7"/>
        <v>38930</v>
      </c>
      <c r="C76" s="135">
        <v>5.52947629186957E-2</v>
      </c>
      <c r="D76" s="135">
        <v>0.65</v>
      </c>
      <c r="E76" s="135">
        <v>0.65</v>
      </c>
      <c r="F76" s="135">
        <v>0.24</v>
      </c>
      <c r="G76" s="135">
        <v>0.2475</v>
      </c>
      <c r="H76" s="135">
        <v>0.255</v>
      </c>
      <c r="I76" s="136">
        <v>3.6520000000000001</v>
      </c>
      <c r="J76" s="137">
        <v>3.657</v>
      </c>
      <c r="K76" s="137">
        <v>3.6620000000000004</v>
      </c>
      <c r="L76" s="137">
        <v>0.105</v>
      </c>
      <c r="M76" s="137">
        <v>0.105</v>
      </c>
      <c r="N76" s="138">
        <v>0</v>
      </c>
      <c r="O76" s="138">
        <v>0</v>
      </c>
      <c r="P76" s="104"/>
      <c r="Q76" s="104"/>
      <c r="R76" s="117">
        <f t="shared" ca="1" si="4"/>
        <v>38930</v>
      </c>
      <c r="S76" s="106">
        <f t="shared" si="5"/>
        <v>0.58000000000000007</v>
      </c>
      <c r="T76" s="105">
        <f t="shared" si="8"/>
        <v>0.65</v>
      </c>
      <c r="U76" s="107">
        <f t="shared" si="6"/>
        <v>0.72</v>
      </c>
      <c r="BP76" s="81">
        <f t="shared" si="10"/>
        <v>75</v>
      </c>
      <c r="BQ76" s="112" t="s">
        <v>309</v>
      </c>
      <c r="BR76" s="80" t="s">
        <v>228</v>
      </c>
      <c r="BS76" s="79" t="s">
        <v>254</v>
      </c>
      <c r="BT76" s="85" t="s">
        <v>230</v>
      </c>
      <c r="BU76" s="85"/>
      <c r="BV76" s="79">
        <v>1</v>
      </c>
      <c r="BW76" s="80" t="s">
        <v>908</v>
      </c>
      <c r="BX76"/>
      <c r="BZ76" s="81">
        <f t="shared" si="11"/>
        <v>75</v>
      </c>
      <c r="CA76" s="112" t="s">
        <v>533</v>
      </c>
      <c r="CB76" s="80" t="s">
        <v>231</v>
      </c>
      <c r="CC76" s="79" t="s">
        <v>229</v>
      </c>
      <c r="CD76" s="85" t="s">
        <v>230</v>
      </c>
      <c r="CE76" s="85"/>
      <c r="CF76" s="79">
        <v>1</v>
      </c>
      <c r="CG76" s="139" t="s">
        <v>723</v>
      </c>
      <c r="CH76"/>
    </row>
    <row r="77" spans="1:86" ht="12.75" x14ac:dyDescent="0.2">
      <c r="A77" s="102"/>
      <c r="B77" s="103">
        <f t="shared" ca="1" si="7"/>
        <v>38961</v>
      </c>
      <c r="C77" s="135">
        <v>5.5477367443289405E-2</v>
      </c>
      <c r="D77" s="135">
        <v>0.7</v>
      </c>
      <c r="E77" s="135">
        <v>0.7</v>
      </c>
      <c r="F77" s="135">
        <v>0.24</v>
      </c>
      <c r="G77" s="135">
        <v>0.2475</v>
      </c>
      <c r="H77" s="135">
        <v>0.255</v>
      </c>
      <c r="I77" s="136">
        <v>3.6749999999999998</v>
      </c>
      <c r="J77" s="137">
        <v>3.68</v>
      </c>
      <c r="K77" s="137">
        <v>3.6850000000000001</v>
      </c>
      <c r="L77" s="137">
        <v>0.105</v>
      </c>
      <c r="M77" s="137">
        <v>0.105</v>
      </c>
      <c r="N77" s="138">
        <v>0</v>
      </c>
      <c r="O77" s="138">
        <v>0</v>
      </c>
      <c r="P77" s="104"/>
      <c r="Q77" s="104"/>
      <c r="R77" s="117">
        <f t="shared" ca="1" si="4"/>
        <v>38961</v>
      </c>
      <c r="S77" s="106">
        <f t="shared" si="5"/>
        <v>0.62999999999999989</v>
      </c>
      <c r="T77" s="105">
        <f t="shared" si="8"/>
        <v>0.7</v>
      </c>
      <c r="U77" s="107">
        <f t="shared" si="6"/>
        <v>0.77</v>
      </c>
      <c r="BP77" s="81">
        <f t="shared" si="10"/>
        <v>76</v>
      </c>
      <c r="BQ77" s="112" t="s">
        <v>310</v>
      </c>
      <c r="BR77" s="80" t="s">
        <v>228</v>
      </c>
      <c r="BS77" s="79" t="s">
        <v>254</v>
      </c>
      <c r="BT77" s="85" t="s">
        <v>230</v>
      </c>
      <c r="BU77" s="85"/>
      <c r="BV77" s="79">
        <v>1</v>
      </c>
      <c r="BW77" s="80" t="s">
        <v>909</v>
      </c>
      <c r="BX77"/>
      <c r="BZ77" s="81">
        <f t="shared" si="11"/>
        <v>76</v>
      </c>
      <c r="CA77" s="112" t="s">
        <v>534</v>
      </c>
      <c r="CB77" s="80" t="s">
        <v>231</v>
      </c>
      <c r="CC77" s="79" t="s">
        <v>229</v>
      </c>
      <c r="CD77" s="85" t="s">
        <v>230</v>
      </c>
      <c r="CE77" s="85"/>
      <c r="CF77" s="79">
        <v>1</v>
      </c>
      <c r="CG77" s="139" t="s">
        <v>724</v>
      </c>
      <c r="CH77"/>
    </row>
    <row r="78" spans="1:86" ht="12.75" x14ac:dyDescent="0.2">
      <c r="A78" s="102"/>
      <c r="B78" s="103">
        <f t="shared" ca="1" si="7"/>
        <v>38991</v>
      </c>
      <c r="C78" s="135">
        <v>5.5599294814453699E-2</v>
      </c>
      <c r="D78" s="135">
        <v>0.7</v>
      </c>
      <c r="E78" s="135">
        <v>0.7</v>
      </c>
      <c r="F78" s="135">
        <v>0.24</v>
      </c>
      <c r="G78" s="135">
        <v>0.2475</v>
      </c>
      <c r="H78" s="135">
        <v>0.255</v>
      </c>
      <c r="I78" s="136">
        <v>3.69</v>
      </c>
      <c r="J78" s="137">
        <v>3.6949999999999998</v>
      </c>
      <c r="K78" s="137">
        <v>3.7</v>
      </c>
      <c r="L78" s="137">
        <v>0.105</v>
      </c>
      <c r="M78" s="137">
        <v>0.105</v>
      </c>
      <c r="N78" s="138">
        <v>0</v>
      </c>
      <c r="O78" s="138">
        <v>0</v>
      </c>
      <c r="P78" s="104"/>
      <c r="Q78" s="104"/>
      <c r="R78" s="117">
        <f t="shared" ca="1" si="4"/>
        <v>38991</v>
      </c>
      <c r="S78" s="106">
        <f t="shared" si="5"/>
        <v>0.62999999999999989</v>
      </c>
      <c r="T78" s="105">
        <f t="shared" si="8"/>
        <v>0.7</v>
      </c>
      <c r="U78" s="107">
        <f t="shared" si="6"/>
        <v>0.77</v>
      </c>
      <c r="BP78" s="81">
        <f t="shared" si="10"/>
        <v>77</v>
      </c>
      <c r="BQ78" s="112" t="s">
        <v>311</v>
      </c>
      <c r="BR78" s="80" t="s">
        <v>228</v>
      </c>
      <c r="BS78" s="79" t="s">
        <v>254</v>
      </c>
      <c r="BT78" s="85" t="s">
        <v>230</v>
      </c>
      <c r="BU78" s="85"/>
      <c r="BV78" s="79">
        <v>1</v>
      </c>
      <c r="BW78" s="80" t="s">
        <v>910</v>
      </c>
      <c r="BX78"/>
      <c r="BZ78" s="81">
        <f t="shared" si="11"/>
        <v>77</v>
      </c>
      <c r="CA78" s="112" t="s">
        <v>535</v>
      </c>
      <c r="CB78" s="80" t="s">
        <v>231</v>
      </c>
      <c r="CC78" s="79" t="s">
        <v>229</v>
      </c>
      <c r="CD78" s="85" t="s">
        <v>230</v>
      </c>
      <c r="CE78" s="85"/>
      <c r="CF78" s="79">
        <v>1</v>
      </c>
      <c r="CG78" s="139" t="s">
        <v>725</v>
      </c>
      <c r="CH78"/>
    </row>
    <row r="79" spans="1:86" ht="12.75" x14ac:dyDescent="0.2">
      <c r="A79" s="102"/>
      <c r="B79" s="103">
        <f t="shared" ca="1" si="7"/>
        <v>39022</v>
      </c>
      <c r="C79" s="135">
        <v>5.5717289049325401E-2</v>
      </c>
      <c r="D79" s="135">
        <v>0.75</v>
      </c>
      <c r="E79" s="135">
        <v>0.75</v>
      </c>
      <c r="F79" s="135">
        <v>0.24</v>
      </c>
      <c r="G79" s="135">
        <v>0.2475</v>
      </c>
      <c r="H79" s="135">
        <v>0.255</v>
      </c>
      <c r="I79" s="136">
        <v>3.7190000000000003</v>
      </c>
      <c r="J79" s="137">
        <v>3.7240000000000002</v>
      </c>
      <c r="K79" s="137">
        <v>3.7290000000000001</v>
      </c>
      <c r="L79" s="137">
        <v>0.105</v>
      </c>
      <c r="M79" s="137">
        <v>0.105</v>
      </c>
      <c r="N79" s="138">
        <v>0</v>
      </c>
      <c r="O79" s="138">
        <v>0</v>
      </c>
      <c r="P79" s="104"/>
      <c r="Q79" s="104"/>
      <c r="R79" s="117">
        <f t="shared" ca="1" si="4"/>
        <v>39022</v>
      </c>
      <c r="S79" s="106">
        <f t="shared" si="5"/>
        <v>0.67999999999999994</v>
      </c>
      <c r="T79" s="105">
        <f t="shared" si="8"/>
        <v>0.75</v>
      </c>
      <c r="U79" s="107">
        <f t="shared" si="6"/>
        <v>0.82000000000000006</v>
      </c>
      <c r="BP79" s="81">
        <f t="shared" si="10"/>
        <v>78</v>
      </c>
      <c r="BQ79" s="112" t="s">
        <v>312</v>
      </c>
      <c r="BR79" s="80" t="s">
        <v>228</v>
      </c>
      <c r="BS79" s="79" t="s">
        <v>254</v>
      </c>
      <c r="BT79" s="85" t="s">
        <v>230</v>
      </c>
      <c r="BU79" s="85"/>
      <c r="BV79" s="79">
        <v>1</v>
      </c>
      <c r="BW79" s="80" t="s">
        <v>911</v>
      </c>
      <c r="BX79"/>
      <c r="BZ79" s="81">
        <f t="shared" si="11"/>
        <v>78</v>
      </c>
      <c r="CA79" s="112" t="s">
        <v>536</v>
      </c>
      <c r="CB79" s="80" t="s">
        <v>231</v>
      </c>
      <c r="CC79" s="79" t="s">
        <v>229</v>
      </c>
      <c r="CD79" s="85" t="s">
        <v>230</v>
      </c>
      <c r="CE79" s="85"/>
      <c r="CF79" s="79">
        <v>1</v>
      </c>
      <c r="CG79" s="139" t="s">
        <v>726</v>
      </c>
      <c r="CH79"/>
    </row>
    <row r="80" spans="1:86" ht="12.75" x14ac:dyDescent="0.2">
      <c r="A80" s="102"/>
      <c r="B80" s="103">
        <f t="shared" ca="1" si="7"/>
        <v>39052</v>
      </c>
      <c r="C80" s="135">
        <v>5.5839216430229897E-2</v>
      </c>
      <c r="D80" s="135">
        <v>0.95</v>
      </c>
      <c r="E80" s="135">
        <v>0.95</v>
      </c>
      <c r="F80" s="135">
        <v>0.24249999999999999</v>
      </c>
      <c r="G80" s="135">
        <v>0.25</v>
      </c>
      <c r="H80" s="135">
        <v>0.25750000000000001</v>
      </c>
      <c r="I80" s="136">
        <v>3.859</v>
      </c>
      <c r="J80" s="137">
        <v>3.8640000000000003</v>
      </c>
      <c r="K80" s="137">
        <v>3.8690000000000002</v>
      </c>
      <c r="L80" s="137">
        <v>0.17</v>
      </c>
      <c r="M80" s="137">
        <v>0.17</v>
      </c>
      <c r="N80" s="138">
        <v>0</v>
      </c>
      <c r="O80" s="138">
        <v>0</v>
      </c>
      <c r="P80" s="104"/>
      <c r="Q80" s="104"/>
      <c r="R80" s="117">
        <f t="shared" ca="1" si="4"/>
        <v>39052</v>
      </c>
      <c r="S80" s="106">
        <f t="shared" si="5"/>
        <v>0.87999999999999989</v>
      </c>
      <c r="T80" s="105">
        <f t="shared" si="8"/>
        <v>0.95</v>
      </c>
      <c r="U80" s="107">
        <f t="shared" si="6"/>
        <v>1.02</v>
      </c>
      <c r="BP80" s="81">
        <f t="shared" si="10"/>
        <v>79</v>
      </c>
      <c r="BQ80" s="112" t="s">
        <v>313</v>
      </c>
      <c r="BR80" s="80" t="s">
        <v>228</v>
      </c>
      <c r="BS80" s="79" t="s">
        <v>254</v>
      </c>
      <c r="BT80" s="85" t="s">
        <v>230</v>
      </c>
      <c r="BU80" s="85"/>
      <c r="BV80" s="79">
        <v>1</v>
      </c>
      <c r="BW80" s="80" t="s">
        <v>912</v>
      </c>
      <c r="BX80"/>
      <c r="BZ80" s="81">
        <f t="shared" si="11"/>
        <v>79</v>
      </c>
      <c r="CA80" s="112" t="s">
        <v>537</v>
      </c>
      <c r="CB80" s="80" t="s">
        <v>231</v>
      </c>
      <c r="CC80" s="79" t="s">
        <v>229</v>
      </c>
      <c r="CD80" s="85" t="s">
        <v>230</v>
      </c>
      <c r="CE80" s="85"/>
      <c r="CF80" s="79">
        <v>1</v>
      </c>
      <c r="CG80" s="139" t="s">
        <v>727</v>
      </c>
      <c r="CH80"/>
    </row>
    <row r="81" spans="1:86" ht="12.75" x14ac:dyDescent="0.2">
      <c r="A81" s="102"/>
      <c r="B81" s="103">
        <f t="shared" ca="1" si="7"/>
        <v>39083</v>
      </c>
      <c r="C81" s="135">
        <v>5.5957210674527899E-2</v>
      </c>
      <c r="D81" s="135">
        <v>1.1499999999999999</v>
      </c>
      <c r="E81" s="135">
        <v>1.1499999999999999</v>
      </c>
      <c r="F81" s="135">
        <v>0.2475</v>
      </c>
      <c r="G81" s="135">
        <v>0.255</v>
      </c>
      <c r="H81" s="135">
        <v>0.26250000000000001</v>
      </c>
      <c r="I81" s="136">
        <v>4.008</v>
      </c>
      <c r="J81" s="137">
        <v>4.0129999999999999</v>
      </c>
      <c r="K81" s="137">
        <v>4.0179999999999998</v>
      </c>
      <c r="L81" s="137">
        <v>0.17</v>
      </c>
      <c r="M81" s="137">
        <v>0.17</v>
      </c>
      <c r="N81" s="138">
        <v>0</v>
      </c>
      <c r="O81" s="138">
        <v>0</v>
      </c>
      <c r="P81" s="104"/>
      <c r="Q81" s="104"/>
      <c r="R81" s="117">
        <f t="shared" ref="R81:R144" ca="1" si="12">B81</f>
        <v>39083</v>
      </c>
      <c r="S81" s="106">
        <f t="shared" ref="S81:S144" si="13">T81-$S$16</f>
        <v>1.0799999999999998</v>
      </c>
      <c r="T81" s="105">
        <f t="shared" si="8"/>
        <v>1.1499999999999999</v>
      </c>
      <c r="U81" s="107">
        <f t="shared" ref="U81:U144" si="14">$U$16+T81</f>
        <v>1.22</v>
      </c>
      <c r="BP81" s="81">
        <f t="shared" si="10"/>
        <v>80</v>
      </c>
      <c r="BQ81" s="112" t="s">
        <v>314</v>
      </c>
      <c r="BR81" s="80" t="s">
        <v>228</v>
      </c>
      <c r="BS81" s="79" t="s">
        <v>254</v>
      </c>
      <c r="BT81" s="85" t="s">
        <v>230</v>
      </c>
      <c r="BU81" s="85"/>
      <c r="BV81" s="79">
        <v>1</v>
      </c>
      <c r="BW81" s="80" t="s">
        <v>913</v>
      </c>
      <c r="BX81"/>
      <c r="BZ81" s="81">
        <f t="shared" si="11"/>
        <v>80</v>
      </c>
      <c r="CA81" s="112" t="s">
        <v>538</v>
      </c>
      <c r="CB81" s="80" t="s">
        <v>231</v>
      </c>
      <c r="CC81" s="79" t="s">
        <v>229</v>
      </c>
      <c r="CD81" s="85" t="s">
        <v>230</v>
      </c>
      <c r="CE81" s="85"/>
      <c r="CF81" s="79">
        <v>1</v>
      </c>
      <c r="CG81" s="139" t="s">
        <v>728</v>
      </c>
      <c r="CH81"/>
    </row>
    <row r="82" spans="1:86" ht="12.75" x14ac:dyDescent="0.2">
      <c r="A82" s="102"/>
      <c r="B82" s="103">
        <f t="shared" ref="B82:B145" ca="1" si="15">NextMonth(B81)</f>
        <v>39114</v>
      </c>
      <c r="C82" s="135">
        <v>5.60791380651713E-2</v>
      </c>
      <c r="D82" s="135">
        <v>1.1499999999999999</v>
      </c>
      <c r="E82" s="135">
        <v>1.1499999999999999</v>
      </c>
      <c r="F82" s="135">
        <v>0.25</v>
      </c>
      <c r="G82" s="135">
        <v>0.25750000000000001</v>
      </c>
      <c r="H82" s="135">
        <v>0.26500000000000001</v>
      </c>
      <c r="I82" s="136">
        <v>4.0970000000000004</v>
      </c>
      <c r="J82" s="137">
        <v>4.1020000000000003</v>
      </c>
      <c r="K82" s="137">
        <v>4.1070000000000002</v>
      </c>
      <c r="L82" s="137">
        <v>0.17</v>
      </c>
      <c r="M82" s="137">
        <v>0.17</v>
      </c>
      <c r="N82" s="138">
        <v>0</v>
      </c>
      <c r="O82" s="138">
        <v>0</v>
      </c>
      <c r="P82" s="104"/>
      <c r="Q82" s="104"/>
      <c r="R82" s="117">
        <f t="shared" ca="1" si="12"/>
        <v>39114</v>
      </c>
      <c r="S82" s="106">
        <f t="shared" si="13"/>
        <v>1.0799999999999998</v>
      </c>
      <c r="T82" s="105">
        <f t="shared" ref="T82:T145" si="16">D82</f>
        <v>1.1499999999999999</v>
      </c>
      <c r="U82" s="107">
        <f t="shared" si="14"/>
        <v>1.22</v>
      </c>
      <c r="BP82" s="81">
        <f t="shared" si="10"/>
        <v>81</v>
      </c>
      <c r="BQ82" s="112" t="s">
        <v>315</v>
      </c>
      <c r="BR82" s="80" t="s">
        <v>228</v>
      </c>
      <c r="BS82" s="79" t="s">
        <v>254</v>
      </c>
      <c r="BT82" s="85" t="s">
        <v>230</v>
      </c>
      <c r="BU82" s="85"/>
      <c r="BV82" s="79">
        <v>1</v>
      </c>
      <c r="BW82" s="80" t="s">
        <v>914</v>
      </c>
      <c r="BX82"/>
      <c r="BZ82" s="81">
        <f t="shared" si="11"/>
        <v>81</v>
      </c>
      <c r="CA82" s="112" t="s">
        <v>539</v>
      </c>
      <c r="CB82" s="80" t="s">
        <v>231</v>
      </c>
      <c r="CC82" s="79" t="s">
        <v>229</v>
      </c>
      <c r="CD82" s="85" t="s">
        <v>230</v>
      </c>
      <c r="CE82" s="85"/>
      <c r="CF82" s="79">
        <v>1</v>
      </c>
      <c r="CG82" s="139" t="s">
        <v>729</v>
      </c>
      <c r="CH82"/>
    </row>
    <row r="83" spans="1:86" ht="12.75" x14ac:dyDescent="0.2">
      <c r="A83" s="102"/>
      <c r="B83" s="103">
        <f t="shared" ca="1" si="15"/>
        <v>39142</v>
      </c>
      <c r="C83" s="135">
        <v>5.6201065460764102E-2</v>
      </c>
      <c r="D83" s="135">
        <v>1.1499999999999999</v>
      </c>
      <c r="E83" s="135">
        <v>1.1499999999999999</v>
      </c>
      <c r="F83" s="135">
        <v>0.23749999999999999</v>
      </c>
      <c r="G83" s="135">
        <v>0.245</v>
      </c>
      <c r="H83" s="135">
        <v>0.2525</v>
      </c>
      <c r="I83" s="136">
        <v>3.984</v>
      </c>
      <c r="J83" s="137">
        <v>3.9890000000000003</v>
      </c>
      <c r="K83" s="137">
        <v>3.9940000000000002</v>
      </c>
      <c r="L83" s="137">
        <v>0.17</v>
      </c>
      <c r="M83" s="137">
        <v>0.17</v>
      </c>
      <c r="N83" s="138">
        <v>0</v>
      </c>
      <c r="O83" s="138">
        <v>0</v>
      </c>
      <c r="P83" s="104"/>
      <c r="Q83" s="104"/>
      <c r="R83" s="117">
        <f t="shared" ca="1" si="12"/>
        <v>39142</v>
      </c>
      <c r="S83" s="106">
        <f t="shared" si="13"/>
        <v>1.0799999999999998</v>
      </c>
      <c r="T83" s="105">
        <f t="shared" si="16"/>
        <v>1.1499999999999999</v>
      </c>
      <c r="U83" s="107">
        <f t="shared" si="14"/>
        <v>1.22</v>
      </c>
      <c r="BP83" s="81">
        <f t="shared" si="10"/>
        <v>82</v>
      </c>
      <c r="BQ83" s="112" t="s">
        <v>316</v>
      </c>
      <c r="BR83" s="80" t="s">
        <v>228</v>
      </c>
      <c r="BS83" s="79" t="s">
        <v>254</v>
      </c>
      <c r="BT83" s="85" t="s">
        <v>230</v>
      </c>
      <c r="BU83" s="85"/>
      <c r="BV83" s="79">
        <v>1</v>
      </c>
      <c r="BW83" s="80" t="s">
        <v>915</v>
      </c>
      <c r="BX83"/>
      <c r="BZ83" s="81">
        <f t="shared" si="11"/>
        <v>82</v>
      </c>
      <c r="CA83" s="112" t="s">
        <v>540</v>
      </c>
      <c r="CB83" s="80" t="s">
        <v>231</v>
      </c>
      <c r="CC83" s="79" t="s">
        <v>229</v>
      </c>
      <c r="CD83" s="85" t="s">
        <v>230</v>
      </c>
      <c r="CE83" s="85"/>
      <c r="CF83" s="79">
        <v>1</v>
      </c>
      <c r="CG83" s="139" t="s">
        <v>730</v>
      </c>
      <c r="CH83"/>
    </row>
    <row r="84" spans="1:86" ht="12.75" x14ac:dyDescent="0.2">
      <c r="A84" s="102"/>
      <c r="B84" s="103">
        <f t="shared" ca="1" si="15"/>
        <v>39173</v>
      </c>
      <c r="C84" s="135">
        <v>5.6311193435230104E-2</v>
      </c>
      <c r="D84" s="135">
        <v>0.9</v>
      </c>
      <c r="E84" s="135">
        <v>0.9</v>
      </c>
      <c r="F84" s="135">
        <v>0.23</v>
      </c>
      <c r="G84" s="135">
        <v>0.23749999999999999</v>
      </c>
      <c r="H84" s="135">
        <v>0.245</v>
      </c>
      <c r="I84" s="136">
        <v>3.851</v>
      </c>
      <c r="J84" s="137">
        <v>3.8560000000000003</v>
      </c>
      <c r="K84" s="137">
        <v>3.8610000000000002</v>
      </c>
      <c r="L84" s="137">
        <v>0.17</v>
      </c>
      <c r="M84" s="137">
        <v>0.17</v>
      </c>
      <c r="N84" s="138">
        <v>0</v>
      </c>
      <c r="O84" s="138">
        <v>0</v>
      </c>
      <c r="P84" s="104"/>
      <c r="Q84" s="104"/>
      <c r="R84" s="117">
        <f t="shared" ca="1" si="12"/>
        <v>39173</v>
      </c>
      <c r="S84" s="106">
        <f t="shared" si="13"/>
        <v>0.83000000000000007</v>
      </c>
      <c r="T84" s="105">
        <f t="shared" si="16"/>
        <v>0.9</v>
      </c>
      <c r="U84" s="107">
        <f t="shared" si="14"/>
        <v>0.97</v>
      </c>
      <c r="BP84" s="81">
        <f t="shared" si="10"/>
        <v>83</v>
      </c>
      <c r="BQ84" s="112" t="s">
        <v>317</v>
      </c>
      <c r="BR84" s="80" t="s">
        <v>228</v>
      </c>
      <c r="BS84" s="79" t="s">
        <v>254</v>
      </c>
      <c r="BT84" s="85" t="s">
        <v>230</v>
      </c>
      <c r="BU84" s="85"/>
      <c r="BV84" s="79">
        <v>1</v>
      </c>
      <c r="BW84" s="80" t="s">
        <v>916</v>
      </c>
      <c r="BX84"/>
      <c r="BZ84" s="81">
        <f t="shared" si="11"/>
        <v>83</v>
      </c>
      <c r="CA84" s="112" t="s">
        <v>541</v>
      </c>
      <c r="CB84" s="80" t="s">
        <v>231</v>
      </c>
      <c r="CC84" s="79" t="s">
        <v>229</v>
      </c>
      <c r="CD84" s="85" t="s">
        <v>230</v>
      </c>
      <c r="CE84" s="85"/>
      <c r="CF84" s="79">
        <v>1</v>
      </c>
      <c r="CG84" s="139" t="s">
        <v>731</v>
      </c>
      <c r="CH84"/>
    </row>
    <row r="85" spans="1:86" ht="12.75" x14ac:dyDescent="0.2">
      <c r="A85" s="102"/>
      <c r="B85" s="103">
        <f t="shared" ca="1" si="15"/>
        <v>39203</v>
      </c>
      <c r="C85" s="135">
        <v>5.6433120840240707E-2</v>
      </c>
      <c r="D85" s="135">
        <v>0.55000000000000004</v>
      </c>
      <c r="E85" s="135">
        <v>0.55000000000000004</v>
      </c>
      <c r="F85" s="135">
        <v>0.22750000000000001</v>
      </c>
      <c r="G85" s="135">
        <v>0.23499999999999999</v>
      </c>
      <c r="H85" s="135">
        <v>0.24249999999999999</v>
      </c>
      <c r="I85" s="136">
        <v>3.6310000000000002</v>
      </c>
      <c r="J85" s="137">
        <v>3.6360000000000001</v>
      </c>
      <c r="K85" s="137">
        <v>3.641</v>
      </c>
      <c r="L85" s="137">
        <v>0.105</v>
      </c>
      <c r="M85" s="137">
        <v>0.105</v>
      </c>
      <c r="N85" s="138">
        <v>0</v>
      </c>
      <c r="O85" s="138">
        <v>0</v>
      </c>
      <c r="P85" s="104"/>
      <c r="Q85" s="104"/>
      <c r="R85" s="117">
        <f t="shared" ca="1" si="12"/>
        <v>39203</v>
      </c>
      <c r="S85" s="106">
        <f t="shared" si="13"/>
        <v>0.48000000000000004</v>
      </c>
      <c r="T85" s="105">
        <f t="shared" si="16"/>
        <v>0.55000000000000004</v>
      </c>
      <c r="U85" s="107">
        <f t="shared" si="14"/>
        <v>0.62000000000000011</v>
      </c>
      <c r="BP85" s="81">
        <f t="shared" si="10"/>
        <v>84</v>
      </c>
      <c r="BQ85" s="112" t="s">
        <v>318</v>
      </c>
      <c r="BR85" s="80" t="s">
        <v>228</v>
      </c>
      <c r="BS85" s="79" t="s">
        <v>254</v>
      </c>
      <c r="BT85" s="85" t="s">
        <v>230</v>
      </c>
      <c r="BU85" s="85"/>
      <c r="BV85" s="79">
        <v>1</v>
      </c>
      <c r="BW85" s="80" t="s">
        <v>917</v>
      </c>
      <c r="BX85"/>
      <c r="BZ85" s="81">
        <f t="shared" si="11"/>
        <v>84</v>
      </c>
      <c r="CA85" s="112" t="s">
        <v>542</v>
      </c>
      <c r="CB85" s="80" t="s">
        <v>231</v>
      </c>
      <c r="CC85" s="79" t="s">
        <v>229</v>
      </c>
      <c r="CD85" s="85" t="s">
        <v>230</v>
      </c>
      <c r="CE85" s="85"/>
      <c r="CF85" s="79">
        <v>1</v>
      </c>
      <c r="CG85" s="139" t="s">
        <v>732</v>
      </c>
      <c r="CH85"/>
    </row>
    <row r="86" spans="1:86" ht="12.75" x14ac:dyDescent="0.2">
      <c r="A86" s="102"/>
      <c r="B86" s="103">
        <f t="shared" ca="1" si="15"/>
        <v>39234</v>
      </c>
      <c r="C86" s="135">
        <v>5.6551115107865702E-2</v>
      </c>
      <c r="D86" s="135">
        <v>0.6</v>
      </c>
      <c r="E86" s="135">
        <v>0.6</v>
      </c>
      <c r="F86" s="135">
        <v>0.22750000000000001</v>
      </c>
      <c r="G86" s="135">
        <v>0.23499999999999999</v>
      </c>
      <c r="H86" s="135">
        <v>0.24249999999999999</v>
      </c>
      <c r="I86" s="136">
        <v>3.621</v>
      </c>
      <c r="J86" s="137">
        <v>3.6260000000000003</v>
      </c>
      <c r="K86" s="137">
        <v>3.6310000000000002</v>
      </c>
      <c r="L86" s="137">
        <v>0.105</v>
      </c>
      <c r="M86" s="137">
        <v>0.105</v>
      </c>
      <c r="N86" s="138">
        <v>0</v>
      </c>
      <c r="O86" s="138">
        <v>0</v>
      </c>
      <c r="P86" s="104"/>
      <c r="Q86" s="104"/>
      <c r="R86" s="117">
        <f t="shared" ca="1" si="12"/>
        <v>39234</v>
      </c>
      <c r="S86" s="106">
        <f t="shared" si="13"/>
        <v>0.53</v>
      </c>
      <c r="T86" s="105">
        <f t="shared" si="16"/>
        <v>0.6</v>
      </c>
      <c r="U86" s="107">
        <f t="shared" si="14"/>
        <v>0.66999999999999993</v>
      </c>
      <c r="BP86" s="81">
        <f t="shared" si="10"/>
        <v>85</v>
      </c>
      <c r="BQ86" s="112" t="s">
        <v>319</v>
      </c>
      <c r="BR86" s="80" t="s">
        <v>228</v>
      </c>
      <c r="BS86" s="79" t="s">
        <v>254</v>
      </c>
      <c r="BT86" s="85" t="s">
        <v>230</v>
      </c>
      <c r="BU86" s="85"/>
      <c r="BV86" s="79">
        <v>1</v>
      </c>
      <c r="BW86" s="80" t="s">
        <v>918</v>
      </c>
      <c r="BX86"/>
      <c r="BZ86" s="81">
        <f t="shared" si="11"/>
        <v>85</v>
      </c>
      <c r="CA86" s="112" t="s">
        <v>543</v>
      </c>
      <c r="CB86" s="80" t="s">
        <v>231</v>
      </c>
      <c r="CC86" s="79" t="s">
        <v>229</v>
      </c>
      <c r="CD86" s="85" t="s">
        <v>230</v>
      </c>
      <c r="CE86" s="85"/>
      <c r="CF86" s="79">
        <v>1</v>
      </c>
      <c r="CG86" s="139" t="s">
        <v>733</v>
      </c>
      <c r="CH86"/>
    </row>
    <row r="87" spans="1:86" ht="12.75" x14ac:dyDescent="0.2">
      <c r="A87" s="102"/>
      <c r="B87" s="103">
        <f t="shared" ca="1" si="15"/>
        <v>39264</v>
      </c>
      <c r="C87" s="135">
        <v>5.6673042522613001E-2</v>
      </c>
      <c r="D87" s="135">
        <v>0.6</v>
      </c>
      <c r="E87" s="135">
        <v>0.6</v>
      </c>
      <c r="F87" s="135">
        <v>0.22500000000000001</v>
      </c>
      <c r="G87" s="135">
        <v>0.23250000000000001</v>
      </c>
      <c r="H87" s="135">
        <v>0.24</v>
      </c>
      <c r="I87" s="136">
        <v>3.657</v>
      </c>
      <c r="J87" s="137">
        <v>3.6620000000000004</v>
      </c>
      <c r="K87" s="137">
        <v>3.6670000000000003</v>
      </c>
      <c r="L87" s="137">
        <v>0.105</v>
      </c>
      <c r="M87" s="137">
        <v>0.105</v>
      </c>
      <c r="N87" s="138">
        <v>0</v>
      </c>
      <c r="O87" s="138">
        <v>0</v>
      </c>
      <c r="P87" s="104"/>
      <c r="Q87" s="104"/>
      <c r="R87" s="117">
        <f t="shared" ca="1" si="12"/>
        <v>39264</v>
      </c>
      <c r="S87" s="106">
        <f t="shared" si="13"/>
        <v>0.53</v>
      </c>
      <c r="T87" s="105">
        <f t="shared" si="16"/>
        <v>0.6</v>
      </c>
      <c r="U87" s="107">
        <f t="shared" si="14"/>
        <v>0.66999999999999993</v>
      </c>
      <c r="BP87" s="81">
        <f t="shared" si="10"/>
        <v>86</v>
      </c>
      <c r="BQ87" s="112" t="s">
        <v>320</v>
      </c>
      <c r="BR87" s="80" t="s">
        <v>228</v>
      </c>
      <c r="BS87" s="79" t="s">
        <v>254</v>
      </c>
      <c r="BT87" s="85" t="s">
        <v>230</v>
      </c>
      <c r="BU87" s="85"/>
      <c r="BV87" s="79">
        <v>1</v>
      </c>
      <c r="BW87" s="80" t="s">
        <v>919</v>
      </c>
      <c r="BX87"/>
      <c r="BZ87" s="81">
        <f t="shared" si="11"/>
        <v>86</v>
      </c>
      <c r="CA87" s="112" t="s">
        <v>544</v>
      </c>
      <c r="CB87" s="80" t="s">
        <v>231</v>
      </c>
      <c r="CC87" s="79" t="s">
        <v>229</v>
      </c>
      <c r="CD87" s="85" t="s">
        <v>230</v>
      </c>
      <c r="CE87" s="85"/>
      <c r="CF87" s="79">
        <v>1</v>
      </c>
      <c r="CG87" s="139" t="s">
        <v>734</v>
      </c>
      <c r="CH87"/>
    </row>
    <row r="88" spans="1:86" ht="12.75" x14ac:dyDescent="0.2">
      <c r="A88" s="102"/>
      <c r="B88" s="103">
        <f t="shared" ca="1" si="15"/>
        <v>39295</v>
      </c>
      <c r="C88" s="135">
        <v>5.6791036799659397E-2</v>
      </c>
      <c r="D88" s="135">
        <v>0.65</v>
      </c>
      <c r="E88" s="135">
        <v>0.65</v>
      </c>
      <c r="F88" s="135">
        <v>0.22500000000000001</v>
      </c>
      <c r="G88" s="135">
        <v>0.23250000000000001</v>
      </c>
      <c r="H88" s="135">
        <v>0.24</v>
      </c>
      <c r="I88" s="136">
        <v>3.7070000000000003</v>
      </c>
      <c r="J88" s="137">
        <v>3.7120000000000002</v>
      </c>
      <c r="K88" s="137">
        <v>3.7170000000000001</v>
      </c>
      <c r="L88" s="137">
        <v>0.105</v>
      </c>
      <c r="M88" s="137">
        <v>0.105</v>
      </c>
      <c r="N88" s="138">
        <v>0</v>
      </c>
      <c r="O88" s="138">
        <v>0</v>
      </c>
      <c r="P88" s="104"/>
      <c r="Q88" s="104"/>
      <c r="R88" s="117">
        <f t="shared" ca="1" si="12"/>
        <v>39295</v>
      </c>
      <c r="S88" s="106">
        <f t="shared" si="13"/>
        <v>0.58000000000000007</v>
      </c>
      <c r="T88" s="105">
        <f t="shared" si="16"/>
        <v>0.65</v>
      </c>
      <c r="U88" s="107">
        <f t="shared" si="14"/>
        <v>0.72</v>
      </c>
      <c r="BP88" s="81">
        <f t="shared" si="10"/>
        <v>87</v>
      </c>
      <c r="BQ88" s="112" t="s">
        <v>321</v>
      </c>
      <c r="BR88" s="80" t="s">
        <v>228</v>
      </c>
      <c r="BS88" s="79" t="s">
        <v>254</v>
      </c>
      <c r="BT88" s="85" t="s">
        <v>230</v>
      </c>
      <c r="BU88" s="85"/>
      <c r="BV88" s="79">
        <v>1</v>
      </c>
      <c r="BW88" s="80" t="s">
        <v>920</v>
      </c>
      <c r="BX88"/>
      <c r="BZ88" s="81">
        <f t="shared" si="11"/>
        <v>87</v>
      </c>
      <c r="CA88" s="112" t="s">
        <v>545</v>
      </c>
      <c r="CB88" s="80" t="s">
        <v>231</v>
      </c>
      <c r="CC88" s="79" t="s">
        <v>229</v>
      </c>
      <c r="CD88" s="85" t="s">
        <v>230</v>
      </c>
      <c r="CE88" s="85"/>
      <c r="CF88" s="79">
        <v>1</v>
      </c>
      <c r="CG88" s="139" t="s">
        <v>735</v>
      </c>
      <c r="CH88"/>
    </row>
    <row r="89" spans="1:86" ht="12.75" x14ac:dyDescent="0.2">
      <c r="A89" s="102"/>
      <c r="B89" s="103">
        <f t="shared" ca="1" si="15"/>
        <v>39326</v>
      </c>
      <c r="C89" s="135">
        <v>5.69129642241415E-2</v>
      </c>
      <c r="D89" s="135">
        <v>0.7</v>
      </c>
      <c r="E89" s="135">
        <v>0.7</v>
      </c>
      <c r="F89" s="135">
        <v>0.22500000000000001</v>
      </c>
      <c r="G89" s="135">
        <v>0.23250000000000001</v>
      </c>
      <c r="H89" s="135">
        <v>0.24</v>
      </c>
      <c r="I89" s="136">
        <v>3.73</v>
      </c>
      <c r="J89" s="137">
        <v>3.7349999999999999</v>
      </c>
      <c r="K89" s="137">
        <v>3.74</v>
      </c>
      <c r="L89" s="137">
        <v>0.105</v>
      </c>
      <c r="M89" s="137">
        <v>0.105</v>
      </c>
      <c r="N89" s="138">
        <v>0</v>
      </c>
      <c r="O89" s="138">
        <v>0</v>
      </c>
      <c r="P89" s="104"/>
      <c r="Q89" s="104"/>
      <c r="R89" s="117">
        <f t="shared" ca="1" si="12"/>
        <v>39326</v>
      </c>
      <c r="S89" s="106">
        <f t="shared" si="13"/>
        <v>0.62999999999999989</v>
      </c>
      <c r="T89" s="105">
        <f t="shared" si="16"/>
        <v>0.7</v>
      </c>
      <c r="U89" s="107">
        <f t="shared" si="14"/>
        <v>0.77</v>
      </c>
      <c r="BP89" s="81">
        <f t="shared" si="10"/>
        <v>88</v>
      </c>
      <c r="BQ89" s="112" t="s">
        <v>322</v>
      </c>
      <c r="BR89" s="80" t="s">
        <v>228</v>
      </c>
      <c r="BS89" s="79" t="s">
        <v>254</v>
      </c>
      <c r="BT89" s="85" t="s">
        <v>230</v>
      </c>
      <c r="BU89" s="85"/>
      <c r="BV89" s="79">
        <v>1</v>
      </c>
      <c r="BW89" s="80" t="s">
        <v>921</v>
      </c>
      <c r="BX89"/>
      <c r="BZ89" s="81">
        <f t="shared" si="11"/>
        <v>88</v>
      </c>
      <c r="CA89" s="112" t="s">
        <v>546</v>
      </c>
      <c r="CB89" s="80" t="s">
        <v>231</v>
      </c>
      <c r="CC89" s="79" t="s">
        <v>229</v>
      </c>
      <c r="CD89" s="85" t="s">
        <v>230</v>
      </c>
      <c r="CE89" s="85"/>
      <c r="CF89" s="79">
        <v>1</v>
      </c>
      <c r="CG89" s="139" t="s">
        <v>736</v>
      </c>
      <c r="CH89"/>
    </row>
    <row r="90" spans="1:86" ht="12.75" x14ac:dyDescent="0.2">
      <c r="A90" s="102"/>
      <c r="B90" s="103">
        <f t="shared" ca="1" si="15"/>
        <v>39356</v>
      </c>
      <c r="C90" s="135">
        <v>5.7034891653570799E-2</v>
      </c>
      <c r="D90" s="135">
        <v>0.7</v>
      </c>
      <c r="E90" s="135">
        <v>0.7</v>
      </c>
      <c r="F90" s="135">
        <v>0.22500000000000001</v>
      </c>
      <c r="G90" s="135">
        <v>0.23250000000000001</v>
      </c>
      <c r="H90" s="135">
        <v>0.24</v>
      </c>
      <c r="I90" s="136">
        <v>3.7450000000000001</v>
      </c>
      <c r="J90" s="137">
        <v>3.75</v>
      </c>
      <c r="K90" s="137">
        <v>3.7549999999999999</v>
      </c>
      <c r="L90" s="137">
        <v>0.105</v>
      </c>
      <c r="M90" s="137">
        <v>0.105</v>
      </c>
      <c r="N90" s="138">
        <v>0</v>
      </c>
      <c r="O90" s="138">
        <v>0</v>
      </c>
      <c r="P90" s="104"/>
      <c r="Q90" s="104"/>
      <c r="R90" s="117">
        <f t="shared" ca="1" si="12"/>
        <v>39356</v>
      </c>
      <c r="S90" s="106">
        <f t="shared" si="13"/>
        <v>0.62999999999999989</v>
      </c>
      <c r="T90" s="105">
        <f t="shared" si="16"/>
        <v>0.7</v>
      </c>
      <c r="U90" s="107">
        <f t="shared" si="14"/>
        <v>0.77</v>
      </c>
      <c r="BP90" s="81">
        <f t="shared" si="10"/>
        <v>89</v>
      </c>
      <c r="BQ90" s="112" t="s">
        <v>323</v>
      </c>
      <c r="BR90" s="80" t="s">
        <v>228</v>
      </c>
      <c r="BS90" s="79" t="s">
        <v>254</v>
      </c>
      <c r="BT90" s="85" t="s">
        <v>230</v>
      </c>
      <c r="BU90" s="85"/>
      <c r="BV90" s="79">
        <v>1</v>
      </c>
      <c r="BW90" s="80" t="s">
        <v>922</v>
      </c>
      <c r="BX90"/>
      <c r="BZ90" s="81">
        <f t="shared" si="11"/>
        <v>89</v>
      </c>
      <c r="CA90" s="112" t="s">
        <v>547</v>
      </c>
      <c r="CB90" s="80" t="s">
        <v>231</v>
      </c>
      <c r="CC90" s="79" t="s">
        <v>229</v>
      </c>
      <c r="CD90" s="85" t="s">
        <v>230</v>
      </c>
      <c r="CE90" s="85"/>
      <c r="CF90" s="79">
        <v>1</v>
      </c>
      <c r="CG90" s="139" t="s">
        <v>737</v>
      </c>
      <c r="CH90"/>
    </row>
    <row r="91" spans="1:86" ht="12.75" x14ac:dyDescent="0.2">
      <c r="A91" s="102"/>
      <c r="B91" s="103">
        <f t="shared" ca="1" si="15"/>
        <v>39387</v>
      </c>
      <c r="C91" s="135">
        <v>5.7152885944824906E-2</v>
      </c>
      <c r="D91" s="135">
        <v>0.75</v>
      </c>
      <c r="E91" s="135">
        <v>0.75</v>
      </c>
      <c r="F91" s="135">
        <v>0.22500000000000001</v>
      </c>
      <c r="G91" s="135">
        <v>0.23250000000000001</v>
      </c>
      <c r="H91" s="135">
        <v>0.24</v>
      </c>
      <c r="I91" s="136">
        <v>3.774</v>
      </c>
      <c r="J91" s="137">
        <v>3.7790000000000004</v>
      </c>
      <c r="K91" s="137">
        <v>3.7840000000000003</v>
      </c>
      <c r="L91" s="137">
        <v>0.105</v>
      </c>
      <c r="M91" s="137">
        <v>0.105</v>
      </c>
      <c r="N91" s="138">
        <v>0</v>
      </c>
      <c r="O91" s="138">
        <v>0</v>
      </c>
      <c r="P91" s="104"/>
      <c r="Q91" s="104"/>
      <c r="R91" s="117">
        <f t="shared" ca="1" si="12"/>
        <v>39387</v>
      </c>
      <c r="S91" s="106">
        <f t="shared" si="13"/>
        <v>0.67999999999999994</v>
      </c>
      <c r="T91" s="105">
        <f t="shared" si="16"/>
        <v>0.75</v>
      </c>
      <c r="U91" s="107">
        <f t="shared" si="14"/>
        <v>0.82000000000000006</v>
      </c>
      <c r="BP91" s="81">
        <f t="shared" si="10"/>
        <v>90</v>
      </c>
      <c r="BQ91" s="112" t="s">
        <v>324</v>
      </c>
      <c r="BR91" s="80" t="s">
        <v>228</v>
      </c>
      <c r="BS91" s="79" t="s">
        <v>254</v>
      </c>
      <c r="BT91" s="85" t="s">
        <v>230</v>
      </c>
      <c r="BU91" s="85"/>
      <c r="BV91" s="79">
        <v>1</v>
      </c>
      <c r="BW91" s="80" t="s">
        <v>923</v>
      </c>
      <c r="BX91"/>
      <c r="BZ91" s="81">
        <f t="shared" si="11"/>
        <v>90</v>
      </c>
      <c r="CA91" s="112" t="s">
        <v>548</v>
      </c>
      <c r="CB91" s="80" t="s">
        <v>231</v>
      </c>
      <c r="CC91" s="79" t="s">
        <v>229</v>
      </c>
      <c r="CD91" s="85" t="s">
        <v>230</v>
      </c>
      <c r="CE91" s="85"/>
      <c r="CF91" s="79">
        <v>1</v>
      </c>
      <c r="CG91" s="139" t="s">
        <v>738</v>
      </c>
      <c r="CH91"/>
    </row>
    <row r="92" spans="1:86" ht="12.75" x14ac:dyDescent="0.2">
      <c r="A92" s="102"/>
      <c r="B92" s="103">
        <f t="shared" ca="1" si="15"/>
        <v>39417</v>
      </c>
      <c r="C92" s="135">
        <v>5.7274813383987301E-2</v>
      </c>
      <c r="D92" s="135">
        <v>0.95</v>
      </c>
      <c r="E92" s="135">
        <v>0.95</v>
      </c>
      <c r="F92" s="135">
        <v>0.22500000000000001</v>
      </c>
      <c r="G92" s="135">
        <v>0.23250000000000001</v>
      </c>
      <c r="H92" s="135">
        <v>0.24</v>
      </c>
      <c r="I92" s="136">
        <v>3.9140000000000001</v>
      </c>
      <c r="J92" s="137">
        <v>3.919</v>
      </c>
      <c r="K92" s="137">
        <v>3.9240000000000004</v>
      </c>
      <c r="L92" s="137">
        <v>0.17</v>
      </c>
      <c r="M92" s="137">
        <v>0.17</v>
      </c>
      <c r="N92" s="138">
        <v>0</v>
      </c>
      <c r="O92" s="138">
        <v>0</v>
      </c>
      <c r="P92" s="104"/>
      <c r="Q92" s="104"/>
      <c r="R92" s="117">
        <f t="shared" ca="1" si="12"/>
        <v>39417</v>
      </c>
      <c r="S92" s="106">
        <f t="shared" si="13"/>
        <v>0.87999999999999989</v>
      </c>
      <c r="T92" s="105">
        <f t="shared" si="16"/>
        <v>0.95</v>
      </c>
      <c r="U92" s="107">
        <f t="shared" si="14"/>
        <v>1.02</v>
      </c>
      <c r="BP92" s="81">
        <f t="shared" si="10"/>
        <v>91</v>
      </c>
      <c r="BQ92" s="112" t="s">
        <v>325</v>
      </c>
      <c r="BR92" s="80" t="s">
        <v>228</v>
      </c>
      <c r="BS92" s="79" t="s">
        <v>254</v>
      </c>
      <c r="BT92" s="85" t="s">
        <v>230</v>
      </c>
      <c r="BU92" s="85"/>
      <c r="BV92" s="79">
        <v>1</v>
      </c>
      <c r="BW92" s="80" t="s">
        <v>924</v>
      </c>
      <c r="BX92"/>
      <c r="BZ92" s="81">
        <f t="shared" si="11"/>
        <v>91</v>
      </c>
      <c r="CA92" s="112" t="s">
        <v>549</v>
      </c>
      <c r="CB92" s="80" t="s">
        <v>231</v>
      </c>
      <c r="CC92" s="79" t="s">
        <v>229</v>
      </c>
      <c r="CD92" s="85" t="s">
        <v>230</v>
      </c>
      <c r="CE92" s="85"/>
      <c r="CF92" s="79">
        <v>1</v>
      </c>
      <c r="CG92" s="139" t="s">
        <v>739</v>
      </c>
      <c r="CH92"/>
    </row>
    <row r="93" spans="1:86" ht="12.75" x14ac:dyDescent="0.2">
      <c r="A93" s="102"/>
      <c r="B93" s="103">
        <f t="shared" ca="1" si="15"/>
        <v>39448</v>
      </c>
      <c r="C93" s="135">
        <v>5.7392807684660603E-2</v>
      </c>
      <c r="D93" s="135">
        <v>1.1499999999999999</v>
      </c>
      <c r="E93" s="135">
        <v>1.1499999999999999</v>
      </c>
      <c r="F93" s="135">
        <v>0.22500000000000001</v>
      </c>
      <c r="G93" s="135">
        <v>0.23250000000000001</v>
      </c>
      <c r="H93" s="135">
        <v>0.24</v>
      </c>
      <c r="I93" s="136">
        <v>4.0630000000000006</v>
      </c>
      <c r="J93" s="137">
        <v>4.0680000000000005</v>
      </c>
      <c r="K93" s="137">
        <v>4.0730000000000004</v>
      </c>
      <c r="L93" s="137">
        <v>0.17</v>
      </c>
      <c r="M93" s="137">
        <v>0.17</v>
      </c>
      <c r="N93" s="138">
        <v>0</v>
      </c>
      <c r="O93" s="138">
        <v>0</v>
      </c>
      <c r="P93" s="104"/>
      <c r="Q93" s="104"/>
      <c r="R93" s="117">
        <f t="shared" ca="1" si="12"/>
        <v>39448</v>
      </c>
      <c r="S93" s="106">
        <f t="shared" si="13"/>
        <v>1.0799999999999998</v>
      </c>
      <c r="T93" s="105">
        <f t="shared" si="16"/>
        <v>1.1499999999999999</v>
      </c>
      <c r="U93" s="107">
        <f t="shared" si="14"/>
        <v>1.22</v>
      </c>
      <c r="BP93" s="81">
        <f t="shared" si="10"/>
        <v>92</v>
      </c>
      <c r="BQ93" s="112" t="s">
        <v>326</v>
      </c>
      <c r="BR93" s="80" t="s">
        <v>228</v>
      </c>
      <c r="BS93" s="79" t="s">
        <v>254</v>
      </c>
      <c r="BT93" s="85" t="s">
        <v>230</v>
      </c>
      <c r="BU93" s="85"/>
      <c r="BV93" s="79">
        <v>1</v>
      </c>
      <c r="BW93" s="80" t="s">
        <v>925</v>
      </c>
      <c r="BX93"/>
      <c r="BZ93" s="81">
        <f t="shared" si="11"/>
        <v>92</v>
      </c>
      <c r="CA93" s="112" t="s">
        <v>550</v>
      </c>
      <c r="CB93" s="80" t="s">
        <v>231</v>
      </c>
      <c r="CC93" s="79" t="s">
        <v>229</v>
      </c>
      <c r="CD93" s="85" t="s">
        <v>230</v>
      </c>
      <c r="CE93" s="85"/>
      <c r="CF93" s="79">
        <v>1</v>
      </c>
      <c r="CG93" s="139" t="s">
        <v>740</v>
      </c>
      <c r="CH93"/>
    </row>
    <row r="94" spans="1:86" ht="12.75" x14ac:dyDescent="0.2">
      <c r="A94" s="102"/>
      <c r="B94" s="103">
        <f t="shared" ca="1" si="15"/>
        <v>39479</v>
      </c>
      <c r="C94" s="135">
        <v>5.7514735133555601E-2</v>
      </c>
      <c r="D94" s="135">
        <v>1.1499999999999999</v>
      </c>
      <c r="E94" s="135">
        <v>1.1499999999999999</v>
      </c>
      <c r="F94" s="135">
        <v>0.22500000000000001</v>
      </c>
      <c r="G94" s="135">
        <v>0.23250000000000001</v>
      </c>
      <c r="H94" s="135">
        <v>0.24</v>
      </c>
      <c r="I94" s="136">
        <v>4.157</v>
      </c>
      <c r="J94" s="137">
        <v>4.1619999999999999</v>
      </c>
      <c r="K94" s="137">
        <v>4.1669999999999998</v>
      </c>
      <c r="L94" s="137">
        <v>0.17</v>
      </c>
      <c r="M94" s="137">
        <v>0.17</v>
      </c>
      <c r="N94" s="138">
        <v>0</v>
      </c>
      <c r="O94" s="138">
        <v>0</v>
      </c>
      <c r="P94" s="104"/>
      <c r="Q94" s="104"/>
      <c r="R94" s="117">
        <f t="shared" ca="1" si="12"/>
        <v>39479</v>
      </c>
      <c r="S94" s="106">
        <f t="shared" si="13"/>
        <v>1.0799999999999998</v>
      </c>
      <c r="T94" s="105">
        <f t="shared" si="16"/>
        <v>1.1499999999999999</v>
      </c>
      <c r="U94" s="107">
        <f t="shared" si="14"/>
        <v>1.22</v>
      </c>
      <c r="BP94" s="81">
        <f t="shared" si="10"/>
        <v>93</v>
      </c>
      <c r="BQ94" s="112" t="s">
        <v>327</v>
      </c>
      <c r="BR94" s="80" t="s">
        <v>228</v>
      </c>
      <c r="BS94" s="79" t="s">
        <v>254</v>
      </c>
      <c r="BT94" s="85" t="s">
        <v>230</v>
      </c>
      <c r="BU94" s="85"/>
      <c r="BV94" s="79">
        <v>1</v>
      </c>
      <c r="BW94" s="80" t="s">
        <v>926</v>
      </c>
      <c r="BX94"/>
      <c r="BZ94" s="81">
        <f t="shared" si="11"/>
        <v>93</v>
      </c>
      <c r="CA94" s="112" t="s">
        <v>551</v>
      </c>
      <c r="CB94" s="80" t="s">
        <v>231</v>
      </c>
      <c r="CC94" s="79" t="s">
        <v>229</v>
      </c>
      <c r="CD94" s="85" t="s">
        <v>230</v>
      </c>
      <c r="CE94" s="85"/>
      <c r="CF94" s="79">
        <v>1</v>
      </c>
      <c r="CG94" s="139" t="s">
        <v>741</v>
      </c>
      <c r="CH94"/>
    </row>
    <row r="95" spans="1:86" ht="12.75" x14ac:dyDescent="0.2">
      <c r="A95" s="102"/>
      <c r="B95" s="103">
        <f t="shared" ca="1" si="15"/>
        <v>39508</v>
      </c>
      <c r="C95" s="135">
        <v>5.7636662587396102E-2</v>
      </c>
      <c r="D95" s="135">
        <v>1.1499999999999999</v>
      </c>
      <c r="E95" s="135">
        <v>1.1499999999999999</v>
      </c>
      <c r="F95" s="135">
        <v>0.22500000000000001</v>
      </c>
      <c r="G95" s="135">
        <v>0.23250000000000001</v>
      </c>
      <c r="H95" s="135">
        <v>0.24</v>
      </c>
      <c r="I95" s="136">
        <v>4.0440000000000005</v>
      </c>
      <c r="J95" s="137">
        <v>4.0490000000000004</v>
      </c>
      <c r="K95" s="137">
        <v>4.0540000000000003</v>
      </c>
      <c r="L95" s="137">
        <v>0.17</v>
      </c>
      <c r="M95" s="137">
        <v>0.17</v>
      </c>
      <c r="N95" s="138">
        <v>0</v>
      </c>
      <c r="O95" s="138">
        <v>0</v>
      </c>
      <c r="P95" s="104"/>
      <c r="Q95" s="104"/>
      <c r="R95" s="117">
        <f t="shared" ca="1" si="12"/>
        <v>39508</v>
      </c>
      <c r="S95" s="106">
        <f t="shared" si="13"/>
        <v>1.0799999999999998</v>
      </c>
      <c r="T95" s="105">
        <f t="shared" si="16"/>
        <v>1.1499999999999999</v>
      </c>
      <c r="U95" s="107">
        <f t="shared" si="14"/>
        <v>1.22</v>
      </c>
      <c r="BP95" s="81">
        <f t="shared" si="10"/>
        <v>94</v>
      </c>
      <c r="BQ95" s="112" t="s">
        <v>328</v>
      </c>
      <c r="BR95" s="80" t="s">
        <v>228</v>
      </c>
      <c r="BS95" s="79" t="s">
        <v>254</v>
      </c>
      <c r="BT95" s="85" t="s">
        <v>230</v>
      </c>
      <c r="BU95" s="85"/>
      <c r="BV95" s="79">
        <v>1</v>
      </c>
      <c r="BW95" s="80" t="s">
        <v>927</v>
      </c>
      <c r="BX95"/>
      <c r="BZ95" s="81">
        <f t="shared" si="11"/>
        <v>94</v>
      </c>
      <c r="CA95" s="112" t="s">
        <v>552</v>
      </c>
      <c r="CB95" s="80" t="s">
        <v>231</v>
      </c>
      <c r="CC95" s="79" t="s">
        <v>229</v>
      </c>
      <c r="CD95" s="85" t="s">
        <v>230</v>
      </c>
      <c r="CE95" s="85"/>
      <c r="CF95" s="79">
        <v>1</v>
      </c>
      <c r="CG95" s="139" t="s">
        <v>742</v>
      </c>
      <c r="CH95"/>
    </row>
    <row r="96" spans="1:86" ht="12.75" x14ac:dyDescent="0.2">
      <c r="A96" s="102"/>
      <c r="B96" s="103">
        <f t="shared" ca="1" si="15"/>
        <v>39539</v>
      </c>
      <c r="C96" s="135">
        <v>5.7750723758368296E-2</v>
      </c>
      <c r="D96" s="135">
        <v>0.9</v>
      </c>
      <c r="E96" s="135">
        <v>0.9</v>
      </c>
      <c r="F96" s="135">
        <v>0.215</v>
      </c>
      <c r="G96" s="135">
        <v>0.2225</v>
      </c>
      <c r="H96" s="135">
        <v>0.23</v>
      </c>
      <c r="I96" s="136">
        <v>3.911</v>
      </c>
      <c r="J96" s="137">
        <v>3.9160000000000004</v>
      </c>
      <c r="K96" s="137">
        <v>3.9210000000000003</v>
      </c>
      <c r="L96" s="137">
        <v>0.17</v>
      </c>
      <c r="M96" s="137">
        <v>0.17</v>
      </c>
      <c r="N96" s="138">
        <v>0</v>
      </c>
      <c r="O96" s="138">
        <v>0</v>
      </c>
      <c r="P96" s="104"/>
      <c r="Q96" s="104"/>
      <c r="R96" s="117">
        <f t="shared" ca="1" si="12"/>
        <v>39539</v>
      </c>
      <c r="S96" s="106">
        <f t="shared" si="13"/>
        <v>0.83000000000000007</v>
      </c>
      <c r="T96" s="105">
        <f t="shared" si="16"/>
        <v>0.9</v>
      </c>
      <c r="U96" s="107">
        <f t="shared" si="14"/>
        <v>0.97</v>
      </c>
      <c r="BP96" s="81">
        <f t="shared" si="10"/>
        <v>95</v>
      </c>
      <c r="BQ96" s="112" t="s">
        <v>329</v>
      </c>
      <c r="BR96" s="80" t="s">
        <v>228</v>
      </c>
      <c r="BS96" s="79" t="s">
        <v>254</v>
      </c>
      <c r="BT96" s="85" t="s">
        <v>230</v>
      </c>
      <c r="BU96" s="85"/>
      <c r="BV96" s="79">
        <v>1</v>
      </c>
      <c r="BW96" s="80" t="s">
        <v>928</v>
      </c>
      <c r="BX96"/>
      <c r="BZ96" s="81">
        <f t="shared" si="11"/>
        <v>95</v>
      </c>
      <c r="CA96" s="112" t="s">
        <v>553</v>
      </c>
      <c r="CB96" s="80" t="s">
        <v>231</v>
      </c>
      <c r="CC96" s="79" t="s">
        <v>229</v>
      </c>
      <c r="CD96" s="85" t="s">
        <v>230</v>
      </c>
      <c r="CE96" s="85"/>
      <c r="CF96" s="79">
        <v>1</v>
      </c>
      <c r="CG96" s="139" t="s">
        <v>743</v>
      </c>
      <c r="CH96"/>
    </row>
    <row r="97" spans="1:86" ht="12.75" x14ac:dyDescent="0.2">
      <c r="A97" s="102"/>
      <c r="B97" s="103">
        <f t="shared" ca="1" si="15"/>
        <v>39569</v>
      </c>
      <c r="C97" s="135">
        <v>5.7872651221780202E-2</v>
      </c>
      <c r="D97" s="135">
        <v>0.55000000000000004</v>
      </c>
      <c r="E97" s="135">
        <v>0.55000000000000004</v>
      </c>
      <c r="F97" s="135">
        <v>0.215</v>
      </c>
      <c r="G97" s="135">
        <v>0.2225</v>
      </c>
      <c r="H97" s="135">
        <v>0.23</v>
      </c>
      <c r="I97" s="136">
        <v>3.6910000000000003</v>
      </c>
      <c r="J97" s="137">
        <v>3.6960000000000002</v>
      </c>
      <c r="K97" s="137">
        <v>3.7010000000000001</v>
      </c>
      <c r="L97" s="137">
        <v>0.105</v>
      </c>
      <c r="M97" s="137">
        <v>0.105</v>
      </c>
      <c r="N97" s="138">
        <v>0</v>
      </c>
      <c r="O97" s="138">
        <v>0</v>
      </c>
      <c r="P97" s="104"/>
      <c r="Q97" s="104"/>
      <c r="R97" s="117">
        <f t="shared" ca="1" si="12"/>
        <v>39569</v>
      </c>
      <c r="S97" s="106">
        <f t="shared" si="13"/>
        <v>0.48000000000000004</v>
      </c>
      <c r="T97" s="105">
        <f t="shared" si="16"/>
        <v>0.55000000000000004</v>
      </c>
      <c r="U97" s="107">
        <f t="shared" si="14"/>
        <v>0.62000000000000011</v>
      </c>
      <c r="BP97" s="81">
        <f t="shared" si="10"/>
        <v>96</v>
      </c>
      <c r="BQ97" s="112" t="s">
        <v>330</v>
      </c>
      <c r="BR97" s="80" t="s">
        <v>228</v>
      </c>
      <c r="BS97" s="79" t="s">
        <v>254</v>
      </c>
      <c r="BT97" s="85" t="s">
        <v>230</v>
      </c>
      <c r="BU97" s="85"/>
      <c r="BV97" s="79">
        <v>1</v>
      </c>
      <c r="BW97" s="80" t="s">
        <v>929</v>
      </c>
      <c r="BX97"/>
      <c r="BZ97" s="81">
        <f t="shared" si="11"/>
        <v>96</v>
      </c>
      <c r="CA97" s="112" t="s">
        <v>554</v>
      </c>
      <c r="CB97" s="80" t="s">
        <v>231</v>
      </c>
      <c r="CC97" s="79" t="s">
        <v>229</v>
      </c>
      <c r="CD97" s="85" t="s">
        <v>230</v>
      </c>
      <c r="CE97" s="85"/>
      <c r="CF97" s="79">
        <v>1</v>
      </c>
      <c r="CG97" s="139" t="s">
        <v>744</v>
      </c>
      <c r="CH97"/>
    </row>
    <row r="98" spans="1:86" ht="12.75" x14ac:dyDescent="0.2">
      <c r="A98" s="102"/>
      <c r="B98" s="103">
        <f t="shared" ca="1" si="15"/>
        <v>39600</v>
      </c>
      <c r="C98" s="135">
        <v>5.7990645545918706E-2</v>
      </c>
      <c r="D98" s="135">
        <v>0.6</v>
      </c>
      <c r="E98" s="135">
        <v>0.6</v>
      </c>
      <c r="F98" s="135">
        <v>0.215</v>
      </c>
      <c r="G98" s="135">
        <v>0.2225</v>
      </c>
      <c r="H98" s="135">
        <v>0.23</v>
      </c>
      <c r="I98" s="136">
        <v>3.681</v>
      </c>
      <c r="J98" s="137">
        <v>3.6860000000000004</v>
      </c>
      <c r="K98" s="137">
        <v>3.6910000000000003</v>
      </c>
      <c r="L98" s="137">
        <v>0.105</v>
      </c>
      <c r="M98" s="137">
        <v>0.105</v>
      </c>
      <c r="N98" s="138">
        <v>0</v>
      </c>
      <c r="O98" s="138">
        <v>0</v>
      </c>
      <c r="P98" s="104"/>
      <c r="Q98" s="104"/>
      <c r="R98" s="117">
        <f t="shared" ca="1" si="12"/>
        <v>39600</v>
      </c>
      <c r="S98" s="106">
        <f t="shared" si="13"/>
        <v>0.53</v>
      </c>
      <c r="T98" s="105">
        <f t="shared" si="16"/>
        <v>0.6</v>
      </c>
      <c r="U98" s="107">
        <f t="shared" si="14"/>
        <v>0.66999999999999993</v>
      </c>
      <c r="BP98" s="81">
        <f t="shared" si="10"/>
        <v>97</v>
      </c>
      <c r="BQ98" s="112" t="s">
        <v>331</v>
      </c>
      <c r="BR98" s="80" t="s">
        <v>228</v>
      </c>
      <c r="BS98" s="79" t="s">
        <v>254</v>
      </c>
      <c r="BT98" s="85" t="s">
        <v>230</v>
      </c>
      <c r="BU98" s="85"/>
      <c r="BV98" s="79">
        <v>1</v>
      </c>
      <c r="BW98" s="80" t="s">
        <v>930</v>
      </c>
      <c r="BX98"/>
      <c r="BZ98" s="81">
        <f t="shared" ref="BZ98:BZ129" si="17">BZ97+CF98</f>
        <v>97</v>
      </c>
      <c r="CA98" s="112" t="s">
        <v>555</v>
      </c>
      <c r="CB98" s="80" t="s">
        <v>231</v>
      </c>
      <c r="CC98" s="79" t="s">
        <v>229</v>
      </c>
      <c r="CD98" s="85" t="s">
        <v>230</v>
      </c>
      <c r="CE98" s="85"/>
      <c r="CF98" s="79">
        <v>1</v>
      </c>
      <c r="CG98" s="139" t="s">
        <v>745</v>
      </c>
      <c r="CH98"/>
    </row>
    <row r="99" spans="1:86" ht="12.75" x14ac:dyDescent="0.2">
      <c r="A99" s="102"/>
      <c r="B99" s="103">
        <f t="shared" ca="1" si="15"/>
        <v>39630</v>
      </c>
      <c r="C99" s="135">
        <v>5.8112573019059303E-2</v>
      </c>
      <c r="D99" s="135">
        <v>0.6</v>
      </c>
      <c r="E99" s="135">
        <v>0.6</v>
      </c>
      <c r="F99" s="135">
        <v>0.215</v>
      </c>
      <c r="G99" s="135">
        <v>0.2225</v>
      </c>
      <c r="H99" s="135">
        <v>0.23</v>
      </c>
      <c r="I99" s="136">
        <v>3.7170000000000001</v>
      </c>
      <c r="J99" s="137">
        <v>3.722</v>
      </c>
      <c r="K99" s="137">
        <v>3.7270000000000003</v>
      </c>
      <c r="L99" s="137">
        <v>0.105</v>
      </c>
      <c r="M99" s="137">
        <v>0.105</v>
      </c>
      <c r="N99" s="138">
        <v>0</v>
      </c>
      <c r="O99" s="138">
        <v>0</v>
      </c>
      <c r="P99" s="104"/>
      <c r="Q99" s="104"/>
      <c r="R99" s="117">
        <f t="shared" ca="1" si="12"/>
        <v>39630</v>
      </c>
      <c r="S99" s="106">
        <f t="shared" si="13"/>
        <v>0.53</v>
      </c>
      <c r="T99" s="105">
        <f t="shared" si="16"/>
        <v>0.6</v>
      </c>
      <c r="U99" s="107">
        <f t="shared" si="14"/>
        <v>0.66999999999999993</v>
      </c>
      <c r="BP99" s="81">
        <f t="shared" si="10"/>
        <v>98</v>
      </c>
      <c r="BQ99" s="112" t="s">
        <v>332</v>
      </c>
      <c r="BR99" s="80" t="s">
        <v>228</v>
      </c>
      <c r="BS99" s="79" t="s">
        <v>254</v>
      </c>
      <c r="BT99" s="85" t="s">
        <v>230</v>
      </c>
      <c r="BU99" s="85"/>
      <c r="BV99" s="79">
        <v>1</v>
      </c>
      <c r="BW99" s="80" t="s">
        <v>931</v>
      </c>
      <c r="BX99"/>
      <c r="BZ99" s="81">
        <f t="shared" si="17"/>
        <v>98</v>
      </c>
      <c r="CA99" s="112" t="s">
        <v>556</v>
      </c>
      <c r="CB99" s="80" t="s">
        <v>231</v>
      </c>
      <c r="CC99" s="79" t="s">
        <v>229</v>
      </c>
      <c r="CD99" s="85" t="s">
        <v>230</v>
      </c>
      <c r="CE99" s="85"/>
      <c r="CF99" s="79">
        <v>1</v>
      </c>
      <c r="CG99" s="139" t="s">
        <v>746</v>
      </c>
      <c r="CH99"/>
    </row>
    <row r="100" spans="1:86" ht="12.75" x14ac:dyDescent="0.2">
      <c r="A100" s="102"/>
      <c r="B100" s="103">
        <f t="shared" ca="1" si="15"/>
        <v>39661</v>
      </c>
      <c r="C100" s="135">
        <v>5.8230567352612901E-2</v>
      </c>
      <c r="D100" s="135">
        <v>0.65</v>
      </c>
      <c r="E100" s="135">
        <v>0.65</v>
      </c>
      <c r="F100" s="135">
        <v>0.21249999999999999</v>
      </c>
      <c r="G100" s="135">
        <v>0.22</v>
      </c>
      <c r="H100" s="135">
        <v>0.22750000000000001</v>
      </c>
      <c r="I100" s="136">
        <v>3.7670000000000003</v>
      </c>
      <c r="J100" s="137">
        <v>3.7720000000000002</v>
      </c>
      <c r="K100" s="137">
        <v>3.7770000000000001</v>
      </c>
      <c r="L100" s="137">
        <v>0.105</v>
      </c>
      <c r="M100" s="137">
        <v>0.105</v>
      </c>
      <c r="N100" s="138">
        <v>0</v>
      </c>
      <c r="O100" s="138">
        <v>0</v>
      </c>
      <c r="P100" s="104"/>
      <c r="Q100" s="104"/>
      <c r="R100" s="117">
        <f t="shared" ca="1" si="12"/>
        <v>39661</v>
      </c>
      <c r="S100" s="106">
        <f t="shared" si="13"/>
        <v>0.58000000000000007</v>
      </c>
      <c r="T100" s="105">
        <f t="shared" si="16"/>
        <v>0.65</v>
      </c>
      <c r="U100" s="107">
        <f t="shared" si="14"/>
        <v>0.72</v>
      </c>
      <c r="BP100" s="81">
        <f t="shared" si="10"/>
        <v>99</v>
      </c>
      <c r="BQ100" s="112" t="s">
        <v>333</v>
      </c>
      <c r="BR100" s="80" t="s">
        <v>228</v>
      </c>
      <c r="BS100" s="79" t="s">
        <v>254</v>
      </c>
      <c r="BT100" s="85" t="s">
        <v>230</v>
      </c>
      <c r="BU100" s="85"/>
      <c r="BV100" s="79">
        <v>1</v>
      </c>
      <c r="BW100" s="80" t="s">
        <v>932</v>
      </c>
      <c r="BX100"/>
      <c r="BZ100" s="81">
        <f t="shared" si="17"/>
        <v>99</v>
      </c>
      <c r="CA100" s="112" t="s">
        <v>557</v>
      </c>
      <c r="CB100" s="80" t="s">
        <v>231</v>
      </c>
      <c r="CC100" s="79" t="s">
        <v>229</v>
      </c>
      <c r="CD100" s="85" t="s">
        <v>230</v>
      </c>
      <c r="CE100" s="85"/>
      <c r="CF100" s="79">
        <v>1</v>
      </c>
      <c r="CG100" s="139" t="s">
        <v>747</v>
      </c>
      <c r="CH100"/>
    </row>
    <row r="101" spans="1:86" ht="12.75" x14ac:dyDescent="0.2">
      <c r="A101" s="102"/>
      <c r="B101" s="103">
        <f t="shared" ca="1" si="15"/>
        <v>39692</v>
      </c>
      <c r="C101" s="135">
        <v>5.8337691230393701E-2</v>
      </c>
      <c r="D101" s="135">
        <v>0.7</v>
      </c>
      <c r="E101" s="135">
        <v>0.7</v>
      </c>
      <c r="F101" s="135">
        <v>0.21249999999999999</v>
      </c>
      <c r="G101" s="135">
        <v>0.22</v>
      </c>
      <c r="H101" s="135">
        <v>0.22750000000000001</v>
      </c>
      <c r="I101" s="136">
        <v>3.79</v>
      </c>
      <c r="J101" s="137">
        <v>3.7949999999999999</v>
      </c>
      <c r="K101" s="137">
        <v>3.8</v>
      </c>
      <c r="L101" s="137">
        <v>0.105</v>
      </c>
      <c r="M101" s="137">
        <v>0.105</v>
      </c>
      <c r="N101" s="138">
        <v>0</v>
      </c>
      <c r="O101" s="138">
        <v>0</v>
      </c>
      <c r="P101" s="104"/>
      <c r="Q101" s="104"/>
      <c r="R101" s="117">
        <f t="shared" ca="1" si="12"/>
        <v>39692</v>
      </c>
      <c r="S101" s="106">
        <f t="shared" si="13"/>
        <v>0.62999999999999989</v>
      </c>
      <c r="T101" s="105">
        <f t="shared" si="16"/>
        <v>0.7</v>
      </c>
      <c r="U101" s="107">
        <f t="shared" si="14"/>
        <v>0.77</v>
      </c>
      <c r="BP101" s="81">
        <f t="shared" si="10"/>
        <v>100</v>
      </c>
      <c r="BQ101" s="112" t="s">
        <v>334</v>
      </c>
      <c r="BR101" s="80" t="s">
        <v>228</v>
      </c>
      <c r="BS101" s="79" t="s">
        <v>254</v>
      </c>
      <c r="BT101" s="85" t="s">
        <v>230</v>
      </c>
      <c r="BU101" s="85"/>
      <c r="BV101" s="79">
        <v>1</v>
      </c>
      <c r="BW101" s="80" t="s">
        <v>933</v>
      </c>
      <c r="BX101"/>
      <c r="BZ101" s="81">
        <f t="shared" si="17"/>
        <v>100</v>
      </c>
      <c r="CA101" s="112" t="s">
        <v>558</v>
      </c>
      <c r="CB101" s="80" t="s">
        <v>231</v>
      </c>
      <c r="CC101" s="79" t="s">
        <v>229</v>
      </c>
      <c r="CD101" s="85" t="s">
        <v>230</v>
      </c>
      <c r="CE101" s="85"/>
      <c r="CF101" s="79">
        <v>1</v>
      </c>
      <c r="CG101" s="139" t="s">
        <v>748</v>
      </c>
      <c r="CH101"/>
    </row>
    <row r="102" spans="1:86" ht="12.75" x14ac:dyDescent="0.2">
      <c r="A102" s="102"/>
      <c r="B102" s="103">
        <f t="shared" ca="1" si="15"/>
        <v>39722</v>
      </c>
      <c r="C102" s="135">
        <v>5.8402254746251304E-2</v>
      </c>
      <c r="D102" s="135">
        <v>0.7</v>
      </c>
      <c r="E102" s="135">
        <v>0.7</v>
      </c>
      <c r="F102" s="135">
        <v>0.21249999999999999</v>
      </c>
      <c r="G102" s="135">
        <v>0.22</v>
      </c>
      <c r="H102" s="135">
        <v>0.22750000000000001</v>
      </c>
      <c r="I102" s="136">
        <v>3.8050000000000002</v>
      </c>
      <c r="J102" s="137">
        <v>3.81</v>
      </c>
      <c r="K102" s="137">
        <v>3.8149999999999999</v>
      </c>
      <c r="L102" s="137">
        <v>0.105</v>
      </c>
      <c r="M102" s="137">
        <v>0.105</v>
      </c>
      <c r="N102" s="138">
        <v>0</v>
      </c>
      <c r="O102" s="138">
        <v>0</v>
      </c>
      <c r="P102" s="104"/>
      <c r="Q102" s="104"/>
      <c r="R102" s="117">
        <f t="shared" ca="1" si="12"/>
        <v>39722</v>
      </c>
      <c r="S102" s="106">
        <f t="shared" si="13"/>
        <v>0.62999999999999989</v>
      </c>
      <c r="T102" s="105">
        <f t="shared" si="16"/>
        <v>0.7</v>
      </c>
      <c r="U102" s="107">
        <f t="shared" si="14"/>
        <v>0.77</v>
      </c>
      <c r="BP102" s="81">
        <f t="shared" si="10"/>
        <v>101</v>
      </c>
      <c r="BQ102" s="112" t="s">
        <v>335</v>
      </c>
      <c r="BR102" s="80" t="s">
        <v>228</v>
      </c>
      <c r="BS102" s="79" t="s">
        <v>254</v>
      </c>
      <c r="BT102" s="85" t="s">
        <v>230</v>
      </c>
      <c r="BU102" s="85"/>
      <c r="BV102" s="79">
        <v>1</v>
      </c>
      <c r="BW102" s="80" t="s">
        <v>934</v>
      </c>
      <c r="BX102"/>
      <c r="BZ102" s="81">
        <f t="shared" si="17"/>
        <v>101</v>
      </c>
      <c r="CA102" s="112" t="s">
        <v>559</v>
      </c>
      <c r="CB102" s="80" t="s">
        <v>231</v>
      </c>
      <c r="CC102" s="79" t="s">
        <v>229</v>
      </c>
      <c r="CD102" s="85" t="s">
        <v>230</v>
      </c>
      <c r="CE102" s="85"/>
      <c r="CF102" s="79">
        <v>1</v>
      </c>
      <c r="CG102" s="139" t="s">
        <v>749</v>
      </c>
      <c r="CH102"/>
    </row>
    <row r="103" spans="1:86" ht="12.75" x14ac:dyDescent="0.2">
      <c r="A103" s="102"/>
      <c r="B103" s="103">
        <f t="shared" ca="1" si="15"/>
        <v>39753</v>
      </c>
      <c r="C103" s="135">
        <v>5.8464735569368396E-2</v>
      </c>
      <c r="D103" s="135">
        <v>0.75</v>
      </c>
      <c r="E103" s="135">
        <v>0.75</v>
      </c>
      <c r="F103" s="135">
        <v>0.21249999999999999</v>
      </c>
      <c r="G103" s="135">
        <v>0.22</v>
      </c>
      <c r="H103" s="135">
        <v>0.22750000000000001</v>
      </c>
      <c r="I103" s="136">
        <v>3.8340000000000001</v>
      </c>
      <c r="J103" s="137">
        <v>3.839</v>
      </c>
      <c r="K103" s="137">
        <v>3.8440000000000003</v>
      </c>
      <c r="L103" s="137">
        <v>0.105</v>
      </c>
      <c r="M103" s="137">
        <v>0.105</v>
      </c>
      <c r="N103" s="138">
        <v>0</v>
      </c>
      <c r="O103" s="138">
        <v>0</v>
      </c>
      <c r="P103" s="104"/>
      <c r="Q103" s="104"/>
      <c r="R103" s="117">
        <f t="shared" ca="1" si="12"/>
        <v>39753</v>
      </c>
      <c r="S103" s="106">
        <f t="shared" si="13"/>
        <v>0.67999999999999994</v>
      </c>
      <c r="T103" s="105">
        <f t="shared" si="16"/>
        <v>0.75</v>
      </c>
      <c r="U103" s="107">
        <f t="shared" si="14"/>
        <v>0.82000000000000006</v>
      </c>
      <c r="BP103" s="81">
        <f t="shared" si="10"/>
        <v>102</v>
      </c>
      <c r="BQ103" s="112" t="s">
        <v>336</v>
      </c>
      <c r="BR103" s="80" t="s">
        <v>228</v>
      </c>
      <c r="BS103" s="79" t="s">
        <v>254</v>
      </c>
      <c r="BT103" s="85" t="s">
        <v>230</v>
      </c>
      <c r="BU103" s="85"/>
      <c r="BV103" s="79">
        <v>1</v>
      </c>
      <c r="BW103" s="80" t="s">
        <v>935</v>
      </c>
      <c r="BX103"/>
      <c r="BZ103" s="81">
        <f t="shared" si="17"/>
        <v>102</v>
      </c>
      <c r="CA103" s="112" t="s">
        <v>560</v>
      </c>
      <c r="CB103" s="80" t="s">
        <v>231</v>
      </c>
      <c r="CC103" s="79" t="s">
        <v>229</v>
      </c>
      <c r="CD103" s="85" t="s">
        <v>230</v>
      </c>
      <c r="CE103" s="85"/>
      <c r="CF103" s="79">
        <v>1</v>
      </c>
      <c r="CG103" s="139" t="s">
        <v>750</v>
      </c>
      <c r="CH103"/>
    </row>
    <row r="104" spans="1:86" ht="12.75" x14ac:dyDescent="0.2">
      <c r="A104" s="102"/>
      <c r="B104" s="103">
        <f t="shared" ca="1" si="15"/>
        <v>39783</v>
      </c>
      <c r="C104" s="135">
        <v>5.8529299087953103E-2</v>
      </c>
      <c r="D104" s="135">
        <v>0.95</v>
      </c>
      <c r="E104" s="135">
        <v>0.95</v>
      </c>
      <c r="F104" s="135">
        <v>0.21249999999999999</v>
      </c>
      <c r="G104" s="135">
        <v>0.22</v>
      </c>
      <c r="H104" s="135">
        <v>0.22750000000000001</v>
      </c>
      <c r="I104" s="136">
        <v>3.9740000000000002</v>
      </c>
      <c r="J104" s="137">
        <v>3.9790000000000001</v>
      </c>
      <c r="K104" s="137">
        <v>3.984</v>
      </c>
      <c r="L104" s="137">
        <v>0.16</v>
      </c>
      <c r="M104" s="137">
        <v>0.16</v>
      </c>
      <c r="N104" s="138">
        <v>0</v>
      </c>
      <c r="O104" s="138">
        <v>0</v>
      </c>
      <c r="P104" s="104"/>
      <c r="Q104" s="104"/>
      <c r="R104" s="117">
        <f t="shared" ca="1" si="12"/>
        <v>39783</v>
      </c>
      <c r="S104" s="106">
        <f t="shared" si="13"/>
        <v>0.87999999999999989</v>
      </c>
      <c r="T104" s="105">
        <f t="shared" si="16"/>
        <v>0.95</v>
      </c>
      <c r="U104" s="107">
        <f t="shared" si="14"/>
        <v>1.02</v>
      </c>
      <c r="BP104" s="81">
        <f t="shared" si="10"/>
        <v>103</v>
      </c>
      <c r="BQ104" s="112" t="s">
        <v>337</v>
      </c>
      <c r="BR104" s="80" t="s">
        <v>228</v>
      </c>
      <c r="BS104" s="79" t="s">
        <v>254</v>
      </c>
      <c r="BT104" s="85" t="s">
        <v>230</v>
      </c>
      <c r="BU104" s="85"/>
      <c r="BV104" s="79">
        <v>1</v>
      </c>
      <c r="BW104" s="80" t="s">
        <v>936</v>
      </c>
      <c r="BX104"/>
      <c r="BZ104" s="81">
        <f t="shared" si="17"/>
        <v>103</v>
      </c>
      <c r="CA104" s="112" t="s">
        <v>561</v>
      </c>
      <c r="CB104" s="80" t="s">
        <v>231</v>
      </c>
      <c r="CC104" s="79" t="s">
        <v>229</v>
      </c>
      <c r="CD104" s="85" t="s">
        <v>230</v>
      </c>
      <c r="CE104" s="85"/>
      <c r="CF104" s="79">
        <v>1</v>
      </c>
      <c r="CG104" s="139" t="s">
        <v>751</v>
      </c>
      <c r="CH104"/>
    </row>
    <row r="105" spans="1:86" ht="12.75" x14ac:dyDescent="0.2">
      <c r="A105" s="102"/>
      <c r="B105" s="103">
        <f t="shared" ca="1" si="15"/>
        <v>39814</v>
      </c>
      <c r="C105" s="135">
        <v>5.8591779913710298E-2</v>
      </c>
      <c r="D105" s="135">
        <v>1.1499999999999999</v>
      </c>
      <c r="E105" s="135">
        <v>1.1499999999999999</v>
      </c>
      <c r="F105" s="135">
        <v>0.215</v>
      </c>
      <c r="G105" s="135">
        <v>0.2225</v>
      </c>
      <c r="H105" s="135">
        <v>0.23</v>
      </c>
      <c r="I105" s="136">
        <v>4.1230000000000002</v>
      </c>
      <c r="J105" s="137">
        <v>4.1280000000000001</v>
      </c>
      <c r="K105" s="137">
        <v>4.133</v>
      </c>
      <c r="L105" s="137">
        <v>0.16</v>
      </c>
      <c r="M105" s="137">
        <v>0.16</v>
      </c>
      <c r="N105" s="138">
        <v>0</v>
      </c>
      <c r="O105" s="138">
        <v>0</v>
      </c>
      <c r="P105" s="104"/>
      <c r="Q105" s="104"/>
      <c r="R105" s="117">
        <f t="shared" ca="1" si="12"/>
        <v>39814</v>
      </c>
      <c r="S105" s="106">
        <f t="shared" si="13"/>
        <v>1.0799999999999998</v>
      </c>
      <c r="T105" s="105">
        <f t="shared" si="16"/>
        <v>1.1499999999999999</v>
      </c>
      <c r="U105" s="107">
        <f t="shared" si="14"/>
        <v>1.22</v>
      </c>
      <c r="BP105" s="81">
        <f t="shared" si="10"/>
        <v>104</v>
      </c>
      <c r="BQ105" s="112" t="s">
        <v>338</v>
      </c>
      <c r="BR105" s="80" t="s">
        <v>228</v>
      </c>
      <c r="BS105" s="79" t="s">
        <v>229</v>
      </c>
      <c r="BT105" s="85" t="s">
        <v>230</v>
      </c>
      <c r="BU105" s="85"/>
      <c r="BV105" s="79">
        <v>1</v>
      </c>
      <c r="BW105" s="80" t="s">
        <v>937</v>
      </c>
      <c r="BX105"/>
      <c r="BZ105" s="81">
        <f t="shared" si="17"/>
        <v>104</v>
      </c>
      <c r="CA105" s="112" t="s">
        <v>562</v>
      </c>
      <c r="CB105" s="80" t="s">
        <v>231</v>
      </c>
      <c r="CC105" s="79" t="s">
        <v>229</v>
      </c>
      <c r="CD105" s="85" t="s">
        <v>230</v>
      </c>
      <c r="CE105" s="85"/>
      <c r="CF105" s="79">
        <v>1</v>
      </c>
      <c r="CG105" s="139" t="s">
        <v>752</v>
      </c>
      <c r="CH105"/>
    </row>
    <row r="106" spans="1:86" ht="12.75" x14ac:dyDescent="0.2">
      <c r="A106" s="102"/>
      <c r="B106" s="103">
        <f t="shared" ca="1" si="15"/>
        <v>39845</v>
      </c>
      <c r="C106" s="135">
        <v>5.8656343435022198E-2</v>
      </c>
      <c r="D106" s="135">
        <v>1.1499999999999999</v>
      </c>
      <c r="E106" s="135">
        <v>1.1499999999999999</v>
      </c>
      <c r="F106" s="135">
        <v>0.2175</v>
      </c>
      <c r="G106" s="135">
        <v>0.22500000000000001</v>
      </c>
      <c r="H106" s="135">
        <v>0.23250000000000001</v>
      </c>
      <c r="I106" s="136">
        <v>4.2220000000000004</v>
      </c>
      <c r="J106" s="137">
        <v>4.2270000000000003</v>
      </c>
      <c r="K106" s="137">
        <v>4.2320000000000002</v>
      </c>
      <c r="L106" s="137">
        <v>0.16</v>
      </c>
      <c r="M106" s="137">
        <v>0.16</v>
      </c>
      <c r="N106" s="138">
        <v>0</v>
      </c>
      <c r="O106" s="138">
        <v>0</v>
      </c>
      <c r="P106" s="104"/>
      <c r="Q106" s="104"/>
      <c r="R106" s="117">
        <f t="shared" ca="1" si="12"/>
        <v>39845</v>
      </c>
      <c r="S106" s="106">
        <f t="shared" si="13"/>
        <v>1.0799999999999998</v>
      </c>
      <c r="T106" s="105">
        <f t="shared" si="16"/>
        <v>1.1499999999999999</v>
      </c>
      <c r="U106" s="107">
        <f t="shared" si="14"/>
        <v>1.22</v>
      </c>
      <c r="BP106" s="81">
        <f t="shared" si="10"/>
        <v>105</v>
      </c>
      <c r="BQ106" s="112" t="s">
        <v>339</v>
      </c>
      <c r="BR106" s="80" t="s">
        <v>228</v>
      </c>
      <c r="BS106" s="79" t="s">
        <v>254</v>
      </c>
      <c r="BT106" s="85" t="s">
        <v>230</v>
      </c>
      <c r="BU106" s="85"/>
      <c r="BV106" s="79">
        <v>1</v>
      </c>
      <c r="BW106" s="80" t="s">
        <v>938</v>
      </c>
      <c r="BX106"/>
      <c r="BZ106" s="81">
        <f t="shared" si="17"/>
        <v>105</v>
      </c>
      <c r="CA106" s="112" t="s">
        <v>563</v>
      </c>
      <c r="CB106" s="80" t="s">
        <v>231</v>
      </c>
      <c r="CC106" s="79" t="s">
        <v>229</v>
      </c>
      <c r="CD106" s="85" t="s">
        <v>230</v>
      </c>
      <c r="CE106" s="85"/>
      <c r="CF106" s="79">
        <v>1</v>
      </c>
      <c r="CG106" s="139" t="s">
        <v>753</v>
      </c>
      <c r="CH106"/>
    </row>
    <row r="107" spans="1:86" ht="12.75" x14ac:dyDescent="0.2">
      <c r="A107" s="102"/>
      <c r="B107" s="103">
        <f t="shared" ca="1" si="15"/>
        <v>39873</v>
      </c>
      <c r="C107" s="135">
        <v>5.8720906957720101E-2</v>
      </c>
      <c r="D107" s="135">
        <v>1.1499999999999999</v>
      </c>
      <c r="E107" s="135">
        <v>1.1499999999999999</v>
      </c>
      <c r="F107" s="135">
        <v>0.21249999999999999</v>
      </c>
      <c r="G107" s="135">
        <v>0.22</v>
      </c>
      <c r="H107" s="135">
        <v>0.22750000000000001</v>
      </c>
      <c r="I107" s="136">
        <v>4.109</v>
      </c>
      <c r="J107" s="137">
        <v>4.1139999999999999</v>
      </c>
      <c r="K107" s="137">
        <v>4.1189999999999998</v>
      </c>
      <c r="L107" s="137">
        <v>0.16</v>
      </c>
      <c r="M107" s="137">
        <v>0.16</v>
      </c>
      <c r="N107" s="138">
        <v>0</v>
      </c>
      <c r="O107" s="138">
        <v>0</v>
      </c>
      <c r="P107" s="104"/>
      <c r="Q107" s="104"/>
      <c r="R107" s="117">
        <f t="shared" ca="1" si="12"/>
        <v>39873</v>
      </c>
      <c r="S107" s="106">
        <f t="shared" si="13"/>
        <v>1.0799999999999998</v>
      </c>
      <c r="T107" s="105">
        <f t="shared" si="16"/>
        <v>1.1499999999999999</v>
      </c>
      <c r="U107" s="107">
        <f t="shared" si="14"/>
        <v>1.22</v>
      </c>
      <c r="BP107" s="81">
        <f t="shared" si="10"/>
        <v>106</v>
      </c>
      <c r="BQ107" s="112" t="s">
        <v>340</v>
      </c>
      <c r="BR107" s="80" t="s">
        <v>228</v>
      </c>
      <c r="BS107" s="79" t="s">
        <v>254</v>
      </c>
      <c r="BT107" s="85" t="s">
        <v>230</v>
      </c>
      <c r="BU107" s="85"/>
      <c r="BV107" s="79">
        <v>1</v>
      </c>
      <c r="BW107" s="80" t="s">
        <v>939</v>
      </c>
      <c r="BX107"/>
      <c r="BZ107" s="81">
        <f t="shared" si="17"/>
        <v>106</v>
      </c>
      <c r="CA107" s="112" t="s">
        <v>564</v>
      </c>
      <c r="CB107" s="80" t="s">
        <v>231</v>
      </c>
      <c r="CC107" s="79" t="s">
        <v>229</v>
      </c>
      <c r="CD107" s="85" t="s">
        <v>230</v>
      </c>
      <c r="CE107" s="85"/>
      <c r="CF107" s="79">
        <v>1</v>
      </c>
      <c r="CG107" s="139" t="s">
        <v>754</v>
      </c>
      <c r="CH107"/>
    </row>
    <row r="108" spans="1:86" ht="12.75" x14ac:dyDescent="0.2">
      <c r="A108" s="102"/>
      <c r="B108" s="103">
        <f t="shared" ca="1" si="15"/>
        <v>39904</v>
      </c>
      <c r="C108" s="135">
        <v>5.8779222398767803E-2</v>
      </c>
      <c r="D108" s="135">
        <v>0.9</v>
      </c>
      <c r="E108" s="135">
        <v>0.9</v>
      </c>
      <c r="F108" s="135">
        <v>0.19750000000000001</v>
      </c>
      <c r="G108" s="135">
        <v>0.20499999999999999</v>
      </c>
      <c r="H108" s="135">
        <v>0.21249999999999999</v>
      </c>
      <c r="I108" s="136">
        <v>3.976</v>
      </c>
      <c r="J108" s="137">
        <v>3.9810000000000003</v>
      </c>
      <c r="K108" s="137">
        <v>3.9860000000000002</v>
      </c>
      <c r="L108" s="137">
        <v>0.16</v>
      </c>
      <c r="M108" s="137">
        <v>0.16</v>
      </c>
      <c r="N108" s="138">
        <v>0</v>
      </c>
      <c r="O108" s="138">
        <v>0</v>
      </c>
      <c r="P108" s="104"/>
      <c r="Q108" s="104"/>
      <c r="R108" s="117">
        <f t="shared" ca="1" si="12"/>
        <v>39904</v>
      </c>
      <c r="S108" s="106">
        <f t="shared" si="13"/>
        <v>0.83000000000000007</v>
      </c>
      <c r="T108" s="105">
        <f t="shared" si="16"/>
        <v>0.9</v>
      </c>
      <c r="U108" s="107">
        <f t="shared" si="14"/>
        <v>0.97</v>
      </c>
      <c r="BP108" s="81">
        <f t="shared" si="10"/>
        <v>107</v>
      </c>
      <c r="BQ108" s="112" t="s">
        <v>341</v>
      </c>
      <c r="BR108" s="80" t="s">
        <v>228</v>
      </c>
      <c r="BS108" s="79" t="s">
        <v>254</v>
      </c>
      <c r="BT108" s="85" t="s">
        <v>230</v>
      </c>
      <c r="BU108" s="85"/>
      <c r="BV108" s="79">
        <v>1</v>
      </c>
      <c r="BW108" s="80" t="s">
        <v>940</v>
      </c>
      <c r="BX108"/>
      <c r="BZ108" s="81">
        <f t="shared" si="17"/>
        <v>107</v>
      </c>
      <c r="CA108" s="112" t="s">
        <v>565</v>
      </c>
      <c r="CB108" s="80" t="s">
        <v>231</v>
      </c>
      <c r="CC108" s="79" t="s">
        <v>229</v>
      </c>
      <c r="CD108" s="85" t="s">
        <v>230</v>
      </c>
      <c r="CE108" s="85"/>
      <c r="CF108" s="79">
        <v>1</v>
      </c>
      <c r="CG108" s="139" t="s">
        <v>755</v>
      </c>
      <c r="CH108"/>
    </row>
    <row r="109" spans="1:86" ht="12.75" x14ac:dyDescent="0.2">
      <c r="A109" s="102"/>
      <c r="B109" s="103">
        <f t="shared" ca="1" si="15"/>
        <v>39934</v>
      </c>
      <c r="C109" s="135">
        <v>5.8843785924103595E-2</v>
      </c>
      <c r="D109" s="135">
        <v>0.55000000000000004</v>
      </c>
      <c r="E109" s="135">
        <v>0.55000000000000004</v>
      </c>
      <c r="F109" s="135">
        <v>0.1875</v>
      </c>
      <c r="G109" s="135">
        <v>0.19500000000000001</v>
      </c>
      <c r="H109" s="135">
        <v>0.20250000000000001</v>
      </c>
      <c r="I109" s="136">
        <v>3.7560000000000002</v>
      </c>
      <c r="J109" s="137">
        <v>3.7610000000000001</v>
      </c>
      <c r="K109" s="137">
        <v>3.766</v>
      </c>
      <c r="L109" s="137">
        <v>0.11</v>
      </c>
      <c r="M109" s="137">
        <v>0.11</v>
      </c>
      <c r="N109" s="138">
        <v>0</v>
      </c>
      <c r="O109" s="138">
        <v>0</v>
      </c>
      <c r="P109" s="104"/>
      <c r="Q109" s="104"/>
      <c r="R109" s="117">
        <f t="shared" ca="1" si="12"/>
        <v>39934</v>
      </c>
      <c r="S109" s="106">
        <f t="shared" si="13"/>
        <v>0.48000000000000004</v>
      </c>
      <c r="T109" s="105">
        <f t="shared" si="16"/>
        <v>0.55000000000000004</v>
      </c>
      <c r="U109" s="107">
        <f t="shared" si="14"/>
        <v>0.62000000000000011</v>
      </c>
      <c r="BP109" s="81">
        <f t="shared" si="10"/>
        <v>108</v>
      </c>
      <c r="BQ109" s="112" t="s">
        <v>342</v>
      </c>
      <c r="BR109" s="80" t="s">
        <v>228</v>
      </c>
      <c r="BS109" s="79" t="s">
        <v>254</v>
      </c>
      <c r="BT109" s="85" t="s">
        <v>230</v>
      </c>
      <c r="BU109" s="85"/>
      <c r="BV109" s="79">
        <v>1</v>
      </c>
      <c r="BW109" s="80" t="s">
        <v>941</v>
      </c>
      <c r="BX109"/>
      <c r="BZ109" s="81">
        <f t="shared" si="17"/>
        <v>108</v>
      </c>
      <c r="CA109" s="112" t="s">
        <v>566</v>
      </c>
      <c r="CB109" s="80" t="s">
        <v>231</v>
      </c>
      <c r="CC109" s="79" t="s">
        <v>229</v>
      </c>
      <c r="CD109" s="85" t="s">
        <v>230</v>
      </c>
      <c r="CE109" s="85"/>
      <c r="CF109" s="79">
        <v>1</v>
      </c>
      <c r="CG109" s="139" t="s">
        <v>756</v>
      </c>
      <c r="CH109"/>
    </row>
    <row r="110" spans="1:86" ht="12.75" x14ac:dyDescent="0.2">
      <c r="A110" s="102"/>
      <c r="B110" s="103">
        <f t="shared" ca="1" si="15"/>
        <v>39965</v>
      </c>
      <c r="C110" s="135">
        <v>5.8906266756392898E-2</v>
      </c>
      <c r="D110" s="135">
        <v>0.6</v>
      </c>
      <c r="E110" s="135">
        <v>0.6</v>
      </c>
      <c r="F110" s="135">
        <v>0.1875</v>
      </c>
      <c r="G110" s="135">
        <v>0.19500000000000001</v>
      </c>
      <c r="H110" s="135">
        <v>0.20250000000000001</v>
      </c>
      <c r="I110" s="136">
        <v>3.746</v>
      </c>
      <c r="J110" s="137">
        <v>3.7510000000000003</v>
      </c>
      <c r="K110" s="137">
        <v>3.7560000000000002</v>
      </c>
      <c r="L110" s="137">
        <v>0.11</v>
      </c>
      <c r="M110" s="137">
        <v>0.11</v>
      </c>
      <c r="N110" s="138">
        <v>0</v>
      </c>
      <c r="O110" s="138">
        <v>0</v>
      </c>
      <c r="P110" s="104"/>
      <c r="Q110" s="104"/>
      <c r="R110" s="117">
        <f t="shared" ca="1" si="12"/>
        <v>39965</v>
      </c>
      <c r="S110" s="106">
        <f t="shared" si="13"/>
        <v>0.53</v>
      </c>
      <c r="T110" s="105">
        <f t="shared" si="16"/>
        <v>0.6</v>
      </c>
      <c r="U110" s="107">
        <f t="shared" si="14"/>
        <v>0.66999999999999993</v>
      </c>
      <c r="BP110" s="81">
        <f t="shared" si="10"/>
        <v>109</v>
      </c>
      <c r="BQ110" s="112" t="s">
        <v>343</v>
      </c>
      <c r="BR110" s="80" t="s">
        <v>228</v>
      </c>
      <c r="BS110" s="79" t="s">
        <v>254</v>
      </c>
      <c r="BT110" s="85" t="s">
        <v>230</v>
      </c>
      <c r="BU110" s="85"/>
      <c r="BV110" s="79">
        <v>1</v>
      </c>
      <c r="BW110" s="80" t="s">
        <v>942</v>
      </c>
      <c r="BX110"/>
      <c r="BZ110" s="81">
        <f t="shared" si="17"/>
        <v>109</v>
      </c>
      <c r="CA110" s="112" t="s">
        <v>567</v>
      </c>
      <c r="CB110" s="80" t="s">
        <v>231</v>
      </c>
      <c r="CC110" s="79" t="s">
        <v>229</v>
      </c>
      <c r="CD110" s="85" t="s">
        <v>230</v>
      </c>
      <c r="CE110" s="85"/>
      <c r="CF110" s="79">
        <v>1</v>
      </c>
      <c r="CG110" s="139" t="s">
        <v>757</v>
      </c>
      <c r="CH110"/>
    </row>
    <row r="111" spans="1:86" ht="12.75" x14ac:dyDescent="0.2">
      <c r="A111" s="102"/>
      <c r="B111" s="103">
        <f t="shared" ca="1" si="15"/>
        <v>39995</v>
      </c>
      <c r="C111" s="135">
        <v>5.8970830284454899E-2</v>
      </c>
      <c r="D111" s="135">
        <v>0.6</v>
      </c>
      <c r="E111" s="135">
        <v>0.6</v>
      </c>
      <c r="F111" s="135">
        <v>0.1875</v>
      </c>
      <c r="G111" s="135">
        <v>0.19500000000000001</v>
      </c>
      <c r="H111" s="135">
        <v>0.20250000000000001</v>
      </c>
      <c r="I111" s="136">
        <v>3.782</v>
      </c>
      <c r="J111" s="137">
        <v>3.7870000000000004</v>
      </c>
      <c r="K111" s="137">
        <v>3.7920000000000003</v>
      </c>
      <c r="L111" s="137">
        <v>0.11</v>
      </c>
      <c r="M111" s="137">
        <v>0.11</v>
      </c>
      <c r="N111" s="138">
        <v>0</v>
      </c>
      <c r="O111" s="138">
        <v>0</v>
      </c>
      <c r="P111" s="104"/>
      <c r="Q111" s="104"/>
      <c r="R111" s="117">
        <f t="shared" ca="1" si="12"/>
        <v>39995</v>
      </c>
      <c r="S111" s="106">
        <f t="shared" si="13"/>
        <v>0.53</v>
      </c>
      <c r="T111" s="105">
        <f t="shared" si="16"/>
        <v>0.6</v>
      </c>
      <c r="U111" s="107">
        <f t="shared" si="14"/>
        <v>0.66999999999999993</v>
      </c>
      <c r="BP111" s="81">
        <f t="shared" si="10"/>
        <v>110</v>
      </c>
      <c r="BQ111" s="112" t="s">
        <v>344</v>
      </c>
      <c r="BR111" s="80" t="s">
        <v>228</v>
      </c>
      <c r="BS111" s="79" t="s">
        <v>254</v>
      </c>
      <c r="BT111" s="85" t="s">
        <v>230</v>
      </c>
      <c r="BU111" s="85"/>
      <c r="BV111" s="79">
        <v>1</v>
      </c>
      <c r="BW111" s="80" t="s">
        <v>943</v>
      </c>
      <c r="BX111"/>
      <c r="BZ111" s="81">
        <f t="shared" si="17"/>
        <v>110</v>
      </c>
      <c r="CA111" s="112" t="s">
        <v>568</v>
      </c>
      <c r="CB111" s="80" t="s">
        <v>231</v>
      </c>
      <c r="CC111" s="79" t="s">
        <v>229</v>
      </c>
      <c r="CD111" s="85" t="s">
        <v>230</v>
      </c>
      <c r="CE111" s="85"/>
      <c r="CF111" s="79">
        <v>1</v>
      </c>
      <c r="CG111" s="139" t="s">
        <v>758</v>
      </c>
      <c r="CH111"/>
    </row>
    <row r="112" spans="1:86" ht="12.75" x14ac:dyDescent="0.2">
      <c r="A112" s="102"/>
      <c r="B112" s="103">
        <f t="shared" ca="1" si="15"/>
        <v>40026</v>
      </c>
      <c r="C112" s="135">
        <v>5.9033311119383501E-2</v>
      </c>
      <c r="D112" s="135">
        <v>0.65</v>
      </c>
      <c r="E112" s="135">
        <v>0.65</v>
      </c>
      <c r="F112" s="135">
        <v>0.1875</v>
      </c>
      <c r="G112" s="135">
        <v>0.19500000000000001</v>
      </c>
      <c r="H112" s="135">
        <v>0.20250000000000001</v>
      </c>
      <c r="I112" s="136">
        <v>3.8320000000000003</v>
      </c>
      <c r="J112" s="137">
        <v>3.8370000000000002</v>
      </c>
      <c r="K112" s="137">
        <v>3.8420000000000001</v>
      </c>
      <c r="L112" s="137">
        <v>0.11</v>
      </c>
      <c r="M112" s="137">
        <v>0.11</v>
      </c>
      <c r="N112" s="138">
        <v>0</v>
      </c>
      <c r="O112" s="138">
        <v>0</v>
      </c>
      <c r="P112" s="104"/>
      <c r="Q112" s="104"/>
      <c r="R112" s="117">
        <f t="shared" ca="1" si="12"/>
        <v>40026</v>
      </c>
      <c r="S112" s="106">
        <f t="shared" si="13"/>
        <v>0.58000000000000007</v>
      </c>
      <c r="T112" s="105">
        <f t="shared" si="16"/>
        <v>0.65</v>
      </c>
      <c r="U112" s="107">
        <f t="shared" si="14"/>
        <v>0.72</v>
      </c>
      <c r="BP112" s="81">
        <f t="shared" si="10"/>
        <v>111</v>
      </c>
      <c r="BQ112" s="112" t="s">
        <v>345</v>
      </c>
      <c r="BR112" s="80" t="s">
        <v>228</v>
      </c>
      <c r="BS112" s="79" t="s">
        <v>254</v>
      </c>
      <c r="BT112" s="85" t="s">
        <v>230</v>
      </c>
      <c r="BU112" s="85"/>
      <c r="BV112" s="79">
        <v>1</v>
      </c>
      <c r="BW112" s="80" t="s">
        <v>944</v>
      </c>
      <c r="BX112"/>
      <c r="BZ112" s="81">
        <f t="shared" si="17"/>
        <v>111</v>
      </c>
      <c r="CA112" s="112" t="s">
        <v>569</v>
      </c>
      <c r="CB112" s="80" t="s">
        <v>231</v>
      </c>
      <c r="CC112" s="79" t="s">
        <v>229</v>
      </c>
      <c r="CD112" s="85" t="s">
        <v>230</v>
      </c>
      <c r="CE112" s="85"/>
      <c r="CF112" s="79">
        <v>1</v>
      </c>
      <c r="CG112" s="139" t="s">
        <v>759</v>
      </c>
      <c r="CH112"/>
    </row>
    <row r="113" spans="1:86" ht="12.75" x14ac:dyDescent="0.2">
      <c r="A113" s="102"/>
      <c r="B113" s="103">
        <f t="shared" ca="1" si="15"/>
        <v>40057</v>
      </c>
      <c r="C113" s="135">
        <v>5.9097874650172702E-2</v>
      </c>
      <c r="D113" s="135">
        <v>0.7</v>
      </c>
      <c r="E113" s="135">
        <v>0.7</v>
      </c>
      <c r="F113" s="135">
        <v>0.1875</v>
      </c>
      <c r="G113" s="135">
        <v>0.19500000000000001</v>
      </c>
      <c r="H113" s="135">
        <v>0.20250000000000001</v>
      </c>
      <c r="I113" s="136">
        <v>3.855</v>
      </c>
      <c r="J113" s="137">
        <v>3.86</v>
      </c>
      <c r="K113" s="137">
        <v>3.8650000000000002</v>
      </c>
      <c r="L113" s="137">
        <v>0.11</v>
      </c>
      <c r="M113" s="137">
        <v>0.11</v>
      </c>
      <c r="N113" s="138">
        <v>0</v>
      </c>
      <c r="O113" s="138">
        <v>0</v>
      </c>
      <c r="P113" s="104"/>
      <c r="Q113" s="104"/>
      <c r="R113" s="117">
        <f t="shared" ca="1" si="12"/>
        <v>40057</v>
      </c>
      <c r="S113" s="106">
        <f t="shared" si="13"/>
        <v>0.62999999999999989</v>
      </c>
      <c r="T113" s="105">
        <f t="shared" si="16"/>
        <v>0.7</v>
      </c>
      <c r="U113" s="107">
        <f t="shared" si="14"/>
        <v>0.77</v>
      </c>
      <c r="BP113" s="81">
        <f t="shared" si="10"/>
        <v>112</v>
      </c>
      <c r="BQ113" s="112" t="s">
        <v>346</v>
      </c>
      <c r="BR113" s="80" t="s">
        <v>228</v>
      </c>
      <c r="BS113" s="79" t="s">
        <v>254</v>
      </c>
      <c r="BT113" s="85" t="s">
        <v>230</v>
      </c>
      <c r="BU113" s="85"/>
      <c r="BV113" s="79">
        <v>1</v>
      </c>
      <c r="BW113" s="80" t="s">
        <v>945</v>
      </c>
      <c r="BX113"/>
      <c r="BZ113" s="81">
        <f t="shared" si="17"/>
        <v>112</v>
      </c>
      <c r="CA113" s="112" t="s">
        <v>570</v>
      </c>
      <c r="CB113" s="80" t="s">
        <v>231</v>
      </c>
      <c r="CC113" s="79" t="s">
        <v>229</v>
      </c>
      <c r="CD113" s="85" t="s">
        <v>230</v>
      </c>
      <c r="CE113" s="85"/>
      <c r="CF113" s="79">
        <v>1</v>
      </c>
      <c r="CG113" s="139" t="s">
        <v>760</v>
      </c>
      <c r="CH113"/>
    </row>
    <row r="114" spans="1:86" ht="12.75" x14ac:dyDescent="0.2">
      <c r="A114" s="102"/>
      <c r="B114" s="103">
        <f t="shared" ca="1" si="15"/>
        <v>40087</v>
      </c>
      <c r="C114" s="135">
        <v>5.9162438182347905E-2</v>
      </c>
      <c r="D114" s="135">
        <v>0.7</v>
      </c>
      <c r="E114" s="135">
        <v>0.7</v>
      </c>
      <c r="F114" s="135">
        <v>0.1875</v>
      </c>
      <c r="G114" s="135">
        <v>0.19500000000000001</v>
      </c>
      <c r="H114" s="135">
        <v>0.20250000000000001</v>
      </c>
      <c r="I114" s="136">
        <v>3.87</v>
      </c>
      <c r="J114" s="137">
        <v>3.875</v>
      </c>
      <c r="K114" s="137">
        <v>3.88</v>
      </c>
      <c r="L114" s="137">
        <v>0.11</v>
      </c>
      <c r="M114" s="137">
        <v>0.11</v>
      </c>
      <c r="N114" s="138">
        <v>0</v>
      </c>
      <c r="O114" s="138">
        <v>0</v>
      </c>
      <c r="P114" s="104"/>
      <c r="Q114" s="104"/>
      <c r="R114" s="117">
        <f t="shared" ca="1" si="12"/>
        <v>40087</v>
      </c>
      <c r="S114" s="106">
        <f t="shared" si="13"/>
        <v>0.62999999999999989</v>
      </c>
      <c r="T114" s="105">
        <f t="shared" si="16"/>
        <v>0.7</v>
      </c>
      <c r="U114" s="107">
        <f t="shared" si="14"/>
        <v>0.77</v>
      </c>
      <c r="BP114" s="81">
        <f t="shared" si="10"/>
        <v>113</v>
      </c>
      <c r="BQ114" s="112" t="s">
        <v>347</v>
      </c>
      <c r="BR114" s="80" t="s">
        <v>228</v>
      </c>
      <c r="BS114" s="79" t="s">
        <v>254</v>
      </c>
      <c r="BT114" s="85" t="s">
        <v>230</v>
      </c>
      <c r="BU114" s="85"/>
      <c r="BV114" s="79">
        <v>1</v>
      </c>
      <c r="BW114" s="80" t="s">
        <v>946</v>
      </c>
      <c r="BX114"/>
      <c r="BZ114" s="81">
        <f t="shared" si="17"/>
        <v>113</v>
      </c>
      <c r="CA114" s="112" t="s">
        <v>571</v>
      </c>
      <c r="CB114" s="80" t="s">
        <v>231</v>
      </c>
      <c r="CC114" s="79" t="s">
        <v>229</v>
      </c>
      <c r="CD114" s="85" t="s">
        <v>230</v>
      </c>
      <c r="CE114" s="85"/>
      <c r="CF114" s="79">
        <v>1</v>
      </c>
      <c r="CG114" s="139" t="s">
        <v>761</v>
      </c>
      <c r="CH114"/>
    </row>
    <row r="115" spans="1:86" ht="12.75" x14ac:dyDescent="0.2">
      <c r="A115" s="102"/>
      <c r="B115" s="103">
        <f t="shared" ca="1" si="15"/>
        <v>40118</v>
      </c>
      <c r="C115" s="135">
        <v>5.9224919021255498E-2</v>
      </c>
      <c r="D115" s="135">
        <v>0.75</v>
      </c>
      <c r="E115" s="135">
        <v>0.75</v>
      </c>
      <c r="F115" s="135">
        <v>0.1875</v>
      </c>
      <c r="G115" s="135">
        <v>0.19500000000000001</v>
      </c>
      <c r="H115" s="135">
        <v>0.20250000000000001</v>
      </c>
      <c r="I115" s="136">
        <v>3.899</v>
      </c>
      <c r="J115" s="137">
        <v>3.9040000000000004</v>
      </c>
      <c r="K115" s="137">
        <v>3.9090000000000003</v>
      </c>
      <c r="L115" s="137">
        <v>0.11</v>
      </c>
      <c r="M115" s="137">
        <v>0.11</v>
      </c>
      <c r="N115" s="138">
        <v>0</v>
      </c>
      <c r="O115" s="138">
        <v>0</v>
      </c>
      <c r="P115" s="104"/>
      <c r="Q115" s="104"/>
      <c r="R115" s="117">
        <f t="shared" ca="1" si="12"/>
        <v>40118</v>
      </c>
      <c r="S115" s="106">
        <f t="shared" si="13"/>
        <v>0.67999999999999994</v>
      </c>
      <c r="T115" s="105">
        <f t="shared" si="16"/>
        <v>0.75</v>
      </c>
      <c r="U115" s="107">
        <f t="shared" si="14"/>
        <v>0.82000000000000006</v>
      </c>
      <c r="BP115" s="81">
        <f t="shared" si="10"/>
        <v>114</v>
      </c>
      <c r="BQ115" s="112" t="s">
        <v>348</v>
      </c>
      <c r="BR115" s="80" t="s">
        <v>228</v>
      </c>
      <c r="BS115" s="79" t="s">
        <v>254</v>
      </c>
      <c r="BT115" s="85" t="s">
        <v>230</v>
      </c>
      <c r="BU115" s="85"/>
      <c r="BV115" s="79">
        <v>1</v>
      </c>
      <c r="BW115" s="80" t="s">
        <v>947</v>
      </c>
      <c r="BX115"/>
      <c r="BZ115" s="81">
        <f t="shared" si="17"/>
        <v>114</v>
      </c>
      <c r="CA115" s="112" t="s">
        <v>572</v>
      </c>
      <c r="CB115" s="80" t="s">
        <v>231</v>
      </c>
      <c r="CC115" s="79" t="s">
        <v>229</v>
      </c>
      <c r="CD115" s="85" t="s">
        <v>230</v>
      </c>
      <c r="CE115" s="85"/>
      <c r="CF115" s="79">
        <v>1</v>
      </c>
      <c r="CG115" s="139" t="s">
        <v>762</v>
      </c>
      <c r="CH115"/>
    </row>
    <row r="116" spans="1:86" ht="12.75" x14ac:dyDescent="0.2">
      <c r="A116" s="102"/>
      <c r="B116" s="103">
        <f t="shared" ca="1" si="15"/>
        <v>40148</v>
      </c>
      <c r="C116" s="135">
        <v>5.9289482556157E-2</v>
      </c>
      <c r="D116" s="135">
        <v>0.95</v>
      </c>
      <c r="E116" s="135">
        <v>0.95</v>
      </c>
      <c r="F116" s="135">
        <v>0.1875</v>
      </c>
      <c r="G116" s="135">
        <v>0.19500000000000001</v>
      </c>
      <c r="H116" s="135">
        <v>0.20250000000000001</v>
      </c>
      <c r="I116" s="136">
        <v>4.0390000000000006</v>
      </c>
      <c r="J116" s="137">
        <v>4.0440000000000005</v>
      </c>
      <c r="K116" s="137">
        <v>4.0490000000000004</v>
      </c>
      <c r="L116" s="137">
        <v>0.16</v>
      </c>
      <c r="M116" s="137">
        <v>0.16</v>
      </c>
      <c r="N116" s="138">
        <v>0</v>
      </c>
      <c r="O116" s="138">
        <v>0</v>
      </c>
      <c r="P116" s="104"/>
      <c r="Q116" s="104"/>
      <c r="R116" s="117">
        <f t="shared" ca="1" si="12"/>
        <v>40148</v>
      </c>
      <c r="S116" s="106">
        <f t="shared" si="13"/>
        <v>0.87999999999999989</v>
      </c>
      <c r="T116" s="105">
        <f t="shared" si="16"/>
        <v>0.95</v>
      </c>
      <c r="U116" s="107">
        <f t="shared" si="14"/>
        <v>1.02</v>
      </c>
      <c r="BP116" s="81">
        <f t="shared" si="10"/>
        <v>115</v>
      </c>
      <c r="BQ116" s="112" t="s">
        <v>349</v>
      </c>
      <c r="BR116" s="80" t="s">
        <v>228</v>
      </c>
      <c r="BS116" s="79" t="s">
        <v>254</v>
      </c>
      <c r="BT116" s="85" t="s">
        <v>230</v>
      </c>
      <c r="BU116" s="85"/>
      <c r="BV116" s="79">
        <v>1</v>
      </c>
      <c r="BW116" s="80" t="s">
        <v>948</v>
      </c>
      <c r="BX116"/>
      <c r="BZ116" s="81">
        <f t="shared" si="17"/>
        <v>115</v>
      </c>
      <c r="CA116" s="112" t="s">
        <v>573</v>
      </c>
      <c r="CB116" s="80" t="s">
        <v>231</v>
      </c>
      <c r="CC116" s="79" t="s">
        <v>229</v>
      </c>
      <c r="CD116" s="85" t="s">
        <v>230</v>
      </c>
      <c r="CE116" s="85"/>
      <c r="CF116" s="79">
        <v>1</v>
      </c>
      <c r="CG116" s="139" t="s">
        <v>763</v>
      </c>
      <c r="CH116"/>
    </row>
    <row r="117" spans="1:86" ht="12.75" x14ac:dyDescent="0.2">
      <c r="A117" s="102"/>
      <c r="B117" s="103">
        <f t="shared" ca="1" si="15"/>
        <v>40179</v>
      </c>
      <c r="C117" s="135">
        <v>5.9351963397702899E-2</v>
      </c>
      <c r="D117" s="135">
        <v>1.1499999999999999</v>
      </c>
      <c r="E117" s="135">
        <v>1.1499999999999999</v>
      </c>
      <c r="F117" s="135">
        <v>0.1875</v>
      </c>
      <c r="G117" s="135">
        <v>0.19500000000000001</v>
      </c>
      <c r="H117" s="135">
        <v>0.20250000000000001</v>
      </c>
      <c r="I117" s="136">
        <v>4.1880000000000006</v>
      </c>
      <c r="J117" s="137">
        <v>4.1930000000000005</v>
      </c>
      <c r="K117" s="137">
        <v>4.1980000000000004</v>
      </c>
      <c r="L117" s="137">
        <v>0.16</v>
      </c>
      <c r="M117" s="137">
        <v>0.16</v>
      </c>
      <c r="N117" s="138">
        <v>0</v>
      </c>
      <c r="O117" s="138">
        <v>0</v>
      </c>
      <c r="P117" s="104"/>
      <c r="Q117" s="104"/>
      <c r="R117" s="117">
        <f t="shared" ca="1" si="12"/>
        <v>40179</v>
      </c>
      <c r="S117" s="106">
        <f t="shared" si="13"/>
        <v>1.0799999999999998</v>
      </c>
      <c r="T117" s="105">
        <f t="shared" si="16"/>
        <v>1.1499999999999999</v>
      </c>
      <c r="U117" s="107">
        <f t="shared" si="14"/>
        <v>1.22</v>
      </c>
      <c r="BP117" s="81">
        <f t="shared" si="10"/>
        <v>116</v>
      </c>
      <c r="BQ117" s="112" t="s">
        <v>350</v>
      </c>
      <c r="BR117" s="80" t="s">
        <v>228</v>
      </c>
      <c r="BS117" s="79" t="s">
        <v>254</v>
      </c>
      <c r="BT117" s="85" t="s">
        <v>230</v>
      </c>
      <c r="BU117" s="85"/>
      <c r="BV117" s="79">
        <v>1</v>
      </c>
      <c r="BW117" s="80" t="s">
        <v>949</v>
      </c>
      <c r="BX117"/>
      <c r="BZ117" s="81">
        <f t="shared" si="17"/>
        <v>116</v>
      </c>
      <c r="CA117" s="112" t="s">
        <v>574</v>
      </c>
      <c r="CB117" s="80" t="s">
        <v>231</v>
      </c>
      <c r="CC117" s="79" t="s">
        <v>229</v>
      </c>
      <c r="CD117" s="85" t="s">
        <v>230</v>
      </c>
      <c r="CE117" s="85"/>
      <c r="CF117" s="79">
        <v>1</v>
      </c>
      <c r="CG117" s="139" t="s">
        <v>764</v>
      </c>
      <c r="CH117"/>
    </row>
    <row r="118" spans="1:86" ht="12.75" x14ac:dyDescent="0.2">
      <c r="A118" s="102"/>
      <c r="B118" s="103">
        <f t="shared" ca="1" si="15"/>
        <v>40210</v>
      </c>
      <c r="C118" s="135">
        <v>5.9416526935330199E-2</v>
      </c>
      <c r="D118" s="135">
        <v>1.1499999999999999</v>
      </c>
      <c r="E118" s="135">
        <v>1.1499999999999999</v>
      </c>
      <c r="F118" s="135">
        <v>0.1875</v>
      </c>
      <c r="G118" s="135">
        <v>0.19500000000000001</v>
      </c>
      <c r="H118" s="135">
        <v>0.20250000000000001</v>
      </c>
      <c r="I118" s="136">
        <v>4.2919999999999998</v>
      </c>
      <c r="J118" s="137">
        <v>4.2970000000000006</v>
      </c>
      <c r="K118" s="137">
        <v>4.3020000000000005</v>
      </c>
      <c r="L118" s="137">
        <v>0.16</v>
      </c>
      <c r="M118" s="137">
        <v>0.16</v>
      </c>
      <c r="N118" s="138">
        <v>0</v>
      </c>
      <c r="O118" s="138">
        <v>0</v>
      </c>
      <c r="P118" s="104"/>
      <c r="Q118" s="104"/>
      <c r="R118" s="117">
        <f t="shared" ca="1" si="12"/>
        <v>40210</v>
      </c>
      <c r="S118" s="106">
        <f t="shared" si="13"/>
        <v>1.0799999999999998</v>
      </c>
      <c r="T118" s="105">
        <f t="shared" si="16"/>
        <v>1.1499999999999999</v>
      </c>
      <c r="U118" s="107">
        <f t="shared" si="14"/>
        <v>1.22</v>
      </c>
      <c r="BP118" s="81">
        <f t="shared" si="10"/>
        <v>117</v>
      </c>
      <c r="BQ118" s="112" t="s">
        <v>351</v>
      </c>
      <c r="BR118" s="80" t="s">
        <v>228</v>
      </c>
      <c r="BS118" s="79" t="s">
        <v>254</v>
      </c>
      <c r="BT118" s="85" t="s">
        <v>230</v>
      </c>
      <c r="BU118" s="85"/>
      <c r="BV118" s="79">
        <v>1</v>
      </c>
      <c r="BW118" s="80" t="s">
        <v>950</v>
      </c>
      <c r="BX118"/>
      <c r="BZ118" s="81">
        <f t="shared" si="17"/>
        <v>117</v>
      </c>
      <c r="CA118" s="112" t="s">
        <v>575</v>
      </c>
      <c r="CB118" s="80" t="s">
        <v>231</v>
      </c>
      <c r="CC118" s="79" t="s">
        <v>229</v>
      </c>
      <c r="CD118" s="85" t="s">
        <v>230</v>
      </c>
      <c r="CE118" s="85"/>
      <c r="CF118" s="79">
        <v>1</v>
      </c>
      <c r="CG118" s="139" t="s">
        <v>765</v>
      </c>
      <c r="CH118"/>
    </row>
    <row r="119" spans="1:86" ht="12.75" x14ac:dyDescent="0.2">
      <c r="A119" s="102"/>
      <c r="B119" s="103">
        <f t="shared" ca="1" si="15"/>
        <v>40238</v>
      </c>
      <c r="C119" s="135">
        <v>5.9481090474343502E-2</v>
      </c>
      <c r="D119" s="135">
        <v>1.1499999999999999</v>
      </c>
      <c r="E119" s="135">
        <v>1.1499999999999999</v>
      </c>
      <c r="F119" s="135">
        <v>0.1825</v>
      </c>
      <c r="G119" s="135">
        <v>0.19</v>
      </c>
      <c r="H119" s="135">
        <v>0.19750000000000001</v>
      </c>
      <c r="I119" s="136">
        <v>4.1790000000000003</v>
      </c>
      <c r="J119" s="137">
        <v>4.1840000000000002</v>
      </c>
      <c r="K119" s="137">
        <v>4.1890000000000001</v>
      </c>
      <c r="L119" s="137">
        <v>0.16</v>
      </c>
      <c r="M119" s="137">
        <v>0.16</v>
      </c>
      <c r="N119" s="138">
        <v>0</v>
      </c>
      <c r="O119" s="138">
        <v>0</v>
      </c>
      <c r="P119" s="104"/>
      <c r="Q119" s="104"/>
      <c r="R119" s="117">
        <f t="shared" ca="1" si="12"/>
        <v>40238</v>
      </c>
      <c r="S119" s="106">
        <f t="shared" si="13"/>
        <v>1.0799999999999998</v>
      </c>
      <c r="T119" s="105">
        <f t="shared" si="16"/>
        <v>1.1499999999999999</v>
      </c>
      <c r="U119" s="107">
        <f t="shared" si="14"/>
        <v>1.22</v>
      </c>
      <c r="BP119" s="81">
        <f t="shared" si="10"/>
        <v>118</v>
      </c>
      <c r="BQ119" s="112" t="s">
        <v>352</v>
      </c>
      <c r="BR119" s="80" t="s">
        <v>228</v>
      </c>
      <c r="BS119" s="79" t="s">
        <v>254</v>
      </c>
      <c r="BT119" s="85" t="s">
        <v>230</v>
      </c>
      <c r="BU119" s="85"/>
      <c r="BV119" s="79">
        <v>1</v>
      </c>
      <c r="BW119" s="80" t="s">
        <v>951</v>
      </c>
      <c r="BX119"/>
      <c r="BZ119" s="81">
        <f t="shared" si="17"/>
        <v>118</v>
      </c>
      <c r="CA119" s="112" t="s">
        <v>576</v>
      </c>
      <c r="CB119" s="80" t="s">
        <v>231</v>
      </c>
      <c r="CC119" s="79" t="s">
        <v>229</v>
      </c>
      <c r="CD119" s="85" t="s">
        <v>230</v>
      </c>
      <c r="CE119" s="85"/>
      <c r="CF119" s="79">
        <v>1</v>
      </c>
      <c r="CG119" s="139" t="s">
        <v>766</v>
      </c>
      <c r="CH119"/>
    </row>
    <row r="120" spans="1:86" ht="12.75" x14ac:dyDescent="0.2">
      <c r="A120" s="102"/>
      <c r="B120" s="103">
        <f t="shared" ca="1" si="15"/>
        <v>40269</v>
      </c>
      <c r="C120" s="135">
        <v>5.9539405930126403E-2</v>
      </c>
      <c r="D120" s="135">
        <v>0.9</v>
      </c>
      <c r="E120" s="135">
        <v>0.9</v>
      </c>
      <c r="F120" s="135">
        <v>0.18</v>
      </c>
      <c r="G120" s="135">
        <v>0.1875</v>
      </c>
      <c r="H120" s="135">
        <v>0.19500000000000001</v>
      </c>
      <c r="I120" s="136">
        <v>4.0460000000000003</v>
      </c>
      <c r="J120" s="137">
        <v>4.0510000000000002</v>
      </c>
      <c r="K120" s="137">
        <v>4.056</v>
      </c>
      <c r="L120" s="137">
        <v>0.16</v>
      </c>
      <c r="M120" s="137">
        <v>0.16</v>
      </c>
      <c r="N120" s="138">
        <v>0</v>
      </c>
      <c r="O120" s="138">
        <v>0</v>
      </c>
      <c r="P120" s="104"/>
      <c r="Q120" s="104"/>
      <c r="R120" s="117">
        <f t="shared" ca="1" si="12"/>
        <v>40269</v>
      </c>
      <c r="S120" s="106">
        <f t="shared" si="13"/>
        <v>0.83000000000000007</v>
      </c>
      <c r="T120" s="105">
        <f t="shared" si="16"/>
        <v>0.9</v>
      </c>
      <c r="U120" s="107">
        <f t="shared" si="14"/>
        <v>0.97</v>
      </c>
      <c r="BP120" s="81">
        <f t="shared" si="10"/>
        <v>119</v>
      </c>
      <c r="BQ120" s="112" t="s">
        <v>353</v>
      </c>
      <c r="BR120" s="80" t="s">
        <v>228</v>
      </c>
      <c r="BS120" s="79" t="s">
        <v>254</v>
      </c>
      <c r="BT120" s="85" t="s">
        <v>230</v>
      </c>
      <c r="BU120" s="85"/>
      <c r="BV120" s="79">
        <v>1</v>
      </c>
      <c r="BW120" s="80" t="s">
        <v>952</v>
      </c>
      <c r="BX120"/>
      <c r="BZ120" s="81">
        <f t="shared" si="17"/>
        <v>119</v>
      </c>
      <c r="CA120" s="112" t="s">
        <v>577</v>
      </c>
      <c r="CB120" s="80" t="s">
        <v>231</v>
      </c>
      <c r="CC120" s="79" t="s">
        <v>229</v>
      </c>
      <c r="CD120" s="85" t="s">
        <v>230</v>
      </c>
      <c r="CE120" s="85"/>
      <c r="CF120" s="79">
        <v>1</v>
      </c>
      <c r="CG120" s="139" t="s">
        <v>767</v>
      </c>
      <c r="CH120"/>
    </row>
    <row r="121" spans="1:86" ht="12.75" x14ac:dyDescent="0.2">
      <c r="A121" s="102"/>
      <c r="B121" s="103">
        <f t="shared" ca="1" si="15"/>
        <v>40299</v>
      </c>
      <c r="C121" s="135">
        <v>5.9603969471776298E-2</v>
      </c>
      <c r="D121" s="135">
        <v>0.55000000000000004</v>
      </c>
      <c r="E121" s="135">
        <v>0.55000000000000004</v>
      </c>
      <c r="F121" s="135">
        <v>0.17749999999999999</v>
      </c>
      <c r="G121" s="135">
        <v>0.185</v>
      </c>
      <c r="H121" s="135">
        <v>0.1925</v>
      </c>
      <c r="I121" s="136">
        <v>3.8260000000000001</v>
      </c>
      <c r="J121" s="137">
        <v>3.8310000000000004</v>
      </c>
      <c r="K121" s="137">
        <v>3.8360000000000003</v>
      </c>
      <c r="L121" s="137">
        <v>0.11</v>
      </c>
      <c r="M121" s="137">
        <v>0.11</v>
      </c>
      <c r="N121" s="138">
        <v>0</v>
      </c>
      <c r="O121" s="138">
        <v>0</v>
      </c>
      <c r="P121" s="104"/>
      <c r="Q121" s="104"/>
      <c r="R121" s="117">
        <f t="shared" ca="1" si="12"/>
        <v>40299</v>
      </c>
      <c r="S121" s="106">
        <f t="shared" si="13"/>
        <v>0.48000000000000004</v>
      </c>
      <c r="T121" s="105">
        <f t="shared" si="16"/>
        <v>0.55000000000000004</v>
      </c>
      <c r="U121" s="107">
        <f t="shared" si="14"/>
        <v>0.62000000000000011</v>
      </c>
      <c r="BP121" s="81">
        <f t="shared" si="10"/>
        <v>120</v>
      </c>
      <c r="BQ121" s="112" t="s">
        <v>354</v>
      </c>
      <c r="BR121" s="80" t="s">
        <v>228</v>
      </c>
      <c r="BS121" s="79" t="s">
        <v>254</v>
      </c>
      <c r="BT121" s="85" t="s">
        <v>230</v>
      </c>
      <c r="BU121" s="85"/>
      <c r="BV121" s="79">
        <v>1</v>
      </c>
      <c r="BW121" s="80" t="s">
        <v>953</v>
      </c>
      <c r="BX121"/>
      <c r="BZ121" s="81">
        <f t="shared" si="17"/>
        <v>120</v>
      </c>
      <c r="CA121" s="112" t="s">
        <v>578</v>
      </c>
      <c r="CB121" s="80" t="s">
        <v>231</v>
      </c>
      <c r="CC121" s="79" t="s">
        <v>229</v>
      </c>
      <c r="CD121" s="85" t="s">
        <v>230</v>
      </c>
      <c r="CE121" s="85"/>
      <c r="CF121" s="79">
        <v>1</v>
      </c>
      <c r="CG121" s="139" t="s">
        <v>768</v>
      </c>
      <c r="CH121"/>
    </row>
    <row r="122" spans="1:86" ht="12.75" x14ac:dyDescent="0.2">
      <c r="A122" s="102"/>
      <c r="B122" s="103">
        <f t="shared" ca="1" si="15"/>
        <v>40330</v>
      </c>
      <c r="C122" s="135">
        <v>5.9666450319853001E-2</v>
      </c>
      <c r="D122" s="135">
        <v>0.6</v>
      </c>
      <c r="E122" s="135">
        <v>0.6</v>
      </c>
      <c r="F122" s="135">
        <v>0.17749999999999999</v>
      </c>
      <c r="G122" s="135">
        <v>0.185</v>
      </c>
      <c r="H122" s="135">
        <v>0.1925</v>
      </c>
      <c r="I122" s="136">
        <v>3.8160000000000003</v>
      </c>
      <c r="J122" s="137">
        <v>3.8210000000000002</v>
      </c>
      <c r="K122" s="137">
        <v>3.8260000000000001</v>
      </c>
      <c r="L122" s="137">
        <v>0.11</v>
      </c>
      <c r="M122" s="137">
        <v>0.11</v>
      </c>
      <c r="N122" s="138">
        <v>0</v>
      </c>
      <c r="O122" s="138">
        <v>0</v>
      </c>
      <c r="P122" s="104"/>
      <c r="Q122" s="104"/>
      <c r="R122" s="117">
        <f t="shared" ca="1" si="12"/>
        <v>40330</v>
      </c>
      <c r="S122" s="106">
        <f t="shared" si="13"/>
        <v>0.53</v>
      </c>
      <c r="T122" s="105">
        <f t="shared" si="16"/>
        <v>0.6</v>
      </c>
      <c r="U122" s="107">
        <f t="shared" si="14"/>
        <v>0.66999999999999993</v>
      </c>
      <c r="BP122" s="81">
        <f t="shared" si="10"/>
        <v>121</v>
      </c>
      <c r="BQ122" s="112" t="s">
        <v>355</v>
      </c>
      <c r="BR122" s="80" t="s">
        <v>228</v>
      </c>
      <c r="BS122" s="79" t="s">
        <v>254</v>
      </c>
      <c r="BT122" s="85" t="s">
        <v>230</v>
      </c>
      <c r="BU122" s="85"/>
      <c r="BV122" s="79">
        <v>1</v>
      </c>
      <c r="BW122" s="80" t="s">
        <v>954</v>
      </c>
      <c r="BX122"/>
      <c r="BZ122" s="81">
        <f t="shared" si="17"/>
        <v>121</v>
      </c>
      <c r="CA122" s="112" t="s">
        <v>579</v>
      </c>
      <c r="CB122" s="80" t="s">
        <v>231</v>
      </c>
      <c r="CC122" s="79" t="s">
        <v>229</v>
      </c>
      <c r="CD122" s="85" t="s">
        <v>230</v>
      </c>
      <c r="CE122" s="85"/>
      <c r="CF122" s="79">
        <v>1</v>
      </c>
      <c r="CG122" s="139" t="s">
        <v>769</v>
      </c>
      <c r="CH122"/>
    </row>
    <row r="123" spans="1:86" ht="12.75" x14ac:dyDescent="0.2">
      <c r="A123" s="102"/>
      <c r="B123" s="103">
        <f t="shared" ca="1" si="15"/>
        <v>40360</v>
      </c>
      <c r="C123" s="135">
        <v>5.9731013864228202E-2</v>
      </c>
      <c r="D123" s="135">
        <v>0.6</v>
      </c>
      <c r="E123" s="135">
        <v>0.6</v>
      </c>
      <c r="F123" s="135">
        <v>0.17749999999999999</v>
      </c>
      <c r="G123" s="135">
        <v>0.185</v>
      </c>
      <c r="H123" s="135">
        <v>0.1925</v>
      </c>
      <c r="I123" s="136">
        <v>3.8520000000000003</v>
      </c>
      <c r="J123" s="137">
        <v>3.8570000000000002</v>
      </c>
      <c r="K123" s="137">
        <v>3.8620000000000001</v>
      </c>
      <c r="L123" s="137">
        <v>0.11</v>
      </c>
      <c r="M123" s="137">
        <v>0.11</v>
      </c>
      <c r="N123" s="138">
        <v>0</v>
      </c>
      <c r="O123" s="138">
        <v>0</v>
      </c>
      <c r="P123" s="104"/>
      <c r="Q123" s="104"/>
      <c r="R123" s="117">
        <f t="shared" ca="1" si="12"/>
        <v>40360</v>
      </c>
      <c r="S123" s="106">
        <f t="shared" si="13"/>
        <v>0.53</v>
      </c>
      <c r="T123" s="105">
        <f t="shared" si="16"/>
        <v>0.6</v>
      </c>
      <c r="U123" s="107">
        <f t="shared" si="14"/>
        <v>0.66999999999999993</v>
      </c>
      <c r="BP123" s="81">
        <f t="shared" si="10"/>
        <v>122</v>
      </c>
      <c r="BQ123" s="112" t="s">
        <v>356</v>
      </c>
      <c r="BR123" s="80" t="s">
        <v>228</v>
      </c>
      <c r="BS123" s="79" t="s">
        <v>254</v>
      </c>
      <c r="BT123" s="85" t="s">
        <v>230</v>
      </c>
      <c r="BU123" s="85"/>
      <c r="BV123" s="79">
        <v>1</v>
      </c>
      <c r="BW123" s="80" t="s">
        <v>955</v>
      </c>
      <c r="BX123"/>
      <c r="BZ123" s="81">
        <f t="shared" si="17"/>
        <v>122</v>
      </c>
      <c r="CA123" s="112" t="s">
        <v>580</v>
      </c>
      <c r="CB123" s="80" t="s">
        <v>231</v>
      </c>
      <c r="CC123" s="79" t="s">
        <v>229</v>
      </c>
      <c r="CD123" s="85" t="s">
        <v>230</v>
      </c>
      <c r="CE123" s="85"/>
      <c r="CF123" s="79">
        <v>1</v>
      </c>
      <c r="CG123" s="139" t="s">
        <v>770</v>
      </c>
      <c r="CH123"/>
    </row>
    <row r="124" spans="1:86" ht="12.75" x14ac:dyDescent="0.2">
      <c r="A124" s="102"/>
      <c r="B124" s="103">
        <f t="shared" ca="1" si="15"/>
        <v>40391</v>
      </c>
      <c r="C124" s="135">
        <v>5.9793494714942802E-2</v>
      </c>
      <c r="D124" s="135">
        <v>0.65</v>
      </c>
      <c r="E124" s="135">
        <v>0.65</v>
      </c>
      <c r="F124" s="135">
        <v>0.17749999999999999</v>
      </c>
      <c r="G124" s="135">
        <v>0.185</v>
      </c>
      <c r="H124" s="135">
        <v>0.1925</v>
      </c>
      <c r="I124" s="136">
        <v>3.9020000000000001</v>
      </c>
      <c r="J124" s="137">
        <v>3.907</v>
      </c>
      <c r="K124" s="137">
        <v>3.9120000000000004</v>
      </c>
      <c r="L124" s="137">
        <v>0.11</v>
      </c>
      <c r="M124" s="137">
        <v>0.11</v>
      </c>
      <c r="N124" s="138">
        <v>0</v>
      </c>
      <c r="O124" s="138">
        <v>0</v>
      </c>
      <c r="P124" s="104"/>
      <c r="Q124" s="104"/>
      <c r="R124" s="117">
        <f t="shared" ca="1" si="12"/>
        <v>40391</v>
      </c>
      <c r="S124" s="106">
        <f t="shared" si="13"/>
        <v>0.58000000000000007</v>
      </c>
      <c r="T124" s="105">
        <f t="shared" si="16"/>
        <v>0.65</v>
      </c>
      <c r="U124" s="107">
        <f t="shared" si="14"/>
        <v>0.72</v>
      </c>
      <c r="BP124" s="81">
        <f t="shared" si="10"/>
        <v>123</v>
      </c>
      <c r="BQ124" s="112" t="s">
        <v>357</v>
      </c>
      <c r="BR124" s="80" t="s">
        <v>228</v>
      </c>
      <c r="BS124" s="79" t="s">
        <v>254</v>
      </c>
      <c r="BT124" s="85" t="s">
        <v>230</v>
      </c>
      <c r="BU124" s="85"/>
      <c r="BV124" s="79">
        <v>1</v>
      </c>
      <c r="BW124" s="80" t="s">
        <v>956</v>
      </c>
      <c r="BX124"/>
      <c r="BZ124" s="81">
        <f t="shared" si="17"/>
        <v>123</v>
      </c>
      <c r="CA124" s="112" t="s">
        <v>581</v>
      </c>
      <c r="CB124" s="80" t="s">
        <v>231</v>
      </c>
      <c r="CC124" s="79" t="s">
        <v>229</v>
      </c>
      <c r="CD124" s="85" t="s">
        <v>230</v>
      </c>
      <c r="CE124" s="85"/>
      <c r="CF124" s="79">
        <v>1</v>
      </c>
      <c r="CG124" s="139" t="s">
        <v>771</v>
      </c>
      <c r="CH124"/>
    </row>
    <row r="125" spans="1:86" ht="12.75" x14ac:dyDescent="0.2">
      <c r="A125" s="102"/>
      <c r="B125" s="103">
        <f t="shared" ca="1" si="15"/>
        <v>40422</v>
      </c>
      <c r="C125" s="135">
        <v>5.9858058262043802E-2</v>
      </c>
      <c r="D125" s="135">
        <v>0.7</v>
      </c>
      <c r="E125" s="135">
        <v>0.7</v>
      </c>
      <c r="F125" s="135">
        <v>0.17749999999999999</v>
      </c>
      <c r="G125" s="135">
        <v>0.185</v>
      </c>
      <c r="H125" s="135">
        <v>0.1925</v>
      </c>
      <c r="I125" s="136">
        <v>3.9249999999999998</v>
      </c>
      <c r="J125" s="137">
        <v>3.93</v>
      </c>
      <c r="K125" s="137">
        <v>3.9350000000000001</v>
      </c>
      <c r="L125" s="137">
        <v>0.11</v>
      </c>
      <c r="M125" s="137">
        <v>0.11</v>
      </c>
      <c r="N125" s="138">
        <v>0</v>
      </c>
      <c r="O125" s="138">
        <v>0</v>
      </c>
      <c r="P125" s="104"/>
      <c r="Q125" s="104"/>
      <c r="R125" s="117">
        <f t="shared" ca="1" si="12"/>
        <v>40422</v>
      </c>
      <c r="S125" s="106">
        <f t="shared" si="13"/>
        <v>0.62999999999999989</v>
      </c>
      <c r="T125" s="105">
        <f t="shared" si="16"/>
        <v>0.7</v>
      </c>
      <c r="U125" s="107">
        <f t="shared" si="14"/>
        <v>0.77</v>
      </c>
      <c r="BP125" s="81">
        <f t="shared" si="10"/>
        <v>124</v>
      </c>
      <c r="BQ125" s="112" t="s">
        <v>358</v>
      </c>
      <c r="BR125" s="80" t="s">
        <v>228</v>
      </c>
      <c r="BS125" s="79" t="s">
        <v>254</v>
      </c>
      <c r="BT125" s="85" t="s">
        <v>230</v>
      </c>
      <c r="BU125" s="85"/>
      <c r="BV125" s="79">
        <v>1</v>
      </c>
      <c r="BW125" s="80" t="s">
        <v>957</v>
      </c>
      <c r="BX125"/>
      <c r="BZ125" s="81">
        <f t="shared" si="17"/>
        <v>124</v>
      </c>
      <c r="CA125" s="112" t="s">
        <v>582</v>
      </c>
      <c r="CB125" s="80" t="s">
        <v>231</v>
      </c>
      <c r="CC125" s="79" t="s">
        <v>229</v>
      </c>
      <c r="CD125" s="85" t="s">
        <v>230</v>
      </c>
      <c r="CE125" s="85"/>
      <c r="CF125" s="79">
        <v>1</v>
      </c>
      <c r="CG125" s="139" t="s">
        <v>772</v>
      </c>
      <c r="CH125"/>
    </row>
    <row r="126" spans="1:86" ht="12.75" x14ac:dyDescent="0.2">
      <c r="A126" s="102"/>
      <c r="B126" s="103">
        <f t="shared" ca="1" si="15"/>
        <v>40452</v>
      </c>
      <c r="C126" s="135">
        <v>5.992262181053E-2</v>
      </c>
      <c r="D126" s="135">
        <v>0.7</v>
      </c>
      <c r="E126" s="135">
        <v>0.7</v>
      </c>
      <c r="F126" s="135">
        <v>0.17749999999999999</v>
      </c>
      <c r="G126" s="135">
        <v>0.185</v>
      </c>
      <c r="H126" s="135">
        <v>0.1925</v>
      </c>
      <c r="I126" s="136">
        <v>3.94</v>
      </c>
      <c r="J126" s="137">
        <v>3.9449999999999998</v>
      </c>
      <c r="K126" s="137">
        <v>3.95</v>
      </c>
      <c r="L126" s="137">
        <v>0.11</v>
      </c>
      <c r="M126" s="137">
        <v>0.11</v>
      </c>
      <c r="N126" s="138">
        <v>0</v>
      </c>
      <c r="O126" s="138">
        <v>0</v>
      </c>
      <c r="P126" s="104"/>
      <c r="Q126" s="104"/>
      <c r="R126" s="117">
        <f t="shared" ca="1" si="12"/>
        <v>40452</v>
      </c>
      <c r="S126" s="106">
        <f t="shared" si="13"/>
        <v>0.62999999999999989</v>
      </c>
      <c r="T126" s="105">
        <f t="shared" si="16"/>
        <v>0.7</v>
      </c>
      <c r="U126" s="107">
        <f t="shared" si="14"/>
        <v>0.77</v>
      </c>
      <c r="BP126" s="81">
        <f t="shared" si="10"/>
        <v>125</v>
      </c>
      <c r="BQ126" s="112" t="s">
        <v>359</v>
      </c>
      <c r="BR126" s="80" t="s">
        <v>228</v>
      </c>
      <c r="BS126" s="79" t="s">
        <v>254</v>
      </c>
      <c r="BT126" s="85" t="s">
        <v>230</v>
      </c>
      <c r="BU126" s="85"/>
      <c r="BV126" s="79">
        <v>1</v>
      </c>
      <c r="BW126" s="80" t="s">
        <v>958</v>
      </c>
      <c r="BX126"/>
      <c r="BZ126" s="81">
        <f t="shared" si="17"/>
        <v>125</v>
      </c>
      <c r="CA126" s="112" t="s">
        <v>583</v>
      </c>
      <c r="CB126" s="80" t="s">
        <v>231</v>
      </c>
      <c r="CC126" s="79" t="s">
        <v>229</v>
      </c>
      <c r="CD126" s="85" t="s">
        <v>230</v>
      </c>
      <c r="CE126" s="85"/>
      <c r="CF126" s="79">
        <v>1</v>
      </c>
      <c r="CG126" s="139" t="s">
        <v>773</v>
      </c>
      <c r="CH126"/>
    </row>
    <row r="127" spans="1:86" ht="12.75" x14ac:dyDescent="0.2">
      <c r="A127" s="102"/>
      <c r="B127" s="103">
        <f t="shared" ca="1" si="15"/>
        <v>40483</v>
      </c>
      <c r="C127" s="135">
        <v>5.9985102665222702E-2</v>
      </c>
      <c r="D127" s="135">
        <v>0.75</v>
      </c>
      <c r="E127" s="135">
        <v>0.75</v>
      </c>
      <c r="F127" s="135">
        <v>0.17749999999999999</v>
      </c>
      <c r="G127" s="135">
        <v>0.185</v>
      </c>
      <c r="H127" s="135">
        <v>0.1925</v>
      </c>
      <c r="I127" s="136">
        <v>3.9690000000000003</v>
      </c>
      <c r="J127" s="137">
        <v>3.9740000000000002</v>
      </c>
      <c r="K127" s="137">
        <v>3.9790000000000001</v>
      </c>
      <c r="L127" s="137">
        <v>0.11</v>
      </c>
      <c r="M127" s="137">
        <v>0.11</v>
      </c>
      <c r="N127" s="138">
        <v>0</v>
      </c>
      <c r="O127" s="138">
        <v>0</v>
      </c>
      <c r="P127" s="104"/>
      <c r="Q127" s="104"/>
      <c r="R127" s="117">
        <f t="shared" ca="1" si="12"/>
        <v>40483</v>
      </c>
      <c r="S127" s="106">
        <f t="shared" si="13"/>
        <v>0.67999999999999994</v>
      </c>
      <c r="T127" s="105">
        <f t="shared" si="16"/>
        <v>0.75</v>
      </c>
      <c r="U127" s="107">
        <f t="shared" si="14"/>
        <v>0.82000000000000006</v>
      </c>
      <c r="BP127" s="81">
        <f t="shared" si="10"/>
        <v>126</v>
      </c>
      <c r="BQ127" s="112" t="s">
        <v>360</v>
      </c>
      <c r="BR127" s="80" t="s">
        <v>228</v>
      </c>
      <c r="BS127" s="79" t="s">
        <v>254</v>
      </c>
      <c r="BT127" s="85" t="s">
        <v>230</v>
      </c>
      <c r="BU127" s="85"/>
      <c r="BV127" s="79">
        <v>1</v>
      </c>
      <c r="BW127" s="80" t="s">
        <v>959</v>
      </c>
      <c r="BX127"/>
      <c r="BZ127" s="81">
        <f t="shared" si="17"/>
        <v>126</v>
      </c>
      <c r="CA127" s="112" t="s">
        <v>584</v>
      </c>
      <c r="CB127" s="80" t="s">
        <v>231</v>
      </c>
      <c r="CC127" s="79" t="s">
        <v>229</v>
      </c>
      <c r="CD127" s="85" t="s">
        <v>230</v>
      </c>
      <c r="CE127" s="85"/>
      <c r="CF127" s="79">
        <v>1</v>
      </c>
      <c r="CG127" s="139" t="s">
        <v>774</v>
      </c>
      <c r="CH127"/>
    </row>
    <row r="128" spans="1:86" ht="12.75" x14ac:dyDescent="0.2">
      <c r="A128" s="102"/>
      <c r="B128" s="103">
        <f t="shared" ca="1" si="15"/>
        <v>40513</v>
      </c>
      <c r="C128" s="135">
        <v>6.0049666216434698E-2</v>
      </c>
      <c r="D128" s="135">
        <v>0.95</v>
      </c>
      <c r="E128" s="135">
        <v>0.95</v>
      </c>
      <c r="F128" s="135">
        <v>0.17749999999999999</v>
      </c>
      <c r="G128" s="135">
        <v>0.185</v>
      </c>
      <c r="H128" s="135">
        <v>0.1925</v>
      </c>
      <c r="I128" s="136">
        <v>4.109</v>
      </c>
      <c r="J128" s="137">
        <v>4.1139999999999999</v>
      </c>
      <c r="K128" s="137">
        <v>4.1189999999999998</v>
      </c>
      <c r="L128" s="137">
        <v>0.16</v>
      </c>
      <c r="M128" s="137">
        <v>0.16</v>
      </c>
      <c r="N128" s="138">
        <v>0</v>
      </c>
      <c r="O128" s="138">
        <v>0</v>
      </c>
      <c r="P128" s="104"/>
      <c r="Q128" s="104"/>
      <c r="R128" s="117">
        <f t="shared" ca="1" si="12"/>
        <v>40513</v>
      </c>
      <c r="S128" s="106">
        <f t="shared" si="13"/>
        <v>0.87999999999999989</v>
      </c>
      <c r="T128" s="105">
        <f t="shared" si="16"/>
        <v>0.95</v>
      </c>
      <c r="U128" s="107">
        <f t="shared" si="14"/>
        <v>1.02</v>
      </c>
      <c r="BP128" s="81">
        <f t="shared" si="10"/>
        <v>127</v>
      </c>
      <c r="BQ128" s="112" t="s">
        <v>361</v>
      </c>
      <c r="BR128" s="80" t="s">
        <v>228</v>
      </c>
      <c r="BS128" s="79" t="s">
        <v>254</v>
      </c>
      <c r="BT128" s="85" t="s">
        <v>230</v>
      </c>
      <c r="BU128" s="85"/>
      <c r="BV128" s="79">
        <v>1</v>
      </c>
      <c r="BW128" s="80" t="s">
        <v>960</v>
      </c>
      <c r="BX128"/>
      <c r="BZ128" s="81">
        <f t="shared" si="17"/>
        <v>127</v>
      </c>
      <c r="CA128" s="112" t="s">
        <v>585</v>
      </c>
      <c r="CB128" s="80" t="s">
        <v>231</v>
      </c>
      <c r="CC128" s="79" t="s">
        <v>229</v>
      </c>
      <c r="CD128" s="85" t="s">
        <v>230</v>
      </c>
      <c r="CE128" s="85"/>
      <c r="CF128" s="79">
        <v>1</v>
      </c>
      <c r="CG128" s="139" t="s">
        <v>775</v>
      </c>
      <c r="CH128"/>
    </row>
    <row r="129" spans="1:86" ht="12.75" x14ac:dyDescent="0.2">
      <c r="A129" s="102"/>
      <c r="B129" s="103">
        <f t="shared" ca="1" si="15"/>
        <v>40544</v>
      </c>
      <c r="C129" s="135">
        <v>6.0112147073764402E-2</v>
      </c>
      <c r="D129" s="135">
        <v>1.1499999999999999</v>
      </c>
      <c r="E129" s="135">
        <v>1.1499999999999999</v>
      </c>
      <c r="F129" s="135">
        <v>0.17749999999999999</v>
      </c>
      <c r="G129" s="135">
        <v>0.185</v>
      </c>
      <c r="H129" s="135">
        <v>0.1925</v>
      </c>
      <c r="I129" s="136">
        <v>4.258</v>
      </c>
      <c r="J129" s="137">
        <v>4.2629999999999999</v>
      </c>
      <c r="K129" s="137">
        <v>4.2679999999999998</v>
      </c>
      <c r="L129" s="137">
        <v>0.16</v>
      </c>
      <c r="M129" s="137">
        <v>0.16</v>
      </c>
      <c r="N129" s="138">
        <v>0</v>
      </c>
      <c r="O129" s="138">
        <v>0</v>
      </c>
      <c r="P129" s="104"/>
      <c r="Q129" s="104"/>
      <c r="R129" s="117">
        <f t="shared" ca="1" si="12"/>
        <v>40544</v>
      </c>
      <c r="S129" s="106">
        <f t="shared" si="13"/>
        <v>1.0799999999999998</v>
      </c>
      <c r="T129" s="105">
        <f t="shared" si="16"/>
        <v>1.1499999999999999</v>
      </c>
      <c r="U129" s="107">
        <f t="shared" si="14"/>
        <v>1.22</v>
      </c>
      <c r="BP129" s="81">
        <f t="shared" si="10"/>
        <v>128</v>
      </c>
      <c r="BQ129" s="112" t="s">
        <v>362</v>
      </c>
      <c r="BR129" s="80" t="s">
        <v>228</v>
      </c>
      <c r="BS129" s="79" t="s">
        <v>254</v>
      </c>
      <c r="BT129" s="85" t="s">
        <v>230</v>
      </c>
      <c r="BU129" s="85"/>
      <c r="BV129" s="79">
        <v>1</v>
      </c>
      <c r="BW129" s="80" t="s">
        <v>961</v>
      </c>
      <c r="BX129"/>
      <c r="BZ129" s="81">
        <f t="shared" si="17"/>
        <v>128</v>
      </c>
      <c r="CA129" s="112" t="s">
        <v>586</v>
      </c>
      <c r="CB129" s="80" t="s">
        <v>231</v>
      </c>
      <c r="CC129" s="79" t="s">
        <v>229</v>
      </c>
      <c r="CD129" s="85" t="s">
        <v>230</v>
      </c>
      <c r="CE129" s="85"/>
      <c r="CF129" s="79">
        <v>1</v>
      </c>
      <c r="CG129" s="139" t="s">
        <v>776</v>
      </c>
      <c r="CH129"/>
    </row>
    <row r="130" spans="1:86" ht="12.75" x14ac:dyDescent="0.2">
      <c r="A130" s="102"/>
      <c r="B130" s="103">
        <f t="shared" ca="1" si="15"/>
        <v>40575</v>
      </c>
      <c r="C130" s="135">
        <v>6.0176710627701399E-2</v>
      </c>
      <c r="D130" s="135">
        <v>1.1499999999999999</v>
      </c>
      <c r="E130" s="135">
        <v>1.1499999999999999</v>
      </c>
      <c r="F130" s="135">
        <v>0.17749999999999999</v>
      </c>
      <c r="G130" s="135">
        <v>0.185</v>
      </c>
      <c r="H130" s="135">
        <v>0.1925</v>
      </c>
      <c r="I130" s="136">
        <v>4.367</v>
      </c>
      <c r="J130" s="137">
        <v>4.3719999999999999</v>
      </c>
      <c r="K130" s="137">
        <v>4.3769999999999998</v>
      </c>
      <c r="L130" s="137">
        <v>0.16</v>
      </c>
      <c r="M130" s="137">
        <v>0.16</v>
      </c>
      <c r="N130" s="138">
        <v>0</v>
      </c>
      <c r="O130" s="138">
        <v>0</v>
      </c>
      <c r="P130" s="104"/>
      <c r="Q130" s="104"/>
      <c r="R130" s="117">
        <f t="shared" ca="1" si="12"/>
        <v>40575</v>
      </c>
      <c r="S130" s="106">
        <f t="shared" si="13"/>
        <v>1.0799999999999998</v>
      </c>
      <c r="T130" s="105">
        <f t="shared" si="16"/>
        <v>1.1499999999999999</v>
      </c>
      <c r="U130" s="107">
        <f t="shared" si="14"/>
        <v>1.22</v>
      </c>
      <c r="BP130" s="81">
        <f t="shared" ref="BP130:BP193" si="18">BP129+BV130</f>
        <v>129</v>
      </c>
      <c r="BQ130" s="112" t="s">
        <v>363</v>
      </c>
      <c r="BR130" s="80" t="s">
        <v>228</v>
      </c>
      <c r="BS130" s="79" t="s">
        <v>254</v>
      </c>
      <c r="BT130" s="85" t="s">
        <v>230</v>
      </c>
      <c r="BU130" s="85"/>
      <c r="BV130" s="79">
        <v>1</v>
      </c>
      <c r="BW130" s="80" t="s">
        <v>962</v>
      </c>
      <c r="BX130"/>
      <c r="BZ130" s="81">
        <f t="shared" ref="BZ130:BZ161" si="19">BZ129+CF130</f>
        <v>129</v>
      </c>
      <c r="CA130" s="112" t="s">
        <v>587</v>
      </c>
      <c r="CB130" s="80" t="s">
        <v>231</v>
      </c>
      <c r="CC130" s="79" t="s">
        <v>229</v>
      </c>
      <c r="CD130" s="85" t="s">
        <v>230</v>
      </c>
      <c r="CE130" s="85"/>
      <c r="CF130" s="79">
        <v>1</v>
      </c>
      <c r="CG130" s="139" t="s">
        <v>777</v>
      </c>
      <c r="CH130"/>
    </row>
    <row r="131" spans="1:86" ht="12.75" x14ac:dyDescent="0.2">
      <c r="A131" s="102"/>
      <c r="B131" s="103">
        <f t="shared" ca="1" si="15"/>
        <v>40603</v>
      </c>
      <c r="C131" s="135">
        <v>6.0241274183023399E-2</v>
      </c>
      <c r="D131" s="135">
        <v>1.1499999999999999</v>
      </c>
      <c r="E131" s="135">
        <v>1.1499999999999999</v>
      </c>
      <c r="F131" s="135">
        <v>0.17749999999999999</v>
      </c>
      <c r="G131" s="135">
        <v>0.185</v>
      </c>
      <c r="H131" s="135">
        <v>0.1925</v>
      </c>
      <c r="I131" s="136">
        <v>4.2540000000000004</v>
      </c>
      <c r="J131" s="137">
        <v>4.2590000000000003</v>
      </c>
      <c r="K131" s="137">
        <v>4.2640000000000002</v>
      </c>
      <c r="L131" s="137">
        <v>0.16</v>
      </c>
      <c r="M131" s="137">
        <v>0.16</v>
      </c>
      <c r="N131" s="138">
        <v>0</v>
      </c>
      <c r="O131" s="138">
        <v>0</v>
      </c>
      <c r="P131" s="104"/>
      <c r="Q131" s="104"/>
      <c r="R131" s="117">
        <f t="shared" ca="1" si="12"/>
        <v>40603</v>
      </c>
      <c r="S131" s="106">
        <f t="shared" si="13"/>
        <v>1.0799999999999998</v>
      </c>
      <c r="T131" s="105">
        <f t="shared" si="16"/>
        <v>1.1499999999999999</v>
      </c>
      <c r="U131" s="107">
        <f t="shared" si="14"/>
        <v>1.22</v>
      </c>
      <c r="BP131" s="81">
        <f t="shared" si="18"/>
        <v>130</v>
      </c>
      <c r="BQ131" s="112" t="s">
        <v>364</v>
      </c>
      <c r="BR131" s="80" t="s">
        <v>228</v>
      </c>
      <c r="BS131" s="79" t="s">
        <v>254</v>
      </c>
      <c r="BT131" s="85" t="s">
        <v>230</v>
      </c>
      <c r="BU131" s="85"/>
      <c r="BV131" s="79">
        <v>1</v>
      </c>
      <c r="BW131" s="80" t="s">
        <v>963</v>
      </c>
      <c r="BX131"/>
      <c r="BZ131" s="81">
        <f t="shared" si="19"/>
        <v>130</v>
      </c>
      <c r="CA131" s="112" t="s">
        <v>588</v>
      </c>
      <c r="CB131" s="80" t="s">
        <v>231</v>
      </c>
      <c r="CC131" s="79" t="s">
        <v>229</v>
      </c>
      <c r="CD131" s="85" t="s">
        <v>230</v>
      </c>
      <c r="CE131" s="85"/>
      <c r="CF131" s="79">
        <v>1</v>
      </c>
      <c r="CG131" s="139" t="s">
        <v>778</v>
      </c>
      <c r="CH131"/>
    </row>
    <row r="132" spans="1:86" ht="12.75" x14ac:dyDescent="0.2">
      <c r="A132" s="102"/>
      <c r="B132" s="103">
        <f t="shared" ca="1" si="15"/>
        <v>40634</v>
      </c>
      <c r="C132" s="135">
        <v>6.0299589653536802E-2</v>
      </c>
      <c r="D132" s="135">
        <v>0.9</v>
      </c>
      <c r="E132" s="135">
        <v>0.9</v>
      </c>
      <c r="F132" s="135">
        <v>0.17249999999999999</v>
      </c>
      <c r="G132" s="135">
        <v>0.18</v>
      </c>
      <c r="H132" s="135">
        <v>0.1875</v>
      </c>
      <c r="I132" s="136">
        <v>4.1210000000000004</v>
      </c>
      <c r="J132" s="137">
        <v>4.1260000000000003</v>
      </c>
      <c r="K132" s="137">
        <v>4.1310000000000002</v>
      </c>
      <c r="L132" s="137">
        <v>0.16</v>
      </c>
      <c r="M132" s="137">
        <v>0.16</v>
      </c>
      <c r="N132" s="138">
        <v>0</v>
      </c>
      <c r="O132" s="138">
        <v>0</v>
      </c>
      <c r="P132" s="104"/>
      <c r="Q132" s="104"/>
      <c r="R132" s="117">
        <f t="shared" ca="1" si="12"/>
        <v>40634</v>
      </c>
      <c r="S132" s="106">
        <f t="shared" si="13"/>
        <v>0.83000000000000007</v>
      </c>
      <c r="T132" s="105">
        <f t="shared" si="16"/>
        <v>0.9</v>
      </c>
      <c r="U132" s="107">
        <f t="shared" si="14"/>
        <v>0.97</v>
      </c>
      <c r="BP132" s="81">
        <f t="shared" si="18"/>
        <v>131</v>
      </c>
      <c r="BQ132" s="112" t="s">
        <v>365</v>
      </c>
      <c r="BR132" s="80" t="s">
        <v>228</v>
      </c>
      <c r="BS132" s="79" t="s">
        <v>254</v>
      </c>
      <c r="BT132" s="85" t="s">
        <v>230</v>
      </c>
      <c r="BU132" s="85"/>
      <c r="BV132" s="79">
        <v>1</v>
      </c>
      <c r="BW132" s="80" t="s">
        <v>964</v>
      </c>
      <c r="BX132"/>
      <c r="BZ132" s="81">
        <f t="shared" si="19"/>
        <v>131</v>
      </c>
      <c r="CA132" s="112" t="s">
        <v>589</v>
      </c>
      <c r="CB132" s="80" t="s">
        <v>231</v>
      </c>
      <c r="CC132" s="79" t="s">
        <v>229</v>
      </c>
      <c r="CD132" s="85" t="s">
        <v>230</v>
      </c>
      <c r="CE132" s="85"/>
      <c r="CF132" s="79">
        <v>1</v>
      </c>
      <c r="CG132" s="139" t="s">
        <v>779</v>
      </c>
      <c r="CH132"/>
    </row>
    <row r="133" spans="1:86" ht="12.75" x14ac:dyDescent="0.2">
      <c r="A133" s="102"/>
      <c r="B133" s="103">
        <f t="shared" ca="1" si="15"/>
        <v>40664</v>
      </c>
      <c r="C133" s="135">
        <v>6.0364153211494E-2</v>
      </c>
      <c r="D133" s="135">
        <v>0.55000000000000004</v>
      </c>
      <c r="E133" s="135">
        <v>0.55000000000000004</v>
      </c>
      <c r="F133" s="135">
        <v>0.17249999999999999</v>
      </c>
      <c r="G133" s="135">
        <v>0.18</v>
      </c>
      <c r="H133" s="135">
        <v>0.1875</v>
      </c>
      <c r="I133" s="136">
        <v>3.9010000000000002</v>
      </c>
      <c r="J133" s="137">
        <v>3.9060000000000001</v>
      </c>
      <c r="K133" s="137">
        <v>3.911</v>
      </c>
      <c r="L133" s="137">
        <v>0.11</v>
      </c>
      <c r="M133" s="137">
        <v>0.11</v>
      </c>
      <c r="N133" s="138">
        <v>0</v>
      </c>
      <c r="O133" s="138">
        <v>0</v>
      </c>
      <c r="P133" s="104"/>
      <c r="Q133" s="104"/>
      <c r="R133" s="117">
        <f t="shared" ca="1" si="12"/>
        <v>40664</v>
      </c>
      <c r="S133" s="106">
        <f t="shared" si="13"/>
        <v>0.48000000000000004</v>
      </c>
      <c r="T133" s="105">
        <f t="shared" si="16"/>
        <v>0.55000000000000004</v>
      </c>
      <c r="U133" s="107">
        <f t="shared" si="14"/>
        <v>0.62000000000000011</v>
      </c>
      <c r="BP133" s="81">
        <f t="shared" si="18"/>
        <v>132</v>
      </c>
      <c r="BQ133" s="112" t="s">
        <v>366</v>
      </c>
      <c r="BR133" s="80" t="s">
        <v>228</v>
      </c>
      <c r="BS133" s="79" t="s">
        <v>254</v>
      </c>
      <c r="BT133" s="85" t="s">
        <v>230</v>
      </c>
      <c r="BU133" s="85"/>
      <c r="BV133" s="79">
        <v>1</v>
      </c>
      <c r="BW133" s="80" t="s">
        <v>965</v>
      </c>
      <c r="BX133"/>
      <c r="BZ133" s="81">
        <f t="shared" si="19"/>
        <v>132</v>
      </c>
      <c r="CA133" s="112" t="s">
        <v>590</v>
      </c>
      <c r="CB133" s="80" t="s">
        <v>231</v>
      </c>
      <c r="CC133" s="79" t="s">
        <v>229</v>
      </c>
      <c r="CD133" s="85" t="s">
        <v>230</v>
      </c>
      <c r="CE133" s="85"/>
      <c r="CF133" s="79">
        <v>1</v>
      </c>
      <c r="CG133" s="139" t="s">
        <v>780</v>
      </c>
      <c r="CH133"/>
    </row>
    <row r="134" spans="1:86" ht="12.75" x14ac:dyDescent="0.2">
      <c r="A134" s="102"/>
      <c r="B134" s="103">
        <f t="shared" ca="1" si="15"/>
        <v>40695</v>
      </c>
      <c r="C134" s="135">
        <v>6.0426634075351898E-2</v>
      </c>
      <c r="D134" s="135">
        <v>0.6</v>
      </c>
      <c r="E134" s="135">
        <v>0.6</v>
      </c>
      <c r="F134" s="135">
        <v>0.17249999999999999</v>
      </c>
      <c r="G134" s="135">
        <v>0.18</v>
      </c>
      <c r="H134" s="135">
        <v>0.1875</v>
      </c>
      <c r="I134" s="136">
        <v>3.891</v>
      </c>
      <c r="J134" s="137">
        <v>3.8960000000000004</v>
      </c>
      <c r="K134" s="137">
        <v>3.9010000000000002</v>
      </c>
      <c r="L134" s="137">
        <v>0.11</v>
      </c>
      <c r="M134" s="137">
        <v>0.11</v>
      </c>
      <c r="N134" s="138">
        <v>0</v>
      </c>
      <c r="O134" s="138">
        <v>0</v>
      </c>
      <c r="P134" s="104"/>
      <c r="Q134" s="104"/>
      <c r="R134" s="117">
        <f t="shared" ca="1" si="12"/>
        <v>40695</v>
      </c>
      <c r="S134" s="106">
        <f t="shared" si="13"/>
        <v>0.53</v>
      </c>
      <c r="T134" s="105">
        <f t="shared" si="16"/>
        <v>0.6</v>
      </c>
      <c r="U134" s="107">
        <f t="shared" si="14"/>
        <v>0.66999999999999993</v>
      </c>
      <c r="BP134" s="81">
        <f t="shared" si="18"/>
        <v>133</v>
      </c>
      <c r="BQ134" s="112" t="s">
        <v>367</v>
      </c>
      <c r="BR134" s="80" t="s">
        <v>228</v>
      </c>
      <c r="BS134" s="79" t="s">
        <v>254</v>
      </c>
      <c r="BT134" s="85" t="s">
        <v>230</v>
      </c>
      <c r="BU134" s="85"/>
      <c r="BV134" s="79">
        <v>1</v>
      </c>
      <c r="BW134" s="80" t="s">
        <v>966</v>
      </c>
      <c r="BX134"/>
      <c r="BZ134" s="81">
        <f t="shared" si="19"/>
        <v>133</v>
      </c>
      <c r="CA134" s="112" t="s">
        <v>591</v>
      </c>
      <c r="CB134" s="80" t="s">
        <v>231</v>
      </c>
      <c r="CC134" s="79" t="s">
        <v>229</v>
      </c>
      <c r="CD134" s="85" t="s">
        <v>230</v>
      </c>
      <c r="CE134" s="85"/>
      <c r="CF134" s="79">
        <v>1</v>
      </c>
      <c r="CG134" s="139" t="s">
        <v>781</v>
      </c>
      <c r="CH134"/>
    </row>
    <row r="135" spans="1:86" ht="12.75" x14ac:dyDescent="0.2">
      <c r="A135" s="102"/>
      <c r="B135" s="103">
        <f t="shared" ca="1" si="15"/>
        <v>40725</v>
      </c>
      <c r="C135" s="135">
        <v>6.0491197636034499E-2</v>
      </c>
      <c r="D135" s="135">
        <v>0.6</v>
      </c>
      <c r="E135" s="135">
        <v>0.6</v>
      </c>
      <c r="F135" s="135">
        <v>0.17249999999999999</v>
      </c>
      <c r="G135" s="135">
        <v>0.18</v>
      </c>
      <c r="H135" s="135">
        <v>0.1875</v>
      </c>
      <c r="I135" s="136">
        <v>3.927</v>
      </c>
      <c r="J135" s="137">
        <v>3.9320000000000004</v>
      </c>
      <c r="K135" s="137">
        <v>3.9370000000000003</v>
      </c>
      <c r="L135" s="137">
        <v>0.11</v>
      </c>
      <c r="M135" s="137">
        <v>0.11</v>
      </c>
      <c r="N135" s="138">
        <v>0</v>
      </c>
      <c r="O135" s="138">
        <v>0</v>
      </c>
      <c r="P135" s="104"/>
      <c r="Q135" s="104"/>
      <c r="R135" s="117">
        <f t="shared" ca="1" si="12"/>
        <v>40725</v>
      </c>
      <c r="S135" s="106">
        <f t="shared" si="13"/>
        <v>0.53</v>
      </c>
      <c r="T135" s="105">
        <f t="shared" si="16"/>
        <v>0.6</v>
      </c>
      <c r="U135" s="107">
        <f t="shared" si="14"/>
        <v>0.66999999999999993</v>
      </c>
      <c r="BP135" s="81">
        <f t="shared" si="18"/>
        <v>134</v>
      </c>
      <c r="BQ135" s="112" t="s">
        <v>368</v>
      </c>
      <c r="BR135" s="80" t="s">
        <v>228</v>
      </c>
      <c r="BS135" s="79" t="s">
        <v>254</v>
      </c>
      <c r="BT135" s="85" t="s">
        <v>230</v>
      </c>
      <c r="BU135" s="85"/>
      <c r="BV135" s="79">
        <v>1</v>
      </c>
      <c r="BW135" s="80" t="s">
        <v>967</v>
      </c>
      <c r="BX135"/>
      <c r="BZ135" s="81">
        <f t="shared" si="19"/>
        <v>134</v>
      </c>
      <c r="CA135" s="112" t="s">
        <v>592</v>
      </c>
      <c r="CB135" s="80" t="s">
        <v>231</v>
      </c>
      <c r="CC135" s="79" t="s">
        <v>229</v>
      </c>
      <c r="CD135" s="85" t="s">
        <v>230</v>
      </c>
      <c r="CE135" s="85"/>
      <c r="CF135" s="79">
        <v>1</v>
      </c>
      <c r="CG135" s="139" t="s">
        <v>782</v>
      </c>
      <c r="CH135"/>
    </row>
    <row r="136" spans="1:86" ht="12.75" x14ac:dyDescent="0.2">
      <c r="A136" s="102"/>
      <c r="B136" s="103">
        <f t="shared" ca="1" si="15"/>
        <v>40756</v>
      </c>
      <c r="C136" s="135">
        <v>6.05536785025294E-2</v>
      </c>
      <c r="D136" s="135">
        <v>0.65</v>
      </c>
      <c r="E136" s="135">
        <v>0.65</v>
      </c>
      <c r="F136" s="135">
        <v>0.17249999999999999</v>
      </c>
      <c r="G136" s="135">
        <v>0.18</v>
      </c>
      <c r="H136" s="135">
        <v>0.1875</v>
      </c>
      <c r="I136" s="136">
        <v>3.9770000000000003</v>
      </c>
      <c r="J136" s="137">
        <v>3.9820000000000002</v>
      </c>
      <c r="K136" s="137">
        <v>3.9870000000000001</v>
      </c>
      <c r="L136" s="137">
        <v>0.11</v>
      </c>
      <c r="M136" s="137">
        <v>0.11</v>
      </c>
      <c r="N136" s="138">
        <v>0</v>
      </c>
      <c r="O136" s="138">
        <v>0</v>
      </c>
      <c r="P136" s="104"/>
      <c r="Q136" s="104"/>
      <c r="R136" s="117">
        <f t="shared" ca="1" si="12"/>
        <v>40756</v>
      </c>
      <c r="S136" s="106">
        <f t="shared" si="13"/>
        <v>0.58000000000000007</v>
      </c>
      <c r="T136" s="105">
        <f t="shared" si="16"/>
        <v>0.65</v>
      </c>
      <c r="U136" s="107">
        <f t="shared" si="14"/>
        <v>0.72</v>
      </c>
      <c r="BP136" s="81">
        <f t="shared" si="18"/>
        <v>135</v>
      </c>
      <c r="BQ136" s="112" t="s">
        <v>369</v>
      </c>
      <c r="BR136" s="80" t="s">
        <v>228</v>
      </c>
      <c r="BS136" s="79" t="s">
        <v>254</v>
      </c>
      <c r="BT136" s="85" t="s">
        <v>230</v>
      </c>
      <c r="BU136" s="85"/>
      <c r="BV136" s="79">
        <v>1</v>
      </c>
      <c r="BW136" s="80" t="s">
        <v>968</v>
      </c>
      <c r="BX136"/>
      <c r="BZ136" s="81">
        <f t="shared" si="19"/>
        <v>135</v>
      </c>
      <c r="CA136" s="112" t="s">
        <v>593</v>
      </c>
      <c r="CB136" s="80" t="s">
        <v>231</v>
      </c>
      <c r="CC136" s="79" t="s">
        <v>229</v>
      </c>
      <c r="CD136" s="85" t="s">
        <v>230</v>
      </c>
      <c r="CE136" s="85"/>
      <c r="CF136" s="79">
        <v>1</v>
      </c>
      <c r="CG136" s="139" t="s">
        <v>783</v>
      </c>
      <c r="CH136"/>
    </row>
    <row r="137" spans="1:86" ht="12.75" x14ac:dyDescent="0.2">
      <c r="A137" s="102"/>
      <c r="B137" s="103">
        <f t="shared" ca="1" si="15"/>
        <v>40787</v>
      </c>
      <c r="C137" s="135">
        <v>6.0611934127990701E-2</v>
      </c>
      <c r="D137" s="135">
        <v>0.7</v>
      </c>
      <c r="E137" s="135">
        <v>0.7</v>
      </c>
      <c r="F137" s="135">
        <v>0.17249999999999999</v>
      </c>
      <c r="G137" s="135">
        <v>0.18</v>
      </c>
      <c r="H137" s="135">
        <v>0.1875</v>
      </c>
      <c r="I137" s="136">
        <v>4</v>
      </c>
      <c r="J137" s="137">
        <v>4.0049999999999999</v>
      </c>
      <c r="K137" s="137">
        <v>4.01</v>
      </c>
      <c r="L137" s="137">
        <v>0.11</v>
      </c>
      <c r="M137" s="137">
        <v>0.11</v>
      </c>
      <c r="N137" s="138">
        <v>0</v>
      </c>
      <c r="O137" s="138">
        <v>0</v>
      </c>
      <c r="P137" s="104"/>
      <c r="Q137" s="104"/>
      <c r="R137" s="117">
        <f t="shared" ca="1" si="12"/>
        <v>40787</v>
      </c>
      <c r="S137" s="106">
        <f t="shared" si="13"/>
        <v>0.62999999999999989</v>
      </c>
      <c r="T137" s="105">
        <f t="shared" si="16"/>
        <v>0.7</v>
      </c>
      <c r="U137" s="107">
        <f t="shared" si="14"/>
        <v>0.77</v>
      </c>
      <c r="BP137" s="81">
        <f t="shared" si="18"/>
        <v>136</v>
      </c>
      <c r="BQ137" s="112" t="s">
        <v>370</v>
      </c>
      <c r="BR137" s="80" t="s">
        <v>228</v>
      </c>
      <c r="BS137" s="79" t="s">
        <v>254</v>
      </c>
      <c r="BT137" s="85" t="s">
        <v>230</v>
      </c>
      <c r="BU137" s="85"/>
      <c r="BV137" s="79">
        <v>1</v>
      </c>
      <c r="BW137" s="80" t="s">
        <v>969</v>
      </c>
      <c r="BX137"/>
      <c r="BZ137" s="81">
        <f t="shared" si="19"/>
        <v>136</v>
      </c>
      <c r="CA137" s="112" t="s">
        <v>595</v>
      </c>
      <c r="CB137" s="80" t="s">
        <v>231</v>
      </c>
      <c r="CC137" s="79" t="s">
        <v>229</v>
      </c>
      <c r="CD137" s="85" t="s">
        <v>230</v>
      </c>
      <c r="CE137" s="85"/>
      <c r="CF137" s="79">
        <v>1</v>
      </c>
      <c r="CG137" s="139" t="s">
        <v>784</v>
      </c>
      <c r="CH137"/>
    </row>
    <row r="138" spans="1:86" ht="12.75" x14ac:dyDescent="0.2">
      <c r="A138" s="102"/>
      <c r="B138" s="103">
        <f t="shared" ca="1" si="15"/>
        <v>40817</v>
      </c>
      <c r="C138" s="135">
        <v>6.0648562538446499E-2</v>
      </c>
      <c r="D138" s="135">
        <v>0.7</v>
      </c>
      <c r="E138" s="135">
        <v>0.7</v>
      </c>
      <c r="F138" s="135">
        <v>0.17249999999999999</v>
      </c>
      <c r="G138" s="135">
        <v>0.18</v>
      </c>
      <c r="H138" s="135">
        <v>0.1875</v>
      </c>
      <c r="I138" s="136">
        <v>4.0149999999999997</v>
      </c>
      <c r="J138" s="137">
        <v>4.0199999999999996</v>
      </c>
      <c r="K138" s="137">
        <v>4.0250000000000004</v>
      </c>
      <c r="L138" s="137">
        <v>0.11</v>
      </c>
      <c r="M138" s="137">
        <v>0.11</v>
      </c>
      <c r="N138" s="138">
        <v>0</v>
      </c>
      <c r="O138" s="138">
        <v>0</v>
      </c>
      <c r="P138" s="104"/>
      <c r="Q138" s="104"/>
      <c r="R138" s="117">
        <f t="shared" ca="1" si="12"/>
        <v>40817</v>
      </c>
      <c r="S138" s="106">
        <f t="shared" si="13"/>
        <v>0.62999999999999989</v>
      </c>
      <c r="T138" s="105">
        <f t="shared" si="16"/>
        <v>0.7</v>
      </c>
      <c r="U138" s="107">
        <f t="shared" si="14"/>
        <v>0.77</v>
      </c>
      <c r="BP138" s="81">
        <f t="shared" si="18"/>
        <v>137</v>
      </c>
      <c r="BQ138" s="112" t="s">
        <v>371</v>
      </c>
      <c r="BR138" s="80" t="s">
        <v>228</v>
      </c>
      <c r="BS138" s="79" t="s">
        <v>254</v>
      </c>
      <c r="BT138" s="85" t="s">
        <v>230</v>
      </c>
      <c r="BU138" s="85"/>
      <c r="BV138" s="79">
        <v>1</v>
      </c>
      <c r="BW138" s="80" t="s">
        <v>970</v>
      </c>
      <c r="BX138"/>
      <c r="BZ138" s="81">
        <f t="shared" si="19"/>
        <v>137</v>
      </c>
      <c r="CA138" s="112" t="s">
        <v>596</v>
      </c>
      <c r="CB138" s="80" t="s">
        <v>231</v>
      </c>
      <c r="CC138" s="79" t="s">
        <v>229</v>
      </c>
      <c r="CD138" s="85" t="s">
        <v>230</v>
      </c>
      <c r="CE138" s="85"/>
      <c r="CF138" s="79">
        <v>1</v>
      </c>
      <c r="CG138" s="139" t="s">
        <v>785</v>
      </c>
      <c r="CH138"/>
    </row>
    <row r="139" spans="1:86" ht="12.75" x14ac:dyDescent="0.2">
      <c r="A139" s="102"/>
      <c r="B139" s="103">
        <f t="shared" ca="1" si="15"/>
        <v>40848</v>
      </c>
      <c r="C139" s="135">
        <v>6.0684009387698801E-2</v>
      </c>
      <c r="D139" s="135">
        <v>0.75</v>
      </c>
      <c r="E139" s="135">
        <v>0.75</v>
      </c>
      <c r="F139" s="135">
        <v>0.17249999999999999</v>
      </c>
      <c r="G139" s="135">
        <v>0.18</v>
      </c>
      <c r="H139" s="135">
        <v>0.1875</v>
      </c>
      <c r="I139" s="136">
        <v>4.0440000000000005</v>
      </c>
      <c r="J139" s="137">
        <v>4.0490000000000004</v>
      </c>
      <c r="K139" s="137">
        <v>4.0540000000000003</v>
      </c>
      <c r="L139" s="137">
        <v>0.11</v>
      </c>
      <c r="M139" s="137">
        <v>0.11</v>
      </c>
      <c r="N139" s="138">
        <v>0</v>
      </c>
      <c r="O139" s="138">
        <v>0</v>
      </c>
      <c r="P139" s="104"/>
      <c r="Q139" s="104"/>
      <c r="R139" s="117">
        <f t="shared" ca="1" si="12"/>
        <v>40848</v>
      </c>
      <c r="S139" s="106">
        <f t="shared" si="13"/>
        <v>0.67999999999999994</v>
      </c>
      <c r="T139" s="105">
        <f t="shared" si="16"/>
        <v>0.75</v>
      </c>
      <c r="U139" s="107">
        <f t="shared" si="14"/>
        <v>0.82000000000000006</v>
      </c>
      <c r="BP139" s="81">
        <f t="shared" si="18"/>
        <v>138</v>
      </c>
      <c r="BQ139" s="112" t="s">
        <v>372</v>
      </c>
      <c r="BR139" s="80" t="s">
        <v>228</v>
      </c>
      <c r="BS139" s="79" t="s">
        <v>254</v>
      </c>
      <c r="BT139" s="85" t="s">
        <v>230</v>
      </c>
      <c r="BU139" s="85"/>
      <c r="BV139" s="79">
        <v>1</v>
      </c>
      <c r="BW139" s="80" t="s">
        <v>971</v>
      </c>
      <c r="BX139"/>
      <c r="BZ139" s="81">
        <f t="shared" si="19"/>
        <v>138</v>
      </c>
      <c r="CA139" s="112" t="s">
        <v>597</v>
      </c>
      <c r="CB139" s="80" t="s">
        <v>231</v>
      </c>
      <c r="CC139" s="79" t="s">
        <v>229</v>
      </c>
      <c r="CD139" s="85" t="s">
        <v>230</v>
      </c>
      <c r="CE139" s="85"/>
      <c r="CF139" s="79">
        <v>1</v>
      </c>
      <c r="CG139" s="139" t="s">
        <v>786</v>
      </c>
      <c r="CH139"/>
    </row>
    <row r="140" spans="1:86" ht="12.75" x14ac:dyDescent="0.2">
      <c r="A140" s="102"/>
      <c r="B140" s="103">
        <f t="shared" ca="1" si="15"/>
        <v>40878</v>
      </c>
      <c r="C140" s="135">
        <v>6.0720637799031703E-2</v>
      </c>
      <c r="D140" s="135">
        <v>0.95</v>
      </c>
      <c r="E140" s="135">
        <v>0.95</v>
      </c>
      <c r="F140" s="135">
        <v>0.17249999999999999</v>
      </c>
      <c r="G140" s="135">
        <v>0.18</v>
      </c>
      <c r="H140" s="135">
        <v>0.1875</v>
      </c>
      <c r="I140" s="136">
        <v>4.1840000000000002</v>
      </c>
      <c r="J140" s="137">
        <v>4.1890000000000001</v>
      </c>
      <c r="K140" s="137">
        <v>4.194</v>
      </c>
      <c r="L140" s="137">
        <v>0.16</v>
      </c>
      <c r="M140" s="137">
        <v>0.16</v>
      </c>
      <c r="N140" s="138">
        <v>0</v>
      </c>
      <c r="O140" s="138">
        <v>0</v>
      </c>
      <c r="P140" s="104"/>
      <c r="Q140" s="104"/>
      <c r="R140" s="117">
        <f t="shared" ca="1" si="12"/>
        <v>40878</v>
      </c>
      <c r="S140" s="106">
        <f t="shared" si="13"/>
        <v>0.87999999999999989</v>
      </c>
      <c r="T140" s="105">
        <f t="shared" si="16"/>
        <v>0.95</v>
      </c>
      <c r="U140" s="107">
        <f t="shared" si="14"/>
        <v>1.02</v>
      </c>
      <c r="BP140" s="81">
        <f t="shared" si="18"/>
        <v>139</v>
      </c>
      <c r="BQ140" s="112" t="s">
        <v>373</v>
      </c>
      <c r="BR140" s="80" t="s">
        <v>228</v>
      </c>
      <c r="BS140" s="79" t="s">
        <v>254</v>
      </c>
      <c r="BT140" s="85" t="s">
        <v>230</v>
      </c>
      <c r="BU140" s="85"/>
      <c r="BV140" s="79">
        <v>1</v>
      </c>
      <c r="BW140" s="80" t="s">
        <v>972</v>
      </c>
      <c r="BX140"/>
      <c r="BZ140" s="81">
        <f t="shared" si="19"/>
        <v>139</v>
      </c>
      <c r="CA140" s="112" t="s">
        <v>598</v>
      </c>
      <c r="CB140" s="80" t="s">
        <v>231</v>
      </c>
      <c r="CC140" s="79" t="s">
        <v>229</v>
      </c>
      <c r="CD140" s="85" t="s">
        <v>230</v>
      </c>
      <c r="CE140" s="85"/>
      <c r="CF140" s="79">
        <v>1</v>
      </c>
      <c r="CG140" s="139" t="s">
        <v>787</v>
      </c>
      <c r="CH140"/>
    </row>
    <row r="141" spans="1:86" ht="12.75" x14ac:dyDescent="0.2">
      <c r="A141" s="102"/>
      <c r="B141" s="103">
        <f t="shared" ca="1" si="15"/>
        <v>40909</v>
      </c>
      <c r="C141" s="135">
        <v>6.0756084649133103E-2</v>
      </c>
      <c r="D141" s="135">
        <v>1.1499999999999999</v>
      </c>
      <c r="E141" s="135">
        <v>1.1499999999999999</v>
      </c>
      <c r="F141" s="135">
        <v>0.17249999999999999</v>
      </c>
      <c r="G141" s="135">
        <v>0.18</v>
      </c>
      <c r="H141" s="135">
        <v>0.1875</v>
      </c>
      <c r="I141" s="136">
        <v>4.3330000000000002</v>
      </c>
      <c r="J141" s="137">
        <v>4.3380000000000001</v>
      </c>
      <c r="K141" s="137">
        <v>4.343</v>
      </c>
      <c r="L141" s="137">
        <v>0.16</v>
      </c>
      <c r="M141" s="137">
        <v>0.16</v>
      </c>
      <c r="N141" s="138">
        <v>0</v>
      </c>
      <c r="O141" s="138">
        <v>0</v>
      </c>
      <c r="P141" s="104"/>
      <c r="Q141" s="104"/>
      <c r="R141" s="117">
        <f t="shared" ca="1" si="12"/>
        <v>40909</v>
      </c>
      <c r="S141" s="106">
        <f t="shared" si="13"/>
        <v>1.0799999999999998</v>
      </c>
      <c r="T141" s="105">
        <f t="shared" si="16"/>
        <v>1.1499999999999999</v>
      </c>
      <c r="U141" s="107">
        <f t="shared" si="14"/>
        <v>1.22</v>
      </c>
      <c r="BP141" s="81">
        <f t="shared" si="18"/>
        <v>140</v>
      </c>
      <c r="BQ141" s="112" t="s">
        <v>374</v>
      </c>
      <c r="BR141" s="80" t="s">
        <v>228</v>
      </c>
      <c r="BS141" s="79" t="s">
        <v>254</v>
      </c>
      <c r="BT141" s="85" t="s">
        <v>230</v>
      </c>
      <c r="BU141" s="85"/>
      <c r="BV141" s="79">
        <v>1</v>
      </c>
      <c r="BW141" s="80" t="s">
        <v>973</v>
      </c>
      <c r="BX141"/>
      <c r="BZ141" s="81">
        <f t="shared" si="19"/>
        <v>140</v>
      </c>
      <c r="CA141" s="112" t="s">
        <v>599</v>
      </c>
      <c r="CB141" s="80" t="s">
        <v>231</v>
      </c>
      <c r="CC141" s="79" t="s">
        <v>229</v>
      </c>
      <c r="CD141" s="85" t="s">
        <v>230</v>
      </c>
      <c r="CE141" s="85"/>
      <c r="CF141" s="79">
        <v>1</v>
      </c>
      <c r="CG141" s="139" t="s">
        <v>788</v>
      </c>
      <c r="CH141"/>
    </row>
    <row r="142" spans="1:86" ht="12.75" x14ac:dyDescent="0.2">
      <c r="A142" s="102"/>
      <c r="B142" s="103">
        <f t="shared" ca="1" si="15"/>
        <v>40940</v>
      </c>
      <c r="C142" s="135">
        <v>6.0792713061342603E-2</v>
      </c>
      <c r="D142" s="135">
        <v>1.1499999999999999</v>
      </c>
      <c r="E142" s="135">
        <v>1.1499999999999999</v>
      </c>
      <c r="F142" s="135">
        <v>0.17249999999999999</v>
      </c>
      <c r="G142" s="135">
        <v>0.18</v>
      </c>
      <c r="H142" s="135">
        <v>0.1875</v>
      </c>
      <c r="I142" s="136">
        <v>4.4470000000000001</v>
      </c>
      <c r="J142" s="137">
        <v>4.452</v>
      </c>
      <c r="K142" s="137">
        <v>4.4569999999999999</v>
      </c>
      <c r="L142" s="137">
        <v>0.16</v>
      </c>
      <c r="M142" s="137">
        <v>0.16</v>
      </c>
      <c r="N142" s="138">
        <v>0</v>
      </c>
      <c r="O142" s="138">
        <v>0</v>
      </c>
      <c r="P142" s="104"/>
      <c r="Q142" s="104"/>
      <c r="R142" s="117">
        <f t="shared" ca="1" si="12"/>
        <v>40940</v>
      </c>
      <c r="S142" s="106">
        <f t="shared" si="13"/>
        <v>1.0799999999999998</v>
      </c>
      <c r="T142" s="105">
        <f t="shared" si="16"/>
        <v>1.1499999999999999</v>
      </c>
      <c r="U142" s="107">
        <f t="shared" si="14"/>
        <v>1.22</v>
      </c>
      <c r="BP142" s="81">
        <f t="shared" si="18"/>
        <v>141</v>
      </c>
      <c r="BQ142" s="112" t="s">
        <v>375</v>
      </c>
      <c r="BR142" s="80" t="s">
        <v>228</v>
      </c>
      <c r="BS142" s="79" t="s">
        <v>254</v>
      </c>
      <c r="BT142" s="85" t="s">
        <v>230</v>
      </c>
      <c r="BU142" s="85"/>
      <c r="BV142" s="79">
        <v>1</v>
      </c>
      <c r="BW142" s="80" t="s">
        <v>974</v>
      </c>
      <c r="BX142"/>
      <c r="BZ142" s="81">
        <f t="shared" si="19"/>
        <v>141</v>
      </c>
      <c r="CA142" s="112" t="s">
        <v>600</v>
      </c>
      <c r="CB142" s="80" t="s">
        <v>231</v>
      </c>
      <c r="CC142" s="79" t="s">
        <v>229</v>
      </c>
      <c r="CD142" s="85" t="s">
        <v>230</v>
      </c>
      <c r="CE142" s="85"/>
      <c r="CF142" s="79">
        <v>1</v>
      </c>
      <c r="CG142" s="139" t="s">
        <v>789</v>
      </c>
      <c r="CH142"/>
    </row>
    <row r="143" spans="1:86" ht="12.75" x14ac:dyDescent="0.2">
      <c r="A143" s="102"/>
      <c r="B143" s="103">
        <f t="shared" ca="1" si="15"/>
        <v>40969</v>
      </c>
      <c r="C143" s="135">
        <v>6.0829341473998003E-2</v>
      </c>
      <c r="D143" s="135">
        <v>1.1499999999999999</v>
      </c>
      <c r="E143" s="135">
        <v>1.1499999999999999</v>
      </c>
      <c r="F143" s="135">
        <v>0.16750000000000001</v>
      </c>
      <c r="G143" s="135">
        <v>0.17499999999999999</v>
      </c>
      <c r="H143" s="135">
        <v>0.1825</v>
      </c>
      <c r="I143" s="136">
        <v>4.3340000000000005</v>
      </c>
      <c r="J143" s="137">
        <v>4.3390000000000004</v>
      </c>
      <c r="K143" s="137">
        <v>4.3440000000000003</v>
      </c>
      <c r="L143" s="137">
        <v>0.16</v>
      </c>
      <c r="M143" s="137">
        <v>0.16</v>
      </c>
      <c r="N143" s="138">
        <v>0</v>
      </c>
      <c r="O143" s="138">
        <v>0</v>
      </c>
      <c r="P143" s="104"/>
      <c r="Q143" s="104"/>
      <c r="R143" s="117">
        <f t="shared" ca="1" si="12"/>
        <v>40969</v>
      </c>
      <c r="S143" s="106">
        <f t="shared" si="13"/>
        <v>1.0799999999999998</v>
      </c>
      <c r="T143" s="105">
        <f t="shared" si="16"/>
        <v>1.1499999999999999</v>
      </c>
      <c r="U143" s="107">
        <f t="shared" si="14"/>
        <v>1.22</v>
      </c>
      <c r="BP143" s="81">
        <f t="shared" si="18"/>
        <v>142</v>
      </c>
      <c r="BQ143" s="112" t="s">
        <v>376</v>
      </c>
      <c r="BR143" s="80" t="s">
        <v>228</v>
      </c>
      <c r="BS143" s="79" t="s">
        <v>254</v>
      </c>
      <c r="BT143" s="85" t="s">
        <v>230</v>
      </c>
      <c r="BU143" s="85"/>
      <c r="BV143" s="79">
        <v>1</v>
      </c>
      <c r="BW143" s="80" t="s">
        <v>975</v>
      </c>
      <c r="BX143"/>
      <c r="BZ143" s="81">
        <f t="shared" si="19"/>
        <v>142</v>
      </c>
      <c r="CA143" s="112" t="s">
        <v>601</v>
      </c>
      <c r="CB143" s="80" t="s">
        <v>231</v>
      </c>
      <c r="CC143" s="79" t="s">
        <v>229</v>
      </c>
      <c r="CD143" s="85" t="s">
        <v>230</v>
      </c>
      <c r="CE143" s="85"/>
      <c r="CF143" s="79">
        <v>1</v>
      </c>
      <c r="CG143" s="139" t="s">
        <v>790</v>
      </c>
      <c r="CH143"/>
    </row>
    <row r="144" spans="1:86" ht="12.75" x14ac:dyDescent="0.2">
      <c r="A144" s="102"/>
      <c r="B144" s="103">
        <f t="shared" ca="1" si="15"/>
        <v>41000</v>
      </c>
      <c r="C144" s="135">
        <v>6.0863606763659601E-2</v>
      </c>
      <c r="D144" s="135">
        <v>0.9</v>
      </c>
      <c r="E144" s="135">
        <v>0.9</v>
      </c>
      <c r="F144" s="135">
        <v>0.16250000000000001</v>
      </c>
      <c r="G144" s="135">
        <v>0.17</v>
      </c>
      <c r="H144" s="135">
        <v>0.17749999999999999</v>
      </c>
      <c r="I144" s="136">
        <v>4.2010000000000005</v>
      </c>
      <c r="J144" s="137">
        <v>4.2060000000000004</v>
      </c>
      <c r="K144" s="137">
        <v>4.2110000000000003</v>
      </c>
      <c r="L144" s="137">
        <v>0.16</v>
      </c>
      <c r="M144" s="137">
        <v>0.16</v>
      </c>
      <c r="N144" s="138">
        <v>0</v>
      </c>
      <c r="O144" s="138">
        <v>0</v>
      </c>
      <c r="P144" s="104"/>
      <c r="Q144" s="104"/>
      <c r="R144" s="117">
        <f t="shared" ca="1" si="12"/>
        <v>41000</v>
      </c>
      <c r="S144" s="106">
        <f t="shared" si="13"/>
        <v>0.83000000000000007</v>
      </c>
      <c r="T144" s="105">
        <f t="shared" si="16"/>
        <v>0.9</v>
      </c>
      <c r="U144" s="107">
        <f t="shared" si="14"/>
        <v>0.97</v>
      </c>
      <c r="BP144" s="81">
        <f t="shared" si="18"/>
        <v>143</v>
      </c>
      <c r="BQ144" s="112" t="s">
        <v>377</v>
      </c>
      <c r="BR144" s="80" t="s">
        <v>228</v>
      </c>
      <c r="BS144" s="79" t="s">
        <v>254</v>
      </c>
      <c r="BT144" s="85" t="s">
        <v>230</v>
      </c>
      <c r="BU144" s="85"/>
      <c r="BV144" s="79">
        <v>1</v>
      </c>
      <c r="BW144" s="80" t="s">
        <v>976</v>
      </c>
      <c r="BX144"/>
      <c r="BZ144" s="81">
        <f t="shared" si="19"/>
        <v>143</v>
      </c>
      <c r="CA144" s="112" t="s">
        <v>602</v>
      </c>
      <c r="CB144" s="80" t="s">
        <v>231</v>
      </c>
      <c r="CC144" s="79" t="s">
        <v>229</v>
      </c>
      <c r="CD144" s="85" t="s">
        <v>230</v>
      </c>
      <c r="CE144" s="85"/>
      <c r="CF144" s="79">
        <v>1</v>
      </c>
      <c r="CG144" s="139" t="s">
        <v>791</v>
      </c>
      <c r="CH144"/>
    </row>
    <row r="145" spans="1:86" ht="12.75" x14ac:dyDescent="0.2">
      <c r="A145" s="102"/>
      <c r="B145" s="103">
        <f t="shared" ca="1" si="15"/>
        <v>41030</v>
      </c>
      <c r="C145" s="135">
        <v>6.0900235177177499E-2</v>
      </c>
      <c r="D145" s="135">
        <v>0.55000000000000004</v>
      </c>
      <c r="E145" s="135">
        <v>0.55000000000000004</v>
      </c>
      <c r="F145" s="135">
        <v>0.16250000000000001</v>
      </c>
      <c r="G145" s="135">
        <v>0.17</v>
      </c>
      <c r="H145" s="135">
        <v>0.17749999999999999</v>
      </c>
      <c r="I145" s="136">
        <v>3.9810000000000003</v>
      </c>
      <c r="J145" s="137">
        <v>3.9860000000000002</v>
      </c>
      <c r="K145" s="137">
        <v>3.9910000000000001</v>
      </c>
      <c r="L145" s="137">
        <v>0.11</v>
      </c>
      <c r="M145" s="137">
        <v>0.11</v>
      </c>
      <c r="N145" s="138">
        <v>0</v>
      </c>
      <c r="O145" s="138">
        <v>0</v>
      </c>
      <c r="P145" s="104"/>
      <c r="Q145" s="104"/>
      <c r="R145" s="117">
        <f t="shared" ref="R145:R208" ca="1" si="20">B145</f>
        <v>41030</v>
      </c>
      <c r="S145" s="106">
        <f t="shared" ref="S145:S208" si="21">T145-$S$16</f>
        <v>0.48000000000000004</v>
      </c>
      <c r="T145" s="105">
        <f t="shared" si="16"/>
        <v>0.55000000000000004</v>
      </c>
      <c r="U145" s="107">
        <f t="shared" ref="U145:U208" si="22">$U$16+T145</f>
        <v>0.62000000000000011</v>
      </c>
      <c r="BP145" s="81">
        <f t="shared" si="18"/>
        <v>144</v>
      </c>
      <c r="BQ145" s="112" t="s">
        <v>378</v>
      </c>
      <c r="BR145" s="80" t="s">
        <v>228</v>
      </c>
      <c r="BS145" s="79" t="s">
        <v>254</v>
      </c>
      <c r="BT145" s="85" t="s">
        <v>230</v>
      </c>
      <c r="BU145" s="85"/>
      <c r="BV145" s="79">
        <v>1</v>
      </c>
      <c r="BW145" s="80" t="s">
        <v>977</v>
      </c>
      <c r="BX145"/>
      <c r="BZ145" s="81">
        <f t="shared" si="19"/>
        <v>144</v>
      </c>
      <c r="CA145" s="112" t="s">
        <v>603</v>
      </c>
      <c r="CB145" s="80" t="s">
        <v>231</v>
      </c>
      <c r="CC145" s="79" t="s">
        <v>229</v>
      </c>
      <c r="CD145" s="85" t="s">
        <v>230</v>
      </c>
      <c r="CE145" s="85"/>
      <c r="CF145" s="79">
        <v>1</v>
      </c>
      <c r="CG145" s="139" t="s">
        <v>792</v>
      </c>
      <c r="CH145"/>
    </row>
    <row r="146" spans="1:86" ht="12.75" x14ac:dyDescent="0.2">
      <c r="A146" s="102"/>
      <c r="B146" s="103">
        <f t="shared" ref="B146:B209" ca="1" si="23">NextMonth(B145)</f>
        <v>41061</v>
      </c>
      <c r="C146" s="135">
        <v>6.0935682029392702E-2</v>
      </c>
      <c r="D146" s="135">
        <v>0.6</v>
      </c>
      <c r="E146" s="135">
        <v>0.6</v>
      </c>
      <c r="F146" s="135">
        <v>0.16250000000000001</v>
      </c>
      <c r="G146" s="135">
        <v>0.17</v>
      </c>
      <c r="H146" s="135">
        <v>0.17749999999999999</v>
      </c>
      <c r="I146" s="136">
        <v>3.9710000000000001</v>
      </c>
      <c r="J146" s="137">
        <v>3.976</v>
      </c>
      <c r="K146" s="137">
        <v>3.9810000000000003</v>
      </c>
      <c r="L146" s="137">
        <v>0.11</v>
      </c>
      <c r="M146" s="137">
        <v>0.11</v>
      </c>
      <c r="N146" s="138">
        <v>0</v>
      </c>
      <c r="O146" s="138">
        <v>0</v>
      </c>
      <c r="P146" s="104"/>
      <c r="Q146" s="104"/>
      <c r="R146" s="117">
        <f t="shared" ca="1" si="20"/>
        <v>41061</v>
      </c>
      <c r="S146" s="106">
        <f t="shared" si="21"/>
        <v>0.53</v>
      </c>
      <c r="T146" s="105">
        <f t="shared" ref="T146:T209" si="24">D146</f>
        <v>0.6</v>
      </c>
      <c r="U146" s="107">
        <f t="shared" si="22"/>
        <v>0.66999999999999993</v>
      </c>
      <c r="BP146" s="81">
        <f t="shared" si="18"/>
        <v>145</v>
      </c>
      <c r="BQ146" s="112" t="s">
        <v>379</v>
      </c>
      <c r="BR146" s="80" t="s">
        <v>228</v>
      </c>
      <c r="BS146" s="79" t="s">
        <v>254</v>
      </c>
      <c r="BT146" s="85" t="s">
        <v>230</v>
      </c>
      <c r="BU146" s="85"/>
      <c r="BV146" s="79">
        <v>1</v>
      </c>
      <c r="BW146" s="80" t="s">
        <v>978</v>
      </c>
      <c r="BX146"/>
      <c r="BZ146" s="81">
        <f t="shared" si="19"/>
        <v>145</v>
      </c>
      <c r="CA146" s="112" t="s">
        <v>604</v>
      </c>
      <c r="CB146" s="80" t="s">
        <v>231</v>
      </c>
      <c r="CC146" s="79" t="s">
        <v>229</v>
      </c>
      <c r="CD146" s="85" t="s">
        <v>230</v>
      </c>
      <c r="CE146" s="85"/>
      <c r="CF146" s="79">
        <v>1</v>
      </c>
      <c r="CG146" s="139" t="s">
        <v>793</v>
      </c>
      <c r="CH146"/>
    </row>
    <row r="147" spans="1:86" ht="12.75" x14ac:dyDescent="0.2">
      <c r="A147" s="102"/>
      <c r="B147" s="103">
        <f t="shared" ca="1" si="23"/>
        <v>41091</v>
      </c>
      <c r="C147" s="135">
        <v>6.0972310443787203E-2</v>
      </c>
      <c r="D147" s="135">
        <v>0.6</v>
      </c>
      <c r="E147" s="135">
        <v>0.6</v>
      </c>
      <c r="F147" s="135">
        <v>0.16250000000000001</v>
      </c>
      <c r="G147" s="135">
        <v>0.17</v>
      </c>
      <c r="H147" s="135">
        <v>0.17749999999999999</v>
      </c>
      <c r="I147" s="136">
        <v>4.0070000000000006</v>
      </c>
      <c r="J147" s="137">
        <v>4.0120000000000005</v>
      </c>
      <c r="K147" s="137">
        <v>4.0170000000000003</v>
      </c>
      <c r="L147" s="137">
        <v>0.11</v>
      </c>
      <c r="M147" s="137">
        <v>0.11</v>
      </c>
      <c r="N147" s="138">
        <v>0</v>
      </c>
      <c r="O147" s="138">
        <v>0</v>
      </c>
      <c r="P147" s="104"/>
      <c r="Q147" s="104"/>
      <c r="R147" s="117">
        <f t="shared" ca="1" si="20"/>
        <v>41091</v>
      </c>
      <c r="S147" s="106">
        <f t="shared" si="21"/>
        <v>0.53</v>
      </c>
      <c r="T147" s="105">
        <f t="shared" si="24"/>
        <v>0.6</v>
      </c>
      <c r="U147" s="107">
        <f t="shared" si="22"/>
        <v>0.66999999999999993</v>
      </c>
      <c r="BP147" s="81">
        <f t="shared" si="18"/>
        <v>146</v>
      </c>
      <c r="BQ147" s="112" t="s">
        <v>380</v>
      </c>
      <c r="BR147" s="80" t="s">
        <v>228</v>
      </c>
      <c r="BS147" s="79" t="s">
        <v>254</v>
      </c>
      <c r="BT147" s="85" t="s">
        <v>230</v>
      </c>
      <c r="BU147" s="85"/>
      <c r="BV147" s="79">
        <v>1</v>
      </c>
      <c r="BW147" s="80" t="s">
        <v>979</v>
      </c>
      <c r="BX147"/>
      <c r="BZ147" s="81">
        <f t="shared" si="19"/>
        <v>146</v>
      </c>
      <c r="CA147" s="112" t="s">
        <v>605</v>
      </c>
      <c r="CB147" s="80" t="s">
        <v>231</v>
      </c>
      <c r="CC147" s="79" t="s">
        <v>229</v>
      </c>
      <c r="CD147" s="85" t="s">
        <v>230</v>
      </c>
      <c r="CE147" s="85"/>
      <c r="CF147" s="79">
        <v>1</v>
      </c>
      <c r="CG147" s="139" t="s">
        <v>794</v>
      </c>
      <c r="CH147"/>
    </row>
    <row r="148" spans="1:86" ht="12.75" x14ac:dyDescent="0.2">
      <c r="A148" s="102"/>
      <c r="B148" s="103">
        <f t="shared" ca="1" si="23"/>
        <v>41122</v>
      </c>
      <c r="C148" s="135">
        <v>6.1007757296851504E-2</v>
      </c>
      <c r="D148" s="135">
        <v>0.65</v>
      </c>
      <c r="E148" s="135">
        <v>0.65</v>
      </c>
      <c r="F148" s="135">
        <v>0.16250000000000001</v>
      </c>
      <c r="G148" s="135">
        <v>0.17</v>
      </c>
      <c r="H148" s="135">
        <v>0.17749999999999999</v>
      </c>
      <c r="I148" s="136">
        <v>4.0570000000000004</v>
      </c>
      <c r="J148" s="137">
        <v>4.0620000000000003</v>
      </c>
      <c r="K148" s="137">
        <v>4.0670000000000002</v>
      </c>
      <c r="L148" s="137">
        <v>0.11</v>
      </c>
      <c r="M148" s="137">
        <v>0.11</v>
      </c>
      <c r="N148" s="138">
        <v>0</v>
      </c>
      <c r="O148" s="138">
        <v>0</v>
      </c>
      <c r="P148" s="104"/>
      <c r="Q148" s="104"/>
      <c r="R148" s="117">
        <f t="shared" ca="1" si="20"/>
        <v>41122</v>
      </c>
      <c r="S148" s="106">
        <f t="shared" si="21"/>
        <v>0.58000000000000007</v>
      </c>
      <c r="T148" s="105">
        <f t="shared" si="24"/>
        <v>0.65</v>
      </c>
      <c r="U148" s="107">
        <f t="shared" si="22"/>
        <v>0.72</v>
      </c>
      <c r="BP148" s="81">
        <f t="shared" si="18"/>
        <v>147</v>
      </c>
      <c r="BQ148" s="112" t="s">
        <v>381</v>
      </c>
      <c r="BR148" s="80" t="s">
        <v>228</v>
      </c>
      <c r="BS148" s="79" t="s">
        <v>254</v>
      </c>
      <c r="BT148" s="85" t="s">
        <v>230</v>
      </c>
      <c r="BU148" s="85"/>
      <c r="BV148" s="79">
        <v>1</v>
      </c>
      <c r="BW148" s="80" t="s">
        <v>980</v>
      </c>
      <c r="BX148"/>
      <c r="BZ148" s="81">
        <f t="shared" si="19"/>
        <v>147</v>
      </c>
      <c r="CA148" s="112" t="s">
        <v>606</v>
      </c>
      <c r="CB148" s="80" t="s">
        <v>231</v>
      </c>
      <c r="CC148" s="79" t="s">
        <v>229</v>
      </c>
      <c r="CD148" s="85" t="s">
        <v>230</v>
      </c>
      <c r="CE148" s="85"/>
      <c r="CF148" s="79">
        <v>1</v>
      </c>
      <c r="CG148" s="139" t="s">
        <v>795</v>
      </c>
      <c r="CH148"/>
    </row>
    <row r="149" spans="1:86" ht="12.75" x14ac:dyDescent="0.2">
      <c r="A149" s="102"/>
      <c r="B149" s="103">
        <f t="shared" ca="1" si="23"/>
        <v>41153</v>
      </c>
      <c r="C149" s="135">
        <v>6.1044385712122604E-2</v>
      </c>
      <c r="D149" s="135">
        <v>0.7</v>
      </c>
      <c r="E149" s="135">
        <v>0.7</v>
      </c>
      <c r="F149" s="135">
        <v>0.16250000000000001</v>
      </c>
      <c r="G149" s="135">
        <v>0.17</v>
      </c>
      <c r="H149" s="135">
        <v>0.17749999999999999</v>
      </c>
      <c r="I149" s="136">
        <v>4.08</v>
      </c>
      <c r="J149" s="137">
        <v>4.085</v>
      </c>
      <c r="K149" s="137">
        <v>4.09</v>
      </c>
      <c r="L149" s="137">
        <v>0.11</v>
      </c>
      <c r="M149" s="137">
        <v>0.11</v>
      </c>
      <c r="N149" s="138">
        <v>0</v>
      </c>
      <c r="O149" s="138">
        <v>0</v>
      </c>
      <c r="P149" s="104"/>
      <c r="Q149" s="104"/>
      <c r="R149" s="117">
        <f t="shared" ca="1" si="20"/>
        <v>41153</v>
      </c>
      <c r="S149" s="106">
        <f t="shared" si="21"/>
        <v>0.62999999999999989</v>
      </c>
      <c r="T149" s="105">
        <f t="shared" si="24"/>
        <v>0.7</v>
      </c>
      <c r="U149" s="107">
        <f t="shared" si="22"/>
        <v>0.77</v>
      </c>
      <c r="BP149" s="81">
        <f t="shared" si="18"/>
        <v>148</v>
      </c>
      <c r="BQ149" s="112" t="s">
        <v>382</v>
      </c>
      <c r="BR149" s="80" t="s">
        <v>228</v>
      </c>
      <c r="BS149" s="79" t="s">
        <v>254</v>
      </c>
      <c r="BT149" s="85" t="s">
        <v>230</v>
      </c>
      <c r="BU149" s="85"/>
      <c r="BV149" s="79">
        <v>1</v>
      </c>
      <c r="BW149" s="80" t="s">
        <v>981</v>
      </c>
      <c r="BX149"/>
      <c r="BZ149" s="81">
        <f t="shared" si="19"/>
        <v>148</v>
      </c>
      <c r="CA149" s="112" t="s">
        <v>607</v>
      </c>
      <c r="CB149" s="80" t="s">
        <v>231</v>
      </c>
      <c r="CC149" s="79" t="s">
        <v>229</v>
      </c>
      <c r="CD149" s="85" t="s">
        <v>230</v>
      </c>
      <c r="CE149" s="85"/>
      <c r="CF149" s="79">
        <v>1</v>
      </c>
      <c r="CG149" s="139" t="s">
        <v>796</v>
      </c>
      <c r="CH149"/>
    </row>
    <row r="150" spans="1:86" ht="12.75" x14ac:dyDescent="0.2">
      <c r="A150" s="102"/>
      <c r="B150" s="103">
        <f t="shared" ca="1" si="23"/>
        <v>41183</v>
      </c>
      <c r="C150" s="135">
        <v>6.1081014127839499E-2</v>
      </c>
      <c r="D150" s="135">
        <v>0.7</v>
      </c>
      <c r="E150" s="135">
        <v>0.7</v>
      </c>
      <c r="F150" s="135">
        <v>0.16250000000000001</v>
      </c>
      <c r="G150" s="135">
        <v>0.17</v>
      </c>
      <c r="H150" s="135">
        <v>0.17749999999999999</v>
      </c>
      <c r="I150" s="136">
        <v>4.0949999999999998</v>
      </c>
      <c r="J150" s="137">
        <v>4.0999999999999996</v>
      </c>
      <c r="K150" s="137">
        <v>4.1050000000000004</v>
      </c>
      <c r="L150" s="137">
        <v>0.11</v>
      </c>
      <c r="M150" s="137">
        <v>0.11</v>
      </c>
      <c r="N150" s="138">
        <v>0</v>
      </c>
      <c r="O150" s="138">
        <v>0</v>
      </c>
      <c r="P150" s="104"/>
      <c r="Q150" s="104"/>
      <c r="R150" s="117">
        <f t="shared" ca="1" si="20"/>
        <v>41183</v>
      </c>
      <c r="S150" s="106">
        <f t="shared" si="21"/>
        <v>0.62999999999999989</v>
      </c>
      <c r="T150" s="105">
        <f t="shared" si="24"/>
        <v>0.7</v>
      </c>
      <c r="U150" s="107">
        <f t="shared" si="22"/>
        <v>0.77</v>
      </c>
      <c r="BP150" s="81">
        <f t="shared" si="18"/>
        <v>149</v>
      </c>
      <c r="BQ150" s="112" t="s">
        <v>383</v>
      </c>
      <c r="BR150" s="80" t="s">
        <v>228</v>
      </c>
      <c r="BS150" s="79" t="s">
        <v>254</v>
      </c>
      <c r="BT150" s="85" t="s">
        <v>230</v>
      </c>
      <c r="BU150" s="85"/>
      <c r="BV150" s="79">
        <v>1</v>
      </c>
      <c r="BW150" s="80" t="s">
        <v>982</v>
      </c>
      <c r="BX150"/>
      <c r="BZ150" s="81">
        <f t="shared" si="19"/>
        <v>149</v>
      </c>
      <c r="CA150" s="112" t="s">
        <v>608</v>
      </c>
      <c r="CB150" s="80" t="s">
        <v>231</v>
      </c>
      <c r="CC150" s="79" t="s">
        <v>229</v>
      </c>
      <c r="CD150" s="85" t="s">
        <v>230</v>
      </c>
      <c r="CE150" s="85"/>
      <c r="CF150" s="79">
        <v>1</v>
      </c>
      <c r="CG150" s="139" t="s">
        <v>797</v>
      </c>
      <c r="CH150"/>
    </row>
    <row r="151" spans="1:86" ht="12.75" x14ac:dyDescent="0.2">
      <c r="A151" s="102"/>
      <c r="B151" s="103">
        <f t="shared" ca="1" si="23"/>
        <v>41214</v>
      </c>
      <c r="C151" s="135">
        <v>6.1116460982182798E-2</v>
      </c>
      <c r="D151" s="135">
        <v>0.75</v>
      </c>
      <c r="E151" s="135">
        <v>0.75</v>
      </c>
      <c r="F151" s="135">
        <v>0.16250000000000001</v>
      </c>
      <c r="G151" s="135">
        <v>0.17</v>
      </c>
      <c r="H151" s="135">
        <v>0.17749999999999999</v>
      </c>
      <c r="I151" s="136">
        <v>4.1240000000000006</v>
      </c>
      <c r="J151" s="137">
        <v>4.1290000000000004</v>
      </c>
      <c r="K151" s="137">
        <v>4.1340000000000003</v>
      </c>
      <c r="L151" s="137">
        <v>0.11</v>
      </c>
      <c r="M151" s="137">
        <v>0.11</v>
      </c>
      <c r="N151" s="138">
        <v>0</v>
      </c>
      <c r="O151" s="138">
        <v>0</v>
      </c>
      <c r="P151" s="104"/>
      <c r="Q151" s="104"/>
      <c r="R151" s="117">
        <f t="shared" ca="1" si="20"/>
        <v>41214</v>
      </c>
      <c r="S151" s="106">
        <f t="shared" si="21"/>
        <v>0.67999999999999994</v>
      </c>
      <c r="T151" s="105">
        <f t="shared" si="24"/>
        <v>0.75</v>
      </c>
      <c r="U151" s="107">
        <f t="shared" si="22"/>
        <v>0.82000000000000006</v>
      </c>
      <c r="BP151" s="81">
        <f t="shared" si="18"/>
        <v>150</v>
      </c>
      <c r="BQ151" s="112" t="s">
        <v>384</v>
      </c>
      <c r="BR151" s="80" t="s">
        <v>228</v>
      </c>
      <c r="BS151" s="79" t="s">
        <v>254</v>
      </c>
      <c r="BT151" s="85" t="s">
        <v>230</v>
      </c>
      <c r="BU151" s="85"/>
      <c r="BV151" s="79">
        <v>1</v>
      </c>
      <c r="BW151" s="80" t="s">
        <v>983</v>
      </c>
      <c r="BX151"/>
      <c r="BZ151" s="81">
        <f t="shared" si="19"/>
        <v>150</v>
      </c>
      <c r="CA151" s="112" t="s">
        <v>609</v>
      </c>
      <c r="CB151" s="80" t="s">
        <v>231</v>
      </c>
      <c r="CC151" s="79" t="s">
        <v>229</v>
      </c>
      <c r="CD151" s="85" t="s">
        <v>230</v>
      </c>
      <c r="CE151" s="85"/>
      <c r="CF151" s="79">
        <v>1</v>
      </c>
      <c r="CG151" s="139" t="s">
        <v>798</v>
      </c>
      <c r="CH151"/>
    </row>
    <row r="152" spans="1:86" ht="12.75" x14ac:dyDescent="0.2">
      <c r="A152" s="102"/>
      <c r="B152" s="103">
        <f t="shared" ca="1" si="23"/>
        <v>41244</v>
      </c>
      <c r="C152" s="135">
        <v>6.1153089398776402E-2</v>
      </c>
      <c r="D152" s="135">
        <v>0.95</v>
      </c>
      <c r="E152" s="135">
        <v>0.95</v>
      </c>
      <c r="F152" s="135">
        <v>0.16250000000000001</v>
      </c>
      <c r="G152" s="135">
        <v>0.17</v>
      </c>
      <c r="H152" s="135">
        <v>0.17749999999999999</v>
      </c>
      <c r="I152" s="136">
        <v>4.2640000000000002</v>
      </c>
      <c r="J152" s="137">
        <v>4.2690000000000001</v>
      </c>
      <c r="K152" s="137">
        <v>4.274</v>
      </c>
      <c r="L152" s="137">
        <v>0.16</v>
      </c>
      <c r="M152" s="137">
        <v>0.16</v>
      </c>
      <c r="N152" s="138">
        <v>0</v>
      </c>
      <c r="O152" s="138">
        <v>0</v>
      </c>
      <c r="P152" s="104"/>
      <c r="Q152" s="104"/>
      <c r="R152" s="117">
        <f t="shared" ca="1" si="20"/>
        <v>41244</v>
      </c>
      <c r="S152" s="106">
        <f t="shared" si="21"/>
        <v>0.87999999999999989</v>
      </c>
      <c r="T152" s="105">
        <f t="shared" si="24"/>
        <v>0.95</v>
      </c>
      <c r="U152" s="107">
        <f t="shared" si="22"/>
        <v>1.02</v>
      </c>
      <c r="BP152" s="81">
        <f t="shared" si="18"/>
        <v>151</v>
      </c>
      <c r="BQ152" s="112" t="s">
        <v>385</v>
      </c>
      <c r="BR152" s="80" t="s">
        <v>228</v>
      </c>
      <c r="BS152" s="79" t="s">
        <v>254</v>
      </c>
      <c r="BT152" s="85" t="s">
        <v>230</v>
      </c>
      <c r="BU152" s="85"/>
      <c r="BV152" s="79">
        <v>1</v>
      </c>
      <c r="BW152" s="80" t="s">
        <v>984</v>
      </c>
      <c r="BX152"/>
      <c r="BZ152" s="81">
        <f t="shared" si="19"/>
        <v>151</v>
      </c>
      <c r="CA152" s="112" t="s">
        <v>610</v>
      </c>
      <c r="CB152" s="80" t="s">
        <v>231</v>
      </c>
      <c r="CC152" s="79" t="s">
        <v>229</v>
      </c>
      <c r="CD152" s="85" t="s">
        <v>230</v>
      </c>
      <c r="CE152" s="85"/>
      <c r="CF152" s="79">
        <v>1</v>
      </c>
      <c r="CG152" s="139" t="s">
        <v>799</v>
      </c>
      <c r="CH152"/>
    </row>
    <row r="153" spans="1:86" ht="12.75" x14ac:dyDescent="0.2">
      <c r="A153" s="102"/>
      <c r="B153" s="103">
        <f t="shared" ca="1" si="23"/>
        <v>41275</v>
      </c>
      <c r="C153" s="135">
        <v>6.1188536253968799E-2</v>
      </c>
      <c r="D153" s="135">
        <v>1.1499999999999999</v>
      </c>
      <c r="E153" s="135">
        <v>1.1499999999999999</v>
      </c>
      <c r="F153" s="135">
        <v>0.16250000000000001</v>
      </c>
      <c r="G153" s="135">
        <v>0.17</v>
      </c>
      <c r="H153" s="135">
        <v>0.17749999999999999</v>
      </c>
      <c r="I153" s="136">
        <v>4.4130000000000003</v>
      </c>
      <c r="J153" s="137">
        <v>4.4180000000000001</v>
      </c>
      <c r="K153" s="137">
        <v>4.423</v>
      </c>
      <c r="L153" s="137">
        <v>0.16</v>
      </c>
      <c r="M153" s="137">
        <v>0.16</v>
      </c>
      <c r="N153" s="138">
        <v>0</v>
      </c>
      <c r="O153" s="138">
        <v>0</v>
      </c>
      <c r="P153" s="104"/>
      <c r="Q153" s="104"/>
      <c r="R153" s="117">
        <f t="shared" ca="1" si="20"/>
        <v>41275</v>
      </c>
      <c r="S153" s="106">
        <f t="shared" si="21"/>
        <v>1.0799999999999998</v>
      </c>
      <c r="T153" s="105">
        <f t="shared" si="24"/>
        <v>1.1499999999999999</v>
      </c>
      <c r="U153" s="107">
        <f t="shared" si="22"/>
        <v>1.22</v>
      </c>
      <c r="BP153" s="81">
        <f t="shared" si="18"/>
        <v>152</v>
      </c>
      <c r="BQ153" s="112" t="s">
        <v>386</v>
      </c>
      <c r="BR153" s="80" t="s">
        <v>228</v>
      </c>
      <c r="BS153" s="79" t="s">
        <v>254</v>
      </c>
      <c r="BT153" s="85" t="s">
        <v>230</v>
      </c>
      <c r="BU153" s="85"/>
      <c r="BV153" s="79">
        <v>1</v>
      </c>
      <c r="BW153" s="80" t="s">
        <v>985</v>
      </c>
      <c r="BX153"/>
      <c r="BZ153" s="81">
        <f t="shared" si="19"/>
        <v>152</v>
      </c>
      <c r="CA153" s="112" t="s">
        <v>611</v>
      </c>
      <c r="CB153" s="80" t="s">
        <v>231</v>
      </c>
      <c r="CC153" s="79" t="s">
        <v>229</v>
      </c>
      <c r="CD153" s="85" t="s">
        <v>230</v>
      </c>
      <c r="CE153" s="85"/>
      <c r="CF153" s="79">
        <v>1</v>
      </c>
      <c r="CG153" s="139" t="s">
        <v>800</v>
      </c>
      <c r="CH153"/>
    </row>
    <row r="154" spans="1:86" ht="12.75" x14ac:dyDescent="0.2">
      <c r="A154" s="102"/>
      <c r="B154" s="103">
        <f t="shared" ca="1" si="23"/>
        <v>41306</v>
      </c>
      <c r="C154" s="135">
        <v>6.1225164671439E-2</v>
      </c>
      <c r="D154" s="135">
        <v>1.1499999999999999</v>
      </c>
      <c r="E154" s="135">
        <v>1.1499999999999999</v>
      </c>
      <c r="F154" s="135">
        <v>0.16250000000000001</v>
      </c>
      <c r="G154" s="135">
        <v>0.17</v>
      </c>
      <c r="H154" s="135">
        <v>0.17749999999999999</v>
      </c>
      <c r="I154" s="136">
        <v>4.532</v>
      </c>
      <c r="J154" s="137">
        <v>4.5369999999999999</v>
      </c>
      <c r="K154" s="137">
        <v>4.5419999999999998</v>
      </c>
      <c r="L154" s="137">
        <v>0.16</v>
      </c>
      <c r="M154" s="137">
        <v>0.16</v>
      </c>
      <c r="N154" s="138">
        <v>0</v>
      </c>
      <c r="O154" s="138">
        <v>0</v>
      </c>
      <c r="P154" s="104"/>
      <c r="Q154" s="104"/>
      <c r="R154" s="117">
        <f t="shared" ca="1" si="20"/>
        <v>41306</v>
      </c>
      <c r="S154" s="106">
        <f t="shared" si="21"/>
        <v>1.0799999999999998</v>
      </c>
      <c r="T154" s="105">
        <f t="shared" si="24"/>
        <v>1.1499999999999999</v>
      </c>
      <c r="U154" s="107">
        <f t="shared" si="22"/>
        <v>1.22</v>
      </c>
      <c r="BP154" s="81">
        <f t="shared" si="18"/>
        <v>153</v>
      </c>
      <c r="BQ154" s="112" t="s">
        <v>387</v>
      </c>
      <c r="BR154" s="80" t="s">
        <v>228</v>
      </c>
      <c r="BS154" s="79" t="s">
        <v>254</v>
      </c>
      <c r="BT154" s="85" t="s">
        <v>230</v>
      </c>
      <c r="BU154" s="85"/>
      <c r="BV154" s="79">
        <v>1</v>
      </c>
      <c r="BW154" s="80" t="s">
        <v>986</v>
      </c>
      <c r="BX154"/>
      <c r="BZ154" s="81">
        <f t="shared" si="19"/>
        <v>153</v>
      </c>
      <c r="CA154" s="112" t="s">
        <v>612</v>
      </c>
      <c r="CB154" s="80" t="s">
        <v>231</v>
      </c>
      <c r="CC154" s="79" t="s">
        <v>229</v>
      </c>
      <c r="CD154" s="85" t="s">
        <v>230</v>
      </c>
      <c r="CE154" s="85"/>
      <c r="CF154" s="79">
        <v>1</v>
      </c>
      <c r="CG154" s="139" t="s">
        <v>801</v>
      </c>
      <c r="CH154"/>
    </row>
    <row r="155" spans="1:86" ht="12.75" x14ac:dyDescent="0.2">
      <c r="A155" s="102"/>
      <c r="B155" s="103">
        <f t="shared" ca="1" si="23"/>
        <v>41334</v>
      </c>
      <c r="C155" s="135">
        <v>6.1261793089354602E-2</v>
      </c>
      <c r="D155" s="135">
        <v>1.1499999999999999</v>
      </c>
      <c r="E155" s="135">
        <v>1.1499999999999999</v>
      </c>
      <c r="F155" s="135">
        <v>0.16250000000000001</v>
      </c>
      <c r="G155" s="135">
        <v>0.17</v>
      </c>
      <c r="H155" s="135">
        <v>0.17749999999999999</v>
      </c>
      <c r="I155" s="136">
        <v>4.4190000000000005</v>
      </c>
      <c r="J155" s="137">
        <v>4.4240000000000004</v>
      </c>
      <c r="K155" s="137">
        <v>4.4290000000000003</v>
      </c>
      <c r="L155" s="137">
        <v>0.16</v>
      </c>
      <c r="M155" s="137">
        <v>0.16</v>
      </c>
      <c r="N155" s="138">
        <v>0</v>
      </c>
      <c r="O155" s="138">
        <v>0</v>
      </c>
      <c r="P155" s="104"/>
      <c r="Q155" s="104"/>
      <c r="R155" s="117">
        <f t="shared" ca="1" si="20"/>
        <v>41334</v>
      </c>
      <c r="S155" s="106">
        <f t="shared" si="21"/>
        <v>1.0799999999999998</v>
      </c>
      <c r="T155" s="105">
        <f t="shared" si="24"/>
        <v>1.1499999999999999</v>
      </c>
      <c r="U155" s="107">
        <f t="shared" si="22"/>
        <v>1.22</v>
      </c>
      <c r="BP155" s="81">
        <f t="shared" si="18"/>
        <v>154</v>
      </c>
      <c r="BQ155" s="112" t="s">
        <v>388</v>
      </c>
      <c r="BR155" s="80" t="s">
        <v>228</v>
      </c>
      <c r="BS155" s="79" t="s">
        <v>254</v>
      </c>
      <c r="BT155" s="85" t="s">
        <v>230</v>
      </c>
      <c r="BU155" s="85"/>
      <c r="BV155" s="79">
        <v>1</v>
      </c>
      <c r="BW155" s="80" t="s">
        <v>987</v>
      </c>
      <c r="BX155"/>
      <c r="BZ155" s="81">
        <f t="shared" si="19"/>
        <v>154</v>
      </c>
      <c r="CA155" s="112" t="s">
        <v>613</v>
      </c>
      <c r="CB155" s="80" t="s">
        <v>231</v>
      </c>
      <c r="CC155" s="79" t="s">
        <v>229</v>
      </c>
      <c r="CD155" s="85" t="s">
        <v>230</v>
      </c>
      <c r="CE155" s="85"/>
      <c r="CF155" s="79">
        <v>1</v>
      </c>
      <c r="CG155" s="139" t="s">
        <v>802</v>
      </c>
      <c r="CH155"/>
    </row>
    <row r="156" spans="1:86" ht="12.75" x14ac:dyDescent="0.2">
      <c r="A156" s="102"/>
      <c r="B156" s="103">
        <f t="shared" ca="1" si="23"/>
        <v>41365</v>
      </c>
      <c r="C156" s="135">
        <v>6.1294876822048504E-2</v>
      </c>
      <c r="D156" s="135">
        <v>0.9</v>
      </c>
      <c r="E156" s="135">
        <v>0.9</v>
      </c>
      <c r="F156" s="135">
        <v>0.16250000000000001</v>
      </c>
      <c r="G156" s="135">
        <v>0.17</v>
      </c>
      <c r="H156" s="135">
        <v>0.17749999999999999</v>
      </c>
      <c r="I156" s="136">
        <v>4.2860000000000005</v>
      </c>
      <c r="J156" s="137">
        <v>4.2910000000000004</v>
      </c>
      <c r="K156" s="137">
        <v>4.2960000000000003</v>
      </c>
      <c r="L156" s="137">
        <v>0.16</v>
      </c>
      <c r="M156" s="137">
        <v>0.16</v>
      </c>
      <c r="N156" s="138">
        <v>0</v>
      </c>
      <c r="O156" s="138">
        <v>0</v>
      </c>
      <c r="P156" s="104"/>
      <c r="Q156" s="104"/>
      <c r="R156" s="117">
        <f t="shared" ca="1" si="20"/>
        <v>41365</v>
      </c>
      <c r="S156" s="106">
        <f t="shared" si="21"/>
        <v>0.83000000000000007</v>
      </c>
      <c r="T156" s="105">
        <f t="shared" si="24"/>
        <v>0.9</v>
      </c>
      <c r="U156" s="107">
        <f t="shared" si="22"/>
        <v>0.97</v>
      </c>
      <c r="BP156" s="81">
        <f t="shared" si="18"/>
        <v>155</v>
      </c>
      <c r="BQ156" s="112" t="s">
        <v>389</v>
      </c>
      <c r="BR156" s="80" t="s">
        <v>228</v>
      </c>
      <c r="BS156" s="79" t="s">
        <v>254</v>
      </c>
      <c r="BT156" s="85" t="s">
        <v>230</v>
      </c>
      <c r="BU156" s="85"/>
      <c r="BV156" s="79">
        <v>1</v>
      </c>
      <c r="BW156" s="80" t="s">
        <v>988</v>
      </c>
      <c r="BX156"/>
      <c r="BZ156" s="81">
        <f t="shared" si="19"/>
        <v>155</v>
      </c>
      <c r="CA156" s="112" t="s">
        <v>614</v>
      </c>
      <c r="CB156" s="80" t="s">
        <v>231</v>
      </c>
      <c r="CC156" s="79" t="s">
        <v>229</v>
      </c>
      <c r="CD156" s="85" t="s">
        <v>230</v>
      </c>
      <c r="CE156" s="85"/>
      <c r="CF156" s="79">
        <v>1</v>
      </c>
      <c r="CG156" s="139" t="s">
        <v>803</v>
      </c>
      <c r="CH156"/>
    </row>
    <row r="157" spans="1:86" ht="12.75" x14ac:dyDescent="0.2">
      <c r="A157" s="102"/>
      <c r="B157" s="103">
        <f t="shared" ca="1" si="23"/>
        <v>41395</v>
      </c>
      <c r="C157" s="135">
        <v>6.13315052408119E-2</v>
      </c>
      <c r="D157" s="135">
        <v>0.55000000000000004</v>
      </c>
      <c r="E157" s="135">
        <v>0.55000000000000004</v>
      </c>
      <c r="F157" s="135">
        <v>0.16250000000000001</v>
      </c>
      <c r="G157" s="135">
        <v>0.17</v>
      </c>
      <c r="H157" s="135">
        <v>0.17749999999999999</v>
      </c>
      <c r="I157" s="136">
        <v>4.0659999999999998</v>
      </c>
      <c r="J157" s="137">
        <v>4.0710000000000006</v>
      </c>
      <c r="K157" s="137">
        <v>4.0760000000000005</v>
      </c>
      <c r="L157" s="137">
        <v>0.11</v>
      </c>
      <c r="M157" s="137">
        <v>0.11</v>
      </c>
      <c r="N157" s="138">
        <v>0</v>
      </c>
      <c r="O157" s="138">
        <v>0</v>
      </c>
      <c r="P157" s="104"/>
      <c r="Q157" s="104"/>
      <c r="R157" s="117">
        <f t="shared" ca="1" si="20"/>
        <v>41395</v>
      </c>
      <c r="S157" s="106">
        <f t="shared" si="21"/>
        <v>0.48000000000000004</v>
      </c>
      <c r="T157" s="105">
        <f t="shared" si="24"/>
        <v>0.55000000000000004</v>
      </c>
      <c r="U157" s="107">
        <f t="shared" si="22"/>
        <v>0.62000000000000011</v>
      </c>
      <c r="BP157" s="81">
        <f t="shared" si="18"/>
        <v>156</v>
      </c>
      <c r="BQ157" s="112" t="s">
        <v>390</v>
      </c>
      <c r="BR157" s="80" t="s">
        <v>228</v>
      </c>
      <c r="BS157" s="79" t="s">
        <v>254</v>
      </c>
      <c r="BT157" s="85" t="s">
        <v>230</v>
      </c>
      <c r="BU157" s="85"/>
      <c r="BV157" s="79">
        <v>1</v>
      </c>
      <c r="BW157" s="80" t="s">
        <v>989</v>
      </c>
      <c r="BX157"/>
      <c r="BZ157" s="81">
        <f t="shared" si="19"/>
        <v>156</v>
      </c>
      <c r="CA157" s="112" t="s">
        <v>615</v>
      </c>
      <c r="CB157" s="80" t="s">
        <v>231</v>
      </c>
      <c r="CC157" s="79" t="s">
        <v>229</v>
      </c>
      <c r="CD157" s="85" t="s">
        <v>230</v>
      </c>
      <c r="CE157" s="85"/>
      <c r="CF157" s="79">
        <v>1</v>
      </c>
      <c r="CG157" s="139" t="s">
        <v>804</v>
      </c>
      <c r="CH157"/>
    </row>
    <row r="158" spans="1:86" ht="12.75" x14ac:dyDescent="0.2">
      <c r="A158" s="102"/>
      <c r="B158" s="103">
        <f t="shared" ca="1" si="23"/>
        <v>41426</v>
      </c>
      <c r="C158" s="135">
        <v>6.1366952098103902E-2</v>
      </c>
      <c r="D158" s="135">
        <v>0.6</v>
      </c>
      <c r="E158" s="135">
        <v>0.6</v>
      </c>
      <c r="F158" s="135">
        <v>0.16250000000000001</v>
      </c>
      <c r="G158" s="135">
        <v>0.17</v>
      </c>
      <c r="H158" s="135">
        <v>0.17749999999999999</v>
      </c>
      <c r="I158" s="136">
        <v>4.056</v>
      </c>
      <c r="J158" s="137">
        <v>4.0609999999999999</v>
      </c>
      <c r="K158" s="137">
        <v>4.0659999999999998</v>
      </c>
      <c r="L158" s="137">
        <v>0.11</v>
      </c>
      <c r="M158" s="137">
        <v>0.11</v>
      </c>
      <c r="N158" s="138">
        <v>0</v>
      </c>
      <c r="O158" s="138">
        <v>0</v>
      </c>
      <c r="P158" s="104"/>
      <c r="Q158" s="104"/>
      <c r="R158" s="117">
        <f t="shared" ca="1" si="20"/>
        <v>41426</v>
      </c>
      <c r="S158" s="106">
        <f t="shared" si="21"/>
        <v>0.53</v>
      </c>
      <c r="T158" s="105">
        <f t="shared" si="24"/>
        <v>0.6</v>
      </c>
      <c r="U158" s="107">
        <f t="shared" si="22"/>
        <v>0.66999999999999993</v>
      </c>
      <c r="BP158" s="81">
        <f t="shared" si="18"/>
        <v>157</v>
      </c>
      <c r="BQ158" s="112" t="s">
        <v>391</v>
      </c>
      <c r="BR158" s="80" t="s">
        <v>228</v>
      </c>
      <c r="BS158" s="79" t="s">
        <v>254</v>
      </c>
      <c r="BT158" s="85" t="s">
        <v>230</v>
      </c>
      <c r="BU158" s="85"/>
      <c r="BV158" s="79">
        <v>1</v>
      </c>
      <c r="BW158" s="80" t="s">
        <v>990</v>
      </c>
      <c r="BX158"/>
      <c r="BZ158" s="81">
        <f t="shared" si="19"/>
        <v>157</v>
      </c>
      <c r="CA158" s="112" t="s">
        <v>616</v>
      </c>
      <c r="CB158" s="80" t="s">
        <v>231</v>
      </c>
      <c r="CC158" s="79" t="s">
        <v>229</v>
      </c>
      <c r="CD158" s="85" t="s">
        <v>230</v>
      </c>
      <c r="CE158" s="85"/>
      <c r="CF158" s="79">
        <v>1</v>
      </c>
      <c r="CG158" s="139" t="s">
        <v>805</v>
      </c>
      <c r="CH158"/>
    </row>
    <row r="159" spans="1:86" ht="12.75" x14ac:dyDescent="0.2">
      <c r="A159" s="102"/>
      <c r="B159" s="103">
        <f t="shared" ca="1" si="23"/>
        <v>41456</v>
      </c>
      <c r="C159" s="135">
        <v>6.1403580517744902E-2</v>
      </c>
      <c r="D159" s="135">
        <v>0.6</v>
      </c>
      <c r="E159" s="135">
        <v>0.6</v>
      </c>
      <c r="F159" s="135">
        <v>0.16250000000000001</v>
      </c>
      <c r="G159" s="135">
        <v>0.17</v>
      </c>
      <c r="H159" s="135">
        <v>0.17749999999999999</v>
      </c>
      <c r="I159" s="136">
        <v>4.0920000000000005</v>
      </c>
      <c r="J159" s="137">
        <v>4.0970000000000004</v>
      </c>
      <c r="K159" s="137">
        <v>4.1020000000000003</v>
      </c>
      <c r="L159" s="137">
        <v>0.11</v>
      </c>
      <c r="M159" s="137">
        <v>0.11</v>
      </c>
      <c r="N159" s="138">
        <v>0</v>
      </c>
      <c r="O159" s="138">
        <v>0</v>
      </c>
      <c r="P159" s="104"/>
      <c r="Q159" s="104"/>
      <c r="R159" s="117">
        <f t="shared" ca="1" si="20"/>
        <v>41456</v>
      </c>
      <c r="S159" s="106">
        <f t="shared" si="21"/>
        <v>0.53</v>
      </c>
      <c r="T159" s="105">
        <f t="shared" si="24"/>
        <v>0.6</v>
      </c>
      <c r="U159" s="107">
        <f t="shared" si="22"/>
        <v>0.66999999999999993</v>
      </c>
      <c r="BP159" s="81">
        <f t="shared" si="18"/>
        <v>158</v>
      </c>
      <c r="BQ159" s="112" t="s">
        <v>392</v>
      </c>
      <c r="BR159" s="80" t="s">
        <v>228</v>
      </c>
      <c r="BS159" s="79" t="s">
        <v>254</v>
      </c>
      <c r="BT159" s="85" t="s">
        <v>230</v>
      </c>
      <c r="BU159" s="85"/>
      <c r="BV159" s="79">
        <v>1</v>
      </c>
      <c r="BW159" s="80" t="s">
        <v>991</v>
      </c>
      <c r="BX159"/>
      <c r="BZ159" s="81">
        <f t="shared" si="19"/>
        <v>158</v>
      </c>
      <c r="CA159" s="112" t="s">
        <v>617</v>
      </c>
      <c r="CB159" s="80" t="s">
        <v>231</v>
      </c>
      <c r="CC159" s="79" t="s">
        <v>229</v>
      </c>
      <c r="CD159" s="85" t="s">
        <v>230</v>
      </c>
      <c r="CE159" s="85"/>
      <c r="CF159" s="79">
        <v>1</v>
      </c>
      <c r="CG159" s="139" t="s">
        <v>806</v>
      </c>
      <c r="CH159"/>
    </row>
    <row r="160" spans="1:86" ht="12.75" x14ac:dyDescent="0.2">
      <c r="A160" s="102"/>
      <c r="B160" s="103">
        <f t="shared" ca="1" si="23"/>
        <v>41487</v>
      </c>
      <c r="C160" s="135">
        <v>6.1439027375885101E-2</v>
      </c>
      <c r="D160" s="135">
        <v>0.65</v>
      </c>
      <c r="E160" s="135">
        <v>0.65</v>
      </c>
      <c r="F160" s="135">
        <v>0.16250000000000001</v>
      </c>
      <c r="G160" s="135">
        <v>0.17</v>
      </c>
      <c r="H160" s="135">
        <v>0.17749999999999999</v>
      </c>
      <c r="I160" s="136">
        <v>4.1420000000000003</v>
      </c>
      <c r="J160" s="137">
        <v>4.1470000000000002</v>
      </c>
      <c r="K160" s="137">
        <v>4.1520000000000001</v>
      </c>
      <c r="L160" s="137">
        <v>0.11</v>
      </c>
      <c r="M160" s="137">
        <v>0.11</v>
      </c>
      <c r="N160" s="138">
        <v>0</v>
      </c>
      <c r="O160" s="138">
        <v>0</v>
      </c>
      <c r="P160" s="104"/>
      <c r="Q160" s="104"/>
      <c r="R160" s="117">
        <f t="shared" ca="1" si="20"/>
        <v>41487</v>
      </c>
      <c r="S160" s="106">
        <f t="shared" si="21"/>
        <v>0.58000000000000007</v>
      </c>
      <c r="T160" s="105">
        <f t="shared" si="24"/>
        <v>0.65</v>
      </c>
      <c r="U160" s="107">
        <f t="shared" si="22"/>
        <v>0.72</v>
      </c>
      <c r="BP160" s="81">
        <f t="shared" si="18"/>
        <v>159</v>
      </c>
      <c r="BQ160" s="112" t="s">
        <v>393</v>
      </c>
      <c r="BR160" s="80" t="s">
        <v>228</v>
      </c>
      <c r="BS160" s="79" t="s">
        <v>254</v>
      </c>
      <c r="BT160" s="85" t="s">
        <v>230</v>
      </c>
      <c r="BU160" s="85"/>
      <c r="BV160" s="79">
        <v>1</v>
      </c>
      <c r="BW160" s="80" t="s">
        <v>992</v>
      </c>
      <c r="BX160"/>
      <c r="BZ160" s="81">
        <f t="shared" si="19"/>
        <v>159</v>
      </c>
      <c r="CA160" s="112" t="s">
        <v>618</v>
      </c>
      <c r="CB160" s="80" t="s">
        <v>231</v>
      </c>
      <c r="CC160" s="79" t="s">
        <v>229</v>
      </c>
      <c r="CD160" s="85" t="s">
        <v>230</v>
      </c>
      <c r="CE160" s="85"/>
      <c r="CF160" s="79">
        <v>1</v>
      </c>
      <c r="CG160" s="139" t="s">
        <v>807</v>
      </c>
      <c r="CH160"/>
    </row>
    <row r="161" spans="1:86" ht="12.75" x14ac:dyDescent="0.2">
      <c r="A161" s="102"/>
      <c r="B161" s="103">
        <f t="shared" ca="1" si="23"/>
        <v>41518</v>
      </c>
      <c r="C161" s="135">
        <v>6.1475655796401803E-2</v>
      </c>
      <c r="D161" s="135">
        <v>0.7</v>
      </c>
      <c r="E161" s="135">
        <v>0.7</v>
      </c>
      <c r="F161" s="135">
        <v>0.16250000000000001</v>
      </c>
      <c r="G161" s="135">
        <v>0.17</v>
      </c>
      <c r="H161" s="135">
        <v>0.17749999999999999</v>
      </c>
      <c r="I161" s="136">
        <v>4.165</v>
      </c>
      <c r="J161" s="137">
        <v>4.17</v>
      </c>
      <c r="K161" s="137">
        <v>4.1749999999999998</v>
      </c>
      <c r="L161" s="137">
        <v>0.11</v>
      </c>
      <c r="M161" s="137">
        <v>0.11</v>
      </c>
      <c r="N161" s="138">
        <v>0</v>
      </c>
      <c r="O161" s="138">
        <v>0</v>
      </c>
      <c r="P161" s="104"/>
      <c r="Q161" s="104"/>
      <c r="R161" s="117">
        <f t="shared" ca="1" si="20"/>
        <v>41518</v>
      </c>
      <c r="S161" s="106">
        <f t="shared" si="21"/>
        <v>0.62999999999999989</v>
      </c>
      <c r="T161" s="105">
        <f t="shared" si="24"/>
        <v>0.7</v>
      </c>
      <c r="U161" s="107">
        <f t="shared" si="22"/>
        <v>0.77</v>
      </c>
      <c r="BP161" s="81">
        <f t="shared" si="18"/>
        <v>160</v>
      </c>
      <c r="BQ161" s="112" t="s">
        <v>394</v>
      </c>
      <c r="BR161" s="80" t="s">
        <v>228</v>
      </c>
      <c r="BS161" s="79" t="s">
        <v>254</v>
      </c>
      <c r="BT161" s="85" t="s">
        <v>230</v>
      </c>
      <c r="BU161" s="85"/>
      <c r="BV161" s="79">
        <v>1</v>
      </c>
      <c r="BW161" s="80" t="s">
        <v>993</v>
      </c>
      <c r="BX161"/>
      <c r="BZ161" s="81">
        <f t="shared" si="19"/>
        <v>160</v>
      </c>
      <c r="CA161" s="112" t="s">
        <v>619</v>
      </c>
      <c r="CB161" s="80" t="s">
        <v>231</v>
      </c>
      <c r="CC161" s="79" t="s">
        <v>229</v>
      </c>
      <c r="CD161" s="85" t="s">
        <v>230</v>
      </c>
      <c r="CE161" s="85"/>
      <c r="CF161" s="79">
        <v>1</v>
      </c>
      <c r="CG161" s="139" t="s">
        <v>808</v>
      </c>
      <c r="CH161"/>
    </row>
    <row r="162" spans="1:86" ht="12.75" x14ac:dyDescent="0.2">
      <c r="A162" s="102"/>
      <c r="B162" s="103">
        <f t="shared" ca="1" si="23"/>
        <v>41548</v>
      </c>
      <c r="C162" s="135">
        <v>6.1512284217363898E-2</v>
      </c>
      <c r="D162" s="135">
        <v>0.7</v>
      </c>
      <c r="E162" s="135">
        <v>0.7</v>
      </c>
      <c r="F162" s="135">
        <v>0.16250000000000001</v>
      </c>
      <c r="G162" s="135">
        <v>0.17</v>
      </c>
      <c r="H162" s="135">
        <v>0.17749999999999999</v>
      </c>
      <c r="I162" s="136">
        <v>4.18</v>
      </c>
      <c r="J162" s="137">
        <v>4.1849999999999996</v>
      </c>
      <c r="K162" s="137">
        <v>4.1900000000000004</v>
      </c>
      <c r="L162" s="137">
        <v>0.11</v>
      </c>
      <c r="M162" s="137">
        <v>0.11</v>
      </c>
      <c r="N162" s="138">
        <v>0</v>
      </c>
      <c r="O162" s="138">
        <v>0</v>
      </c>
      <c r="P162" s="104"/>
      <c r="Q162" s="104"/>
      <c r="R162" s="117">
        <f t="shared" ca="1" si="20"/>
        <v>41548</v>
      </c>
      <c r="S162" s="106">
        <f t="shared" si="21"/>
        <v>0.62999999999999989</v>
      </c>
      <c r="T162" s="105">
        <f t="shared" si="24"/>
        <v>0.7</v>
      </c>
      <c r="U162" s="107">
        <f t="shared" si="22"/>
        <v>0.77</v>
      </c>
      <c r="BP162" s="81">
        <f t="shared" si="18"/>
        <v>161</v>
      </c>
      <c r="BQ162" s="112" t="s">
        <v>395</v>
      </c>
      <c r="BR162" s="80" t="s">
        <v>228</v>
      </c>
      <c r="BS162" s="79" t="s">
        <v>254</v>
      </c>
      <c r="BT162" s="85" t="s">
        <v>230</v>
      </c>
      <c r="BU162" s="85"/>
      <c r="BV162" s="79">
        <v>1</v>
      </c>
      <c r="BW162" s="80" t="s">
        <v>994</v>
      </c>
      <c r="BX162"/>
      <c r="BZ162" s="81">
        <f t="shared" ref="BZ162:BZ187" si="25">BZ161+CF162</f>
        <v>161</v>
      </c>
      <c r="CA162" s="112" t="s">
        <v>620</v>
      </c>
      <c r="CB162" s="80" t="s">
        <v>231</v>
      </c>
      <c r="CC162" s="79" t="s">
        <v>229</v>
      </c>
      <c r="CD162" s="85" t="s">
        <v>230</v>
      </c>
      <c r="CE162" s="85"/>
      <c r="CF162" s="79">
        <v>1</v>
      </c>
      <c r="CG162" s="139" t="s">
        <v>809</v>
      </c>
      <c r="CH162"/>
    </row>
    <row r="163" spans="1:86" ht="12.75" x14ac:dyDescent="0.2">
      <c r="A163" s="102"/>
      <c r="B163" s="103">
        <f t="shared" ca="1" si="23"/>
        <v>41579</v>
      </c>
      <c r="C163" s="135">
        <v>6.1547731076784004E-2</v>
      </c>
      <c r="D163" s="135">
        <v>0.75</v>
      </c>
      <c r="E163" s="135">
        <v>0.75</v>
      </c>
      <c r="F163" s="135">
        <v>0.16250000000000001</v>
      </c>
      <c r="G163" s="135">
        <v>0.17</v>
      </c>
      <c r="H163" s="135">
        <v>0.17749999999999999</v>
      </c>
      <c r="I163" s="136">
        <v>4.2090000000000005</v>
      </c>
      <c r="J163" s="137">
        <v>4.2140000000000004</v>
      </c>
      <c r="K163" s="137">
        <v>4.2190000000000003</v>
      </c>
      <c r="L163" s="137">
        <v>0.11</v>
      </c>
      <c r="M163" s="137">
        <v>0.11</v>
      </c>
      <c r="N163" s="138">
        <v>0</v>
      </c>
      <c r="O163" s="138">
        <v>0</v>
      </c>
      <c r="P163" s="104"/>
      <c r="Q163" s="104"/>
      <c r="R163" s="117">
        <f t="shared" ca="1" si="20"/>
        <v>41579</v>
      </c>
      <c r="S163" s="106">
        <f t="shared" si="21"/>
        <v>0.67999999999999994</v>
      </c>
      <c r="T163" s="105">
        <f t="shared" si="24"/>
        <v>0.75</v>
      </c>
      <c r="U163" s="107">
        <f t="shared" si="22"/>
        <v>0.82000000000000006</v>
      </c>
      <c r="BP163" s="81">
        <f t="shared" si="18"/>
        <v>162</v>
      </c>
      <c r="BQ163" s="112" t="s">
        <v>396</v>
      </c>
      <c r="BR163" s="80" t="s">
        <v>228</v>
      </c>
      <c r="BS163" s="79" t="s">
        <v>254</v>
      </c>
      <c r="BT163" s="85" t="s">
        <v>230</v>
      </c>
      <c r="BU163" s="85"/>
      <c r="BV163" s="79">
        <v>1</v>
      </c>
      <c r="BW163" s="80" t="s">
        <v>995</v>
      </c>
      <c r="BX163"/>
      <c r="BZ163" s="81">
        <f t="shared" si="25"/>
        <v>162</v>
      </c>
      <c r="CA163" s="112" t="s">
        <v>621</v>
      </c>
      <c r="CB163" s="80" t="s">
        <v>231</v>
      </c>
      <c r="CC163" s="79" t="s">
        <v>229</v>
      </c>
      <c r="CD163" s="85" t="s">
        <v>230</v>
      </c>
      <c r="CE163" s="85"/>
      <c r="CF163" s="79">
        <v>1</v>
      </c>
      <c r="CG163" s="139" t="s">
        <v>810</v>
      </c>
      <c r="CH163"/>
    </row>
    <row r="164" spans="1:86" ht="12.75" x14ac:dyDescent="0.2">
      <c r="A164" s="102"/>
      <c r="B164" s="103">
        <f t="shared" ca="1" si="23"/>
        <v>41609</v>
      </c>
      <c r="C164" s="135">
        <v>6.1584359498622704E-2</v>
      </c>
      <c r="D164" s="135">
        <v>0.95</v>
      </c>
      <c r="E164" s="135">
        <v>0.95</v>
      </c>
      <c r="F164" s="135">
        <v>0.16250000000000001</v>
      </c>
      <c r="G164" s="135">
        <v>0.17</v>
      </c>
      <c r="H164" s="135">
        <v>0.17749999999999999</v>
      </c>
      <c r="I164" s="136">
        <v>4.3490000000000002</v>
      </c>
      <c r="J164" s="137">
        <v>4.3540000000000001</v>
      </c>
      <c r="K164" s="137">
        <v>4.359</v>
      </c>
      <c r="L164" s="137">
        <v>0.16</v>
      </c>
      <c r="M164" s="137">
        <v>0.16</v>
      </c>
      <c r="N164" s="138">
        <v>0</v>
      </c>
      <c r="O164" s="138">
        <v>0</v>
      </c>
      <c r="P164" s="104"/>
      <c r="Q164" s="104"/>
      <c r="R164" s="117">
        <f t="shared" ca="1" si="20"/>
        <v>41609</v>
      </c>
      <c r="S164" s="106">
        <f t="shared" si="21"/>
        <v>0.87999999999999989</v>
      </c>
      <c r="T164" s="105">
        <f t="shared" si="24"/>
        <v>0.95</v>
      </c>
      <c r="U164" s="107">
        <f t="shared" si="22"/>
        <v>1.02</v>
      </c>
      <c r="BP164" s="81">
        <f t="shared" si="18"/>
        <v>163</v>
      </c>
      <c r="BQ164" s="112" t="s">
        <v>397</v>
      </c>
      <c r="BR164" s="80" t="s">
        <v>228</v>
      </c>
      <c r="BS164" s="79" t="s">
        <v>254</v>
      </c>
      <c r="BT164" s="85" t="s">
        <v>230</v>
      </c>
      <c r="BU164" s="85"/>
      <c r="BV164" s="79">
        <v>1</v>
      </c>
      <c r="BW164" s="80" t="s">
        <v>996</v>
      </c>
      <c r="BX164"/>
      <c r="BZ164" s="81">
        <f t="shared" si="25"/>
        <v>163</v>
      </c>
      <c r="CA164" s="112" t="s">
        <v>622</v>
      </c>
      <c r="CB164" s="80" t="s">
        <v>231</v>
      </c>
      <c r="CC164" s="79" t="s">
        <v>229</v>
      </c>
      <c r="CD164" s="85" t="s">
        <v>230</v>
      </c>
      <c r="CE164" s="85"/>
      <c r="CF164" s="79">
        <v>1</v>
      </c>
      <c r="CG164" s="139" t="s">
        <v>811</v>
      </c>
      <c r="CH164"/>
    </row>
    <row r="165" spans="1:86" ht="12.75" x14ac:dyDescent="0.2">
      <c r="A165" s="102"/>
      <c r="B165" s="103">
        <f t="shared" ca="1" si="23"/>
        <v>41640</v>
      </c>
      <c r="C165" s="135">
        <v>6.1619806358890604E-2</v>
      </c>
      <c r="D165" s="135">
        <v>1.1499999999999999</v>
      </c>
      <c r="E165" s="135">
        <v>1.1499999999999999</v>
      </c>
      <c r="F165" s="135">
        <v>0.16250000000000001</v>
      </c>
      <c r="G165" s="135">
        <v>0.17</v>
      </c>
      <c r="H165" s="135">
        <v>0.17749999999999999</v>
      </c>
      <c r="I165" s="136">
        <v>4.4980000000000002</v>
      </c>
      <c r="J165" s="137">
        <v>4.5030000000000001</v>
      </c>
      <c r="K165" s="137">
        <v>4.508</v>
      </c>
      <c r="L165" s="137">
        <v>0.16</v>
      </c>
      <c r="M165" s="137">
        <v>0.16</v>
      </c>
      <c r="N165" s="138">
        <v>0</v>
      </c>
      <c r="O165" s="138">
        <v>0</v>
      </c>
      <c r="P165" s="104"/>
      <c r="Q165" s="104"/>
      <c r="R165" s="117">
        <f t="shared" ca="1" si="20"/>
        <v>41640</v>
      </c>
      <c r="S165" s="106">
        <f t="shared" si="21"/>
        <v>1.0799999999999998</v>
      </c>
      <c r="T165" s="105">
        <f t="shared" si="24"/>
        <v>1.1499999999999999</v>
      </c>
      <c r="U165" s="107">
        <f t="shared" si="22"/>
        <v>1.22</v>
      </c>
      <c r="BP165" s="81">
        <f t="shared" si="18"/>
        <v>164</v>
      </c>
      <c r="BQ165" s="112" t="s">
        <v>398</v>
      </c>
      <c r="BR165" s="80" t="s">
        <v>228</v>
      </c>
      <c r="BS165" s="79" t="s">
        <v>254</v>
      </c>
      <c r="BT165" s="85" t="s">
        <v>230</v>
      </c>
      <c r="BU165" s="85"/>
      <c r="BV165" s="79">
        <v>1</v>
      </c>
      <c r="BW165" s="80" t="s">
        <v>997</v>
      </c>
      <c r="BX165"/>
      <c r="BZ165" s="81">
        <f t="shared" si="25"/>
        <v>164</v>
      </c>
      <c r="CA165" s="112" t="s">
        <v>623</v>
      </c>
      <c r="CB165" s="80" t="s">
        <v>231</v>
      </c>
      <c r="CC165" s="79" t="s">
        <v>229</v>
      </c>
      <c r="CD165" s="85" t="s">
        <v>230</v>
      </c>
      <c r="CE165" s="85"/>
      <c r="CF165" s="79">
        <v>1</v>
      </c>
      <c r="CG165" s="139" t="s">
        <v>812</v>
      </c>
      <c r="CH165"/>
    </row>
    <row r="166" spans="1:86" ht="12.75" x14ac:dyDescent="0.2">
      <c r="A166" s="102"/>
      <c r="B166" s="103">
        <f t="shared" ca="1" si="23"/>
        <v>41671</v>
      </c>
      <c r="C166" s="135">
        <v>6.1656434781605499E-2</v>
      </c>
      <c r="D166" s="135">
        <v>1.1499999999999999</v>
      </c>
      <c r="E166" s="135">
        <v>1.1499999999999999</v>
      </c>
      <c r="F166" s="135">
        <v>0.16250000000000001</v>
      </c>
      <c r="G166" s="135">
        <v>0.17</v>
      </c>
      <c r="H166" s="135">
        <v>0.17749999999999999</v>
      </c>
      <c r="I166" s="136">
        <v>4.617</v>
      </c>
      <c r="J166" s="137">
        <v>4.6219999999999999</v>
      </c>
      <c r="K166" s="137">
        <v>4.6269999999999998</v>
      </c>
      <c r="L166" s="137">
        <v>0.16</v>
      </c>
      <c r="M166" s="137">
        <v>0.16</v>
      </c>
      <c r="N166" s="138">
        <v>0</v>
      </c>
      <c r="O166" s="138">
        <v>0</v>
      </c>
      <c r="P166" s="104"/>
      <c r="Q166" s="104"/>
      <c r="R166" s="117">
        <f t="shared" ca="1" si="20"/>
        <v>41671</v>
      </c>
      <c r="S166" s="106">
        <f t="shared" si="21"/>
        <v>1.0799999999999998</v>
      </c>
      <c r="T166" s="105">
        <f t="shared" si="24"/>
        <v>1.1499999999999999</v>
      </c>
      <c r="U166" s="107">
        <f t="shared" si="22"/>
        <v>1.22</v>
      </c>
      <c r="BP166" s="81">
        <f t="shared" si="18"/>
        <v>165</v>
      </c>
      <c r="BQ166" s="112" t="s">
        <v>399</v>
      </c>
      <c r="BR166" s="80" t="s">
        <v>228</v>
      </c>
      <c r="BS166" s="79" t="s">
        <v>254</v>
      </c>
      <c r="BT166" s="85" t="s">
        <v>230</v>
      </c>
      <c r="BU166" s="85"/>
      <c r="BV166" s="79">
        <v>1</v>
      </c>
      <c r="BW166" s="80" t="s">
        <v>998</v>
      </c>
      <c r="BX166"/>
      <c r="BZ166" s="81">
        <f t="shared" si="25"/>
        <v>165</v>
      </c>
      <c r="CA166" s="112" t="s">
        <v>624</v>
      </c>
      <c r="CB166" s="80" t="s">
        <v>231</v>
      </c>
      <c r="CC166" s="79" t="s">
        <v>229</v>
      </c>
      <c r="CD166" s="85" t="s">
        <v>230</v>
      </c>
      <c r="CE166" s="85"/>
      <c r="CF166" s="79">
        <v>1</v>
      </c>
      <c r="CG166" s="139" t="s">
        <v>813</v>
      </c>
      <c r="CH166"/>
    </row>
    <row r="167" spans="1:86" ht="12.75" x14ac:dyDescent="0.2">
      <c r="A167" s="102"/>
      <c r="B167" s="103">
        <f t="shared" ca="1" si="23"/>
        <v>41699</v>
      </c>
      <c r="C167" s="135">
        <v>6.1693063204766301E-2</v>
      </c>
      <c r="D167" s="135">
        <v>1.1499999999999999</v>
      </c>
      <c r="E167" s="135">
        <v>1.1499999999999999</v>
      </c>
      <c r="F167" s="135">
        <v>0.16250000000000001</v>
      </c>
      <c r="G167" s="135">
        <v>0.17</v>
      </c>
      <c r="H167" s="135">
        <v>0.17749999999999999</v>
      </c>
      <c r="I167" s="136">
        <v>4.5040000000000004</v>
      </c>
      <c r="J167" s="137">
        <v>4.5090000000000003</v>
      </c>
      <c r="K167" s="137">
        <v>4.5140000000000002</v>
      </c>
      <c r="L167" s="137">
        <v>0.16</v>
      </c>
      <c r="M167" s="137">
        <v>0.16</v>
      </c>
      <c r="N167" s="138">
        <v>0</v>
      </c>
      <c r="O167" s="138">
        <v>0</v>
      </c>
      <c r="P167" s="104"/>
      <c r="Q167" s="104"/>
      <c r="R167" s="117">
        <f t="shared" ca="1" si="20"/>
        <v>41699</v>
      </c>
      <c r="S167" s="106">
        <f t="shared" si="21"/>
        <v>1.0799999999999998</v>
      </c>
      <c r="T167" s="105">
        <f t="shared" si="24"/>
        <v>1.1499999999999999</v>
      </c>
      <c r="U167" s="107">
        <f t="shared" si="22"/>
        <v>1.22</v>
      </c>
      <c r="BP167" s="81">
        <f t="shared" si="18"/>
        <v>166</v>
      </c>
      <c r="BQ167" s="112" t="s">
        <v>400</v>
      </c>
      <c r="BR167" s="80" t="s">
        <v>228</v>
      </c>
      <c r="BS167" s="79" t="s">
        <v>254</v>
      </c>
      <c r="BT167" s="85" t="s">
        <v>230</v>
      </c>
      <c r="BU167" s="85"/>
      <c r="BV167" s="79">
        <v>1</v>
      </c>
      <c r="BW167" s="80" t="s">
        <v>999</v>
      </c>
      <c r="BX167"/>
      <c r="BZ167" s="81">
        <f t="shared" si="25"/>
        <v>166</v>
      </c>
      <c r="CA167" s="112" t="s">
        <v>625</v>
      </c>
      <c r="CB167" s="80" t="s">
        <v>231</v>
      </c>
      <c r="CC167" s="79" t="s">
        <v>229</v>
      </c>
      <c r="CD167" s="85" t="s">
        <v>230</v>
      </c>
      <c r="CE167" s="85"/>
      <c r="CF167" s="79">
        <v>1</v>
      </c>
      <c r="CG167" s="139" t="s">
        <v>814</v>
      </c>
      <c r="CH167"/>
    </row>
    <row r="168" spans="1:86" ht="12.75" x14ac:dyDescent="0.2">
      <c r="A168" s="102"/>
      <c r="B168" s="103">
        <f t="shared" ca="1" si="23"/>
        <v>41730</v>
      </c>
      <c r="C168" s="135">
        <v>6.1726146942197704E-2</v>
      </c>
      <c r="D168" s="135">
        <v>0.9</v>
      </c>
      <c r="E168" s="135">
        <v>0.9</v>
      </c>
      <c r="F168" s="135">
        <v>0.16250000000000001</v>
      </c>
      <c r="G168" s="135">
        <v>0.17</v>
      </c>
      <c r="H168" s="135">
        <v>0.17749999999999999</v>
      </c>
      <c r="I168" s="136">
        <v>4.3710000000000004</v>
      </c>
      <c r="J168" s="137">
        <v>4.3760000000000003</v>
      </c>
      <c r="K168" s="137">
        <v>4.3810000000000002</v>
      </c>
      <c r="L168" s="137">
        <v>0.16</v>
      </c>
      <c r="M168" s="137">
        <v>0.16</v>
      </c>
      <c r="N168" s="138">
        <v>0</v>
      </c>
      <c r="O168" s="138">
        <v>0</v>
      </c>
      <c r="P168" s="104"/>
      <c r="Q168" s="104"/>
      <c r="R168" s="117">
        <f t="shared" ca="1" si="20"/>
        <v>41730</v>
      </c>
      <c r="S168" s="106">
        <f t="shared" si="21"/>
        <v>0.83000000000000007</v>
      </c>
      <c r="T168" s="105">
        <f t="shared" si="24"/>
        <v>0.9</v>
      </c>
      <c r="U168" s="107">
        <f t="shared" si="22"/>
        <v>0.97</v>
      </c>
      <c r="BP168" s="81">
        <f t="shared" si="18"/>
        <v>167</v>
      </c>
      <c r="BQ168" s="112" t="s">
        <v>401</v>
      </c>
      <c r="BR168" s="80" t="s">
        <v>228</v>
      </c>
      <c r="BS168" s="79" t="s">
        <v>254</v>
      </c>
      <c r="BT168" s="85" t="s">
        <v>230</v>
      </c>
      <c r="BU168" s="85"/>
      <c r="BV168" s="79">
        <v>1</v>
      </c>
      <c r="BW168" s="80" t="s">
        <v>1000</v>
      </c>
      <c r="BX168"/>
      <c r="BZ168" s="81">
        <f t="shared" si="25"/>
        <v>167</v>
      </c>
      <c r="CA168" s="112" t="s">
        <v>626</v>
      </c>
      <c r="CB168" s="80" t="s">
        <v>231</v>
      </c>
      <c r="CC168" s="79" t="s">
        <v>229</v>
      </c>
      <c r="CD168" s="85" t="s">
        <v>230</v>
      </c>
      <c r="CE168" s="85"/>
      <c r="CF168" s="79">
        <v>1</v>
      </c>
      <c r="CG168" s="139" t="s">
        <v>815</v>
      </c>
      <c r="CH168"/>
    </row>
    <row r="169" spans="1:86" ht="12.75" x14ac:dyDescent="0.2">
      <c r="A169" s="102"/>
      <c r="B169" s="103">
        <f t="shared" ca="1" si="23"/>
        <v>41760</v>
      </c>
      <c r="C169" s="135">
        <v>6.1762775366205801E-2</v>
      </c>
      <c r="D169" s="135">
        <v>0.55000000000000004</v>
      </c>
      <c r="E169" s="135">
        <v>0.55000000000000004</v>
      </c>
      <c r="F169" s="135">
        <v>0.16250000000000001</v>
      </c>
      <c r="G169" s="135">
        <v>0.17</v>
      </c>
      <c r="H169" s="135">
        <v>0.17749999999999999</v>
      </c>
      <c r="I169" s="136">
        <v>4.1509999999999998</v>
      </c>
      <c r="J169" s="137">
        <v>4.1560000000000006</v>
      </c>
      <c r="K169" s="137">
        <v>4.1610000000000005</v>
      </c>
      <c r="L169" s="137">
        <v>0.11</v>
      </c>
      <c r="M169" s="137">
        <v>0.11</v>
      </c>
      <c r="N169" s="138">
        <v>0</v>
      </c>
      <c r="O169" s="138">
        <v>0</v>
      </c>
      <c r="P169" s="104"/>
      <c r="Q169" s="104"/>
      <c r="R169" s="117">
        <f t="shared" ca="1" si="20"/>
        <v>41760</v>
      </c>
      <c r="S169" s="106">
        <f t="shared" si="21"/>
        <v>0.48000000000000004</v>
      </c>
      <c r="T169" s="105">
        <f t="shared" si="24"/>
        <v>0.55000000000000004</v>
      </c>
      <c r="U169" s="107">
        <f t="shared" si="22"/>
        <v>0.62000000000000011</v>
      </c>
      <c r="BP169" s="81">
        <f t="shared" si="18"/>
        <v>168</v>
      </c>
      <c r="BQ169" s="112" t="s">
        <v>402</v>
      </c>
      <c r="BR169" s="80" t="s">
        <v>228</v>
      </c>
      <c r="BS169" s="79" t="s">
        <v>254</v>
      </c>
      <c r="BT169" s="85" t="s">
        <v>230</v>
      </c>
      <c r="BU169" s="85"/>
      <c r="BV169" s="79">
        <v>1</v>
      </c>
      <c r="BW169" s="80" t="s">
        <v>1001</v>
      </c>
      <c r="BX169"/>
      <c r="BZ169" s="81">
        <f t="shared" si="25"/>
        <v>168</v>
      </c>
      <c r="CA169" s="112" t="s">
        <v>627</v>
      </c>
      <c r="CB169" s="80" t="s">
        <v>231</v>
      </c>
      <c r="CC169" s="79" t="s">
        <v>229</v>
      </c>
      <c r="CD169" s="85" t="s">
        <v>230</v>
      </c>
      <c r="CE169" s="85"/>
      <c r="CF169" s="79">
        <v>1</v>
      </c>
      <c r="CG169" s="139" t="s">
        <v>816</v>
      </c>
      <c r="CH169"/>
    </row>
    <row r="170" spans="1:86" ht="12.75" x14ac:dyDescent="0.2">
      <c r="A170" s="102"/>
      <c r="B170" s="103">
        <f t="shared" ca="1" si="23"/>
        <v>41791</v>
      </c>
      <c r="C170" s="135">
        <v>6.1798222228573799E-2</v>
      </c>
      <c r="D170" s="135">
        <v>0.6</v>
      </c>
      <c r="E170" s="135">
        <v>0.6</v>
      </c>
      <c r="F170" s="135">
        <v>0.16250000000000001</v>
      </c>
      <c r="G170" s="135">
        <v>0.17</v>
      </c>
      <c r="H170" s="135">
        <v>0.17749999999999999</v>
      </c>
      <c r="I170" s="136">
        <v>4.141</v>
      </c>
      <c r="J170" s="137">
        <v>4.1459999999999999</v>
      </c>
      <c r="K170" s="137">
        <v>4.1509999999999998</v>
      </c>
      <c r="L170" s="137">
        <v>0.11</v>
      </c>
      <c r="M170" s="137">
        <v>0.11</v>
      </c>
      <c r="N170" s="138">
        <v>0</v>
      </c>
      <c r="O170" s="138">
        <v>0</v>
      </c>
      <c r="P170" s="104"/>
      <c r="Q170" s="104"/>
      <c r="R170" s="117">
        <f t="shared" ca="1" si="20"/>
        <v>41791</v>
      </c>
      <c r="S170" s="106">
        <f t="shared" si="21"/>
        <v>0.53</v>
      </c>
      <c r="T170" s="105">
        <f t="shared" si="24"/>
        <v>0.6</v>
      </c>
      <c r="U170" s="107">
        <f t="shared" si="22"/>
        <v>0.66999999999999993</v>
      </c>
      <c r="BP170" s="81">
        <f t="shared" si="18"/>
        <v>169</v>
      </c>
      <c r="BQ170" s="112" t="s">
        <v>403</v>
      </c>
      <c r="BR170" s="80" t="s">
        <v>228</v>
      </c>
      <c r="BS170" s="79" t="s">
        <v>254</v>
      </c>
      <c r="BT170" s="85" t="s">
        <v>230</v>
      </c>
      <c r="BU170" s="85"/>
      <c r="BV170" s="79">
        <v>1</v>
      </c>
      <c r="BW170" s="80" t="s">
        <v>1002</v>
      </c>
      <c r="BX170"/>
      <c r="BZ170" s="81">
        <f t="shared" si="25"/>
        <v>169</v>
      </c>
      <c r="CA170" s="112" t="s">
        <v>628</v>
      </c>
      <c r="CB170" s="80" t="s">
        <v>231</v>
      </c>
      <c r="CC170" s="79" t="s">
        <v>229</v>
      </c>
      <c r="CD170" s="85" t="s">
        <v>230</v>
      </c>
      <c r="CE170" s="85"/>
      <c r="CF170" s="79">
        <v>1</v>
      </c>
      <c r="CG170" s="139" t="s">
        <v>817</v>
      </c>
      <c r="CH170"/>
    </row>
    <row r="171" spans="1:86" ht="12.75" x14ac:dyDescent="0.2">
      <c r="A171" s="102"/>
      <c r="B171" s="103">
        <f t="shared" ca="1" si="23"/>
        <v>41821</v>
      </c>
      <c r="C171" s="135">
        <v>6.1834850653458499E-2</v>
      </c>
      <c r="D171" s="135">
        <v>0.6</v>
      </c>
      <c r="E171" s="135">
        <v>0.6</v>
      </c>
      <c r="F171" s="135">
        <v>0.16250000000000001</v>
      </c>
      <c r="G171" s="135">
        <v>0.17</v>
      </c>
      <c r="H171" s="135">
        <v>0.17749999999999999</v>
      </c>
      <c r="I171" s="136">
        <v>4.1770000000000005</v>
      </c>
      <c r="J171" s="137">
        <v>4.1820000000000004</v>
      </c>
      <c r="K171" s="137">
        <v>4.1870000000000003</v>
      </c>
      <c r="L171" s="137">
        <v>0.11</v>
      </c>
      <c r="M171" s="137">
        <v>0.11</v>
      </c>
      <c r="N171" s="138">
        <v>0</v>
      </c>
      <c r="O171" s="138">
        <v>0</v>
      </c>
      <c r="P171" s="104"/>
      <c r="Q171" s="104"/>
      <c r="R171" s="117">
        <f t="shared" ca="1" si="20"/>
        <v>41821</v>
      </c>
      <c r="S171" s="106">
        <f t="shared" si="21"/>
        <v>0.53</v>
      </c>
      <c r="T171" s="105">
        <f t="shared" si="24"/>
        <v>0.6</v>
      </c>
      <c r="U171" s="107">
        <f t="shared" si="22"/>
        <v>0.66999999999999993</v>
      </c>
      <c r="BP171" s="81">
        <f t="shared" si="18"/>
        <v>170</v>
      </c>
      <c r="BQ171" s="112" t="s">
        <v>404</v>
      </c>
      <c r="BR171" s="80" t="s">
        <v>228</v>
      </c>
      <c r="BS171" s="79" t="s">
        <v>254</v>
      </c>
      <c r="BT171" s="85" t="s">
        <v>230</v>
      </c>
      <c r="BU171" s="85"/>
      <c r="BV171" s="79">
        <v>1</v>
      </c>
      <c r="BW171" s="80" t="s">
        <v>1003</v>
      </c>
      <c r="BX171"/>
      <c r="BZ171" s="81">
        <f t="shared" si="25"/>
        <v>170</v>
      </c>
      <c r="CA171" s="112" t="s">
        <v>629</v>
      </c>
      <c r="CB171" s="80" t="s">
        <v>231</v>
      </c>
      <c r="CC171" s="79" t="s">
        <v>229</v>
      </c>
      <c r="CD171" s="85" t="s">
        <v>230</v>
      </c>
      <c r="CE171" s="85"/>
      <c r="CF171" s="79">
        <v>1</v>
      </c>
      <c r="CG171" s="139" t="s">
        <v>818</v>
      </c>
      <c r="CH171"/>
    </row>
    <row r="172" spans="1:86" ht="12.75" x14ac:dyDescent="0.2">
      <c r="A172" s="102"/>
      <c r="B172" s="103">
        <f t="shared" ca="1" si="23"/>
        <v>41852</v>
      </c>
      <c r="C172" s="135">
        <v>6.1870297516674298E-2</v>
      </c>
      <c r="D172" s="135">
        <v>0.65</v>
      </c>
      <c r="E172" s="135">
        <v>0.65</v>
      </c>
      <c r="F172" s="135">
        <v>0.16250000000000001</v>
      </c>
      <c r="G172" s="135">
        <v>0.17</v>
      </c>
      <c r="H172" s="135">
        <v>0.17749999999999999</v>
      </c>
      <c r="I172" s="136">
        <v>4.2270000000000003</v>
      </c>
      <c r="J172" s="137">
        <v>4.2320000000000002</v>
      </c>
      <c r="K172" s="137">
        <v>4.2370000000000001</v>
      </c>
      <c r="L172" s="137">
        <v>0.11</v>
      </c>
      <c r="M172" s="137">
        <v>0.11</v>
      </c>
      <c r="N172" s="138">
        <v>0</v>
      </c>
      <c r="O172" s="138">
        <v>0</v>
      </c>
      <c r="P172" s="104"/>
      <c r="Q172" s="104"/>
      <c r="R172" s="117">
        <f t="shared" ca="1" si="20"/>
        <v>41852</v>
      </c>
      <c r="S172" s="106">
        <f t="shared" si="21"/>
        <v>0.58000000000000007</v>
      </c>
      <c r="T172" s="105">
        <f t="shared" si="24"/>
        <v>0.65</v>
      </c>
      <c r="U172" s="107">
        <f t="shared" si="22"/>
        <v>0.72</v>
      </c>
      <c r="BP172" s="81">
        <f t="shared" si="18"/>
        <v>171</v>
      </c>
      <c r="BQ172" s="112" t="s">
        <v>405</v>
      </c>
      <c r="BR172" s="80" t="s">
        <v>228</v>
      </c>
      <c r="BS172" s="79" t="s">
        <v>254</v>
      </c>
      <c r="BT172" s="85" t="s">
        <v>230</v>
      </c>
      <c r="BU172" s="85"/>
      <c r="BV172" s="79">
        <v>1</v>
      </c>
      <c r="BW172" s="80" t="s">
        <v>1004</v>
      </c>
      <c r="BX172"/>
      <c r="BZ172" s="81">
        <f t="shared" si="25"/>
        <v>171</v>
      </c>
      <c r="CA172" s="112" t="s">
        <v>630</v>
      </c>
      <c r="CB172" s="80" t="s">
        <v>231</v>
      </c>
      <c r="CC172" s="79" t="s">
        <v>229</v>
      </c>
      <c r="CD172" s="85" t="s">
        <v>230</v>
      </c>
      <c r="CE172" s="85"/>
      <c r="CF172" s="79">
        <v>1</v>
      </c>
      <c r="CG172" s="139" t="s">
        <v>819</v>
      </c>
      <c r="CH172"/>
    </row>
    <row r="173" spans="1:86" ht="12.75" x14ac:dyDescent="0.2">
      <c r="A173" s="102"/>
      <c r="B173" s="103">
        <f t="shared" ca="1" si="23"/>
        <v>41883</v>
      </c>
      <c r="C173" s="135">
        <v>6.1906925942435201E-2</v>
      </c>
      <c r="D173" s="135">
        <v>0.7</v>
      </c>
      <c r="E173" s="135">
        <v>0.7</v>
      </c>
      <c r="F173" s="135">
        <v>0.16250000000000001</v>
      </c>
      <c r="G173" s="135">
        <v>0.17</v>
      </c>
      <c r="H173" s="135">
        <v>0.17749999999999999</v>
      </c>
      <c r="I173" s="136">
        <v>4.25</v>
      </c>
      <c r="J173" s="137">
        <v>4.2549999999999999</v>
      </c>
      <c r="K173" s="137">
        <v>4.26</v>
      </c>
      <c r="L173" s="137">
        <v>0.11</v>
      </c>
      <c r="M173" s="137">
        <v>0.11</v>
      </c>
      <c r="N173" s="138">
        <v>0</v>
      </c>
      <c r="O173" s="138">
        <v>0</v>
      </c>
      <c r="P173" s="104"/>
      <c r="Q173" s="104"/>
      <c r="R173" s="117">
        <f t="shared" ca="1" si="20"/>
        <v>41883</v>
      </c>
      <c r="S173" s="106">
        <f t="shared" si="21"/>
        <v>0.62999999999999989</v>
      </c>
      <c r="T173" s="105">
        <f t="shared" si="24"/>
        <v>0.7</v>
      </c>
      <c r="U173" s="107">
        <f t="shared" si="22"/>
        <v>0.77</v>
      </c>
      <c r="BP173" s="81">
        <f t="shared" si="18"/>
        <v>172</v>
      </c>
      <c r="BQ173" s="112" t="s">
        <v>406</v>
      </c>
      <c r="BR173" s="80" t="s">
        <v>228</v>
      </c>
      <c r="BS173" s="79" t="s">
        <v>254</v>
      </c>
      <c r="BT173" s="85" t="s">
        <v>230</v>
      </c>
      <c r="BU173" s="85"/>
      <c r="BV173" s="79">
        <v>1</v>
      </c>
      <c r="BW173" s="80" t="s">
        <v>1005</v>
      </c>
      <c r="BX173"/>
      <c r="BZ173" s="81">
        <f t="shared" si="25"/>
        <v>172</v>
      </c>
      <c r="CA173" s="112" t="s">
        <v>631</v>
      </c>
      <c r="CB173" s="80" t="s">
        <v>231</v>
      </c>
      <c r="CC173" s="79" t="s">
        <v>229</v>
      </c>
      <c r="CD173" s="85" t="s">
        <v>230</v>
      </c>
      <c r="CE173" s="85"/>
      <c r="CF173" s="79">
        <v>1</v>
      </c>
      <c r="CG173" s="139" t="s">
        <v>820</v>
      </c>
      <c r="CH173"/>
    </row>
    <row r="174" spans="1:86" ht="12.75" x14ac:dyDescent="0.2">
      <c r="A174" s="102"/>
      <c r="B174" s="103">
        <f t="shared" ca="1" si="23"/>
        <v>41913</v>
      </c>
      <c r="C174" s="135">
        <v>6.1943554368642004E-2</v>
      </c>
      <c r="D174" s="135">
        <v>0.7</v>
      </c>
      <c r="E174" s="135">
        <v>0.7</v>
      </c>
      <c r="F174" s="135">
        <v>0.16250000000000001</v>
      </c>
      <c r="G174" s="135">
        <v>0.17</v>
      </c>
      <c r="H174" s="135">
        <v>0.17749999999999999</v>
      </c>
      <c r="I174" s="136">
        <v>4.2649999999999997</v>
      </c>
      <c r="J174" s="137">
        <v>4.2699999999999996</v>
      </c>
      <c r="K174" s="137">
        <v>4.2750000000000004</v>
      </c>
      <c r="L174" s="137">
        <v>0.11</v>
      </c>
      <c r="M174" s="137">
        <v>0.11</v>
      </c>
      <c r="N174" s="138">
        <v>0</v>
      </c>
      <c r="O174" s="138">
        <v>0</v>
      </c>
      <c r="P174" s="104"/>
      <c r="Q174" s="104"/>
      <c r="R174" s="117">
        <f t="shared" ca="1" si="20"/>
        <v>41913</v>
      </c>
      <c r="S174" s="106">
        <f t="shared" si="21"/>
        <v>0.62999999999999989</v>
      </c>
      <c r="T174" s="105">
        <f t="shared" si="24"/>
        <v>0.7</v>
      </c>
      <c r="U174" s="107">
        <f t="shared" si="22"/>
        <v>0.77</v>
      </c>
      <c r="BP174" s="81">
        <f t="shared" si="18"/>
        <v>173</v>
      </c>
      <c r="BQ174" s="112" t="s">
        <v>407</v>
      </c>
      <c r="BR174" s="80" t="s">
        <v>228</v>
      </c>
      <c r="BS174" s="79" t="s">
        <v>254</v>
      </c>
      <c r="BT174" s="85" t="s">
        <v>230</v>
      </c>
      <c r="BU174" s="85"/>
      <c r="BV174" s="79">
        <v>1</v>
      </c>
      <c r="BW174" s="80" t="s">
        <v>1006</v>
      </c>
      <c r="BX174"/>
      <c r="BZ174" s="81">
        <f t="shared" si="25"/>
        <v>173</v>
      </c>
      <c r="CA174" s="112" t="s">
        <v>632</v>
      </c>
      <c r="CB174" s="80" t="s">
        <v>231</v>
      </c>
      <c r="CC174" s="79" t="s">
        <v>229</v>
      </c>
      <c r="CD174" s="85" t="s">
        <v>230</v>
      </c>
      <c r="CE174" s="85"/>
      <c r="CF174" s="79">
        <v>1</v>
      </c>
      <c r="CG174" s="139" t="s">
        <v>821</v>
      </c>
      <c r="CH174"/>
    </row>
    <row r="175" spans="1:86" ht="12.75" x14ac:dyDescent="0.2">
      <c r="A175" s="102"/>
      <c r="B175" s="103">
        <f t="shared" ca="1" si="23"/>
        <v>41944</v>
      </c>
      <c r="C175" s="135">
        <v>6.1979001233137203E-2</v>
      </c>
      <c r="D175" s="135">
        <v>0.75</v>
      </c>
      <c r="E175" s="135">
        <v>0.75</v>
      </c>
      <c r="F175" s="135">
        <v>0.16250000000000001</v>
      </c>
      <c r="G175" s="135">
        <v>0.17</v>
      </c>
      <c r="H175" s="135">
        <v>0.17749999999999999</v>
      </c>
      <c r="I175" s="136">
        <v>4.2940000000000005</v>
      </c>
      <c r="J175" s="137">
        <v>4.2990000000000004</v>
      </c>
      <c r="K175" s="137">
        <v>4.3040000000000003</v>
      </c>
      <c r="L175" s="137">
        <v>0.11</v>
      </c>
      <c r="M175" s="137">
        <v>0.11</v>
      </c>
      <c r="N175" s="138">
        <v>0</v>
      </c>
      <c r="O175" s="138">
        <v>0</v>
      </c>
      <c r="P175" s="104"/>
      <c r="Q175" s="104"/>
      <c r="R175" s="117">
        <f t="shared" ca="1" si="20"/>
        <v>41944</v>
      </c>
      <c r="S175" s="106">
        <f t="shared" si="21"/>
        <v>0.67999999999999994</v>
      </c>
      <c r="T175" s="105">
        <f t="shared" si="24"/>
        <v>0.75</v>
      </c>
      <c r="U175" s="107">
        <f t="shared" si="22"/>
        <v>0.82000000000000006</v>
      </c>
      <c r="BP175" s="81">
        <f t="shared" si="18"/>
        <v>174</v>
      </c>
      <c r="BQ175" s="112" t="s">
        <v>408</v>
      </c>
      <c r="BR175" s="80" t="s">
        <v>228</v>
      </c>
      <c r="BS175" s="79" t="s">
        <v>254</v>
      </c>
      <c r="BT175" s="85" t="s">
        <v>230</v>
      </c>
      <c r="BU175" s="85"/>
      <c r="BV175" s="79">
        <v>1</v>
      </c>
      <c r="BW175" s="80" t="s">
        <v>1007</v>
      </c>
      <c r="BX175"/>
      <c r="BZ175" s="81">
        <f t="shared" si="25"/>
        <v>174</v>
      </c>
      <c r="CA175" s="112" t="s">
        <v>633</v>
      </c>
      <c r="CB175" s="80" t="s">
        <v>231</v>
      </c>
      <c r="CC175" s="79" t="s">
        <v>229</v>
      </c>
      <c r="CD175" s="85" t="s">
        <v>230</v>
      </c>
      <c r="CE175" s="85"/>
      <c r="CF175" s="79">
        <v>1</v>
      </c>
      <c r="CG175" s="139" t="s">
        <v>822</v>
      </c>
      <c r="CH175"/>
    </row>
    <row r="176" spans="1:86" ht="12.75" x14ac:dyDescent="0.2">
      <c r="A176" s="102"/>
      <c r="B176" s="103">
        <f t="shared" ca="1" si="23"/>
        <v>41974</v>
      </c>
      <c r="C176" s="135">
        <v>6.2015629660219701E-2</v>
      </c>
      <c r="D176" s="135">
        <v>0.95</v>
      </c>
      <c r="E176" s="135">
        <v>0.95</v>
      </c>
      <c r="F176" s="135">
        <v>0.16250000000000001</v>
      </c>
      <c r="G176" s="135">
        <v>0.17</v>
      </c>
      <c r="H176" s="135">
        <v>0.17749999999999999</v>
      </c>
      <c r="I176" s="136">
        <v>4.4340000000000002</v>
      </c>
      <c r="J176" s="137">
        <v>4.4390000000000001</v>
      </c>
      <c r="K176" s="137">
        <v>4.444</v>
      </c>
      <c r="L176" s="137">
        <v>0</v>
      </c>
      <c r="M176" s="137">
        <v>0</v>
      </c>
      <c r="N176" s="138">
        <v>0</v>
      </c>
      <c r="O176" s="138">
        <v>0</v>
      </c>
      <c r="P176" s="104"/>
      <c r="Q176" s="104"/>
      <c r="R176" s="117">
        <f t="shared" ca="1" si="20"/>
        <v>41974</v>
      </c>
      <c r="S176" s="106">
        <f t="shared" si="21"/>
        <v>0.87999999999999989</v>
      </c>
      <c r="T176" s="105">
        <f t="shared" si="24"/>
        <v>0.95</v>
      </c>
      <c r="U176" s="107">
        <f t="shared" si="22"/>
        <v>1.02</v>
      </c>
      <c r="BP176" s="81">
        <f t="shared" si="18"/>
        <v>175</v>
      </c>
      <c r="BQ176" s="112" t="s">
        <v>409</v>
      </c>
      <c r="BR176" s="80" t="s">
        <v>228</v>
      </c>
      <c r="BS176" s="79" t="s">
        <v>254</v>
      </c>
      <c r="BT176" s="85" t="s">
        <v>230</v>
      </c>
      <c r="BU176" s="85"/>
      <c r="BV176" s="79">
        <v>1</v>
      </c>
      <c r="BW176" s="80" t="s">
        <v>1008</v>
      </c>
      <c r="BX176"/>
      <c r="BZ176" s="81">
        <f t="shared" si="25"/>
        <v>175</v>
      </c>
      <c r="CA176" s="112" t="s">
        <v>634</v>
      </c>
      <c r="CB176" s="80" t="s">
        <v>231</v>
      </c>
      <c r="CC176" s="79" t="s">
        <v>229</v>
      </c>
      <c r="CD176" s="85" t="s">
        <v>230</v>
      </c>
      <c r="CE176" s="85"/>
      <c r="CF176" s="79">
        <v>1</v>
      </c>
      <c r="CG176" s="139" t="s">
        <v>823</v>
      </c>
      <c r="CH176"/>
    </row>
    <row r="177" spans="1:86" ht="12.75" x14ac:dyDescent="0.2">
      <c r="A177" s="102"/>
      <c r="B177" s="103">
        <f t="shared" ca="1" si="23"/>
        <v>42005</v>
      </c>
      <c r="C177" s="135">
        <v>6.2051076525562604E-2</v>
      </c>
      <c r="D177" s="135">
        <v>1.1499999999999999</v>
      </c>
      <c r="E177" s="135">
        <v>1.1499999999999999</v>
      </c>
      <c r="F177" s="135">
        <v>0.16250000000000001</v>
      </c>
      <c r="G177" s="135">
        <v>0.17</v>
      </c>
      <c r="H177" s="135">
        <v>0.17749999999999999</v>
      </c>
      <c r="I177" s="136">
        <v>4.5830000000000002</v>
      </c>
      <c r="J177" s="137">
        <v>4.5880000000000001</v>
      </c>
      <c r="K177" s="137">
        <v>4.593</v>
      </c>
      <c r="L177" s="137">
        <v>0</v>
      </c>
      <c r="M177" s="137">
        <v>0</v>
      </c>
      <c r="N177" s="138">
        <v>0</v>
      </c>
      <c r="O177" s="138">
        <v>0</v>
      </c>
      <c r="P177" s="104"/>
      <c r="Q177" s="104"/>
      <c r="R177" s="117">
        <f t="shared" ca="1" si="20"/>
        <v>42005</v>
      </c>
      <c r="S177" s="106">
        <f t="shared" si="21"/>
        <v>1.0799999999999998</v>
      </c>
      <c r="T177" s="105">
        <f t="shared" si="24"/>
        <v>1.1499999999999999</v>
      </c>
      <c r="U177" s="107">
        <f t="shared" si="22"/>
        <v>1.22</v>
      </c>
      <c r="BP177" s="81">
        <f t="shared" si="18"/>
        <v>176</v>
      </c>
      <c r="BQ177" s="112" t="s">
        <v>410</v>
      </c>
      <c r="BR177" s="80" t="s">
        <v>228</v>
      </c>
      <c r="BS177" s="79" t="s">
        <v>254</v>
      </c>
      <c r="BT177" s="85" t="s">
        <v>230</v>
      </c>
      <c r="BU177" s="85"/>
      <c r="BV177" s="79">
        <v>1</v>
      </c>
      <c r="BW177" s="80" t="s">
        <v>1009</v>
      </c>
      <c r="BX177"/>
      <c r="BZ177" s="81">
        <f t="shared" si="25"/>
        <v>176</v>
      </c>
      <c r="CA177" s="112" t="s">
        <v>635</v>
      </c>
      <c r="CB177" s="80" t="s">
        <v>231</v>
      </c>
      <c r="CC177" s="79" t="s">
        <v>229</v>
      </c>
      <c r="CD177" s="85" t="s">
        <v>230</v>
      </c>
      <c r="CE177" s="85"/>
      <c r="CF177" s="79">
        <v>1</v>
      </c>
      <c r="CG177" s="139" t="s">
        <v>824</v>
      </c>
      <c r="CH177"/>
    </row>
    <row r="178" spans="1:86" ht="12.75" x14ac:dyDescent="0.2">
      <c r="A178" s="102"/>
      <c r="B178" s="103">
        <f t="shared" ca="1" si="23"/>
        <v>42036</v>
      </c>
      <c r="C178" s="135">
        <v>6.2087704953522199E-2</v>
      </c>
      <c r="D178" s="135">
        <v>1.1499999999999999</v>
      </c>
      <c r="E178" s="135">
        <v>1.1499999999999999</v>
      </c>
      <c r="F178" s="135">
        <v>0.16250000000000001</v>
      </c>
      <c r="G178" s="135">
        <v>0.17</v>
      </c>
      <c r="H178" s="135">
        <v>0.17749999999999999</v>
      </c>
      <c r="I178" s="136">
        <v>4.702</v>
      </c>
      <c r="J178" s="137">
        <v>4.7069999999999999</v>
      </c>
      <c r="K178" s="137">
        <v>4.7120000000000006</v>
      </c>
      <c r="L178" s="137">
        <v>0</v>
      </c>
      <c r="M178" s="137">
        <v>0</v>
      </c>
      <c r="N178" s="138">
        <v>0</v>
      </c>
      <c r="O178" s="138">
        <v>0</v>
      </c>
      <c r="P178" s="104"/>
      <c r="Q178" s="104"/>
      <c r="R178" s="117">
        <f t="shared" ca="1" si="20"/>
        <v>42036</v>
      </c>
      <c r="S178" s="106">
        <f t="shared" si="21"/>
        <v>1.0799999999999998</v>
      </c>
      <c r="T178" s="105">
        <f t="shared" si="24"/>
        <v>1.1499999999999999</v>
      </c>
      <c r="U178" s="107">
        <f t="shared" si="22"/>
        <v>1.22</v>
      </c>
      <c r="BP178" s="81">
        <f t="shared" si="18"/>
        <v>177</v>
      </c>
      <c r="BQ178" s="112" t="s">
        <v>411</v>
      </c>
      <c r="BR178" s="80" t="s">
        <v>228</v>
      </c>
      <c r="BS178" s="79" t="s">
        <v>254</v>
      </c>
      <c r="BT178" s="85" t="s">
        <v>230</v>
      </c>
      <c r="BU178" s="85"/>
      <c r="BV178" s="79">
        <v>1</v>
      </c>
      <c r="BW178" s="80" t="s">
        <v>1010</v>
      </c>
      <c r="BX178"/>
      <c r="BZ178" s="81">
        <f t="shared" si="25"/>
        <v>177</v>
      </c>
      <c r="CA178" s="112" t="s">
        <v>636</v>
      </c>
      <c r="CB178" s="80" t="s">
        <v>231</v>
      </c>
      <c r="CC178" s="79" t="s">
        <v>229</v>
      </c>
      <c r="CD178" s="85" t="s">
        <v>230</v>
      </c>
      <c r="CE178" s="85"/>
      <c r="CF178" s="79">
        <v>1</v>
      </c>
      <c r="CG178" s="139" t="s">
        <v>825</v>
      </c>
      <c r="CH178"/>
    </row>
    <row r="179" spans="1:86" ht="12.75" x14ac:dyDescent="0.2">
      <c r="A179" s="102"/>
      <c r="B179" s="103">
        <f t="shared" ca="1" si="23"/>
        <v>42064</v>
      </c>
      <c r="C179" s="135">
        <v>6.21243333819268E-2</v>
      </c>
      <c r="D179" s="135">
        <v>1.1499999999999999</v>
      </c>
      <c r="E179" s="135">
        <v>1.1499999999999999</v>
      </c>
      <c r="F179" s="135">
        <v>0.16250000000000001</v>
      </c>
      <c r="G179" s="135">
        <v>0.17</v>
      </c>
      <c r="H179" s="135">
        <v>0.17749999999999999</v>
      </c>
      <c r="I179" s="136">
        <v>4.5890000000000004</v>
      </c>
      <c r="J179" s="137">
        <v>4.5940000000000003</v>
      </c>
      <c r="K179" s="137">
        <v>4.5990000000000002</v>
      </c>
      <c r="L179" s="137">
        <v>0</v>
      </c>
      <c r="M179" s="137">
        <v>0</v>
      </c>
      <c r="N179" s="138">
        <v>0</v>
      </c>
      <c r="O179" s="138">
        <v>0</v>
      </c>
      <c r="P179" s="104"/>
      <c r="Q179" s="104"/>
      <c r="R179" s="117">
        <f t="shared" ca="1" si="20"/>
        <v>42064</v>
      </c>
      <c r="S179" s="106">
        <f t="shared" si="21"/>
        <v>1.0799999999999998</v>
      </c>
      <c r="T179" s="105">
        <f t="shared" si="24"/>
        <v>1.1499999999999999</v>
      </c>
      <c r="U179" s="107">
        <f t="shared" si="22"/>
        <v>1.22</v>
      </c>
      <c r="BP179" s="81">
        <f t="shared" si="18"/>
        <v>178</v>
      </c>
      <c r="BQ179" s="112" t="s">
        <v>412</v>
      </c>
      <c r="BR179" s="80" t="s">
        <v>228</v>
      </c>
      <c r="BS179" s="79" t="s">
        <v>254</v>
      </c>
      <c r="BT179" s="85" t="s">
        <v>230</v>
      </c>
      <c r="BU179" s="85"/>
      <c r="BV179" s="79">
        <v>1</v>
      </c>
      <c r="BW179" s="80" t="s">
        <v>1011</v>
      </c>
      <c r="BX179"/>
      <c r="BZ179" s="81">
        <f t="shared" si="25"/>
        <v>178</v>
      </c>
      <c r="CA179" s="112" t="s">
        <v>637</v>
      </c>
      <c r="CB179" s="80" t="s">
        <v>231</v>
      </c>
      <c r="CC179" s="79" t="s">
        <v>229</v>
      </c>
      <c r="CD179" s="85" t="s">
        <v>230</v>
      </c>
      <c r="CE179" s="85"/>
      <c r="CF179" s="79">
        <v>1</v>
      </c>
      <c r="CG179" s="139" t="s">
        <v>826</v>
      </c>
      <c r="CH179"/>
    </row>
    <row r="180" spans="1:86" ht="12.75" x14ac:dyDescent="0.2">
      <c r="A180" s="102"/>
      <c r="B180" s="103">
        <f t="shared" ca="1" si="23"/>
        <v>42095</v>
      </c>
      <c r="C180" s="135">
        <v>6.2157417124093998E-2</v>
      </c>
      <c r="D180" s="135">
        <v>0.9</v>
      </c>
      <c r="E180" s="135">
        <v>0.9</v>
      </c>
      <c r="F180" s="135">
        <v>0.16250000000000001</v>
      </c>
      <c r="G180" s="135">
        <v>0.17</v>
      </c>
      <c r="H180" s="135">
        <v>0.17749999999999999</v>
      </c>
      <c r="I180" s="136">
        <v>4.4560000000000004</v>
      </c>
      <c r="J180" s="137">
        <v>4.4610000000000003</v>
      </c>
      <c r="K180" s="137">
        <v>4.4660000000000002</v>
      </c>
      <c r="L180" s="137">
        <v>0</v>
      </c>
      <c r="M180" s="137">
        <v>0</v>
      </c>
      <c r="N180" s="138">
        <v>0</v>
      </c>
      <c r="O180" s="138">
        <v>0</v>
      </c>
      <c r="P180" s="104"/>
      <c r="Q180" s="104"/>
      <c r="R180" s="117">
        <f t="shared" ca="1" si="20"/>
        <v>42095</v>
      </c>
      <c r="S180" s="106">
        <f t="shared" si="21"/>
        <v>0.83000000000000007</v>
      </c>
      <c r="T180" s="105">
        <f t="shared" si="24"/>
        <v>0.9</v>
      </c>
      <c r="U180" s="107">
        <f t="shared" si="22"/>
        <v>0.97</v>
      </c>
      <c r="BP180" s="81">
        <f t="shared" si="18"/>
        <v>179</v>
      </c>
      <c r="BQ180" s="112" t="s">
        <v>413</v>
      </c>
      <c r="BR180" s="80" t="s">
        <v>228</v>
      </c>
      <c r="BS180" s="79" t="s">
        <v>254</v>
      </c>
      <c r="BT180" s="85" t="s">
        <v>230</v>
      </c>
      <c r="BU180" s="85"/>
      <c r="BV180" s="79">
        <v>1</v>
      </c>
      <c r="BW180" s="80" t="s">
        <v>1012</v>
      </c>
      <c r="BX180"/>
      <c r="BZ180" s="81">
        <f t="shared" si="25"/>
        <v>179</v>
      </c>
      <c r="CA180" s="112" t="s">
        <v>638</v>
      </c>
      <c r="CB180" s="80" t="s">
        <v>231</v>
      </c>
      <c r="CC180" s="79" t="s">
        <v>229</v>
      </c>
      <c r="CD180" s="85" t="s">
        <v>230</v>
      </c>
      <c r="CE180" s="85"/>
      <c r="CF180" s="79">
        <v>1</v>
      </c>
      <c r="CG180" s="139" t="s">
        <v>827</v>
      </c>
      <c r="CH180"/>
    </row>
    <row r="181" spans="1:86" ht="12.75" x14ac:dyDescent="0.2">
      <c r="A181" s="102"/>
      <c r="B181" s="103">
        <f t="shared" ca="1" si="23"/>
        <v>42125</v>
      </c>
      <c r="C181" s="135">
        <v>6.2194045553346303E-2</v>
      </c>
      <c r="D181" s="135">
        <v>0.55000000000000004</v>
      </c>
      <c r="E181" s="135">
        <v>0.55000000000000004</v>
      </c>
      <c r="F181" s="135">
        <v>0.16250000000000001</v>
      </c>
      <c r="G181" s="135">
        <v>0.17</v>
      </c>
      <c r="H181" s="135">
        <v>0.17749999999999999</v>
      </c>
      <c r="I181" s="136">
        <v>4.2359999999999998</v>
      </c>
      <c r="J181" s="137">
        <v>4.2410000000000005</v>
      </c>
      <c r="K181" s="137">
        <v>4.2460000000000004</v>
      </c>
      <c r="L181" s="137">
        <v>0</v>
      </c>
      <c r="M181" s="137">
        <v>0</v>
      </c>
      <c r="N181" s="138">
        <v>0</v>
      </c>
      <c r="O181" s="138">
        <v>0</v>
      </c>
      <c r="P181" s="104"/>
      <c r="Q181" s="104"/>
      <c r="R181" s="117">
        <f t="shared" ca="1" si="20"/>
        <v>42125</v>
      </c>
      <c r="S181" s="106">
        <f t="shared" si="21"/>
        <v>0.48000000000000004</v>
      </c>
      <c r="T181" s="105">
        <f t="shared" si="24"/>
        <v>0.55000000000000004</v>
      </c>
      <c r="U181" s="107">
        <f t="shared" si="22"/>
        <v>0.62000000000000011</v>
      </c>
      <c r="BP181" s="81">
        <f t="shared" si="18"/>
        <v>180</v>
      </c>
      <c r="BQ181" s="112" t="s">
        <v>414</v>
      </c>
      <c r="BR181" s="80" t="s">
        <v>228</v>
      </c>
      <c r="BS181" s="79" t="s">
        <v>254</v>
      </c>
      <c r="BT181" s="85" t="s">
        <v>230</v>
      </c>
      <c r="BU181" s="85"/>
      <c r="BV181" s="79">
        <v>1</v>
      </c>
      <c r="BW181" s="80" t="s">
        <v>1013</v>
      </c>
      <c r="BX181"/>
      <c r="BZ181" s="81">
        <f t="shared" si="25"/>
        <v>180</v>
      </c>
      <c r="CA181" s="112" t="s">
        <v>639</v>
      </c>
      <c r="CB181" s="80" t="s">
        <v>231</v>
      </c>
      <c r="CC181" s="79" t="s">
        <v>229</v>
      </c>
      <c r="CD181" s="85" t="s">
        <v>230</v>
      </c>
      <c r="CE181" s="85"/>
      <c r="CF181" s="79">
        <v>1</v>
      </c>
      <c r="CG181" s="139" t="s">
        <v>828</v>
      </c>
      <c r="CH181"/>
    </row>
    <row r="182" spans="1:86" ht="12.75" x14ac:dyDescent="0.2">
      <c r="A182" s="102"/>
      <c r="B182" s="103">
        <f t="shared" ca="1" si="23"/>
        <v>42156</v>
      </c>
      <c r="C182" s="135">
        <v>6.2229492420788499E-2</v>
      </c>
      <c r="D182" s="135">
        <v>0.6</v>
      </c>
      <c r="E182" s="135">
        <v>0.6</v>
      </c>
      <c r="F182" s="135">
        <v>0.16250000000000001</v>
      </c>
      <c r="G182" s="135">
        <v>0.17</v>
      </c>
      <c r="H182" s="135">
        <v>0.17749999999999999</v>
      </c>
      <c r="I182" s="136">
        <v>4.226</v>
      </c>
      <c r="J182" s="137">
        <v>4.2309999999999999</v>
      </c>
      <c r="K182" s="137">
        <v>4.2359999999999998</v>
      </c>
      <c r="L182" s="137">
        <v>0</v>
      </c>
      <c r="M182" s="137">
        <v>0</v>
      </c>
      <c r="N182" s="138">
        <v>0</v>
      </c>
      <c r="O182" s="138">
        <v>0</v>
      </c>
      <c r="P182" s="104"/>
      <c r="Q182" s="104"/>
      <c r="R182" s="117">
        <f t="shared" ca="1" si="20"/>
        <v>42156</v>
      </c>
      <c r="S182" s="106">
        <f t="shared" si="21"/>
        <v>0.53</v>
      </c>
      <c r="T182" s="105">
        <f t="shared" si="24"/>
        <v>0.6</v>
      </c>
      <c r="U182" s="107">
        <f t="shared" si="22"/>
        <v>0.66999999999999993</v>
      </c>
      <c r="BP182" s="81">
        <f t="shared" si="18"/>
        <v>181</v>
      </c>
      <c r="BQ182" s="112" t="s">
        <v>415</v>
      </c>
      <c r="BR182" s="80" t="s">
        <v>228</v>
      </c>
      <c r="BS182" s="79" t="s">
        <v>254</v>
      </c>
      <c r="BT182" s="85" t="s">
        <v>230</v>
      </c>
      <c r="BU182" s="85"/>
      <c r="BV182" s="79">
        <v>1</v>
      </c>
      <c r="BW182" s="80" t="s">
        <v>1014</v>
      </c>
      <c r="BX182"/>
      <c r="BZ182" s="81">
        <f t="shared" si="25"/>
        <v>181</v>
      </c>
      <c r="CA182" s="112" t="s">
        <v>641</v>
      </c>
      <c r="CB182" s="80" t="s">
        <v>231</v>
      </c>
      <c r="CC182" s="79" t="s">
        <v>229</v>
      </c>
      <c r="CD182" s="85" t="s">
        <v>230</v>
      </c>
      <c r="CE182" s="85"/>
      <c r="CF182" s="79">
        <v>1</v>
      </c>
      <c r="CG182" s="139" t="s">
        <v>829</v>
      </c>
      <c r="CH182"/>
    </row>
    <row r="183" spans="1:86" ht="12.75" x14ac:dyDescent="0.2">
      <c r="A183" s="102"/>
      <c r="B183" s="103">
        <f t="shared" ca="1" si="23"/>
        <v>42186</v>
      </c>
      <c r="C183" s="135">
        <v>6.2266120850916498E-2</v>
      </c>
      <c r="D183" s="135">
        <v>0.6</v>
      </c>
      <c r="E183" s="135">
        <v>0.6</v>
      </c>
      <c r="F183" s="135">
        <v>0.16250000000000001</v>
      </c>
      <c r="G183" s="135">
        <v>0.17</v>
      </c>
      <c r="H183" s="135">
        <v>0.17749999999999999</v>
      </c>
      <c r="I183" s="136">
        <v>4.2620000000000005</v>
      </c>
      <c r="J183" s="137">
        <v>4.2670000000000003</v>
      </c>
      <c r="K183" s="137">
        <v>4.2720000000000002</v>
      </c>
      <c r="L183" s="137">
        <v>0</v>
      </c>
      <c r="M183" s="137">
        <v>0</v>
      </c>
      <c r="N183" s="138">
        <v>0</v>
      </c>
      <c r="O183" s="138">
        <v>0</v>
      </c>
      <c r="P183" s="104"/>
      <c r="Q183" s="104"/>
      <c r="R183" s="117">
        <f t="shared" ca="1" si="20"/>
        <v>42186</v>
      </c>
      <c r="S183" s="106">
        <f t="shared" si="21"/>
        <v>0.53</v>
      </c>
      <c r="T183" s="105">
        <f t="shared" si="24"/>
        <v>0.6</v>
      </c>
      <c r="U183" s="107">
        <f t="shared" si="22"/>
        <v>0.66999999999999993</v>
      </c>
      <c r="BP183" s="81">
        <f t="shared" si="18"/>
        <v>182</v>
      </c>
      <c r="BQ183" s="112" t="s">
        <v>416</v>
      </c>
      <c r="BR183" s="80" t="s">
        <v>228</v>
      </c>
      <c r="BS183" s="79" t="s">
        <v>254</v>
      </c>
      <c r="BT183" s="85" t="s">
        <v>230</v>
      </c>
      <c r="BU183" s="85"/>
      <c r="BV183" s="79">
        <v>1</v>
      </c>
      <c r="BW183" s="80" t="s">
        <v>1015</v>
      </c>
      <c r="BX183"/>
      <c r="BZ183" s="81">
        <f t="shared" si="25"/>
        <v>182</v>
      </c>
      <c r="CA183" s="112" t="s">
        <v>642</v>
      </c>
      <c r="CB183" s="80" t="s">
        <v>231</v>
      </c>
      <c r="CC183" s="79" t="s">
        <v>229</v>
      </c>
      <c r="CD183" s="85" t="s">
        <v>230</v>
      </c>
      <c r="CE183" s="85"/>
      <c r="CF183" s="79">
        <v>1</v>
      </c>
      <c r="CG183" s="139" t="s">
        <v>830</v>
      </c>
      <c r="CH183"/>
    </row>
    <row r="184" spans="1:86" ht="12.75" x14ac:dyDescent="0.2">
      <c r="A184" s="102"/>
      <c r="B184" s="103">
        <f t="shared" ca="1" si="23"/>
        <v>42217</v>
      </c>
      <c r="C184" s="135">
        <v>6.2301567719206502E-2</v>
      </c>
      <c r="D184" s="135">
        <v>0.65</v>
      </c>
      <c r="E184" s="135">
        <v>0.65</v>
      </c>
      <c r="F184" s="135">
        <v>0.16250000000000001</v>
      </c>
      <c r="G184" s="135">
        <v>0.17</v>
      </c>
      <c r="H184" s="135">
        <v>0.17749999999999999</v>
      </c>
      <c r="I184" s="136">
        <v>4.3120000000000003</v>
      </c>
      <c r="J184" s="137">
        <v>4.3170000000000002</v>
      </c>
      <c r="K184" s="137">
        <v>4.3220000000000001</v>
      </c>
      <c r="L184" s="137">
        <v>0</v>
      </c>
      <c r="M184" s="137">
        <v>0</v>
      </c>
      <c r="N184" s="138">
        <v>0</v>
      </c>
      <c r="O184" s="138">
        <v>0</v>
      </c>
      <c r="P184" s="104"/>
      <c r="Q184" s="104"/>
      <c r="R184" s="117">
        <f t="shared" ca="1" si="20"/>
        <v>42217</v>
      </c>
      <c r="S184" s="106">
        <f t="shared" si="21"/>
        <v>0.58000000000000007</v>
      </c>
      <c r="T184" s="105">
        <f t="shared" si="24"/>
        <v>0.65</v>
      </c>
      <c r="U184" s="107">
        <f t="shared" si="22"/>
        <v>0.72</v>
      </c>
      <c r="BP184" s="81">
        <f t="shared" si="18"/>
        <v>183</v>
      </c>
      <c r="BQ184" s="112" t="s">
        <v>417</v>
      </c>
      <c r="BR184" s="80" t="s">
        <v>228</v>
      </c>
      <c r="BS184" s="79" t="s">
        <v>254</v>
      </c>
      <c r="BT184" s="85" t="s">
        <v>230</v>
      </c>
      <c r="BU184" s="85"/>
      <c r="BV184" s="79">
        <v>1</v>
      </c>
      <c r="BW184" s="80" t="s">
        <v>1016</v>
      </c>
      <c r="BX184"/>
      <c r="BZ184" s="81">
        <f t="shared" si="25"/>
        <v>183</v>
      </c>
      <c r="CA184" s="112" t="s">
        <v>647</v>
      </c>
      <c r="CB184" s="80" t="s">
        <v>231</v>
      </c>
      <c r="CC184" s="79" t="s">
        <v>229</v>
      </c>
      <c r="CD184" s="85" t="s">
        <v>230</v>
      </c>
      <c r="CE184" s="85"/>
      <c r="CF184" s="79">
        <v>1</v>
      </c>
      <c r="CG184" s="452" t="s">
        <v>1241</v>
      </c>
      <c r="CH184"/>
    </row>
    <row r="185" spans="1:86" ht="12.75" x14ac:dyDescent="0.2">
      <c r="A185" s="102"/>
      <c r="B185" s="103">
        <f t="shared" ca="1" si="23"/>
        <v>42248</v>
      </c>
      <c r="C185" s="135">
        <v>6.2338196150211203E-2</v>
      </c>
      <c r="D185" s="135">
        <v>0.7</v>
      </c>
      <c r="E185" s="135">
        <v>0.7</v>
      </c>
      <c r="F185" s="135">
        <v>0.16250000000000001</v>
      </c>
      <c r="G185" s="135">
        <v>0.17</v>
      </c>
      <c r="H185" s="135">
        <v>0.17749999999999999</v>
      </c>
      <c r="I185" s="136">
        <v>4.335</v>
      </c>
      <c r="J185" s="137">
        <v>4.34</v>
      </c>
      <c r="K185" s="137">
        <v>4.3449999999999998</v>
      </c>
      <c r="L185" s="137">
        <v>0</v>
      </c>
      <c r="M185" s="137">
        <v>0</v>
      </c>
      <c r="N185" s="138">
        <v>0</v>
      </c>
      <c r="O185" s="138">
        <v>0</v>
      </c>
      <c r="P185" s="104"/>
      <c r="Q185" s="104"/>
      <c r="R185" s="117">
        <f t="shared" ca="1" si="20"/>
        <v>42248</v>
      </c>
      <c r="S185" s="106">
        <f t="shared" si="21"/>
        <v>0.62999999999999989</v>
      </c>
      <c r="T185" s="105">
        <f t="shared" si="24"/>
        <v>0.7</v>
      </c>
      <c r="U185" s="107">
        <f t="shared" si="22"/>
        <v>0.77</v>
      </c>
      <c r="BP185" s="81">
        <f t="shared" si="18"/>
        <v>184</v>
      </c>
      <c r="BQ185" s="112" t="s">
        <v>418</v>
      </c>
      <c r="BR185" s="80" t="s">
        <v>228</v>
      </c>
      <c r="BS185" s="79" t="s">
        <v>254</v>
      </c>
      <c r="BT185" s="85" t="s">
        <v>230</v>
      </c>
      <c r="BU185" s="85"/>
      <c r="BV185" s="79">
        <v>1</v>
      </c>
      <c r="BW185" s="80" t="s">
        <v>1017</v>
      </c>
      <c r="BX185"/>
      <c r="BZ185" s="81">
        <f>BZ184+CF185</f>
        <v>184</v>
      </c>
      <c r="CA185" s="112" t="s">
        <v>644</v>
      </c>
      <c r="CB185" s="80" t="s">
        <v>231</v>
      </c>
      <c r="CC185" s="79" t="s">
        <v>229</v>
      </c>
      <c r="CD185" s="85" t="s">
        <v>230</v>
      </c>
      <c r="CE185" s="85"/>
      <c r="CF185" s="79">
        <v>1</v>
      </c>
      <c r="CG185" s="139" t="s">
        <v>831</v>
      </c>
      <c r="CH185"/>
    </row>
    <row r="186" spans="1:86" ht="12.75" x14ac:dyDescent="0.2">
      <c r="A186" s="102"/>
      <c r="B186" s="103">
        <f t="shared" ca="1" si="23"/>
        <v>42278</v>
      </c>
      <c r="C186" s="135">
        <v>6.2374824581660902E-2</v>
      </c>
      <c r="D186" s="135">
        <v>0.7</v>
      </c>
      <c r="E186" s="135">
        <v>0.7</v>
      </c>
      <c r="F186" s="135">
        <v>0.16250000000000001</v>
      </c>
      <c r="G186" s="135">
        <v>0.17</v>
      </c>
      <c r="H186" s="135">
        <v>0.17749999999999999</v>
      </c>
      <c r="I186" s="136">
        <v>4.3499999999999996</v>
      </c>
      <c r="J186" s="137">
        <v>4.3550000000000004</v>
      </c>
      <c r="K186" s="137">
        <v>4.3600000000000003</v>
      </c>
      <c r="L186" s="137">
        <v>0</v>
      </c>
      <c r="M186" s="137">
        <v>0</v>
      </c>
      <c r="N186" s="138">
        <v>0</v>
      </c>
      <c r="O186" s="138">
        <v>0</v>
      </c>
      <c r="P186" s="104"/>
      <c r="Q186" s="104"/>
      <c r="R186" s="117">
        <f t="shared" ca="1" si="20"/>
        <v>42278</v>
      </c>
      <c r="S186" s="106">
        <f t="shared" si="21"/>
        <v>0.62999999999999989</v>
      </c>
      <c r="T186" s="105">
        <f t="shared" si="24"/>
        <v>0.7</v>
      </c>
      <c r="U186" s="107">
        <f t="shared" si="22"/>
        <v>0.77</v>
      </c>
      <c r="BP186" s="81">
        <f t="shared" si="18"/>
        <v>185</v>
      </c>
      <c r="BQ186" s="112" t="s">
        <v>419</v>
      </c>
      <c r="BR186" s="80" t="s">
        <v>228</v>
      </c>
      <c r="BS186" s="79" t="s">
        <v>254</v>
      </c>
      <c r="BT186" s="85" t="s">
        <v>230</v>
      </c>
      <c r="BU186" s="85"/>
      <c r="BV186" s="79">
        <v>1</v>
      </c>
      <c r="BW186" s="80" t="s">
        <v>1018</v>
      </c>
      <c r="BX186"/>
      <c r="BZ186" s="81">
        <f t="shared" si="25"/>
        <v>185</v>
      </c>
      <c r="CA186" s="112" t="s">
        <v>645</v>
      </c>
      <c r="CB186" s="80" t="s">
        <v>231</v>
      </c>
      <c r="CC186" s="79" t="s">
        <v>229</v>
      </c>
      <c r="CD186" s="85" t="s">
        <v>230</v>
      </c>
      <c r="CE186" s="85"/>
      <c r="CF186" s="79">
        <v>1</v>
      </c>
      <c r="CG186" s="139" t="s">
        <v>832</v>
      </c>
      <c r="CH186"/>
    </row>
    <row r="187" spans="1:86" ht="12.75" x14ac:dyDescent="0.2">
      <c r="A187" s="102"/>
      <c r="B187" s="103">
        <f t="shared" ca="1" si="23"/>
        <v>42309</v>
      </c>
      <c r="C187" s="135">
        <v>6.24102714512298E-2</v>
      </c>
      <c r="D187" s="135">
        <v>0.75</v>
      </c>
      <c r="E187" s="135">
        <v>0.75</v>
      </c>
      <c r="F187" s="135">
        <v>0.16250000000000001</v>
      </c>
      <c r="G187" s="135">
        <v>0.17</v>
      </c>
      <c r="H187" s="135">
        <v>0.17749999999999999</v>
      </c>
      <c r="I187" s="136">
        <v>4.3790000000000004</v>
      </c>
      <c r="J187" s="137">
        <v>4.3840000000000003</v>
      </c>
      <c r="K187" s="137">
        <v>4.3890000000000002</v>
      </c>
      <c r="L187" s="137">
        <v>0</v>
      </c>
      <c r="M187" s="137">
        <v>0</v>
      </c>
      <c r="N187" s="138">
        <v>0</v>
      </c>
      <c r="O187" s="138">
        <v>0</v>
      </c>
      <c r="P187" s="104"/>
      <c r="Q187" s="104"/>
      <c r="R187" s="117">
        <f t="shared" ca="1" si="20"/>
        <v>42309</v>
      </c>
      <c r="S187" s="106">
        <f t="shared" si="21"/>
        <v>0.67999999999999994</v>
      </c>
      <c r="T187" s="105">
        <f t="shared" si="24"/>
        <v>0.75</v>
      </c>
      <c r="U187" s="107">
        <f t="shared" si="22"/>
        <v>0.82000000000000006</v>
      </c>
      <c r="BP187" s="81">
        <f t="shared" si="18"/>
        <v>186</v>
      </c>
      <c r="BQ187" s="112" t="s">
        <v>420</v>
      </c>
      <c r="BR187" s="80" t="s">
        <v>228</v>
      </c>
      <c r="BS187" s="79" t="s">
        <v>254</v>
      </c>
      <c r="BT187" s="85" t="s">
        <v>230</v>
      </c>
      <c r="BU187" s="85"/>
      <c r="BV187" s="79">
        <v>1</v>
      </c>
      <c r="BW187" s="80" t="s">
        <v>1019</v>
      </c>
      <c r="BX187"/>
      <c r="BZ187" s="81">
        <f t="shared" si="25"/>
        <v>186</v>
      </c>
      <c r="CA187" s="112" t="s">
        <v>647</v>
      </c>
      <c r="CB187" s="80" t="s">
        <v>231</v>
      </c>
      <c r="CC187" s="79" t="s">
        <v>229</v>
      </c>
      <c r="CD187" s="85" t="s">
        <v>230</v>
      </c>
      <c r="CE187" s="85"/>
      <c r="CF187" s="79">
        <v>1</v>
      </c>
      <c r="CG187" s="139" t="s">
        <v>833</v>
      </c>
    </row>
    <row r="188" spans="1:86" ht="12.75" x14ac:dyDescent="0.2">
      <c r="A188" s="102"/>
      <c r="B188" s="103">
        <f t="shared" ca="1" si="23"/>
        <v>42339</v>
      </c>
      <c r="C188" s="135">
        <v>6.2446899883555701E-2</v>
      </c>
      <c r="D188" s="135">
        <v>0.95</v>
      </c>
      <c r="E188" s="135">
        <v>0.95</v>
      </c>
      <c r="F188" s="135">
        <v>0.16250000000000001</v>
      </c>
      <c r="G188" s="135">
        <v>0.17</v>
      </c>
      <c r="H188" s="135">
        <v>0.17749999999999999</v>
      </c>
      <c r="I188" s="136">
        <v>4.5190000000000001</v>
      </c>
      <c r="J188" s="137">
        <v>4.524</v>
      </c>
      <c r="K188" s="137">
        <v>4.5289999999999999</v>
      </c>
      <c r="L188" s="137">
        <v>0</v>
      </c>
      <c r="M188" s="137">
        <v>0</v>
      </c>
      <c r="N188" s="138">
        <v>0</v>
      </c>
      <c r="O188" s="138">
        <v>0</v>
      </c>
      <c r="P188" s="104"/>
      <c r="Q188" s="104"/>
      <c r="R188" s="117">
        <f t="shared" ca="1" si="20"/>
        <v>42339</v>
      </c>
      <c r="S188" s="106">
        <f t="shared" si="21"/>
        <v>0.87999999999999989</v>
      </c>
      <c r="T188" s="105">
        <f t="shared" si="24"/>
        <v>0.95</v>
      </c>
      <c r="U188" s="107">
        <f t="shared" si="22"/>
        <v>1.02</v>
      </c>
      <c r="BP188" s="81">
        <f t="shared" si="18"/>
        <v>187</v>
      </c>
      <c r="BQ188" s="112" t="s">
        <v>421</v>
      </c>
      <c r="BR188" s="80" t="s">
        <v>228</v>
      </c>
      <c r="BS188" s="79" t="s">
        <v>254</v>
      </c>
      <c r="BT188" s="85" t="s">
        <v>230</v>
      </c>
      <c r="BU188" s="85"/>
      <c r="BV188" s="79">
        <v>1</v>
      </c>
      <c r="BW188" s="80" t="s">
        <v>1020</v>
      </c>
      <c r="BX188"/>
    </row>
    <row r="189" spans="1:86" ht="12.75" x14ac:dyDescent="0.2">
      <c r="A189" s="102"/>
      <c r="B189" s="103">
        <f t="shared" ca="1" si="23"/>
        <v>42370</v>
      </c>
      <c r="C189" s="135">
        <v>6.2482346753972802E-2</v>
      </c>
      <c r="D189" s="135">
        <v>1.1499999999999999</v>
      </c>
      <c r="E189" s="135">
        <v>1.1499999999999999</v>
      </c>
      <c r="F189" s="135">
        <v>0.16250000000000001</v>
      </c>
      <c r="G189" s="135">
        <v>0.17</v>
      </c>
      <c r="H189" s="135">
        <v>0.17749999999999999</v>
      </c>
      <c r="I189" s="136">
        <v>4.6680000000000001</v>
      </c>
      <c r="J189" s="137">
        <v>4.673</v>
      </c>
      <c r="K189" s="137">
        <v>4.6779999999999999</v>
      </c>
      <c r="L189" s="137">
        <v>0</v>
      </c>
      <c r="M189" s="137">
        <v>0</v>
      </c>
      <c r="N189" s="138">
        <v>0</v>
      </c>
      <c r="O189" s="138">
        <v>0</v>
      </c>
      <c r="P189" s="104"/>
      <c r="Q189" s="104"/>
      <c r="R189" s="117">
        <f t="shared" ca="1" si="20"/>
        <v>42370</v>
      </c>
      <c r="S189" s="106">
        <f t="shared" si="21"/>
        <v>1.0799999999999998</v>
      </c>
      <c r="T189" s="105">
        <f t="shared" si="24"/>
        <v>1.1499999999999999</v>
      </c>
      <c r="U189" s="107">
        <f t="shared" si="22"/>
        <v>1.22</v>
      </c>
      <c r="BP189" s="81">
        <f t="shared" si="18"/>
        <v>188</v>
      </c>
      <c r="BQ189" s="112" t="s">
        <v>422</v>
      </c>
      <c r="BR189" s="80" t="s">
        <v>228</v>
      </c>
      <c r="BS189" s="79" t="s">
        <v>254</v>
      </c>
      <c r="BT189" s="85" t="s">
        <v>230</v>
      </c>
      <c r="BU189" s="85"/>
      <c r="BV189" s="79">
        <v>1</v>
      </c>
      <c r="BW189" s="80" t="s">
        <v>1021</v>
      </c>
      <c r="BX189"/>
    </row>
    <row r="190" spans="1:86" ht="12.75" x14ac:dyDescent="0.2">
      <c r="A190" s="102"/>
      <c r="B190" s="103">
        <f t="shared" ca="1" si="23"/>
        <v>42401</v>
      </c>
      <c r="C190" s="135">
        <v>6.2518975187174905E-2</v>
      </c>
      <c r="D190" s="135">
        <v>1.1499999999999999</v>
      </c>
      <c r="E190" s="135">
        <v>1.1499999999999999</v>
      </c>
      <c r="F190" s="135">
        <v>0.16250000000000001</v>
      </c>
      <c r="G190" s="135">
        <v>0.17</v>
      </c>
      <c r="H190" s="135">
        <v>0.17749999999999999</v>
      </c>
      <c r="I190" s="136">
        <v>4.7869999999999999</v>
      </c>
      <c r="J190" s="137">
        <v>4.7919999999999998</v>
      </c>
      <c r="K190" s="137">
        <v>4.7970000000000006</v>
      </c>
      <c r="L190" s="137">
        <v>0</v>
      </c>
      <c r="M190" s="137">
        <v>0</v>
      </c>
      <c r="N190" s="138">
        <v>0</v>
      </c>
      <c r="O190" s="138">
        <v>0</v>
      </c>
      <c r="P190" s="104"/>
      <c r="Q190" s="104"/>
      <c r="R190" s="117">
        <f t="shared" ca="1" si="20"/>
        <v>42401</v>
      </c>
      <c r="S190" s="106">
        <f t="shared" si="21"/>
        <v>1.0799999999999998</v>
      </c>
      <c r="T190" s="105">
        <f t="shared" si="24"/>
        <v>1.1499999999999999</v>
      </c>
      <c r="U190" s="107">
        <f t="shared" si="22"/>
        <v>1.22</v>
      </c>
      <c r="BP190" s="81">
        <f t="shared" si="18"/>
        <v>189</v>
      </c>
      <c r="BQ190" s="112" t="s">
        <v>423</v>
      </c>
      <c r="BR190" s="80" t="s">
        <v>228</v>
      </c>
      <c r="BS190" s="79" t="s">
        <v>254</v>
      </c>
      <c r="BT190" s="85" t="s">
        <v>230</v>
      </c>
      <c r="BU190" s="85"/>
      <c r="BV190" s="79">
        <v>1</v>
      </c>
      <c r="BW190" s="80" t="s">
        <v>1022</v>
      </c>
      <c r="BX190"/>
    </row>
    <row r="191" spans="1:86" ht="12.75" x14ac:dyDescent="0.2">
      <c r="A191" s="102"/>
      <c r="B191" s="103">
        <f t="shared" ca="1" si="23"/>
        <v>42430</v>
      </c>
      <c r="C191" s="135">
        <v>6.2555603620821895E-2</v>
      </c>
      <c r="D191" s="135">
        <v>1.1499999999999999</v>
      </c>
      <c r="E191" s="135">
        <v>1.1499999999999999</v>
      </c>
      <c r="F191" s="135">
        <v>0.16250000000000001</v>
      </c>
      <c r="G191" s="135">
        <v>0.17</v>
      </c>
      <c r="H191" s="135">
        <v>0.17749999999999999</v>
      </c>
      <c r="I191" s="136">
        <v>4.6740000000000004</v>
      </c>
      <c r="J191" s="137">
        <v>4.6790000000000003</v>
      </c>
      <c r="K191" s="137">
        <v>4.6840000000000002</v>
      </c>
      <c r="L191" s="137">
        <v>0</v>
      </c>
      <c r="M191" s="137">
        <v>0</v>
      </c>
      <c r="N191" s="138">
        <v>0</v>
      </c>
      <c r="O191" s="138">
        <v>0</v>
      </c>
      <c r="P191" s="104"/>
      <c r="Q191" s="104"/>
      <c r="R191" s="117">
        <f t="shared" ca="1" si="20"/>
        <v>42430</v>
      </c>
      <c r="S191" s="106">
        <f t="shared" si="21"/>
        <v>1.0799999999999998</v>
      </c>
      <c r="T191" s="105">
        <f t="shared" si="24"/>
        <v>1.1499999999999999</v>
      </c>
      <c r="U191" s="107">
        <f t="shared" si="22"/>
        <v>1.22</v>
      </c>
      <c r="BP191" s="81">
        <f t="shared" si="18"/>
        <v>190</v>
      </c>
      <c r="BQ191" s="112" t="s">
        <v>424</v>
      </c>
      <c r="BR191" s="80" t="s">
        <v>228</v>
      </c>
      <c r="BS191" s="79" t="s">
        <v>254</v>
      </c>
      <c r="BT191" s="85" t="s">
        <v>230</v>
      </c>
      <c r="BU191" s="85"/>
      <c r="BV191" s="79">
        <v>1</v>
      </c>
      <c r="BW191" s="80" t="s">
        <v>1023</v>
      </c>
      <c r="BX191"/>
    </row>
    <row r="192" spans="1:86" ht="12.75" x14ac:dyDescent="0.2">
      <c r="A192" s="102"/>
      <c r="B192" s="103">
        <f t="shared" ca="1" si="23"/>
        <v>42461</v>
      </c>
      <c r="C192" s="135">
        <v>6.2589868930121195E-2</v>
      </c>
      <c r="D192" s="135">
        <v>0.9</v>
      </c>
      <c r="E192" s="135">
        <v>0.9</v>
      </c>
      <c r="F192" s="135">
        <v>0.16250000000000001</v>
      </c>
      <c r="G192" s="135">
        <v>0.17</v>
      </c>
      <c r="H192" s="135">
        <v>0.17749999999999999</v>
      </c>
      <c r="I192" s="136">
        <v>4.5410000000000004</v>
      </c>
      <c r="J192" s="137">
        <v>4.5460000000000003</v>
      </c>
      <c r="K192" s="137">
        <v>4.5510000000000002</v>
      </c>
      <c r="L192" s="137">
        <v>0</v>
      </c>
      <c r="M192" s="137">
        <v>0</v>
      </c>
      <c r="N192" s="138">
        <v>0</v>
      </c>
      <c r="O192" s="138">
        <v>0</v>
      </c>
      <c r="P192" s="104"/>
      <c r="Q192" s="104"/>
      <c r="R192" s="117">
        <f t="shared" ca="1" si="20"/>
        <v>42461</v>
      </c>
      <c r="S192" s="106">
        <f t="shared" si="21"/>
        <v>0.83000000000000007</v>
      </c>
      <c r="T192" s="105">
        <f t="shared" si="24"/>
        <v>0.9</v>
      </c>
      <c r="U192" s="107">
        <f t="shared" si="22"/>
        <v>0.97</v>
      </c>
      <c r="BP192" s="81">
        <f t="shared" si="18"/>
        <v>191</v>
      </c>
      <c r="BQ192" s="112" t="s">
        <v>425</v>
      </c>
      <c r="BR192" s="80" t="s">
        <v>228</v>
      </c>
      <c r="BS192" s="79" t="s">
        <v>254</v>
      </c>
      <c r="BT192" s="85" t="s">
        <v>230</v>
      </c>
      <c r="BU192" s="85"/>
      <c r="BV192" s="79">
        <v>1</v>
      </c>
      <c r="BW192" s="80" t="s">
        <v>1024</v>
      </c>
      <c r="BX192"/>
    </row>
    <row r="193" spans="1:76" ht="12.75" x14ac:dyDescent="0.2">
      <c r="A193" s="102"/>
      <c r="B193" s="103">
        <f t="shared" ca="1" si="23"/>
        <v>42491</v>
      </c>
      <c r="C193" s="135">
        <v>6.2626497364630204E-2</v>
      </c>
      <c r="D193" s="135">
        <v>0.55000000000000004</v>
      </c>
      <c r="E193" s="135">
        <v>0.55000000000000004</v>
      </c>
      <c r="F193" s="135">
        <v>0.16250000000000001</v>
      </c>
      <c r="G193" s="135">
        <v>0.17</v>
      </c>
      <c r="H193" s="135">
        <v>0.17749999999999999</v>
      </c>
      <c r="I193" s="136">
        <v>4.3210000000000006</v>
      </c>
      <c r="J193" s="137">
        <v>4.3260000000000005</v>
      </c>
      <c r="K193" s="137">
        <v>4.3310000000000004</v>
      </c>
      <c r="L193" s="137">
        <v>0</v>
      </c>
      <c r="M193" s="137">
        <v>0</v>
      </c>
      <c r="N193" s="138">
        <v>0</v>
      </c>
      <c r="O193" s="138">
        <v>0</v>
      </c>
      <c r="P193" s="104"/>
      <c r="Q193" s="104"/>
      <c r="R193" s="117">
        <f t="shared" ca="1" si="20"/>
        <v>42491</v>
      </c>
      <c r="S193" s="106">
        <f t="shared" si="21"/>
        <v>0.48000000000000004</v>
      </c>
      <c r="T193" s="105">
        <f t="shared" si="24"/>
        <v>0.55000000000000004</v>
      </c>
      <c r="U193" s="107">
        <f t="shared" si="22"/>
        <v>0.62000000000000011</v>
      </c>
      <c r="BP193" s="81">
        <f t="shared" si="18"/>
        <v>192</v>
      </c>
      <c r="BQ193" s="112" t="s">
        <v>426</v>
      </c>
      <c r="BR193" s="80" t="s">
        <v>228</v>
      </c>
      <c r="BS193" s="79" t="s">
        <v>254</v>
      </c>
      <c r="BT193" s="85" t="s">
        <v>230</v>
      </c>
      <c r="BU193" s="85"/>
      <c r="BV193" s="79">
        <v>1</v>
      </c>
      <c r="BW193" s="80" t="s">
        <v>1025</v>
      </c>
      <c r="BX193"/>
    </row>
    <row r="194" spans="1:76" ht="12.75" x14ac:dyDescent="0.2">
      <c r="A194" s="102"/>
      <c r="B194" s="103">
        <f t="shared" ca="1" si="23"/>
        <v>42522</v>
      </c>
      <c r="C194" s="135">
        <v>6.26619442371594E-2</v>
      </c>
      <c r="D194" s="135">
        <v>0.6</v>
      </c>
      <c r="E194" s="135">
        <v>0.6</v>
      </c>
      <c r="F194" s="135">
        <v>0.16250000000000001</v>
      </c>
      <c r="G194" s="135">
        <v>0.17</v>
      </c>
      <c r="H194" s="135">
        <v>0.17749999999999999</v>
      </c>
      <c r="I194" s="136">
        <v>4.3109999999999999</v>
      </c>
      <c r="J194" s="137">
        <v>4.3159999999999998</v>
      </c>
      <c r="K194" s="137">
        <v>4.3210000000000006</v>
      </c>
      <c r="L194" s="137">
        <v>0</v>
      </c>
      <c r="M194" s="137">
        <v>0</v>
      </c>
      <c r="N194" s="138">
        <v>0</v>
      </c>
      <c r="O194" s="138">
        <v>0</v>
      </c>
      <c r="P194" s="104"/>
      <c r="Q194" s="104"/>
      <c r="R194" s="117">
        <f t="shared" ca="1" si="20"/>
        <v>42522</v>
      </c>
      <c r="S194" s="106">
        <f t="shared" si="21"/>
        <v>0.53</v>
      </c>
      <c r="T194" s="105">
        <f t="shared" si="24"/>
        <v>0.6</v>
      </c>
      <c r="U194" s="107">
        <f t="shared" si="22"/>
        <v>0.66999999999999993</v>
      </c>
      <c r="BP194" s="81">
        <f t="shared" ref="BP194:BP257" si="26">BP193+BV194</f>
        <v>193</v>
      </c>
      <c r="BQ194" s="112" t="s">
        <v>427</v>
      </c>
      <c r="BR194" s="80" t="s">
        <v>228</v>
      </c>
      <c r="BS194" s="79" t="s">
        <v>254</v>
      </c>
      <c r="BT194" s="85" t="s">
        <v>230</v>
      </c>
      <c r="BU194" s="85"/>
      <c r="BV194" s="79">
        <v>1</v>
      </c>
      <c r="BW194" s="80" t="s">
        <v>1026</v>
      </c>
      <c r="BX194"/>
    </row>
    <row r="195" spans="1:76" ht="12.75" x14ac:dyDescent="0.2">
      <c r="A195" s="102"/>
      <c r="B195" s="103">
        <f t="shared" ca="1" si="23"/>
        <v>42552</v>
      </c>
      <c r="C195" s="135">
        <v>6.2698572672544195E-2</v>
      </c>
      <c r="D195" s="135">
        <v>0.6</v>
      </c>
      <c r="E195" s="135">
        <v>0.6</v>
      </c>
      <c r="F195" s="135">
        <v>0.16250000000000001</v>
      </c>
      <c r="G195" s="135">
        <v>0.17</v>
      </c>
      <c r="H195" s="135">
        <v>0.17749999999999999</v>
      </c>
      <c r="I195" s="136">
        <v>4.3470000000000004</v>
      </c>
      <c r="J195" s="137">
        <v>4.3520000000000003</v>
      </c>
      <c r="K195" s="137">
        <v>4.3570000000000002</v>
      </c>
      <c r="L195" s="137">
        <v>0</v>
      </c>
      <c r="M195" s="137">
        <v>0</v>
      </c>
      <c r="N195" s="138">
        <v>0</v>
      </c>
      <c r="O195" s="138">
        <v>0</v>
      </c>
      <c r="P195" s="104"/>
      <c r="Q195" s="104"/>
      <c r="R195" s="117">
        <f t="shared" ca="1" si="20"/>
        <v>42552</v>
      </c>
      <c r="S195" s="106">
        <f t="shared" si="21"/>
        <v>0.53</v>
      </c>
      <c r="T195" s="105">
        <f t="shared" si="24"/>
        <v>0.6</v>
      </c>
      <c r="U195" s="107">
        <f t="shared" si="22"/>
        <v>0.66999999999999993</v>
      </c>
      <c r="BP195" s="81">
        <f t="shared" si="26"/>
        <v>194</v>
      </c>
      <c r="BQ195" s="112" t="s">
        <v>428</v>
      </c>
      <c r="BR195" s="80" t="s">
        <v>228</v>
      </c>
      <c r="BS195" s="79" t="s">
        <v>254</v>
      </c>
      <c r="BT195" s="85" t="s">
        <v>230</v>
      </c>
      <c r="BU195" s="85"/>
      <c r="BV195" s="79">
        <v>1</v>
      </c>
      <c r="BW195" s="80" t="s">
        <v>1027</v>
      </c>
      <c r="BX195"/>
    </row>
    <row r="196" spans="1:76" ht="12.75" x14ac:dyDescent="0.2">
      <c r="A196" s="102"/>
      <c r="B196" s="103">
        <f t="shared" ca="1" si="23"/>
        <v>42583</v>
      </c>
      <c r="C196" s="135">
        <v>6.2734019545921602E-2</v>
      </c>
      <c r="D196" s="135">
        <v>0.65</v>
      </c>
      <c r="E196" s="135">
        <v>0.65</v>
      </c>
      <c r="F196" s="135">
        <v>0.16250000000000001</v>
      </c>
      <c r="G196" s="135">
        <v>0.17</v>
      </c>
      <c r="H196" s="135">
        <v>0.17749999999999999</v>
      </c>
      <c r="I196" s="136">
        <v>4.3970000000000002</v>
      </c>
      <c r="J196" s="137">
        <v>4.4020000000000001</v>
      </c>
      <c r="K196" s="137">
        <v>4.407</v>
      </c>
      <c r="L196" s="137">
        <v>0</v>
      </c>
      <c r="M196" s="137">
        <v>0</v>
      </c>
      <c r="N196" s="138">
        <v>0</v>
      </c>
      <c r="O196" s="138">
        <v>0</v>
      </c>
      <c r="P196" s="104"/>
      <c r="Q196" s="104"/>
      <c r="R196" s="117">
        <f t="shared" ca="1" si="20"/>
        <v>42583</v>
      </c>
      <c r="S196" s="106">
        <f t="shared" si="21"/>
        <v>0.58000000000000007</v>
      </c>
      <c r="T196" s="105">
        <f t="shared" si="24"/>
        <v>0.65</v>
      </c>
      <c r="U196" s="107">
        <f t="shared" si="22"/>
        <v>0.72</v>
      </c>
      <c r="BP196" s="81">
        <f t="shared" si="26"/>
        <v>195</v>
      </c>
      <c r="BQ196" s="112" t="s">
        <v>429</v>
      </c>
      <c r="BR196" s="80" t="s">
        <v>228</v>
      </c>
      <c r="BS196" s="79" t="s">
        <v>254</v>
      </c>
      <c r="BT196" s="85" t="s">
        <v>230</v>
      </c>
      <c r="BU196" s="85"/>
      <c r="BV196" s="79">
        <v>1</v>
      </c>
      <c r="BW196" s="80" t="s">
        <v>1028</v>
      </c>
      <c r="BX196"/>
    </row>
    <row r="197" spans="1:76" ht="12.75" x14ac:dyDescent="0.2">
      <c r="A197" s="102"/>
      <c r="B197" s="103">
        <f t="shared" ca="1" si="23"/>
        <v>42614</v>
      </c>
      <c r="C197" s="135">
        <v>6.2770647982183E-2</v>
      </c>
      <c r="D197" s="135">
        <v>0.7</v>
      </c>
      <c r="E197" s="135">
        <v>0.7</v>
      </c>
      <c r="F197" s="135">
        <v>0.16250000000000001</v>
      </c>
      <c r="G197" s="135">
        <v>0.17</v>
      </c>
      <c r="H197" s="135">
        <v>0.17749999999999999</v>
      </c>
      <c r="I197" s="136">
        <v>4.42</v>
      </c>
      <c r="J197" s="137">
        <v>4.4249999999999998</v>
      </c>
      <c r="K197" s="137">
        <v>4.43</v>
      </c>
      <c r="L197" s="137">
        <v>0</v>
      </c>
      <c r="M197" s="137">
        <v>0</v>
      </c>
      <c r="N197" s="138">
        <v>0</v>
      </c>
      <c r="O197" s="138">
        <v>0</v>
      </c>
      <c r="P197" s="104"/>
      <c r="Q197" s="104"/>
      <c r="R197" s="117">
        <f t="shared" ca="1" si="20"/>
        <v>42614</v>
      </c>
      <c r="S197" s="106">
        <f t="shared" si="21"/>
        <v>0.62999999999999989</v>
      </c>
      <c r="T197" s="105">
        <f t="shared" si="24"/>
        <v>0.7</v>
      </c>
      <c r="U197" s="107">
        <f t="shared" si="22"/>
        <v>0.77</v>
      </c>
      <c r="BP197" s="81">
        <f t="shared" si="26"/>
        <v>196</v>
      </c>
      <c r="BQ197" s="112" t="s">
        <v>430</v>
      </c>
      <c r="BR197" s="80" t="s">
        <v>228</v>
      </c>
      <c r="BS197" s="79" t="s">
        <v>254</v>
      </c>
      <c r="BT197" s="85" t="s">
        <v>230</v>
      </c>
      <c r="BU197" s="85"/>
      <c r="BV197" s="79">
        <v>1</v>
      </c>
      <c r="BW197" s="80" t="s">
        <v>1029</v>
      </c>
      <c r="BX197"/>
    </row>
    <row r="198" spans="1:76" ht="12.75" x14ac:dyDescent="0.2">
      <c r="A198" s="102"/>
      <c r="B198" s="103">
        <f t="shared" ca="1" si="23"/>
        <v>42644</v>
      </c>
      <c r="C198" s="135">
        <v>6.2807276418889002E-2</v>
      </c>
      <c r="D198" s="135">
        <v>0.7</v>
      </c>
      <c r="E198" s="135">
        <v>0.7</v>
      </c>
      <c r="F198" s="135">
        <v>0.16250000000000001</v>
      </c>
      <c r="G198" s="135">
        <v>0.17</v>
      </c>
      <c r="H198" s="135">
        <v>0.17749999999999999</v>
      </c>
      <c r="I198" s="136">
        <v>4.4349999999999996</v>
      </c>
      <c r="J198" s="137">
        <v>4.4400000000000004</v>
      </c>
      <c r="K198" s="137">
        <v>4.4450000000000003</v>
      </c>
      <c r="L198" s="137">
        <v>0</v>
      </c>
      <c r="M198" s="137">
        <v>0</v>
      </c>
      <c r="N198" s="138">
        <v>0</v>
      </c>
      <c r="O198" s="138">
        <v>0</v>
      </c>
      <c r="P198" s="104"/>
      <c r="Q198" s="104"/>
      <c r="R198" s="117">
        <f t="shared" ca="1" si="20"/>
        <v>42644</v>
      </c>
      <c r="S198" s="106">
        <f t="shared" si="21"/>
        <v>0.62999999999999989</v>
      </c>
      <c r="T198" s="105">
        <f t="shared" si="24"/>
        <v>0.7</v>
      </c>
      <c r="U198" s="107">
        <f t="shared" si="22"/>
        <v>0.77</v>
      </c>
      <c r="BP198" s="81">
        <f t="shared" si="26"/>
        <v>197</v>
      </c>
      <c r="BQ198" s="112" t="s">
        <v>431</v>
      </c>
      <c r="BR198" s="80" t="s">
        <v>228</v>
      </c>
      <c r="BS198" s="79" t="s">
        <v>254</v>
      </c>
      <c r="BT198" s="85" t="s">
        <v>230</v>
      </c>
      <c r="BU198" s="85"/>
      <c r="BV198" s="79">
        <v>1</v>
      </c>
      <c r="BW198" s="80" t="s">
        <v>1030</v>
      </c>
      <c r="BX198"/>
    </row>
    <row r="199" spans="1:76" ht="12.75" x14ac:dyDescent="0.2">
      <c r="A199" s="102"/>
      <c r="B199" s="103">
        <f t="shared" ca="1" si="23"/>
        <v>42675</v>
      </c>
      <c r="C199" s="135">
        <v>6.2842723293544497E-2</v>
      </c>
      <c r="D199" s="135">
        <v>0.75</v>
      </c>
      <c r="E199" s="135">
        <v>0.75</v>
      </c>
      <c r="F199" s="135">
        <v>0.16250000000000001</v>
      </c>
      <c r="G199" s="135">
        <v>0.17</v>
      </c>
      <c r="H199" s="135">
        <v>0.17749999999999999</v>
      </c>
      <c r="I199" s="136">
        <v>4.4640000000000004</v>
      </c>
      <c r="J199" s="137">
        <v>4.4690000000000003</v>
      </c>
      <c r="K199" s="137">
        <v>4.4740000000000002</v>
      </c>
      <c r="L199" s="137">
        <v>0</v>
      </c>
      <c r="M199" s="137">
        <v>0</v>
      </c>
      <c r="N199" s="138">
        <v>0</v>
      </c>
      <c r="O199" s="138">
        <v>0</v>
      </c>
      <c r="P199" s="104"/>
      <c r="Q199" s="104"/>
      <c r="R199" s="117">
        <f t="shared" ca="1" si="20"/>
        <v>42675</v>
      </c>
      <c r="S199" s="106">
        <f t="shared" si="21"/>
        <v>0.67999999999999994</v>
      </c>
      <c r="T199" s="105">
        <f t="shared" si="24"/>
        <v>0.75</v>
      </c>
      <c r="U199" s="107">
        <f t="shared" si="22"/>
        <v>0.82000000000000006</v>
      </c>
      <c r="BP199" s="81">
        <f t="shared" si="26"/>
        <v>198</v>
      </c>
      <c r="BQ199" s="112" t="s">
        <v>432</v>
      </c>
      <c r="BR199" s="80" t="s">
        <v>228</v>
      </c>
      <c r="BS199" s="79" t="s">
        <v>254</v>
      </c>
      <c r="BT199" s="85" t="s">
        <v>230</v>
      </c>
      <c r="BU199" s="85"/>
      <c r="BV199" s="79">
        <v>1</v>
      </c>
      <c r="BW199" s="80" t="s">
        <v>1031</v>
      </c>
      <c r="BX199"/>
    </row>
    <row r="200" spans="1:76" ht="12.75" x14ac:dyDescent="0.2">
      <c r="A200" s="102"/>
      <c r="B200" s="103">
        <f t="shared" ca="1" si="23"/>
        <v>42705</v>
      </c>
      <c r="C200" s="135">
        <v>6.2879351731127006E-2</v>
      </c>
      <c r="D200" s="135">
        <v>0.95</v>
      </c>
      <c r="E200" s="135">
        <v>0.95</v>
      </c>
      <c r="F200" s="135">
        <v>0.16250000000000001</v>
      </c>
      <c r="G200" s="135">
        <v>0.17</v>
      </c>
      <c r="H200" s="135">
        <v>0.17749999999999999</v>
      </c>
      <c r="I200" s="136">
        <v>4.6040000000000001</v>
      </c>
      <c r="J200" s="137">
        <v>4.609</v>
      </c>
      <c r="K200" s="137">
        <v>4.6139999999999999</v>
      </c>
      <c r="L200" s="137">
        <v>0</v>
      </c>
      <c r="M200" s="137">
        <v>0</v>
      </c>
      <c r="N200" s="138">
        <v>0</v>
      </c>
      <c r="O200" s="138">
        <v>0</v>
      </c>
      <c r="P200" s="104"/>
      <c r="Q200" s="104"/>
      <c r="R200" s="117">
        <f t="shared" ca="1" si="20"/>
        <v>42705</v>
      </c>
      <c r="S200" s="106">
        <f t="shared" si="21"/>
        <v>0.87999999999999989</v>
      </c>
      <c r="T200" s="105">
        <f t="shared" si="24"/>
        <v>0.95</v>
      </c>
      <c r="U200" s="107">
        <f t="shared" si="22"/>
        <v>1.02</v>
      </c>
      <c r="BP200" s="81">
        <f t="shared" si="26"/>
        <v>199</v>
      </c>
      <c r="BQ200" s="112" t="s">
        <v>433</v>
      </c>
      <c r="BR200" s="80" t="s">
        <v>228</v>
      </c>
      <c r="BS200" s="79" t="s">
        <v>254</v>
      </c>
      <c r="BT200" s="85" t="s">
        <v>230</v>
      </c>
      <c r="BU200" s="85"/>
      <c r="BV200" s="79">
        <v>1</v>
      </c>
      <c r="BW200" s="80" t="s">
        <v>1032</v>
      </c>
      <c r="BX200"/>
    </row>
    <row r="201" spans="1:76" ht="12.75" x14ac:dyDescent="0.2">
      <c r="A201" s="102"/>
      <c r="B201" s="103">
        <f t="shared" ca="1" si="23"/>
        <v>42736</v>
      </c>
      <c r="C201" s="135">
        <v>6.2914798606630698E-2</v>
      </c>
      <c r="D201" s="135">
        <v>1.1499999999999999</v>
      </c>
      <c r="E201" s="135">
        <v>1.1499999999999999</v>
      </c>
      <c r="F201" s="135">
        <v>0.16250000000000001</v>
      </c>
      <c r="G201" s="135">
        <v>0.17</v>
      </c>
      <c r="H201" s="135">
        <v>0.17749999999999999</v>
      </c>
      <c r="I201" s="136">
        <v>4.7530000000000001</v>
      </c>
      <c r="J201" s="137">
        <v>4.758</v>
      </c>
      <c r="K201" s="137">
        <v>4.7629999999999999</v>
      </c>
      <c r="L201" s="137">
        <v>0</v>
      </c>
      <c r="M201" s="137">
        <v>0</v>
      </c>
      <c r="N201" s="138">
        <v>0</v>
      </c>
      <c r="O201" s="138">
        <v>0</v>
      </c>
      <c r="P201" s="104"/>
      <c r="Q201" s="104"/>
      <c r="R201" s="117">
        <f t="shared" ca="1" si="20"/>
        <v>42736</v>
      </c>
      <c r="S201" s="106">
        <f t="shared" si="21"/>
        <v>1.0799999999999998</v>
      </c>
      <c r="T201" s="105">
        <f t="shared" si="24"/>
        <v>1.1499999999999999</v>
      </c>
      <c r="U201" s="107">
        <f t="shared" si="22"/>
        <v>1.22</v>
      </c>
      <c r="BP201" s="81">
        <f t="shared" si="26"/>
        <v>200</v>
      </c>
      <c r="BQ201" s="112" t="s">
        <v>434</v>
      </c>
      <c r="BR201" s="80" t="s">
        <v>228</v>
      </c>
      <c r="BS201" s="79" t="s">
        <v>254</v>
      </c>
      <c r="BT201" s="85" t="s">
        <v>230</v>
      </c>
      <c r="BU201" s="85"/>
      <c r="BV201" s="79">
        <v>1</v>
      </c>
      <c r="BW201" s="80" t="s">
        <v>1033</v>
      </c>
      <c r="BX201"/>
    </row>
    <row r="202" spans="1:76" ht="12.75" x14ac:dyDescent="0.2">
      <c r="A202" s="102"/>
      <c r="B202" s="103">
        <f t="shared" ca="1" si="23"/>
        <v>42767</v>
      </c>
      <c r="C202" s="135">
        <v>6.2951427045088604E-2</v>
      </c>
      <c r="D202" s="135">
        <v>1.1499999999999999</v>
      </c>
      <c r="E202" s="135">
        <v>1.1499999999999999</v>
      </c>
      <c r="F202" s="135">
        <v>0.16250000000000001</v>
      </c>
      <c r="G202" s="135">
        <v>0.17</v>
      </c>
      <c r="H202" s="135">
        <v>0.17749999999999999</v>
      </c>
      <c r="I202" s="136">
        <v>4.8719999999999999</v>
      </c>
      <c r="J202" s="137">
        <v>4.8770000000000007</v>
      </c>
      <c r="K202" s="137">
        <v>4.8820000000000006</v>
      </c>
      <c r="L202" s="137">
        <v>0</v>
      </c>
      <c r="M202" s="137">
        <v>0</v>
      </c>
      <c r="N202" s="138">
        <v>0</v>
      </c>
      <c r="O202" s="138">
        <v>0</v>
      </c>
      <c r="P202" s="104"/>
      <c r="Q202" s="104"/>
      <c r="R202" s="117">
        <f t="shared" ca="1" si="20"/>
        <v>42767</v>
      </c>
      <c r="S202" s="106">
        <f t="shared" si="21"/>
        <v>1.0799999999999998</v>
      </c>
      <c r="T202" s="105">
        <f t="shared" si="24"/>
        <v>1.1499999999999999</v>
      </c>
      <c r="U202" s="107">
        <f t="shared" si="22"/>
        <v>1.22</v>
      </c>
      <c r="BP202" s="81">
        <f t="shared" si="26"/>
        <v>201</v>
      </c>
      <c r="BQ202" s="112" t="s">
        <v>435</v>
      </c>
      <c r="BR202" s="80" t="s">
        <v>228</v>
      </c>
      <c r="BS202" s="79" t="s">
        <v>254</v>
      </c>
      <c r="BT202" s="85" t="s">
        <v>230</v>
      </c>
      <c r="BU202" s="85"/>
      <c r="BV202" s="79">
        <v>1</v>
      </c>
      <c r="BW202" s="80" t="s">
        <v>1034</v>
      </c>
      <c r="BX202"/>
    </row>
    <row r="203" spans="1:76" ht="12.75" x14ac:dyDescent="0.2">
      <c r="A203" s="102"/>
      <c r="B203" s="103">
        <f t="shared" ca="1" si="23"/>
        <v>42795</v>
      </c>
      <c r="C203" s="135">
        <v>6.2988055483991903E-2</v>
      </c>
      <c r="D203" s="135">
        <v>1.1499999999999999</v>
      </c>
      <c r="E203" s="135">
        <v>1.1499999999999999</v>
      </c>
      <c r="F203" s="135">
        <v>0.16250000000000001</v>
      </c>
      <c r="G203" s="135">
        <v>0.17</v>
      </c>
      <c r="H203" s="135">
        <v>0.17749999999999999</v>
      </c>
      <c r="I203" s="136">
        <v>4.7590000000000003</v>
      </c>
      <c r="J203" s="137">
        <v>4.7640000000000002</v>
      </c>
      <c r="K203" s="137">
        <v>4.7690000000000001</v>
      </c>
      <c r="L203" s="137">
        <v>0</v>
      </c>
      <c r="M203" s="137">
        <v>0</v>
      </c>
      <c r="N203" s="138">
        <v>0</v>
      </c>
      <c r="O203" s="138">
        <v>0</v>
      </c>
      <c r="P203" s="104"/>
      <c r="Q203" s="104"/>
      <c r="R203" s="117">
        <f t="shared" ca="1" si="20"/>
        <v>42795</v>
      </c>
      <c r="S203" s="106">
        <f t="shared" si="21"/>
        <v>1.0799999999999998</v>
      </c>
      <c r="T203" s="105">
        <f t="shared" si="24"/>
        <v>1.1499999999999999</v>
      </c>
      <c r="U203" s="107">
        <f t="shared" si="22"/>
        <v>1.22</v>
      </c>
      <c r="BP203" s="81">
        <f t="shared" si="26"/>
        <v>202</v>
      </c>
      <c r="BQ203" s="112" t="s">
        <v>436</v>
      </c>
      <c r="BR203" s="80" t="s">
        <v>228</v>
      </c>
      <c r="BS203" s="79" t="s">
        <v>254</v>
      </c>
      <c r="BT203" s="85" t="s">
        <v>230</v>
      </c>
      <c r="BU203" s="85"/>
      <c r="BV203" s="79">
        <v>1</v>
      </c>
      <c r="BW203" s="80" t="s">
        <v>1035</v>
      </c>
      <c r="BX203"/>
    </row>
    <row r="204" spans="1:76" ht="12.75" x14ac:dyDescent="0.2">
      <c r="A204" s="102"/>
      <c r="B204" s="103">
        <f t="shared" ca="1" si="23"/>
        <v>42826</v>
      </c>
      <c r="C204" s="135">
        <v>6.3021139235642107E-2</v>
      </c>
      <c r="D204" s="135">
        <v>0.9</v>
      </c>
      <c r="E204" s="135">
        <v>0.9</v>
      </c>
      <c r="F204" s="135">
        <v>0.16250000000000001</v>
      </c>
      <c r="G204" s="135">
        <v>0.17</v>
      </c>
      <c r="H204" s="135">
        <v>0.17749999999999999</v>
      </c>
      <c r="I204" s="136">
        <v>4.6260000000000003</v>
      </c>
      <c r="J204" s="137">
        <v>4.6310000000000002</v>
      </c>
      <c r="K204" s="137">
        <v>4.6360000000000001</v>
      </c>
      <c r="L204" s="137">
        <v>0</v>
      </c>
      <c r="M204" s="137">
        <v>0</v>
      </c>
      <c r="N204" s="138">
        <v>0</v>
      </c>
      <c r="O204" s="138">
        <v>0</v>
      </c>
      <c r="P204" s="104"/>
      <c r="Q204" s="104"/>
      <c r="R204" s="117">
        <f t="shared" ca="1" si="20"/>
        <v>42826</v>
      </c>
      <c r="S204" s="106">
        <f t="shared" si="21"/>
        <v>0.83000000000000007</v>
      </c>
      <c r="T204" s="105">
        <f t="shared" si="24"/>
        <v>0.9</v>
      </c>
      <c r="U204" s="107">
        <f t="shared" si="22"/>
        <v>0.97</v>
      </c>
      <c r="BP204" s="81">
        <f t="shared" si="26"/>
        <v>203</v>
      </c>
      <c r="BQ204" s="112" t="s">
        <v>437</v>
      </c>
      <c r="BR204" s="80" t="s">
        <v>228</v>
      </c>
      <c r="BS204" s="79" t="s">
        <v>254</v>
      </c>
      <c r="BT204" s="85" t="s">
        <v>230</v>
      </c>
      <c r="BU204" s="85"/>
      <c r="BV204" s="79">
        <v>1</v>
      </c>
      <c r="BW204" s="80" t="s">
        <v>1036</v>
      </c>
      <c r="BX204"/>
    </row>
    <row r="205" spans="1:76" ht="12.75" x14ac:dyDescent="0.2">
      <c r="A205" s="102"/>
      <c r="B205" s="103">
        <f t="shared" ca="1" si="23"/>
        <v>42856</v>
      </c>
      <c r="C205" s="135">
        <v>6.3057767675392701E-2</v>
      </c>
      <c r="D205" s="135">
        <v>0.55000000000000004</v>
      </c>
      <c r="E205" s="135">
        <v>0.55000000000000004</v>
      </c>
      <c r="F205" s="135">
        <v>0.16250000000000001</v>
      </c>
      <c r="G205" s="135">
        <v>0.17</v>
      </c>
      <c r="H205" s="135">
        <v>0.17749999999999999</v>
      </c>
      <c r="I205" s="136">
        <v>4.4060000000000006</v>
      </c>
      <c r="J205" s="137">
        <v>4.4110000000000005</v>
      </c>
      <c r="K205" s="137">
        <v>4.4160000000000004</v>
      </c>
      <c r="L205" s="137">
        <v>0</v>
      </c>
      <c r="M205" s="137">
        <v>0</v>
      </c>
      <c r="N205" s="138">
        <v>0</v>
      </c>
      <c r="O205" s="138">
        <v>0</v>
      </c>
      <c r="P205" s="104"/>
      <c r="Q205" s="104"/>
      <c r="R205" s="117">
        <f t="shared" ca="1" si="20"/>
        <v>42856</v>
      </c>
      <c r="S205" s="106">
        <f t="shared" si="21"/>
        <v>0.48000000000000004</v>
      </c>
      <c r="T205" s="105">
        <f t="shared" si="24"/>
        <v>0.55000000000000004</v>
      </c>
      <c r="U205" s="107">
        <f t="shared" si="22"/>
        <v>0.62000000000000011</v>
      </c>
      <c r="BP205" s="81">
        <f t="shared" si="26"/>
        <v>204</v>
      </c>
      <c r="BQ205" s="112" t="s">
        <v>438</v>
      </c>
      <c r="BR205" s="80" t="s">
        <v>228</v>
      </c>
      <c r="BS205" s="79" t="s">
        <v>254</v>
      </c>
      <c r="BT205" s="85" t="s">
        <v>230</v>
      </c>
      <c r="BU205" s="85"/>
      <c r="BV205" s="79">
        <v>1</v>
      </c>
      <c r="BW205" s="80" t="s">
        <v>1037</v>
      </c>
      <c r="BX205"/>
    </row>
    <row r="206" spans="1:76" ht="12.75" x14ac:dyDescent="0.2">
      <c r="A206" s="102"/>
      <c r="B206" s="103">
        <f t="shared" ca="1" si="23"/>
        <v>42887</v>
      </c>
      <c r="C206" s="135">
        <v>6.3093214552994298E-2</v>
      </c>
      <c r="D206" s="135">
        <v>0.6</v>
      </c>
      <c r="E206" s="135">
        <v>0.6</v>
      </c>
      <c r="F206" s="135">
        <v>0.16250000000000001</v>
      </c>
      <c r="G206" s="135">
        <v>0.17</v>
      </c>
      <c r="H206" s="135">
        <v>0.17749999999999999</v>
      </c>
      <c r="I206" s="136">
        <v>4.3959999999999999</v>
      </c>
      <c r="J206" s="137">
        <v>4.4009999999999998</v>
      </c>
      <c r="K206" s="137">
        <v>4.4060000000000006</v>
      </c>
      <c r="L206" s="137">
        <v>0</v>
      </c>
      <c r="M206" s="137">
        <v>0</v>
      </c>
      <c r="N206" s="138">
        <v>0</v>
      </c>
      <c r="O206" s="138">
        <v>0</v>
      </c>
      <c r="P206" s="104"/>
      <c r="Q206" s="104"/>
      <c r="R206" s="117">
        <f t="shared" ca="1" si="20"/>
        <v>42887</v>
      </c>
      <c r="S206" s="106">
        <f t="shared" si="21"/>
        <v>0.53</v>
      </c>
      <c r="T206" s="105">
        <f t="shared" si="24"/>
        <v>0.6</v>
      </c>
      <c r="U206" s="107">
        <f t="shared" si="22"/>
        <v>0.66999999999999993</v>
      </c>
      <c r="BP206" s="81">
        <f t="shared" si="26"/>
        <v>205</v>
      </c>
      <c r="BQ206" s="112" t="s">
        <v>439</v>
      </c>
      <c r="BR206" s="80" t="s">
        <v>228</v>
      </c>
      <c r="BS206" s="79" t="s">
        <v>254</v>
      </c>
      <c r="BT206" s="85" t="s">
        <v>230</v>
      </c>
      <c r="BU206" s="85"/>
      <c r="BV206" s="79">
        <v>1</v>
      </c>
      <c r="BW206" s="80" t="s">
        <v>1038</v>
      </c>
      <c r="BX206"/>
    </row>
    <row r="207" spans="1:76" ht="12.75" x14ac:dyDescent="0.2">
      <c r="A207" s="102"/>
      <c r="B207" s="103">
        <f t="shared" ca="1" si="23"/>
        <v>42917</v>
      </c>
      <c r="C207" s="135">
        <v>6.3129842993620705E-2</v>
      </c>
      <c r="D207" s="135">
        <v>0.6</v>
      </c>
      <c r="E207" s="135">
        <v>0.6</v>
      </c>
      <c r="F207" s="135">
        <v>0.16250000000000001</v>
      </c>
      <c r="G207" s="135">
        <v>0.17</v>
      </c>
      <c r="H207" s="135">
        <v>0.17749999999999999</v>
      </c>
      <c r="I207" s="136">
        <v>4.4320000000000004</v>
      </c>
      <c r="J207" s="137">
        <v>4.4370000000000003</v>
      </c>
      <c r="K207" s="137">
        <v>4.4420000000000002</v>
      </c>
      <c r="L207" s="137">
        <v>0</v>
      </c>
      <c r="M207" s="137">
        <v>0</v>
      </c>
      <c r="N207" s="138">
        <v>0</v>
      </c>
      <c r="O207" s="138">
        <v>0</v>
      </c>
      <c r="P207" s="104"/>
      <c r="Q207" s="104"/>
      <c r="R207" s="117">
        <f t="shared" ca="1" si="20"/>
        <v>42917</v>
      </c>
      <c r="S207" s="106">
        <f t="shared" si="21"/>
        <v>0.53</v>
      </c>
      <c r="T207" s="105">
        <f t="shared" si="24"/>
        <v>0.6</v>
      </c>
      <c r="U207" s="107">
        <f t="shared" si="22"/>
        <v>0.66999999999999993</v>
      </c>
      <c r="BP207" s="81">
        <f t="shared" si="26"/>
        <v>206</v>
      </c>
      <c r="BQ207" s="112" t="s">
        <v>440</v>
      </c>
      <c r="BR207" s="80" t="s">
        <v>228</v>
      </c>
      <c r="BS207" s="79" t="s">
        <v>254</v>
      </c>
      <c r="BT207" s="85" t="s">
        <v>230</v>
      </c>
      <c r="BU207" s="85"/>
      <c r="BV207" s="79">
        <v>1</v>
      </c>
      <c r="BW207" s="80" t="s">
        <v>1039</v>
      </c>
      <c r="BX207"/>
    </row>
    <row r="208" spans="1:76" ht="12.75" x14ac:dyDescent="0.2">
      <c r="A208" s="102"/>
      <c r="B208" s="103">
        <f t="shared" ca="1" si="23"/>
        <v>42948</v>
      </c>
      <c r="C208" s="135">
        <v>6.3165289872070499E-2</v>
      </c>
      <c r="D208" s="135">
        <v>0.65</v>
      </c>
      <c r="E208" s="135">
        <v>0.65</v>
      </c>
      <c r="F208" s="135">
        <v>0.16250000000000001</v>
      </c>
      <c r="G208" s="135">
        <v>0.17</v>
      </c>
      <c r="H208" s="135">
        <v>0.17749999999999999</v>
      </c>
      <c r="I208" s="136">
        <v>4.4820000000000002</v>
      </c>
      <c r="J208" s="137">
        <v>4.4870000000000001</v>
      </c>
      <c r="K208" s="137">
        <v>4.492</v>
      </c>
      <c r="L208" s="137">
        <v>0</v>
      </c>
      <c r="M208" s="137">
        <v>0</v>
      </c>
      <c r="N208" s="138">
        <v>0</v>
      </c>
      <c r="O208" s="138">
        <v>0</v>
      </c>
      <c r="P208" s="104"/>
      <c r="Q208" s="104"/>
      <c r="R208" s="117">
        <f t="shared" ca="1" si="20"/>
        <v>42948</v>
      </c>
      <c r="S208" s="106">
        <f t="shared" si="21"/>
        <v>0.58000000000000007</v>
      </c>
      <c r="T208" s="105">
        <f t="shared" si="24"/>
        <v>0.65</v>
      </c>
      <c r="U208" s="107">
        <f t="shared" si="22"/>
        <v>0.72</v>
      </c>
      <c r="BP208" s="81">
        <f t="shared" si="26"/>
        <v>207</v>
      </c>
      <c r="BQ208" s="112" t="s">
        <v>441</v>
      </c>
      <c r="BR208" s="80" t="s">
        <v>228</v>
      </c>
      <c r="BS208" s="79" t="s">
        <v>254</v>
      </c>
      <c r="BT208" s="85" t="s">
        <v>230</v>
      </c>
      <c r="BU208" s="85"/>
      <c r="BV208" s="79">
        <v>1</v>
      </c>
      <c r="BW208" s="80" t="s">
        <v>1040</v>
      </c>
      <c r="BX208"/>
    </row>
    <row r="209" spans="1:76" ht="12.75" x14ac:dyDescent="0.2">
      <c r="A209" s="102"/>
      <c r="B209" s="103">
        <f t="shared" ca="1" si="23"/>
        <v>42979</v>
      </c>
      <c r="C209" s="135">
        <v>6.3201918313572608E-2</v>
      </c>
      <c r="D209" s="135">
        <v>0.7</v>
      </c>
      <c r="E209" s="135">
        <v>0.7</v>
      </c>
      <c r="F209" s="135">
        <v>0.16250000000000001</v>
      </c>
      <c r="G209" s="135">
        <v>0.17</v>
      </c>
      <c r="H209" s="135">
        <v>0.17749999999999999</v>
      </c>
      <c r="I209" s="136">
        <v>4.5049999999999999</v>
      </c>
      <c r="J209" s="137">
        <v>4.51</v>
      </c>
      <c r="K209" s="137">
        <v>4.5149999999999997</v>
      </c>
      <c r="L209" s="137">
        <v>0</v>
      </c>
      <c r="M209" s="137">
        <v>0</v>
      </c>
      <c r="N209" s="138">
        <v>0</v>
      </c>
      <c r="O209" s="138">
        <v>0</v>
      </c>
      <c r="P209" s="104"/>
      <c r="Q209" s="104"/>
      <c r="R209" s="117">
        <f t="shared" ref="R209:R272" ca="1" si="27">B209</f>
        <v>42979</v>
      </c>
      <c r="S209" s="106">
        <f t="shared" ref="S209:S233" si="28">T209-$S$16</f>
        <v>0.62999999999999989</v>
      </c>
      <c r="T209" s="105">
        <f t="shared" si="24"/>
        <v>0.7</v>
      </c>
      <c r="U209" s="107">
        <f t="shared" ref="U209:U272" si="29">$U$16+T209</f>
        <v>0.77</v>
      </c>
      <c r="BP209" s="81">
        <f t="shared" si="26"/>
        <v>208</v>
      </c>
      <c r="BQ209" s="112" t="s">
        <v>442</v>
      </c>
      <c r="BR209" s="80" t="s">
        <v>228</v>
      </c>
      <c r="BS209" s="79" t="s">
        <v>254</v>
      </c>
      <c r="BT209" s="85" t="s">
        <v>230</v>
      </c>
      <c r="BU209" s="85"/>
      <c r="BV209" s="79">
        <v>1</v>
      </c>
      <c r="BW209" s="80" t="s">
        <v>1041</v>
      </c>
      <c r="BX209"/>
    </row>
    <row r="210" spans="1:76" ht="12.75" x14ac:dyDescent="0.2">
      <c r="A210" s="102"/>
      <c r="B210" s="103">
        <f t="shared" ref="B210:B273" ca="1" si="30">NextMonth(B209)</f>
        <v>43009</v>
      </c>
      <c r="C210" s="135">
        <v>6.3238546755519598E-2</v>
      </c>
      <c r="D210" s="135">
        <v>0.7</v>
      </c>
      <c r="E210" s="135">
        <v>0.7</v>
      </c>
      <c r="F210" s="135">
        <v>0.16250000000000001</v>
      </c>
      <c r="G210" s="135">
        <v>0.17</v>
      </c>
      <c r="H210" s="135">
        <v>0.17749999999999999</v>
      </c>
      <c r="I210" s="136">
        <v>4.5199999999999996</v>
      </c>
      <c r="J210" s="137">
        <v>4.5250000000000004</v>
      </c>
      <c r="K210" s="137">
        <v>4.53</v>
      </c>
      <c r="L210" s="137">
        <v>0</v>
      </c>
      <c r="M210" s="137">
        <v>0</v>
      </c>
      <c r="N210" s="138">
        <v>0</v>
      </c>
      <c r="O210" s="138">
        <v>0</v>
      </c>
      <c r="P210" s="104"/>
      <c r="Q210" s="104"/>
      <c r="R210" s="117">
        <f t="shared" ca="1" si="27"/>
        <v>43009</v>
      </c>
      <c r="S210" s="106">
        <f t="shared" si="28"/>
        <v>0.62999999999999989</v>
      </c>
      <c r="T210" s="105">
        <f t="shared" ref="T210:T233" si="31">D210</f>
        <v>0.7</v>
      </c>
      <c r="U210" s="107">
        <f t="shared" si="29"/>
        <v>0.77</v>
      </c>
      <c r="BP210" s="81">
        <f t="shared" si="26"/>
        <v>209</v>
      </c>
      <c r="BQ210" s="112" t="s">
        <v>443</v>
      </c>
      <c r="BR210" s="80" t="s">
        <v>228</v>
      </c>
      <c r="BS210" s="79" t="s">
        <v>254</v>
      </c>
      <c r="BT210" s="85" t="s">
        <v>230</v>
      </c>
      <c r="BU210" s="85"/>
      <c r="BV210" s="79">
        <v>1</v>
      </c>
      <c r="BW210" s="80" t="s">
        <v>1042</v>
      </c>
      <c r="BX210"/>
    </row>
    <row r="211" spans="1:76" ht="12.75" x14ac:dyDescent="0.2">
      <c r="A211" s="102"/>
      <c r="B211" s="103">
        <f t="shared" ca="1" si="30"/>
        <v>43040</v>
      </c>
      <c r="C211" s="135">
        <v>6.3273993635247106E-2</v>
      </c>
      <c r="D211" s="135">
        <v>0.75</v>
      </c>
      <c r="E211" s="135">
        <v>0.75</v>
      </c>
      <c r="F211" s="135">
        <v>0.16250000000000001</v>
      </c>
      <c r="G211" s="135">
        <v>0.17</v>
      </c>
      <c r="H211" s="135">
        <v>0.17749999999999999</v>
      </c>
      <c r="I211" s="136">
        <v>4.5490000000000004</v>
      </c>
      <c r="J211" s="137">
        <v>4.5540000000000003</v>
      </c>
      <c r="K211" s="137">
        <v>4.5590000000000002</v>
      </c>
      <c r="L211" s="137">
        <v>0</v>
      </c>
      <c r="M211" s="137">
        <v>0</v>
      </c>
      <c r="N211" s="138">
        <v>0</v>
      </c>
      <c r="O211" s="138">
        <v>0</v>
      </c>
      <c r="P211" s="104"/>
      <c r="Q211" s="104"/>
      <c r="R211" s="117">
        <f t="shared" ca="1" si="27"/>
        <v>43040</v>
      </c>
      <c r="S211" s="106">
        <f t="shared" si="28"/>
        <v>0.67999999999999994</v>
      </c>
      <c r="T211" s="105">
        <f t="shared" si="31"/>
        <v>0.75</v>
      </c>
      <c r="U211" s="107">
        <f t="shared" si="29"/>
        <v>0.82000000000000006</v>
      </c>
      <c r="BP211" s="81">
        <f t="shared" si="26"/>
        <v>210</v>
      </c>
      <c r="BQ211" s="112" t="s">
        <v>444</v>
      </c>
      <c r="BR211" s="80" t="s">
        <v>228</v>
      </c>
      <c r="BS211" s="79" t="s">
        <v>254</v>
      </c>
      <c r="BT211" s="85" t="s">
        <v>230</v>
      </c>
      <c r="BU211" s="85"/>
      <c r="BV211" s="79">
        <v>1</v>
      </c>
      <c r="BW211" s="80" t="s">
        <v>1043</v>
      </c>
      <c r="BX211"/>
    </row>
    <row r="212" spans="1:76" ht="12.75" x14ac:dyDescent="0.2">
      <c r="A212" s="102"/>
      <c r="B212" s="103">
        <f t="shared" ca="1" si="30"/>
        <v>43070</v>
      </c>
      <c r="C212" s="135">
        <v>6.3310622078070797E-2</v>
      </c>
      <c r="D212" s="135">
        <v>0.95</v>
      </c>
      <c r="E212" s="135">
        <v>0.95</v>
      </c>
      <c r="F212" s="135">
        <v>0.16250000000000001</v>
      </c>
      <c r="G212" s="135">
        <v>0.17</v>
      </c>
      <c r="H212" s="135">
        <v>0.17749999999999999</v>
      </c>
      <c r="I212" s="136">
        <v>4.6890000000000001</v>
      </c>
      <c r="J212" s="137">
        <v>4.694</v>
      </c>
      <c r="K212" s="137">
        <v>4.6989999999999998</v>
      </c>
      <c r="L212" s="137">
        <v>0.4</v>
      </c>
      <c r="M212" s="137">
        <v>0.4</v>
      </c>
      <c r="N212" s="138">
        <v>0.02</v>
      </c>
      <c r="O212" s="138">
        <v>0.02</v>
      </c>
      <c r="P212" s="104"/>
      <c r="Q212" s="104"/>
      <c r="R212" s="117">
        <f t="shared" ca="1" si="27"/>
        <v>43070</v>
      </c>
      <c r="S212" s="106">
        <f t="shared" si="28"/>
        <v>0.87999999999999989</v>
      </c>
      <c r="T212" s="105">
        <f t="shared" si="31"/>
        <v>0.95</v>
      </c>
      <c r="U212" s="107">
        <f t="shared" si="29"/>
        <v>1.02</v>
      </c>
      <c r="BP212" s="81">
        <f t="shared" si="26"/>
        <v>211</v>
      </c>
      <c r="BQ212" s="112" t="s">
        <v>445</v>
      </c>
      <c r="BR212" s="80" t="s">
        <v>228</v>
      </c>
      <c r="BS212" s="79" t="s">
        <v>254</v>
      </c>
      <c r="BT212" s="85" t="s">
        <v>230</v>
      </c>
      <c r="BU212" s="85"/>
      <c r="BV212" s="79">
        <v>1</v>
      </c>
      <c r="BW212" s="80" t="s">
        <v>1044</v>
      </c>
      <c r="BX212"/>
    </row>
    <row r="213" spans="1:76" ht="12.75" x14ac:dyDescent="0.2">
      <c r="A213" s="102"/>
      <c r="B213" s="103">
        <f t="shared" ca="1" si="30"/>
        <v>43101</v>
      </c>
      <c r="C213" s="135">
        <v>6.3346068958645599E-2</v>
      </c>
      <c r="D213" s="135">
        <v>1.1499999999999999</v>
      </c>
      <c r="E213" s="135">
        <v>1.1499999999999999</v>
      </c>
      <c r="F213" s="135">
        <v>0.16250000000000001</v>
      </c>
      <c r="G213" s="135">
        <v>0.17</v>
      </c>
      <c r="H213" s="135">
        <v>0.17749999999999999</v>
      </c>
      <c r="I213" s="136">
        <v>4.8380000000000001</v>
      </c>
      <c r="J213" s="137">
        <v>4.843</v>
      </c>
      <c r="K213" s="137">
        <v>4.8479999999999999</v>
      </c>
      <c r="L213" s="137">
        <v>0.39750000000000002</v>
      </c>
      <c r="M213" s="137">
        <v>0.39750000000000002</v>
      </c>
      <c r="N213" s="138">
        <v>0.02</v>
      </c>
      <c r="O213" s="138">
        <v>0.02</v>
      </c>
      <c r="P213" s="104"/>
      <c r="Q213" s="104"/>
      <c r="R213" s="117">
        <f t="shared" ca="1" si="27"/>
        <v>43101</v>
      </c>
      <c r="S213" s="106">
        <f t="shared" si="28"/>
        <v>1.0799999999999998</v>
      </c>
      <c r="T213" s="105">
        <f t="shared" si="31"/>
        <v>1.1499999999999999</v>
      </c>
      <c r="U213" s="107">
        <f t="shared" si="29"/>
        <v>1.22</v>
      </c>
      <c r="BP213" s="81">
        <f t="shared" si="26"/>
        <v>212</v>
      </c>
      <c r="BQ213" s="112" t="s">
        <v>446</v>
      </c>
      <c r="BR213" s="80" t="s">
        <v>228</v>
      </c>
      <c r="BS213" s="79" t="s">
        <v>254</v>
      </c>
      <c r="BT213" s="85" t="s">
        <v>230</v>
      </c>
      <c r="BU213" s="85"/>
      <c r="BV213" s="79">
        <v>1</v>
      </c>
      <c r="BW213" s="80" t="s">
        <v>1045</v>
      </c>
      <c r="BX213"/>
    </row>
    <row r="214" spans="1:76" ht="12.75" x14ac:dyDescent="0.2">
      <c r="A214" s="102"/>
      <c r="B214" s="103">
        <f t="shared" ca="1" si="30"/>
        <v>43132</v>
      </c>
      <c r="C214" s="135">
        <v>6.3382697402344604E-2</v>
      </c>
      <c r="D214" s="135">
        <v>1.1499999999999999</v>
      </c>
      <c r="E214" s="135">
        <v>1.1499999999999999</v>
      </c>
      <c r="F214" s="135">
        <v>0.16250000000000001</v>
      </c>
      <c r="G214" s="135">
        <v>0.17</v>
      </c>
      <c r="H214" s="135">
        <v>0.17749999999999999</v>
      </c>
      <c r="I214" s="136">
        <v>4.9569999999999999</v>
      </c>
      <c r="J214" s="137">
        <v>4.9620000000000006</v>
      </c>
      <c r="K214" s="137">
        <v>4.9670000000000005</v>
      </c>
      <c r="L214" s="137">
        <v>0.4</v>
      </c>
      <c r="M214" s="137">
        <v>0.4</v>
      </c>
      <c r="N214" s="138">
        <v>0.02</v>
      </c>
      <c r="O214" s="138">
        <v>0.02</v>
      </c>
      <c r="P214" s="104"/>
      <c r="Q214" s="104"/>
      <c r="R214" s="117">
        <f t="shared" ca="1" si="27"/>
        <v>43132</v>
      </c>
      <c r="S214" s="106">
        <f t="shared" si="28"/>
        <v>1.0799999999999998</v>
      </c>
      <c r="T214" s="105">
        <f t="shared" si="31"/>
        <v>1.1499999999999999</v>
      </c>
      <c r="U214" s="107">
        <f t="shared" si="29"/>
        <v>1.22</v>
      </c>
      <c r="BP214" s="81">
        <f t="shared" si="26"/>
        <v>213</v>
      </c>
      <c r="BQ214" s="112" t="s">
        <v>447</v>
      </c>
      <c r="BR214" s="80" t="s">
        <v>228</v>
      </c>
      <c r="BS214" s="79" t="s">
        <v>254</v>
      </c>
      <c r="BT214" s="85" t="s">
        <v>230</v>
      </c>
      <c r="BU214" s="85"/>
      <c r="BV214" s="79">
        <v>1</v>
      </c>
      <c r="BW214" s="80" t="s">
        <v>1046</v>
      </c>
      <c r="BX214"/>
    </row>
    <row r="215" spans="1:76" ht="12.75" x14ac:dyDescent="0.2">
      <c r="A215" s="102"/>
      <c r="B215" s="103">
        <f t="shared" ca="1" si="30"/>
        <v>43160</v>
      </c>
      <c r="C215" s="135">
        <v>6.34193258464886E-2</v>
      </c>
      <c r="D215" s="135">
        <v>1.1499999999999999</v>
      </c>
      <c r="E215" s="135">
        <v>1.1499999999999999</v>
      </c>
      <c r="F215" s="135">
        <v>0.16250000000000001</v>
      </c>
      <c r="G215" s="135">
        <v>0.17</v>
      </c>
      <c r="H215" s="135">
        <v>0.17749999999999999</v>
      </c>
      <c r="I215" s="136">
        <v>4.8440000000000003</v>
      </c>
      <c r="J215" s="137">
        <v>4.8490000000000002</v>
      </c>
      <c r="K215" s="137">
        <v>4.8540000000000001</v>
      </c>
      <c r="L215" s="137">
        <v>0.64500000000000002</v>
      </c>
      <c r="M215" s="137">
        <v>0.64500000000000002</v>
      </c>
      <c r="N215" s="138">
        <v>0.05</v>
      </c>
      <c r="O215" s="138">
        <v>0.05</v>
      </c>
      <c r="P215" s="104"/>
      <c r="Q215" s="104"/>
      <c r="R215" s="117">
        <f t="shared" ca="1" si="27"/>
        <v>43160</v>
      </c>
      <c r="S215" s="106">
        <f t="shared" si="28"/>
        <v>1.0799999999999998</v>
      </c>
      <c r="T215" s="105">
        <f t="shared" si="31"/>
        <v>1.1499999999999999</v>
      </c>
      <c r="U215" s="107">
        <f t="shared" si="29"/>
        <v>1.22</v>
      </c>
      <c r="BP215" s="81">
        <f t="shared" si="26"/>
        <v>214</v>
      </c>
      <c r="BQ215" s="112" t="s">
        <v>448</v>
      </c>
      <c r="BR215" s="80" t="s">
        <v>228</v>
      </c>
      <c r="BS215" s="79" t="s">
        <v>254</v>
      </c>
      <c r="BT215" s="85" t="s">
        <v>230</v>
      </c>
      <c r="BU215" s="85"/>
      <c r="BV215" s="79">
        <v>1</v>
      </c>
      <c r="BW215" s="80" t="s">
        <v>1047</v>
      </c>
      <c r="BX215"/>
    </row>
    <row r="216" spans="1:76" ht="12.75" x14ac:dyDescent="0.2">
      <c r="A216" s="102"/>
      <c r="B216" s="103">
        <f t="shared" ca="1" si="30"/>
        <v>43191</v>
      </c>
      <c r="C216" s="135">
        <v>6.3452409602871906E-2</v>
      </c>
      <c r="D216" s="135">
        <v>0.9</v>
      </c>
      <c r="E216" s="135">
        <v>0.9</v>
      </c>
      <c r="F216" s="135">
        <v>0.16250000000000001</v>
      </c>
      <c r="G216" s="135">
        <v>0.17</v>
      </c>
      <c r="H216" s="135">
        <v>0.17749999999999999</v>
      </c>
      <c r="I216" s="136">
        <v>4.7110000000000003</v>
      </c>
      <c r="J216" s="137">
        <v>4.7160000000000002</v>
      </c>
      <c r="K216" s="137">
        <v>4.7210000000000001</v>
      </c>
      <c r="L216" s="137">
        <v>0.98</v>
      </c>
      <c r="M216" s="137">
        <v>0.98</v>
      </c>
      <c r="N216" s="138">
        <v>0.05</v>
      </c>
      <c r="O216" s="138">
        <v>0.05</v>
      </c>
      <c r="P216" s="104"/>
      <c r="Q216" s="104"/>
      <c r="R216" s="117">
        <f t="shared" ca="1" si="27"/>
        <v>43191</v>
      </c>
      <c r="S216" s="106">
        <f t="shared" si="28"/>
        <v>0.83000000000000007</v>
      </c>
      <c r="T216" s="105">
        <f t="shared" si="31"/>
        <v>0.9</v>
      </c>
      <c r="U216" s="107">
        <f t="shared" si="29"/>
        <v>0.97</v>
      </c>
      <c r="BP216" s="81">
        <f t="shared" si="26"/>
        <v>215</v>
      </c>
      <c r="BQ216" s="112" t="s">
        <v>449</v>
      </c>
      <c r="BR216" s="80" t="s">
        <v>228</v>
      </c>
      <c r="BS216" s="79" t="s">
        <v>254</v>
      </c>
      <c r="BT216" s="85" t="s">
        <v>230</v>
      </c>
      <c r="BU216" s="85"/>
      <c r="BV216" s="79">
        <v>1</v>
      </c>
      <c r="BW216" s="80" t="s">
        <v>1048</v>
      </c>
      <c r="BX216"/>
    </row>
    <row r="217" spans="1:76" ht="12.75" x14ac:dyDescent="0.2">
      <c r="A217" s="102"/>
      <c r="B217" s="103">
        <f t="shared" ca="1" si="30"/>
        <v>43221</v>
      </c>
      <c r="C217" s="135">
        <v>6.3489038047862795E-2</v>
      </c>
      <c r="D217" s="135">
        <v>0.55000000000000004</v>
      </c>
      <c r="E217" s="135">
        <v>0.55000000000000004</v>
      </c>
      <c r="F217" s="135">
        <v>0.16250000000000001</v>
      </c>
      <c r="G217" s="135">
        <v>0.17</v>
      </c>
      <c r="H217" s="135">
        <v>0.17749999999999999</v>
      </c>
      <c r="I217" s="136">
        <v>4.4910000000000005</v>
      </c>
      <c r="J217" s="137">
        <v>4.4960000000000004</v>
      </c>
      <c r="K217" s="137">
        <v>4.5010000000000003</v>
      </c>
      <c r="L217" s="137">
        <v>1.2050000000000001</v>
      </c>
      <c r="M217" s="137">
        <v>1.2050000000000001</v>
      </c>
      <c r="N217" s="138">
        <v>0.05</v>
      </c>
      <c r="O217" s="138">
        <v>0.05</v>
      </c>
      <c r="P217" s="104"/>
      <c r="Q217" s="104"/>
      <c r="R217" s="117">
        <f t="shared" ca="1" si="27"/>
        <v>43221</v>
      </c>
      <c r="S217" s="106">
        <f t="shared" si="28"/>
        <v>0.48000000000000004</v>
      </c>
      <c r="T217" s="105">
        <f t="shared" si="31"/>
        <v>0.55000000000000004</v>
      </c>
      <c r="U217" s="107">
        <f t="shared" si="29"/>
        <v>0.62000000000000011</v>
      </c>
      <c r="BP217" s="81">
        <f t="shared" si="26"/>
        <v>216</v>
      </c>
      <c r="BQ217" s="112" t="s">
        <v>450</v>
      </c>
      <c r="BR217" s="80" t="s">
        <v>228</v>
      </c>
      <c r="BS217" s="79" t="s">
        <v>254</v>
      </c>
      <c r="BT217" s="85" t="s">
        <v>230</v>
      </c>
      <c r="BU217" s="85"/>
      <c r="BV217" s="79">
        <v>1</v>
      </c>
      <c r="BW217" s="80" t="s">
        <v>1049</v>
      </c>
      <c r="BX217"/>
    </row>
    <row r="218" spans="1:76" ht="12.75" x14ac:dyDescent="0.2">
      <c r="A218" s="102"/>
      <c r="B218" s="103">
        <f t="shared" ca="1" si="30"/>
        <v>43252</v>
      </c>
      <c r="C218" s="135">
        <v>6.3524484930536307E-2</v>
      </c>
      <c r="D218" s="135">
        <v>0.6</v>
      </c>
      <c r="E218" s="135">
        <v>0.6</v>
      </c>
      <c r="F218" s="135">
        <v>0.16250000000000001</v>
      </c>
      <c r="G218" s="135">
        <v>0.17</v>
      </c>
      <c r="H218" s="135">
        <v>0.17749999999999999</v>
      </c>
      <c r="I218" s="136">
        <v>4.4809999999999999</v>
      </c>
      <c r="J218" s="137">
        <v>4.4860000000000007</v>
      </c>
      <c r="K218" s="137">
        <v>4.4910000000000005</v>
      </c>
      <c r="L218" s="137">
        <v>1.2050000000000001</v>
      </c>
      <c r="M218" s="137">
        <v>1.2050000000000001</v>
      </c>
      <c r="N218" s="138">
        <v>0.05</v>
      </c>
      <c r="O218" s="138">
        <v>0.05</v>
      </c>
      <c r="P218" s="104"/>
      <c r="Q218" s="104"/>
      <c r="R218" s="117">
        <f t="shared" ca="1" si="27"/>
        <v>43252</v>
      </c>
      <c r="S218" s="106">
        <f t="shared" si="28"/>
        <v>0.53</v>
      </c>
      <c r="T218" s="105">
        <f t="shared" si="31"/>
        <v>0.6</v>
      </c>
      <c r="U218" s="107">
        <f t="shared" si="29"/>
        <v>0.66999999999999993</v>
      </c>
      <c r="BP218" s="81">
        <f t="shared" si="26"/>
        <v>217</v>
      </c>
      <c r="BQ218" s="112" t="s">
        <v>451</v>
      </c>
      <c r="BR218" s="80" t="s">
        <v>228</v>
      </c>
      <c r="BS218" s="79" t="s">
        <v>254</v>
      </c>
      <c r="BT218" s="85" t="s">
        <v>230</v>
      </c>
      <c r="BU218" s="85"/>
      <c r="BV218" s="79">
        <v>1</v>
      </c>
      <c r="BW218" s="80" t="s">
        <v>1050</v>
      </c>
      <c r="BX218"/>
    </row>
    <row r="219" spans="1:76" ht="12.75" x14ac:dyDescent="0.2">
      <c r="A219" s="102"/>
      <c r="B219" s="103">
        <f t="shared" ca="1" si="30"/>
        <v>43282</v>
      </c>
      <c r="C219" s="135">
        <v>6.3561113376402897E-2</v>
      </c>
      <c r="D219" s="135">
        <v>0.6</v>
      </c>
      <c r="E219" s="135">
        <v>0.6</v>
      </c>
      <c r="F219" s="135">
        <v>0.16250000000000001</v>
      </c>
      <c r="G219" s="135">
        <v>0.17</v>
      </c>
      <c r="H219" s="135">
        <v>0.17749999999999999</v>
      </c>
      <c r="I219" s="136">
        <v>4.5170000000000003</v>
      </c>
      <c r="J219" s="137">
        <v>4.5220000000000002</v>
      </c>
      <c r="K219" s="137">
        <v>4.5270000000000001</v>
      </c>
      <c r="L219" s="137">
        <v>0.81499999999999995</v>
      </c>
      <c r="M219" s="137">
        <v>0.81499999999999995</v>
      </c>
      <c r="N219" s="138">
        <v>0.05</v>
      </c>
      <c r="O219" s="138">
        <v>0.05</v>
      </c>
      <c r="P219" s="104"/>
      <c r="Q219" s="104"/>
      <c r="R219" s="117">
        <f t="shared" ca="1" si="27"/>
        <v>43282</v>
      </c>
      <c r="S219" s="106">
        <f t="shared" si="28"/>
        <v>0.53</v>
      </c>
      <c r="T219" s="105">
        <f t="shared" si="31"/>
        <v>0.6</v>
      </c>
      <c r="U219" s="107">
        <f t="shared" si="29"/>
        <v>0.66999999999999993</v>
      </c>
      <c r="BP219" s="81">
        <f t="shared" si="26"/>
        <v>218</v>
      </c>
      <c r="BQ219" s="112" t="s">
        <v>452</v>
      </c>
      <c r="BR219" s="80" t="s">
        <v>228</v>
      </c>
      <c r="BS219" s="79" t="s">
        <v>254</v>
      </c>
      <c r="BT219" s="85" t="s">
        <v>230</v>
      </c>
      <c r="BU219" s="85"/>
      <c r="BV219" s="79">
        <v>1</v>
      </c>
      <c r="BW219" s="80" t="s">
        <v>1051</v>
      </c>
      <c r="BX219"/>
    </row>
    <row r="220" spans="1:76" ht="12.75" x14ac:dyDescent="0.2">
      <c r="A220" s="102"/>
      <c r="B220" s="103">
        <f t="shared" ca="1" si="30"/>
        <v>43313</v>
      </c>
      <c r="C220" s="135">
        <v>6.3596560259922899E-2</v>
      </c>
      <c r="D220" s="135">
        <v>0.65</v>
      </c>
      <c r="E220" s="135">
        <v>0.65</v>
      </c>
      <c r="F220" s="135">
        <v>0.16250000000000001</v>
      </c>
      <c r="G220" s="135">
        <v>0.17</v>
      </c>
      <c r="H220" s="135">
        <v>0.17749999999999999</v>
      </c>
      <c r="I220" s="136">
        <v>4.5670000000000002</v>
      </c>
      <c r="J220" s="137">
        <v>4.5720000000000001</v>
      </c>
      <c r="K220" s="137">
        <v>4.577</v>
      </c>
      <c r="L220" s="137">
        <v>0.435</v>
      </c>
      <c r="M220" s="137">
        <v>0.435</v>
      </c>
      <c r="N220" s="138">
        <v>0.02</v>
      </c>
      <c r="O220" s="138">
        <v>0.02</v>
      </c>
      <c r="P220" s="104"/>
      <c r="Q220" s="104"/>
      <c r="R220" s="117">
        <f t="shared" ca="1" si="27"/>
        <v>43313</v>
      </c>
      <c r="S220" s="106">
        <f t="shared" si="28"/>
        <v>0.58000000000000007</v>
      </c>
      <c r="T220" s="105">
        <f t="shared" si="31"/>
        <v>0.65</v>
      </c>
      <c r="U220" s="107">
        <f t="shared" si="29"/>
        <v>0.72</v>
      </c>
      <c r="BP220" s="81">
        <f t="shared" si="26"/>
        <v>219</v>
      </c>
      <c r="BQ220" s="112" t="s">
        <v>453</v>
      </c>
      <c r="BR220" s="80" t="s">
        <v>228</v>
      </c>
      <c r="BS220" s="79" t="s">
        <v>254</v>
      </c>
      <c r="BT220" s="85" t="s">
        <v>230</v>
      </c>
      <c r="BU220" s="85"/>
      <c r="BV220" s="79">
        <v>1</v>
      </c>
      <c r="BW220" s="80" t="s">
        <v>1052</v>
      </c>
      <c r="BX220"/>
    </row>
    <row r="221" spans="1:76" ht="12.75" x14ac:dyDescent="0.2">
      <c r="A221" s="102"/>
      <c r="B221" s="103">
        <f t="shared" ca="1" si="30"/>
        <v>43344</v>
      </c>
      <c r="C221" s="135">
        <v>6.3633188706665206E-2</v>
      </c>
      <c r="D221" s="135">
        <v>0.7</v>
      </c>
      <c r="E221" s="135">
        <v>0.7</v>
      </c>
      <c r="F221" s="135">
        <v>0.16250000000000001</v>
      </c>
      <c r="G221" s="135">
        <v>0.17</v>
      </c>
      <c r="H221" s="135">
        <v>0.17749999999999999</v>
      </c>
      <c r="I221" s="136">
        <v>4.59</v>
      </c>
      <c r="J221" s="137">
        <v>4.5949999999999998</v>
      </c>
      <c r="K221" s="137">
        <v>4.5999999999999996</v>
      </c>
      <c r="L221" s="137">
        <v>0.38500000000000001</v>
      </c>
      <c r="M221" s="137">
        <v>0.38500000000000001</v>
      </c>
      <c r="N221" s="138">
        <v>0.02</v>
      </c>
      <c r="O221" s="138">
        <v>0.02</v>
      </c>
      <c r="P221" s="104"/>
      <c r="Q221" s="104"/>
      <c r="R221" s="117">
        <f t="shared" ca="1" si="27"/>
        <v>43344</v>
      </c>
      <c r="S221" s="106">
        <f t="shared" si="28"/>
        <v>0.62999999999999989</v>
      </c>
      <c r="T221" s="105">
        <f t="shared" si="31"/>
        <v>0.7</v>
      </c>
      <c r="U221" s="107">
        <f t="shared" si="29"/>
        <v>0.77</v>
      </c>
      <c r="BP221" s="81">
        <f t="shared" si="26"/>
        <v>220</v>
      </c>
      <c r="BQ221" s="112" t="s">
        <v>454</v>
      </c>
      <c r="BR221" s="80" t="s">
        <v>228</v>
      </c>
      <c r="BS221" s="79" t="s">
        <v>254</v>
      </c>
      <c r="BT221" s="85" t="s">
        <v>230</v>
      </c>
      <c r="BU221" s="85"/>
      <c r="BV221" s="79">
        <v>1</v>
      </c>
      <c r="BW221" s="80" t="s">
        <v>1053</v>
      </c>
      <c r="BX221"/>
    </row>
    <row r="222" spans="1:76" ht="12.75" x14ac:dyDescent="0.2">
      <c r="A222" s="102"/>
      <c r="B222" s="103">
        <f t="shared" ca="1" si="30"/>
        <v>43374</v>
      </c>
      <c r="C222" s="135">
        <v>6.3669817153852601E-2</v>
      </c>
      <c r="D222" s="135">
        <v>0.7</v>
      </c>
      <c r="E222" s="135">
        <v>0.7</v>
      </c>
      <c r="F222" s="135">
        <v>0.16250000000000001</v>
      </c>
      <c r="G222" s="135">
        <v>0.17</v>
      </c>
      <c r="H222" s="135">
        <v>0.17749999999999999</v>
      </c>
      <c r="I222" s="136">
        <v>4.6050000000000004</v>
      </c>
      <c r="J222" s="137">
        <v>4.6100000000000003</v>
      </c>
      <c r="K222" s="137">
        <v>4.6150000000000002</v>
      </c>
      <c r="L222" s="137">
        <v>0.38500000000000001</v>
      </c>
      <c r="M222" s="137">
        <v>0.38500000000000001</v>
      </c>
      <c r="N222" s="138">
        <v>0.02</v>
      </c>
      <c r="O222" s="138">
        <v>0.02</v>
      </c>
      <c r="P222" s="104"/>
      <c r="Q222" s="104"/>
      <c r="R222" s="117">
        <f t="shared" ca="1" si="27"/>
        <v>43374</v>
      </c>
      <c r="S222" s="106">
        <f t="shared" si="28"/>
        <v>0.62999999999999989</v>
      </c>
      <c r="T222" s="105">
        <f t="shared" si="31"/>
        <v>0.7</v>
      </c>
      <c r="U222" s="107">
        <f t="shared" si="29"/>
        <v>0.77</v>
      </c>
      <c r="BP222" s="81">
        <f t="shared" si="26"/>
        <v>221</v>
      </c>
      <c r="BQ222" s="112" t="s">
        <v>455</v>
      </c>
      <c r="BR222" s="80" t="s">
        <v>228</v>
      </c>
      <c r="BS222" s="79" t="s">
        <v>254</v>
      </c>
      <c r="BT222" s="85" t="s">
        <v>230</v>
      </c>
      <c r="BU222" s="85"/>
      <c r="BV222" s="79">
        <v>1</v>
      </c>
      <c r="BW222" s="80" t="s">
        <v>1054</v>
      </c>
      <c r="BX222"/>
    </row>
    <row r="223" spans="1:76" ht="12.75" x14ac:dyDescent="0.2">
      <c r="A223" s="102"/>
      <c r="B223" s="103">
        <f t="shared" ca="1" si="30"/>
        <v>43405</v>
      </c>
      <c r="C223" s="135">
        <v>6.3705264038651108E-2</v>
      </c>
      <c r="D223" s="135">
        <v>0.75</v>
      </c>
      <c r="E223" s="135">
        <v>0.75</v>
      </c>
      <c r="F223" s="135">
        <v>0.16250000000000001</v>
      </c>
      <c r="G223" s="135">
        <v>0.17</v>
      </c>
      <c r="H223" s="135">
        <v>0.17749999999999999</v>
      </c>
      <c r="I223" s="136">
        <v>4.6340000000000003</v>
      </c>
      <c r="J223" s="137">
        <v>4.6390000000000002</v>
      </c>
      <c r="K223" s="137">
        <v>4.6440000000000001</v>
      </c>
      <c r="L223" s="137">
        <v>0.39750000000000002</v>
      </c>
      <c r="M223" s="137">
        <v>0.39750000000000002</v>
      </c>
      <c r="N223" s="138">
        <v>0.02</v>
      </c>
      <c r="O223" s="138">
        <v>0.02</v>
      </c>
      <c r="P223" s="104"/>
      <c r="Q223" s="104"/>
      <c r="R223" s="117">
        <f t="shared" ca="1" si="27"/>
        <v>43405</v>
      </c>
      <c r="S223" s="106">
        <f t="shared" si="28"/>
        <v>0.67999999999999994</v>
      </c>
      <c r="T223" s="105">
        <f t="shared" si="31"/>
        <v>0.75</v>
      </c>
      <c r="U223" s="107">
        <f t="shared" si="29"/>
        <v>0.82000000000000006</v>
      </c>
      <c r="BP223" s="81">
        <f t="shared" si="26"/>
        <v>222</v>
      </c>
      <c r="BQ223" s="112" t="s">
        <v>456</v>
      </c>
      <c r="BR223" s="80" t="s">
        <v>228</v>
      </c>
      <c r="BS223" s="79" t="s">
        <v>254</v>
      </c>
      <c r="BT223" s="85" t="s">
        <v>230</v>
      </c>
      <c r="BU223" s="85"/>
      <c r="BV223" s="79">
        <v>1</v>
      </c>
      <c r="BW223" s="80" t="s">
        <v>1055</v>
      </c>
      <c r="BX223"/>
    </row>
    <row r="224" spans="1:76" ht="12.75" x14ac:dyDescent="0.2">
      <c r="A224" s="102"/>
      <c r="B224" s="103">
        <f t="shared" ca="1" si="30"/>
        <v>43435</v>
      </c>
      <c r="C224" s="135">
        <v>6.3741892486714108E-2</v>
      </c>
      <c r="D224" s="135">
        <v>0.95</v>
      </c>
      <c r="E224" s="135">
        <v>0.95</v>
      </c>
      <c r="F224" s="135">
        <v>0.16250000000000001</v>
      </c>
      <c r="G224" s="135">
        <v>0.17</v>
      </c>
      <c r="H224" s="135">
        <v>0.17749999999999999</v>
      </c>
      <c r="I224" s="136">
        <v>4.774</v>
      </c>
      <c r="J224" s="137">
        <v>4.7789999999999999</v>
      </c>
      <c r="K224" s="137">
        <v>4.7839999999999998</v>
      </c>
      <c r="L224" s="137">
        <v>0.4</v>
      </c>
      <c r="M224" s="137">
        <v>0.4</v>
      </c>
      <c r="N224" s="138">
        <v>0.02</v>
      </c>
      <c r="O224" s="138">
        <v>0.02</v>
      </c>
      <c r="P224" s="104"/>
      <c r="Q224" s="104"/>
      <c r="R224" s="117">
        <f t="shared" ca="1" si="27"/>
        <v>43435</v>
      </c>
      <c r="S224" s="106">
        <f t="shared" si="28"/>
        <v>0.87999999999999989</v>
      </c>
      <c r="T224" s="105">
        <f t="shared" si="31"/>
        <v>0.95</v>
      </c>
      <c r="U224" s="107">
        <f t="shared" si="29"/>
        <v>1.02</v>
      </c>
      <c r="BP224" s="81">
        <f t="shared" si="26"/>
        <v>223</v>
      </c>
      <c r="BQ224" s="112" t="s">
        <v>457</v>
      </c>
      <c r="BR224" s="80" t="s">
        <v>228</v>
      </c>
      <c r="BS224" s="79" t="s">
        <v>254</v>
      </c>
      <c r="BT224" s="85" t="s">
        <v>230</v>
      </c>
      <c r="BU224" s="85"/>
      <c r="BV224" s="79">
        <v>1</v>
      </c>
      <c r="BW224" s="80" t="s">
        <v>1056</v>
      </c>
      <c r="BX224"/>
    </row>
    <row r="225" spans="1:76" ht="12.75" x14ac:dyDescent="0.2">
      <c r="A225" s="102"/>
      <c r="B225" s="103">
        <f t="shared" ca="1" si="30"/>
        <v>43466</v>
      </c>
      <c r="C225" s="135">
        <v>6.3777339372359507E-2</v>
      </c>
      <c r="D225" s="135">
        <v>1.1499999999999999</v>
      </c>
      <c r="E225" s="135">
        <v>1.1499999999999999</v>
      </c>
      <c r="F225" s="135">
        <v>0.16250000000000001</v>
      </c>
      <c r="G225" s="135">
        <v>0.17</v>
      </c>
      <c r="H225" s="135">
        <v>0.17749999999999999</v>
      </c>
      <c r="I225" s="136">
        <v>4.923</v>
      </c>
      <c r="J225" s="137">
        <v>4.9279999999999999</v>
      </c>
      <c r="K225" s="137">
        <v>4.9329999999999998</v>
      </c>
      <c r="L225" s="137">
        <v>0.39750000000000002</v>
      </c>
      <c r="M225" s="137">
        <v>0.39750000000000002</v>
      </c>
      <c r="N225" s="138">
        <v>0.02</v>
      </c>
      <c r="O225" s="138">
        <v>0.02</v>
      </c>
      <c r="P225" s="104"/>
      <c r="Q225" s="104"/>
      <c r="R225" s="117">
        <f t="shared" ca="1" si="27"/>
        <v>43466</v>
      </c>
      <c r="S225" s="106">
        <f t="shared" si="28"/>
        <v>1.0799999999999998</v>
      </c>
      <c r="T225" s="105">
        <f t="shared" si="31"/>
        <v>1.1499999999999999</v>
      </c>
      <c r="U225" s="107">
        <f t="shared" si="29"/>
        <v>1.22</v>
      </c>
      <c r="BP225" s="81">
        <f t="shared" si="26"/>
        <v>224</v>
      </c>
      <c r="BQ225" s="112" t="s">
        <v>458</v>
      </c>
      <c r="BR225" s="80" t="s">
        <v>228</v>
      </c>
      <c r="BS225" s="79" t="s">
        <v>254</v>
      </c>
      <c r="BT225" s="85" t="s">
        <v>230</v>
      </c>
      <c r="BU225" s="85"/>
      <c r="BV225" s="79">
        <v>1</v>
      </c>
      <c r="BW225" s="80" t="s">
        <v>1057</v>
      </c>
      <c r="BX225"/>
    </row>
    <row r="226" spans="1:76" ht="12.75" x14ac:dyDescent="0.2">
      <c r="A226" s="102"/>
      <c r="B226" s="103">
        <f t="shared" ca="1" si="30"/>
        <v>43497</v>
      </c>
      <c r="C226" s="135">
        <v>6.3813967821297904E-2</v>
      </c>
      <c r="D226" s="135">
        <v>1.1499999999999999</v>
      </c>
      <c r="E226" s="135">
        <v>1.1499999999999999</v>
      </c>
      <c r="F226" s="135">
        <v>0.16250000000000001</v>
      </c>
      <c r="G226" s="135">
        <v>0.17</v>
      </c>
      <c r="H226" s="135">
        <v>0.17749999999999999</v>
      </c>
      <c r="I226" s="136">
        <v>5.0419999999999998</v>
      </c>
      <c r="J226" s="137">
        <v>5.0470000000000006</v>
      </c>
      <c r="K226" s="137">
        <v>5.0520000000000005</v>
      </c>
      <c r="L226" s="137">
        <v>0.4</v>
      </c>
      <c r="M226" s="137">
        <v>0.4</v>
      </c>
      <c r="N226" s="138">
        <v>0.02</v>
      </c>
      <c r="O226" s="138">
        <v>0.02</v>
      </c>
      <c r="P226" s="104"/>
      <c r="Q226" s="104"/>
      <c r="R226" s="117">
        <f t="shared" ca="1" si="27"/>
        <v>43497</v>
      </c>
      <c r="S226" s="106">
        <f t="shared" si="28"/>
        <v>1.0799999999999998</v>
      </c>
      <c r="T226" s="105">
        <f t="shared" si="31"/>
        <v>1.1499999999999999</v>
      </c>
      <c r="U226" s="107">
        <f t="shared" si="29"/>
        <v>1.22</v>
      </c>
      <c r="BP226" s="81">
        <f t="shared" si="26"/>
        <v>225</v>
      </c>
      <c r="BQ226" s="112" t="s">
        <v>459</v>
      </c>
      <c r="BR226" s="80" t="s">
        <v>228</v>
      </c>
      <c r="BS226" s="79" t="s">
        <v>254</v>
      </c>
      <c r="BT226" s="85" t="s">
        <v>230</v>
      </c>
      <c r="BU226" s="85"/>
      <c r="BV226" s="79">
        <v>1</v>
      </c>
      <c r="BW226" s="80" t="s">
        <v>1058</v>
      </c>
      <c r="BX226"/>
    </row>
    <row r="227" spans="1:76" ht="12.75" x14ac:dyDescent="0.2">
      <c r="A227" s="102"/>
      <c r="B227" s="103">
        <f t="shared" ca="1" si="30"/>
        <v>43525</v>
      </c>
      <c r="C227" s="135">
        <v>6.3850596270681695E-2</v>
      </c>
      <c r="D227" s="135">
        <v>1.1499999999999999</v>
      </c>
      <c r="E227" s="135">
        <v>1.1499999999999999</v>
      </c>
      <c r="F227" s="135">
        <v>0.16250000000000001</v>
      </c>
      <c r="G227" s="135">
        <v>0.17</v>
      </c>
      <c r="H227" s="135">
        <v>0.17749999999999999</v>
      </c>
      <c r="I227" s="136">
        <v>4.9290000000000003</v>
      </c>
      <c r="J227" s="137">
        <v>4.9340000000000002</v>
      </c>
      <c r="K227" s="137">
        <v>4.9390000000000001</v>
      </c>
      <c r="L227" s="137">
        <v>0.64500000000000002</v>
      </c>
      <c r="M227" s="137">
        <v>0.64500000000000002</v>
      </c>
      <c r="N227" s="138">
        <v>0.05</v>
      </c>
      <c r="O227" s="138">
        <v>0.05</v>
      </c>
      <c r="P227" s="104"/>
      <c r="Q227" s="104"/>
      <c r="R227" s="117">
        <f t="shared" ca="1" si="27"/>
        <v>43525</v>
      </c>
      <c r="S227" s="106">
        <f t="shared" si="28"/>
        <v>1.0799999999999998</v>
      </c>
      <c r="T227" s="105">
        <f t="shared" si="31"/>
        <v>1.1499999999999999</v>
      </c>
      <c r="U227" s="107">
        <f t="shared" si="29"/>
        <v>1.22</v>
      </c>
      <c r="BP227" s="81">
        <f t="shared" si="26"/>
        <v>226</v>
      </c>
      <c r="BQ227" s="112" t="s">
        <v>460</v>
      </c>
      <c r="BR227" s="80" t="s">
        <v>228</v>
      </c>
      <c r="BS227" s="79" t="s">
        <v>254</v>
      </c>
      <c r="BT227" s="85" t="s">
        <v>230</v>
      </c>
      <c r="BU227" s="85"/>
      <c r="BV227" s="79">
        <v>1</v>
      </c>
      <c r="BW227" s="80" t="s">
        <v>1059</v>
      </c>
      <c r="BX227"/>
    </row>
    <row r="228" spans="1:76" ht="12.75" x14ac:dyDescent="0.2">
      <c r="A228" s="102"/>
      <c r="B228" s="103">
        <f t="shared" ca="1" si="30"/>
        <v>43556</v>
      </c>
      <c r="C228" s="135">
        <v>6.3883680031797202E-2</v>
      </c>
      <c r="D228" s="135">
        <v>0.9</v>
      </c>
      <c r="E228" s="135">
        <v>0.9</v>
      </c>
      <c r="F228" s="135">
        <v>0.16250000000000001</v>
      </c>
      <c r="G228" s="135">
        <v>0.17</v>
      </c>
      <c r="H228" s="135">
        <v>0.17749999999999999</v>
      </c>
      <c r="I228" s="136">
        <v>4.7960000000000003</v>
      </c>
      <c r="J228" s="137">
        <v>4.8010000000000002</v>
      </c>
      <c r="K228" s="137">
        <v>4.806</v>
      </c>
      <c r="L228" s="137">
        <v>0.98</v>
      </c>
      <c r="M228" s="137">
        <v>0.98</v>
      </c>
      <c r="N228" s="138">
        <v>0.05</v>
      </c>
      <c r="O228" s="138">
        <v>0.05</v>
      </c>
      <c r="P228" s="104"/>
      <c r="Q228" s="104"/>
      <c r="R228" s="117">
        <f t="shared" ca="1" si="27"/>
        <v>43556</v>
      </c>
      <c r="S228" s="106">
        <f t="shared" si="28"/>
        <v>0.83000000000000007</v>
      </c>
      <c r="T228" s="105">
        <f t="shared" si="31"/>
        <v>0.9</v>
      </c>
      <c r="U228" s="107">
        <f t="shared" si="29"/>
        <v>0.97</v>
      </c>
      <c r="BP228" s="81">
        <f t="shared" si="26"/>
        <v>227</v>
      </c>
      <c r="BQ228" s="112" t="s">
        <v>461</v>
      </c>
      <c r="BR228" s="80" t="s">
        <v>228</v>
      </c>
      <c r="BS228" s="79" t="s">
        <v>254</v>
      </c>
      <c r="BT228" s="85" t="s">
        <v>230</v>
      </c>
      <c r="BU228" s="85"/>
      <c r="BV228" s="79">
        <v>1</v>
      </c>
      <c r="BW228" s="80" t="s">
        <v>1060</v>
      </c>
      <c r="BX228"/>
    </row>
    <row r="229" spans="1:76" ht="12.75" x14ac:dyDescent="0.2">
      <c r="A229" s="102"/>
      <c r="B229" s="103">
        <f t="shared" ca="1" si="30"/>
        <v>43586</v>
      </c>
      <c r="C229" s="135">
        <v>6.3920308482027399E-2</v>
      </c>
      <c r="D229" s="135">
        <v>0.55000000000000004</v>
      </c>
      <c r="E229" s="135">
        <v>0.55000000000000004</v>
      </c>
      <c r="F229" s="135">
        <v>0.16250000000000001</v>
      </c>
      <c r="G229" s="135">
        <v>0.17</v>
      </c>
      <c r="H229" s="135">
        <v>0.17749999999999999</v>
      </c>
      <c r="I229" s="136">
        <v>4.5760000000000005</v>
      </c>
      <c r="J229" s="137">
        <v>4.5810000000000004</v>
      </c>
      <c r="K229" s="137">
        <v>4.5860000000000003</v>
      </c>
      <c r="L229" s="137">
        <v>1.2050000000000001</v>
      </c>
      <c r="M229" s="137">
        <v>1.2050000000000001</v>
      </c>
      <c r="N229" s="138">
        <v>0.05</v>
      </c>
      <c r="O229" s="138">
        <v>0.05</v>
      </c>
      <c r="P229" s="104"/>
      <c r="Q229" s="104"/>
      <c r="R229" s="117">
        <f t="shared" ca="1" si="27"/>
        <v>43586</v>
      </c>
      <c r="S229" s="106">
        <f t="shared" si="28"/>
        <v>0.48000000000000004</v>
      </c>
      <c r="T229" s="105">
        <f t="shared" si="31"/>
        <v>0.55000000000000004</v>
      </c>
      <c r="U229" s="107">
        <f t="shared" si="29"/>
        <v>0.62000000000000011</v>
      </c>
      <c r="BP229" s="81">
        <f t="shared" si="26"/>
        <v>228</v>
      </c>
      <c r="BQ229" s="112" t="s">
        <v>462</v>
      </c>
      <c r="BR229" s="80" t="s">
        <v>228</v>
      </c>
      <c r="BS229" s="79" t="s">
        <v>254</v>
      </c>
      <c r="BT229" s="85" t="s">
        <v>230</v>
      </c>
      <c r="BU229" s="85"/>
      <c r="BV229" s="79">
        <v>1</v>
      </c>
      <c r="BW229" s="80" t="s">
        <v>1061</v>
      </c>
      <c r="BX229"/>
    </row>
    <row r="230" spans="1:76" ht="12.75" x14ac:dyDescent="0.2">
      <c r="A230" s="102"/>
      <c r="B230" s="103">
        <f t="shared" ca="1" si="30"/>
        <v>43617</v>
      </c>
      <c r="C230" s="135">
        <v>6.3955755369771203E-2</v>
      </c>
      <c r="D230" s="135">
        <v>0.6</v>
      </c>
      <c r="E230" s="135">
        <v>0.6</v>
      </c>
      <c r="F230" s="135">
        <v>0.16250000000000001</v>
      </c>
      <c r="G230" s="135">
        <v>0.17</v>
      </c>
      <c r="H230" s="135">
        <v>0.17749999999999999</v>
      </c>
      <c r="I230" s="136">
        <v>4.5659999999999998</v>
      </c>
      <c r="J230" s="137">
        <v>4.5710000000000006</v>
      </c>
      <c r="K230" s="137">
        <v>4.5760000000000005</v>
      </c>
      <c r="L230" s="137">
        <v>1.2050000000000001</v>
      </c>
      <c r="M230" s="137">
        <v>1.2050000000000001</v>
      </c>
      <c r="N230" s="138">
        <v>0.05</v>
      </c>
      <c r="O230" s="138">
        <v>0.05</v>
      </c>
      <c r="P230" s="104"/>
      <c r="Q230" s="104"/>
      <c r="R230" s="117">
        <f t="shared" ca="1" si="27"/>
        <v>43617</v>
      </c>
      <c r="S230" s="106">
        <f t="shared" si="28"/>
        <v>0.53</v>
      </c>
      <c r="T230" s="105">
        <f t="shared" si="31"/>
        <v>0.6</v>
      </c>
      <c r="U230" s="107">
        <f t="shared" si="29"/>
        <v>0.66999999999999993</v>
      </c>
      <c r="BP230" s="81">
        <f t="shared" si="26"/>
        <v>229</v>
      </c>
      <c r="BQ230" s="112" t="s">
        <v>463</v>
      </c>
      <c r="BR230" s="80" t="s">
        <v>228</v>
      </c>
      <c r="BS230" s="79" t="s">
        <v>254</v>
      </c>
      <c r="BT230" s="85" t="s">
        <v>230</v>
      </c>
      <c r="BU230" s="85"/>
      <c r="BV230" s="79">
        <v>1</v>
      </c>
      <c r="BW230" s="80" t="s">
        <v>1062</v>
      </c>
      <c r="BX230"/>
    </row>
    <row r="231" spans="1:76" ht="12.75" x14ac:dyDescent="0.2">
      <c r="A231" s="102"/>
      <c r="B231" s="103">
        <f t="shared" ca="1" si="30"/>
        <v>43647</v>
      </c>
      <c r="C231" s="135">
        <v>6.39923838208767E-2</v>
      </c>
      <c r="D231" s="135">
        <v>0.6</v>
      </c>
      <c r="E231" s="135">
        <v>0.6</v>
      </c>
      <c r="F231" s="135">
        <v>0.16250000000000001</v>
      </c>
      <c r="G231" s="135">
        <v>0.17</v>
      </c>
      <c r="H231" s="135">
        <v>0.17749999999999999</v>
      </c>
      <c r="I231" s="136">
        <v>4.6020000000000003</v>
      </c>
      <c r="J231" s="137">
        <v>4.6070000000000002</v>
      </c>
      <c r="K231" s="137">
        <v>4.6120000000000001</v>
      </c>
      <c r="L231" s="137">
        <v>0.81499999999999995</v>
      </c>
      <c r="M231" s="137">
        <v>0.81499999999999995</v>
      </c>
      <c r="N231" s="138">
        <v>0.05</v>
      </c>
      <c r="O231" s="138">
        <v>0.05</v>
      </c>
      <c r="P231" s="104"/>
      <c r="Q231" s="104"/>
      <c r="R231" s="117">
        <f t="shared" ca="1" si="27"/>
        <v>43647</v>
      </c>
      <c r="S231" s="106">
        <f t="shared" si="28"/>
        <v>0.53</v>
      </c>
      <c r="T231" s="105">
        <f t="shared" si="31"/>
        <v>0.6</v>
      </c>
      <c r="U231" s="107">
        <f t="shared" si="29"/>
        <v>0.66999999999999993</v>
      </c>
      <c r="BP231" s="81">
        <f t="shared" si="26"/>
        <v>230</v>
      </c>
      <c r="BQ231" s="112" t="s">
        <v>464</v>
      </c>
      <c r="BR231" s="80" t="s">
        <v>228</v>
      </c>
      <c r="BS231" s="79" t="s">
        <v>254</v>
      </c>
      <c r="BT231" s="85" t="s">
        <v>230</v>
      </c>
      <c r="BU231" s="85"/>
      <c r="BV231" s="79">
        <v>1</v>
      </c>
      <c r="BW231" s="80" t="s">
        <v>1063</v>
      </c>
      <c r="BX231"/>
    </row>
    <row r="232" spans="1:76" ht="12.75" x14ac:dyDescent="0.2">
      <c r="A232" s="102"/>
      <c r="B232" s="103">
        <f t="shared" ca="1" si="30"/>
        <v>43678</v>
      </c>
      <c r="C232" s="135">
        <v>6.4027830709467298E-2</v>
      </c>
      <c r="D232" s="135">
        <v>0.65</v>
      </c>
      <c r="E232" s="135">
        <v>0.65</v>
      </c>
      <c r="F232" s="135">
        <v>0.16250000000000001</v>
      </c>
      <c r="G232" s="135">
        <v>0.17</v>
      </c>
      <c r="H232" s="135">
        <v>0.17749999999999999</v>
      </c>
      <c r="I232" s="136">
        <v>4.6520000000000001</v>
      </c>
      <c r="J232" s="137">
        <v>4.657</v>
      </c>
      <c r="K232" s="137">
        <v>4.6619999999999999</v>
      </c>
      <c r="L232" s="137">
        <v>0.435</v>
      </c>
      <c r="M232" s="137">
        <v>0.435</v>
      </c>
      <c r="N232" s="138">
        <v>0.02</v>
      </c>
      <c r="O232" s="138">
        <v>0.02</v>
      </c>
      <c r="P232" s="104"/>
      <c r="Q232" s="104"/>
      <c r="R232" s="117">
        <f t="shared" ca="1" si="27"/>
        <v>43678</v>
      </c>
      <c r="S232" s="106">
        <f t="shared" si="28"/>
        <v>0.58000000000000007</v>
      </c>
      <c r="T232" s="105">
        <f t="shared" si="31"/>
        <v>0.65</v>
      </c>
      <c r="U232" s="107">
        <f t="shared" si="29"/>
        <v>0.72</v>
      </c>
      <c r="BP232" s="81">
        <f t="shared" si="26"/>
        <v>231</v>
      </c>
      <c r="BQ232" s="112" t="s">
        <v>465</v>
      </c>
      <c r="BR232" s="80" t="s">
        <v>228</v>
      </c>
      <c r="BS232" s="79" t="s">
        <v>254</v>
      </c>
      <c r="BT232" s="85" t="s">
        <v>230</v>
      </c>
      <c r="BU232" s="85"/>
      <c r="BV232" s="79">
        <v>1</v>
      </c>
      <c r="BW232" s="80" t="s">
        <v>1064</v>
      </c>
      <c r="BX232"/>
    </row>
    <row r="233" spans="1:76" ht="12.75" x14ac:dyDescent="0.2">
      <c r="A233" s="102"/>
      <c r="B233" s="103">
        <f t="shared" ca="1" si="30"/>
        <v>43709</v>
      </c>
      <c r="C233" s="135">
        <v>6.4064459161448095E-2</v>
      </c>
      <c r="D233" s="135">
        <v>0.7</v>
      </c>
      <c r="E233" s="135">
        <v>0.7</v>
      </c>
      <c r="F233" s="135">
        <v>0.16250000000000001</v>
      </c>
      <c r="G233" s="135">
        <v>0.17</v>
      </c>
      <c r="H233" s="135">
        <v>0.17749999999999999</v>
      </c>
      <c r="I233" s="136">
        <v>4.6749999999999998</v>
      </c>
      <c r="J233" s="137">
        <v>4.68</v>
      </c>
      <c r="K233" s="137">
        <v>4.6849999999999996</v>
      </c>
      <c r="L233" s="137">
        <v>0.38500000000000001</v>
      </c>
      <c r="M233" s="137">
        <v>0.38500000000000001</v>
      </c>
      <c r="N233" s="138">
        <v>0.02</v>
      </c>
      <c r="O233" s="138">
        <v>0.02</v>
      </c>
      <c r="P233" s="104"/>
      <c r="Q233" s="104"/>
      <c r="R233" s="117">
        <f t="shared" ca="1" si="27"/>
        <v>43709</v>
      </c>
      <c r="S233" s="106">
        <f t="shared" si="28"/>
        <v>0.62999999999999989</v>
      </c>
      <c r="T233" s="105">
        <f t="shared" si="31"/>
        <v>0.7</v>
      </c>
      <c r="U233" s="107">
        <f t="shared" si="29"/>
        <v>0.77</v>
      </c>
      <c r="BP233" s="81">
        <f t="shared" si="26"/>
        <v>232</v>
      </c>
      <c r="BQ233" s="112" t="s">
        <v>466</v>
      </c>
      <c r="BR233" s="80" t="s">
        <v>228</v>
      </c>
      <c r="BS233" s="79" t="s">
        <v>254</v>
      </c>
      <c r="BT233" s="85" t="s">
        <v>230</v>
      </c>
      <c r="BU233" s="85"/>
      <c r="BV233" s="79">
        <v>1</v>
      </c>
      <c r="BW233" s="80" t="s">
        <v>1065</v>
      </c>
      <c r="BX233"/>
    </row>
    <row r="234" spans="1:76" ht="12.75" x14ac:dyDescent="0.2">
      <c r="A234" s="102"/>
      <c r="B234" s="103">
        <f t="shared" ca="1" si="30"/>
        <v>43739</v>
      </c>
      <c r="C234" s="135">
        <v>6.4101087613874799E-2</v>
      </c>
      <c r="D234" s="135">
        <v>0.7</v>
      </c>
      <c r="E234" s="135">
        <v>0.7</v>
      </c>
      <c r="F234" s="135">
        <v>0.16250000000000001</v>
      </c>
      <c r="G234" s="135">
        <v>0.17</v>
      </c>
      <c r="H234" s="135">
        <v>0.17749999999999999</v>
      </c>
      <c r="I234" s="136">
        <v>4.6900000000000004</v>
      </c>
      <c r="J234" s="137">
        <v>4.6950000000000003</v>
      </c>
      <c r="K234" s="137">
        <v>4.7</v>
      </c>
      <c r="L234" s="137">
        <v>0.38500000000000001</v>
      </c>
      <c r="M234" s="137">
        <v>0.38500000000000001</v>
      </c>
      <c r="N234" s="138">
        <v>0.02</v>
      </c>
      <c r="O234" s="138">
        <v>0.02</v>
      </c>
      <c r="P234" s="104"/>
      <c r="Q234" s="104"/>
      <c r="R234" s="117">
        <f t="shared" ca="1" si="27"/>
        <v>43739</v>
      </c>
      <c r="S234" s="106">
        <f t="shared" ref="S234:S254" si="32">T234-$S$16</f>
        <v>0.62999999999999989</v>
      </c>
      <c r="T234" s="105">
        <f t="shared" ref="T234:T254" si="33">D234</f>
        <v>0.7</v>
      </c>
      <c r="U234" s="107">
        <f t="shared" si="29"/>
        <v>0.77</v>
      </c>
      <c r="BP234" s="81">
        <f t="shared" si="26"/>
        <v>233</v>
      </c>
      <c r="BQ234" s="112" t="s">
        <v>467</v>
      </c>
      <c r="BR234" s="80" t="s">
        <v>228</v>
      </c>
      <c r="BS234" s="79" t="s">
        <v>254</v>
      </c>
      <c r="BT234" s="85" t="s">
        <v>230</v>
      </c>
      <c r="BU234" s="85"/>
      <c r="BV234" s="79">
        <v>1</v>
      </c>
      <c r="BW234" s="80" t="s">
        <v>1066</v>
      </c>
      <c r="BX234"/>
    </row>
    <row r="235" spans="1:76" ht="12.75" x14ac:dyDescent="0.2">
      <c r="A235" s="102"/>
      <c r="B235" s="103">
        <f t="shared" ca="1" si="30"/>
        <v>43770</v>
      </c>
      <c r="C235" s="135">
        <v>6.4136534503743001E-2</v>
      </c>
      <c r="D235" s="135">
        <v>0.75</v>
      </c>
      <c r="E235" s="135">
        <v>0.75</v>
      </c>
      <c r="F235" s="135">
        <v>0.16250000000000001</v>
      </c>
      <c r="G235" s="135">
        <v>0.17</v>
      </c>
      <c r="H235" s="135">
        <v>0.17749999999999999</v>
      </c>
      <c r="I235" s="136">
        <v>4.7190000000000003</v>
      </c>
      <c r="J235" s="137">
        <v>4.7240000000000002</v>
      </c>
      <c r="K235" s="137">
        <v>4.7290000000000001</v>
      </c>
      <c r="L235" s="137">
        <v>0.39750000000000002</v>
      </c>
      <c r="M235" s="137">
        <v>0.39750000000000002</v>
      </c>
      <c r="N235" s="138">
        <v>0.02</v>
      </c>
      <c r="O235" s="138">
        <v>0.02</v>
      </c>
      <c r="P235" s="104"/>
      <c r="Q235" s="104"/>
      <c r="R235" s="117">
        <f t="shared" ca="1" si="27"/>
        <v>43770</v>
      </c>
      <c r="S235" s="106">
        <f t="shared" si="32"/>
        <v>0.67999999999999994</v>
      </c>
      <c r="T235" s="105">
        <f t="shared" si="33"/>
        <v>0.75</v>
      </c>
      <c r="U235" s="107">
        <f t="shared" si="29"/>
        <v>0.82000000000000006</v>
      </c>
      <c r="BP235" s="81">
        <f t="shared" si="26"/>
        <v>234</v>
      </c>
      <c r="BQ235" s="112" t="s">
        <v>468</v>
      </c>
      <c r="BR235" s="80" t="s">
        <v>228</v>
      </c>
      <c r="BS235" s="79" t="s">
        <v>254</v>
      </c>
      <c r="BT235" s="85" t="s">
        <v>230</v>
      </c>
      <c r="BU235" s="85"/>
      <c r="BV235" s="79">
        <v>1</v>
      </c>
      <c r="BW235" s="80" t="s">
        <v>1067</v>
      </c>
      <c r="BX235"/>
    </row>
    <row r="236" spans="1:76" ht="12.75" x14ac:dyDescent="0.2">
      <c r="A236" s="102"/>
      <c r="B236" s="103">
        <f t="shared" ca="1" si="30"/>
        <v>43800</v>
      </c>
      <c r="C236" s="135">
        <v>6.4173162957044103E-2</v>
      </c>
      <c r="D236" s="135">
        <v>0.95</v>
      </c>
      <c r="E236" s="135">
        <v>0.95</v>
      </c>
      <c r="F236" s="135">
        <v>0.16250000000000001</v>
      </c>
      <c r="G236" s="135">
        <v>0.17</v>
      </c>
      <c r="H236" s="135">
        <v>0.17749999999999999</v>
      </c>
      <c r="I236" s="136">
        <v>4.859</v>
      </c>
      <c r="J236" s="137">
        <v>4.8639999999999999</v>
      </c>
      <c r="K236" s="137">
        <v>4.8690000000000007</v>
      </c>
      <c r="L236" s="137">
        <v>0.4</v>
      </c>
      <c r="M236" s="137">
        <v>0.4</v>
      </c>
      <c r="N236" s="138">
        <v>0.02</v>
      </c>
      <c r="O236" s="138">
        <v>0.02</v>
      </c>
      <c r="P236" s="104"/>
      <c r="Q236" s="104"/>
      <c r="R236" s="117">
        <f t="shared" ca="1" si="27"/>
        <v>43800</v>
      </c>
      <c r="S236" s="106">
        <f t="shared" si="32"/>
        <v>0.87999999999999989</v>
      </c>
      <c r="T236" s="105">
        <f t="shared" si="33"/>
        <v>0.95</v>
      </c>
      <c r="U236" s="107">
        <f t="shared" si="29"/>
        <v>1.02</v>
      </c>
      <c r="BP236" s="81">
        <f t="shared" si="26"/>
        <v>235</v>
      </c>
      <c r="BQ236" s="112" t="s">
        <v>469</v>
      </c>
      <c r="BR236" s="80" t="s">
        <v>228</v>
      </c>
      <c r="BS236" s="79" t="s">
        <v>254</v>
      </c>
      <c r="BT236" s="85" t="s">
        <v>230</v>
      </c>
      <c r="BU236" s="85"/>
      <c r="BV236" s="79">
        <v>1</v>
      </c>
      <c r="BW236" s="80" t="s">
        <v>1068</v>
      </c>
      <c r="BX236"/>
    </row>
    <row r="237" spans="1:76" ht="12.75" x14ac:dyDescent="0.2">
      <c r="A237" s="102"/>
      <c r="B237" s="103">
        <f t="shared" ca="1" si="30"/>
        <v>43831</v>
      </c>
      <c r="C237" s="135">
        <v>6.4208609847760098E-2</v>
      </c>
      <c r="D237" s="135">
        <v>1.1499999999999999</v>
      </c>
      <c r="E237" s="135">
        <v>1.1499999999999999</v>
      </c>
      <c r="F237" s="135">
        <v>0.16250000000000001</v>
      </c>
      <c r="G237" s="135">
        <v>0.17</v>
      </c>
      <c r="H237" s="135">
        <v>0.17749999999999999</v>
      </c>
      <c r="I237" s="136">
        <v>5.008</v>
      </c>
      <c r="J237" s="137">
        <v>5.0129999999999999</v>
      </c>
      <c r="K237" s="137">
        <v>5.0180000000000007</v>
      </c>
      <c r="L237" s="137">
        <v>0.39750000000000002</v>
      </c>
      <c r="M237" s="137">
        <v>0.39750000000000002</v>
      </c>
      <c r="N237" s="138">
        <v>0.02</v>
      </c>
      <c r="O237" s="138">
        <v>0.02</v>
      </c>
      <c r="P237" s="104"/>
      <c r="Q237" s="104"/>
      <c r="R237" s="117">
        <f t="shared" ca="1" si="27"/>
        <v>43831</v>
      </c>
      <c r="S237" s="106">
        <f t="shared" si="32"/>
        <v>1.0799999999999998</v>
      </c>
      <c r="T237" s="105">
        <f t="shared" si="33"/>
        <v>1.1499999999999999</v>
      </c>
      <c r="U237" s="107">
        <f t="shared" si="29"/>
        <v>1.22</v>
      </c>
      <c r="BP237" s="81">
        <f t="shared" si="26"/>
        <v>236</v>
      </c>
      <c r="BQ237" s="112" t="s">
        <v>470</v>
      </c>
      <c r="BR237" s="80" t="s">
        <v>228</v>
      </c>
      <c r="BS237" s="79" t="s">
        <v>254</v>
      </c>
      <c r="BT237" s="85" t="s">
        <v>230</v>
      </c>
      <c r="BU237" s="85"/>
      <c r="BV237" s="79">
        <v>1</v>
      </c>
      <c r="BW237" s="80" t="s">
        <v>1069</v>
      </c>
      <c r="BX237"/>
    </row>
    <row r="238" spans="1:76" ht="12.75" x14ac:dyDescent="0.2">
      <c r="A238" s="102"/>
      <c r="B238" s="103">
        <f t="shared" ca="1" si="30"/>
        <v>43862</v>
      </c>
      <c r="C238" s="135">
        <v>6.4245238301936999E-2</v>
      </c>
      <c r="D238" s="135">
        <v>1.1499999999999999</v>
      </c>
      <c r="E238" s="135">
        <v>1.1499999999999999</v>
      </c>
      <c r="F238" s="135">
        <v>0.16250000000000001</v>
      </c>
      <c r="G238" s="135">
        <v>0.17</v>
      </c>
      <c r="H238" s="135">
        <v>0.17749999999999999</v>
      </c>
      <c r="I238" s="136">
        <v>5.1270000000000007</v>
      </c>
      <c r="J238" s="137">
        <v>5.1320000000000006</v>
      </c>
      <c r="K238" s="137">
        <v>5.1370000000000005</v>
      </c>
      <c r="L238" s="137">
        <v>0.4</v>
      </c>
      <c r="M238" s="137">
        <v>0.4</v>
      </c>
      <c r="N238" s="138">
        <v>0.02</v>
      </c>
      <c r="O238" s="138">
        <v>0.02</v>
      </c>
      <c r="P238" s="104"/>
      <c r="Q238" s="104"/>
      <c r="R238" s="117">
        <f t="shared" ca="1" si="27"/>
        <v>43862</v>
      </c>
      <c r="S238" s="106">
        <f t="shared" si="32"/>
        <v>1.0799999999999998</v>
      </c>
      <c r="T238" s="105">
        <f t="shared" si="33"/>
        <v>1.1499999999999999</v>
      </c>
      <c r="U238" s="107">
        <f t="shared" si="29"/>
        <v>1.22</v>
      </c>
      <c r="BP238" s="81">
        <f t="shared" si="26"/>
        <v>237</v>
      </c>
      <c r="BQ238" s="112" t="s">
        <v>471</v>
      </c>
      <c r="BR238" s="80" t="s">
        <v>228</v>
      </c>
      <c r="BS238" s="79" t="s">
        <v>254</v>
      </c>
      <c r="BT238" s="85" t="s">
        <v>230</v>
      </c>
      <c r="BU238" s="85"/>
      <c r="BV238" s="79">
        <v>1</v>
      </c>
      <c r="BW238" s="80" t="s">
        <v>1070</v>
      </c>
      <c r="BX238"/>
    </row>
    <row r="239" spans="1:76" ht="12.75" x14ac:dyDescent="0.2">
      <c r="A239" s="102"/>
      <c r="B239" s="103">
        <f t="shared" ca="1" si="30"/>
        <v>43891</v>
      </c>
      <c r="C239" s="135">
        <v>6.4281866756558795E-2</v>
      </c>
      <c r="D239" s="135">
        <v>1.1499999999999999</v>
      </c>
      <c r="E239" s="135">
        <v>1.1499999999999999</v>
      </c>
      <c r="F239" s="135">
        <v>0.16250000000000001</v>
      </c>
      <c r="G239" s="135">
        <v>0.17</v>
      </c>
      <c r="H239" s="135">
        <v>0.17749999999999999</v>
      </c>
      <c r="I239" s="136">
        <v>5.0140000000000002</v>
      </c>
      <c r="J239" s="137">
        <v>5.0190000000000001</v>
      </c>
      <c r="K239" s="137">
        <v>5.024</v>
      </c>
      <c r="L239" s="137">
        <v>0.64500000000000002</v>
      </c>
      <c r="M239" s="137">
        <v>0.64500000000000002</v>
      </c>
      <c r="N239" s="138">
        <v>0.05</v>
      </c>
      <c r="O239" s="138">
        <v>0.05</v>
      </c>
      <c r="P239" s="104"/>
      <c r="Q239" s="104"/>
      <c r="R239" s="117">
        <f t="shared" ca="1" si="27"/>
        <v>43891</v>
      </c>
      <c r="S239" s="106">
        <f t="shared" si="32"/>
        <v>1.0799999999999998</v>
      </c>
      <c r="T239" s="105">
        <f t="shared" si="33"/>
        <v>1.1499999999999999</v>
      </c>
      <c r="U239" s="107">
        <f t="shared" si="29"/>
        <v>1.22</v>
      </c>
      <c r="BP239" s="81">
        <f t="shared" si="26"/>
        <v>238</v>
      </c>
      <c r="BQ239" s="112" t="s">
        <v>472</v>
      </c>
      <c r="BR239" s="80" t="s">
        <v>228</v>
      </c>
      <c r="BS239" s="79" t="s">
        <v>254</v>
      </c>
      <c r="BT239" s="85" t="s">
        <v>230</v>
      </c>
      <c r="BU239" s="85"/>
      <c r="BV239" s="79">
        <v>1</v>
      </c>
      <c r="BW239" s="80" t="s">
        <v>1071</v>
      </c>
      <c r="BX239"/>
    </row>
    <row r="240" spans="1:76" ht="12.75" x14ac:dyDescent="0.2">
      <c r="A240" s="102"/>
      <c r="B240" s="103">
        <f t="shared" ca="1" si="30"/>
        <v>43922</v>
      </c>
      <c r="C240" s="135">
        <v>6.43161320854784E-2</v>
      </c>
      <c r="D240" s="135">
        <v>0.9</v>
      </c>
      <c r="E240" s="135">
        <v>0.9</v>
      </c>
      <c r="F240" s="135">
        <v>0.16250000000000001</v>
      </c>
      <c r="G240" s="135">
        <v>0.17</v>
      </c>
      <c r="H240" s="135">
        <v>0.17749999999999999</v>
      </c>
      <c r="I240" s="136">
        <v>4.8810000000000002</v>
      </c>
      <c r="J240" s="137">
        <v>4.8860000000000001</v>
      </c>
      <c r="K240" s="137">
        <v>4.891</v>
      </c>
      <c r="L240" s="137">
        <v>0.98</v>
      </c>
      <c r="M240" s="137">
        <v>0.98</v>
      </c>
      <c r="N240" s="138">
        <v>0.05</v>
      </c>
      <c r="O240" s="138">
        <v>0.05</v>
      </c>
      <c r="P240" s="104"/>
      <c r="Q240" s="104"/>
      <c r="R240" s="117">
        <f t="shared" ca="1" si="27"/>
        <v>43922</v>
      </c>
      <c r="S240" s="106">
        <f t="shared" si="32"/>
        <v>0.83000000000000007</v>
      </c>
      <c r="T240" s="105">
        <f t="shared" si="33"/>
        <v>0.9</v>
      </c>
      <c r="U240" s="107">
        <f t="shared" si="29"/>
        <v>0.97</v>
      </c>
      <c r="BP240" s="81">
        <f t="shared" si="26"/>
        <v>239</v>
      </c>
      <c r="BQ240" s="112" t="s">
        <v>473</v>
      </c>
      <c r="BR240" s="80" t="s">
        <v>228</v>
      </c>
      <c r="BS240" s="79" t="s">
        <v>254</v>
      </c>
      <c r="BT240" s="85" t="s">
        <v>230</v>
      </c>
      <c r="BU240" s="85"/>
      <c r="BV240" s="79">
        <v>1</v>
      </c>
      <c r="BW240" s="80" t="s">
        <v>1072</v>
      </c>
      <c r="BX240"/>
    </row>
    <row r="241" spans="1:76" ht="12.75" x14ac:dyDescent="0.2">
      <c r="A241" s="102"/>
      <c r="B241" s="103">
        <f t="shared" ca="1" si="30"/>
        <v>43952</v>
      </c>
      <c r="C241" s="135">
        <v>6.4352760540961298E-2</v>
      </c>
      <c r="D241" s="135">
        <v>0.55000000000000004</v>
      </c>
      <c r="E241" s="135">
        <v>0.55000000000000004</v>
      </c>
      <c r="F241" s="135">
        <v>0.16250000000000001</v>
      </c>
      <c r="G241" s="135">
        <v>0.17</v>
      </c>
      <c r="H241" s="135">
        <v>0.17749999999999999</v>
      </c>
      <c r="I241" s="136">
        <v>4.6610000000000005</v>
      </c>
      <c r="J241" s="137">
        <v>4.6660000000000004</v>
      </c>
      <c r="K241" s="137">
        <v>4.6710000000000003</v>
      </c>
      <c r="L241" s="137">
        <v>1.2050000000000001</v>
      </c>
      <c r="M241" s="137">
        <v>1.2050000000000001</v>
      </c>
      <c r="N241" s="138">
        <v>0.05</v>
      </c>
      <c r="O241" s="138">
        <v>0.05</v>
      </c>
      <c r="P241" s="104"/>
      <c r="Q241" s="104"/>
      <c r="R241" s="117">
        <f t="shared" ca="1" si="27"/>
        <v>43952</v>
      </c>
      <c r="S241" s="106">
        <f t="shared" si="32"/>
        <v>0.48000000000000004</v>
      </c>
      <c r="T241" s="105">
        <f t="shared" si="33"/>
        <v>0.55000000000000004</v>
      </c>
      <c r="U241" s="107">
        <f t="shared" si="29"/>
        <v>0.62000000000000011</v>
      </c>
      <c r="BP241" s="81">
        <f t="shared" si="26"/>
        <v>240</v>
      </c>
      <c r="BQ241" s="112" t="s">
        <v>474</v>
      </c>
      <c r="BR241" s="80" t="s">
        <v>228</v>
      </c>
      <c r="BS241" s="79" t="s">
        <v>254</v>
      </c>
      <c r="BT241" s="85" t="s">
        <v>230</v>
      </c>
      <c r="BU241" s="85"/>
      <c r="BV241" s="79">
        <v>1</v>
      </c>
      <c r="BW241" s="80" t="s">
        <v>1073</v>
      </c>
      <c r="BX241"/>
    </row>
    <row r="242" spans="1:76" ht="12.75" x14ac:dyDescent="0.2">
      <c r="A242" s="102"/>
      <c r="B242" s="103">
        <f t="shared" ca="1" si="30"/>
        <v>43983</v>
      </c>
      <c r="C242" s="135">
        <v>6.4388207433787606E-2</v>
      </c>
      <c r="D242" s="135">
        <v>0.6</v>
      </c>
      <c r="E242" s="135">
        <v>0.6</v>
      </c>
      <c r="F242" s="135">
        <v>0.16250000000000001</v>
      </c>
      <c r="G242" s="135">
        <v>0.17</v>
      </c>
      <c r="H242" s="135">
        <v>0.17749999999999999</v>
      </c>
      <c r="I242" s="136">
        <v>4.6509999999999998</v>
      </c>
      <c r="J242" s="137">
        <v>4.6560000000000006</v>
      </c>
      <c r="K242" s="137">
        <v>4.6610000000000005</v>
      </c>
      <c r="L242" s="137">
        <v>1.2050000000000001</v>
      </c>
      <c r="M242" s="137">
        <v>1.2050000000000001</v>
      </c>
      <c r="N242" s="138">
        <v>0.05</v>
      </c>
      <c r="O242" s="138">
        <v>0.05</v>
      </c>
      <c r="P242" s="104"/>
      <c r="Q242" s="104"/>
      <c r="R242" s="117">
        <f t="shared" ca="1" si="27"/>
        <v>43983</v>
      </c>
      <c r="S242" s="106">
        <f t="shared" si="32"/>
        <v>0.53</v>
      </c>
      <c r="T242" s="105">
        <f t="shared" si="33"/>
        <v>0.6</v>
      </c>
      <c r="U242" s="107">
        <f t="shared" si="29"/>
        <v>0.66999999999999993</v>
      </c>
      <c r="BP242" s="81">
        <f t="shared" si="26"/>
        <v>241</v>
      </c>
      <c r="BQ242" s="112" t="s">
        <v>475</v>
      </c>
      <c r="BR242" s="80" t="s">
        <v>228</v>
      </c>
      <c r="BS242" s="79" t="s">
        <v>254</v>
      </c>
      <c r="BT242" s="85" t="s">
        <v>230</v>
      </c>
      <c r="BU242" s="85"/>
      <c r="BV242" s="79">
        <v>1</v>
      </c>
      <c r="BW242" s="80" t="s">
        <v>1074</v>
      </c>
      <c r="BX242"/>
    </row>
    <row r="243" spans="1:76" ht="12.75" x14ac:dyDescent="0.2">
      <c r="A243" s="102"/>
      <c r="B243" s="103">
        <f t="shared" ca="1" si="30"/>
        <v>44013</v>
      </c>
      <c r="C243" s="135">
        <v>6.4424835890145804E-2</v>
      </c>
      <c r="D243" s="135">
        <v>0.6</v>
      </c>
      <c r="E243" s="135">
        <v>0.6</v>
      </c>
      <c r="F243" s="135">
        <v>0.16250000000000001</v>
      </c>
      <c r="G243" s="135">
        <v>0.17</v>
      </c>
      <c r="H243" s="135">
        <v>0.17749999999999999</v>
      </c>
      <c r="I243" s="136">
        <v>4.6870000000000003</v>
      </c>
      <c r="J243" s="137">
        <v>4.6920000000000002</v>
      </c>
      <c r="K243" s="137">
        <v>4.6970000000000001</v>
      </c>
      <c r="L243" s="137">
        <v>0.81499999999999995</v>
      </c>
      <c r="M243" s="137">
        <v>0.81499999999999995</v>
      </c>
      <c r="N243" s="138">
        <v>0.05</v>
      </c>
      <c r="O243" s="138">
        <v>0.05</v>
      </c>
      <c r="P243" s="104"/>
      <c r="Q243" s="104"/>
      <c r="R243" s="117">
        <f t="shared" ca="1" si="27"/>
        <v>44013</v>
      </c>
      <c r="S243" s="106">
        <f t="shared" si="32"/>
        <v>0.53</v>
      </c>
      <c r="T243" s="105">
        <f t="shared" si="33"/>
        <v>0.6</v>
      </c>
      <c r="U243" s="107">
        <f t="shared" si="29"/>
        <v>0.66999999999999993</v>
      </c>
      <c r="BP243" s="81">
        <f t="shared" si="26"/>
        <v>242</v>
      </c>
      <c r="BQ243" s="112" t="s">
        <v>476</v>
      </c>
      <c r="BR243" s="80" t="s">
        <v>228</v>
      </c>
      <c r="BS243" s="79" t="s">
        <v>254</v>
      </c>
      <c r="BT243" s="85" t="s">
        <v>230</v>
      </c>
      <c r="BU243" s="85"/>
      <c r="BV243" s="79">
        <v>1</v>
      </c>
      <c r="BW243" s="80" t="s">
        <v>1075</v>
      </c>
      <c r="BX243"/>
    </row>
    <row r="244" spans="1:76" ht="12.75" x14ac:dyDescent="0.2">
      <c r="A244" s="102"/>
      <c r="B244" s="103">
        <f t="shared" ca="1" si="30"/>
        <v>44044</v>
      </c>
      <c r="C244" s="135">
        <v>6.4460282783819003E-2</v>
      </c>
      <c r="D244" s="135">
        <v>0.65</v>
      </c>
      <c r="E244" s="135">
        <v>0.65</v>
      </c>
      <c r="F244" s="135">
        <v>0.16250000000000001</v>
      </c>
      <c r="G244" s="135">
        <v>0.17</v>
      </c>
      <c r="H244" s="135">
        <v>0.17749999999999999</v>
      </c>
      <c r="I244" s="136">
        <v>4.7370000000000001</v>
      </c>
      <c r="J244" s="137">
        <v>4.742</v>
      </c>
      <c r="K244" s="137">
        <v>4.7469999999999999</v>
      </c>
      <c r="L244" s="137">
        <v>0.435</v>
      </c>
      <c r="M244" s="137">
        <v>0.435</v>
      </c>
      <c r="N244" s="138">
        <v>0.02</v>
      </c>
      <c r="O244" s="138">
        <v>0.02</v>
      </c>
      <c r="P244" s="104"/>
      <c r="Q244" s="104"/>
      <c r="R244" s="117">
        <f t="shared" ca="1" si="27"/>
        <v>44044</v>
      </c>
      <c r="S244" s="106">
        <f t="shared" si="32"/>
        <v>0.58000000000000007</v>
      </c>
      <c r="T244" s="105">
        <f t="shared" si="33"/>
        <v>0.65</v>
      </c>
      <c r="U244" s="107">
        <f t="shared" si="29"/>
        <v>0.72</v>
      </c>
      <c r="BP244" s="81">
        <f t="shared" si="26"/>
        <v>243</v>
      </c>
      <c r="BQ244" s="112" t="s">
        <v>477</v>
      </c>
      <c r="BR244" s="80" t="s">
        <v>228</v>
      </c>
      <c r="BS244" s="79" t="s">
        <v>254</v>
      </c>
      <c r="BT244" s="85" t="s">
        <v>230</v>
      </c>
      <c r="BU244" s="85"/>
      <c r="BV244" s="79">
        <v>1</v>
      </c>
      <c r="BW244" s="80" t="s">
        <v>1076</v>
      </c>
      <c r="BX244"/>
    </row>
    <row r="245" spans="1:76" ht="12.75" x14ac:dyDescent="0.2">
      <c r="A245" s="102"/>
      <c r="B245" s="103">
        <f t="shared" ca="1" si="30"/>
        <v>44075</v>
      </c>
      <c r="C245" s="135">
        <v>6.4496911241052501E-2</v>
      </c>
      <c r="D245" s="135">
        <v>0.7</v>
      </c>
      <c r="E245" s="135">
        <v>0.7</v>
      </c>
      <c r="F245" s="135">
        <v>0.16250000000000001</v>
      </c>
      <c r="G245" s="135">
        <v>0.17</v>
      </c>
      <c r="H245" s="135">
        <v>0.17749999999999999</v>
      </c>
      <c r="I245" s="136">
        <v>4.76</v>
      </c>
      <c r="J245" s="137">
        <v>4.7649999999999997</v>
      </c>
      <c r="K245" s="137">
        <v>4.7699999999999996</v>
      </c>
      <c r="L245" s="137">
        <v>0.38500000000000001</v>
      </c>
      <c r="M245" s="137">
        <v>0.38500000000000001</v>
      </c>
      <c r="N245" s="138">
        <v>0.02</v>
      </c>
      <c r="O245" s="138">
        <v>0.02</v>
      </c>
      <c r="P245" s="104"/>
      <c r="Q245" s="104"/>
      <c r="R245" s="117">
        <f t="shared" ca="1" si="27"/>
        <v>44075</v>
      </c>
      <c r="S245" s="106">
        <f t="shared" si="32"/>
        <v>0.62999999999999989</v>
      </c>
      <c r="T245" s="105">
        <f t="shared" si="33"/>
        <v>0.7</v>
      </c>
      <c r="U245" s="107">
        <f t="shared" si="29"/>
        <v>0.77</v>
      </c>
      <c r="BP245" s="81">
        <f t="shared" si="26"/>
        <v>244</v>
      </c>
      <c r="BQ245" s="112" t="s">
        <v>478</v>
      </c>
      <c r="BR245" s="80" t="s">
        <v>228</v>
      </c>
      <c r="BS245" s="79" t="s">
        <v>254</v>
      </c>
      <c r="BT245" s="85" t="s">
        <v>230</v>
      </c>
      <c r="BU245" s="85"/>
      <c r="BV245" s="79">
        <v>1</v>
      </c>
      <c r="BW245" s="80" t="s">
        <v>1077</v>
      </c>
      <c r="BX245"/>
    </row>
    <row r="246" spans="1:76" ht="12.75" x14ac:dyDescent="0.2">
      <c r="A246" s="102"/>
      <c r="B246" s="103">
        <f t="shared" ca="1" si="30"/>
        <v>44105</v>
      </c>
      <c r="C246" s="135">
        <v>6.4533539698731004E-2</v>
      </c>
      <c r="D246" s="135">
        <v>0.7</v>
      </c>
      <c r="E246" s="135">
        <v>0.7</v>
      </c>
      <c r="F246" s="135">
        <v>0.16250000000000001</v>
      </c>
      <c r="G246" s="135">
        <v>0.17</v>
      </c>
      <c r="H246" s="135">
        <v>0.17749999999999999</v>
      </c>
      <c r="I246" s="136">
        <v>4.7750000000000004</v>
      </c>
      <c r="J246" s="137">
        <v>4.78</v>
      </c>
      <c r="K246" s="137">
        <v>4.7850000000000001</v>
      </c>
      <c r="L246" s="137">
        <v>0.38500000000000001</v>
      </c>
      <c r="M246" s="137">
        <v>0.38500000000000001</v>
      </c>
      <c r="N246" s="138">
        <v>0.02</v>
      </c>
      <c r="O246" s="138">
        <v>0.02</v>
      </c>
      <c r="P246" s="104"/>
      <c r="Q246" s="104"/>
      <c r="R246" s="117">
        <f t="shared" ca="1" si="27"/>
        <v>44105</v>
      </c>
      <c r="S246" s="106">
        <f t="shared" si="32"/>
        <v>0.62999999999999989</v>
      </c>
      <c r="T246" s="105">
        <f t="shared" si="33"/>
        <v>0.7</v>
      </c>
      <c r="U246" s="107">
        <f t="shared" si="29"/>
        <v>0.77</v>
      </c>
      <c r="BP246" s="81">
        <f t="shared" si="26"/>
        <v>245</v>
      </c>
      <c r="BQ246" s="112" t="s">
        <v>479</v>
      </c>
      <c r="BR246" s="80" t="s">
        <v>228</v>
      </c>
      <c r="BS246" s="79" t="s">
        <v>254</v>
      </c>
      <c r="BT246" s="85" t="s">
        <v>230</v>
      </c>
      <c r="BU246" s="85"/>
      <c r="BV246" s="79">
        <v>1</v>
      </c>
      <c r="BW246" s="80" t="s">
        <v>1078</v>
      </c>
      <c r="BX246"/>
    </row>
    <row r="247" spans="1:76" ht="12.75" x14ac:dyDescent="0.2">
      <c r="A247" s="102"/>
      <c r="B247" s="103">
        <f t="shared" ca="1" si="30"/>
        <v>44136</v>
      </c>
      <c r="C247" s="135">
        <v>6.4568986593681404E-2</v>
      </c>
      <c r="D247" s="135">
        <v>0.75</v>
      </c>
      <c r="E247" s="135">
        <v>0.75</v>
      </c>
      <c r="F247" s="135">
        <v>0.16250000000000001</v>
      </c>
      <c r="G247" s="135">
        <v>0.17</v>
      </c>
      <c r="H247" s="135">
        <v>0.17749999999999999</v>
      </c>
      <c r="I247" s="136">
        <v>4.8040000000000003</v>
      </c>
      <c r="J247" s="137">
        <v>4.8090000000000002</v>
      </c>
      <c r="K247" s="137">
        <v>4.8140000000000001</v>
      </c>
      <c r="L247" s="137">
        <v>0.39750000000000002</v>
      </c>
      <c r="M247" s="137">
        <v>0.39750000000000002</v>
      </c>
      <c r="N247" s="138">
        <v>0.02</v>
      </c>
      <c r="O247" s="138">
        <v>0.02</v>
      </c>
      <c r="P247" s="104"/>
      <c r="Q247" s="104"/>
      <c r="R247" s="117">
        <f t="shared" ca="1" si="27"/>
        <v>44136</v>
      </c>
      <c r="S247" s="106">
        <f t="shared" si="32"/>
        <v>0.67999999999999994</v>
      </c>
      <c r="T247" s="105">
        <f t="shared" si="33"/>
        <v>0.75</v>
      </c>
      <c r="U247" s="107">
        <f t="shared" si="29"/>
        <v>0.82000000000000006</v>
      </c>
      <c r="BP247" s="81">
        <f t="shared" si="26"/>
        <v>246</v>
      </c>
      <c r="BQ247" s="112" t="s">
        <v>480</v>
      </c>
      <c r="BR247" s="80" t="s">
        <v>228</v>
      </c>
      <c r="BS247" s="79" t="s">
        <v>229</v>
      </c>
      <c r="BT247" s="85" t="s">
        <v>230</v>
      </c>
      <c r="BU247" s="85"/>
      <c r="BV247" s="79">
        <v>1</v>
      </c>
      <c r="BW247" s="80" t="s">
        <v>1079</v>
      </c>
      <c r="BX247"/>
    </row>
    <row r="248" spans="1:76" ht="12.75" x14ac:dyDescent="0.2">
      <c r="A248" s="102"/>
      <c r="B248" s="103">
        <f t="shared" ca="1" si="30"/>
        <v>44166</v>
      </c>
      <c r="C248" s="135">
        <v>6.4605615052234708E-2</v>
      </c>
      <c r="D248" s="135">
        <v>0.95</v>
      </c>
      <c r="E248" s="135">
        <v>0.95</v>
      </c>
      <c r="F248" s="135">
        <v>0.16250000000000001</v>
      </c>
      <c r="G248" s="135">
        <v>0.17</v>
      </c>
      <c r="H248" s="135">
        <v>0.17749999999999999</v>
      </c>
      <c r="I248" s="136">
        <v>4.944</v>
      </c>
      <c r="J248" s="137">
        <v>4.9489999999999998</v>
      </c>
      <c r="K248" s="137">
        <v>4.9540000000000006</v>
      </c>
      <c r="L248" s="137">
        <v>0.4</v>
      </c>
      <c r="M248" s="137">
        <v>0.4</v>
      </c>
      <c r="N248" s="138">
        <v>0.02</v>
      </c>
      <c r="O248" s="138">
        <v>0.02</v>
      </c>
      <c r="P248" s="104"/>
      <c r="Q248" s="104"/>
      <c r="R248" s="117">
        <f t="shared" ca="1" si="27"/>
        <v>44166</v>
      </c>
      <c r="S248" s="106">
        <f t="shared" si="32"/>
        <v>0.87999999999999989</v>
      </c>
      <c r="T248" s="105">
        <f t="shared" si="33"/>
        <v>0.95</v>
      </c>
      <c r="U248" s="107">
        <f t="shared" si="29"/>
        <v>1.02</v>
      </c>
      <c r="BP248" s="81">
        <f t="shared" si="26"/>
        <v>247</v>
      </c>
      <c r="BQ248" s="112" t="s">
        <v>481</v>
      </c>
      <c r="BR248" s="80" t="s">
        <v>228</v>
      </c>
      <c r="BS248" s="79" t="s">
        <v>229</v>
      </c>
      <c r="BT248" s="85" t="s">
        <v>230</v>
      </c>
      <c r="BU248" s="85"/>
      <c r="BV248" s="79">
        <v>1</v>
      </c>
      <c r="BW248" s="80" t="s">
        <v>1080</v>
      </c>
      <c r="BX248"/>
    </row>
    <row r="249" spans="1:76" ht="12.75" x14ac:dyDescent="0.2">
      <c r="A249" s="102"/>
      <c r="B249" s="103">
        <f t="shared" ca="1" si="30"/>
        <v>44197</v>
      </c>
      <c r="C249" s="135">
        <v>6.4641061948032902E-2</v>
      </c>
      <c r="D249" s="135">
        <v>1.1499999999999999</v>
      </c>
      <c r="E249" s="135">
        <v>1.1499999999999999</v>
      </c>
      <c r="F249" s="135">
        <v>0.16250000000000001</v>
      </c>
      <c r="G249" s="135">
        <v>0.17</v>
      </c>
      <c r="H249" s="135">
        <v>0.17749999999999999</v>
      </c>
      <c r="I249" s="136">
        <v>5.093</v>
      </c>
      <c r="J249" s="137">
        <v>5.0979999999999999</v>
      </c>
      <c r="K249" s="137">
        <v>5.1030000000000006</v>
      </c>
      <c r="L249" s="137">
        <v>0.39750000000000002</v>
      </c>
      <c r="M249" s="137">
        <v>0.39750000000000002</v>
      </c>
      <c r="N249" s="138">
        <v>0.02</v>
      </c>
      <c r="O249" s="138">
        <v>0.02</v>
      </c>
      <c r="P249" s="104"/>
      <c r="Q249" s="104"/>
      <c r="R249" s="117">
        <f t="shared" ca="1" si="27"/>
        <v>44197</v>
      </c>
      <c r="S249" s="106">
        <f t="shared" si="32"/>
        <v>1.0799999999999998</v>
      </c>
      <c r="T249" s="105">
        <f t="shared" si="33"/>
        <v>1.1499999999999999</v>
      </c>
      <c r="U249" s="107">
        <f t="shared" si="29"/>
        <v>1.22</v>
      </c>
      <c r="BP249" s="81">
        <f t="shared" si="26"/>
        <v>248</v>
      </c>
      <c r="BQ249" s="112" t="s">
        <v>482</v>
      </c>
      <c r="BR249" s="80" t="s">
        <v>228</v>
      </c>
      <c r="BS249" s="79" t="s">
        <v>229</v>
      </c>
      <c r="BT249" s="85" t="s">
        <v>230</v>
      </c>
      <c r="BU249" s="85"/>
      <c r="BV249" s="79">
        <v>1</v>
      </c>
      <c r="BW249" s="80" t="s">
        <v>1081</v>
      </c>
      <c r="BX249"/>
    </row>
    <row r="250" spans="1:76" ht="12.75" x14ac:dyDescent="0.2">
      <c r="A250" s="102"/>
      <c r="B250" s="103">
        <f t="shared" ca="1" si="30"/>
        <v>44228</v>
      </c>
      <c r="C250" s="135">
        <v>6.4677690407461505E-2</v>
      </c>
      <c r="D250" s="135">
        <v>1.1499999999999999</v>
      </c>
      <c r="E250" s="135">
        <v>1.1499999999999999</v>
      </c>
      <c r="F250" s="135">
        <v>0.16250000000000001</v>
      </c>
      <c r="G250" s="135">
        <v>0.17</v>
      </c>
      <c r="H250" s="135">
        <v>0.17749999999999999</v>
      </c>
      <c r="I250" s="136">
        <v>5.2120000000000006</v>
      </c>
      <c r="J250" s="137">
        <v>5.2170000000000005</v>
      </c>
      <c r="K250" s="137">
        <v>5.2220000000000004</v>
      </c>
      <c r="L250" s="137">
        <v>0.4</v>
      </c>
      <c r="M250" s="137">
        <v>0.4</v>
      </c>
      <c r="N250" s="138">
        <v>0.02</v>
      </c>
      <c r="O250" s="138">
        <v>0.02</v>
      </c>
      <c r="P250" s="104"/>
      <c r="Q250" s="104"/>
      <c r="R250" s="117">
        <f t="shared" ca="1" si="27"/>
        <v>44228</v>
      </c>
      <c r="S250" s="106">
        <f t="shared" si="32"/>
        <v>1.0799999999999998</v>
      </c>
      <c r="T250" s="105">
        <f t="shared" si="33"/>
        <v>1.1499999999999999</v>
      </c>
      <c r="U250" s="107">
        <f t="shared" si="29"/>
        <v>1.22</v>
      </c>
      <c r="BP250" s="81">
        <f t="shared" si="26"/>
        <v>249</v>
      </c>
      <c r="BQ250" s="112" t="s">
        <v>483</v>
      </c>
      <c r="BR250" s="80" t="s">
        <v>228</v>
      </c>
      <c r="BS250" s="79" t="s">
        <v>229</v>
      </c>
      <c r="BT250" s="85" t="s">
        <v>230</v>
      </c>
      <c r="BU250" s="85"/>
      <c r="BV250" s="79">
        <v>1</v>
      </c>
      <c r="BW250" s="80" t="s">
        <v>1082</v>
      </c>
      <c r="BX250"/>
    </row>
    <row r="251" spans="1:76" ht="12.75" x14ac:dyDescent="0.2">
      <c r="A251" s="102"/>
      <c r="B251" s="103">
        <f t="shared" ca="1" si="30"/>
        <v>44256</v>
      </c>
      <c r="C251" s="135">
        <v>6.4714318867335099E-2</v>
      </c>
      <c r="D251" s="135">
        <v>1.1499999999999999</v>
      </c>
      <c r="E251" s="135">
        <v>1.1499999999999999</v>
      </c>
      <c r="F251" s="135">
        <v>0.16250000000000001</v>
      </c>
      <c r="G251" s="135">
        <v>0.17</v>
      </c>
      <c r="H251" s="135">
        <v>0.17749999999999999</v>
      </c>
      <c r="I251" s="136">
        <v>5.0990000000000002</v>
      </c>
      <c r="J251" s="137">
        <v>5.1040000000000001</v>
      </c>
      <c r="K251" s="137">
        <v>5.109</v>
      </c>
      <c r="L251" s="137">
        <v>0.64500000000000002</v>
      </c>
      <c r="M251" s="137">
        <v>0.64500000000000002</v>
      </c>
      <c r="N251" s="138">
        <v>0.05</v>
      </c>
      <c r="O251" s="138">
        <v>0.05</v>
      </c>
      <c r="P251" s="104"/>
      <c r="Q251" s="104"/>
      <c r="R251" s="117">
        <f t="shared" ca="1" si="27"/>
        <v>44256</v>
      </c>
      <c r="S251" s="106">
        <f t="shared" si="32"/>
        <v>1.0799999999999998</v>
      </c>
      <c r="T251" s="105">
        <f t="shared" si="33"/>
        <v>1.1499999999999999</v>
      </c>
      <c r="U251" s="107">
        <f t="shared" si="29"/>
        <v>1.22</v>
      </c>
      <c r="BP251" s="81">
        <f t="shared" si="26"/>
        <v>250</v>
      </c>
      <c r="BQ251" s="112" t="s">
        <v>484</v>
      </c>
      <c r="BR251" s="80" t="s">
        <v>228</v>
      </c>
      <c r="BS251" s="79" t="s">
        <v>229</v>
      </c>
      <c r="BT251" s="85" t="s">
        <v>230</v>
      </c>
      <c r="BU251" s="85"/>
      <c r="BV251" s="79">
        <v>1</v>
      </c>
      <c r="BW251" s="80" t="s">
        <v>1083</v>
      </c>
      <c r="BX251"/>
    </row>
    <row r="252" spans="1:76" ht="12.75" x14ac:dyDescent="0.2">
      <c r="A252" s="102"/>
      <c r="B252" s="103">
        <f t="shared" ca="1" si="30"/>
        <v>44287</v>
      </c>
      <c r="C252" s="135">
        <v>6.4747402637925805E-2</v>
      </c>
      <c r="D252" s="135">
        <v>0.9</v>
      </c>
      <c r="E252" s="135">
        <v>0.9</v>
      </c>
      <c r="F252" s="135">
        <v>0.16250000000000001</v>
      </c>
      <c r="G252" s="135">
        <v>0.17</v>
      </c>
      <c r="H252" s="135">
        <v>0.17749999999999999</v>
      </c>
      <c r="I252" s="136">
        <v>4.9660000000000002</v>
      </c>
      <c r="J252" s="137">
        <v>4.9710000000000001</v>
      </c>
      <c r="K252" s="137">
        <v>4.976</v>
      </c>
      <c r="L252" s="137">
        <v>0.98</v>
      </c>
      <c r="M252" s="137">
        <v>0.98</v>
      </c>
      <c r="N252" s="138">
        <v>0.05</v>
      </c>
      <c r="O252" s="138">
        <v>0.05</v>
      </c>
      <c r="P252" s="104"/>
      <c r="Q252" s="104"/>
      <c r="R252" s="117">
        <f t="shared" ca="1" si="27"/>
        <v>44287</v>
      </c>
      <c r="S252" s="106">
        <f t="shared" si="32"/>
        <v>0.83000000000000007</v>
      </c>
      <c r="T252" s="105">
        <f t="shared" si="33"/>
        <v>0.9</v>
      </c>
      <c r="U252" s="107">
        <f t="shared" si="29"/>
        <v>0.97</v>
      </c>
      <c r="BP252" s="81">
        <f t="shared" si="26"/>
        <v>251</v>
      </c>
      <c r="BQ252" s="112" t="s">
        <v>485</v>
      </c>
      <c r="BR252" s="80" t="s">
        <v>228</v>
      </c>
      <c r="BS252" s="79" t="s">
        <v>229</v>
      </c>
      <c r="BT252" s="85" t="s">
        <v>230</v>
      </c>
      <c r="BU252" s="85"/>
      <c r="BV252" s="79">
        <v>1</v>
      </c>
      <c r="BW252" s="80" t="s">
        <v>1084</v>
      </c>
      <c r="BX252"/>
    </row>
    <row r="253" spans="1:76" ht="12.75" x14ac:dyDescent="0.2">
      <c r="A253" s="102"/>
      <c r="B253" s="103">
        <f t="shared" ca="1" si="30"/>
        <v>44317</v>
      </c>
      <c r="C253" s="135">
        <v>6.4784031098645806E-2</v>
      </c>
      <c r="D253" s="135">
        <v>0.55000000000000004</v>
      </c>
      <c r="E253" s="135">
        <v>0.55000000000000004</v>
      </c>
      <c r="F253" s="135">
        <v>0.16250000000000001</v>
      </c>
      <c r="G253" s="135">
        <v>0.17</v>
      </c>
      <c r="H253" s="135">
        <v>0.17749999999999999</v>
      </c>
      <c r="I253" s="136">
        <v>4.7460000000000004</v>
      </c>
      <c r="J253" s="137">
        <v>4.7510000000000003</v>
      </c>
      <c r="K253" s="137">
        <v>4.7560000000000002</v>
      </c>
      <c r="L253" s="137">
        <v>1.2050000000000001</v>
      </c>
      <c r="M253" s="137">
        <v>1.2050000000000001</v>
      </c>
      <c r="N253" s="138">
        <v>0.05</v>
      </c>
      <c r="O253" s="138">
        <v>0.05</v>
      </c>
      <c r="P253" s="104"/>
      <c r="Q253" s="104"/>
      <c r="R253" s="117">
        <f t="shared" ca="1" si="27"/>
        <v>44317</v>
      </c>
      <c r="S253" s="106">
        <f t="shared" si="32"/>
        <v>0.48000000000000004</v>
      </c>
      <c r="T253" s="105">
        <f t="shared" si="33"/>
        <v>0.55000000000000004</v>
      </c>
      <c r="U253" s="107">
        <f t="shared" si="29"/>
        <v>0.62000000000000011</v>
      </c>
      <c r="BP253" s="81">
        <f t="shared" si="26"/>
        <v>252</v>
      </c>
      <c r="BQ253" s="112" t="s">
        <v>486</v>
      </c>
      <c r="BR253" s="80" t="s">
        <v>228</v>
      </c>
      <c r="BS253" s="79" t="s">
        <v>229</v>
      </c>
      <c r="BT253" s="85" t="s">
        <v>230</v>
      </c>
      <c r="BU253" s="85"/>
      <c r="BV253" s="79">
        <v>1</v>
      </c>
      <c r="BW253" s="80" t="s">
        <v>1085</v>
      </c>
      <c r="BX253"/>
    </row>
    <row r="254" spans="1:76" ht="12.75" x14ac:dyDescent="0.2">
      <c r="A254" s="102"/>
      <c r="B254" s="103">
        <f t="shared" ca="1" si="30"/>
        <v>44348</v>
      </c>
      <c r="C254" s="135">
        <v>6.4819477996539601E-2</v>
      </c>
      <c r="D254" s="135">
        <v>0.6</v>
      </c>
      <c r="E254" s="135">
        <v>0.6</v>
      </c>
      <c r="F254" s="135">
        <v>0.16250000000000001</v>
      </c>
      <c r="G254" s="135">
        <v>0.17</v>
      </c>
      <c r="H254" s="135">
        <v>0.17749999999999999</v>
      </c>
      <c r="I254" s="136">
        <v>4.7360000000000007</v>
      </c>
      <c r="J254" s="137">
        <v>4.7410000000000005</v>
      </c>
      <c r="K254" s="137">
        <v>4.7460000000000004</v>
      </c>
      <c r="L254" s="137">
        <v>1.2050000000000001</v>
      </c>
      <c r="M254" s="137">
        <v>1.2050000000000001</v>
      </c>
      <c r="N254" s="138">
        <v>0.05</v>
      </c>
      <c r="O254" s="138">
        <v>0.05</v>
      </c>
      <c r="P254" s="104"/>
      <c r="Q254" s="104"/>
      <c r="R254" s="117">
        <f t="shared" ca="1" si="27"/>
        <v>44348</v>
      </c>
      <c r="S254" s="106">
        <f t="shared" si="32"/>
        <v>0.53</v>
      </c>
      <c r="T254" s="105">
        <f t="shared" si="33"/>
        <v>0.6</v>
      </c>
      <c r="U254" s="107">
        <f t="shared" si="29"/>
        <v>0.66999999999999993</v>
      </c>
      <c r="BP254" s="81">
        <f t="shared" si="26"/>
        <v>253</v>
      </c>
      <c r="BQ254" s="112" t="s">
        <v>487</v>
      </c>
      <c r="BR254" s="80" t="s">
        <v>228</v>
      </c>
      <c r="BS254" s="79" t="s">
        <v>229</v>
      </c>
      <c r="BT254" s="85" t="s">
        <v>230</v>
      </c>
      <c r="BU254" s="85"/>
      <c r="BV254" s="79">
        <v>1</v>
      </c>
      <c r="BW254" s="80" t="s">
        <v>1086</v>
      </c>
      <c r="BX254"/>
    </row>
    <row r="255" spans="1:76" ht="12.75" x14ac:dyDescent="0.2">
      <c r="A255" s="102"/>
      <c r="B255" s="103">
        <f t="shared" ca="1" si="30"/>
        <v>44378</v>
      </c>
      <c r="C255" s="135">
        <v>6.4856106458134999E-2</v>
      </c>
      <c r="D255" s="135">
        <v>0.6</v>
      </c>
      <c r="E255" s="135">
        <v>0.6</v>
      </c>
      <c r="F255" s="135">
        <v>0.16250000000000001</v>
      </c>
      <c r="G255" s="135">
        <v>0.17</v>
      </c>
      <c r="H255" s="135">
        <v>0.17749999999999999</v>
      </c>
      <c r="I255" s="136">
        <v>4.7720000000000002</v>
      </c>
      <c r="J255" s="137">
        <v>4.7770000000000001</v>
      </c>
      <c r="K255" s="137">
        <v>4.782</v>
      </c>
      <c r="L255" s="137">
        <v>0.81499999999999995</v>
      </c>
      <c r="M255" s="137">
        <v>0.81499999999999995</v>
      </c>
      <c r="N255" s="138">
        <v>0.05</v>
      </c>
      <c r="O255" s="138">
        <v>0.05</v>
      </c>
      <c r="P255" s="104"/>
      <c r="Q255" s="104"/>
      <c r="R255" s="117">
        <f t="shared" ca="1" si="27"/>
        <v>44378</v>
      </c>
      <c r="S255" s="106">
        <f t="shared" ref="S255:S310" si="34">T255-$S$16</f>
        <v>0.53</v>
      </c>
      <c r="T255" s="105">
        <f t="shared" ref="T255:T310" si="35">D255</f>
        <v>0.6</v>
      </c>
      <c r="U255" s="107">
        <f t="shared" si="29"/>
        <v>0.66999999999999993</v>
      </c>
      <c r="BP255" s="81">
        <f t="shared" si="26"/>
        <v>254</v>
      </c>
      <c r="BQ255" s="112" t="s">
        <v>488</v>
      </c>
      <c r="BR255" s="80" t="s">
        <v>228</v>
      </c>
      <c r="BS255" s="79" t="s">
        <v>229</v>
      </c>
      <c r="BT255" s="85" t="s">
        <v>230</v>
      </c>
      <c r="BU255" s="85"/>
      <c r="BV255" s="79">
        <v>1</v>
      </c>
      <c r="BW255" s="80" t="s">
        <v>1087</v>
      </c>
      <c r="BX255"/>
    </row>
    <row r="256" spans="1:76" ht="12.75" x14ac:dyDescent="0.2">
      <c r="A256" s="102"/>
      <c r="B256" s="103">
        <f t="shared" ca="1" si="30"/>
        <v>44409</v>
      </c>
      <c r="C256" s="135">
        <v>6.4891553356876602E-2</v>
      </c>
      <c r="D256" s="135">
        <v>0.65</v>
      </c>
      <c r="E256" s="135">
        <v>0.65</v>
      </c>
      <c r="F256" s="135">
        <v>0.16250000000000001</v>
      </c>
      <c r="G256" s="135">
        <v>0.17</v>
      </c>
      <c r="H256" s="135">
        <v>0.17749999999999999</v>
      </c>
      <c r="I256" s="136">
        <v>4.8220000000000001</v>
      </c>
      <c r="J256" s="137">
        <v>4.827</v>
      </c>
      <c r="K256" s="137">
        <v>4.8319999999999999</v>
      </c>
      <c r="L256" s="137">
        <v>0.435</v>
      </c>
      <c r="M256" s="137">
        <v>0.435</v>
      </c>
      <c r="N256" s="138">
        <v>0.02</v>
      </c>
      <c r="O256" s="138">
        <v>0.02</v>
      </c>
      <c r="P256" s="104"/>
      <c r="Q256" s="104"/>
      <c r="R256" s="117">
        <f t="shared" ca="1" si="27"/>
        <v>44409</v>
      </c>
      <c r="S256" s="106">
        <f t="shared" si="34"/>
        <v>0.58000000000000007</v>
      </c>
      <c r="T256" s="105">
        <f t="shared" si="35"/>
        <v>0.65</v>
      </c>
      <c r="U256" s="107">
        <f t="shared" si="29"/>
        <v>0.72</v>
      </c>
      <c r="BP256" s="81">
        <f t="shared" si="26"/>
        <v>255</v>
      </c>
      <c r="BQ256" s="112" t="s">
        <v>489</v>
      </c>
      <c r="BR256" s="80" t="s">
        <v>228</v>
      </c>
      <c r="BS256" s="79" t="s">
        <v>229</v>
      </c>
      <c r="BT256" s="85" t="s">
        <v>230</v>
      </c>
      <c r="BU256" s="85"/>
      <c r="BV256" s="79">
        <v>1</v>
      </c>
      <c r="BW256" s="80" t="s">
        <v>1088</v>
      </c>
      <c r="BX256"/>
    </row>
    <row r="257" spans="1:76" ht="12.75" x14ac:dyDescent="0.2">
      <c r="A257" s="102"/>
      <c r="B257" s="103">
        <f t="shared" ca="1" si="30"/>
        <v>44440</v>
      </c>
      <c r="C257" s="135">
        <v>6.4920820331970705E-2</v>
      </c>
      <c r="D257" s="135">
        <v>0.7</v>
      </c>
      <c r="E257" s="135">
        <v>0.7</v>
      </c>
      <c r="F257" s="135">
        <v>0.16250000000000001</v>
      </c>
      <c r="G257" s="135">
        <v>0.17</v>
      </c>
      <c r="H257" s="135">
        <v>0.17749999999999999</v>
      </c>
      <c r="I257" s="136">
        <v>4.8449999999999998</v>
      </c>
      <c r="J257" s="137">
        <v>4.8499999999999996</v>
      </c>
      <c r="K257" s="137">
        <v>4.8550000000000004</v>
      </c>
      <c r="L257" s="137">
        <v>0.38500000000000001</v>
      </c>
      <c r="M257" s="137">
        <v>0.38500000000000001</v>
      </c>
      <c r="N257" s="138">
        <v>0.02</v>
      </c>
      <c r="O257" s="138">
        <v>0.02</v>
      </c>
      <c r="P257" s="104"/>
      <c r="Q257" s="104"/>
      <c r="R257" s="117">
        <f t="shared" ca="1" si="27"/>
        <v>44440</v>
      </c>
      <c r="S257" s="106">
        <f t="shared" si="34"/>
        <v>0.62999999999999989</v>
      </c>
      <c r="T257" s="105">
        <f t="shared" si="35"/>
        <v>0.7</v>
      </c>
      <c r="U257" s="107">
        <f t="shared" si="29"/>
        <v>0.77</v>
      </c>
      <c r="BP257" s="81">
        <f t="shared" si="26"/>
        <v>256</v>
      </c>
      <c r="BQ257" s="112" t="s">
        <v>490</v>
      </c>
      <c r="BR257" s="80" t="s">
        <v>228</v>
      </c>
      <c r="BS257" s="79" t="s">
        <v>229</v>
      </c>
      <c r="BT257" s="85" t="s">
        <v>230</v>
      </c>
      <c r="BU257" s="85"/>
      <c r="BV257" s="79">
        <v>1</v>
      </c>
      <c r="BW257" s="80" t="s">
        <v>1089</v>
      </c>
      <c r="BX257"/>
    </row>
    <row r="258" spans="1:76" ht="12.75" x14ac:dyDescent="0.2">
      <c r="A258" s="102"/>
      <c r="B258" s="103">
        <f t="shared" ca="1" si="30"/>
        <v>44470</v>
      </c>
      <c r="C258" s="135">
        <v>6.4919414443179502E-2</v>
      </c>
      <c r="D258" s="135">
        <v>0.7</v>
      </c>
      <c r="E258" s="135">
        <v>0.7</v>
      </c>
      <c r="F258" s="135">
        <v>0.16250000000000001</v>
      </c>
      <c r="G258" s="135">
        <v>0.17</v>
      </c>
      <c r="H258" s="135">
        <v>0.17749999999999999</v>
      </c>
      <c r="I258" s="136">
        <v>4.8600000000000003</v>
      </c>
      <c r="J258" s="137">
        <v>4.8650000000000002</v>
      </c>
      <c r="K258" s="137">
        <v>4.87</v>
      </c>
      <c r="L258" s="137">
        <v>0.38500000000000001</v>
      </c>
      <c r="M258" s="137">
        <v>0.38500000000000001</v>
      </c>
      <c r="N258" s="138">
        <v>0.02</v>
      </c>
      <c r="O258" s="138">
        <v>0.02</v>
      </c>
      <c r="P258" s="104"/>
      <c r="Q258" s="104"/>
      <c r="R258" s="117">
        <f t="shared" ca="1" si="27"/>
        <v>44470</v>
      </c>
      <c r="S258" s="106">
        <f t="shared" si="34"/>
        <v>0.62999999999999989</v>
      </c>
      <c r="T258" s="105">
        <f t="shared" si="35"/>
        <v>0.7</v>
      </c>
      <c r="U258" s="107">
        <f t="shared" si="29"/>
        <v>0.77</v>
      </c>
      <c r="BP258" s="81">
        <f t="shared" ref="BP258:BP321" si="36">BP257+BV258</f>
        <v>257</v>
      </c>
      <c r="BQ258" s="112" t="s">
        <v>491</v>
      </c>
      <c r="BR258" s="80" t="s">
        <v>228</v>
      </c>
      <c r="BS258" s="79" t="s">
        <v>229</v>
      </c>
      <c r="BT258" s="85" t="s">
        <v>230</v>
      </c>
      <c r="BU258" s="85"/>
      <c r="BV258" s="79">
        <v>1</v>
      </c>
      <c r="BW258" s="80" t="s">
        <v>1090</v>
      </c>
      <c r="BX258"/>
    </row>
    <row r="259" spans="1:76" ht="12.75" x14ac:dyDescent="0.2">
      <c r="A259" s="102"/>
      <c r="B259" s="103">
        <f t="shared" ca="1" si="30"/>
        <v>44501</v>
      </c>
      <c r="C259" s="135">
        <v>6.4918053905640399E-2</v>
      </c>
      <c r="D259" s="135">
        <v>0.75</v>
      </c>
      <c r="E259" s="135">
        <v>0.75</v>
      </c>
      <c r="F259" s="135">
        <v>0.16250000000000001</v>
      </c>
      <c r="G259" s="135">
        <v>0.17</v>
      </c>
      <c r="H259" s="135">
        <v>0.17749999999999999</v>
      </c>
      <c r="I259" s="136">
        <v>4.8890000000000002</v>
      </c>
      <c r="J259" s="137">
        <v>4.8940000000000001</v>
      </c>
      <c r="K259" s="137">
        <v>4.899</v>
      </c>
      <c r="L259" s="137">
        <v>0.39750000000000002</v>
      </c>
      <c r="M259" s="137">
        <v>0.39750000000000002</v>
      </c>
      <c r="N259" s="138">
        <v>0.02</v>
      </c>
      <c r="O259" s="138">
        <v>0.02</v>
      </c>
      <c r="P259" s="104"/>
      <c r="Q259" s="104"/>
      <c r="R259" s="117">
        <f t="shared" ca="1" si="27"/>
        <v>44501</v>
      </c>
      <c r="S259" s="106">
        <f t="shared" si="34"/>
        <v>0.67999999999999994</v>
      </c>
      <c r="T259" s="105">
        <f t="shared" si="35"/>
        <v>0.75</v>
      </c>
      <c r="U259" s="107">
        <f t="shared" si="29"/>
        <v>0.82000000000000006</v>
      </c>
      <c r="BP259" s="81">
        <f t="shared" si="36"/>
        <v>258</v>
      </c>
      <c r="BQ259" s="112" t="s">
        <v>492</v>
      </c>
      <c r="BR259" s="80" t="s">
        <v>228</v>
      </c>
      <c r="BS259" s="79" t="s">
        <v>229</v>
      </c>
      <c r="BT259" s="85" t="s">
        <v>230</v>
      </c>
      <c r="BU259" s="85"/>
      <c r="BV259" s="79">
        <v>1</v>
      </c>
      <c r="BW259" s="80" t="s">
        <v>1091</v>
      </c>
      <c r="BX259"/>
    </row>
    <row r="260" spans="1:76" ht="12.75" x14ac:dyDescent="0.2">
      <c r="A260" s="102"/>
      <c r="B260" s="103">
        <f t="shared" ca="1" si="30"/>
        <v>44531</v>
      </c>
      <c r="C260" s="135">
        <v>6.4916648016850598E-2</v>
      </c>
      <c r="D260" s="135">
        <v>0.95</v>
      </c>
      <c r="E260" s="135">
        <v>0.95</v>
      </c>
      <c r="F260" s="135">
        <v>0.16250000000000001</v>
      </c>
      <c r="G260" s="135">
        <v>0.17</v>
      </c>
      <c r="H260" s="135">
        <v>0.17749999999999999</v>
      </c>
      <c r="I260" s="136">
        <v>5.0289999999999999</v>
      </c>
      <c r="J260" s="137">
        <v>5.0339999999999998</v>
      </c>
      <c r="K260" s="137">
        <v>5.0390000000000006</v>
      </c>
      <c r="L260" s="137">
        <v>0.4</v>
      </c>
      <c r="M260" s="137">
        <v>0.4</v>
      </c>
      <c r="N260" s="138">
        <v>0.02</v>
      </c>
      <c r="O260" s="138">
        <v>0.02</v>
      </c>
      <c r="P260" s="104"/>
      <c r="Q260" s="104"/>
      <c r="R260" s="117">
        <f t="shared" ca="1" si="27"/>
        <v>44531</v>
      </c>
      <c r="S260" s="106">
        <f t="shared" si="34"/>
        <v>0.87999999999999989</v>
      </c>
      <c r="T260" s="105">
        <f t="shared" si="35"/>
        <v>0.95</v>
      </c>
      <c r="U260" s="107">
        <f t="shared" si="29"/>
        <v>1.02</v>
      </c>
      <c r="BP260" s="81">
        <f t="shared" si="36"/>
        <v>259</v>
      </c>
      <c r="BQ260" s="112" t="s">
        <v>493</v>
      </c>
      <c r="BR260" s="80" t="s">
        <v>228</v>
      </c>
      <c r="BS260" s="79" t="s">
        <v>229</v>
      </c>
      <c r="BT260" s="85" t="s">
        <v>230</v>
      </c>
      <c r="BU260" s="85"/>
      <c r="BV260" s="79">
        <v>1</v>
      </c>
      <c r="BW260" s="80" t="s">
        <v>1092</v>
      </c>
      <c r="BX260"/>
    </row>
    <row r="261" spans="1:76" ht="12.75" x14ac:dyDescent="0.2">
      <c r="A261" s="102"/>
      <c r="B261" s="103">
        <f t="shared" ca="1" si="30"/>
        <v>44562</v>
      </c>
      <c r="C261" s="135">
        <v>6.4915287479312397E-2</v>
      </c>
      <c r="D261" s="135">
        <v>1.1499999999999999</v>
      </c>
      <c r="E261" s="135">
        <v>1.1499999999999999</v>
      </c>
      <c r="F261" s="135">
        <v>0.16250000000000001</v>
      </c>
      <c r="G261" s="135">
        <v>0.17</v>
      </c>
      <c r="H261" s="135">
        <v>0.17749999999999999</v>
      </c>
      <c r="I261" s="136">
        <v>5.1779999999999999</v>
      </c>
      <c r="J261" s="137">
        <v>5.1829999999999998</v>
      </c>
      <c r="K261" s="137">
        <v>5.1880000000000006</v>
      </c>
      <c r="L261" s="137">
        <v>0.39750000000000002</v>
      </c>
      <c r="M261" s="137">
        <v>0.39750000000000002</v>
      </c>
      <c r="N261" s="138">
        <v>0.02</v>
      </c>
      <c r="O261" s="138">
        <v>0.02</v>
      </c>
      <c r="P261" s="104"/>
      <c r="Q261" s="104"/>
      <c r="R261" s="117">
        <f t="shared" ca="1" si="27"/>
        <v>44562</v>
      </c>
      <c r="S261" s="106">
        <f t="shared" si="34"/>
        <v>1.0799999999999998</v>
      </c>
      <c r="T261" s="105">
        <f t="shared" si="35"/>
        <v>1.1499999999999999</v>
      </c>
      <c r="U261" s="107">
        <f t="shared" si="29"/>
        <v>1.22</v>
      </c>
      <c r="BP261" s="81">
        <f t="shared" si="36"/>
        <v>260</v>
      </c>
      <c r="BQ261" s="112" t="s">
        <v>494</v>
      </c>
      <c r="BR261" s="80" t="s">
        <v>228</v>
      </c>
      <c r="BS261" s="79" t="s">
        <v>229</v>
      </c>
      <c r="BT261" s="85" t="s">
        <v>230</v>
      </c>
      <c r="BU261" s="85"/>
      <c r="BV261" s="79">
        <v>1</v>
      </c>
      <c r="BW261" s="80" t="s">
        <v>1093</v>
      </c>
      <c r="BX261"/>
    </row>
    <row r="262" spans="1:76" ht="12.75" x14ac:dyDescent="0.2">
      <c r="A262" s="102"/>
      <c r="B262" s="103">
        <f t="shared" ca="1" si="30"/>
        <v>44593</v>
      </c>
      <c r="C262" s="135">
        <v>6.49138815905239E-2</v>
      </c>
      <c r="D262" s="135">
        <v>0.15</v>
      </c>
      <c r="E262" s="135">
        <v>0.15</v>
      </c>
      <c r="F262" s="135">
        <v>0.16250000000000001</v>
      </c>
      <c r="G262" s="135">
        <v>0.17</v>
      </c>
      <c r="H262" s="135">
        <v>0.17749999999999999</v>
      </c>
      <c r="I262" s="136">
        <v>5.2970000000000006</v>
      </c>
      <c r="J262" s="137">
        <v>5.3020000000000005</v>
      </c>
      <c r="K262" s="137">
        <v>5.3070000000000004</v>
      </c>
      <c r="L262" s="137">
        <v>0.4</v>
      </c>
      <c r="M262" s="137">
        <v>0.4</v>
      </c>
      <c r="N262" s="138">
        <v>0.02</v>
      </c>
      <c r="O262" s="138">
        <v>0.02</v>
      </c>
      <c r="P262" s="104"/>
      <c r="Q262" s="104"/>
      <c r="R262" s="117">
        <f t="shared" ca="1" si="27"/>
        <v>44593</v>
      </c>
      <c r="S262" s="106">
        <f t="shared" si="34"/>
        <v>7.9999999999999988E-2</v>
      </c>
      <c r="T262" s="105">
        <f t="shared" si="35"/>
        <v>0.15</v>
      </c>
      <c r="U262" s="107">
        <f t="shared" si="29"/>
        <v>0.22</v>
      </c>
      <c r="BP262" s="81">
        <f t="shared" si="36"/>
        <v>261</v>
      </c>
      <c r="BQ262" s="112" t="s">
        <v>495</v>
      </c>
      <c r="BR262" s="80" t="s">
        <v>228</v>
      </c>
      <c r="BS262" s="79" t="s">
        <v>229</v>
      </c>
      <c r="BT262" s="85" t="s">
        <v>230</v>
      </c>
      <c r="BU262" s="85"/>
      <c r="BV262" s="79">
        <v>1</v>
      </c>
      <c r="BW262" s="80" t="s">
        <v>1094</v>
      </c>
      <c r="BX262"/>
    </row>
    <row r="263" spans="1:76" ht="12.75" x14ac:dyDescent="0.2">
      <c r="A263" s="102"/>
      <c r="B263" s="103">
        <f t="shared" ca="1" si="30"/>
        <v>44621</v>
      </c>
      <c r="C263" s="135">
        <v>6.4912475701735903E-2</v>
      </c>
      <c r="D263" s="135">
        <v>0.15</v>
      </c>
      <c r="E263" s="135">
        <v>0.15</v>
      </c>
      <c r="F263" s="135">
        <v>0.16250000000000001</v>
      </c>
      <c r="G263" s="135">
        <v>0.17</v>
      </c>
      <c r="H263" s="135">
        <v>0.17749999999999999</v>
      </c>
      <c r="I263" s="136">
        <v>5.1840000000000002</v>
      </c>
      <c r="J263" s="137">
        <v>5.1890000000000001</v>
      </c>
      <c r="K263" s="137">
        <v>5.194</v>
      </c>
      <c r="L263" s="137">
        <v>0.64500000000000002</v>
      </c>
      <c r="M263" s="137">
        <v>0.64500000000000002</v>
      </c>
      <c r="N263" s="138">
        <v>0.05</v>
      </c>
      <c r="O263" s="138">
        <v>0.05</v>
      </c>
      <c r="P263" s="104"/>
      <c r="Q263" s="104"/>
      <c r="R263" s="117">
        <f t="shared" ca="1" si="27"/>
        <v>44621</v>
      </c>
      <c r="S263" s="106">
        <f t="shared" si="34"/>
        <v>7.9999999999999988E-2</v>
      </c>
      <c r="T263" s="105">
        <f t="shared" si="35"/>
        <v>0.15</v>
      </c>
      <c r="U263" s="107">
        <f t="shared" si="29"/>
        <v>0.22</v>
      </c>
      <c r="BP263" s="81">
        <f t="shared" si="36"/>
        <v>262</v>
      </c>
      <c r="BQ263" s="112" t="s">
        <v>496</v>
      </c>
      <c r="BR263" s="80" t="s">
        <v>228</v>
      </c>
      <c r="BS263" s="79" t="s">
        <v>229</v>
      </c>
      <c r="BT263" s="85" t="s">
        <v>230</v>
      </c>
      <c r="BU263" s="85"/>
      <c r="BV263" s="79">
        <v>1</v>
      </c>
      <c r="BW263" s="80" t="s">
        <v>1095</v>
      </c>
      <c r="BX263"/>
    </row>
    <row r="264" spans="1:76" ht="12.75" x14ac:dyDescent="0.2">
      <c r="A264" s="102"/>
      <c r="B264" s="103">
        <f t="shared" ca="1" si="30"/>
        <v>44652</v>
      </c>
      <c r="C264" s="135">
        <v>6.4911205866701807E-2</v>
      </c>
      <c r="D264" s="135">
        <v>0.15</v>
      </c>
      <c r="E264" s="135">
        <v>0.15</v>
      </c>
      <c r="F264" s="135">
        <v>0.16250000000000001</v>
      </c>
      <c r="G264" s="135">
        <v>0.17</v>
      </c>
      <c r="H264" s="135">
        <v>0.17749999999999999</v>
      </c>
      <c r="I264" s="136">
        <v>5.0510000000000002</v>
      </c>
      <c r="J264" s="137">
        <v>5.056</v>
      </c>
      <c r="K264" s="137">
        <v>5.0609999999999999</v>
      </c>
      <c r="L264" s="137">
        <v>0.98</v>
      </c>
      <c r="M264" s="137">
        <v>0.98</v>
      </c>
      <c r="N264" s="138">
        <v>0.05</v>
      </c>
      <c r="O264" s="138">
        <v>0.05</v>
      </c>
      <c r="P264" s="104"/>
      <c r="Q264" s="104"/>
      <c r="R264" s="117">
        <f t="shared" ca="1" si="27"/>
        <v>44652</v>
      </c>
      <c r="S264" s="106">
        <f t="shared" si="34"/>
        <v>7.9999999999999988E-2</v>
      </c>
      <c r="T264" s="105">
        <f t="shared" si="35"/>
        <v>0.15</v>
      </c>
      <c r="U264" s="107">
        <f t="shared" si="29"/>
        <v>0.22</v>
      </c>
      <c r="BP264" s="81">
        <f t="shared" si="36"/>
        <v>263</v>
      </c>
      <c r="BQ264" s="112" t="s">
        <v>497</v>
      </c>
      <c r="BR264" s="80" t="s">
        <v>228</v>
      </c>
      <c r="BS264" s="79" t="s">
        <v>229</v>
      </c>
      <c r="BT264" s="85" t="s">
        <v>230</v>
      </c>
      <c r="BU264" s="85"/>
      <c r="BV264" s="79">
        <v>1</v>
      </c>
      <c r="BW264" s="80" t="s">
        <v>1096</v>
      </c>
      <c r="BX264"/>
    </row>
    <row r="265" spans="1:76" ht="12.75" x14ac:dyDescent="0.2">
      <c r="A265" s="102"/>
      <c r="B265" s="103">
        <f t="shared" ca="1" si="30"/>
        <v>44682</v>
      </c>
      <c r="C265" s="135">
        <v>6.49097999779151E-2</v>
      </c>
      <c r="D265" s="135">
        <v>0.15</v>
      </c>
      <c r="E265" s="135">
        <v>0.15</v>
      </c>
      <c r="F265" s="135">
        <v>0.16250000000000001</v>
      </c>
      <c r="G265" s="135">
        <v>0.17</v>
      </c>
      <c r="H265" s="135">
        <v>0.17749999999999999</v>
      </c>
      <c r="I265" s="136">
        <v>4.8310000000000004</v>
      </c>
      <c r="J265" s="137">
        <v>4.8360000000000003</v>
      </c>
      <c r="K265" s="137">
        <v>4.8410000000000002</v>
      </c>
      <c r="L265" s="137">
        <v>1.2050000000000001</v>
      </c>
      <c r="M265" s="137">
        <v>1.2050000000000001</v>
      </c>
      <c r="N265" s="138">
        <v>0.05</v>
      </c>
      <c r="O265" s="138">
        <v>0.05</v>
      </c>
      <c r="P265" s="104"/>
      <c r="Q265" s="104"/>
      <c r="R265" s="117">
        <f t="shared" ca="1" si="27"/>
        <v>44682</v>
      </c>
      <c r="S265" s="106">
        <f t="shared" si="34"/>
        <v>7.9999999999999988E-2</v>
      </c>
      <c r="T265" s="105">
        <f t="shared" si="35"/>
        <v>0.15</v>
      </c>
      <c r="U265" s="107">
        <f t="shared" si="29"/>
        <v>0.22</v>
      </c>
      <c r="BP265" s="81">
        <f t="shared" si="36"/>
        <v>264</v>
      </c>
      <c r="BQ265" s="112" t="s">
        <v>498</v>
      </c>
      <c r="BR265" s="80" t="s">
        <v>228</v>
      </c>
      <c r="BS265" s="79" t="s">
        <v>229</v>
      </c>
      <c r="BT265" s="85" t="s">
        <v>230</v>
      </c>
      <c r="BU265" s="85"/>
      <c r="BV265" s="79">
        <v>1</v>
      </c>
      <c r="BW265" s="80" t="s">
        <v>1097</v>
      </c>
      <c r="BX265"/>
    </row>
    <row r="266" spans="1:76" ht="12.75" x14ac:dyDescent="0.2">
      <c r="A266" s="102"/>
      <c r="B266" s="103">
        <f t="shared" ca="1" si="30"/>
        <v>44713</v>
      </c>
      <c r="C266" s="135">
        <v>6.4908439440380508E-2</v>
      </c>
      <c r="D266" s="135">
        <v>0.15</v>
      </c>
      <c r="E266" s="135">
        <v>0.15</v>
      </c>
      <c r="F266" s="135">
        <v>0.16250000000000001</v>
      </c>
      <c r="G266" s="135">
        <v>0.17</v>
      </c>
      <c r="H266" s="135">
        <v>0.17749999999999999</v>
      </c>
      <c r="I266" s="136">
        <v>4.8210000000000006</v>
      </c>
      <c r="J266" s="137">
        <v>4.8260000000000005</v>
      </c>
      <c r="K266" s="137">
        <v>4.8310000000000004</v>
      </c>
      <c r="L266" s="137">
        <v>1.2050000000000001</v>
      </c>
      <c r="M266" s="137">
        <v>1.2050000000000001</v>
      </c>
      <c r="N266" s="138">
        <v>0.05</v>
      </c>
      <c r="O266" s="138">
        <v>0.05</v>
      </c>
      <c r="P266" s="104"/>
      <c r="Q266" s="104"/>
      <c r="R266" s="117">
        <f t="shared" ca="1" si="27"/>
        <v>44713</v>
      </c>
      <c r="S266" s="106">
        <f t="shared" si="34"/>
        <v>7.9999999999999988E-2</v>
      </c>
      <c r="T266" s="105">
        <f t="shared" si="35"/>
        <v>0.15</v>
      </c>
      <c r="U266" s="107">
        <f t="shared" si="29"/>
        <v>0.22</v>
      </c>
      <c r="BP266" s="81">
        <f t="shared" si="36"/>
        <v>265</v>
      </c>
      <c r="BQ266" s="112" t="s">
        <v>499</v>
      </c>
      <c r="BR266" s="80" t="s">
        <v>228</v>
      </c>
      <c r="BS266" s="79" t="s">
        <v>229</v>
      </c>
      <c r="BT266" s="85" t="s">
        <v>230</v>
      </c>
      <c r="BU266" s="85"/>
      <c r="BV266" s="79">
        <v>1</v>
      </c>
      <c r="BW266" s="80" t="s">
        <v>1098</v>
      </c>
      <c r="BX266"/>
    </row>
    <row r="267" spans="1:76" ht="12.75" x14ac:dyDescent="0.2">
      <c r="A267" s="102"/>
      <c r="B267" s="103">
        <f t="shared" ca="1" si="30"/>
        <v>44743</v>
      </c>
      <c r="C267" s="135">
        <v>6.4907033551595106E-2</v>
      </c>
      <c r="D267" s="135">
        <v>0.15</v>
      </c>
      <c r="E267" s="135">
        <v>0.15</v>
      </c>
      <c r="F267" s="135">
        <v>0.16250000000000001</v>
      </c>
      <c r="G267" s="135">
        <v>0.17</v>
      </c>
      <c r="H267" s="135">
        <v>0.17749999999999999</v>
      </c>
      <c r="I267" s="136">
        <v>4.8570000000000002</v>
      </c>
      <c r="J267" s="137">
        <v>4.8620000000000001</v>
      </c>
      <c r="K267" s="137">
        <v>4.867</v>
      </c>
      <c r="L267" s="137">
        <v>0.81499999999999995</v>
      </c>
      <c r="M267" s="137">
        <v>0.81499999999999995</v>
      </c>
      <c r="N267" s="138">
        <v>0.05</v>
      </c>
      <c r="O267" s="138">
        <v>0.05</v>
      </c>
      <c r="P267" s="104"/>
      <c r="Q267" s="104"/>
      <c r="R267" s="117">
        <f t="shared" ca="1" si="27"/>
        <v>44743</v>
      </c>
      <c r="S267" s="106">
        <f t="shared" si="34"/>
        <v>7.9999999999999988E-2</v>
      </c>
      <c r="T267" s="105">
        <f t="shared" si="35"/>
        <v>0.15</v>
      </c>
      <c r="U267" s="107">
        <f t="shared" si="29"/>
        <v>0.22</v>
      </c>
      <c r="BP267" s="81">
        <f t="shared" si="36"/>
        <v>266</v>
      </c>
      <c r="BQ267" s="112" t="s">
        <v>500</v>
      </c>
      <c r="BR267" s="80" t="s">
        <v>228</v>
      </c>
      <c r="BS267" s="79" t="s">
        <v>229</v>
      </c>
      <c r="BT267" s="85" t="s">
        <v>230</v>
      </c>
      <c r="BU267" s="85"/>
      <c r="BV267" s="79">
        <v>1</v>
      </c>
      <c r="BW267" s="80" t="s">
        <v>1099</v>
      </c>
      <c r="BX267"/>
    </row>
    <row r="268" spans="1:76" ht="12.75" x14ac:dyDescent="0.2">
      <c r="A268" s="102"/>
      <c r="B268" s="103">
        <f t="shared" ca="1" si="30"/>
        <v>44774</v>
      </c>
      <c r="C268" s="135">
        <v>6.4905673014061402E-2</v>
      </c>
      <c r="D268" s="135">
        <v>0.15</v>
      </c>
      <c r="E268" s="135">
        <v>0.15</v>
      </c>
      <c r="F268" s="135">
        <v>0.16250000000000001</v>
      </c>
      <c r="G268" s="135">
        <v>0.17</v>
      </c>
      <c r="H268" s="135">
        <v>0.17749999999999999</v>
      </c>
      <c r="I268" s="136">
        <v>4.907</v>
      </c>
      <c r="J268" s="137">
        <v>4.9119999999999999</v>
      </c>
      <c r="K268" s="137">
        <v>4.9169999999999998</v>
      </c>
      <c r="L268" s="137">
        <v>0.435</v>
      </c>
      <c r="M268" s="137">
        <v>0.435</v>
      </c>
      <c r="N268" s="138">
        <v>0.02</v>
      </c>
      <c r="O268" s="138">
        <v>0.02</v>
      </c>
      <c r="P268" s="104"/>
      <c r="Q268" s="104"/>
      <c r="R268" s="117">
        <f t="shared" ca="1" si="27"/>
        <v>44774</v>
      </c>
      <c r="S268" s="106">
        <f t="shared" si="34"/>
        <v>7.9999999999999988E-2</v>
      </c>
      <c r="T268" s="105">
        <f t="shared" si="35"/>
        <v>0.15</v>
      </c>
      <c r="U268" s="107">
        <f t="shared" si="29"/>
        <v>0.22</v>
      </c>
      <c r="BP268" s="81">
        <f t="shared" si="36"/>
        <v>267</v>
      </c>
      <c r="BQ268" s="112" t="s">
        <v>501</v>
      </c>
      <c r="BR268" s="80" t="s">
        <v>228</v>
      </c>
      <c r="BS268" s="79" t="s">
        <v>229</v>
      </c>
      <c r="BT268" s="85" t="s">
        <v>230</v>
      </c>
      <c r="BU268" s="85"/>
      <c r="BV268" s="79">
        <v>1</v>
      </c>
      <c r="BW268" s="80" t="s">
        <v>1100</v>
      </c>
      <c r="BX268"/>
    </row>
    <row r="269" spans="1:76" ht="12.75" x14ac:dyDescent="0.2">
      <c r="A269" s="102"/>
      <c r="B269" s="103">
        <f t="shared" ca="1" si="30"/>
        <v>44805</v>
      </c>
      <c r="C269" s="135">
        <v>6.4904267125276902E-2</v>
      </c>
      <c r="D269" s="135">
        <v>0.15</v>
      </c>
      <c r="E269" s="135">
        <v>0.15</v>
      </c>
      <c r="F269" s="135">
        <v>0.16250000000000001</v>
      </c>
      <c r="G269" s="135">
        <v>0.17</v>
      </c>
      <c r="H269" s="135">
        <v>0.17749999999999999</v>
      </c>
      <c r="I269" s="136">
        <v>4.93</v>
      </c>
      <c r="J269" s="137">
        <v>4.9349999999999996</v>
      </c>
      <c r="K269" s="137">
        <v>4.9400000000000004</v>
      </c>
      <c r="L269" s="137">
        <v>0.38500000000000001</v>
      </c>
      <c r="M269" s="137">
        <v>0.38500000000000001</v>
      </c>
      <c r="N269" s="138">
        <v>0.02</v>
      </c>
      <c r="O269" s="138">
        <v>0.02</v>
      </c>
      <c r="P269" s="104"/>
      <c r="Q269" s="104"/>
      <c r="R269" s="117">
        <f t="shared" ca="1" si="27"/>
        <v>44805</v>
      </c>
      <c r="S269" s="106">
        <f t="shared" si="34"/>
        <v>7.9999999999999988E-2</v>
      </c>
      <c r="T269" s="105">
        <f t="shared" si="35"/>
        <v>0.15</v>
      </c>
      <c r="U269" s="107">
        <f t="shared" si="29"/>
        <v>0.22</v>
      </c>
      <c r="BP269" s="81">
        <f t="shared" si="36"/>
        <v>268</v>
      </c>
      <c r="BQ269" s="112" t="s">
        <v>502</v>
      </c>
      <c r="BR269" s="80" t="s">
        <v>228</v>
      </c>
      <c r="BS269" s="79" t="s">
        <v>229</v>
      </c>
      <c r="BT269" s="85" t="s">
        <v>230</v>
      </c>
      <c r="BU269" s="85"/>
      <c r="BV269" s="79">
        <v>1</v>
      </c>
      <c r="BW269" s="80" t="s">
        <v>1101</v>
      </c>
      <c r="BX269"/>
    </row>
    <row r="270" spans="1:76" ht="12.75" x14ac:dyDescent="0.2">
      <c r="A270" s="102"/>
      <c r="B270" s="103">
        <f t="shared" ca="1" si="30"/>
        <v>44835</v>
      </c>
      <c r="C270" s="135">
        <v>6.4902861236493706E-2</v>
      </c>
      <c r="D270" s="135">
        <v>0.15</v>
      </c>
      <c r="E270" s="135">
        <v>0.15</v>
      </c>
      <c r="F270" s="135">
        <v>0.16250000000000001</v>
      </c>
      <c r="G270" s="135">
        <v>0.17</v>
      </c>
      <c r="H270" s="135">
        <v>0.17749999999999999</v>
      </c>
      <c r="I270" s="136">
        <v>4.9450000000000003</v>
      </c>
      <c r="J270" s="137">
        <v>4.95</v>
      </c>
      <c r="K270" s="137">
        <v>4.9550000000000001</v>
      </c>
      <c r="L270" s="137">
        <v>0.38500000000000001</v>
      </c>
      <c r="M270" s="137">
        <v>0.38500000000000001</v>
      </c>
      <c r="N270" s="138">
        <v>0.02</v>
      </c>
      <c r="O270" s="138">
        <v>0.02</v>
      </c>
      <c r="P270" s="104"/>
      <c r="Q270" s="104"/>
      <c r="R270" s="117">
        <f t="shared" ca="1" si="27"/>
        <v>44835</v>
      </c>
      <c r="S270" s="106">
        <f t="shared" si="34"/>
        <v>7.9999999999999988E-2</v>
      </c>
      <c r="T270" s="105">
        <f t="shared" si="35"/>
        <v>0.15</v>
      </c>
      <c r="U270" s="107">
        <f t="shared" si="29"/>
        <v>0.22</v>
      </c>
      <c r="BP270" s="81">
        <f t="shared" si="36"/>
        <v>269</v>
      </c>
      <c r="BQ270" s="112" t="s">
        <v>503</v>
      </c>
      <c r="BR270" s="80" t="s">
        <v>228</v>
      </c>
      <c r="BS270" s="79" t="s">
        <v>229</v>
      </c>
      <c r="BT270" s="85" t="s">
        <v>230</v>
      </c>
      <c r="BU270" s="85"/>
      <c r="BV270" s="79">
        <v>1</v>
      </c>
      <c r="BW270" s="80" t="s">
        <v>1102</v>
      </c>
      <c r="BX270"/>
    </row>
    <row r="271" spans="1:76" ht="12.75" x14ac:dyDescent="0.2">
      <c r="A271" s="102"/>
      <c r="B271" s="103">
        <f t="shared" ca="1" si="30"/>
        <v>44866</v>
      </c>
      <c r="C271" s="135">
        <v>6.4901500698962195E-2</v>
      </c>
      <c r="D271" s="135">
        <v>0.15</v>
      </c>
      <c r="E271" s="135">
        <v>0.15</v>
      </c>
      <c r="F271" s="135">
        <v>0.16250000000000001</v>
      </c>
      <c r="G271" s="135">
        <v>0.17</v>
      </c>
      <c r="H271" s="135">
        <v>0.17749999999999999</v>
      </c>
      <c r="I271" s="136">
        <v>4.9740000000000002</v>
      </c>
      <c r="J271" s="137">
        <v>4.9790000000000001</v>
      </c>
      <c r="K271" s="137">
        <v>4.984</v>
      </c>
      <c r="L271" s="137">
        <v>0.39750000000000002</v>
      </c>
      <c r="M271" s="137">
        <v>0.39750000000000002</v>
      </c>
      <c r="N271" s="138">
        <v>0.02</v>
      </c>
      <c r="O271" s="138">
        <v>0.02</v>
      </c>
      <c r="P271" s="104"/>
      <c r="Q271" s="104"/>
      <c r="R271" s="117">
        <f t="shared" ca="1" si="27"/>
        <v>44866</v>
      </c>
      <c r="S271" s="106">
        <f t="shared" si="34"/>
        <v>7.9999999999999988E-2</v>
      </c>
      <c r="T271" s="105">
        <f t="shared" si="35"/>
        <v>0.15</v>
      </c>
      <c r="U271" s="107">
        <f t="shared" si="29"/>
        <v>0.22</v>
      </c>
      <c r="BP271" s="81">
        <f t="shared" si="36"/>
        <v>270</v>
      </c>
      <c r="BQ271" s="112" t="s">
        <v>504</v>
      </c>
      <c r="BR271" s="80" t="s">
        <v>228</v>
      </c>
      <c r="BS271" s="79" t="s">
        <v>229</v>
      </c>
      <c r="BT271" s="85" t="s">
        <v>230</v>
      </c>
      <c r="BU271" s="85"/>
      <c r="BV271" s="79">
        <v>1</v>
      </c>
      <c r="BW271" s="80" t="s">
        <v>1103</v>
      </c>
      <c r="BX271"/>
    </row>
    <row r="272" spans="1:76" ht="12.75" x14ac:dyDescent="0.2">
      <c r="A272" s="102"/>
      <c r="B272" s="103">
        <f t="shared" ca="1" si="30"/>
        <v>44896</v>
      </c>
      <c r="C272" s="135">
        <v>6.4900094810179901E-2</v>
      </c>
      <c r="D272" s="135">
        <v>0.15</v>
      </c>
      <c r="E272" s="135">
        <v>0.15</v>
      </c>
      <c r="F272" s="135">
        <v>0.16250000000000001</v>
      </c>
      <c r="G272" s="135">
        <v>0.17</v>
      </c>
      <c r="H272" s="135">
        <v>0.17749999999999999</v>
      </c>
      <c r="I272" s="136">
        <v>5.1139999999999999</v>
      </c>
      <c r="J272" s="137">
        <v>5.1190000000000007</v>
      </c>
      <c r="K272" s="137">
        <v>5.1240000000000006</v>
      </c>
      <c r="L272" s="137">
        <v>0.4</v>
      </c>
      <c r="M272" s="137">
        <v>0.4</v>
      </c>
      <c r="N272" s="138">
        <v>0.02</v>
      </c>
      <c r="O272" s="138">
        <v>0.02</v>
      </c>
      <c r="P272" s="104"/>
      <c r="Q272" s="104"/>
      <c r="R272" s="117">
        <f t="shared" ca="1" si="27"/>
        <v>44896</v>
      </c>
      <c r="S272" s="106">
        <f t="shared" si="34"/>
        <v>7.9999999999999988E-2</v>
      </c>
      <c r="T272" s="105">
        <f t="shared" si="35"/>
        <v>0.15</v>
      </c>
      <c r="U272" s="107">
        <f t="shared" si="29"/>
        <v>0.22</v>
      </c>
      <c r="BP272" s="81">
        <f t="shared" si="36"/>
        <v>271</v>
      </c>
      <c r="BQ272" s="112" t="s">
        <v>505</v>
      </c>
      <c r="BR272" s="80" t="s">
        <v>228</v>
      </c>
      <c r="BS272" s="79" t="s">
        <v>229</v>
      </c>
      <c r="BT272" s="85" t="s">
        <v>230</v>
      </c>
      <c r="BU272" s="85"/>
      <c r="BV272" s="79">
        <v>1</v>
      </c>
      <c r="BW272" s="80" t="s">
        <v>1104</v>
      </c>
      <c r="BX272"/>
    </row>
    <row r="273" spans="1:76" ht="12.75" x14ac:dyDescent="0.2">
      <c r="A273" s="102"/>
      <c r="B273" s="103">
        <f t="shared" ca="1" si="30"/>
        <v>44927</v>
      </c>
      <c r="C273" s="135">
        <v>6.3458122278079995E-2</v>
      </c>
      <c r="D273" s="135">
        <v>0.5</v>
      </c>
      <c r="E273" s="135">
        <v>0.5</v>
      </c>
      <c r="F273" s="135">
        <v>0.16250000000000001</v>
      </c>
      <c r="G273" s="135">
        <v>0.17</v>
      </c>
      <c r="H273" s="135">
        <v>0.17749999999999999</v>
      </c>
      <c r="I273" s="136">
        <v>5.19</v>
      </c>
      <c r="J273" s="137">
        <v>5.1950000000000003</v>
      </c>
      <c r="K273" s="137">
        <v>5.2</v>
      </c>
      <c r="L273" s="137">
        <v>6.9968100000000005E-2</v>
      </c>
      <c r="M273" s="137">
        <v>6.9968100000000005E-2</v>
      </c>
      <c r="N273" s="138">
        <v>0</v>
      </c>
      <c r="O273" s="138">
        <v>0</v>
      </c>
      <c r="P273" s="104"/>
      <c r="Q273" s="104"/>
      <c r="R273" s="117">
        <f t="shared" ref="R273:R310" ca="1" si="37">B273</f>
        <v>44927</v>
      </c>
      <c r="S273" s="106">
        <f t="shared" si="34"/>
        <v>0.43</v>
      </c>
      <c r="T273" s="105">
        <f t="shared" si="35"/>
        <v>0.5</v>
      </c>
      <c r="U273" s="107">
        <f t="shared" ref="U273:U310" si="38">$U$16+T273</f>
        <v>0.57000000000000006</v>
      </c>
      <c r="BP273" s="81">
        <f t="shared" si="36"/>
        <v>272</v>
      </c>
      <c r="BQ273" s="112" t="s">
        <v>506</v>
      </c>
      <c r="BR273" s="80" t="s">
        <v>228</v>
      </c>
      <c r="BS273" s="79" t="s">
        <v>229</v>
      </c>
      <c r="BT273" s="85" t="s">
        <v>230</v>
      </c>
      <c r="BU273" s="85"/>
      <c r="BV273" s="79">
        <v>1</v>
      </c>
      <c r="BW273" s="80" t="s">
        <v>1105</v>
      </c>
      <c r="BX273"/>
    </row>
    <row r="274" spans="1:76" ht="12.75" x14ac:dyDescent="0.2">
      <c r="A274" s="102"/>
      <c r="B274" s="103">
        <f t="shared" ref="B274:B337" ca="1" si="39">NextMonth(B273)</f>
        <v>44958</v>
      </c>
      <c r="C274" s="135">
        <v>6.347887004842602E-2</v>
      </c>
      <c r="D274" s="135">
        <v>0.5</v>
      </c>
      <c r="E274" s="135">
        <v>0.5</v>
      </c>
      <c r="F274" s="135">
        <v>0.16250000000000001</v>
      </c>
      <c r="G274" s="135">
        <v>0.17</v>
      </c>
      <c r="H274" s="135">
        <v>0.17749999999999999</v>
      </c>
      <c r="I274" s="136">
        <v>5.21</v>
      </c>
      <c r="J274" s="137">
        <v>5.2149999999999999</v>
      </c>
      <c r="K274" s="137">
        <v>5.22</v>
      </c>
      <c r="L274" s="137">
        <v>6.9968100000000005E-2</v>
      </c>
      <c r="M274" s="137">
        <v>6.9968100000000005E-2</v>
      </c>
      <c r="N274" s="138">
        <v>0</v>
      </c>
      <c r="O274" s="138">
        <v>0</v>
      </c>
      <c r="P274" s="104"/>
      <c r="Q274" s="104"/>
      <c r="R274" s="117">
        <f t="shared" ca="1" si="37"/>
        <v>44958</v>
      </c>
      <c r="S274" s="106">
        <f t="shared" si="34"/>
        <v>0.43</v>
      </c>
      <c r="T274" s="105">
        <f t="shared" si="35"/>
        <v>0.5</v>
      </c>
      <c r="U274" s="107">
        <f t="shared" si="38"/>
        <v>0.57000000000000006</v>
      </c>
      <c r="BP274" s="81">
        <f t="shared" si="36"/>
        <v>273</v>
      </c>
      <c r="BQ274" s="112" t="s">
        <v>507</v>
      </c>
      <c r="BR274" s="80" t="s">
        <v>228</v>
      </c>
      <c r="BS274" s="79" t="s">
        <v>229</v>
      </c>
      <c r="BT274" s="85" t="s">
        <v>230</v>
      </c>
      <c r="BU274" s="85"/>
      <c r="BV274" s="79">
        <v>1</v>
      </c>
      <c r="BW274" s="80" t="s">
        <v>1106</v>
      </c>
      <c r="BX274"/>
    </row>
    <row r="275" spans="1:76" ht="12.75" x14ac:dyDescent="0.2">
      <c r="A275" s="102"/>
      <c r="B275" s="103">
        <f t="shared" ca="1" si="39"/>
        <v>44986</v>
      </c>
      <c r="C275" s="135">
        <v>6.3498948536000008E-2</v>
      </c>
      <c r="D275" s="135">
        <v>0.55000000000000004</v>
      </c>
      <c r="E275" s="135">
        <v>0.55000000000000004</v>
      </c>
      <c r="F275" s="135">
        <v>0.16250000000000001</v>
      </c>
      <c r="G275" s="135">
        <v>0.17</v>
      </c>
      <c r="H275" s="135">
        <v>0.17749999999999999</v>
      </c>
      <c r="I275" s="136">
        <v>5.2249999999999996</v>
      </c>
      <c r="J275" s="137">
        <v>5.23</v>
      </c>
      <c r="K275" s="137">
        <v>5.2350000000000003</v>
      </c>
      <c r="L275" s="137">
        <v>6.9968100000000005E-2</v>
      </c>
      <c r="M275" s="137">
        <v>6.9968100000000005E-2</v>
      </c>
      <c r="N275" s="138">
        <v>0</v>
      </c>
      <c r="O275" s="138">
        <v>0</v>
      </c>
      <c r="P275" s="104"/>
      <c r="Q275" s="104"/>
      <c r="R275" s="117">
        <f t="shared" ca="1" si="37"/>
        <v>44986</v>
      </c>
      <c r="S275" s="106">
        <f t="shared" si="34"/>
        <v>0.48000000000000004</v>
      </c>
      <c r="T275" s="105">
        <f t="shared" si="35"/>
        <v>0.55000000000000004</v>
      </c>
      <c r="U275" s="107">
        <f t="shared" si="38"/>
        <v>0.62000000000000011</v>
      </c>
      <c r="BP275" s="81">
        <f t="shared" si="36"/>
        <v>274</v>
      </c>
      <c r="BQ275" s="112" t="s">
        <v>508</v>
      </c>
      <c r="BR275" s="80" t="s">
        <v>228</v>
      </c>
      <c r="BS275" s="79" t="s">
        <v>229</v>
      </c>
      <c r="BT275" s="85" t="s">
        <v>230</v>
      </c>
      <c r="BU275" s="85"/>
      <c r="BV275" s="79">
        <v>1</v>
      </c>
      <c r="BW275" s="80" t="s">
        <v>1107</v>
      </c>
      <c r="BX275"/>
    </row>
    <row r="276" spans="1:76" ht="12.75" x14ac:dyDescent="0.2">
      <c r="A276" s="102"/>
      <c r="B276" s="103">
        <f t="shared" ca="1" si="39"/>
        <v>45017</v>
      </c>
      <c r="C276" s="135">
        <v>6.3519696306620022E-2</v>
      </c>
      <c r="D276" s="135">
        <v>0.6</v>
      </c>
      <c r="E276" s="135">
        <v>0.6</v>
      </c>
      <c r="F276" s="135">
        <v>0.16250000000000001</v>
      </c>
      <c r="G276" s="135">
        <v>0.17</v>
      </c>
      <c r="H276" s="135">
        <v>0.17749999999999999</v>
      </c>
      <c r="I276" s="136">
        <v>5.2350000000000003</v>
      </c>
      <c r="J276" s="137">
        <v>5.24</v>
      </c>
      <c r="K276" s="137">
        <v>5.2450000000000001</v>
      </c>
      <c r="L276" s="137">
        <v>6.9968100000000005E-2</v>
      </c>
      <c r="M276" s="137">
        <v>6.9968100000000005E-2</v>
      </c>
      <c r="N276" s="138">
        <v>0</v>
      </c>
      <c r="O276" s="138">
        <v>0</v>
      </c>
      <c r="P276" s="104"/>
      <c r="Q276" s="104"/>
      <c r="R276" s="117">
        <f t="shared" ca="1" si="37"/>
        <v>45017</v>
      </c>
      <c r="S276" s="106">
        <f t="shared" si="34"/>
        <v>0.53</v>
      </c>
      <c r="T276" s="105">
        <f t="shared" si="35"/>
        <v>0.6</v>
      </c>
      <c r="U276" s="107">
        <f t="shared" si="38"/>
        <v>0.66999999999999993</v>
      </c>
      <c r="BP276" s="81">
        <f t="shared" si="36"/>
        <v>275</v>
      </c>
      <c r="BQ276" s="112" t="s">
        <v>509</v>
      </c>
      <c r="BR276" s="80" t="s">
        <v>228</v>
      </c>
      <c r="BS276" s="79" t="s">
        <v>229</v>
      </c>
      <c r="BT276" s="85" t="s">
        <v>230</v>
      </c>
      <c r="BU276" s="85"/>
      <c r="BV276" s="79">
        <v>1</v>
      </c>
      <c r="BW276" s="80" t="s">
        <v>1108</v>
      </c>
      <c r="BX276"/>
    </row>
    <row r="277" spans="1:76" ht="12.75" x14ac:dyDescent="0.2">
      <c r="A277" s="102"/>
      <c r="B277" s="103">
        <f t="shared" ca="1" si="39"/>
        <v>45047</v>
      </c>
      <c r="C277" s="135">
        <v>6.3540444077389027E-2</v>
      </c>
      <c r="D277" s="135">
        <v>0.6</v>
      </c>
      <c r="E277" s="135">
        <v>0.6</v>
      </c>
      <c r="F277" s="135">
        <v>0.16250000000000001</v>
      </c>
      <c r="G277" s="135">
        <v>0.17</v>
      </c>
      <c r="H277" s="135">
        <v>0.17749999999999999</v>
      </c>
      <c r="I277" s="136">
        <v>5.2520000000000007</v>
      </c>
      <c r="J277" s="137">
        <v>5.2570000000000006</v>
      </c>
      <c r="K277" s="137">
        <v>5.2620000000000005</v>
      </c>
      <c r="L277" s="137">
        <v>6.9968100000000005E-2</v>
      </c>
      <c r="M277" s="137">
        <v>6.9968100000000005E-2</v>
      </c>
      <c r="N277" s="138">
        <v>0</v>
      </c>
      <c r="O277" s="138">
        <v>0</v>
      </c>
      <c r="P277" s="104"/>
      <c r="Q277" s="104"/>
      <c r="R277" s="117">
        <f t="shared" ca="1" si="37"/>
        <v>45047</v>
      </c>
      <c r="S277" s="106">
        <f t="shared" si="34"/>
        <v>0.53</v>
      </c>
      <c r="T277" s="105">
        <f t="shared" si="35"/>
        <v>0.6</v>
      </c>
      <c r="U277" s="107">
        <f t="shared" si="38"/>
        <v>0.66999999999999993</v>
      </c>
      <c r="BP277" s="81">
        <f t="shared" si="36"/>
        <v>276</v>
      </c>
      <c r="BQ277" s="112" t="s">
        <v>510</v>
      </c>
      <c r="BR277" s="80" t="s">
        <v>228</v>
      </c>
      <c r="BS277" s="79" t="s">
        <v>229</v>
      </c>
      <c r="BT277" s="85" t="s">
        <v>230</v>
      </c>
      <c r="BU277" s="85"/>
      <c r="BV277" s="79">
        <v>1</v>
      </c>
      <c r="BW277" s="80" t="s">
        <v>1109</v>
      </c>
      <c r="BX277"/>
    </row>
    <row r="278" spans="1:76" ht="12.75" x14ac:dyDescent="0.2">
      <c r="A278" s="102"/>
      <c r="B278" s="103">
        <f t="shared" ca="1" si="39"/>
        <v>45078</v>
      </c>
      <c r="C278" s="135">
        <v>6.3560522565366012E-2</v>
      </c>
      <c r="D278" s="135">
        <v>0.65</v>
      </c>
      <c r="E278" s="135">
        <v>0.65</v>
      </c>
      <c r="F278" s="135">
        <v>0.16250000000000001</v>
      </c>
      <c r="G278" s="135">
        <v>0.17</v>
      </c>
      <c r="H278" s="135">
        <v>0.17749999999999999</v>
      </c>
      <c r="I278" s="136">
        <v>5.2620000000000005</v>
      </c>
      <c r="J278" s="137">
        <v>5.2670000000000003</v>
      </c>
      <c r="K278" s="137">
        <v>5.2720000000000002</v>
      </c>
      <c r="L278" s="137">
        <v>6.9968100000000005E-2</v>
      </c>
      <c r="M278" s="137">
        <v>6.9968100000000005E-2</v>
      </c>
      <c r="N278" s="138">
        <v>0</v>
      </c>
      <c r="O278" s="138">
        <v>0</v>
      </c>
      <c r="P278" s="104"/>
      <c r="Q278" s="104"/>
      <c r="R278" s="117">
        <f t="shared" ca="1" si="37"/>
        <v>45078</v>
      </c>
      <c r="S278" s="106">
        <f t="shared" si="34"/>
        <v>0.58000000000000007</v>
      </c>
      <c r="T278" s="105">
        <f t="shared" si="35"/>
        <v>0.65</v>
      </c>
      <c r="U278" s="107">
        <f t="shared" si="38"/>
        <v>0.72</v>
      </c>
      <c r="BP278" s="81">
        <f t="shared" si="36"/>
        <v>277</v>
      </c>
      <c r="BQ278" s="112" t="s">
        <v>511</v>
      </c>
      <c r="BR278" s="80" t="s">
        <v>228</v>
      </c>
      <c r="BS278" s="79" t="s">
        <v>229</v>
      </c>
      <c r="BT278" s="85" t="s">
        <v>230</v>
      </c>
      <c r="BU278" s="85"/>
      <c r="BV278" s="79">
        <v>1</v>
      </c>
      <c r="BW278" s="80" t="s">
        <v>1110</v>
      </c>
      <c r="BX278"/>
    </row>
    <row r="279" spans="1:76" ht="12.75" x14ac:dyDescent="0.2">
      <c r="A279" s="102"/>
      <c r="B279" s="103">
        <f t="shared" ca="1" si="39"/>
        <v>45108</v>
      </c>
      <c r="C279" s="135">
        <v>6.3581270336416015E-2</v>
      </c>
      <c r="D279" s="135">
        <v>0.8</v>
      </c>
      <c r="E279" s="135">
        <v>0.8</v>
      </c>
      <c r="F279" s="135">
        <v>0.16250000000000001</v>
      </c>
      <c r="G279" s="135">
        <v>0.17</v>
      </c>
      <c r="H279" s="135">
        <v>0.17749999999999999</v>
      </c>
      <c r="I279" s="136">
        <v>5.4070000000000009</v>
      </c>
      <c r="J279" s="137">
        <v>5.4120000000000008</v>
      </c>
      <c r="K279" s="137">
        <v>5.4170000000000007</v>
      </c>
      <c r="L279" s="137">
        <v>-9.9887000000000014E-3</v>
      </c>
      <c r="M279" s="137">
        <v>-9.9887000000000014E-3</v>
      </c>
      <c r="N279" s="138">
        <v>0</v>
      </c>
      <c r="O279" s="138">
        <v>0</v>
      </c>
      <c r="P279" s="104"/>
      <c r="Q279" s="104"/>
      <c r="R279" s="117">
        <f t="shared" ca="1" si="37"/>
        <v>45108</v>
      </c>
      <c r="S279" s="106">
        <f t="shared" si="34"/>
        <v>0.73</v>
      </c>
      <c r="T279" s="105">
        <f t="shared" si="35"/>
        <v>0.8</v>
      </c>
      <c r="U279" s="107">
        <f t="shared" si="38"/>
        <v>0.87000000000000011</v>
      </c>
      <c r="BP279" s="81">
        <f t="shared" si="36"/>
        <v>278</v>
      </c>
      <c r="BQ279" s="112" t="s">
        <v>512</v>
      </c>
      <c r="BR279" s="80" t="s">
        <v>228</v>
      </c>
      <c r="BS279" s="79" t="s">
        <v>229</v>
      </c>
      <c r="BT279" s="85" t="s">
        <v>230</v>
      </c>
      <c r="BU279" s="85"/>
      <c r="BV279" s="79">
        <v>1</v>
      </c>
      <c r="BW279" s="80" t="s">
        <v>1111</v>
      </c>
      <c r="BX279"/>
    </row>
    <row r="280" spans="1:76" ht="12.75" x14ac:dyDescent="0.2">
      <c r="A280" s="102"/>
      <c r="B280" s="103">
        <f t="shared" ca="1" si="39"/>
        <v>45139</v>
      </c>
      <c r="C280" s="135">
        <v>6.3601348824665005E-2</v>
      </c>
      <c r="D280" s="135">
        <v>1.1000000000000001</v>
      </c>
      <c r="E280" s="135">
        <v>1.1000000000000001</v>
      </c>
      <c r="F280" s="135">
        <v>0.16250000000000001</v>
      </c>
      <c r="G280" s="135">
        <v>0.17</v>
      </c>
      <c r="H280" s="135">
        <v>0.17749999999999999</v>
      </c>
      <c r="I280" s="136">
        <v>5.5420000000000007</v>
      </c>
      <c r="J280" s="137">
        <v>5.5470000000000006</v>
      </c>
      <c r="K280" s="137">
        <v>5.5520000000000005</v>
      </c>
      <c r="L280" s="137">
        <v>-2.4951900000000006E-2</v>
      </c>
      <c r="M280" s="137">
        <v>-2.4951900000000006E-2</v>
      </c>
      <c r="N280" s="138">
        <v>0</v>
      </c>
      <c r="O280" s="138">
        <v>0</v>
      </c>
      <c r="P280" s="104"/>
      <c r="Q280" s="104"/>
      <c r="R280" s="117">
        <f t="shared" ca="1" si="37"/>
        <v>45139</v>
      </c>
      <c r="S280" s="106">
        <f t="shared" si="34"/>
        <v>1.03</v>
      </c>
      <c r="T280" s="105">
        <f t="shared" si="35"/>
        <v>1.1000000000000001</v>
      </c>
      <c r="U280" s="107">
        <f t="shared" si="38"/>
        <v>1.1700000000000002</v>
      </c>
      <c r="BP280" s="81">
        <f t="shared" si="36"/>
        <v>279</v>
      </c>
      <c r="BQ280" s="112" t="s">
        <v>513</v>
      </c>
      <c r="BR280" s="80" t="s">
        <v>228</v>
      </c>
      <c r="BS280" s="79" t="s">
        <v>229</v>
      </c>
      <c r="BT280" s="85" t="s">
        <v>230</v>
      </c>
      <c r="BU280" s="85"/>
      <c r="BV280" s="79">
        <v>1</v>
      </c>
      <c r="BW280" s="80" t="s">
        <v>1112</v>
      </c>
      <c r="BX280"/>
    </row>
    <row r="281" spans="1:76" ht="12.75" x14ac:dyDescent="0.2">
      <c r="A281" s="102"/>
      <c r="B281" s="103">
        <f t="shared" ca="1" si="39"/>
        <v>45170</v>
      </c>
      <c r="C281" s="135">
        <v>6.3622096596000016E-2</v>
      </c>
      <c r="D281" s="135">
        <v>1.1000000000000001</v>
      </c>
      <c r="E281" s="135">
        <v>1.1000000000000001</v>
      </c>
      <c r="F281" s="135">
        <v>0.16250000000000001</v>
      </c>
      <c r="G281" s="135">
        <v>0.17</v>
      </c>
      <c r="H281" s="135">
        <v>0.17749999999999999</v>
      </c>
      <c r="I281" s="136">
        <v>5.8049999999999997</v>
      </c>
      <c r="J281" s="137">
        <v>5.81</v>
      </c>
      <c r="K281" s="137">
        <v>5.8150000000000004</v>
      </c>
      <c r="L281" s="137">
        <v>-1.99551E-2</v>
      </c>
      <c r="M281" s="137">
        <v>-1.99551E-2</v>
      </c>
      <c r="N281" s="138">
        <v>0</v>
      </c>
      <c r="O281" s="138">
        <v>0</v>
      </c>
      <c r="P281" s="104"/>
      <c r="Q281" s="104"/>
      <c r="R281" s="117">
        <f t="shared" ca="1" si="37"/>
        <v>45170</v>
      </c>
      <c r="S281" s="106">
        <f t="shared" si="34"/>
        <v>1.03</v>
      </c>
      <c r="T281" s="105">
        <f t="shared" si="35"/>
        <v>1.1000000000000001</v>
      </c>
      <c r="U281" s="107">
        <f t="shared" si="38"/>
        <v>1.1700000000000002</v>
      </c>
      <c r="BP281" s="81">
        <f t="shared" si="36"/>
        <v>280</v>
      </c>
      <c r="BQ281" s="112" t="s">
        <v>514</v>
      </c>
      <c r="BR281" s="80" t="s">
        <v>228</v>
      </c>
      <c r="BS281" s="79" t="s">
        <v>229</v>
      </c>
      <c r="BT281" s="85" t="s">
        <v>230</v>
      </c>
      <c r="BU281" s="85"/>
      <c r="BV281" s="79">
        <v>1</v>
      </c>
      <c r="BW281" s="80" t="s">
        <v>1113</v>
      </c>
      <c r="BX281"/>
    </row>
    <row r="282" spans="1:76" ht="12.75" x14ac:dyDescent="0.2">
      <c r="A282" s="102"/>
      <c r="B282" s="103">
        <f t="shared" ca="1" si="39"/>
        <v>45200</v>
      </c>
      <c r="C282" s="135">
        <v>6.364284436747103E-2</v>
      </c>
      <c r="D282" s="135">
        <v>1.1000000000000001</v>
      </c>
      <c r="E282" s="135">
        <v>1.1000000000000001</v>
      </c>
      <c r="F282" s="135">
        <v>0.16250000000000001</v>
      </c>
      <c r="G282" s="135">
        <v>0.17</v>
      </c>
      <c r="H282" s="135">
        <v>0.17749999999999999</v>
      </c>
      <c r="I282" s="136">
        <v>5.69</v>
      </c>
      <c r="J282" s="137">
        <v>5.6950000000000003</v>
      </c>
      <c r="K282" s="137">
        <v>5.7</v>
      </c>
      <c r="L282" s="137">
        <v>5.042500000000001E-3</v>
      </c>
      <c r="M282" s="137">
        <v>5.042500000000001E-3</v>
      </c>
      <c r="N282" s="138">
        <v>0</v>
      </c>
      <c r="O282" s="138">
        <v>0</v>
      </c>
      <c r="P282" s="104"/>
      <c r="Q282" s="104"/>
      <c r="R282" s="117">
        <f t="shared" ca="1" si="37"/>
        <v>45200</v>
      </c>
      <c r="S282" s="106">
        <f t="shared" si="34"/>
        <v>1.03</v>
      </c>
      <c r="T282" s="105">
        <f t="shared" si="35"/>
        <v>1.1000000000000001</v>
      </c>
      <c r="U282" s="107">
        <f t="shared" si="38"/>
        <v>1.1700000000000002</v>
      </c>
      <c r="BP282" s="81">
        <f t="shared" si="36"/>
        <v>281</v>
      </c>
      <c r="BQ282" s="112" t="s">
        <v>515</v>
      </c>
      <c r="BR282" s="80" t="s">
        <v>228</v>
      </c>
      <c r="BS282" s="79" t="s">
        <v>229</v>
      </c>
      <c r="BT282" s="85" t="s">
        <v>230</v>
      </c>
      <c r="BU282" s="85"/>
      <c r="BV282" s="79">
        <v>1</v>
      </c>
      <c r="BW282" s="80" t="s">
        <v>1114</v>
      </c>
      <c r="BX282"/>
    </row>
    <row r="283" spans="1:76" ht="12.75" x14ac:dyDescent="0.2">
      <c r="A283" s="102"/>
      <c r="B283" s="103">
        <f t="shared" ca="1" si="39"/>
        <v>45231</v>
      </c>
      <c r="C283" s="135">
        <v>6.3661584290215012E-2</v>
      </c>
      <c r="D283" s="135">
        <v>0.75</v>
      </c>
      <c r="E283" s="135">
        <v>0.75</v>
      </c>
      <c r="F283" s="135">
        <v>0.16250000000000001</v>
      </c>
      <c r="G283" s="135">
        <v>0.17</v>
      </c>
      <c r="H283" s="135">
        <v>0.17749999999999999</v>
      </c>
      <c r="I283" s="136">
        <v>5.55</v>
      </c>
      <c r="J283" s="137">
        <v>5.5549999999999997</v>
      </c>
      <c r="K283" s="137">
        <v>5.56</v>
      </c>
      <c r="L283" s="137">
        <v>1.5042500000000002E-2</v>
      </c>
      <c r="M283" s="137">
        <v>1.5042500000000002E-2</v>
      </c>
      <c r="N283" s="138">
        <v>0</v>
      </c>
      <c r="O283" s="138">
        <v>0</v>
      </c>
      <c r="P283" s="104"/>
      <c r="Q283" s="104"/>
      <c r="R283" s="117">
        <f t="shared" ca="1" si="37"/>
        <v>45231</v>
      </c>
      <c r="S283" s="106">
        <f t="shared" si="34"/>
        <v>0.67999999999999994</v>
      </c>
      <c r="T283" s="105">
        <f t="shared" si="35"/>
        <v>0.75</v>
      </c>
      <c r="U283" s="107">
        <f t="shared" si="38"/>
        <v>0.82000000000000006</v>
      </c>
      <c r="BP283" s="81">
        <f t="shared" si="36"/>
        <v>282</v>
      </c>
      <c r="BQ283" s="112" t="s">
        <v>516</v>
      </c>
      <c r="BR283" s="80" t="s">
        <v>228</v>
      </c>
      <c r="BS283" s="79" t="s">
        <v>229</v>
      </c>
      <c r="BT283" s="85" t="s">
        <v>230</v>
      </c>
      <c r="BU283" s="85"/>
      <c r="BV283" s="79">
        <v>1</v>
      </c>
      <c r="BW283" s="80" t="s">
        <v>1115</v>
      </c>
      <c r="BX283"/>
    </row>
    <row r="284" spans="1:76" ht="12.75" x14ac:dyDescent="0.2">
      <c r="A284" s="102"/>
      <c r="B284" s="103">
        <f t="shared" ca="1" si="39"/>
        <v>45261</v>
      </c>
      <c r="C284" s="135">
        <v>6.3682332061961014E-2</v>
      </c>
      <c r="D284" s="135">
        <v>0.45</v>
      </c>
      <c r="E284" s="135">
        <v>0.45</v>
      </c>
      <c r="F284" s="135">
        <v>0.16250000000000001</v>
      </c>
      <c r="G284" s="135">
        <v>0.17</v>
      </c>
      <c r="H284" s="135">
        <v>0.17749999999999999</v>
      </c>
      <c r="I284" s="136">
        <v>5.3650000000000002</v>
      </c>
      <c r="J284" s="137">
        <v>5.37</v>
      </c>
      <c r="K284" s="137">
        <v>5.375</v>
      </c>
      <c r="L284" s="137">
        <v>7.4976600000000004E-2</v>
      </c>
      <c r="M284" s="137">
        <v>7.4976600000000004E-2</v>
      </c>
      <c r="N284" s="138">
        <v>0</v>
      </c>
      <c r="O284" s="138">
        <v>0</v>
      </c>
      <c r="P284" s="104"/>
      <c r="Q284" s="104"/>
      <c r="R284" s="117">
        <f t="shared" ca="1" si="37"/>
        <v>45261</v>
      </c>
      <c r="S284" s="106">
        <f t="shared" si="34"/>
        <v>0.38</v>
      </c>
      <c r="T284" s="105">
        <f t="shared" si="35"/>
        <v>0.45</v>
      </c>
      <c r="U284" s="107">
        <f t="shared" si="38"/>
        <v>0.52</v>
      </c>
      <c r="BP284" s="81">
        <f t="shared" si="36"/>
        <v>283</v>
      </c>
      <c r="BQ284" s="112" t="s">
        <v>517</v>
      </c>
      <c r="BR284" s="80" t="s">
        <v>228</v>
      </c>
      <c r="BS284" s="79" t="s">
        <v>229</v>
      </c>
      <c r="BT284" s="85" t="s">
        <v>230</v>
      </c>
      <c r="BU284" s="85"/>
      <c r="BV284" s="79">
        <v>1</v>
      </c>
      <c r="BW284" s="80" t="s">
        <v>1116</v>
      </c>
      <c r="BX284"/>
    </row>
    <row r="285" spans="1:76" ht="12.75" x14ac:dyDescent="0.2">
      <c r="A285" s="102"/>
      <c r="B285" s="103">
        <f t="shared" ca="1" si="39"/>
        <v>45292</v>
      </c>
      <c r="C285" s="135">
        <v>6.3702410550883007E-2</v>
      </c>
      <c r="D285" s="135">
        <v>0.5</v>
      </c>
      <c r="E285" s="135">
        <v>0.5</v>
      </c>
      <c r="F285" s="135">
        <v>0.16250000000000001</v>
      </c>
      <c r="G285" s="135">
        <v>0.17</v>
      </c>
      <c r="H285" s="135">
        <v>0.17749999999999999</v>
      </c>
      <c r="I285" s="136">
        <v>5.32</v>
      </c>
      <c r="J285" s="137">
        <v>5.3250000000000002</v>
      </c>
      <c r="K285" s="137">
        <v>5.33</v>
      </c>
      <c r="L285" s="137">
        <v>7.496810000000001E-2</v>
      </c>
      <c r="M285" s="137">
        <v>7.496810000000001E-2</v>
      </c>
      <c r="N285" s="138">
        <v>0</v>
      </c>
      <c r="O285" s="138">
        <v>0</v>
      </c>
      <c r="P285" s="104"/>
      <c r="Q285" s="104"/>
      <c r="R285" s="117">
        <f t="shared" ca="1" si="37"/>
        <v>45292</v>
      </c>
      <c r="S285" s="106">
        <f t="shared" si="34"/>
        <v>0.43</v>
      </c>
      <c r="T285" s="105">
        <f t="shared" si="35"/>
        <v>0.5</v>
      </c>
      <c r="U285" s="107">
        <f t="shared" si="38"/>
        <v>0.57000000000000006</v>
      </c>
      <c r="BP285" s="81">
        <f t="shared" si="36"/>
        <v>284</v>
      </c>
      <c r="BQ285" s="112" t="s">
        <v>518</v>
      </c>
      <c r="BR285" s="80" t="s">
        <v>228</v>
      </c>
      <c r="BS285" s="79" t="s">
        <v>229</v>
      </c>
      <c r="BT285" s="85" t="s">
        <v>230</v>
      </c>
      <c r="BU285" s="85"/>
      <c r="BV285" s="79">
        <v>1</v>
      </c>
      <c r="BW285" s="80" t="s">
        <v>1117</v>
      </c>
      <c r="BX285"/>
    </row>
    <row r="286" spans="1:76" ht="12.75" x14ac:dyDescent="0.2">
      <c r="A286" s="102"/>
      <c r="B286" s="103">
        <f t="shared" ca="1" si="39"/>
        <v>45323</v>
      </c>
      <c r="C286" s="135">
        <v>6.3723158322909021E-2</v>
      </c>
      <c r="D286" s="135">
        <v>0.5</v>
      </c>
      <c r="E286" s="135">
        <v>0.5</v>
      </c>
      <c r="F286" s="135">
        <v>0.16250000000000001</v>
      </c>
      <c r="G286" s="135">
        <v>0.17</v>
      </c>
      <c r="H286" s="135">
        <v>0.17749999999999999</v>
      </c>
      <c r="I286" s="136">
        <v>5.34</v>
      </c>
      <c r="J286" s="137">
        <v>5.3449999999999998</v>
      </c>
      <c r="K286" s="137">
        <v>5.35</v>
      </c>
      <c r="L286" s="137">
        <v>7.496810000000001E-2</v>
      </c>
      <c r="M286" s="137">
        <v>7.496810000000001E-2</v>
      </c>
      <c r="N286" s="138">
        <v>0</v>
      </c>
      <c r="O286" s="138">
        <v>0</v>
      </c>
      <c r="P286" s="104"/>
      <c r="Q286" s="104"/>
      <c r="R286" s="117">
        <f t="shared" ca="1" si="37"/>
        <v>45323</v>
      </c>
      <c r="S286" s="106">
        <f t="shared" si="34"/>
        <v>0.43</v>
      </c>
      <c r="T286" s="105">
        <f t="shared" si="35"/>
        <v>0.5</v>
      </c>
      <c r="U286" s="107">
        <f t="shared" si="38"/>
        <v>0.57000000000000006</v>
      </c>
      <c r="BP286" s="81">
        <f t="shared" si="36"/>
        <v>285</v>
      </c>
      <c r="BQ286" s="112" t="s">
        <v>519</v>
      </c>
      <c r="BR286" s="80" t="s">
        <v>228</v>
      </c>
      <c r="BS286" s="79" t="s">
        <v>229</v>
      </c>
      <c r="BT286" s="85" t="s">
        <v>230</v>
      </c>
      <c r="BU286" s="85"/>
      <c r="BV286" s="79">
        <v>1</v>
      </c>
      <c r="BW286" s="80" t="s">
        <v>1118</v>
      </c>
      <c r="BX286"/>
    </row>
    <row r="287" spans="1:76" ht="12.75" x14ac:dyDescent="0.2">
      <c r="A287" s="102"/>
      <c r="B287" s="103">
        <f t="shared" ca="1" si="39"/>
        <v>45352</v>
      </c>
      <c r="C287" s="135">
        <v>6.3743236812104018E-2</v>
      </c>
      <c r="D287" s="135">
        <v>0.55000000000000004</v>
      </c>
      <c r="E287" s="135">
        <v>0.55000000000000004</v>
      </c>
      <c r="F287" s="135">
        <v>0.16250000000000001</v>
      </c>
      <c r="G287" s="135">
        <v>0.17</v>
      </c>
      <c r="H287" s="135">
        <v>0.17749999999999999</v>
      </c>
      <c r="I287" s="136">
        <v>5.3550000000000004</v>
      </c>
      <c r="J287" s="137">
        <v>5.36</v>
      </c>
      <c r="K287" s="137">
        <v>5.3650000000000002</v>
      </c>
      <c r="L287" s="137">
        <v>7.496810000000001E-2</v>
      </c>
      <c r="M287" s="137">
        <v>7.496810000000001E-2</v>
      </c>
      <c r="N287" s="138">
        <v>0</v>
      </c>
      <c r="O287" s="138">
        <v>0</v>
      </c>
      <c r="P287" s="104"/>
      <c r="Q287" s="104"/>
      <c r="R287" s="117">
        <f t="shared" ca="1" si="37"/>
        <v>45352</v>
      </c>
      <c r="S287" s="106">
        <f t="shared" si="34"/>
        <v>0.48000000000000004</v>
      </c>
      <c r="T287" s="105">
        <f t="shared" si="35"/>
        <v>0.55000000000000004</v>
      </c>
      <c r="U287" s="107">
        <f t="shared" si="38"/>
        <v>0.62000000000000011</v>
      </c>
      <c r="BP287" s="81">
        <f t="shared" si="36"/>
        <v>286</v>
      </c>
      <c r="BQ287" s="112" t="s">
        <v>520</v>
      </c>
      <c r="BR287" s="80" t="s">
        <v>228</v>
      </c>
      <c r="BS287" s="79" t="s">
        <v>229</v>
      </c>
      <c r="BT287" s="85" t="s">
        <v>230</v>
      </c>
      <c r="BU287" s="85"/>
      <c r="BV287" s="79">
        <v>1</v>
      </c>
      <c r="BW287" s="80" t="s">
        <v>1119</v>
      </c>
      <c r="BX287"/>
    </row>
    <row r="288" spans="1:76" ht="12.75" x14ac:dyDescent="0.2">
      <c r="A288" s="102"/>
      <c r="B288" s="103">
        <f t="shared" ca="1" si="39"/>
        <v>45383</v>
      </c>
      <c r="C288" s="135">
        <v>6.3763984584411015E-2</v>
      </c>
      <c r="D288" s="135">
        <v>0.6</v>
      </c>
      <c r="E288" s="135">
        <v>0.6</v>
      </c>
      <c r="F288" s="135">
        <v>0.16250000000000001</v>
      </c>
      <c r="G288" s="135">
        <v>0.17</v>
      </c>
      <c r="H288" s="135">
        <v>0.17749999999999999</v>
      </c>
      <c r="I288" s="136">
        <v>5.3650000000000002</v>
      </c>
      <c r="J288" s="137">
        <v>5.37</v>
      </c>
      <c r="K288" s="137">
        <v>5.375</v>
      </c>
      <c r="L288" s="137">
        <v>7.496810000000001E-2</v>
      </c>
      <c r="M288" s="137">
        <v>7.496810000000001E-2</v>
      </c>
      <c r="N288" s="138">
        <v>0</v>
      </c>
      <c r="O288" s="138">
        <v>0</v>
      </c>
      <c r="P288" s="104"/>
      <c r="Q288" s="104"/>
      <c r="R288" s="117">
        <f t="shared" ca="1" si="37"/>
        <v>45383</v>
      </c>
      <c r="S288" s="106">
        <f t="shared" si="34"/>
        <v>0.53</v>
      </c>
      <c r="T288" s="105">
        <f t="shared" si="35"/>
        <v>0.6</v>
      </c>
      <c r="U288" s="107">
        <f t="shared" si="38"/>
        <v>0.66999999999999993</v>
      </c>
      <c r="BP288" s="81">
        <f t="shared" si="36"/>
        <v>287</v>
      </c>
      <c r="BQ288" s="112" t="s">
        <v>521</v>
      </c>
      <c r="BR288" s="80" t="s">
        <v>228</v>
      </c>
      <c r="BS288" s="79" t="s">
        <v>229</v>
      </c>
      <c r="BT288" s="85" t="s">
        <v>230</v>
      </c>
      <c r="BU288" s="85"/>
      <c r="BV288" s="79">
        <v>1</v>
      </c>
      <c r="BW288" s="80" t="s">
        <v>1120</v>
      </c>
      <c r="BX288"/>
    </row>
    <row r="289" spans="1:76" ht="12.75" x14ac:dyDescent="0.2">
      <c r="A289" s="102"/>
      <c r="B289" s="103">
        <f t="shared" ca="1" si="39"/>
        <v>45413</v>
      </c>
      <c r="C289" s="135">
        <v>6.3784732356862009E-2</v>
      </c>
      <c r="D289" s="135">
        <v>0.6</v>
      </c>
      <c r="E289" s="135">
        <v>0.6</v>
      </c>
      <c r="F289" s="135">
        <v>0.16250000000000001</v>
      </c>
      <c r="G289" s="135">
        <v>0.17</v>
      </c>
      <c r="H289" s="135">
        <v>0.17749999999999999</v>
      </c>
      <c r="I289" s="136">
        <v>5.3820000000000006</v>
      </c>
      <c r="J289" s="137">
        <v>5.3870000000000005</v>
      </c>
      <c r="K289" s="137">
        <v>5.3920000000000003</v>
      </c>
      <c r="L289" s="137">
        <v>7.496810000000001E-2</v>
      </c>
      <c r="M289" s="137">
        <v>7.496810000000001E-2</v>
      </c>
      <c r="N289" s="138">
        <v>0</v>
      </c>
      <c r="O289" s="138">
        <v>0</v>
      </c>
      <c r="P289" s="104"/>
      <c r="Q289" s="104"/>
      <c r="R289" s="117">
        <f t="shared" ca="1" si="37"/>
        <v>45413</v>
      </c>
      <c r="S289" s="106">
        <f t="shared" si="34"/>
        <v>0.53</v>
      </c>
      <c r="T289" s="105">
        <f t="shared" si="35"/>
        <v>0.6</v>
      </c>
      <c r="U289" s="107">
        <f t="shared" si="38"/>
        <v>0.66999999999999993</v>
      </c>
      <c r="BP289" s="81">
        <f t="shared" si="36"/>
        <v>288</v>
      </c>
      <c r="BQ289" s="112" t="s">
        <v>522</v>
      </c>
      <c r="BR289" s="80" t="s">
        <v>228</v>
      </c>
      <c r="BS289" s="79" t="s">
        <v>229</v>
      </c>
      <c r="BT289" s="85" t="s">
        <v>230</v>
      </c>
      <c r="BU289" s="85"/>
      <c r="BV289" s="79">
        <v>1</v>
      </c>
      <c r="BW289" s="80" t="s">
        <v>1121</v>
      </c>
      <c r="BX289"/>
    </row>
    <row r="290" spans="1:76" ht="12.75" x14ac:dyDescent="0.2">
      <c r="A290" s="102"/>
      <c r="B290" s="103">
        <f t="shared" ca="1" si="39"/>
        <v>45444</v>
      </c>
      <c r="C290" s="135">
        <v>6.3804810846466012E-2</v>
      </c>
      <c r="D290" s="135">
        <v>0.65</v>
      </c>
      <c r="E290" s="135">
        <v>0.65</v>
      </c>
      <c r="F290" s="135">
        <v>0.16250000000000001</v>
      </c>
      <c r="G290" s="135">
        <v>0.17</v>
      </c>
      <c r="H290" s="135">
        <v>0.17749999999999999</v>
      </c>
      <c r="I290" s="136">
        <v>5.3920000000000003</v>
      </c>
      <c r="J290" s="137">
        <v>5.3970000000000002</v>
      </c>
      <c r="K290" s="137">
        <v>5.4020000000000001</v>
      </c>
      <c r="L290" s="137">
        <v>7.496810000000001E-2</v>
      </c>
      <c r="M290" s="137">
        <v>7.496810000000001E-2</v>
      </c>
      <c r="N290" s="138">
        <v>0</v>
      </c>
      <c r="O290" s="138">
        <v>0</v>
      </c>
      <c r="P290" s="104"/>
      <c r="Q290" s="104"/>
      <c r="R290" s="117">
        <f t="shared" ca="1" si="37"/>
        <v>45444</v>
      </c>
      <c r="S290" s="106">
        <f t="shared" si="34"/>
        <v>0.58000000000000007</v>
      </c>
      <c r="T290" s="105">
        <f t="shared" si="35"/>
        <v>0.65</v>
      </c>
      <c r="U290" s="107">
        <f t="shared" si="38"/>
        <v>0.72</v>
      </c>
      <c r="BP290" s="81">
        <f t="shared" si="36"/>
        <v>289</v>
      </c>
      <c r="BQ290" s="112" t="s">
        <v>523</v>
      </c>
      <c r="BR290" s="80" t="s">
        <v>228</v>
      </c>
      <c r="BS290" s="79" t="s">
        <v>229</v>
      </c>
      <c r="BT290" s="85" t="s">
        <v>230</v>
      </c>
      <c r="BU290" s="85"/>
      <c r="BV290" s="79">
        <v>1</v>
      </c>
      <c r="BW290" s="80" t="s">
        <v>1122</v>
      </c>
      <c r="BX290"/>
    </row>
    <row r="291" spans="1:76" ht="12.75" x14ac:dyDescent="0.2">
      <c r="A291" s="102"/>
      <c r="B291" s="103">
        <f t="shared" ca="1" si="39"/>
        <v>45474</v>
      </c>
      <c r="C291" s="135">
        <v>6.3825558619197004E-2</v>
      </c>
      <c r="D291" s="135">
        <v>0.8</v>
      </c>
      <c r="E291" s="135">
        <v>0.8</v>
      </c>
      <c r="F291" s="135">
        <v>0.16250000000000001</v>
      </c>
      <c r="G291" s="135">
        <v>0.17</v>
      </c>
      <c r="H291" s="135">
        <v>0.17749999999999999</v>
      </c>
      <c r="I291" s="136">
        <v>5.5370000000000008</v>
      </c>
      <c r="J291" s="137">
        <v>5.5420000000000007</v>
      </c>
      <c r="K291" s="137">
        <v>5.5470000000000006</v>
      </c>
      <c r="L291" s="137">
        <v>-4.9887000000000004E-3</v>
      </c>
      <c r="M291" s="137">
        <v>-4.9887000000000004E-3</v>
      </c>
      <c r="N291" s="138">
        <v>0</v>
      </c>
      <c r="O291" s="138">
        <v>0</v>
      </c>
      <c r="P291" s="104"/>
      <c r="Q291" s="104"/>
      <c r="R291" s="117">
        <f t="shared" ca="1" si="37"/>
        <v>45474</v>
      </c>
      <c r="S291" s="106">
        <f t="shared" si="34"/>
        <v>0.73</v>
      </c>
      <c r="T291" s="105">
        <f t="shared" si="35"/>
        <v>0.8</v>
      </c>
      <c r="U291" s="107">
        <f t="shared" si="38"/>
        <v>0.87000000000000011</v>
      </c>
      <c r="BP291" s="81">
        <f t="shared" si="36"/>
        <v>290</v>
      </c>
      <c r="BQ291" s="112" t="s">
        <v>524</v>
      </c>
      <c r="BR291" s="80" t="s">
        <v>228</v>
      </c>
      <c r="BS291" s="79" t="s">
        <v>229</v>
      </c>
      <c r="BT291" s="85" t="s">
        <v>230</v>
      </c>
      <c r="BU291" s="85"/>
      <c r="BV291" s="79">
        <v>1</v>
      </c>
      <c r="BW291" s="80" t="s">
        <v>1123</v>
      </c>
      <c r="BX291"/>
    </row>
    <row r="292" spans="1:76" ht="12.75" x14ac:dyDescent="0.2">
      <c r="A292" s="102"/>
      <c r="B292" s="103">
        <f t="shared" ca="1" si="39"/>
        <v>45505</v>
      </c>
      <c r="C292" s="135">
        <v>6.3845637109073011E-2</v>
      </c>
      <c r="D292" s="135">
        <v>1.1000000000000001</v>
      </c>
      <c r="E292" s="135">
        <v>1.1000000000000001</v>
      </c>
      <c r="F292" s="135">
        <v>0.16250000000000001</v>
      </c>
      <c r="G292" s="135">
        <v>0.17</v>
      </c>
      <c r="H292" s="135">
        <v>0.17749999999999999</v>
      </c>
      <c r="I292" s="136">
        <v>5.6720000000000006</v>
      </c>
      <c r="J292" s="137">
        <v>5.6770000000000005</v>
      </c>
      <c r="K292" s="137">
        <v>5.6820000000000004</v>
      </c>
      <c r="L292" s="137">
        <v>-1.9951900000000002E-2</v>
      </c>
      <c r="M292" s="137">
        <v>-1.9951900000000002E-2</v>
      </c>
      <c r="N292" s="138">
        <v>0</v>
      </c>
      <c r="O292" s="138">
        <v>0</v>
      </c>
      <c r="P292" s="104"/>
      <c r="Q292" s="104"/>
      <c r="R292" s="117">
        <f t="shared" ca="1" si="37"/>
        <v>45505</v>
      </c>
      <c r="S292" s="106">
        <f t="shared" si="34"/>
        <v>1.03</v>
      </c>
      <c r="T292" s="105">
        <f t="shared" si="35"/>
        <v>1.1000000000000001</v>
      </c>
      <c r="U292" s="107">
        <f t="shared" si="38"/>
        <v>1.1700000000000002</v>
      </c>
      <c r="BP292" s="81">
        <f t="shared" si="36"/>
        <v>291</v>
      </c>
      <c r="BQ292" s="112" t="s">
        <v>525</v>
      </c>
      <c r="BR292" s="80" t="s">
        <v>228</v>
      </c>
      <c r="BS292" s="79" t="s">
        <v>229</v>
      </c>
      <c r="BT292" s="85" t="s">
        <v>230</v>
      </c>
      <c r="BU292" s="85"/>
      <c r="BV292" s="79">
        <v>1</v>
      </c>
      <c r="BW292" s="80" t="s">
        <v>1124</v>
      </c>
      <c r="BX292"/>
    </row>
    <row r="293" spans="1:76" ht="12.75" x14ac:dyDescent="0.2">
      <c r="A293" s="102"/>
      <c r="B293" s="103">
        <f t="shared" ca="1" si="39"/>
        <v>45536</v>
      </c>
      <c r="C293" s="135">
        <v>6.3866384882085014E-2</v>
      </c>
      <c r="D293" s="135">
        <v>1.1000000000000001</v>
      </c>
      <c r="E293" s="135">
        <v>1.1000000000000001</v>
      </c>
      <c r="F293" s="135">
        <v>0.14249999999999999</v>
      </c>
      <c r="G293" s="135">
        <v>0.15</v>
      </c>
      <c r="H293" s="135">
        <v>0.1575</v>
      </c>
      <c r="I293" s="136">
        <v>6.3</v>
      </c>
      <c r="J293" s="137">
        <v>6.3049999999999997</v>
      </c>
      <c r="K293" s="137">
        <v>6.31</v>
      </c>
      <c r="L293" s="137">
        <v>-1.4955100000000001E-2</v>
      </c>
      <c r="M293" s="137">
        <v>-1.4955100000000001E-2</v>
      </c>
      <c r="N293" s="138">
        <v>0</v>
      </c>
      <c r="O293" s="138">
        <v>0</v>
      </c>
      <c r="P293" s="104"/>
      <c r="Q293" s="104"/>
      <c r="R293" s="117">
        <f t="shared" ca="1" si="37"/>
        <v>45536</v>
      </c>
      <c r="S293" s="106">
        <f t="shared" si="34"/>
        <v>1.03</v>
      </c>
      <c r="T293" s="105">
        <f t="shared" si="35"/>
        <v>1.1000000000000001</v>
      </c>
      <c r="U293" s="107">
        <f t="shared" si="38"/>
        <v>1.1700000000000002</v>
      </c>
      <c r="BP293" s="81">
        <f t="shared" si="36"/>
        <v>292</v>
      </c>
      <c r="BQ293" s="112" t="s">
        <v>526</v>
      </c>
      <c r="BR293" s="80" t="s">
        <v>228</v>
      </c>
      <c r="BS293" s="79" t="s">
        <v>229</v>
      </c>
      <c r="BT293" s="85" t="s">
        <v>230</v>
      </c>
      <c r="BU293" s="85"/>
      <c r="BV293" s="79">
        <v>1</v>
      </c>
      <c r="BW293" s="80" t="s">
        <v>1125</v>
      </c>
      <c r="BX293"/>
    </row>
    <row r="294" spans="1:76" ht="12.75" x14ac:dyDescent="0.2">
      <c r="A294" s="102"/>
      <c r="B294" s="103">
        <f t="shared" ca="1" si="39"/>
        <v>45566</v>
      </c>
      <c r="C294" s="135">
        <v>6.388713265524E-2</v>
      </c>
      <c r="D294" s="135">
        <v>1.1000000000000001</v>
      </c>
      <c r="E294" s="135">
        <v>1.1000000000000001</v>
      </c>
      <c r="F294" s="135">
        <v>0.29249999999999998</v>
      </c>
      <c r="G294" s="135">
        <v>0.3</v>
      </c>
      <c r="H294" s="135">
        <v>0.3075</v>
      </c>
      <c r="I294" s="136">
        <v>5.3479999999999999</v>
      </c>
      <c r="J294" s="137">
        <v>5.3529999999999998</v>
      </c>
      <c r="K294" s="137">
        <v>5.3579999999999997</v>
      </c>
      <c r="L294" s="137">
        <v>1.0042500000000001E-2</v>
      </c>
      <c r="M294" s="137">
        <v>1.0042500000000001E-2</v>
      </c>
      <c r="N294" s="138">
        <v>0</v>
      </c>
      <c r="O294" s="138">
        <v>0</v>
      </c>
      <c r="P294" s="104"/>
      <c r="Q294" s="104"/>
      <c r="R294" s="117">
        <f t="shared" ca="1" si="37"/>
        <v>45566</v>
      </c>
      <c r="S294" s="106">
        <f t="shared" si="34"/>
        <v>1.03</v>
      </c>
      <c r="T294" s="105">
        <f t="shared" si="35"/>
        <v>1.1000000000000001</v>
      </c>
      <c r="U294" s="107">
        <f t="shared" si="38"/>
        <v>1.1700000000000002</v>
      </c>
      <c r="BP294" s="81">
        <f t="shared" si="36"/>
        <v>293</v>
      </c>
      <c r="BQ294" s="112" t="s">
        <v>527</v>
      </c>
      <c r="BR294" s="80" t="s">
        <v>228</v>
      </c>
      <c r="BS294" s="79" t="s">
        <v>229</v>
      </c>
      <c r="BT294" s="85" t="s">
        <v>230</v>
      </c>
      <c r="BU294" s="85"/>
      <c r="BV294" s="79">
        <v>1</v>
      </c>
      <c r="BW294" s="80" t="s">
        <v>1126</v>
      </c>
      <c r="BX294"/>
    </row>
    <row r="295" spans="1:76" ht="12.75" x14ac:dyDescent="0.2">
      <c r="A295" s="102"/>
      <c r="B295" s="103">
        <f t="shared" ca="1" si="39"/>
        <v>45597</v>
      </c>
      <c r="C295" s="135">
        <v>6.3906541862514002E-2</v>
      </c>
      <c r="D295" s="135">
        <v>0.75</v>
      </c>
      <c r="E295" s="135">
        <v>0.75</v>
      </c>
      <c r="F295" s="135">
        <v>0.14249999999999999</v>
      </c>
      <c r="G295" s="135">
        <v>0.15</v>
      </c>
      <c r="H295" s="135">
        <v>0.1575</v>
      </c>
      <c r="I295" s="136">
        <v>4.5790000000000006</v>
      </c>
      <c r="J295" s="137">
        <v>4.5840000000000005</v>
      </c>
      <c r="K295" s="137">
        <v>4.5890000000000004</v>
      </c>
      <c r="L295" s="137">
        <v>2.0042500000000005E-2</v>
      </c>
      <c r="M295" s="137">
        <v>2.0042500000000005E-2</v>
      </c>
      <c r="N295" s="138">
        <v>0</v>
      </c>
      <c r="O295" s="138">
        <v>0</v>
      </c>
      <c r="P295" s="104"/>
      <c r="Q295" s="104"/>
      <c r="R295" s="117">
        <f t="shared" ca="1" si="37"/>
        <v>45597</v>
      </c>
      <c r="S295" s="106">
        <f t="shared" si="34"/>
        <v>0.67999999999999994</v>
      </c>
      <c r="T295" s="105">
        <f t="shared" si="35"/>
        <v>0.75</v>
      </c>
      <c r="U295" s="107">
        <f t="shared" si="38"/>
        <v>0.82000000000000006</v>
      </c>
      <c r="BP295" s="81">
        <f t="shared" si="36"/>
        <v>294</v>
      </c>
      <c r="BQ295" s="112" t="s">
        <v>528</v>
      </c>
      <c r="BR295" s="80" t="s">
        <v>228</v>
      </c>
      <c r="BS295" s="79" t="s">
        <v>229</v>
      </c>
      <c r="BT295" s="85" t="s">
        <v>230</v>
      </c>
      <c r="BU295" s="85"/>
      <c r="BV295" s="79">
        <v>1</v>
      </c>
      <c r="BW295" s="80" t="s">
        <v>1127</v>
      </c>
      <c r="BX295"/>
    </row>
    <row r="296" spans="1:76" ht="12.75" x14ac:dyDescent="0.2">
      <c r="A296" s="102"/>
      <c r="B296" s="103">
        <f t="shared" ca="1" si="39"/>
        <v>45627</v>
      </c>
      <c r="C296" s="135">
        <v>6.3927289635946016E-2</v>
      </c>
      <c r="D296" s="135">
        <v>0.45</v>
      </c>
      <c r="E296" s="135">
        <v>0.45</v>
      </c>
      <c r="F296" s="135">
        <v>0.14349999999999999</v>
      </c>
      <c r="G296" s="135">
        <v>0.151</v>
      </c>
      <c r="H296" s="135">
        <v>0.1585</v>
      </c>
      <c r="I296" s="136">
        <v>4.0125000000000002</v>
      </c>
      <c r="J296" s="137">
        <v>4.0175000000000001</v>
      </c>
      <c r="K296" s="137">
        <v>-0.18100000000000002</v>
      </c>
      <c r="L296" s="137">
        <v>7.9976600000000009E-2</v>
      </c>
      <c r="M296" s="137">
        <v>7.9976600000000009E-2</v>
      </c>
      <c r="N296" s="138">
        <v>0</v>
      </c>
      <c r="O296" s="138">
        <v>0</v>
      </c>
      <c r="P296" s="104"/>
      <c r="Q296" s="104"/>
      <c r="R296" s="117">
        <f t="shared" ca="1" si="37"/>
        <v>45627</v>
      </c>
      <c r="S296" s="106">
        <f t="shared" si="34"/>
        <v>0.38</v>
      </c>
      <c r="T296" s="105">
        <f t="shared" si="35"/>
        <v>0.45</v>
      </c>
      <c r="U296" s="107">
        <f t="shared" si="38"/>
        <v>0.52</v>
      </c>
      <c r="BP296" s="81">
        <f t="shared" si="36"/>
        <v>295</v>
      </c>
      <c r="BQ296" s="112" t="s">
        <v>529</v>
      </c>
      <c r="BR296" s="80" t="s">
        <v>228</v>
      </c>
      <c r="BS296" s="79" t="s">
        <v>229</v>
      </c>
      <c r="BT296" s="85" t="s">
        <v>230</v>
      </c>
      <c r="BU296" s="85"/>
      <c r="BV296" s="79">
        <v>1</v>
      </c>
      <c r="BW296" s="80" t="s">
        <v>1128</v>
      </c>
      <c r="BX296"/>
    </row>
    <row r="297" spans="1:76" ht="12.75" x14ac:dyDescent="0.2">
      <c r="A297" s="102"/>
      <c r="B297" s="103">
        <f t="shared" ca="1" si="39"/>
        <v>45658</v>
      </c>
      <c r="C297" s="135">
        <v>6.394736812649901E-2</v>
      </c>
      <c r="D297" s="135">
        <v>0.5</v>
      </c>
      <c r="E297" s="135">
        <v>0.5</v>
      </c>
      <c r="F297" s="135">
        <v>0.14349999999999999</v>
      </c>
      <c r="G297" s="135">
        <v>0.151</v>
      </c>
      <c r="H297" s="135">
        <v>0.1585</v>
      </c>
      <c r="I297" s="136">
        <v>3.9905000000000004</v>
      </c>
      <c r="J297" s="137">
        <v>3.9955000000000003</v>
      </c>
      <c r="K297" s="137">
        <v>-0.19</v>
      </c>
      <c r="L297" s="137">
        <v>7.9968100000000014E-2</v>
      </c>
      <c r="M297" s="137">
        <v>7.9968100000000014E-2</v>
      </c>
      <c r="N297" s="138">
        <v>0</v>
      </c>
      <c r="O297" s="138">
        <v>0</v>
      </c>
      <c r="P297" s="104"/>
      <c r="Q297" s="104"/>
      <c r="R297" s="117">
        <f t="shared" ca="1" si="37"/>
        <v>45658</v>
      </c>
      <c r="S297" s="106">
        <f t="shared" si="34"/>
        <v>0.43</v>
      </c>
      <c r="T297" s="105">
        <f t="shared" si="35"/>
        <v>0.5</v>
      </c>
      <c r="U297" s="107">
        <f t="shared" si="38"/>
        <v>0.57000000000000006</v>
      </c>
      <c r="BP297" s="81">
        <f t="shared" si="36"/>
        <v>296</v>
      </c>
      <c r="BQ297" s="112" t="s">
        <v>530</v>
      </c>
      <c r="BR297" s="80" t="s">
        <v>228</v>
      </c>
      <c r="BS297" s="79" t="s">
        <v>229</v>
      </c>
      <c r="BT297" s="85" t="s">
        <v>230</v>
      </c>
      <c r="BU297" s="85"/>
      <c r="BV297" s="79">
        <v>1</v>
      </c>
      <c r="BW297" s="80" t="s">
        <v>1129</v>
      </c>
      <c r="BX297"/>
    </row>
    <row r="298" spans="1:76" ht="12.75" x14ac:dyDescent="0.2">
      <c r="A298" s="102"/>
      <c r="B298" s="103">
        <f t="shared" ca="1" si="39"/>
        <v>45689</v>
      </c>
      <c r="C298" s="135">
        <v>6.3968115900211023E-2</v>
      </c>
      <c r="D298" s="135">
        <v>0.5</v>
      </c>
      <c r="E298" s="135">
        <v>0.5</v>
      </c>
      <c r="F298" s="135">
        <v>0.14349999999999999</v>
      </c>
      <c r="G298" s="135">
        <v>0.151</v>
      </c>
      <c r="H298" s="135">
        <v>0.1585</v>
      </c>
      <c r="I298" s="136">
        <v>3.9944999999999999</v>
      </c>
      <c r="J298" s="137">
        <v>3.9994999999999998</v>
      </c>
      <c r="K298" s="137">
        <v>-0.19500000000000001</v>
      </c>
      <c r="L298" s="137">
        <v>7.9968100000000014E-2</v>
      </c>
      <c r="M298" s="137">
        <v>7.9968100000000014E-2</v>
      </c>
      <c r="N298" s="138">
        <v>0</v>
      </c>
      <c r="O298" s="138">
        <v>0</v>
      </c>
      <c r="P298" s="104"/>
      <c r="Q298" s="104"/>
      <c r="R298" s="117">
        <f t="shared" ca="1" si="37"/>
        <v>45689</v>
      </c>
      <c r="S298" s="106">
        <f t="shared" si="34"/>
        <v>0.43</v>
      </c>
      <c r="T298" s="105">
        <f t="shared" si="35"/>
        <v>0.5</v>
      </c>
      <c r="U298" s="107">
        <f t="shared" si="38"/>
        <v>0.57000000000000006</v>
      </c>
      <c r="BP298" s="81">
        <f t="shared" si="36"/>
        <v>297</v>
      </c>
      <c r="BQ298" s="112" t="s">
        <v>531</v>
      </c>
      <c r="BR298" s="80" t="s">
        <v>228</v>
      </c>
      <c r="BS298" s="79" t="s">
        <v>229</v>
      </c>
      <c r="BT298" s="85" t="s">
        <v>230</v>
      </c>
      <c r="BU298" s="85"/>
      <c r="BV298" s="79">
        <v>1</v>
      </c>
      <c r="BW298" s="80" t="s">
        <v>1130</v>
      </c>
      <c r="BX298"/>
    </row>
    <row r="299" spans="1:76" ht="12.75" x14ac:dyDescent="0.2">
      <c r="A299" s="102"/>
      <c r="B299" s="103">
        <f t="shared" ca="1" si="39"/>
        <v>45717</v>
      </c>
      <c r="C299" s="135">
        <v>6.3988194391036021E-2</v>
      </c>
      <c r="D299" s="135">
        <v>0.55000000000000004</v>
      </c>
      <c r="E299" s="135">
        <v>0.55000000000000004</v>
      </c>
      <c r="F299" s="135">
        <v>0.14349999999999999</v>
      </c>
      <c r="G299" s="135">
        <v>0.151</v>
      </c>
      <c r="H299" s="135">
        <v>0.1585</v>
      </c>
      <c r="I299" s="136">
        <v>4.0265000000000004</v>
      </c>
      <c r="J299" s="137">
        <v>4.0315000000000003</v>
      </c>
      <c r="K299" s="137">
        <v>-0.20300000000000001</v>
      </c>
      <c r="L299" s="137">
        <v>7.9968100000000014E-2</v>
      </c>
      <c r="M299" s="137">
        <v>7.9968100000000014E-2</v>
      </c>
      <c r="N299" s="138">
        <v>0</v>
      </c>
      <c r="O299" s="138">
        <v>0</v>
      </c>
      <c r="P299" s="104"/>
      <c r="Q299" s="104"/>
      <c r="R299" s="117">
        <f t="shared" ca="1" si="37"/>
        <v>45717</v>
      </c>
      <c r="S299" s="106">
        <f t="shared" si="34"/>
        <v>0.48000000000000004</v>
      </c>
      <c r="T299" s="105">
        <f t="shared" si="35"/>
        <v>0.55000000000000004</v>
      </c>
      <c r="U299" s="107">
        <f t="shared" si="38"/>
        <v>0.62000000000000011</v>
      </c>
      <c r="BP299" s="81">
        <f t="shared" si="36"/>
        <v>298</v>
      </c>
      <c r="BQ299" s="112" t="s">
        <v>532</v>
      </c>
      <c r="BR299" s="80" t="s">
        <v>228</v>
      </c>
      <c r="BS299" s="79" t="s">
        <v>229</v>
      </c>
      <c r="BT299" s="85" t="s">
        <v>230</v>
      </c>
      <c r="BU299" s="85"/>
      <c r="BV299" s="79">
        <v>1</v>
      </c>
      <c r="BW299" s="80" t="s">
        <v>1131</v>
      </c>
      <c r="BX299"/>
    </row>
    <row r="300" spans="1:76" ht="12.75" x14ac:dyDescent="0.2">
      <c r="A300" s="102"/>
      <c r="B300" s="103">
        <f t="shared" ca="1" si="39"/>
        <v>45748</v>
      </c>
      <c r="C300" s="135">
        <v>6.4008942165029017E-2</v>
      </c>
      <c r="D300" s="135">
        <v>0.6</v>
      </c>
      <c r="E300" s="135">
        <v>0.6</v>
      </c>
      <c r="F300" s="135">
        <v>0.14349999999999999</v>
      </c>
      <c r="G300" s="135">
        <v>0.151</v>
      </c>
      <c r="H300" s="135">
        <v>0.1585</v>
      </c>
      <c r="I300" s="136">
        <v>4.0895000000000001</v>
      </c>
      <c r="J300" s="137">
        <v>4.0945</v>
      </c>
      <c r="K300" s="137">
        <v>-0.19800000000000001</v>
      </c>
      <c r="L300" s="137">
        <v>7.9968100000000014E-2</v>
      </c>
      <c r="M300" s="137">
        <v>7.9968100000000014E-2</v>
      </c>
      <c r="N300" s="138">
        <v>0</v>
      </c>
      <c r="O300" s="138">
        <v>0</v>
      </c>
      <c r="P300" s="104"/>
      <c r="Q300" s="104"/>
      <c r="R300" s="117">
        <f t="shared" ca="1" si="37"/>
        <v>45748</v>
      </c>
      <c r="S300" s="106">
        <f t="shared" si="34"/>
        <v>0.53</v>
      </c>
      <c r="T300" s="105">
        <f t="shared" si="35"/>
        <v>0.6</v>
      </c>
      <c r="U300" s="107">
        <f t="shared" si="38"/>
        <v>0.66999999999999993</v>
      </c>
      <c r="BP300" s="81">
        <f t="shared" si="36"/>
        <v>299</v>
      </c>
      <c r="BQ300" s="112" t="s">
        <v>533</v>
      </c>
      <c r="BR300" s="80" t="s">
        <v>228</v>
      </c>
      <c r="BS300" s="79" t="s">
        <v>229</v>
      </c>
      <c r="BT300" s="85" t="s">
        <v>230</v>
      </c>
      <c r="BU300" s="85"/>
      <c r="BV300" s="79">
        <v>1</v>
      </c>
      <c r="BW300" s="80" t="s">
        <v>1132</v>
      </c>
      <c r="BX300"/>
    </row>
    <row r="301" spans="1:76" ht="12.75" x14ac:dyDescent="0.2">
      <c r="A301" s="102"/>
      <c r="B301" s="103">
        <f t="shared" ca="1" si="39"/>
        <v>45778</v>
      </c>
      <c r="C301" s="135">
        <v>6.4029689939165024E-2</v>
      </c>
      <c r="D301" s="135">
        <v>0.6</v>
      </c>
      <c r="E301" s="135">
        <v>0.6</v>
      </c>
      <c r="F301" s="135">
        <v>0.14349999999999999</v>
      </c>
      <c r="G301" s="135">
        <v>0.151</v>
      </c>
      <c r="H301" s="135">
        <v>0.1585</v>
      </c>
      <c r="I301" s="136">
        <v>4.1140000000000008</v>
      </c>
      <c r="J301" s="137">
        <v>4.1190000000000007</v>
      </c>
      <c r="K301" s="137">
        <v>-0.20499999999999999</v>
      </c>
      <c r="L301" s="137">
        <v>7.9968100000000014E-2</v>
      </c>
      <c r="M301" s="137">
        <v>7.9968100000000014E-2</v>
      </c>
      <c r="N301" s="138">
        <v>0</v>
      </c>
      <c r="O301" s="138">
        <v>0</v>
      </c>
      <c r="P301" s="104"/>
      <c r="Q301" s="104"/>
      <c r="R301" s="117">
        <f t="shared" ca="1" si="37"/>
        <v>45778</v>
      </c>
      <c r="S301" s="106">
        <f t="shared" si="34"/>
        <v>0.53</v>
      </c>
      <c r="T301" s="105">
        <f t="shared" si="35"/>
        <v>0.6</v>
      </c>
      <c r="U301" s="107">
        <f t="shared" si="38"/>
        <v>0.66999999999999993</v>
      </c>
      <c r="BP301" s="81">
        <f t="shared" si="36"/>
        <v>300</v>
      </c>
      <c r="BQ301" s="112" t="s">
        <v>534</v>
      </c>
      <c r="BR301" s="80" t="s">
        <v>228</v>
      </c>
      <c r="BS301" s="79" t="s">
        <v>229</v>
      </c>
      <c r="BT301" s="85" t="s">
        <v>230</v>
      </c>
      <c r="BU301" s="85"/>
      <c r="BV301" s="79">
        <v>1</v>
      </c>
      <c r="BW301" s="80" t="s">
        <v>1133</v>
      </c>
      <c r="BX301"/>
    </row>
    <row r="302" spans="1:76" ht="12.75" x14ac:dyDescent="0.2">
      <c r="A302" s="102"/>
      <c r="B302" s="103">
        <f t="shared" ca="1" si="39"/>
        <v>45809</v>
      </c>
      <c r="C302" s="135">
        <v>6.4049768430400014E-2</v>
      </c>
      <c r="D302" s="135">
        <v>0.65</v>
      </c>
      <c r="E302" s="135">
        <v>0.65</v>
      </c>
      <c r="F302" s="135">
        <v>0.14349999999999999</v>
      </c>
      <c r="G302" s="135">
        <v>0.151</v>
      </c>
      <c r="H302" s="135">
        <v>0.1585</v>
      </c>
      <c r="I302" s="136">
        <v>4.085</v>
      </c>
      <c r="J302" s="137">
        <v>4.09</v>
      </c>
      <c r="K302" s="137">
        <v>-0.19900000000000004</v>
      </c>
      <c r="L302" s="137">
        <v>7.9968100000000014E-2</v>
      </c>
      <c r="M302" s="137">
        <v>7.9968100000000014E-2</v>
      </c>
      <c r="N302" s="138">
        <v>0</v>
      </c>
      <c r="O302" s="138">
        <v>0</v>
      </c>
      <c r="P302" s="104"/>
      <c r="Q302" s="104"/>
      <c r="R302" s="117">
        <f t="shared" ca="1" si="37"/>
        <v>45809</v>
      </c>
      <c r="S302" s="106">
        <f t="shared" si="34"/>
        <v>0.58000000000000007</v>
      </c>
      <c r="T302" s="105">
        <f t="shared" si="35"/>
        <v>0.65</v>
      </c>
      <c r="U302" s="107">
        <f t="shared" si="38"/>
        <v>0.72</v>
      </c>
      <c r="BP302" s="81">
        <f t="shared" si="36"/>
        <v>301</v>
      </c>
      <c r="BQ302" s="112" t="s">
        <v>535</v>
      </c>
      <c r="BR302" s="80" t="s">
        <v>228</v>
      </c>
      <c r="BS302" s="79" t="s">
        <v>229</v>
      </c>
      <c r="BT302" s="85" t="s">
        <v>230</v>
      </c>
      <c r="BU302" s="85"/>
      <c r="BV302" s="79">
        <v>1</v>
      </c>
      <c r="BW302" s="80" t="s">
        <v>1134</v>
      </c>
      <c r="BX302"/>
    </row>
    <row r="303" spans="1:76" ht="12.75" x14ac:dyDescent="0.2">
      <c r="A303" s="102"/>
      <c r="B303" s="103">
        <f t="shared" ca="1" si="39"/>
        <v>45839</v>
      </c>
      <c r="C303" s="135">
        <v>6.4070516204817005E-2</v>
      </c>
      <c r="D303" s="135">
        <v>0.8</v>
      </c>
      <c r="E303" s="135">
        <v>0.8</v>
      </c>
      <c r="F303" s="135">
        <v>0.14349999999999999</v>
      </c>
      <c r="G303" s="135">
        <v>0.151</v>
      </c>
      <c r="H303" s="135">
        <v>0.1585</v>
      </c>
      <c r="I303" s="136">
        <v>4.0330000000000004</v>
      </c>
      <c r="J303" s="137">
        <v>4.0380000000000003</v>
      </c>
      <c r="K303" s="137">
        <v>-0.19</v>
      </c>
      <c r="L303" s="137">
        <v>1.1200000000000001E-5</v>
      </c>
      <c r="M303" s="137">
        <v>1.1200000000000001E-5</v>
      </c>
      <c r="N303" s="138">
        <v>0</v>
      </c>
      <c r="O303" s="138">
        <v>0</v>
      </c>
      <c r="P303" s="104"/>
      <c r="Q303" s="104"/>
      <c r="R303" s="117">
        <f t="shared" ca="1" si="37"/>
        <v>45839</v>
      </c>
      <c r="S303" s="106">
        <f t="shared" si="34"/>
        <v>0.73</v>
      </c>
      <c r="T303" s="105">
        <f t="shared" si="35"/>
        <v>0.8</v>
      </c>
      <c r="U303" s="107">
        <f t="shared" si="38"/>
        <v>0.87000000000000011</v>
      </c>
      <c r="BP303" s="81">
        <f t="shared" si="36"/>
        <v>302</v>
      </c>
      <c r="BQ303" s="112" t="s">
        <v>536</v>
      </c>
      <c r="BR303" s="80" t="s">
        <v>228</v>
      </c>
      <c r="BS303" s="79" t="s">
        <v>229</v>
      </c>
      <c r="BT303" s="85" t="s">
        <v>230</v>
      </c>
      <c r="BU303" s="85"/>
      <c r="BV303" s="79">
        <v>1</v>
      </c>
      <c r="BW303" s="80" t="s">
        <v>1135</v>
      </c>
      <c r="BX303"/>
    </row>
    <row r="304" spans="1:76" ht="12.75" x14ac:dyDescent="0.2">
      <c r="A304" s="102"/>
      <c r="B304" s="103">
        <f t="shared" ca="1" si="39"/>
        <v>45870</v>
      </c>
      <c r="C304" s="135">
        <v>6.4090594696324013E-2</v>
      </c>
      <c r="D304" s="135">
        <v>1.1000000000000001</v>
      </c>
      <c r="E304" s="135">
        <v>1.1000000000000001</v>
      </c>
      <c r="F304" s="135">
        <v>0.14349999999999999</v>
      </c>
      <c r="G304" s="135">
        <v>0.151</v>
      </c>
      <c r="H304" s="135">
        <v>0.1585</v>
      </c>
      <c r="I304" s="136">
        <v>3.9960000000000004</v>
      </c>
      <c r="J304" s="137">
        <v>4.0010000000000003</v>
      </c>
      <c r="K304" s="137">
        <v>-0.18600000000000003</v>
      </c>
      <c r="L304" s="137">
        <v>-1.4951900000000001E-2</v>
      </c>
      <c r="M304" s="137">
        <v>-1.4951900000000001E-2</v>
      </c>
      <c r="N304" s="138">
        <v>0</v>
      </c>
      <c r="O304" s="138">
        <v>0</v>
      </c>
      <c r="P304" s="104"/>
      <c r="Q304" s="104"/>
      <c r="R304" s="117">
        <f t="shared" ca="1" si="37"/>
        <v>45870</v>
      </c>
      <c r="S304" s="106">
        <f t="shared" si="34"/>
        <v>1.03</v>
      </c>
      <c r="T304" s="105">
        <f t="shared" si="35"/>
        <v>1.1000000000000001</v>
      </c>
      <c r="U304" s="107">
        <f t="shared" si="38"/>
        <v>1.1700000000000002</v>
      </c>
      <c r="BP304" s="81">
        <f t="shared" si="36"/>
        <v>303</v>
      </c>
      <c r="BQ304" s="112" t="s">
        <v>537</v>
      </c>
      <c r="BR304" s="80" t="s">
        <v>228</v>
      </c>
      <c r="BS304" s="79" t="s">
        <v>229</v>
      </c>
      <c r="BT304" s="85" t="s">
        <v>230</v>
      </c>
      <c r="BU304" s="85"/>
      <c r="BV304" s="79">
        <v>1</v>
      </c>
      <c r="BW304" s="80" t="s">
        <v>1136</v>
      </c>
      <c r="BX304"/>
    </row>
    <row r="305" spans="1:76" ht="12.75" x14ac:dyDescent="0.2">
      <c r="A305" s="102"/>
      <c r="B305" s="103">
        <f t="shared" ca="1" si="39"/>
        <v>45901</v>
      </c>
      <c r="C305" s="135">
        <v>6.4111342471022015E-2</v>
      </c>
      <c r="D305" s="135">
        <v>1.1000000000000001</v>
      </c>
      <c r="E305" s="135">
        <v>1.1000000000000001</v>
      </c>
      <c r="F305" s="135">
        <v>0.14349999999999999</v>
      </c>
      <c r="G305" s="135">
        <v>0.151</v>
      </c>
      <c r="H305" s="135">
        <v>0.1585</v>
      </c>
      <c r="I305" s="136">
        <v>4.0579999999999998</v>
      </c>
      <c r="J305" s="137">
        <v>4.0630000000000006</v>
      </c>
      <c r="K305" s="137">
        <v>-0.17199999999999999</v>
      </c>
      <c r="L305" s="137">
        <v>-9.9550999999999997E-3</v>
      </c>
      <c r="M305" s="137">
        <v>-9.9550999999999997E-3</v>
      </c>
      <c r="N305" s="138">
        <v>0</v>
      </c>
      <c r="O305" s="138">
        <v>0</v>
      </c>
      <c r="P305" s="104"/>
      <c r="Q305" s="104"/>
      <c r="R305" s="117">
        <f t="shared" ca="1" si="37"/>
        <v>45901</v>
      </c>
      <c r="S305" s="106">
        <f t="shared" si="34"/>
        <v>1.03</v>
      </c>
      <c r="T305" s="105">
        <f t="shared" si="35"/>
        <v>1.1000000000000001</v>
      </c>
      <c r="U305" s="107">
        <f t="shared" si="38"/>
        <v>1.1700000000000002</v>
      </c>
      <c r="BP305" s="81">
        <f t="shared" si="36"/>
        <v>304</v>
      </c>
      <c r="BQ305" s="112" t="s">
        <v>538</v>
      </c>
      <c r="BR305" s="80" t="s">
        <v>228</v>
      </c>
      <c r="BS305" s="79" t="s">
        <v>229</v>
      </c>
      <c r="BT305" s="85" t="s">
        <v>230</v>
      </c>
      <c r="BU305" s="85"/>
      <c r="BV305" s="79">
        <v>1</v>
      </c>
      <c r="BW305" s="80" t="s">
        <v>1137</v>
      </c>
      <c r="BX305"/>
    </row>
    <row r="306" spans="1:76" ht="12.75" x14ac:dyDescent="0.2">
      <c r="A306" s="102"/>
      <c r="B306" s="103">
        <f t="shared" ca="1" si="39"/>
        <v>45931</v>
      </c>
      <c r="C306" s="135">
        <v>6.4132090245862014E-2</v>
      </c>
      <c r="D306" s="135">
        <v>1.1000000000000001</v>
      </c>
      <c r="E306" s="135">
        <v>1.1000000000000001</v>
      </c>
      <c r="F306" s="135">
        <v>0.14349999999999999</v>
      </c>
      <c r="G306" s="135">
        <v>0.151</v>
      </c>
      <c r="H306" s="135">
        <v>0.1585</v>
      </c>
      <c r="I306" s="136">
        <v>4.2824999999999998</v>
      </c>
      <c r="J306" s="137">
        <v>4.2874999999999996</v>
      </c>
      <c r="K306" s="137">
        <v>-0.17199999999999999</v>
      </c>
      <c r="L306" s="137">
        <v>1.5042500000000002E-2</v>
      </c>
      <c r="M306" s="137">
        <v>1.5042500000000002E-2</v>
      </c>
      <c r="N306" s="138">
        <v>0</v>
      </c>
      <c r="O306" s="138">
        <v>0</v>
      </c>
      <c r="P306" s="104"/>
      <c r="Q306" s="104"/>
      <c r="R306" s="117">
        <f t="shared" ca="1" si="37"/>
        <v>45931</v>
      </c>
      <c r="S306" s="106">
        <f t="shared" si="34"/>
        <v>1.03</v>
      </c>
      <c r="T306" s="105">
        <f t="shared" si="35"/>
        <v>1.1000000000000001</v>
      </c>
      <c r="U306" s="107">
        <f t="shared" si="38"/>
        <v>1.1700000000000002</v>
      </c>
      <c r="BP306" s="81">
        <f t="shared" si="36"/>
        <v>305</v>
      </c>
      <c r="BQ306" s="112" t="s">
        <v>539</v>
      </c>
      <c r="BR306" s="80" t="s">
        <v>228</v>
      </c>
      <c r="BS306" s="79" t="s">
        <v>229</v>
      </c>
      <c r="BT306" s="85" t="s">
        <v>230</v>
      </c>
      <c r="BU306" s="85"/>
      <c r="BV306" s="79">
        <v>1</v>
      </c>
      <c r="BW306" s="80" t="s">
        <v>1138</v>
      </c>
      <c r="BX306"/>
    </row>
    <row r="307" spans="1:76" ht="12.75" x14ac:dyDescent="0.2">
      <c r="A307" s="102"/>
      <c r="B307" s="103">
        <f t="shared" ca="1" si="39"/>
        <v>45962</v>
      </c>
      <c r="C307" s="135">
        <v>6.4150830171646994E-2</v>
      </c>
      <c r="D307" s="135">
        <v>0.75</v>
      </c>
      <c r="E307" s="135">
        <v>0.75</v>
      </c>
      <c r="F307" s="135">
        <v>0.14349999999999999</v>
      </c>
      <c r="G307" s="135">
        <v>0.151</v>
      </c>
      <c r="H307" s="135">
        <v>0.1585</v>
      </c>
      <c r="I307" s="136">
        <v>4.5545</v>
      </c>
      <c r="J307" s="137">
        <v>4.5594999999999999</v>
      </c>
      <c r="K307" s="137">
        <v>-0.17199999999999999</v>
      </c>
      <c r="L307" s="137">
        <v>2.5042500000000002E-2</v>
      </c>
      <c r="M307" s="137">
        <v>2.5042500000000002E-2</v>
      </c>
      <c r="N307" s="138">
        <v>0</v>
      </c>
      <c r="O307" s="138">
        <v>0</v>
      </c>
      <c r="P307" s="104"/>
      <c r="Q307" s="104"/>
      <c r="R307" s="117">
        <f t="shared" ca="1" si="37"/>
        <v>45962</v>
      </c>
      <c r="S307" s="106">
        <f t="shared" si="34"/>
        <v>0.67999999999999994</v>
      </c>
      <c r="T307" s="105">
        <f t="shared" si="35"/>
        <v>0.75</v>
      </c>
      <c r="U307" s="107">
        <f t="shared" si="38"/>
        <v>0.82000000000000006</v>
      </c>
      <c r="BP307" s="81">
        <f t="shared" si="36"/>
        <v>306</v>
      </c>
      <c r="BQ307" s="112" t="s">
        <v>540</v>
      </c>
      <c r="BR307" s="80" t="s">
        <v>228</v>
      </c>
      <c r="BS307" s="79" t="s">
        <v>229</v>
      </c>
      <c r="BT307" s="85" t="s">
        <v>230</v>
      </c>
      <c r="BU307" s="85"/>
      <c r="BV307" s="79">
        <v>1</v>
      </c>
      <c r="BW307" s="80" t="s">
        <v>1139</v>
      </c>
      <c r="BX307"/>
    </row>
    <row r="308" spans="1:76" ht="12.75" x14ac:dyDescent="0.2">
      <c r="A308" s="102"/>
      <c r="B308" s="103">
        <f t="shared" ca="1" si="39"/>
        <v>45992</v>
      </c>
      <c r="C308" s="135">
        <v>6.4171577946759026E-2</v>
      </c>
      <c r="D308" s="135">
        <v>0.45</v>
      </c>
      <c r="E308" s="135">
        <v>0.45</v>
      </c>
      <c r="F308" s="135">
        <v>0.14349999999999999</v>
      </c>
      <c r="G308" s="135">
        <v>0.151</v>
      </c>
      <c r="H308" s="135">
        <v>0.1585</v>
      </c>
      <c r="I308" s="136">
        <v>-5.0000000000000001E-3</v>
      </c>
      <c r="J308" s="137">
        <v>4.5970000000000004</v>
      </c>
      <c r="K308" s="137">
        <v>-0.17199999999999999</v>
      </c>
      <c r="L308" s="137">
        <v>8.4976600000000013E-2</v>
      </c>
      <c r="M308" s="137">
        <v>8.4976600000000013E-2</v>
      </c>
      <c r="N308" s="138">
        <v>0</v>
      </c>
      <c r="O308" s="138">
        <v>0</v>
      </c>
      <c r="P308" s="104"/>
      <c r="Q308" s="104"/>
      <c r="R308" s="117">
        <f t="shared" ca="1" si="37"/>
        <v>45992</v>
      </c>
      <c r="S308" s="106">
        <f t="shared" si="34"/>
        <v>0.38</v>
      </c>
      <c r="T308" s="105">
        <f t="shared" si="35"/>
        <v>0.45</v>
      </c>
      <c r="U308" s="107">
        <f t="shared" si="38"/>
        <v>0.52</v>
      </c>
      <c r="BP308" s="81">
        <f t="shared" si="36"/>
        <v>307</v>
      </c>
      <c r="BQ308" s="112" t="s">
        <v>541</v>
      </c>
      <c r="BR308" s="80" t="s">
        <v>228</v>
      </c>
      <c r="BS308" s="79" t="s">
        <v>229</v>
      </c>
      <c r="BT308" s="85" t="s">
        <v>230</v>
      </c>
      <c r="BU308" s="85"/>
      <c r="BV308" s="79">
        <v>1</v>
      </c>
      <c r="BW308" s="80" t="s">
        <v>1140</v>
      </c>
      <c r="BX308"/>
    </row>
    <row r="309" spans="1:76" ht="12.75" x14ac:dyDescent="0.2">
      <c r="A309" s="102"/>
      <c r="B309" s="103">
        <f t="shared" ca="1" si="39"/>
        <v>46023</v>
      </c>
      <c r="C309" s="135">
        <v>6.419165643893901E-2</v>
      </c>
      <c r="D309" s="135">
        <v>0.5</v>
      </c>
      <c r="E309" s="135">
        <v>0.5</v>
      </c>
      <c r="F309" s="135">
        <v>0.14349999999999999</v>
      </c>
      <c r="G309" s="135">
        <v>0.151</v>
      </c>
      <c r="H309" s="135">
        <v>0.1585</v>
      </c>
      <c r="I309" s="136">
        <v>5.4160000000000004</v>
      </c>
      <c r="J309" s="137">
        <v>5.4210000000000003</v>
      </c>
      <c r="K309" s="137">
        <v>-0.17199999999999999</v>
      </c>
      <c r="L309" s="137">
        <v>8.4968100000000005E-2</v>
      </c>
      <c r="M309" s="137">
        <v>8.4968100000000005E-2</v>
      </c>
      <c r="N309" s="138">
        <v>0</v>
      </c>
      <c r="O309" s="138">
        <v>0</v>
      </c>
      <c r="P309" s="104"/>
      <c r="Q309" s="104"/>
      <c r="R309" s="117">
        <f t="shared" ca="1" si="37"/>
        <v>46023</v>
      </c>
      <c r="S309" s="106">
        <f t="shared" si="34"/>
        <v>0.43</v>
      </c>
      <c r="T309" s="105">
        <f t="shared" si="35"/>
        <v>0.5</v>
      </c>
      <c r="U309" s="107">
        <f t="shared" si="38"/>
        <v>0.57000000000000006</v>
      </c>
      <c r="BP309" s="81">
        <f t="shared" si="36"/>
        <v>308</v>
      </c>
      <c r="BQ309" s="112" t="s">
        <v>542</v>
      </c>
      <c r="BR309" s="80" t="s">
        <v>228</v>
      </c>
      <c r="BS309" s="79" t="s">
        <v>229</v>
      </c>
      <c r="BT309" s="85" t="s">
        <v>230</v>
      </c>
      <c r="BU309" s="85"/>
      <c r="BV309" s="79">
        <v>1</v>
      </c>
      <c r="BW309" s="80" t="s">
        <v>1141</v>
      </c>
      <c r="BX309"/>
    </row>
    <row r="310" spans="1:76" ht="12.75" x14ac:dyDescent="0.2">
      <c r="A310" s="102"/>
      <c r="B310" s="103">
        <f t="shared" ca="1" si="39"/>
        <v>46054</v>
      </c>
      <c r="C310" s="135">
        <v>6.4212404214332011E-2</v>
      </c>
      <c r="D310" s="135">
        <v>0.5</v>
      </c>
      <c r="E310" s="135">
        <v>0.5</v>
      </c>
      <c r="F310" s="135">
        <v>0.14349999999999999</v>
      </c>
      <c r="G310" s="135">
        <v>0.151</v>
      </c>
      <c r="H310" s="135">
        <v>0.1585</v>
      </c>
      <c r="I310" s="136">
        <v>5.4160000000000004</v>
      </c>
      <c r="J310" s="137">
        <v>5.4210000000000003</v>
      </c>
      <c r="K310" s="137">
        <v>-0.17199999999999999</v>
      </c>
      <c r="L310" s="137">
        <v>8.4968100000000005E-2</v>
      </c>
      <c r="M310" s="137">
        <v>8.4968100000000005E-2</v>
      </c>
      <c r="N310" s="138">
        <v>0</v>
      </c>
      <c r="O310" s="138">
        <v>0</v>
      </c>
      <c r="P310" s="104"/>
      <c r="Q310" s="104"/>
      <c r="R310" s="117">
        <f t="shared" ca="1" si="37"/>
        <v>46054</v>
      </c>
      <c r="S310" s="106">
        <f t="shared" si="34"/>
        <v>0.43</v>
      </c>
      <c r="T310" s="105">
        <f t="shared" si="35"/>
        <v>0.5</v>
      </c>
      <c r="U310" s="107">
        <f t="shared" si="38"/>
        <v>0.57000000000000006</v>
      </c>
      <c r="BP310" s="81">
        <f t="shared" si="36"/>
        <v>309</v>
      </c>
      <c r="BQ310" s="112" t="s">
        <v>543</v>
      </c>
      <c r="BR310" s="80" t="s">
        <v>228</v>
      </c>
      <c r="BS310" s="79" t="s">
        <v>229</v>
      </c>
      <c r="BT310" s="85" t="s">
        <v>230</v>
      </c>
      <c r="BU310" s="85"/>
      <c r="BV310" s="79">
        <v>1</v>
      </c>
      <c r="BW310" s="80" t="s">
        <v>1142</v>
      </c>
      <c r="BX310"/>
    </row>
    <row r="311" spans="1:76" ht="12.75" x14ac:dyDescent="0.2">
      <c r="A311" s="102"/>
      <c r="B311" s="103">
        <f t="shared" ca="1" si="39"/>
        <v>46082</v>
      </c>
      <c r="C311" s="135">
        <v>6.4232482706783001E-2</v>
      </c>
      <c r="D311" s="135">
        <v>0.55000000000000004</v>
      </c>
      <c r="E311" s="135">
        <v>0.55000000000000004</v>
      </c>
      <c r="F311" s="135">
        <v>0.14349999999999999</v>
      </c>
      <c r="G311" s="135">
        <v>0.151</v>
      </c>
      <c r="H311" s="135">
        <v>0.1585</v>
      </c>
      <c r="I311" s="136">
        <v>0</v>
      </c>
      <c r="J311" s="137">
        <v>0</v>
      </c>
      <c r="K311" s="137">
        <v>0</v>
      </c>
      <c r="L311" s="137">
        <v>8.4968100000000005E-2</v>
      </c>
      <c r="M311" s="137">
        <v>8.4968100000000005E-2</v>
      </c>
      <c r="N311" s="138">
        <v>0</v>
      </c>
      <c r="O311" s="138">
        <v>0</v>
      </c>
      <c r="P311" s="104"/>
      <c r="R311" s="117">
        <f t="shared" ref="R311:R342" ca="1" si="40">EOMONTH(R310,0)+1</f>
        <v>46082</v>
      </c>
      <c r="BP311" s="81">
        <f t="shared" si="36"/>
        <v>310</v>
      </c>
      <c r="BQ311" s="112" t="s">
        <v>544</v>
      </c>
      <c r="BR311" s="80" t="s">
        <v>228</v>
      </c>
      <c r="BS311" s="79" t="s">
        <v>229</v>
      </c>
      <c r="BT311" s="85" t="s">
        <v>230</v>
      </c>
      <c r="BU311" s="85"/>
      <c r="BV311" s="79">
        <v>1</v>
      </c>
      <c r="BW311" s="80" t="s">
        <v>1143</v>
      </c>
      <c r="BX311"/>
    </row>
    <row r="312" spans="1:76" ht="12.75" x14ac:dyDescent="0.2">
      <c r="A312" s="102"/>
      <c r="B312" s="103">
        <f t="shared" ca="1" si="39"/>
        <v>46113</v>
      </c>
      <c r="C312" s="135">
        <v>6.4253230482457013E-2</v>
      </c>
      <c r="D312" s="135">
        <v>0.6</v>
      </c>
      <c r="E312" s="135">
        <v>0.6</v>
      </c>
      <c r="F312" s="135">
        <v>0.14349999999999999</v>
      </c>
      <c r="G312" s="135">
        <v>0.151</v>
      </c>
      <c r="H312" s="135">
        <v>0.1585</v>
      </c>
      <c r="I312" s="136">
        <v>0</v>
      </c>
      <c r="J312" s="137">
        <v>0</v>
      </c>
      <c r="K312" s="137">
        <v>0</v>
      </c>
      <c r="L312" s="137">
        <v>8.4968100000000005E-2</v>
      </c>
      <c r="M312" s="137">
        <v>8.4968100000000005E-2</v>
      </c>
      <c r="N312" s="138">
        <v>0</v>
      </c>
      <c r="O312" s="138">
        <v>0</v>
      </c>
      <c r="P312" s="104"/>
      <c r="R312" s="117">
        <f t="shared" ca="1" si="40"/>
        <v>46113</v>
      </c>
      <c r="BP312" s="81">
        <f t="shared" si="36"/>
        <v>311</v>
      </c>
      <c r="BQ312" s="112" t="s">
        <v>545</v>
      </c>
      <c r="BR312" s="80" t="s">
        <v>228</v>
      </c>
      <c r="BS312" s="79" t="s">
        <v>229</v>
      </c>
      <c r="BT312" s="85" t="s">
        <v>230</v>
      </c>
      <c r="BU312" s="85"/>
      <c r="BV312" s="79">
        <v>1</v>
      </c>
      <c r="BW312" s="80" t="s">
        <v>1144</v>
      </c>
      <c r="BX312"/>
    </row>
    <row r="313" spans="1:76" ht="12.75" x14ac:dyDescent="0.2">
      <c r="A313" s="102"/>
      <c r="B313" s="103">
        <f t="shared" ca="1" si="39"/>
        <v>46143</v>
      </c>
      <c r="C313" s="135">
        <v>6.4273978258274023E-2</v>
      </c>
      <c r="D313" s="135">
        <v>0.6</v>
      </c>
      <c r="E313" s="135">
        <v>0.6</v>
      </c>
      <c r="F313" s="135">
        <v>0.14349999999999999</v>
      </c>
      <c r="G313" s="135">
        <v>0.151</v>
      </c>
      <c r="H313" s="135">
        <v>0.1585</v>
      </c>
      <c r="I313" s="136">
        <v>0</v>
      </c>
      <c r="J313" s="137">
        <v>0</v>
      </c>
      <c r="K313" s="137">
        <v>0</v>
      </c>
      <c r="L313" s="137">
        <v>8.4968100000000005E-2</v>
      </c>
      <c r="M313" s="137">
        <v>8.4968100000000005E-2</v>
      </c>
      <c r="N313" s="138">
        <v>0</v>
      </c>
      <c r="O313" s="138">
        <v>0</v>
      </c>
      <c r="P313" s="104"/>
      <c r="R313" s="117">
        <f t="shared" ca="1" si="40"/>
        <v>46143</v>
      </c>
      <c r="BP313" s="81">
        <f t="shared" si="36"/>
        <v>312</v>
      </c>
      <c r="BQ313" s="112" t="s">
        <v>546</v>
      </c>
      <c r="BR313" s="80" t="s">
        <v>228</v>
      </c>
      <c r="BS313" s="79" t="s">
        <v>229</v>
      </c>
      <c r="BT313" s="85" t="s">
        <v>230</v>
      </c>
      <c r="BU313" s="85"/>
      <c r="BV313" s="79">
        <v>1</v>
      </c>
      <c r="BW313" s="80" t="s">
        <v>1145</v>
      </c>
      <c r="BX313"/>
    </row>
    <row r="314" spans="1:76" ht="12.75" x14ac:dyDescent="0.2">
      <c r="A314" s="102"/>
      <c r="B314" s="103">
        <f t="shared" ca="1" si="39"/>
        <v>46174</v>
      </c>
      <c r="C314" s="135">
        <v>6.4294056751135018E-2</v>
      </c>
      <c r="D314" s="135">
        <v>0.65</v>
      </c>
      <c r="E314" s="135">
        <v>0.65</v>
      </c>
      <c r="F314" s="135">
        <v>0.14349999999999999</v>
      </c>
      <c r="G314" s="135">
        <v>0.151</v>
      </c>
      <c r="H314" s="135">
        <v>0.1585</v>
      </c>
      <c r="I314" s="136">
        <v>0</v>
      </c>
      <c r="J314" s="137">
        <v>0</v>
      </c>
      <c r="K314" s="137">
        <v>0</v>
      </c>
      <c r="L314" s="137">
        <v>8.4968100000000005E-2</v>
      </c>
      <c r="M314" s="137">
        <v>8.4968100000000005E-2</v>
      </c>
      <c r="N314" s="138">
        <v>0</v>
      </c>
      <c r="O314" s="138">
        <v>0</v>
      </c>
      <c r="P314" s="104"/>
      <c r="R314" s="117">
        <f t="shared" ca="1" si="40"/>
        <v>46174</v>
      </c>
      <c r="BP314" s="81">
        <f t="shared" si="36"/>
        <v>313</v>
      </c>
      <c r="BQ314" s="112" t="s">
        <v>547</v>
      </c>
      <c r="BR314" s="80" t="s">
        <v>228</v>
      </c>
      <c r="BS314" s="79" t="s">
        <v>229</v>
      </c>
      <c r="BT314" s="85" t="s">
        <v>230</v>
      </c>
      <c r="BU314" s="85"/>
      <c r="BV314" s="79">
        <v>1</v>
      </c>
      <c r="BW314" s="80" t="s">
        <v>1146</v>
      </c>
      <c r="BX314"/>
    </row>
    <row r="315" spans="1:76" ht="12.75" x14ac:dyDescent="0.2">
      <c r="A315" s="102"/>
      <c r="B315" s="103">
        <f t="shared" ca="1" si="39"/>
        <v>46204</v>
      </c>
      <c r="C315" s="135">
        <v>6.4314804527232011E-2</v>
      </c>
      <c r="D315" s="135">
        <v>0.8</v>
      </c>
      <c r="E315" s="135">
        <v>0.8</v>
      </c>
      <c r="F315" s="135">
        <v>0.14349999999999999</v>
      </c>
      <c r="G315" s="135">
        <v>0.151</v>
      </c>
      <c r="H315" s="135">
        <v>0.1585</v>
      </c>
      <c r="I315" s="136">
        <v>0</v>
      </c>
      <c r="J315" s="137">
        <v>0</v>
      </c>
      <c r="K315" s="137">
        <v>0</v>
      </c>
      <c r="L315" s="137">
        <v>5.0112000000000004E-3</v>
      </c>
      <c r="M315" s="137">
        <v>5.0112000000000004E-3</v>
      </c>
      <c r="N315" s="138">
        <v>0</v>
      </c>
      <c r="O315" s="138">
        <v>0</v>
      </c>
      <c r="P315" s="104"/>
      <c r="R315" s="117">
        <f t="shared" ca="1" si="40"/>
        <v>46204</v>
      </c>
      <c r="BP315" s="81">
        <f t="shared" si="36"/>
        <v>314</v>
      </c>
      <c r="BQ315" s="112" t="s">
        <v>548</v>
      </c>
      <c r="BR315" s="80" t="s">
        <v>228</v>
      </c>
      <c r="BS315" s="79" t="s">
        <v>229</v>
      </c>
      <c r="BT315" s="85" t="s">
        <v>230</v>
      </c>
      <c r="BU315" s="85"/>
      <c r="BV315" s="79">
        <v>1</v>
      </c>
      <c r="BW315" s="80" t="s">
        <v>1147</v>
      </c>
      <c r="BX315"/>
    </row>
    <row r="316" spans="1:76" ht="12.75" x14ac:dyDescent="0.2">
      <c r="A316" s="102"/>
      <c r="B316" s="103">
        <f t="shared" ca="1" si="39"/>
        <v>46235</v>
      </c>
      <c r="C316" s="135">
        <v>6.433488302036601E-2</v>
      </c>
      <c r="D316" s="135">
        <v>1.1000000000000001</v>
      </c>
      <c r="E316" s="135">
        <v>1.1000000000000001</v>
      </c>
      <c r="F316" s="135">
        <v>0.14349999999999999</v>
      </c>
      <c r="G316" s="135">
        <v>0.151</v>
      </c>
      <c r="H316" s="135">
        <v>0.1585</v>
      </c>
      <c r="I316" s="136">
        <v>0</v>
      </c>
      <c r="J316" s="137">
        <v>0</v>
      </c>
      <c r="K316" s="137">
        <v>0</v>
      </c>
      <c r="L316" s="137">
        <v>-9.9519000000000014E-3</v>
      </c>
      <c r="M316" s="137">
        <v>-9.9519000000000014E-3</v>
      </c>
      <c r="N316" s="138">
        <v>0</v>
      </c>
      <c r="O316" s="138">
        <v>0</v>
      </c>
      <c r="P316" s="104"/>
      <c r="R316" s="117">
        <f t="shared" ca="1" si="40"/>
        <v>46235</v>
      </c>
      <c r="BP316" s="81">
        <f t="shared" si="36"/>
        <v>315</v>
      </c>
      <c r="BQ316" s="112" t="s">
        <v>549</v>
      </c>
      <c r="BR316" s="80" t="s">
        <v>228</v>
      </c>
      <c r="BS316" s="79" t="s">
        <v>229</v>
      </c>
      <c r="BT316" s="85" t="s">
        <v>230</v>
      </c>
      <c r="BU316" s="85"/>
      <c r="BV316" s="79">
        <v>1</v>
      </c>
      <c r="BW316" s="80" t="s">
        <v>1148</v>
      </c>
      <c r="BX316"/>
    </row>
    <row r="317" spans="1:76" ht="12.75" x14ac:dyDescent="0.2">
      <c r="A317" s="102"/>
      <c r="B317" s="103">
        <f t="shared" ca="1" si="39"/>
        <v>46266</v>
      </c>
      <c r="C317" s="135">
        <v>6.4355630796744015E-2</v>
      </c>
      <c r="D317" s="135">
        <v>1.1000000000000001</v>
      </c>
      <c r="E317" s="135">
        <v>1.1000000000000001</v>
      </c>
      <c r="F317" s="135">
        <v>0.14349999999999999</v>
      </c>
      <c r="G317" s="135">
        <v>0.151</v>
      </c>
      <c r="H317" s="135">
        <v>0.1585</v>
      </c>
      <c r="I317" s="136">
        <v>0</v>
      </c>
      <c r="J317" s="137">
        <v>0</v>
      </c>
      <c r="K317" s="137">
        <v>0</v>
      </c>
      <c r="L317" s="137">
        <v>-4.9551000000000005E-3</v>
      </c>
      <c r="M317" s="137">
        <v>-4.9551000000000005E-3</v>
      </c>
      <c r="N317" s="138">
        <v>0</v>
      </c>
      <c r="O317" s="138">
        <v>0</v>
      </c>
      <c r="P317" s="104"/>
      <c r="R317" s="117">
        <f t="shared" ca="1" si="40"/>
        <v>46266</v>
      </c>
      <c r="BP317" s="81">
        <f t="shared" si="36"/>
        <v>316</v>
      </c>
      <c r="BQ317" s="112" t="s">
        <v>550</v>
      </c>
      <c r="BR317" s="80" t="s">
        <v>228</v>
      </c>
      <c r="BS317" s="79" t="s">
        <v>229</v>
      </c>
      <c r="BT317" s="85" t="s">
        <v>230</v>
      </c>
      <c r="BU317" s="85"/>
      <c r="BV317" s="79">
        <v>1</v>
      </c>
      <c r="BW317" s="80" t="s">
        <v>1149</v>
      </c>
      <c r="BX317"/>
    </row>
    <row r="318" spans="1:76" ht="12.75" x14ac:dyDescent="0.2">
      <c r="A318" s="102"/>
      <c r="B318" s="103">
        <f t="shared" ca="1" si="39"/>
        <v>46296</v>
      </c>
      <c r="C318" s="135">
        <v>6.4376378573265003E-2</v>
      </c>
      <c r="D318" s="135">
        <v>1.1000000000000001</v>
      </c>
      <c r="E318" s="135">
        <v>1.1000000000000001</v>
      </c>
      <c r="F318" s="135">
        <v>0.14349999999999999</v>
      </c>
      <c r="G318" s="135">
        <v>0.151</v>
      </c>
      <c r="H318" s="135">
        <v>0.1585</v>
      </c>
      <c r="I318" s="136">
        <v>0</v>
      </c>
      <c r="J318" s="137">
        <v>0</v>
      </c>
      <c r="K318" s="137">
        <v>0</v>
      </c>
      <c r="L318" s="137">
        <v>2.0042500000000005E-2</v>
      </c>
      <c r="M318" s="137">
        <v>2.0042500000000005E-2</v>
      </c>
      <c r="N318" s="138">
        <v>0</v>
      </c>
      <c r="O318" s="138">
        <v>0</v>
      </c>
      <c r="P318" s="104"/>
      <c r="R318" s="117">
        <f t="shared" ca="1" si="40"/>
        <v>46296</v>
      </c>
      <c r="BP318" s="81">
        <f t="shared" si="36"/>
        <v>317</v>
      </c>
      <c r="BQ318" s="112" t="s">
        <v>551</v>
      </c>
      <c r="BR318" s="80" t="s">
        <v>228</v>
      </c>
      <c r="BS318" s="79" t="s">
        <v>229</v>
      </c>
      <c r="BT318" s="85" t="s">
        <v>230</v>
      </c>
      <c r="BU318" s="85"/>
      <c r="BV318" s="79">
        <v>1</v>
      </c>
      <c r="BW318" s="80" t="s">
        <v>1150</v>
      </c>
      <c r="BX318"/>
    </row>
    <row r="319" spans="1:76" ht="12.75" x14ac:dyDescent="0.2">
      <c r="A319" s="102"/>
      <c r="B319" s="103">
        <f t="shared" ca="1" si="39"/>
        <v>46327</v>
      </c>
      <c r="C319" s="135">
        <v>6.4395118500568005E-2</v>
      </c>
      <c r="D319" s="135">
        <v>0.75</v>
      </c>
      <c r="E319" s="135">
        <v>0.75</v>
      </c>
      <c r="F319" s="135">
        <v>0.14349999999999999</v>
      </c>
      <c r="G319" s="135">
        <v>0.151</v>
      </c>
      <c r="H319" s="135">
        <v>0.1585</v>
      </c>
      <c r="I319" s="136">
        <v>0</v>
      </c>
      <c r="J319" s="137">
        <v>0</v>
      </c>
      <c r="K319" s="137">
        <v>0</v>
      </c>
      <c r="L319" s="137">
        <v>3.0042500000000003E-2</v>
      </c>
      <c r="M319" s="137">
        <v>3.0042500000000003E-2</v>
      </c>
      <c r="N319" s="138">
        <v>0</v>
      </c>
      <c r="O319" s="138">
        <v>0</v>
      </c>
      <c r="P319" s="104"/>
      <c r="R319" s="117">
        <f t="shared" ca="1" si="40"/>
        <v>46327</v>
      </c>
      <c r="BP319" s="81">
        <f t="shared" si="36"/>
        <v>318</v>
      </c>
      <c r="BQ319" s="112" t="s">
        <v>552</v>
      </c>
      <c r="BR319" s="80" t="s">
        <v>228</v>
      </c>
      <c r="BS319" s="79" t="s">
        <v>229</v>
      </c>
      <c r="BT319" s="85" t="s">
        <v>230</v>
      </c>
      <c r="BU319" s="85"/>
      <c r="BV319" s="79">
        <v>1</v>
      </c>
      <c r="BW319" s="80" t="s">
        <v>1151</v>
      </c>
      <c r="BX319"/>
    </row>
    <row r="320" spans="1:76" ht="12.75" x14ac:dyDescent="0.2">
      <c r="A320" s="102"/>
      <c r="B320" s="103">
        <f t="shared" ca="1" si="39"/>
        <v>46357</v>
      </c>
      <c r="C320" s="135">
        <v>6.4415866277360012E-2</v>
      </c>
      <c r="D320" s="135">
        <v>0.45</v>
      </c>
      <c r="E320" s="135">
        <v>0.45</v>
      </c>
      <c r="F320" s="135">
        <v>0.14349999999999999</v>
      </c>
      <c r="G320" s="135">
        <v>0.151</v>
      </c>
      <c r="H320" s="135">
        <v>0.1585</v>
      </c>
      <c r="I320" s="136">
        <v>0</v>
      </c>
      <c r="J320" s="137">
        <v>0</v>
      </c>
      <c r="K320" s="137">
        <v>0</v>
      </c>
      <c r="L320" s="137">
        <v>8.9976600000000018E-2</v>
      </c>
      <c r="M320" s="137">
        <v>8.9976600000000018E-2</v>
      </c>
      <c r="N320" s="138">
        <v>0</v>
      </c>
      <c r="O320" s="138">
        <v>0</v>
      </c>
      <c r="P320" s="104"/>
      <c r="R320" s="117">
        <f t="shared" ca="1" si="40"/>
        <v>46357</v>
      </c>
      <c r="BP320" s="81">
        <f t="shared" si="36"/>
        <v>319</v>
      </c>
      <c r="BQ320" s="112" t="s">
        <v>553</v>
      </c>
      <c r="BR320" s="80" t="s">
        <v>228</v>
      </c>
      <c r="BS320" s="79" t="s">
        <v>229</v>
      </c>
      <c r="BT320" s="85" t="s">
        <v>230</v>
      </c>
      <c r="BU320" s="85"/>
      <c r="BV320" s="79">
        <v>1</v>
      </c>
      <c r="BW320" s="80" t="s">
        <v>1152</v>
      </c>
      <c r="BX320"/>
    </row>
    <row r="321" spans="1:76" ht="12.75" x14ac:dyDescent="0.2">
      <c r="A321" s="102"/>
      <c r="B321" s="103">
        <f t="shared" ca="1" si="39"/>
        <v>46388</v>
      </c>
      <c r="C321" s="135">
        <v>6.4435944771167014E-2</v>
      </c>
      <c r="D321" s="135">
        <v>0.5</v>
      </c>
      <c r="E321" s="135">
        <v>0.5</v>
      </c>
      <c r="F321" s="135">
        <v>0.14349999999999999</v>
      </c>
      <c r="G321" s="135">
        <v>0.151</v>
      </c>
      <c r="H321" s="135">
        <v>0.1585</v>
      </c>
      <c r="I321" s="136">
        <v>0</v>
      </c>
      <c r="J321" s="137">
        <v>0</v>
      </c>
      <c r="K321" s="137">
        <v>0</v>
      </c>
      <c r="L321" s="137">
        <v>8.9968099999999995E-2</v>
      </c>
      <c r="M321" s="137">
        <v>8.9968099999999995E-2</v>
      </c>
      <c r="N321" s="138">
        <v>0</v>
      </c>
      <c r="O321" s="138">
        <v>0</v>
      </c>
      <c r="P321" s="104"/>
      <c r="R321" s="117">
        <f t="shared" ca="1" si="40"/>
        <v>46388</v>
      </c>
      <c r="BP321" s="81">
        <f t="shared" si="36"/>
        <v>320</v>
      </c>
      <c r="BQ321" s="112" t="s">
        <v>554</v>
      </c>
      <c r="BR321" s="80" t="s">
        <v>228</v>
      </c>
      <c r="BS321" s="79" t="s">
        <v>229</v>
      </c>
      <c r="BT321" s="85" t="s">
        <v>230</v>
      </c>
      <c r="BU321" s="85"/>
      <c r="BV321" s="79">
        <v>1</v>
      </c>
      <c r="BW321" s="80" t="s">
        <v>1153</v>
      </c>
      <c r="BX321"/>
    </row>
    <row r="322" spans="1:76" ht="12.75" x14ac:dyDescent="0.2">
      <c r="A322" s="102"/>
      <c r="B322" s="103">
        <f t="shared" ca="1" si="39"/>
        <v>46419</v>
      </c>
      <c r="C322" s="135">
        <v>6.4456692548240005E-2</v>
      </c>
      <c r="D322" s="135">
        <v>0.5</v>
      </c>
      <c r="E322" s="135">
        <v>0.5</v>
      </c>
      <c r="F322" s="135">
        <v>0</v>
      </c>
      <c r="G322" s="135">
        <v>0</v>
      </c>
      <c r="H322" s="135">
        <v>0</v>
      </c>
      <c r="I322" s="136">
        <v>0</v>
      </c>
      <c r="J322" s="137">
        <v>0</v>
      </c>
      <c r="K322" s="137">
        <v>0</v>
      </c>
      <c r="L322" s="137">
        <v>8.9968099999999995E-2</v>
      </c>
      <c r="M322" s="137">
        <v>8.9968099999999995E-2</v>
      </c>
      <c r="N322" s="138">
        <v>0</v>
      </c>
      <c r="O322" s="138">
        <v>0</v>
      </c>
      <c r="P322" s="104"/>
      <c r="R322" s="117">
        <f t="shared" ca="1" si="40"/>
        <v>46419</v>
      </c>
      <c r="BP322" s="81">
        <f t="shared" ref="BP322:BP385" si="41">BP321+BV322</f>
        <v>321</v>
      </c>
      <c r="BQ322" s="112" t="s">
        <v>555</v>
      </c>
      <c r="BR322" s="80" t="s">
        <v>228</v>
      </c>
      <c r="BS322" s="79" t="s">
        <v>229</v>
      </c>
      <c r="BT322" s="85" t="s">
        <v>230</v>
      </c>
      <c r="BU322" s="85"/>
      <c r="BV322" s="79">
        <v>1</v>
      </c>
      <c r="BW322" s="80" t="s">
        <v>1154</v>
      </c>
      <c r="BX322"/>
    </row>
    <row r="323" spans="1:76" ht="12.75" x14ac:dyDescent="0.2">
      <c r="A323" s="102"/>
      <c r="B323" s="103">
        <f t="shared" ca="1" si="39"/>
        <v>46447</v>
      </c>
      <c r="C323" s="135">
        <v>6.4476771042318012E-2</v>
      </c>
      <c r="D323" s="135">
        <v>0.55000000000000004</v>
      </c>
      <c r="E323" s="135">
        <v>0.55000000000000004</v>
      </c>
      <c r="F323" s="135">
        <v>0</v>
      </c>
      <c r="G323" s="135">
        <v>0</v>
      </c>
      <c r="H323" s="135">
        <v>0</v>
      </c>
      <c r="I323" s="136">
        <v>0</v>
      </c>
      <c r="J323" s="137">
        <v>0</v>
      </c>
      <c r="K323" s="137">
        <v>0</v>
      </c>
      <c r="L323" s="137">
        <v>8.9968099999999995E-2</v>
      </c>
      <c r="M323" s="137">
        <v>8.9968099999999995E-2</v>
      </c>
      <c r="N323" s="138">
        <v>0</v>
      </c>
      <c r="O323" s="138">
        <v>0</v>
      </c>
      <c r="P323" s="104"/>
      <c r="R323" s="117">
        <f t="shared" ca="1" si="40"/>
        <v>46447</v>
      </c>
      <c r="BP323" s="81">
        <f t="shared" si="41"/>
        <v>322</v>
      </c>
      <c r="BQ323" s="112" t="s">
        <v>556</v>
      </c>
      <c r="BR323" s="80" t="s">
        <v>228</v>
      </c>
      <c r="BS323" s="79" t="s">
        <v>229</v>
      </c>
      <c r="BT323" s="85" t="s">
        <v>230</v>
      </c>
      <c r="BU323" s="85"/>
      <c r="BV323" s="79">
        <v>1</v>
      </c>
      <c r="BW323" s="80" t="s">
        <v>1155</v>
      </c>
      <c r="BX323"/>
    </row>
    <row r="324" spans="1:76" ht="12.75" x14ac:dyDescent="0.2">
      <c r="A324" s="102"/>
      <c r="B324" s="103">
        <f t="shared" ca="1" si="39"/>
        <v>46478</v>
      </c>
      <c r="C324" s="135">
        <v>6.4497518819672001E-2</v>
      </c>
      <c r="D324" s="135">
        <v>0.6</v>
      </c>
      <c r="E324" s="135">
        <v>0.6</v>
      </c>
      <c r="F324" s="135">
        <v>0</v>
      </c>
      <c r="G324" s="135">
        <v>0</v>
      </c>
      <c r="H324" s="135">
        <v>0</v>
      </c>
      <c r="I324" s="136">
        <v>0</v>
      </c>
      <c r="J324" s="137">
        <v>0</v>
      </c>
      <c r="K324" s="137">
        <v>0</v>
      </c>
      <c r="L324" s="137">
        <v>8.9968099999999995E-2</v>
      </c>
      <c r="M324" s="137">
        <v>8.9968099999999995E-2</v>
      </c>
      <c r="N324" s="138">
        <v>0</v>
      </c>
      <c r="O324" s="138">
        <v>0</v>
      </c>
      <c r="P324" s="104"/>
      <c r="R324" s="117">
        <f t="shared" ca="1" si="40"/>
        <v>46478</v>
      </c>
      <c r="BP324" s="81">
        <f t="shared" si="41"/>
        <v>323</v>
      </c>
      <c r="BQ324" s="112" t="s">
        <v>557</v>
      </c>
      <c r="BR324" s="80" t="s">
        <v>228</v>
      </c>
      <c r="BS324" s="79" t="s">
        <v>229</v>
      </c>
      <c r="BT324" s="85" t="s">
        <v>230</v>
      </c>
      <c r="BU324" s="85"/>
      <c r="BV324" s="79">
        <v>1</v>
      </c>
      <c r="BW324" s="80" t="s">
        <v>1156</v>
      </c>
      <c r="BX324"/>
    </row>
    <row r="325" spans="1:76" ht="12.75" x14ac:dyDescent="0.2">
      <c r="A325" s="102"/>
      <c r="B325" s="103">
        <f t="shared" ca="1" si="39"/>
        <v>46508</v>
      </c>
      <c r="C325" s="135">
        <v>6.4518266597169013E-2</v>
      </c>
      <c r="D325" s="135">
        <v>0.6</v>
      </c>
      <c r="E325" s="135">
        <v>0.6</v>
      </c>
      <c r="F325" s="135">
        <v>0</v>
      </c>
      <c r="G325" s="135">
        <v>0</v>
      </c>
      <c r="H325" s="135">
        <v>0</v>
      </c>
      <c r="I325" s="136">
        <v>0</v>
      </c>
      <c r="J325" s="137">
        <v>0</v>
      </c>
      <c r="K325" s="137">
        <v>0</v>
      </c>
      <c r="L325" s="137">
        <v>8.9968099999999995E-2</v>
      </c>
      <c r="M325" s="137">
        <v>8.9968099999999995E-2</v>
      </c>
      <c r="N325" s="138">
        <v>0</v>
      </c>
      <c r="O325" s="138">
        <v>0</v>
      </c>
      <c r="P325" s="104"/>
      <c r="R325" s="117">
        <f t="shared" ca="1" si="40"/>
        <v>46508</v>
      </c>
      <c r="BP325" s="81">
        <f t="shared" si="41"/>
        <v>324</v>
      </c>
      <c r="BQ325" s="112" t="s">
        <v>558</v>
      </c>
      <c r="BR325" s="80" t="s">
        <v>228</v>
      </c>
      <c r="BS325" s="79" t="s">
        <v>229</v>
      </c>
      <c r="BT325" s="85" t="s">
        <v>230</v>
      </c>
      <c r="BU325" s="85"/>
      <c r="BV325" s="79">
        <v>1</v>
      </c>
      <c r="BW325" s="80" t="s">
        <v>1157</v>
      </c>
      <c r="BX325"/>
    </row>
    <row r="326" spans="1:76" ht="12.75" x14ac:dyDescent="0.2">
      <c r="A326" s="102"/>
      <c r="B326" s="103">
        <f t="shared" ca="1" si="39"/>
        <v>46539</v>
      </c>
      <c r="C326" s="135">
        <v>6.4538345091658011E-2</v>
      </c>
      <c r="D326" s="135">
        <v>0.65</v>
      </c>
      <c r="E326" s="135">
        <v>0.65</v>
      </c>
      <c r="F326" s="135">
        <v>0</v>
      </c>
      <c r="G326" s="135">
        <v>0</v>
      </c>
      <c r="H326" s="135">
        <v>0</v>
      </c>
      <c r="I326" s="136">
        <v>0</v>
      </c>
      <c r="J326" s="137">
        <v>0</v>
      </c>
      <c r="K326" s="137">
        <v>0</v>
      </c>
      <c r="L326" s="137">
        <v>8.9968099999999995E-2</v>
      </c>
      <c r="M326" s="137">
        <v>8.9968099999999995E-2</v>
      </c>
      <c r="N326" s="138">
        <v>0</v>
      </c>
      <c r="O326" s="138">
        <v>0</v>
      </c>
      <c r="P326" s="104"/>
      <c r="R326" s="117">
        <f t="shared" ca="1" si="40"/>
        <v>46539</v>
      </c>
      <c r="BP326" s="81">
        <f t="shared" si="41"/>
        <v>325</v>
      </c>
      <c r="BQ326" s="112" t="s">
        <v>559</v>
      </c>
      <c r="BR326" s="80" t="s">
        <v>228</v>
      </c>
      <c r="BS326" s="79" t="s">
        <v>229</v>
      </c>
      <c r="BT326" s="85" t="s">
        <v>230</v>
      </c>
      <c r="BU326" s="85"/>
      <c r="BV326" s="79">
        <v>1</v>
      </c>
      <c r="BW326" s="80" t="s">
        <v>1158</v>
      </c>
      <c r="BX326"/>
    </row>
    <row r="327" spans="1:76" ht="12.75" x14ac:dyDescent="0.2">
      <c r="A327" s="102"/>
      <c r="B327" s="103">
        <f t="shared" ca="1" si="39"/>
        <v>46569</v>
      </c>
      <c r="C327" s="135">
        <v>6.4559092869435009E-2</v>
      </c>
      <c r="D327" s="135">
        <v>0.8</v>
      </c>
      <c r="E327" s="135">
        <v>0.8</v>
      </c>
      <c r="F327" s="135">
        <v>0</v>
      </c>
      <c r="G327" s="135">
        <v>0</v>
      </c>
      <c r="H327" s="135">
        <v>0</v>
      </c>
      <c r="I327" s="136">
        <v>0</v>
      </c>
      <c r="J327" s="137">
        <v>0</v>
      </c>
      <c r="K327" s="137">
        <v>0</v>
      </c>
      <c r="L327" s="137">
        <v>1.00112E-2</v>
      </c>
      <c r="M327" s="137">
        <v>1.00112E-2</v>
      </c>
      <c r="N327" s="138">
        <v>0</v>
      </c>
      <c r="O327" s="138">
        <v>0</v>
      </c>
      <c r="P327" s="104"/>
      <c r="R327" s="117">
        <f t="shared" ca="1" si="40"/>
        <v>46569</v>
      </c>
      <c r="BP327" s="81">
        <f t="shared" si="41"/>
        <v>326</v>
      </c>
      <c r="BQ327" s="112" t="s">
        <v>560</v>
      </c>
      <c r="BR327" s="80" t="s">
        <v>228</v>
      </c>
      <c r="BS327" s="79" t="s">
        <v>229</v>
      </c>
      <c r="BT327" s="85" t="s">
        <v>230</v>
      </c>
      <c r="BU327" s="85"/>
      <c r="BV327" s="79">
        <v>1</v>
      </c>
      <c r="BW327" s="80" t="s">
        <v>1159</v>
      </c>
      <c r="BX327"/>
    </row>
    <row r="328" spans="1:76" ht="12.75" x14ac:dyDescent="0.2">
      <c r="A328" s="102"/>
      <c r="B328" s="103">
        <f t="shared" ca="1" si="39"/>
        <v>46600</v>
      </c>
      <c r="C328" s="135">
        <v>6.4579171364194027E-2</v>
      </c>
      <c r="D328" s="135">
        <v>1.1000000000000001</v>
      </c>
      <c r="E328" s="135">
        <v>1.1000000000000001</v>
      </c>
      <c r="F328" s="135">
        <v>0</v>
      </c>
      <c r="G328" s="135">
        <v>0</v>
      </c>
      <c r="H328" s="135">
        <v>0</v>
      </c>
      <c r="I328" s="136">
        <v>0</v>
      </c>
      <c r="J328" s="137">
        <v>0</v>
      </c>
      <c r="K328" s="137">
        <v>0</v>
      </c>
      <c r="L328" s="137">
        <v>-4.9519000000000013E-3</v>
      </c>
      <c r="M328" s="137">
        <v>-4.9519000000000013E-3</v>
      </c>
      <c r="N328" s="138">
        <v>0</v>
      </c>
      <c r="O328" s="138">
        <v>0</v>
      </c>
      <c r="P328" s="104"/>
      <c r="R328" s="117">
        <f t="shared" ca="1" si="40"/>
        <v>46600</v>
      </c>
      <c r="BP328" s="81">
        <f t="shared" si="41"/>
        <v>327</v>
      </c>
      <c r="BQ328" s="112" t="s">
        <v>561</v>
      </c>
      <c r="BR328" s="80" t="s">
        <v>228</v>
      </c>
      <c r="BS328" s="79" t="s">
        <v>229</v>
      </c>
      <c r="BT328" s="85" t="s">
        <v>230</v>
      </c>
      <c r="BU328" s="85"/>
      <c r="BV328" s="79">
        <v>1</v>
      </c>
      <c r="BW328" s="80" t="s">
        <v>1160</v>
      </c>
      <c r="BX328"/>
    </row>
    <row r="329" spans="1:76" ht="12.75" x14ac:dyDescent="0.2">
      <c r="A329" s="102"/>
      <c r="B329" s="103">
        <f t="shared" ca="1" si="39"/>
        <v>46631</v>
      </c>
      <c r="C329" s="135">
        <v>6.4599919142254006E-2</v>
      </c>
      <c r="D329" s="135">
        <v>1.1000000000000001</v>
      </c>
      <c r="E329" s="135">
        <v>1.1000000000000001</v>
      </c>
      <c r="F329" s="135">
        <v>0</v>
      </c>
      <c r="G329" s="135">
        <v>0</v>
      </c>
      <c r="H329" s="135">
        <v>0</v>
      </c>
      <c r="I329" s="136">
        <v>0</v>
      </c>
      <c r="J329" s="137">
        <v>0</v>
      </c>
      <c r="K329" s="137">
        <v>0</v>
      </c>
      <c r="L329" s="137">
        <v>4.4800000000000005E-5</v>
      </c>
      <c r="M329" s="137">
        <v>4.4800000000000005E-5</v>
      </c>
      <c r="N329" s="138">
        <v>0</v>
      </c>
      <c r="O329" s="138">
        <v>0</v>
      </c>
      <c r="P329" s="104"/>
      <c r="R329" s="117">
        <f t="shared" ca="1" si="40"/>
        <v>46631</v>
      </c>
      <c r="BP329" s="81">
        <f t="shared" si="41"/>
        <v>328</v>
      </c>
      <c r="BQ329" s="112" t="s">
        <v>562</v>
      </c>
      <c r="BR329" s="80" t="s">
        <v>228</v>
      </c>
      <c r="BS329" s="79" t="s">
        <v>229</v>
      </c>
      <c r="BT329" s="85" t="s">
        <v>230</v>
      </c>
      <c r="BU329" s="85"/>
      <c r="BV329" s="79">
        <v>1</v>
      </c>
      <c r="BW329" s="80" t="s">
        <v>1161</v>
      </c>
      <c r="BX329"/>
    </row>
    <row r="330" spans="1:76" ht="12.75" x14ac:dyDescent="0.2">
      <c r="A330" s="102"/>
      <c r="B330" s="103">
        <f t="shared" ca="1" si="39"/>
        <v>46661</v>
      </c>
      <c r="C330" s="135">
        <v>6.4620666920455011E-2</v>
      </c>
      <c r="D330" s="135">
        <v>1.1000000000000001</v>
      </c>
      <c r="E330" s="135">
        <v>1.1000000000000001</v>
      </c>
      <c r="F330" s="135">
        <v>0</v>
      </c>
      <c r="G330" s="135">
        <v>0</v>
      </c>
      <c r="H330" s="135">
        <v>0</v>
      </c>
      <c r="I330" s="136">
        <v>0</v>
      </c>
      <c r="J330" s="137">
        <v>0</v>
      </c>
      <c r="K330" s="137">
        <v>0</v>
      </c>
      <c r="L330" s="137">
        <v>2.5042500000000002E-2</v>
      </c>
      <c r="M330" s="137">
        <v>2.5042500000000002E-2</v>
      </c>
      <c r="N330" s="138">
        <v>0</v>
      </c>
      <c r="O330" s="138">
        <v>0</v>
      </c>
      <c r="P330" s="104"/>
      <c r="R330" s="117">
        <f t="shared" ca="1" si="40"/>
        <v>46661</v>
      </c>
      <c r="BP330" s="81">
        <f t="shared" si="41"/>
        <v>329</v>
      </c>
      <c r="BQ330" s="112" t="s">
        <v>563</v>
      </c>
      <c r="BR330" s="80" t="s">
        <v>228</v>
      </c>
      <c r="BS330" s="79" t="s">
        <v>229</v>
      </c>
      <c r="BT330" s="85" t="s">
        <v>230</v>
      </c>
      <c r="BU330" s="85"/>
      <c r="BV330" s="79">
        <v>1</v>
      </c>
      <c r="BW330" s="80" t="s">
        <v>1162</v>
      </c>
      <c r="BX330"/>
    </row>
    <row r="331" spans="1:76" ht="12.75" x14ac:dyDescent="0.2">
      <c r="A331" s="102"/>
      <c r="B331" s="103">
        <f t="shared" ca="1" si="39"/>
        <v>46692</v>
      </c>
      <c r="C331" s="135">
        <v>6.4639406849276007E-2</v>
      </c>
      <c r="D331" s="135">
        <v>0.75</v>
      </c>
      <c r="E331" s="135">
        <v>0.75</v>
      </c>
      <c r="F331" s="135">
        <v>0</v>
      </c>
      <c r="G331" s="135">
        <v>0</v>
      </c>
      <c r="H331" s="135">
        <v>0</v>
      </c>
      <c r="I331" s="136">
        <v>0</v>
      </c>
      <c r="J331" s="137">
        <v>0</v>
      </c>
      <c r="K331" s="137">
        <v>0</v>
      </c>
      <c r="L331" s="137">
        <v>3.5042500000000004E-2</v>
      </c>
      <c r="M331" s="137">
        <v>3.5042500000000004E-2</v>
      </c>
      <c r="N331" s="138">
        <v>0</v>
      </c>
      <c r="O331" s="138">
        <v>0</v>
      </c>
      <c r="P331" s="104"/>
      <c r="R331" s="117">
        <f t="shared" ca="1" si="40"/>
        <v>46692</v>
      </c>
      <c r="BP331" s="81">
        <f t="shared" si="41"/>
        <v>330</v>
      </c>
      <c r="BQ331" s="112" t="s">
        <v>564</v>
      </c>
      <c r="BR331" s="80" t="s">
        <v>228</v>
      </c>
      <c r="BS331" s="79" t="s">
        <v>229</v>
      </c>
      <c r="BT331" s="85" t="s">
        <v>230</v>
      </c>
      <c r="BU331" s="85"/>
      <c r="BV331" s="79">
        <v>1</v>
      </c>
      <c r="BW331" s="80" t="s">
        <v>1163</v>
      </c>
      <c r="BX331"/>
    </row>
    <row r="332" spans="1:76" ht="12.75" x14ac:dyDescent="0.2">
      <c r="A332" s="102"/>
      <c r="B332" s="103">
        <f t="shared" ca="1" si="39"/>
        <v>46722</v>
      </c>
      <c r="C332" s="135">
        <v>6.4660154627748004E-2</v>
      </c>
      <c r="D332" s="135">
        <v>0.45</v>
      </c>
      <c r="E332" s="135">
        <v>0.45</v>
      </c>
      <c r="F332" s="135">
        <v>0</v>
      </c>
      <c r="G332" s="135">
        <v>0</v>
      </c>
      <c r="H332" s="135">
        <v>0</v>
      </c>
      <c r="I332" s="136">
        <v>0</v>
      </c>
      <c r="J332" s="137">
        <v>0</v>
      </c>
      <c r="K332" s="137">
        <v>0</v>
      </c>
      <c r="L332" s="137">
        <v>9.4976600000000022E-2</v>
      </c>
      <c r="M332" s="137">
        <v>9.4976600000000022E-2</v>
      </c>
      <c r="N332" s="138">
        <v>0</v>
      </c>
      <c r="O332" s="138">
        <v>0</v>
      </c>
      <c r="P332" s="104"/>
      <c r="R332" s="117">
        <f t="shared" ca="1" si="40"/>
        <v>46722</v>
      </c>
      <c r="BP332" s="81">
        <f t="shared" si="41"/>
        <v>331</v>
      </c>
      <c r="BQ332" s="112" t="s">
        <v>565</v>
      </c>
      <c r="BR332" s="80" t="s">
        <v>228</v>
      </c>
      <c r="BS332" s="79" t="s">
        <v>229</v>
      </c>
      <c r="BT332" s="85" t="s">
        <v>230</v>
      </c>
      <c r="BU332" s="85"/>
      <c r="BV332" s="79">
        <v>1</v>
      </c>
      <c r="BW332" s="80" t="s">
        <v>1164</v>
      </c>
      <c r="BX332"/>
    </row>
    <row r="333" spans="1:76" ht="12.75" x14ac:dyDescent="0.2">
      <c r="A333" s="102"/>
      <c r="B333" s="103">
        <f t="shared" ca="1" si="39"/>
        <v>46753</v>
      </c>
      <c r="C333" s="135">
        <v>6.4680233123179998E-2</v>
      </c>
      <c r="D333" s="135">
        <v>0.5</v>
      </c>
      <c r="E333" s="135">
        <v>0.5</v>
      </c>
      <c r="F333" s="135">
        <v>0</v>
      </c>
      <c r="G333" s="135">
        <v>0</v>
      </c>
      <c r="H333" s="135">
        <v>0</v>
      </c>
      <c r="I333" s="136">
        <v>0</v>
      </c>
      <c r="J333" s="137">
        <v>0</v>
      </c>
      <c r="K333" s="137">
        <v>0</v>
      </c>
      <c r="L333" s="137">
        <v>9.49681E-2</v>
      </c>
      <c r="M333" s="137">
        <v>9.49681E-2</v>
      </c>
      <c r="N333" s="138">
        <v>0</v>
      </c>
      <c r="O333" s="138">
        <v>0</v>
      </c>
      <c r="P333" s="104"/>
      <c r="R333" s="117">
        <f t="shared" ca="1" si="40"/>
        <v>46753</v>
      </c>
      <c r="BP333" s="81">
        <f t="shared" si="41"/>
        <v>332</v>
      </c>
      <c r="BQ333" s="112" t="s">
        <v>566</v>
      </c>
      <c r="BR333" s="80" t="s">
        <v>228</v>
      </c>
      <c r="BS333" s="79" t="s">
        <v>229</v>
      </c>
      <c r="BT333" s="85" t="s">
        <v>230</v>
      </c>
      <c r="BU333" s="85"/>
      <c r="BV333" s="79">
        <v>1</v>
      </c>
      <c r="BW333" s="80" t="s">
        <v>1165</v>
      </c>
      <c r="BX333"/>
    </row>
    <row r="334" spans="1:76" ht="12.75" x14ac:dyDescent="0.2">
      <c r="A334" s="102"/>
      <c r="B334" s="103">
        <f t="shared" ca="1" si="39"/>
        <v>46784</v>
      </c>
      <c r="C334" s="135">
        <v>6.4700980901935004E-2</v>
      </c>
      <c r="D334" s="135">
        <v>0.5</v>
      </c>
      <c r="E334" s="135">
        <v>0.5</v>
      </c>
      <c r="F334" s="135">
        <v>0</v>
      </c>
      <c r="G334" s="135">
        <v>0</v>
      </c>
      <c r="H334" s="135">
        <v>0</v>
      </c>
      <c r="I334" s="136">
        <v>0</v>
      </c>
      <c r="J334" s="137">
        <v>0</v>
      </c>
      <c r="K334" s="137">
        <v>0</v>
      </c>
      <c r="L334" s="137">
        <v>9.49681E-2</v>
      </c>
      <c r="M334" s="137">
        <v>9.49681E-2</v>
      </c>
      <c r="N334" s="138">
        <v>0</v>
      </c>
      <c r="O334" s="138">
        <v>0</v>
      </c>
      <c r="P334" s="104"/>
      <c r="R334" s="117">
        <f t="shared" ca="1" si="40"/>
        <v>46784</v>
      </c>
      <c r="BP334" s="81">
        <f t="shared" si="41"/>
        <v>333</v>
      </c>
      <c r="BQ334" s="112" t="s">
        <v>567</v>
      </c>
      <c r="BR334" s="80" t="s">
        <v>228</v>
      </c>
      <c r="BS334" s="79" t="s">
        <v>229</v>
      </c>
      <c r="BT334" s="85" t="s">
        <v>230</v>
      </c>
      <c r="BU334" s="85"/>
      <c r="BV334" s="79">
        <v>1</v>
      </c>
      <c r="BW334" s="80" t="s">
        <v>1166</v>
      </c>
      <c r="BX334"/>
    </row>
    <row r="335" spans="1:76" ht="12.75" x14ac:dyDescent="0.2">
      <c r="A335" s="102"/>
      <c r="B335" s="103">
        <f t="shared" ca="1" si="39"/>
        <v>46813</v>
      </c>
      <c r="C335" s="135">
        <v>6.4721059397638017E-2</v>
      </c>
      <c r="D335" s="135">
        <v>0.55000000000000004</v>
      </c>
      <c r="E335" s="135">
        <v>0.55000000000000004</v>
      </c>
      <c r="F335" s="135">
        <v>0</v>
      </c>
      <c r="G335" s="135">
        <v>0</v>
      </c>
      <c r="H335" s="135">
        <v>0</v>
      </c>
      <c r="I335" s="136">
        <v>0</v>
      </c>
      <c r="J335" s="137">
        <v>0</v>
      </c>
      <c r="K335" s="137">
        <v>0</v>
      </c>
      <c r="L335" s="137">
        <v>9.49681E-2</v>
      </c>
      <c r="M335" s="137">
        <v>9.49681E-2</v>
      </c>
      <c r="N335" s="138">
        <v>0</v>
      </c>
      <c r="O335" s="138">
        <v>0</v>
      </c>
      <c r="P335" s="104"/>
      <c r="R335" s="117">
        <f t="shared" ca="1" si="40"/>
        <v>46813</v>
      </c>
      <c r="BP335" s="81">
        <f t="shared" si="41"/>
        <v>334</v>
      </c>
      <c r="BQ335" s="112" t="s">
        <v>568</v>
      </c>
      <c r="BR335" s="80" t="s">
        <v>228</v>
      </c>
      <c r="BS335" s="79" t="s">
        <v>229</v>
      </c>
      <c r="BT335" s="85" t="s">
        <v>230</v>
      </c>
      <c r="BU335" s="85"/>
      <c r="BV335" s="79">
        <v>1</v>
      </c>
      <c r="BW335" s="80" t="s">
        <v>1167</v>
      </c>
      <c r="BX335"/>
    </row>
    <row r="336" spans="1:76" ht="12.75" x14ac:dyDescent="0.2">
      <c r="A336" s="102"/>
      <c r="B336" s="103">
        <f t="shared" ca="1" si="39"/>
        <v>46844</v>
      </c>
      <c r="C336" s="135">
        <v>6.4741807176672994E-2</v>
      </c>
      <c r="D336" s="135">
        <v>0.6</v>
      </c>
      <c r="E336" s="135">
        <v>0.6</v>
      </c>
      <c r="F336" s="135">
        <v>0</v>
      </c>
      <c r="G336" s="135">
        <v>0</v>
      </c>
      <c r="H336" s="135">
        <v>0</v>
      </c>
      <c r="I336" s="136">
        <v>0</v>
      </c>
      <c r="J336" s="137">
        <v>0</v>
      </c>
      <c r="K336" s="137">
        <v>0</v>
      </c>
      <c r="L336" s="137">
        <v>9.49681E-2</v>
      </c>
      <c r="M336" s="137">
        <v>9.49681E-2</v>
      </c>
      <c r="N336" s="138">
        <v>0</v>
      </c>
      <c r="O336" s="138">
        <v>0</v>
      </c>
      <c r="P336" s="104"/>
      <c r="R336" s="117">
        <f t="shared" ca="1" si="40"/>
        <v>46844</v>
      </c>
      <c r="BP336" s="81">
        <f t="shared" si="41"/>
        <v>335</v>
      </c>
      <c r="BQ336" s="112" t="s">
        <v>569</v>
      </c>
      <c r="BR336" s="80" t="s">
        <v>228</v>
      </c>
      <c r="BS336" s="79" t="s">
        <v>229</v>
      </c>
      <c r="BT336" s="85" t="s">
        <v>230</v>
      </c>
      <c r="BU336" s="85"/>
      <c r="BV336" s="79">
        <v>1</v>
      </c>
      <c r="BW336" s="80" t="s">
        <v>1168</v>
      </c>
      <c r="BX336"/>
    </row>
    <row r="337" spans="1:76" ht="12.75" x14ac:dyDescent="0.2">
      <c r="A337" s="102"/>
      <c r="B337" s="103">
        <f t="shared" ca="1" si="39"/>
        <v>46874</v>
      </c>
      <c r="C337" s="135">
        <v>6.476255495585001E-2</v>
      </c>
      <c r="D337" s="135">
        <v>0.6</v>
      </c>
      <c r="E337" s="135">
        <v>0.6</v>
      </c>
      <c r="F337" s="135">
        <v>0</v>
      </c>
      <c r="G337" s="135">
        <v>0</v>
      </c>
      <c r="H337" s="135">
        <v>0</v>
      </c>
      <c r="I337" s="136">
        <v>0</v>
      </c>
      <c r="J337" s="137">
        <v>0</v>
      </c>
      <c r="K337" s="137">
        <v>0</v>
      </c>
      <c r="L337" s="137">
        <v>9.49681E-2</v>
      </c>
      <c r="M337" s="137">
        <v>9.49681E-2</v>
      </c>
      <c r="N337" s="138">
        <v>0</v>
      </c>
      <c r="O337" s="138">
        <v>0</v>
      </c>
      <c r="P337" s="104"/>
      <c r="R337" s="117">
        <f t="shared" ca="1" si="40"/>
        <v>46874</v>
      </c>
      <c r="BP337" s="81">
        <f t="shared" si="41"/>
        <v>336</v>
      </c>
      <c r="BQ337" s="112" t="s">
        <v>570</v>
      </c>
      <c r="BR337" s="80" t="s">
        <v>228</v>
      </c>
      <c r="BS337" s="79" t="s">
        <v>229</v>
      </c>
      <c r="BT337" s="85" t="s">
        <v>230</v>
      </c>
      <c r="BU337" s="85"/>
      <c r="BV337" s="79">
        <v>1</v>
      </c>
      <c r="BW337" s="80" t="s">
        <v>1169</v>
      </c>
      <c r="BX337"/>
    </row>
    <row r="338" spans="1:76" ht="12.75" x14ac:dyDescent="0.2">
      <c r="A338" s="102"/>
      <c r="B338" s="103">
        <f t="shared" ref="B338:B377" ca="1" si="42">NextMonth(B337)</f>
        <v>46905</v>
      </c>
      <c r="C338" s="135">
        <v>6.4782633451964014E-2</v>
      </c>
      <c r="D338" s="135">
        <v>0.65</v>
      </c>
      <c r="E338" s="135">
        <v>0.65</v>
      </c>
      <c r="F338" s="135">
        <v>0</v>
      </c>
      <c r="G338" s="135">
        <v>0</v>
      </c>
      <c r="H338" s="135">
        <v>0</v>
      </c>
      <c r="I338" s="136">
        <v>0</v>
      </c>
      <c r="J338" s="137">
        <v>0</v>
      </c>
      <c r="K338" s="137">
        <v>0</v>
      </c>
      <c r="L338" s="137">
        <v>9.49681E-2</v>
      </c>
      <c r="M338" s="137">
        <v>9.49681E-2</v>
      </c>
      <c r="N338" s="138">
        <v>0</v>
      </c>
      <c r="O338" s="138">
        <v>0</v>
      </c>
      <c r="P338" s="104"/>
      <c r="R338" s="117">
        <f t="shared" ca="1" si="40"/>
        <v>46905</v>
      </c>
      <c r="BP338" s="81">
        <f t="shared" si="41"/>
        <v>337</v>
      </c>
      <c r="BQ338" s="112" t="s">
        <v>571</v>
      </c>
      <c r="BR338" s="80" t="s">
        <v>228</v>
      </c>
      <c r="BS338" s="79" t="s">
        <v>229</v>
      </c>
      <c r="BT338" s="85" t="s">
        <v>230</v>
      </c>
      <c r="BU338" s="85"/>
      <c r="BV338" s="79">
        <v>1</v>
      </c>
      <c r="BW338" s="80" t="s">
        <v>1170</v>
      </c>
      <c r="BX338"/>
    </row>
    <row r="339" spans="1:76" ht="12.75" x14ac:dyDescent="0.2">
      <c r="A339" s="102"/>
      <c r="B339" s="103">
        <f t="shared" ca="1" si="42"/>
        <v>46935</v>
      </c>
      <c r="C339" s="135">
        <v>6.4803381231422999E-2</v>
      </c>
      <c r="D339" s="135">
        <v>0.8</v>
      </c>
      <c r="E339" s="135">
        <v>0.8</v>
      </c>
      <c r="F339" s="135">
        <v>0</v>
      </c>
      <c r="G339" s="135">
        <v>0</v>
      </c>
      <c r="H339" s="135">
        <v>0</v>
      </c>
      <c r="I339" s="136">
        <v>0</v>
      </c>
      <c r="J339" s="137">
        <v>0</v>
      </c>
      <c r="K339" s="137">
        <v>0</v>
      </c>
      <c r="L339" s="137">
        <v>1.5011200000000002E-2</v>
      </c>
      <c r="M339" s="137">
        <v>1.5011200000000002E-2</v>
      </c>
      <c r="N339" s="138">
        <v>0</v>
      </c>
      <c r="O339" s="138">
        <v>0</v>
      </c>
      <c r="P339" s="104"/>
      <c r="R339" s="117">
        <f t="shared" ca="1" si="40"/>
        <v>46935</v>
      </c>
      <c r="BP339" s="81">
        <f t="shared" si="41"/>
        <v>338</v>
      </c>
      <c r="BQ339" s="112" t="s">
        <v>572</v>
      </c>
      <c r="BR339" s="80" t="s">
        <v>228</v>
      </c>
      <c r="BS339" s="79" t="s">
        <v>229</v>
      </c>
      <c r="BT339" s="85" t="s">
        <v>230</v>
      </c>
      <c r="BU339" s="85"/>
      <c r="BV339" s="79">
        <v>1</v>
      </c>
      <c r="BW339" s="80" t="s">
        <v>1171</v>
      </c>
      <c r="BX339"/>
    </row>
    <row r="340" spans="1:76" ht="12.75" x14ac:dyDescent="0.2">
      <c r="A340" s="102"/>
      <c r="B340" s="103">
        <f t="shared" ca="1" si="42"/>
        <v>46966</v>
      </c>
      <c r="C340" s="135">
        <v>6.4823459727808008E-2</v>
      </c>
      <c r="D340" s="135">
        <v>1.1000000000000001</v>
      </c>
      <c r="E340" s="135">
        <v>1.1000000000000001</v>
      </c>
      <c r="F340" s="135">
        <v>0</v>
      </c>
      <c r="G340" s="135">
        <v>0</v>
      </c>
      <c r="H340" s="135">
        <v>0</v>
      </c>
      <c r="I340" s="136">
        <v>0</v>
      </c>
      <c r="J340" s="137">
        <v>0</v>
      </c>
      <c r="K340" s="137">
        <v>0</v>
      </c>
      <c r="L340" s="137">
        <v>4.7999999999999994E-5</v>
      </c>
      <c r="M340" s="137">
        <v>4.7999999999999994E-5</v>
      </c>
      <c r="N340" s="138">
        <v>0</v>
      </c>
      <c r="O340" s="138">
        <v>0</v>
      </c>
      <c r="P340" s="104"/>
      <c r="R340" s="117">
        <f t="shared" ca="1" si="40"/>
        <v>46966</v>
      </c>
      <c r="BP340" s="81">
        <f t="shared" si="41"/>
        <v>339</v>
      </c>
      <c r="BQ340" s="112" t="s">
        <v>573</v>
      </c>
      <c r="BR340" s="80" t="s">
        <v>228</v>
      </c>
      <c r="BS340" s="79" t="s">
        <v>229</v>
      </c>
      <c r="BT340" s="85" t="s">
        <v>230</v>
      </c>
      <c r="BU340" s="85"/>
      <c r="BV340" s="79">
        <v>1</v>
      </c>
      <c r="BW340" s="80" t="s">
        <v>1172</v>
      </c>
      <c r="BX340"/>
    </row>
    <row r="341" spans="1:76" ht="12.75" x14ac:dyDescent="0.2">
      <c r="A341" s="102"/>
      <c r="B341" s="103">
        <f t="shared" ca="1" si="42"/>
        <v>46997</v>
      </c>
      <c r="C341" s="135">
        <v>6.4844207507547019E-2</v>
      </c>
      <c r="D341" s="135">
        <v>1.25</v>
      </c>
      <c r="E341" s="135">
        <v>1.25</v>
      </c>
      <c r="F341" s="135">
        <v>0</v>
      </c>
      <c r="G341" s="135">
        <v>0</v>
      </c>
      <c r="H341" s="135">
        <v>0</v>
      </c>
      <c r="I341" s="136">
        <v>0</v>
      </c>
      <c r="J341" s="137">
        <v>0</v>
      </c>
      <c r="K341" s="137">
        <v>0</v>
      </c>
      <c r="L341" s="137">
        <v>5.0448000000000003E-3</v>
      </c>
      <c r="M341" s="137">
        <v>5.0448000000000003E-3</v>
      </c>
      <c r="N341" s="138">
        <v>0</v>
      </c>
      <c r="O341" s="138">
        <v>0</v>
      </c>
      <c r="P341" s="104"/>
      <c r="R341" s="117">
        <f t="shared" ca="1" si="40"/>
        <v>46997</v>
      </c>
      <c r="BP341" s="81">
        <f t="shared" si="41"/>
        <v>340</v>
      </c>
      <c r="BQ341" s="112" t="s">
        <v>574</v>
      </c>
      <c r="BR341" s="80" t="s">
        <v>228</v>
      </c>
      <c r="BS341" s="79" t="s">
        <v>229</v>
      </c>
      <c r="BT341" s="85" t="s">
        <v>230</v>
      </c>
      <c r="BU341" s="85"/>
      <c r="BV341" s="79">
        <v>1</v>
      </c>
      <c r="BW341" s="80" t="s">
        <v>1173</v>
      </c>
      <c r="BX341"/>
    </row>
    <row r="342" spans="1:76" ht="12.75" x14ac:dyDescent="0.2">
      <c r="A342" s="102"/>
      <c r="B342" s="103">
        <f t="shared" ca="1" si="42"/>
        <v>47027</v>
      </c>
      <c r="C342" s="135">
        <v>6.4864955287429013E-2</v>
      </c>
      <c r="D342" s="135">
        <v>0</v>
      </c>
      <c r="E342" s="135">
        <v>0</v>
      </c>
      <c r="F342" s="135">
        <v>0</v>
      </c>
      <c r="G342" s="135">
        <v>0</v>
      </c>
      <c r="H342" s="135">
        <v>0</v>
      </c>
      <c r="I342" s="136">
        <v>0</v>
      </c>
      <c r="J342" s="137">
        <v>0</v>
      </c>
      <c r="K342" s="137">
        <v>0</v>
      </c>
      <c r="L342" s="137">
        <v>3.0042500000000003E-2</v>
      </c>
      <c r="M342" s="137">
        <v>3.0042500000000003E-2</v>
      </c>
      <c r="N342" s="138">
        <v>0</v>
      </c>
      <c r="O342" s="138">
        <v>0</v>
      </c>
      <c r="P342" s="104"/>
      <c r="R342" s="117">
        <f t="shared" ca="1" si="40"/>
        <v>47027</v>
      </c>
      <c r="BP342" s="81">
        <f t="shared" si="41"/>
        <v>341</v>
      </c>
      <c r="BQ342" s="112" t="s">
        <v>575</v>
      </c>
      <c r="BR342" s="80" t="s">
        <v>228</v>
      </c>
      <c r="BS342" s="79" t="s">
        <v>229</v>
      </c>
      <c r="BT342" s="85" t="s">
        <v>230</v>
      </c>
      <c r="BU342" s="85"/>
      <c r="BV342" s="79">
        <v>1</v>
      </c>
      <c r="BW342" s="80" t="s">
        <v>1174</v>
      </c>
      <c r="BX342"/>
    </row>
    <row r="343" spans="1:76" ht="12.75" x14ac:dyDescent="0.2">
      <c r="A343" s="102"/>
      <c r="B343" s="103">
        <f t="shared" ca="1" si="42"/>
        <v>47058</v>
      </c>
      <c r="C343" s="135">
        <v>6.4884364501000005E-2</v>
      </c>
      <c r="D343" s="135">
        <v>1.25</v>
      </c>
      <c r="E343" s="135">
        <v>1.25</v>
      </c>
      <c r="F343" s="135">
        <v>0</v>
      </c>
      <c r="G343" s="135">
        <v>0</v>
      </c>
      <c r="H343" s="135">
        <v>0</v>
      </c>
      <c r="I343" s="136">
        <v>0</v>
      </c>
      <c r="J343" s="137">
        <v>0</v>
      </c>
      <c r="K343" s="137">
        <v>0</v>
      </c>
      <c r="L343" s="137">
        <v>4.0042500000000002E-2</v>
      </c>
      <c r="M343" s="137">
        <v>4.0042500000000002E-2</v>
      </c>
      <c r="N343" s="138">
        <v>0</v>
      </c>
      <c r="O343" s="138">
        <v>0</v>
      </c>
      <c r="P343" s="104"/>
      <c r="R343" s="117">
        <f t="shared" ref="R343:R374" ca="1" si="43">EOMONTH(R342,0)+1</f>
        <v>47058</v>
      </c>
      <c r="BP343" s="81">
        <f t="shared" si="41"/>
        <v>342</v>
      </c>
      <c r="BQ343" s="112" t="s">
        <v>576</v>
      </c>
      <c r="BR343" s="80" t="s">
        <v>228</v>
      </c>
      <c r="BS343" s="79" t="s">
        <v>229</v>
      </c>
      <c r="BT343" s="85" t="s">
        <v>230</v>
      </c>
      <c r="BU343" s="85"/>
      <c r="BV343" s="79">
        <v>1</v>
      </c>
      <c r="BW343" s="80" t="s">
        <v>1175</v>
      </c>
      <c r="BX343"/>
    </row>
    <row r="344" spans="1:76" ht="12.75" x14ac:dyDescent="0.2">
      <c r="A344" s="102"/>
      <c r="B344" s="103">
        <f t="shared" ca="1" si="42"/>
        <v>47088</v>
      </c>
      <c r="C344" s="135">
        <v>6.4905112281153005E-2</v>
      </c>
      <c r="D344" s="135">
        <v>0.55000000000000004</v>
      </c>
      <c r="E344" s="135">
        <v>0.55000000000000004</v>
      </c>
      <c r="F344" s="135">
        <v>0</v>
      </c>
      <c r="G344" s="135">
        <v>0</v>
      </c>
      <c r="H344" s="135">
        <v>0</v>
      </c>
      <c r="I344" s="136">
        <v>0</v>
      </c>
      <c r="J344" s="137">
        <v>0</v>
      </c>
      <c r="K344" s="137">
        <v>0</v>
      </c>
      <c r="L344" s="137">
        <v>9.9976600000000013E-2</v>
      </c>
      <c r="M344" s="137">
        <v>9.9976600000000013E-2</v>
      </c>
      <c r="N344" s="138">
        <v>0</v>
      </c>
      <c r="O344" s="138">
        <v>0</v>
      </c>
      <c r="P344" s="104"/>
      <c r="R344" s="117">
        <f t="shared" ca="1" si="43"/>
        <v>47088</v>
      </c>
      <c r="BP344" s="81">
        <f t="shared" si="41"/>
        <v>343</v>
      </c>
      <c r="BQ344" s="112" t="s">
        <v>577</v>
      </c>
      <c r="BR344" s="80" t="s">
        <v>228</v>
      </c>
      <c r="BS344" s="79" t="s">
        <v>229</v>
      </c>
      <c r="BT344" s="85" t="s">
        <v>230</v>
      </c>
      <c r="BU344" s="85"/>
      <c r="BV344" s="79">
        <v>1</v>
      </c>
      <c r="BW344" s="80" t="s">
        <v>1176</v>
      </c>
      <c r="BX344"/>
    </row>
    <row r="345" spans="1:76" ht="12.75" x14ac:dyDescent="0.2">
      <c r="A345" s="102"/>
      <c r="B345" s="103">
        <f t="shared" ca="1" si="42"/>
        <v>47119</v>
      </c>
      <c r="C345" s="135">
        <v>6.4925190778215014E-2</v>
      </c>
      <c r="D345" s="135">
        <v>0.55000000000000004</v>
      </c>
      <c r="E345" s="135">
        <v>0.55000000000000004</v>
      </c>
      <c r="F345" s="135">
        <v>0</v>
      </c>
      <c r="G345" s="135">
        <v>0</v>
      </c>
      <c r="H345" s="135">
        <v>0</v>
      </c>
      <c r="I345" s="136">
        <v>0</v>
      </c>
      <c r="J345" s="137">
        <v>0</v>
      </c>
      <c r="K345" s="137">
        <v>0</v>
      </c>
      <c r="L345" s="137">
        <v>9.9968100000000004E-2</v>
      </c>
      <c r="M345" s="137">
        <v>9.9968100000000004E-2</v>
      </c>
      <c r="N345" s="138">
        <v>0</v>
      </c>
      <c r="O345" s="138">
        <v>0</v>
      </c>
      <c r="P345" s="104"/>
      <c r="R345" s="117">
        <f t="shared" ca="1" si="43"/>
        <v>47119</v>
      </c>
      <c r="BP345" s="81">
        <f t="shared" si="41"/>
        <v>344</v>
      </c>
      <c r="BQ345" s="112" t="s">
        <v>578</v>
      </c>
      <c r="BR345" s="80" t="s">
        <v>228</v>
      </c>
      <c r="BS345" s="79" t="s">
        <v>229</v>
      </c>
      <c r="BT345" s="85" t="s">
        <v>230</v>
      </c>
      <c r="BU345" s="85"/>
      <c r="BV345" s="79">
        <v>1</v>
      </c>
      <c r="BW345" s="80" t="s">
        <v>1177</v>
      </c>
      <c r="BX345"/>
    </row>
    <row r="346" spans="1:76" ht="12.75" x14ac:dyDescent="0.2">
      <c r="A346" s="102"/>
      <c r="B346" s="103">
        <f t="shared" ca="1" si="42"/>
        <v>47150</v>
      </c>
      <c r="C346" s="135">
        <v>6.4945938558654021E-2</v>
      </c>
      <c r="D346" s="135">
        <v>0.6</v>
      </c>
      <c r="E346" s="135">
        <v>0.6</v>
      </c>
      <c r="F346" s="135">
        <v>0</v>
      </c>
      <c r="G346" s="135">
        <v>0</v>
      </c>
      <c r="H346" s="135">
        <v>0</v>
      </c>
      <c r="I346" s="136">
        <v>0</v>
      </c>
      <c r="J346" s="137">
        <v>0</v>
      </c>
      <c r="K346" s="137">
        <v>0</v>
      </c>
      <c r="L346" s="137">
        <v>9.9968100000000004E-2</v>
      </c>
      <c r="M346" s="137">
        <v>9.9968100000000004E-2</v>
      </c>
      <c r="N346" s="138">
        <v>0</v>
      </c>
      <c r="O346" s="138">
        <v>0</v>
      </c>
      <c r="P346" s="104"/>
      <c r="R346" s="117">
        <f t="shared" ca="1" si="43"/>
        <v>47150</v>
      </c>
      <c r="BP346" s="81">
        <f t="shared" si="41"/>
        <v>345</v>
      </c>
      <c r="BQ346" s="112" t="s">
        <v>579</v>
      </c>
      <c r="BR346" s="80" t="s">
        <v>228</v>
      </c>
      <c r="BS346" s="79" t="s">
        <v>229</v>
      </c>
      <c r="BT346" s="85" t="s">
        <v>230</v>
      </c>
      <c r="BU346" s="85"/>
      <c r="BV346" s="79">
        <v>1</v>
      </c>
      <c r="BW346" s="80" t="s">
        <v>1178</v>
      </c>
      <c r="BX346"/>
    </row>
    <row r="347" spans="1:76" ht="12.75" x14ac:dyDescent="0.2">
      <c r="A347" s="102"/>
      <c r="B347" s="103">
        <f t="shared" ca="1" si="42"/>
        <v>47178</v>
      </c>
      <c r="C347" s="135">
        <v>6.4966017055989006E-2</v>
      </c>
      <c r="D347" s="135">
        <v>0.8</v>
      </c>
      <c r="E347" s="135">
        <v>0.8</v>
      </c>
      <c r="F347" s="135">
        <v>0</v>
      </c>
      <c r="G347" s="135">
        <v>0</v>
      </c>
      <c r="H347" s="135">
        <v>0</v>
      </c>
      <c r="I347" s="136">
        <v>0</v>
      </c>
      <c r="J347" s="137">
        <v>0</v>
      </c>
      <c r="K347" s="137">
        <v>0</v>
      </c>
      <c r="L347" s="137">
        <v>9.9968100000000004E-2</v>
      </c>
      <c r="M347" s="137">
        <v>9.9968100000000004E-2</v>
      </c>
      <c r="N347" s="138">
        <v>0</v>
      </c>
      <c r="O347" s="138">
        <v>0</v>
      </c>
      <c r="P347" s="104"/>
      <c r="R347" s="117">
        <f t="shared" ca="1" si="43"/>
        <v>47178</v>
      </c>
      <c r="BP347" s="81">
        <f t="shared" si="41"/>
        <v>346</v>
      </c>
      <c r="BQ347" s="112" t="s">
        <v>580</v>
      </c>
      <c r="BR347" s="80" t="s">
        <v>228</v>
      </c>
      <c r="BS347" s="79" t="s">
        <v>229</v>
      </c>
      <c r="BT347" s="85" t="s">
        <v>230</v>
      </c>
      <c r="BU347" s="85"/>
      <c r="BV347" s="79">
        <v>1</v>
      </c>
      <c r="BW347" s="80" t="s">
        <v>1179</v>
      </c>
      <c r="BX347"/>
    </row>
    <row r="348" spans="1:76" ht="12.75" x14ac:dyDescent="0.2">
      <c r="A348" s="102"/>
      <c r="B348" s="103">
        <f t="shared" ca="1" si="42"/>
        <v>47209</v>
      </c>
      <c r="C348" s="135">
        <v>6.4986764836708011E-2</v>
      </c>
      <c r="D348" s="135">
        <v>1</v>
      </c>
      <c r="E348" s="135">
        <v>1</v>
      </c>
      <c r="F348" s="135">
        <v>0</v>
      </c>
      <c r="G348" s="135">
        <v>0</v>
      </c>
      <c r="H348" s="135">
        <v>0</v>
      </c>
      <c r="I348" s="136">
        <v>0</v>
      </c>
      <c r="J348" s="137">
        <v>0</v>
      </c>
      <c r="K348" s="137">
        <v>0</v>
      </c>
      <c r="L348" s="137">
        <v>9.9968100000000004E-2</v>
      </c>
      <c r="M348" s="137">
        <v>9.9968100000000004E-2</v>
      </c>
      <c r="N348" s="138">
        <v>0</v>
      </c>
      <c r="O348" s="138">
        <v>0</v>
      </c>
      <c r="P348" s="104"/>
      <c r="R348" s="117">
        <f t="shared" ca="1" si="43"/>
        <v>47209</v>
      </c>
      <c r="BP348" s="81">
        <f t="shared" si="41"/>
        <v>347</v>
      </c>
      <c r="BQ348" s="112" t="s">
        <v>581</v>
      </c>
      <c r="BR348" s="80" t="s">
        <v>228</v>
      </c>
      <c r="BS348" s="79" t="s">
        <v>229</v>
      </c>
      <c r="BT348" s="85" t="s">
        <v>230</v>
      </c>
      <c r="BU348" s="85"/>
      <c r="BV348" s="79">
        <v>1</v>
      </c>
      <c r="BW348" s="80" t="s">
        <v>1180</v>
      </c>
      <c r="BX348"/>
    </row>
    <row r="349" spans="1:76" ht="12.75" x14ac:dyDescent="0.2">
      <c r="A349" s="102"/>
      <c r="B349" s="103">
        <f t="shared" ca="1" si="42"/>
        <v>47239</v>
      </c>
      <c r="C349" s="135">
        <v>6.5007512617570012E-2</v>
      </c>
      <c r="D349" s="135">
        <v>1</v>
      </c>
      <c r="E349" s="135">
        <v>1</v>
      </c>
      <c r="F349" s="135">
        <v>0</v>
      </c>
      <c r="G349" s="135">
        <v>0</v>
      </c>
      <c r="H349" s="135">
        <v>0</v>
      </c>
      <c r="I349" s="136">
        <v>0</v>
      </c>
      <c r="J349" s="137">
        <v>0</v>
      </c>
      <c r="K349" s="137">
        <v>0</v>
      </c>
      <c r="L349" s="137">
        <v>9.9968100000000004E-2</v>
      </c>
      <c r="M349" s="137">
        <v>9.9968100000000004E-2</v>
      </c>
      <c r="N349" s="138">
        <v>0</v>
      </c>
      <c r="O349" s="138">
        <v>0</v>
      </c>
      <c r="P349" s="104"/>
      <c r="R349" s="117">
        <f t="shared" ca="1" si="43"/>
        <v>47239</v>
      </c>
      <c r="BP349" s="81">
        <f t="shared" si="41"/>
        <v>348</v>
      </c>
      <c r="BQ349" s="112" t="s">
        <v>582</v>
      </c>
      <c r="BR349" s="80" t="s">
        <v>228</v>
      </c>
      <c r="BS349" s="79" t="s">
        <v>229</v>
      </c>
      <c r="BT349" s="85" t="s">
        <v>230</v>
      </c>
      <c r="BU349" s="85"/>
      <c r="BV349" s="79">
        <v>1</v>
      </c>
      <c r="BW349" s="80" t="s">
        <v>1181</v>
      </c>
      <c r="BX349"/>
    </row>
    <row r="350" spans="1:76" ht="12.75" x14ac:dyDescent="0.2">
      <c r="A350" s="102"/>
      <c r="B350" s="103">
        <f t="shared" ca="1" si="42"/>
        <v>47270</v>
      </c>
      <c r="C350" s="135">
        <v>6.5027591115314018E-2</v>
      </c>
      <c r="D350" s="135">
        <v>1.1499999999999999</v>
      </c>
      <c r="E350" s="135">
        <v>1.1499999999999999</v>
      </c>
      <c r="F350" s="135">
        <v>0</v>
      </c>
      <c r="G350" s="135">
        <v>0</v>
      </c>
      <c r="H350" s="135">
        <v>0</v>
      </c>
      <c r="I350" s="136">
        <v>0</v>
      </c>
      <c r="J350" s="137">
        <v>0</v>
      </c>
      <c r="K350" s="137">
        <v>0</v>
      </c>
      <c r="L350" s="137">
        <v>9.9968100000000004E-2</v>
      </c>
      <c r="M350" s="137">
        <v>9.9968100000000004E-2</v>
      </c>
      <c r="N350" s="138">
        <v>0</v>
      </c>
      <c r="O350" s="138">
        <v>0</v>
      </c>
      <c r="P350" s="104"/>
      <c r="R350" s="117">
        <f t="shared" ca="1" si="43"/>
        <v>47270</v>
      </c>
      <c r="BP350" s="81">
        <f t="shared" si="41"/>
        <v>349</v>
      </c>
      <c r="BQ350" s="112" t="s">
        <v>583</v>
      </c>
      <c r="BR350" s="80" t="s">
        <v>228</v>
      </c>
      <c r="BS350" s="79" t="s">
        <v>229</v>
      </c>
      <c r="BT350" s="85" t="s">
        <v>230</v>
      </c>
      <c r="BU350" s="85"/>
      <c r="BV350" s="79">
        <v>1</v>
      </c>
      <c r="BW350" s="80" t="s">
        <v>1182</v>
      </c>
      <c r="BX350"/>
    </row>
    <row r="351" spans="1:76" ht="12.75" x14ac:dyDescent="0.2">
      <c r="A351" s="102"/>
      <c r="B351" s="103">
        <f t="shared" ca="1" si="42"/>
        <v>47300</v>
      </c>
      <c r="C351" s="135">
        <v>6.5048338896457003E-2</v>
      </c>
      <c r="D351" s="135">
        <v>1</v>
      </c>
      <c r="E351" s="135">
        <v>0</v>
      </c>
      <c r="F351" s="135">
        <v>0</v>
      </c>
      <c r="G351" s="135">
        <v>0</v>
      </c>
      <c r="H351" s="135">
        <v>0</v>
      </c>
      <c r="I351" s="136">
        <v>0</v>
      </c>
      <c r="J351" s="137">
        <v>0</v>
      </c>
      <c r="K351" s="137">
        <v>0</v>
      </c>
      <c r="L351" s="137">
        <v>2.0011200000000003E-2</v>
      </c>
      <c r="M351" s="137">
        <v>2.0011200000000003E-2</v>
      </c>
      <c r="N351" s="138">
        <v>0</v>
      </c>
      <c r="O351" s="138">
        <v>0</v>
      </c>
      <c r="P351" s="104"/>
      <c r="R351" s="117">
        <f t="shared" ca="1" si="43"/>
        <v>47300</v>
      </c>
      <c r="BP351" s="81">
        <f t="shared" si="41"/>
        <v>350</v>
      </c>
      <c r="BQ351" s="112" t="s">
        <v>584</v>
      </c>
      <c r="BR351" s="80" t="s">
        <v>228</v>
      </c>
      <c r="BS351" s="79" t="s">
        <v>229</v>
      </c>
      <c r="BT351" s="85" t="s">
        <v>230</v>
      </c>
      <c r="BU351" s="85"/>
      <c r="BV351" s="79">
        <v>1</v>
      </c>
      <c r="BW351" s="80" t="s">
        <v>1183</v>
      </c>
      <c r="BX351"/>
    </row>
    <row r="352" spans="1:76" ht="12.75" x14ac:dyDescent="0.2">
      <c r="A352" s="102"/>
      <c r="B352" s="103">
        <f t="shared" ca="1" si="42"/>
        <v>47331</v>
      </c>
      <c r="C352" s="135">
        <v>6.5068417394473013E-2</v>
      </c>
      <c r="D352" s="135">
        <v>1.05</v>
      </c>
      <c r="E352" s="135">
        <v>0</v>
      </c>
      <c r="F352" s="135">
        <v>0</v>
      </c>
      <c r="G352" s="135">
        <v>0</v>
      </c>
      <c r="H352" s="135">
        <v>0</v>
      </c>
      <c r="I352" s="136">
        <v>0</v>
      </c>
      <c r="J352" s="137">
        <v>0</v>
      </c>
      <c r="K352" s="137">
        <v>0</v>
      </c>
      <c r="L352" s="137">
        <v>5.0480000000000004E-3</v>
      </c>
      <c r="M352" s="137">
        <v>5.0480000000000004E-3</v>
      </c>
      <c r="N352" s="138">
        <v>0</v>
      </c>
      <c r="O352" s="138">
        <v>0</v>
      </c>
      <c r="P352" s="104"/>
      <c r="R352" s="117">
        <f t="shared" ca="1" si="43"/>
        <v>47331</v>
      </c>
      <c r="BP352" s="81">
        <f t="shared" si="41"/>
        <v>351</v>
      </c>
      <c r="BQ352" s="112" t="s">
        <v>585</v>
      </c>
      <c r="BR352" s="80" t="s">
        <v>228</v>
      </c>
      <c r="BS352" s="79" t="s">
        <v>229</v>
      </c>
      <c r="BT352" s="85" t="s">
        <v>230</v>
      </c>
      <c r="BU352" s="85"/>
      <c r="BV352" s="79">
        <v>1</v>
      </c>
      <c r="BW352" s="80" t="s">
        <v>1184</v>
      </c>
      <c r="BX352"/>
    </row>
    <row r="353" spans="1:76" ht="12.75" x14ac:dyDescent="0.2">
      <c r="A353" s="102"/>
      <c r="B353" s="103">
        <f t="shared" ca="1" si="42"/>
        <v>47362</v>
      </c>
      <c r="C353" s="135">
        <v>6.508916517589601E-2</v>
      </c>
      <c r="D353" s="135">
        <v>1</v>
      </c>
      <c r="E353" s="135">
        <v>0</v>
      </c>
      <c r="F353" s="135">
        <v>0</v>
      </c>
      <c r="G353" s="135">
        <v>0</v>
      </c>
      <c r="H353" s="135">
        <v>0</v>
      </c>
      <c r="I353" s="136">
        <v>0</v>
      </c>
      <c r="J353" s="137">
        <v>0</v>
      </c>
      <c r="K353" s="137">
        <v>0</v>
      </c>
      <c r="L353" s="137">
        <v>1.0044800000000001E-2</v>
      </c>
      <c r="M353" s="137">
        <v>1.0044800000000001E-2</v>
      </c>
      <c r="N353" s="138">
        <v>0</v>
      </c>
      <c r="O353" s="138">
        <v>0</v>
      </c>
      <c r="P353" s="104"/>
      <c r="R353" s="117">
        <f t="shared" ca="1" si="43"/>
        <v>47362</v>
      </c>
      <c r="BP353" s="81">
        <f t="shared" si="41"/>
        <v>352</v>
      </c>
      <c r="BQ353" s="112" t="s">
        <v>586</v>
      </c>
      <c r="BR353" s="80" t="s">
        <v>228</v>
      </c>
      <c r="BS353" s="79" t="s">
        <v>229</v>
      </c>
      <c r="BT353" s="85" t="s">
        <v>230</v>
      </c>
      <c r="BU353" s="85"/>
      <c r="BV353" s="79">
        <v>1</v>
      </c>
      <c r="BW353" s="80" t="s">
        <v>1185</v>
      </c>
      <c r="BX353"/>
    </row>
    <row r="354" spans="1:76" ht="12.75" x14ac:dyDescent="0.2">
      <c r="A354" s="102"/>
      <c r="B354" s="103">
        <f t="shared" ca="1" si="42"/>
        <v>47392</v>
      </c>
      <c r="C354" s="135">
        <v>6.5109912957462018E-2</v>
      </c>
      <c r="D354" s="135">
        <v>0</v>
      </c>
      <c r="E354" s="135">
        <v>0</v>
      </c>
      <c r="F354" s="135">
        <v>0</v>
      </c>
      <c r="G354" s="135">
        <v>0</v>
      </c>
      <c r="H354" s="135">
        <v>0</v>
      </c>
      <c r="I354" s="136">
        <v>0</v>
      </c>
      <c r="J354" s="137">
        <v>0</v>
      </c>
      <c r="K354" s="137">
        <v>0</v>
      </c>
      <c r="L354" s="137">
        <v>3.5042500000000004E-2</v>
      </c>
      <c r="M354" s="137">
        <v>3.5042500000000004E-2</v>
      </c>
      <c r="N354" s="138">
        <v>0</v>
      </c>
      <c r="O354" s="138">
        <v>0</v>
      </c>
      <c r="P354" s="104"/>
      <c r="R354" s="117">
        <f t="shared" ca="1" si="43"/>
        <v>47392</v>
      </c>
      <c r="BP354" s="81">
        <f t="shared" si="41"/>
        <v>353</v>
      </c>
      <c r="BQ354" s="112" t="s">
        <v>587</v>
      </c>
      <c r="BR354" s="80" t="s">
        <v>228</v>
      </c>
      <c r="BS354" s="79" t="s">
        <v>229</v>
      </c>
      <c r="BT354" s="85" t="s">
        <v>230</v>
      </c>
      <c r="BU354" s="85"/>
      <c r="BV354" s="79">
        <v>1</v>
      </c>
      <c r="BW354" s="80" t="s">
        <v>1186</v>
      </c>
      <c r="BX354"/>
    </row>
    <row r="355" spans="1:76" ht="12.75" x14ac:dyDescent="0.2">
      <c r="A355" s="102"/>
      <c r="B355" s="103">
        <f t="shared" ca="1" si="42"/>
        <v>47423</v>
      </c>
      <c r="C355" s="135">
        <v>6.5128652889322E-2</v>
      </c>
      <c r="D355" s="135">
        <v>0</v>
      </c>
      <c r="E355" s="135">
        <v>0</v>
      </c>
      <c r="F355" s="135">
        <v>0</v>
      </c>
      <c r="G355" s="135">
        <v>0</v>
      </c>
      <c r="H355" s="135">
        <v>0</v>
      </c>
      <c r="I355" s="136">
        <v>0</v>
      </c>
      <c r="J355" s="137">
        <v>0</v>
      </c>
      <c r="K355" s="137">
        <v>0</v>
      </c>
      <c r="L355" s="137">
        <v>4.5042499999999999E-2</v>
      </c>
      <c r="M355" s="137">
        <v>4.5042499999999999E-2</v>
      </c>
      <c r="N355" s="138">
        <v>0</v>
      </c>
      <c r="O355" s="138">
        <v>0</v>
      </c>
      <c r="P355" s="104"/>
      <c r="R355" s="117">
        <f t="shared" ca="1" si="43"/>
        <v>47423</v>
      </c>
      <c r="BP355" s="81">
        <f t="shared" si="41"/>
        <v>354</v>
      </c>
      <c r="BQ355" s="112" t="s">
        <v>588</v>
      </c>
      <c r="BR355" s="80" t="s">
        <v>228</v>
      </c>
      <c r="BS355" s="79" t="s">
        <v>229</v>
      </c>
      <c r="BT355" s="85" t="s">
        <v>230</v>
      </c>
      <c r="BU355" s="85"/>
      <c r="BV355" s="79">
        <v>1</v>
      </c>
      <c r="BW355" s="80" t="s">
        <v>1187</v>
      </c>
      <c r="BX355"/>
    </row>
    <row r="356" spans="1:76" ht="12.75" x14ac:dyDescent="0.2">
      <c r="A356" s="102"/>
      <c r="B356" s="103">
        <f t="shared" ca="1" si="42"/>
        <v>47453</v>
      </c>
      <c r="C356" s="135">
        <v>6.5149400671160013E-2</v>
      </c>
      <c r="D356" s="135">
        <v>0</v>
      </c>
      <c r="E356" s="135">
        <v>0</v>
      </c>
      <c r="F356" s="135">
        <v>0</v>
      </c>
      <c r="G356" s="135">
        <v>0</v>
      </c>
      <c r="H356" s="135">
        <v>0</v>
      </c>
      <c r="I356" s="136">
        <v>0</v>
      </c>
      <c r="J356" s="137">
        <v>0</v>
      </c>
      <c r="K356" s="137">
        <v>0</v>
      </c>
      <c r="L356" s="137">
        <v>0.10497660000000002</v>
      </c>
      <c r="M356" s="137">
        <v>0.10497660000000002</v>
      </c>
      <c r="N356" s="138">
        <v>0</v>
      </c>
      <c r="O356" s="138">
        <v>0</v>
      </c>
      <c r="P356" s="104"/>
      <c r="R356" s="117">
        <f t="shared" ca="1" si="43"/>
        <v>47453</v>
      </c>
      <c r="BP356" s="81">
        <f t="shared" si="41"/>
        <v>355</v>
      </c>
      <c r="BQ356" s="112" t="s">
        <v>589</v>
      </c>
      <c r="BR356" s="80" t="s">
        <v>228</v>
      </c>
      <c r="BS356" s="79" t="s">
        <v>229</v>
      </c>
      <c r="BT356" s="85" t="s">
        <v>230</v>
      </c>
      <c r="BU356" s="85"/>
      <c r="BV356" s="79">
        <v>1</v>
      </c>
      <c r="BW356" s="80" t="s">
        <v>1188</v>
      </c>
      <c r="BX356"/>
    </row>
    <row r="357" spans="1:76" ht="12.75" x14ac:dyDescent="0.2">
      <c r="A357" s="102"/>
      <c r="B357" s="103">
        <f t="shared" ca="1" si="42"/>
        <v>47484</v>
      </c>
      <c r="C357" s="135">
        <v>6.5169479169849012E-2</v>
      </c>
      <c r="D357" s="135">
        <v>0</v>
      </c>
      <c r="E357" s="135">
        <v>0</v>
      </c>
      <c r="F357" s="135">
        <v>0</v>
      </c>
      <c r="G357" s="135">
        <v>0</v>
      </c>
      <c r="H357" s="135">
        <v>0</v>
      </c>
      <c r="I357" s="136">
        <v>0</v>
      </c>
      <c r="J357" s="137">
        <v>0</v>
      </c>
      <c r="K357" s="137">
        <v>0</v>
      </c>
      <c r="L357" s="137">
        <v>0.10496810000000001</v>
      </c>
      <c r="M357" s="137">
        <v>0.10496810000000001</v>
      </c>
      <c r="N357" s="138">
        <v>0</v>
      </c>
      <c r="O357" s="138">
        <v>0</v>
      </c>
      <c r="P357" s="104"/>
      <c r="R357" s="117">
        <f t="shared" ca="1" si="43"/>
        <v>47484</v>
      </c>
      <c r="BP357" s="81">
        <f t="shared" si="41"/>
        <v>356</v>
      </c>
      <c r="BQ357" s="112" t="s">
        <v>590</v>
      </c>
      <c r="BR357" s="80" t="s">
        <v>228</v>
      </c>
      <c r="BS357" s="79" t="s">
        <v>229</v>
      </c>
      <c r="BT357" s="85" t="s">
        <v>230</v>
      </c>
      <c r="BU357" s="85"/>
      <c r="BV357" s="79">
        <v>1</v>
      </c>
      <c r="BW357" s="80" t="s">
        <v>1189</v>
      </c>
      <c r="BX357"/>
    </row>
    <row r="358" spans="1:76" ht="12.75" x14ac:dyDescent="0.2">
      <c r="A358" s="102"/>
      <c r="B358" s="103">
        <f t="shared" ca="1" si="42"/>
        <v>47515</v>
      </c>
      <c r="C358" s="135">
        <v>6.5190226951966995E-2</v>
      </c>
      <c r="D358" s="135">
        <v>0</v>
      </c>
      <c r="E358" s="135">
        <v>0</v>
      </c>
      <c r="F358" s="135">
        <v>0</v>
      </c>
      <c r="G358" s="135">
        <v>0</v>
      </c>
      <c r="H358" s="135">
        <v>0</v>
      </c>
      <c r="I358" s="136">
        <v>0</v>
      </c>
      <c r="J358" s="137">
        <v>0</v>
      </c>
      <c r="K358" s="137">
        <v>0</v>
      </c>
      <c r="L358" s="137">
        <v>0.10496810000000001</v>
      </c>
      <c r="M358" s="137">
        <v>0.10496810000000001</v>
      </c>
      <c r="N358" s="138">
        <v>0</v>
      </c>
      <c r="O358" s="138">
        <v>0</v>
      </c>
      <c r="P358" s="104"/>
      <c r="R358" s="117">
        <f t="shared" ca="1" si="43"/>
        <v>47515</v>
      </c>
      <c r="BP358" s="81">
        <f t="shared" si="41"/>
        <v>357</v>
      </c>
      <c r="BQ358" s="112" t="s">
        <v>591</v>
      </c>
      <c r="BR358" s="80" t="s">
        <v>228</v>
      </c>
      <c r="BS358" s="79" t="s">
        <v>229</v>
      </c>
      <c r="BT358" s="85" t="s">
        <v>230</v>
      </c>
      <c r="BU358" s="85"/>
      <c r="BV358" s="79">
        <v>1</v>
      </c>
      <c r="BW358" s="80" t="s">
        <v>1190</v>
      </c>
      <c r="BX358"/>
    </row>
    <row r="359" spans="1:76" ht="12.75" x14ac:dyDescent="0.2">
      <c r="A359" s="102"/>
      <c r="B359" s="103">
        <f t="shared" ca="1" si="42"/>
        <v>47543</v>
      </c>
      <c r="C359" s="135">
        <v>6.5210305450927014E-2</v>
      </c>
      <c r="D359" s="135">
        <v>0</v>
      </c>
      <c r="E359" s="135">
        <v>0</v>
      </c>
      <c r="F359" s="135">
        <v>0</v>
      </c>
      <c r="G359" s="135">
        <v>0</v>
      </c>
      <c r="H359" s="135">
        <v>0</v>
      </c>
      <c r="I359" s="136">
        <v>0</v>
      </c>
      <c r="J359" s="137">
        <v>0</v>
      </c>
      <c r="K359" s="137">
        <v>0</v>
      </c>
      <c r="L359" s="137">
        <v>0.10496810000000001</v>
      </c>
      <c r="M359" s="137">
        <v>0.10496810000000001</v>
      </c>
      <c r="N359" s="138">
        <v>0</v>
      </c>
      <c r="O359" s="138">
        <v>0</v>
      </c>
      <c r="P359" s="104"/>
      <c r="R359" s="117">
        <f t="shared" ca="1" si="43"/>
        <v>47543</v>
      </c>
      <c r="BP359" s="81">
        <f t="shared" si="41"/>
        <v>358</v>
      </c>
      <c r="BQ359" s="112" t="s">
        <v>592</v>
      </c>
      <c r="BR359" s="80" t="s">
        <v>228</v>
      </c>
      <c r="BS359" s="79" t="s">
        <v>229</v>
      </c>
      <c r="BT359" s="85" t="s">
        <v>230</v>
      </c>
      <c r="BU359" s="85"/>
      <c r="BV359" s="79">
        <v>1</v>
      </c>
      <c r="BW359" s="80" t="s">
        <v>1191</v>
      </c>
      <c r="BX359"/>
    </row>
    <row r="360" spans="1:76" ht="12.75" x14ac:dyDescent="0.2">
      <c r="A360" s="102"/>
      <c r="B360" s="103">
        <f t="shared" ca="1" si="42"/>
        <v>47574</v>
      </c>
      <c r="C360" s="135">
        <v>6.5231053233326008E-2</v>
      </c>
      <c r="D360" s="135">
        <v>0</v>
      </c>
      <c r="E360" s="135">
        <v>0</v>
      </c>
      <c r="F360" s="135">
        <v>0</v>
      </c>
      <c r="G360" s="135">
        <v>0</v>
      </c>
      <c r="H360" s="135">
        <v>0</v>
      </c>
      <c r="I360" s="136">
        <v>0</v>
      </c>
      <c r="J360" s="137">
        <v>0</v>
      </c>
      <c r="K360" s="137">
        <v>0</v>
      </c>
      <c r="L360" s="137">
        <v>0.10496810000000001</v>
      </c>
      <c r="M360" s="137">
        <v>0.10496810000000001</v>
      </c>
      <c r="N360" s="138">
        <v>0</v>
      </c>
      <c r="O360" s="138">
        <v>0</v>
      </c>
      <c r="P360" s="104"/>
      <c r="R360" s="117">
        <f t="shared" ca="1" si="43"/>
        <v>47574</v>
      </c>
      <c r="BP360" s="81">
        <f t="shared" si="41"/>
        <v>359</v>
      </c>
      <c r="BQ360" s="112" t="s">
        <v>594</v>
      </c>
      <c r="BR360" s="80" t="s">
        <v>228</v>
      </c>
      <c r="BS360" s="79" t="s">
        <v>229</v>
      </c>
      <c r="BT360" s="85" t="s">
        <v>230</v>
      </c>
      <c r="BU360" s="85"/>
      <c r="BV360" s="79">
        <v>1</v>
      </c>
      <c r="BW360" s="80" t="s">
        <v>1192</v>
      </c>
      <c r="BX360"/>
    </row>
    <row r="361" spans="1:76" ht="12.75" x14ac:dyDescent="0.2">
      <c r="A361" s="102"/>
      <c r="B361" s="103">
        <f t="shared" ca="1" si="42"/>
        <v>47604</v>
      </c>
      <c r="C361" s="135">
        <v>6.5251801015868013E-2</v>
      </c>
      <c r="D361" s="135">
        <v>0</v>
      </c>
      <c r="E361" s="135">
        <v>0</v>
      </c>
      <c r="F361" s="135">
        <v>0</v>
      </c>
      <c r="G361" s="135">
        <v>0</v>
      </c>
      <c r="H361" s="135">
        <v>0</v>
      </c>
      <c r="I361" s="136">
        <v>0</v>
      </c>
      <c r="J361" s="137">
        <v>0</v>
      </c>
      <c r="K361" s="137">
        <v>0</v>
      </c>
      <c r="L361" s="137">
        <v>0.10496810000000001</v>
      </c>
      <c r="M361" s="137">
        <v>0.10496810000000001</v>
      </c>
      <c r="N361" s="138">
        <v>0</v>
      </c>
      <c r="O361" s="138">
        <v>0</v>
      </c>
      <c r="P361" s="104"/>
      <c r="R361" s="117">
        <f t="shared" ca="1" si="43"/>
        <v>47604</v>
      </c>
      <c r="BP361" s="81">
        <f t="shared" si="41"/>
        <v>360</v>
      </c>
      <c r="BQ361" s="112" t="s">
        <v>596</v>
      </c>
      <c r="BR361" s="80" t="s">
        <v>228</v>
      </c>
      <c r="BS361" s="79" t="s">
        <v>229</v>
      </c>
      <c r="BT361" s="85" t="s">
        <v>230</v>
      </c>
      <c r="BU361" s="85"/>
      <c r="BV361" s="79">
        <v>1</v>
      </c>
      <c r="BW361" s="80" t="s">
        <v>1193</v>
      </c>
      <c r="BX361"/>
    </row>
    <row r="362" spans="1:76" ht="12.75" x14ac:dyDescent="0.2">
      <c r="A362" s="102"/>
      <c r="B362" s="103">
        <f t="shared" ca="1" si="42"/>
        <v>47635</v>
      </c>
      <c r="C362" s="135">
        <v>6.527187951523801E-2</v>
      </c>
      <c r="D362" s="135">
        <v>0</v>
      </c>
      <c r="E362" s="135">
        <v>0</v>
      </c>
      <c r="F362" s="135">
        <v>0</v>
      </c>
      <c r="G362" s="135">
        <v>0</v>
      </c>
      <c r="H362" s="135">
        <v>0</v>
      </c>
      <c r="I362" s="136">
        <v>0</v>
      </c>
      <c r="J362" s="137">
        <v>0</v>
      </c>
      <c r="K362" s="137">
        <v>0</v>
      </c>
      <c r="L362" s="137">
        <v>0.10496810000000001</v>
      </c>
      <c r="M362" s="137">
        <v>0.10496810000000001</v>
      </c>
      <c r="N362" s="138">
        <v>0</v>
      </c>
      <c r="O362" s="138">
        <v>0</v>
      </c>
      <c r="P362" s="104"/>
      <c r="R362" s="117">
        <f t="shared" ca="1" si="43"/>
        <v>47635</v>
      </c>
      <c r="BP362" s="81">
        <f t="shared" si="41"/>
        <v>361</v>
      </c>
      <c r="BQ362" s="112" t="s">
        <v>597</v>
      </c>
      <c r="BR362" s="80" t="s">
        <v>228</v>
      </c>
      <c r="BS362" s="79" t="s">
        <v>229</v>
      </c>
      <c r="BT362" s="85" t="s">
        <v>230</v>
      </c>
      <c r="BU362" s="85"/>
      <c r="BV362" s="79">
        <v>1</v>
      </c>
      <c r="BW362" s="80" t="s">
        <v>1194</v>
      </c>
      <c r="BX362"/>
    </row>
    <row r="363" spans="1:76" ht="12.75" x14ac:dyDescent="0.2">
      <c r="A363" s="102"/>
      <c r="B363" s="103">
        <f t="shared" ca="1" si="42"/>
        <v>47665</v>
      </c>
      <c r="C363" s="135">
        <v>6.5292627298061012E-2</v>
      </c>
      <c r="D363" s="135">
        <v>0</v>
      </c>
      <c r="E363" s="135">
        <v>0</v>
      </c>
      <c r="F363" s="135">
        <v>0</v>
      </c>
      <c r="G363" s="135">
        <v>0</v>
      </c>
      <c r="H363" s="135">
        <v>0</v>
      </c>
      <c r="I363" s="136">
        <v>0</v>
      </c>
      <c r="J363" s="137">
        <v>0</v>
      </c>
      <c r="K363" s="137">
        <v>0</v>
      </c>
      <c r="L363" s="137">
        <v>2.5011200000000004E-2</v>
      </c>
      <c r="M363" s="137">
        <v>2.5011200000000004E-2</v>
      </c>
      <c r="N363" s="138">
        <v>0</v>
      </c>
      <c r="O363" s="138">
        <v>0</v>
      </c>
      <c r="P363" s="104"/>
      <c r="R363" s="117">
        <f t="shared" ca="1" si="43"/>
        <v>47665</v>
      </c>
      <c r="BP363" s="81">
        <f t="shared" si="41"/>
        <v>362</v>
      </c>
      <c r="BQ363" s="112" t="s">
        <v>598</v>
      </c>
      <c r="BR363" s="80" t="s">
        <v>228</v>
      </c>
      <c r="BS363" s="79" t="s">
        <v>229</v>
      </c>
      <c r="BT363" s="85" t="s">
        <v>230</v>
      </c>
      <c r="BU363" s="85"/>
      <c r="BV363" s="79">
        <v>1</v>
      </c>
      <c r="BW363" s="80" t="s">
        <v>1195</v>
      </c>
      <c r="BX363"/>
    </row>
    <row r="364" spans="1:76" ht="12.75" x14ac:dyDescent="0.2">
      <c r="A364" s="102"/>
      <c r="B364" s="103">
        <f t="shared" ca="1" si="42"/>
        <v>47696</v>
      </c>
      <c r="C364" s="135">
        <v>6.5312705797702014E-2</v>
      </c>
      <c r="D364" s="135">
        <v>0</v>
      </c>
      <c r="E364" s="135">
        <v>0</v>
      </c>
      <c r="F364" s="135">
        <v>0</v>
      </c>
      <c r="G364" s="135">
        <v>0</v>
      </c>
      <c r="H364" s="135">
        <v>0</v>
      </c>
      <c r="I364" s="136">
        <v>0</v>
      </c>
      <c r="J364" s="137">
        <v>0</v>
      </c>
      <c r="K364" s="137">
        <v>0</v>
      </c>
      <c r="L364" s="137">
        <v>1.0048000000000001E-2</v>
      </c>
      <c r="M364" s="137">
        <v>1.0048000000000001E-2</v>
      </c>
      <c r="N364" s="138">
        <v>0</v>
      </c>
      <c r="O364" s="138">
        <v>0</v>
      </c>
      <c r="P364" s="104"/>
      <c r="R364" s="117">
        <f t="shared" ca="1" si="43"/>
        <v>47696</v>
      </c>
      <c r="BP364" s="81">
        <f t="shared" si="41"/>
        <v>363</v>
      </c>
      <c r="BQ364" s="112" t="s">
        <v>599</v>
      </c>
      <c r="BR364" s="80" t="s">
        <v>228</v>
      </c>
      <c r="BS364" s="79" t="s">
        <v>229</v>
      </c>
      <c r="BT364" s="85" t="s">
        <v>230</v>
      </c>
      <c r="BU364" s="85"/>
      <c r="BV364" s="79">
        <v>1</v>
      </c>
      <c r="BW364" s="80" t="s">
        <v>1196</v>
      </c>
      <c r="BX364"/>
    </row>
    <row r="365" spans="1:76" ht="12.75" x14ac:dyDescent="0.2">
      <c r="A365" s="102"/>
      <c r="B365" s="103">
        <f t="shared" ca="1" si="42"/>
        <v>47727</v>
      </c>
      <c r="C365" s="135">
        <v>6.5333453580806014E-2</v>
      </c>
      <c r="D365" s="135">
        <v>0</v>
      </c>
      <c r="E365" s="135">
        <v>0</v>
      </c>
      <c r="F365" s="135">
        <v>0</v>
      </c>
      <c r="G365" s="135">
        <v>0</v>
      </c>
      <c r="H365" s="135">
        <v>0</v>
      </c>
      <c r="I365" s="136">
        <v>0</v>
      </c>
      <c r="J365" s="137">
        <v>0</v>
      </c>
      <c r="K365" s="137">
        <v>0</v>
      </c>
      <c r="L365" s="137">
        <v>1.31</v>
      </c>
      <c r="M365" s="137">
        <v>1.31</v>
      </c>
      <c r="N365" s="138">
        <v>0.3</v>
      </c>
      <c r="O365" s="138">
        <v>0.3</v>
      </c>
      <c r="P365" s="104"/>
      <c r="R365" s="117">
        <f t="shared" ca="1" si="43"/>
        <v>47727</v>
      </c>
      <c r="BP365" s="81">
        <f t="shared" si="41"/>
        <v>364</v>
      </c>
      <c r="BQ365" s="112" t="s">
        <v>600</v>
      </c>
      <c r="BR365" s="80" t="s">
        <v>228</v>
      </c>
      <c r="BS365" s="79" t="s">
        <v>229</v>
      </c>
      <c r="BT365" s="85" t="s">
        <v>230</v>
      </c>
      <c r="BU365" s="85"/>
      <c r="BV365" s="79">
        <v>1</v>
      </c>
      <c r="BW365" s="80" t="s">
        <v>1197</v>
      </c>
      <c r="BX365"/>
    </row>
    <row r="366" spans="1:76" ht="12.75" x14ac:dyDescent="0.2">
      <c r="A366" s="102"/>
      <c r="B366" s="103">
        <f t="shared" ca="1" si="42"/>
        <v>47757</v>
      </c>
      <c r="C366" s="135">
        <v>6.5354201364051012E-2</v>
      </c>
      <c r="D366" s="135">
        <v>0</v>
      </c>
      <c r="E366" s="135">
        <v>0</v>
      </c>
      <c r="F366" s="135">
        <v>0</v>
      </c>
      <c r="G366" s="135">
        <v>0</v>
      </c>
      <c r="H366" s="135">
        <v>0</v>
      </c>
      <c r="I366" s="136">
        <v>0</v>
      </c>
      <c r="J366" s="137">
        <v>0</v>
      </c>
      <c r="K366" s="137">
        <v>0</v>
      </c>
      <c r="L366" s="137">
        <v>1.31</v>
      </c>
      <c r="M366" s="137">
        <v>1.31</v>
      </c>
      <c r="N366" s="138">
        <v>0.11</v>
      </c>
      <c r="O366" s="138">
        <v>0.11</v>
      </c>
      <c r="P366" s="104"/>
      <c r="R366" s="117">
        <f t="shared" ca="1" si="43"/>
        <v>47757</v>
      </c>
      <c r="BP366" s="81">
        <f t="shared" si="41"/>
        <v>365</v>
      </c>
      <c r="BQ366" s="112" t="s">
        <v>601</v>
      </c>
      <c r="BR366" s="80" t="s">
        <v>228</v>
      </c>
      <c r="BS366" s="79" t="s">
        <v>229</v>
      </c>
      <c r="BT366" s="85" t="s">
        <v>230</v>
      </c>
      <c r="BU366" s="85"/>
      <c r="BV366" s="79">
        <v>1</v>
      </c>
      <c r="BW366" s="80" t="s">
        <v>1198</v>
      </c>
      <c r="BX366"/>
    </row>
    <row r="367" spans="1:76" ht="12.75" x14ac:dyDescent="0.2">
      <c r="A367" s="102"/>
      <c r="B367" s="103">
        <f t="shared" ca="1" si="42"/>
        <v>47788</v>
      </c>
      <c r="C367" s="135">
        <v>6.5372941297429016E-2</v>
      </c>
      <c r="D367" s="135">
        <v>0</v>
      </c>
      <c r="E367" s="135">
        <v>0</v>
      </c>
      <c r="F367" s="135">
        <v>0</v>
      </c>
      <c r="G367" s="135">
        <v>0</v>
      </c>
      <c r="H367" s="135">
        <v>0</v>
      </c>
      <c r="I367" s="136">
        <v>0</v>
      </c>
      <c r="J367" s="137">
        <v>0</v>
      </c>
      <c r="K367" s="137">
        <v>0</v>
      </c>
      <c r="L367" s="137">
        <v>1.31</v>
      </c>
      <c r="M367" s="137">
        <v>1.31</v>
      </c>
      <c r="N367" s="138">
        <v>0.38</v>
      </c>
      <c r="O367" s="138">
        <v>0.38</v>
      </c>
      <c r="P367" s="104"/>
      <c r="R367" s="117">
        <f t="shared" ca="1" si="43"/>
        <v>47788</v>
      </c>
      <c r="BP367" s="81">
        <f t="shared" si="41"/>
        <v>366</v>
      </c>
      <c r="BQ367" s="112" t="s">
        <v>602</v>
      </c>
      <c r="BR367" s="80" t="s">
        <v>228</v>
      </c>
      <c r="BS367" s="79" t="s">
        <v>229</v>
      </c>
      <c r="BT367" s="85" t="s">
        <v>230</v>
      </c>
      <c r="BU367" s="85"/>
      <c r="BV367" s="79">
        <v>1</v>
      </c>
      <c r="BW367" s="80" t="s">
        <v>1199</v>
      </c>
      <c r="BX367"/>
    </row>
    <row r="368" spans="1:76" ht="12.75" x14ac:dyDescent="0.2">
      <c r="A368" s="102"/>
      <c r="B368" s="103">
        <f t="shared" ca="1" si="42"/>
        <v>47818</v>
      </c>
      <c r="C368" s="135">
        <v>6.5393689080946019E-2</v>
      </c>
      <c r="D368" s="135">
        <v>0</v>
      </c>
      <c r="E368" s="135">
        <v>0</v>
      </c>
      <c r="F368" s="135">
        <v>0</v>
      </c>
      <c r="G368" s="135">
        <v>0</v>
      </c>
      <c r="H368" s="135">
        <v>0</v>
      </c>
      <c r="I368" s="136">
        <v>0</v>
      </c>
      <c r="J368" s="137">
        <v>0</v>
      </c>
      <c r="K368" s="137">
        <v>0</v>
      </c>
      <c r="L368" s="137">
        <v>0</v>
      </c>
      <c r="M368" s="137">
        <v>0</v>
      </c>
      <c r="N368" s="138">
        <v>0</v>
      </c>
      <c r="O368" s="138">
        <v>0</v>
      </c>
      <c r="P368" s="104"/>
      <c r="R368" s="117">
        <f t="shared" ca="1" si="43"/>
        <v>47818</v>
      </c>
      <c r="BP368" s="81">
        <f t="shared" si="41"/>
        <v>367</v>
      </c>
      <c r="BQ368" s="112" t="s">
        <v>603</v>
      </c>
      <c r="BR368" s="80" t="s">
        <v>228</v>
      </c>
      <c r="BS368" s="79" t="s">
        <v>229</v>
      </c>
      <c r="BT368" s="85" t="s">
        <v>230</v>
      </c>
      <c r="BU368" s="85"/>
      <c r="BV368" s="79">
        <v>1</v>
      </c>
      <c r="BW368" s="80" t="s">
        <v>1200</v>
      </c>
      <c r="BX368"/>
    </row>
    <row r="369" spans="1:76" ht="12.75" x14ac:dyDescent="0.2">
      <c r="A369" s="102"/>
      <c r="B369" s="103">
        <f t="shared" ca="1" si="42"/>
        <v>47849</v>
      </c>
      <c r="C369" s="135">
        <v>6.541376758126001E-2</v>
      </c>
      <c r="D369" s="135">
        <v>0</v>
      </c>
      <c r="E369" s="135">
        <v>0</v>
      </c>
      <c r="F369" s="135">
        <v>0</v>
      </c>
      <c r="G369" s="135">
        <v>0</v>
      </c>
      <c r="H369" s="135">
        <v>0</v>
      </c>
      <c r="I369" s="136">
        <v>0</v>
      </c>
      <c r="J369" s="137">
        <v>0</v>
      </c>
      <c r="K369" s="137">
        <v>0</v>
      </c>
      <c r="L369" s="137">
        <v>0</v>
      </c>
      <c r="M369" s="137">
        <v>0</v>
      </c>
      <c r="N369" s="138">
        <v>0</v>
      </c>
      <c r="O369" s="138">
        <v>0</v>
      </c>
      <c r="P369" s="104"/>
      <c r="R369" s="117">
        <f t="shared" ca="1" si="43"/>
        <v>47849</v>
      </c>
      <c r="BP369" s="81">
        <f t="shared" si="41"/>
        <v>368</v>
      </c>
      <c r="BQ369" s="112" t="s">
        <v>604</v>
      </c>
      <c r="BR369" s="80" t="s">
        <v>228</v>
      </c>
      <c r="BS369" s="79" t="s">
        <v>229</v>
      </c>
      <c r="BT369" s="85" t="s">
        <v>230</v>
      </c>
      <c r="BU369" s="85"/>
      <c r="BV369" s="79">
        <v>1</v>
      </c>
      <c r="BW369" s="80" t="s">
        <v>1201</v>
      </c>
      <c r="BX369"/>
    </row>
    <row r="370" spans="1:76" ht="12.75" x14ac:dyDescent="0.2">
      <c r="A370" s="102"/>
      <c r="B370" s="103">
        <f t="shared" ca="1" si="42"/>
        <v>47880</v>
      </c>
      <c r="C370" s="135">
        <v>6.543451536505801E-2</v>
      </c>
      <c r="D370" s="135">
        <v>0</v>
      </c>
      <c r="E370" s="135">
        <v>0</v>
      </c>
      <c r="F370" s="135">
        <v>0</v>
      </c>
      <c r="G370" s="135">
        <v>0</v>
      </c>
      <c r="H370" s="135">
        <v>0</v>
      </c>
      <c r="I370" s="136">
        <v>0</v>
      </c>
      <c r="J370" s="137">
        <v>0</v>
      </c>
      <c r="K370" s="137">
        <v>0</v>
      </c>
      <c r="L370" s="137">
        <v>0</v>
      </c>
      <c r="M370" s="137">
        <v>0</v>
      </c>
      <c r="N370" s="138">
        <v>0</v>
      </c>
      <c r="O370" s="138">
        <v>0</v>
      </c>
      <c r="P370" s="104"/>
      <c r="R370" s="117">
        <f t="shared" ca="1" si="43"/>
        <v>47880</v>
      </c>
      <c r="BP370" s="81">
        <f t="shared" si="41"/>
        <v>369</v>
      </c>
      <c r="BQ370" s="112" t="s">
        <v>605</v>
      </c>
      <c r="BR370" s="80" t="s">
        <v>228</v>
      </c>
      <c r="BS370" s="79" t="s">
        <v>229</v>
      </c>
      <c r="BT370" s="85" t="s">
        <v>230</v>
      </c>
      <c r="BU370" s="85"/>
      <c r="BV370" s="79">
        <v>1</v>
      </c>
      <c r="BW370" s="80" t="s">
        <v>1202</v>
      </c>
      <c r="BX370"/>
    </row>
    <row r="371" spans="1:76" ht="12.75" x14ac:dyDescent="0.2">
      <c r="A371" s="102"/>
      <c r="B371" s="103">
        <f t="shared" ca="1" si="42"/>
        <v>47908</v>
      </c>
      <c r="C371" s="135">
        <v>6.5454593865644006E-2</v>
      </c>
      <c r="D371" s="135">
        <v>0</v>
      </c>
      <c r="E371" s="135">
        <v>0</v>
      </c>
      <c r="F371" s="135">
        <v>0</v>
      </c>
      <c r="G371" s="135">
        <v>0</v>
      </c>
      <c r="H371" s="135">
        <v>0</v>
      </c>
      <c r="I371" s="136">
        <v>0</v>
      </c>
      <c r="J371" s="137">
        <v>0</v>
      </c>
      <c r="K371" s="137">
        <v>0</v>
      </c>
      <c r="L371" s="137">
        <v>0</v>
      </c>
      <c r="M371" s="137">
        <v>0</v>
      </c>
      <c r="N371" s="138">
        <v>0</v>
      </c>
      <c r="O371" s="138">
        <v>0</v>
      </c>
      <c r="P371" s="104"/>
      <c r="R371" s="117">
        <f t="shared" ca="1" si="43"/>
        <v>47908</v>
      </c>
      <c r="BP371" s="81">
        <f t="shared" si="41"/>
        <v>370</v>
      </c>
      <c r="BQ371" s="112" t="s">
        <v>606</v>
      </c>
      <c r="BR371" s="80" t="s">
        <v>228</v>
      </c>
      <c r="BS371" s="79" t="s">
        <v>229</v>
      </c>
      <c r="BT371" s="85" t="s">
        <v>230</v>
      </c>
      <c r="BU371" s="85"/>
      <c r="BV371" s="79">
        <v>1</v>
      </c>
      <c r="BW371" s="80" t="s">
        <v>1203</v>
      </c>
      <c r="BX371"/>
    </row>
    <row r="372" spans="1:76" ht="12.75" x14ac:dyDescent="0.2">
      <c r="A372" s="102"/>
      <c r="B372" s="103">
        <f t="shared" ca="1" si="42"/>
        <v>47939</v>
      </c>
      <c r="C372" s="135">
        <v>6.5475341649722005E-2</v>
      </c>
      <c r="D372" s="135">
        <v>0</v>
      </c>
      <c r="E372" s="135">
        <v>0</v>
      </c>
      <c r="F372" s="135">
        <v>0</v>
      </c>
      <c r="G372" s="135">
        <v>0</v>
      </c>
      <c r="H372" s="135">
        <v>0</v>
      </c>
      <c r="I372" s="136">
        <v>0</v>
      </c>
      <c r="J372" s="137">
        <v>0</v>
      </c>
      <c r="K372" s="137">
        <v>0</v>
      </c>
      <c r="L372" s="137">
        <v>0</v>
      </c>
      <c r="M372" s="137">
        <v>0</v>
      </c>
      <c r="N372" s="138">
        <v>0</v>
      </c>
      <c r="O372" s="138">
        <v>0</v>
      </c>
      <c r="P372" s="104"/>
      <c r="R372" s="117">
        <f t="shared" ca="1" si="43"/>
        <v>47939</v>
      </c>
      <c r="BP372" s="81">
        <f t="shared" si="41"/>
        <v>371</v>
      </c>
      <c r="BQ372" s="112" t="s">
        <v>607</v>
      </c>
      <c r="BR372" s="80" t="s">
        <v>228</v>
      </c>
      <c r="BS372" s="79" t="s">
        <v>229</v>
      </c>
      <c r="BT372" s="85" t="s">
        <v>230</v>
      </c>
      <c r="BU372" s="85"/>
      <c r="BV372" s="79">
        <v>1</v>
      </c>
      <c r="BW372" s="80" t="s">
        <v>1204</v>
      </c>
      <c r="BX372"/>
    </row>
    <row r="373" spans="1:76" ht="12.75" x14ac:dyDescent="0.2">
      <c r="A373" s="102"/>
      <c r="B373" s="103">
        <f t="shared" ca="1" si="42"/>
        <v>47969</v>
      </c>
      <c r="C373" s="135">
        <v>6.5496089433944013E-2</v>
      </c>
      <c r="D373" s="135">
        <v>0</v>
      </c>
      <c r="E373" s="135">
        <v>0</v>
      </c>
      <c r="F373" s="135">
        <v>0</v>
      </c>
      <c r="G373" s="135">
        <v>0</v>
      </c>
      <c r="H373" s="135">
        <v>0</v>
      </c>
      <c r="I373" s="136">
        <v>0</v>
      </c>
      <c r="J373" s="137">
        <v>0</v>
      </c>
      <c r="K373" s="137">
        <v>0</v>
      </c>
      <c r="L373" s="137">
        <v>0</v>
      </c>
      <c r="M373" s="137">
        <v>0</v>
      </c>
      <c r="N373" s="138">
        <v>0</v>
      </c>
      <c r="O373" s="138">
        <v>0</v>
      </c>
      <c r="P373" s="104"/>
      <c r="R373" s="117">
        <f t="shared" ca="1" si="43"/>
        <v>47969</v>
      </c>
      <c r="BP373" s="81">
        <f t="shared" si="41"/>
        <v>372</v>
      </c>
      <c r="BQ373" s="112" t="s">
        <v>608</v>
      </c>
      <c r="BR373" s="80" t="s">
        <v>228</v>
      </c>
      <c r="BS373" s="79" t="s">
        <v>229</v>
      </c>
      <c r="BT373" s="85" t="s">
        <v>230</v>
      </c>
      <c r="BU373" s="85"/>
      <c r="BV373" s="79">
        <v>1</v>
      </c>
      <c r="BW373" s="80" t="s">
        <v>1205</v>
      </c>
      <c r="BX373"/>
    </row>
    <row r="374" spans="1:76" ht="12.75" x14ac:dyDescent="0.2">
      <c r="A374" s="102"/>
      <c r="B374" s="103">
        <f t="shared" ca="1" si="42"/>
        <v>48000</v>
      </c>
      <c r="C374" s="135">
        <v>6.5516167934939015E-2</v>
      </c>
      <c r="D374" s="135">
        <v>0</v>
      </c>
      <c r="E374" s="135">
        <v>0</v>
      </c>
      <c r="F374" s="135">
        <v>0</v>
      </c>
      <c r="G374" s="135">
        <v>0</v>
      </c>
      <c r="H374" s="135">
        <v>0</v>
      </c>
      <c r="I374" s="136">
        <v>0</v>
      </c>
      <c r="J374" s="137">
        <v>0</v>
      </c>
      <c r="K374" s="137">
        <v>0</v>
      </c>
      <c r="L374" s="137">
        <v>0</v>
      </c>
      <c r="M374" s="137">
        <v>0</v>
      </c>
      <c r="N374" s="138">
        <v>0</v>
      </c>
      <c r="O374" s="138">
        <v>0</v>
      </c>
      <c r="P374" s="104"/>
      <c r="R374" s="117">
        <f t="shared" ca="1" si="43"/>
        <v>48000</v>
      </c>
      <c r="BP374" s="81">
        <f t="shared" si="41"/>
        <v>373</v>
      </c>
      <c r="BQ374" s="112" t="s">
        <v>609</v>
      </c>
      <c r="BR374" s="80" t="s">
        <v>228</v>
      </c>
      <c r="BS374" s="79" t="s">
        <v>229</v>
      </c>
      <c r="BT374" s="85" t="s">
        <v>230</v>
      </c>
      <c r="BU374" s="85"/>
      <c r="BV374" s="79">
        <v>1</v>
      </c>
      <c r="BW374" s="80" t="s">
        <v>1206</v>
      </c>
      <c r="BX374"/>
    </row>
    <row r="375" spans="1:76" ht="12.75" x14ac:dyDescent="0.2">
      <c r="A375" s="102"/>
      <c r="B375" s="103">
        <f t="shared" ca="1" si="42"/>
        <v>48030</v>
      </c>
      <c r="C375" s="135">
        <v>6.5536915719441993E-2</v>
      </c>
      <c r="D375" s="135">
        <v>0</v>
      </c>
      <c r="E375" s="135">
        <v>0</v>
      </c>
      <c r="F375" s="135">
        <v>0</v>
      </c>
      <c r="G375" s="135">
        <v>0</v>
      </c>
      <c r="H375" s="135">
        <v>0</v>
      </c>
      <c r="I375" s="136">
        <v>0</v>
      </c>
      <c r="J375" s="137">
        <v>0</v>
      </c>
      <c r="K375" s="137">
        <v>0</v>
      </c>
      <c r="L375" s="137">
        <v>0</v>
      </c>
      <c r="M375" s="137">
        <v>0</v>
      </c>
      <c r="N375" s="138">
        <v>0</v>
      </c>
      <c r="O375" s="138">
        <v>0</v>
      </c>
      <c r="P375" s="104"/>
      <c r="R375" s="117">
        <f t="shared" ref="R375:R398" ca="1" si="44">EOMONTH(R374,0)+1</f>
        <v>48030</v>
      </c>
      <c r="BP375" s="81">
        <f t="shared" si="41"/>
        <v>374</v>
      </c>
      <c r="BQ375" s="112" t="s">
        <v>610</v>
      </c>
      <c r="BR375" s="80" t="s">
        <v>228</v>
      </c>
      <c r="BS375" s="79" t="s">
        <v>229</v>
      </c>
      <c r="BT375" s="85" t="s">
        <v>230</v>
      </c>
      <c r="BU375" s="85"/>
      <c r="BV375" s="79">
        <v>1</v>
      </c>
      <c r="BW375" s="80" t="s">
        <v>1207</v>
      </c>
      <c r="BX375"/>
    </row>
    <row r="376" spans="1:76" ht="12.75" x14ac:dyDescent="0.2">
      <c r="A376" s="102"/>
      <c r="B376" s="103">
        <f t="shared" ca="1" si="42"/>
        <v>48061</v>
      </c>
      <c r="C376" s="135">
        <v>6.5556994220709028E-2</v>
      </c>
      <c r="D376" s="135">
        <v>0</v>
      </c>
      <c r="E376" s="135">
        <v>0</v>
      </c>
      <c r="F376" s="135">
        <v>0</v>
      </c>
      <c r="G376" s="135">
        <v>0</v>
      </c>
      <c r="H376" s="135">
        <v>0</v>
      </c>
      <c r="I376" s="136">
        <v>0</v>
      </c>
      <c r="J376" s="137">
        <v>0</v>
      </c>
      <c r="K376" s="137">
        <v>0</v>
      </c>
      <c r="L376" s="137">
        <v>0</v>
      </c>
      <c r="M376" s="137">
        <v>0</v>
      </c>
      <c r="N376" s="138">
        <v>0</v>
      </c>
      <c r="O376" s="138">
        <v>0</v>
      </c>
      <c r="P376" s="104"/>
      <c r="R376" s="117">
        <f t="shared" ca="1" si="44"/>
        <v>48061</v>
      </c>
      <c r="BP376" s="81">
        <f t="shared" si="41"/>
        <v>375</v>
      </c>
      <c r="BQ376" s="112" t="s">
        <v>611</v>
      </c>
      <c r="BR376" s="80" t="s">
        <v>228</v>
      </c>
      <c r="BS376" s="79" t="s">
        <v>229</v>
      </c>
      <c r="BT376" s="85" t="s">
        <v>230</v>
      </c>
      <c r="BU376" s="85"/>
      <c r="BV376" s="79">
        <v>1</v>
      </c>
      <c r="BW376" s="80" t="s">
        <v>1208</v>
      </c>
      <c r="BX376"/>
    </row>
    <row r="377" spans="1:76" ht="12.75" x14ac:dyDescent="0.2">
      <c r="A377" s="102"/>
      <c r="B377" s="103">
        <f t="shared" ca="1" si="42"/>
        <v>48092</v>
      </c>
      <c r="C377" s="135">
        <v>6.9106554660279026E-2</v>
      </c>
      <c r="D377" s="135">
        <v>0</v>
      </c>
      <c r="E377" s="135">
        <v>0</v>
      </c>
      <c r="F377" s="135">
        <v>0</v>
      </c>
      <c r="G377" s="135">
        <v>0</v>
      </c>
      <c r="H377" s="135">
        <v>0</v>
      </c>
      <c r="I377" s="136">
        <v>0</v>
      </c>
      <c r="J377" s="137">
        <v>0</v>
      </c>
      <c r="K377" s="137">
        <v>0</v>
      </c>
      <c r="L377" s="137">
        <v>0</v>
      </c>
      <c r="M377" s="137">
        <v>0</v>
      </c>
      <c r="N377" s="138">
        <v>0</v>
      </c>
      <c r="O377" s="138">
        <v>0</v>
      </c>
      <c r="P377" s="104"/>
      <c r="R377" s="117">
        <f t="shared" ca="1" si="44"/>
        <v>48092</v>
      </c>
      <c r="BP377" s="81">
        <f t="shared" si="41"/>
        <v>376</v>
      </c>
      <c r="BQ377" s="112" t="s">
        <v>612</v>
      </c>
      <c r="BR377" s="80" t="s">
        <v>228</v>
      </c>
      <c r="BS377" s="79" t="s">
        <v>229</v>
      </c>
      <c r="BT377" s="85" t="s">
        <v>230</v>
      </c>
      <c r="BU377" s="85"/>
      <c r="BV377" s="79">
        <v>1</v>
      </c>
      <c r="BW377" s="80" t="s">
        <v>1209</v>
      </c>
      <c r="BX377"/>
    </row>
    <row r="378" spans="1:76" ht="12.75" x14ac:dyDescent="0.2">
      <c r="I378" s="136"/>
      <c r="J378" s="137"/>
      <c r="K378" s="137"/>
      <c r="L378" s="137"/>
      <c r="M378" s="137"/>
      <c r="R378" s="117">
        <f t="shared" ca="1" si="44"/>
        <v>48122</v>
      </c>
      <c r="BP378" s="81">
        <f t="shared" si="41"/>
        <v>377</v>
      </c>
      <c r="BQ378" s="112" t="s">
        <v>613</v>
      </c>
      <c r="BR378" s="80" t="s">
        <v>228</v>
      </c>
      <c r="BS378" s="79" t="s">
        <v>229</v>
      </c>
      <c r="BT378" s="85" t="s">
        <v>230</v>
      </c>
      <c r="BU378" s="85"/>
      <c r="BV378" s="79">
        <v>1</v>
      </c>
      <c r="BW378" s="80" t="s">
        <v>1210</v>
      </c>
      <c r="BX378"/>
    </row>
    <row r="379" spans="1:76" ht="12.75" x14ac:dyDescent="0.2">
      <c r="I379" s="136"/>
      <c r="J379" s="137"/>
      <c r="K379" s="137"/>
      <c r="L379" s="137"/>
      <c r="M379" s="137"/>
      <c r="R379" s="117">
        <f t="shared" ca="1" si="44"/>
        <v>48153</v>
      </c>
      <c r="BP379" s="81">
        <f t="shared" si="41"/>
        <v>378</v>
      </c>
      <c r="BQ379" s="112" t="s">
        <v>614</v>
      </c>
      <c r="BR379" s="80" t="s">
        <v>228</v>
      </c>
      <c r="BS379" s="79" t="s">
        <v>229</v>
      </c>
      <c r="BT379" s="85" t="s">
        <v>230</v>
      </c>
      <c r="BU379" s="85"/>
      <c r="BV379" s="79">
        <v>1</v>
      </c>
      <c r="BW379" s="80" t="s">
        <v>1211</v>
      </c>
      <c r="BX379"/>
    </row>
    <row r="380" spans="1:76" ht="12.75" x14ac:dyDescent="0.2">
      <c r="I380" s="136"/>
      <c r="J380" s="137"/>
      <c r="K380" s="137"/>
      <c r="L380" s="137"/>
      <c r="M380" s="137"/>
      <c r="R380" s="117">
        <f t="shared" ca="1" si="44"/>
        <v>48183</v>
      </c>
      <c r="BP380" s="81">
        <f t="shared" si="41"/>
        <v>379</v>
      </c>
      <c r="BQ380" s="112" t="s">
        <v>615</v>
      </c>
      <c r="BR380" s="80" t="s">
        <v>228</v>
      </c>
      <c r="BS380" s="79" t="s">
        <v>229</v>
      </c>
      <c r="BT380" s="85" t="s">
        <v>230</v>
      </c>
      <c r="BU380" s="85"/>
      <c r="BV380" s="79">
        <v>1</v>
      </c>
      <c r="BW380" s="80" t="s">
        <v>1212</v>
      </c>
      <c r="BX380"/>
    </row>
    <row r="381" spans="1:76" ht="12.75" x14ac:dyDescent="0.2">
      <c r="I381" s="136"/>
      <c r="J381" s="137"/>
      <c r="K381" s="137"/>
      <c r="L381" s="137"/>
      <c r="M381" s="137"/>
      <c r="R381" s="117">
        <f t="shared" ca="1" si="44"/>
        <v>48214</v>
      </c>
      <c r="BP381" s="81">
        <f t="shared" si="41"/>
        <v>380</v>
      </c>
      <c r="BQ381" s="112" t="s">
        <v>619</v>
      </c>
      <c r="BR381" s="80" t="s">
        <v>228</v>
      </c>
      <c r="BS381" s="79" t="s">
        <v>229</v>
      </c>
      <c r="BT381" s="85" t="s">
        <v>230</v>
      </c>
      <c r="BU381" s="85"/>
      <c r="BV381" s="79">
        <v>1</v>
      </c>
      <c r="BW381" s="80" t="s">
        <v>1213</v>
      </c>
      <c r="BX381"/>
    </row>
    <row r="382" spans="1:76" ht="12.75" x14ac:dyDescent="0.2">
      <c r="I382" s="136"/>
      <c r="J382" s="137"/>
      <c r="K382" s="137"/>
      <c r="L382" s="137"/>
      <c r="M382" s="137"/>
      <c r="R382" s="117">
        <f t="shared" ca="1" si="44"/>
        <v>48245</v>
      </c>
      <c r="BP382" s="81">
        <f t="shared" si="41"/>
        <v>381</v>
      </c>
      <c r="BQ382" s="112" t="s">
        <v>620</v>
      </c>
      <c r="BR382" s="80" t="s">
        <v>228</v>
      </c>
      <c r="BS382" s="79" t="s">
        <v>229</v>
      </c>
      <c r="BT382" s="85" t="s">
        <v>230</v>
      </c>
      <c r="BU382" s="85"/>
      <c r="BV382" s="79">
        <v>1</v>
      </c>
      <c r="BW382" s="80" t="s">
        <v>1214</v>
      </c>
      <c r="BX382"/>
    </row>
    <row r="383" spans="1:76" ht="12.75" x14ac:dyDescent="0.2">
      <c r="I383" s="136"/>
      <c r="J383" s="137"/>
      <c r="K383" s="137"/>
      <c r="L383" s="137"/>
      <c r="M383" s="137"/>
      <c r="R383" s="117">
        <f t="shared" ca="1" si="44"/>
        <v>48274</v>
      </c>
      <c r="BP383" s="81">
        <f t="shared" si="41"/>
        <v>382</v>
      </c>
      <c r="BQ383" s="112" t="s">
        <v>621</v>
      </c>
      <c r="BR383" s="80" t="s">
        <v>228</v>
      </c>
      <c r="BS383" s="79" t="s">
        <v>229</v>
      </c>
      <c r="BT383" s="85" t="s">
        <v>230</v>
      </c>
      <c r="BU383" s="85"/>
      <c r="BV383" s="79">
        <v>1</v>
      </c>
      <c r="BW383" s="80" t="s">
        <v>1215</v>
      </c>
      <c r="BX383"/>
    </row>
    <row r="384" spans="1:76" ht="12.75" x14ac:dyDescent="0.2">
      <c r="I384" s="136"/>
      <c r="J384" s="137"/>
      <c r="K384" s="137"/>
      <c r="L384" s="137"/>
      <c r="M384" s="137"/>
      <c r="R384" s="117">
        <f t="shared" ca="1" si="44"/>
        <v>48305</v>
      </c>
      <c r="BP384" s="81">
        <f t="shared" si="41"/>
        <v>383</v>
      </c>
      <c r="BQ384" s="112" t="s">
        <v>622</v>
      </c>
      <c r="BR384" s="80" t="s">
        <v>228</v>
      </c>
      <c r="BS384" s="79" t="s">
        <v>229</v>
      </c>
      <c r="BT384" s="85" t="s">
        <v>230</v>
      </c>
      <c r="BU384" s="85"/>
      <c r="BV384" s="79">
        <v>1</v>
      </c>
      <c r="BW384" s="80" t="s">
        <v>1216</v>
      </c>
      <c r="BX384"/>
    </row>
    <row r="385" spans="9:76" ht="12.75" x14ac:dyDescent="0.2">
      <c r="I385" s="136"/>
      <c r="J385" s="137"/>
      <c r="K385" s="137"/>
      <c r="L385" s="137"/>
      <c r="M385" s="137"/>
      <c r="R385" s="117">
        <f t="shared" ca="1" si="44"/>
        <v>48335</v>
      </c>
      <c r="BP385" s="81">
        <f t="shared" si="41"/>
        <v>384</v>
      </c>
      <c r="BQ385" s="112" t="s">
        <v>623</v>
      </c>
      <c r="BR385" s="80" t="s">
        <v>228</v>
      </c>
      <c r="BS385" s="79" t="s">
        <v>229</v>
      </c>
      <c r="BT385" s="85" t="s">
        <v>230</v>
      </c>
      <c r="BU385" s="85"/>
      <c r="BV385" s="79">
        <v>1</v>
      </c>
      <c r="BW385" s="80" t="s">
        <v>1217</v>
      </c>
      <c r="BX385"/>
    </row>
    <row r="386" spans="9:76" ht="12.75" x14ac:dyDescent="0.2">
      <c r="I386" s="136"/>
      <c r="J386" s="137"/>
      <c r="K386" s="137"/>
      <c r="L386" s="137"/>
      <c r="M386" s="137"/>
      <c r="R386" s="117">
        <f t="shared" ca="1" si="44"/>
        <v>48366</v>
      </c>
      <c r="BP386" s="81">
        <f t="shared" ref="BP386:BP410" si="45">BP385+BV386</f>
        <v>385</v>
      </c>
      <c r="BQ386" s="112" t="s">
        <v>624</v>
      </c>
      <c r="BR386" s="80" t="s">
        <v>228</v>
      </c>
      <c r="BS386" s="79" t="s">
        <v>229</v>
      </c>
      <c r="BT386" s="85" t="s">
        <v>230</v>
      </c>
      <c r="BU386" s="85"/>
      <c r="BV386" s="79">
        <v>1</v>
      </c>
      <c r="BW386" s="80" t="s">
        <v>1218</v>
      </c>
      <c r="BX386"/>
    </row>
    <row r="387" spans="9:76" ht="12.75" x14ac:dyDescent="0.2">
      <c r="I387" s="136"/>
      <c r="J387" s="137"/>
      <c r="K387" s="137"/>
      <c r="L387" s="137"/>
      <c r="M387" s="137"/>
      <c r="R387" s="117">
        <f t="shared" ca="1" si="44"/>
        <v>48396</v>
      </c>
      <c r="BP387" s="81">
        <f t="shared" si="45"/>
        <v>386</v>
      </c>
      <c r="BQ387" s="112" t="s">
        <v>625</v>
      </c>
      <c r="BR387" s="80" t="s">
        <v>228</v>
      </c>
      <c r="BS387" s="79" t="s">
        <v>229</v>
      </c>
      <c r="BT387" s="85" t="s">
        <v>230</v>
      </c>
      <c r="BU387" s="85"/>
      <c r="BV387" s="79">
        <v>1</v>
      </c>
      <c r="BW387" s="80" t="s">
        <v>1219</v>
      </c>
      <c r="BX387"/>
    </row>
    <row r="388" spans="9:76" ht="12.75" x14ac:dyDescent="0.2">
      <c r="I388" s="136"/>
      <c r="J388" s="137"/>
      <c r="K388" s="137"/>
      <c r="L388" s="137"/>
      <c r="M388" s="137"/>
      <c r="R388" s="117">
        <f t="shared" ca="1" si="44"/>
        <v>48427</v>
      </c>
      <c r="BP388" s="81">
        <f t="shared" si="45"/>
        <v>387</v>
      </c>
      <c r="BQ388" s="112" t="s">
        <v>626</v>
      </c>
      <c r="BR388" s="80" t="s">
        <v>228</v>
      </c>
      <c r="BS388" s="79" t="s">
        <v>229</v>
      </c>
      <c r="BT388" s="85" t="s">
        <v>230</v>
      </c>
      <c r="BU388" s="85"/>
      <c r="BV388" s="79">
        <v>1</v>
      </c>
      <c r="BW388" s="80" t="s">
        <v>1220</v>
      </c>
      <c r="BX388"/>
    </row>
    <row r="389" spans="9:76" ht="12.75" x14ac:dyDescent="0.2">
      <c r="I389" s="136"/>
      <c r="J389" s="137"/>
      <c r="K389" s="137"/>
      <c r="L389" s="137"/>
      <c r="M389" s="137"/>
      <c r="R389" s="117">
        <f t="shared" ca="1" si="44"/>
        <v>48458</v>
      </c>
      <c r="BP389" s="81">
        <f t="shared" si="45"/>
        <v>388</v>
      </c>
      <c r="BQ389" s="112" t="s">
        <v>627</v>
      </c>
      <c r="BR389" s="80" t="s">
        <v>228</v>
      </c>
      <c r="BS389" s="79" t="s">
        <v>229</v>
      </c>
      <c r="BT389" s="85" t="s">
        <v>230</v>
      </c>
      <c r="BU389" s="85"/>
      <c r="BV389" s="79">
        <v>1</v>
      </c>
      <c r="BW389" s="80" t="s">
        <v>1221</v>
      </c>
      <c r="BX389"/>
    </row>
    <row r="390" spans="9:76" ht="12.75" x14ac:dyDescent="0.2">
      <c r="I390" s="136"/>
      <c r="J390" s="137"/>
      <c r="K390" s="137"/>
      <c r="L390" s="137"/>
      <c r="M390" s="137"/>
      <c r="R390" s="117">
        <f t="shared" ca="1" si="44"/>
        <v>48488</v>
      </c>
      <c r="BP390" s="81">
        <f t="shared" si="45"/>
        <v>389</v>
      </c>
      <c r="BQ390" s="112" t="s">
        <v>628</v>
      </c>
      <c r="BR390" s="80" t="s">
        <v>228</v>
      </c>
      <c r="BS390" s="79" t="s">
        <v>229</v>
      </c>
      <c r="BT390" s="85" t="s">
        <v>230</v>
      </c>
      <c r="BU390" s="85"/>
      <c r="BV390" s="79">
        <v>1</v>
      </c>
      <c r="BW390" s="80" t="s">
        <v>1222</v>
      </c>
      <c r="BX390"/>
    </row>
    <row r="391" spans="9:76" ht="12.75" x14ac:dyDescent="0.2">
      <c r="I391" s="136"/>
      <c r="J391" s="137"/>
      <c r="K391" s="137"/>
      <c r="L391" s="137"/>
      <c r="M391" s="137"/>
      <c r="R391" s="117">
        <f t="shared" ca="1" si="44"/>
        <v>48519</v>
      </c>
      <c r="BP391" s="81">
        <f t="shared" si="45"/>
        <v>390</v>
      </c>
      <c r="BQ391" s="112" t="s">
        <v>629</v>
      </c>
      <c r="BR391" s="80" t="s">
        <v>228</v>
      </c>
      <c r="BS391" s="79" t="s">
        <v>229</v>
      </c>
      <c r="BT391" s="85" t="s">
        <v>230</v>
      </c>
      <c r="BU391" s="85"/>
      <c r="BV391" s="79">
        <v>1</v>
      </c>
      <c r="BW391" s="80" t="s">
        <v>1223</v>
      </c>
      <c r="BX391"/>
    </row>
    <row r="392" spans="9:76" ht="12.75" x14ac:dyDescent="0.2">
      <c r="I392" s="136"/>
      <c r="J392" s="137"/>
      <c r="K392" s="137"/>
      <c r="L392" s="137"/>
      <c r="M392" s="137"/>
      <c r="R392" s="117">
        <f t="shared" ca="1" si="44"/>
        <v>48549</v>
      </c>
      <c r="BP392" s="81">
        <f t="shared" si="45"/>
        <v>391</v>
      </c>
      <c r="BQ392" s="112" t="s">
        <v>630</v>
      </c>
      <c r="BR392" s="80" t="s">
        <v>228</v>
      </c>
      <c r="BS392" s="79" t="s">
        <v>229</v>
      </c>
      <c r="BT392" s="85" t="s">
        <v>230</v>
      </c>
      <c r="BU392" s="85"/>
      <c r="BV392" s="79">
        <v>1</v>
      </c>
      <c r="BW392" s="80" t="s">
        <v>1224</v>
      </c>
      <c r="BX392"/>
    </row>
    <row r="393" spans="9:76" ht="12.75" x14ac:dyDescent="0.2">
      <c r="I393" s="136"/>
      <c r="J393" s="137"/>
      <c r="K393" s="137"/>
      <c r="L393" s="137"/>
      <c r="M393" s="137"/>
      <c r="R393" s="117">
        <f t="shared" ca="1" si="44"/>
        <v>48580</v>
      </c>
      <c r="BP393" s="81">
        <f t="shared" si="45"/>
        <v>392</v>
      </c>
      <c r="BQ393" s="112" t="s">
        <v>631</v>
      </c>
      <c r="BR393" s="80" t="s">
        <v>228</v>
      </c>
      <c r="BS393" s="79" t="s">
        <v>229</v>
      </c>
      <c r="BT393" s="85" t="s">
        <v>230</v>
      </c>
      <c r="BU393" s="85"/>
      <c r="BV393" s="79">
        <v>1</v>
      </c>
      <c r="BW393" s="80" t="s">
        <v>1225</v>
      </c>
      <c r="BX393"/>
    </row>
    <row r="394" spans="9:76" ht="12.75" x14ac:dyDescent="0.2">
      <c r="I394" s="136"/>
      <c r="J394" s="137"/>
      <c r="K394" s="137"/>
      <c r="L394" s="137"/>
      <c r="M394" s="137"/>
      <c r="R394" s="117">
        <f t="shared" ca="1" si="44"/>
        <v>48611</v>
      </c>
      <c r="BP394" s="81">
        <f t="shared" si="45"/>
        <v>393</v>
      </c>
      <c r="BQ394" s="112" t="s">
        <v>632</v>
      </c>
      <c r="BR394" s="80" t="s">
        <v>228</v>
      </c>
      <c r="BS394" s="79" t="s">
        <v>229</v>
      </c>
      <c r="BT394" s="85" t="s">
        <v>230</v>
      </c>
      <c r="BU394" s="85"/>
      <c r="BV394" s="79">
        <v>1</v>
      </c>
      <c r="BW394" s="80" t="s">
        <v>1226</v>
      </c>
      <c r="BX394"/>
    </row>
    <row r="395" spans="9:76" ht="12.75" x14ac:dyDescent="0.2">
      <c r="I395" s="136"/>
      <c r="J395" s="137"/>
      <c r="K395" s="137"/>
      <c r="L395" s="137"/>
      <c r="M395" s="137"/>
      <c r="R395" s="117">
        <f t="shared" ca="1" si="44"/>
        <v>48639</v>
      </c>
      <c r="BP395" s="81">
        <f t="shared" si="45"/>
        <v>394</v>
      </c>
      <c r="BQ395" s="112" t="s">
        <v>633</v>
      </c>
      <c r="BR395" s="80" t="s">
        <v>228</v>
      </c>
      <c r="BS395" s="79" t="s">
        <v>229</v>
      </c>
      <c r="BT395" s="85" t="s">
        <v>230</v>
      </c>
      <c r="BU395" s="85"/>
      <c r="BV395" s="79">
        <v>1</v>
      </c>
      <c r="BW395" s="80" t="s">
        <v>1227</v>
      </c>
      <c r="BX395"/>
    </row>
    <row r="396" spans="9:76" ht="12.75" x14ac:dyDescent="0.2">
      <c r="I396" s="136"/>
      <c r="J396" s="137"/>
      <c r="K396" s="137"/>
      <c r="L396" s="137"/>
      <c r="M396" s="137"/>
      <c r="R396" s="117">
        <f t="shared" ca="1" si="44"/>
        <v>48670</v>
      </c>
      <c r="BP396" s="81">
        <f t="shared" si="45"/>
        <v>395</v>
      </c>
      <c r="BQ396" s="112" t="s">
        <v>634</v>
      </c>
      <c r="BR396" s="80" t="s">
        <v>228</v>
      </c>
      <c r="BS396" s="79" t="s">
        <v>229</v>
      </c>
      <c r="BT396" s="85" t="s">
        <v>230</v>
      </c>
      <c r="BU396" s="85"/>
      <c r="BV396" s="79">
        <v>1</v>
      </c>
      <c r="BW396" s="80" t="s">
        <v>1228</v>
      </c>
      <c r="BX396"/>
    </row>
    <row r="397" spans="9:76" ht="12.75" x14ac:dyDescent="0.2">
      <c r="I397" s="136"/>
      <c r="J397" s="137"/>
      <c r="K397" s="137"/>
      <c r="L397" s="137"/>
      <c r="M397" s="137"/>
      <c r="R397" s="117">
        <f t="shared" ca="1" si="44"/>
        <v>48700</v>
      </c>
      <c r="BP397" s="81">
        <f t="shared" si="45"/>
        <v>396</v>
      </c>
      <c r="BQ397" s="112" t="s">
        <v>635</v>
      </c>
      <c r="BR397" s="80" t="s">
        <v>228</v>
      </c>
      <c r="BS397" s="79" t="s">
        <v>229</v>
      </c>
      <c r="BT397" s="85" t="s">
        <v>230</v>
      </c>
      <c r="BU397" s="85"/>
      <c r="BV397" s="79">
        <v>1</v>
      </c>
      <c r="BW397" s="80" t="s">
        <v>1229</v>
      </c>
      <c r="BX397"/>
    </row>
    <row r="398" spans="9:76" ht="12.75" x14ac:dyDescent="0.2">
      <c r="I398" s="91"/>
      <c r="R398" s="117">
        <f t="shared" ca="1" si="44"/>
        <v>48731</v>
      </c>
      <c r="BP398" s="81">
        <f t="shared" si="45"/>
        <v>397</v>
      </c>
      <c r="BQ398" s="112" t="s">
        <v>636</v>
      </c>
      <c r="BR398" s="80" t="s">
        <v>228</v>
      </c>
      <c r="BS398" s="79" t="s">
        <v>229</v>
      </c>
      <c r="BT398" s="85" t="s">
        <v>230</v>
      </c>
      <c r="BU398" s="85"/>
      <c r="BV398" s="79">
        <v>1</v>
      </c>
      <c r="BW398" s="80" t="s">
        <v>1230</v>
      </c>
      <c r="BX398"/>
    </row>
    <row r="399" spans="9:76" ht="12.75" x14ac:dyDescent="0.2">
      <c r="I399" s="91"/>
      <c r="BP399" s="81">
        <f t="shared" si="45"/>
        <v>398</v>
      </c>
      <c r="BQ399" s="112" t="s">
        <v>637</v>
      </c>
      <c r="BR399" s="80" t="s">
        <v>228</v>
      </c>
      <c r="BS399" s="79" t="s">
        <v>229</v>
      </c>
      <c r="BT399" s="85" t="s">
        <v>230</v>
      </c>
      <c r="BU399" s="85"/>
      <c r="BV399" s="79">
        <v>1</v>
      </c>
      <c r="BW399" s="80" t="s">
        <v>1231</v>
      </c>
      <c r="BX399"/>
    </row>
    <row r="400" spans="9:76" ht="12.75" x14ac:dyDescent="0.2">
      <c r="I400" s="91"/>
      <c r="BP400" s="81">
        <f t="shared" si="45"/>
        <v>399</v>
      </c>
      <c r="BQ400" s="112" t="s">
        <v>638</v>
      </c>
      <c r="BR400" s="80" t="s">
        <v>228</v>
      </c>
      <c r="BS400" s="79" t="s">
        <v>229</v>
      </c>
      <c r="BT400" s="85" t="s">
        <v>230</v>
      </c>
      <c r="BU400" s="85"/>
      <c r="BV400" s="79">
        <v>1</v>
      </c>
      <c r="BW400" s="80" t="s">
        <v>1232</v>
      </c>
      <c r="BX400"/>
    </row>
    <row r="401" spans="9:76" ht="12.75" x14ac:dyDescent="0.2">
      <c r="I401" s="91"/>
      <c r="BP401" s="81">
        <f t="shared" si="45"/>
        <v>400</v>
      </c>
      <c r="BQ401" s="112" t="s">
        <v>639</v>
      </c>
      <c r="BR401" s="80" t="s">
        <v>228</v>
      </c>
      <c r="BS401" s="79" t="s">
        <v>229</v>
      </c>
      <c r="BT401" s="85" t="s">
        <v>230</v>
      </c>
      <c r="BU401" s="85"/>
      <c r="BV401" s="79">
        <v>1</v>
      </c>
      <c r="BW401" s="80" t="s">
        <v>1233</v>
      </c>
      <c r="BX401"/>
    </row>
    <row r="402" spans="9:76" ht="12.75" x14ac:dyDescent="0.2">
      <c r="I402" s="91"/>
      <c r="BP402" s="81">
        <f t="shared" si="45"/>
        <v>401</v>
      </c>
      <c r="BQ402" s="112" t="s">
        <v>640</v>
      </c>
      <c r="BR402" s="80" t="s">
        <v>228</v>
      </c>
      <c r="BS402" s="79" t="s">
        <v>229</v>
      </c>
      <c r="BT402" s="85" t="s">
        <v>230</v>
      </c>
      <c r="BU402" s="85"/>
      <c r="BV402" s="79">
        <v>1</v>
      </c>
      <c r="BW402" s="80" t="s">
        <v>1234</v>
      </c>
      <c r="BX402"/>
    </row>
    <row r="403" spans="9:76" ht="12.75" x14ac:dyDescent="0.2">
      <c r="I403" s="91"/>
      <c r="BP403" s="81">
        <f t="shared" si="45"/>
        <v>402</v>
      </c>
      <c r="BQ403" s="112" t="s">
        <v>641</v>
      </c>
      <c r="BR403" s="80" t="s">
        <v>228</v>
      </c>
      <c r="BS403" s="79" t="s">
        <v>229</v>
      </c>
      <c r="BT403" s="85" t="s">
        <v>230</v>
      </c>
      <c r="BU403" s="85"/>
      <c r="BV403" s="79">
        <v>1</v>
      </c>
      <c r="BW403" s="80" t="s">
        <v>1235</v>
      </c>
      <c r="BX403"/>
    </row>
    <row r="404" spans="9:76" ht="12.75" x14ac:dyDescent="0.2">
      <c r="I404" s="91"/>
      <c r="BP404" s="81">
        <f t="shared" si="45"/>
        <v>403</v>
      </c>
      <c r="BQ404" s="112" t="s">
        <v>642</v>
      </c>
      <c r="BR404" s="80" t="s">
        <v>228</v>
      </c>
      <c r="BS404" s="79" t="s">
        <v>229</v>
      </c>
      <c r="BT404" s="85" t="s">
        <v>230</v>
      </c>
      <c r="BU404" s="85"/>
      <c r="BV404" s="79">
        <v>1</v>
      </c>
      <c r="BW404" s="80" t="s">
        <v>1236</v>
      </c>
      <c r="BX404"/>
    </row>
    <row r="405" spans="9:76" ht="12.75" x14ac:dyDescent="0.2">
      <c r="I405" s="91"/>
      <c r="BP405" s="81">
        <f t="shared" si="45"/>
        <v>404</v>
      </c>
      <c r="BQ405" s="112" t="s">
        <v>643</v>
      </c>
      <c r="BR405" s="80" t="s">
        <v>228</v>
      </c>
      <c r="BS405" s="79" t="s">
        <v>229</v>
      </c>
      <c r="BT405" s="85" t="s">
        <v>230</v>
      </c>
      <c r="BU405" s="85"/>
      <c r="BV405" s="79">
        <v>1</v>
      </c>
      <c r="BW405" s="80" t="s">
        <v>1237</v>
      </c>
      <c r="BX405"/>
    </row>
    <row r="406" spans="9:76" ht="12.75" x14ac:dyDescent="0.2">
      <c r="I406" s="91"/>
      <c r="BP406" s="81">
        <f t="shared" si="45"/>
        <v>405</v>
      </c>
      <c r="BQ406" s="112" t="s">
        <v>644</v>
      </c>
      <c r="BR406" s="80" t="s">
        <v>228</v>
      </c>
      <c r="BS406" s="79" t="s">
        <v>229</v>
      </c>
      <c r="BT406" s="85" t="s">
        <v>230</v>
      </c>
      <c r="BU406" s="85"/>
      <c r="BV406" s="79">
        <v>1</v>
      </c>
      <c r="BW406" s="80" t="s">
        <v>1238</v>
      </c>
      <c r="BX406"/>
    </row>
    <row r="407" spans="9:76" ht="12.75" x14ac:dyDescent="0.2">
      <c r="I407" s="91"/>
      <c r="BP407" s="81">
        <f t="shared" si="45"/>
        <v>406</v>
      </c>
      <c r="BQ407" s="112" t="s">
        <v>1477</v>
      </c>
      <c r="BR407" s="80" t="s">
        <v>228</v>
      </c>
      <c r="BS407" s="79" t="s">
        <v>229</v>
      </c>
      <c r="BT407" s="85" t="s">
        <v>230</v>
      </c>
      <c r="BU407" s="85"/>
      <c r="BV407" s="79">
        <v>1</v>
      </c>
      <c r="BW407" s="80" t="s">
        <v>1477</v>
      </c>
      <c r="BX407"/>
    </row>
    <row r="408" spans="9:76" ht="12.75" x14ac:dyDescent="0.2">
      <c r="I408" s="91"/>
      <c r="BP408" s="81">
        <f t="shared" si="45"/>
        <v>407</v>
      </c>
      <c r="BQ408" s="112" t="s">
        <v>645</v>
      </c>
      <c r="BR408" s="80" t="s">
        <v>228</v>
      </c>
      <c r="BS408" s="79" t="s">
        <v>229</v>
      </c>
      <c r="BT408" s="85" t="s">
        <v>230</v>
      </c>
      <c r="BU408" s="85"/>
      <c r="BV408" s="79">
        <v>1</v>
      </c>
      <c r="BW408" s="80" t="s">
        <v>1239</v>
      </c>
      <c r="BX408"/>
    </row>
    <row r="409" spans="9:76" ht="12.75" x14ac:dyDescent="0.2">
      <c r="I409" s="91"/>
      <c r="BP409" s="81">
        <f t="shared" si="45"/>
        <v>408</v>
      </c>
      <c r="BQ409" s="112" t="s">
        <v>646</v>
      </c>
      <c r="BR409" s="80" t="s">
        <v>228</v>
      </c>
      <c r="BS409" s="79" t="s">
        <v>229</v>
      </c>
      <c r="BT409" s="85" t="s">
        <v>230</v>
      </c>
      <c r="BU409" s="85"/>
      <c r="BV409" s="79">
        <v>1</v>
      </c>
      <c r="BW409" s="80" t="s">
        <v>1240</v>
      </c>
      <c r="BX409"/>
    </row>
    <row r="410" spans="9:76" ht="12.75" x14ac:dyDescent="0.2">
      <c r="I410" s="91"/>
      <c r="BP410" s="81">
        <f t="shared" si="45"/>
        <v>409</v>
      </c>
      <c r="BQ410" s="112" t="s">
        <v>647</v>
      </c>
      <c r="BR410" s="80" t="s">
        <v>228</v>
      </c>
      <c r="BS410" s="79" t="s">
        <v>229</v>
      </c>
      <c r="BT410" s="85" t="s">
        <v>230</v>
      </c>
      <c r="BU410" s="85"/>
      <c r="BV410" s="79">
        <v>1</v>
      </c>
      <c r="BW410" s="80" t="s">
        <v>1241</v>
      </c>
    </row>
    <row r="411" spans="9:76" x14ac:dyDescent="0.2">
      <c r="I411" s="91"/>
    </row>
    <row r="412" spans="9:76" x14ac:dyDescent="0.2">
      <c r="I412" s="91"/>
    </row>
    <row r="413" spans="9:76" x14ac:dyDescent="0.2">
      <c r="I413" s="91"/>
    </row>
    <row r="414" spans="9:76" x14ac:dyDescent="0.2">
      <c r="I414" s="91"/>
    </row>
    <row r="415" spans="9:76" x14ac:dyDescent="0.2">
      <c r="I415" s="91"/>
    </row>
    <row r="416" spans="9:76" x14ac:dyDescent="0.2">
      <c r="I416" s="91"/>
    </row>
    <row r="417" spans="9:9" x14ac:dyDescent="0.2">
      <c r="I417" s="91"/>
    </row>
    <row r="418" spans="9:9" x14ac:dyDescent="0.2">
      <c r="I418" s="91"/>
    </row>
    <row r="419" spans="9:9" x14ac:dyDescent="0.2">
      <c r="I419" s="91"/>
    </row>
    <row r="420" spans="9:9" x14ac:dyDescent="0.2">
      <c r="I420" s="91"/>
    </row>
    <row r="421" spans="9:9" x14ac:dyDescent="0.2">
      <c r="I421" s="91"/>
    </row>
    <row r="422" spans="9:9" x14ac:dyDescent="0.2">
      <c r="I422" s="91"/>
    </row>
    <row r="423" spans="9:9" x14ac:dyDescent="0.2">
      <c r="I423" s="91"/>
    </row>
    <row r="424" spans="9:9" x14ac:dyDescent="0.2">
      <c r="I424" s="91"/>
    </row>
    <row r="425" spans="9:9" x14ac:dyDescent="0.2">
      <c r="I425" s="91"/>
    </row>
    <row r="426" spans="9:9" x14ac:dyDescent="0.2">
      <c r="I426" s="91"/>
    </row>
    <row r="427" spans="9:9" x14ac:dyDescent="0.2">
      <c r="I427" s="91"/>
    </row>
    <row r="428" spans="9:9" x14ac:dyDescent="0.2">
      <c r="I428" s="91"/>
    </row>
    <row r="429" spans="9:9" x14ac:dyDescent="0.2">
      <c r="I429" s="91"/>
    </row>
    <row r="430" spans="9:9" x14ac:dyDescent="0.2">
      <c r="I430" s="91"/>
    </row>
    <row r="431" spans="9:9" x14ac:dyDescent="0.2">
      <c r="I431" s="91"/>
    </row>
    <row r="432" spans="9:9" x14ac:dyDescent="0.2">
      <c r="I432" s="91"/>
    </row>
    <row r="433" spans="9:9" x14ac:dyDescent="0.2">
      <c r="I433" s="91"/>
    </row>
    <row r="434" spans="9:9" x14ac:dyDescent="0.2">
      <c r="I434" s="91"/>
    </row>
    <row r="435" spans="9:9" x14ac:dyDescent="0.2">
      <c r="I435" s="91"/>
    </row>
    <row r="436" spans="9:9" x14ac:dyDescent="0.2">
      <c r="I436" s="91"/>
    </row>
    <row r="437" spans="9:9" x14ac:dyDescent="0.2">
      <c r="I437" s="91"/>
    </row>
    <row r="438" spans="9:9" x14ac:dyDescent="0.2">
      <c r="I438" s="91"/>
    </row>
    <row r="439" spans="9:9" x14ac:dyDescent="0.2">
      <c r="I439" s="91"/>
    </row>
    <row r="440" spans="9:9" x14ac:dyDescent="0.2">
      <c r="I440" s="91"/>
    </row>
    <row r="441" spans="9:9" x14ac:dyDescent="0.2">
      <c r="I441" s="91"/>
    </row>
    <row r="442" spans="9:9" x14ac:dyDescent="0.2">
      <c r="I442" s="91"/>
    </row>
    <row r="443" spans="9:9" x14ac:dyDescent="0.2">
      <c r="I443" s="91"/>
    </row>
    <row r="444" spans="9:9" x14ac:dyDescent="0.2">
      <c r="I444" s="91"/>
    </row>
    <row r="445" spans="9:9" x14ac:dyDescent="0.2">
      <c r="I445" s="91"/>
    </row>
    <row r="446" spans="9:9" x14ac:dyDescent="0.2">
      <c r="I446" s="91"/>
    </row>
    <row r="447" spans="9:9" x14ac:dyDescent="0.2">
      <c r="I447" s="91"/>
    </row>
    <row r="448" spans="9:9" x14ac:dyDescent="0.2">
      <c r="I448" s="91"/>
    </row>
    <row r="449" spans="9:9" x14ac:dyDescent="0.2">
      <c r="I449" s="91"/>
    </row>
    <row r="450" spans="9:9" x14ac:dyDescent="0.2">
      <c r="I450" s="91"/>
    </row>
    <row r="451" spans="9:9" x14ac:dyDescent="0.2">
      <c r="I451" s="91"/>
    </row>
    <row r="452" spans="9:9" x14ac:dyDescent="0.2">
      <c r="I452" s="91"/>
    </row>
    <row r="453" spans="9:9" x14ac:dyDescent="0.2">
      <c r="I453" s="91"/>
    </row>
    <row r="454" spans="9:9" x14ac:dyDescent="0.2">
      <c r="I454" s="91"/>
    </row>
    <row r="455" spans="9:9" x14ac:dyDescent="0.2">
      <c r="I455" s="91"/>
    </row>
    <row r="456" spans="9:9" x14ac:dyDescent="0.2">
      <c r="I456" s="91"/>
    </row>
    <row r="457" spans="9:9" x14ac:dyDescent="0.2">
      <c r="I457" s="91"/>
    </row>
    <row r="458" spans="9:9" x14ac:dyDescent="0.2">
      <c r="I458" s="91"/>
    </row>
    <row r="459" spans="9:9" x14ac:dyDescent="0.2">
      <c r="I459" s="91"/>
    </row>
    <row r="460" spans="9:9" x14ac:dyDescent="0.2">
      <c r="I460" s="91"/>
    </row>
    <row r="461" spans="9:9" x14ac:dyDescent="0.2">
      <c r="I461" s="91"/>
    </row>
    <row r="462" spans="9:9" x14ac:dyDescent="0.2">
      <c r="I462" s="91"/>
    </row>
    <row r="463" spans="9:9" x14ac:dyDescent="0.2">
      <c r="I463" s="91"/>
    </row>
    <row r="464" spans="9:9" x14ac:dyDescent="0.2">
      <c r="I464" s="91"/>
    </row>
    <row r="465" spans="9:9" x14ac:dyDescent="0.2">
      <c r="I465" s="91"/>
    </row>
    <row r="466" spans="9:9" x14ac:dyDescent="0.2">
      <c r="I466" s="91"/>
    </row>
    <row r="467" spans="9:9" x14ac:dyDescent="0.2">
      <c r="I467" s="91"/>
    </row>
    <row r="468" spans="9:9" x14ac:dyDescent="0.2">
      <c r="I468" s="91"/>
    </row>
    <row r="469" spans="9:9" x14ac:dyDescent="0.2">
      <c r="I469" s="91"/>
    </row>
    <row r="470" spans="9:9" x14ac:dyDescent="0.2">
      <c r="I470" s="91"/>
    </row>
    <row r="471" spans="9:9" x14ac:dyDescent="0.2">
      <c r="I471" s="91"/>
    </row>
    <row r="472" spans="9:9" x14ac:dyDescent="0.2">
      <c r="I472" s="91"/>
    </row>
    <row r="473" spans="9:9" x14ac:dyDescent="0.2">
      <c r="I473" s="91"/>
    </row>
    <row r="474" spans="9:9" x14ac:dyDescent="0.2">
      <c r="I474" s="91"/>
    </row>
    <row r="475" spans="9:9" x14ac:dyDescent="0.2">
      <c r="I475" s="91"/>
    </row>
    <row r="476" spans="9:9" x14ac:dyDescent="0.2">
      <c r="I476" s="91"/>
    </row>
    <row r="477" spans="9:9" x14ac:dyDescent="0.2">
      <c r="I477" s="91"/>
    </row>
    <row r="478" spans="9:9" x14ac:dyDescent="0.2">
      <c r="I478" s="91"/>
    </row>
    <row r="479" spans="9:9" x14ac:dyDescent="0.2">
      <c r="I479" s="91"/>
    </row>
    <row r="480" spans="9:9" x14ac:dyDescent="0.2">
      <c r="I480" s="91"/>
    </row>
    <row r="481" spans="9:9" x14ac:dyDescent="0.2">
      <c r="I481" s="91"/>
    </row>
    <row r="482" spans="9:9" x14ac:dyDescent="0.2">
      <c r="I482" s="91"/>
    </row>
    <row r="483" spans="9:9" x14ac:dyDescent="0.2">
      <c r="I483" s="91"/>
    </row>
    <row r="484" spans="9:9" x14ac:dyDescent="0.2">
      <c r="I484" s="91"/>
    </row>
    <row r="485" spans="9:9" x14ac:dyDescent="0.2">
      <c r="I485" s="91"/>
    </row>
    <row r="486" spans="9:9" x14ac:dyDescent="0.2">
      <c r="I486" s="91"/>
    </row>
  </sheetData>
  <mergeCells count="1">
    <mergeCell ref="N6:O6"/>
  </mergeCells>
  <phoneticPr fontId="2" type="noConversion"/>
  <pageMargins left="0.2" right="0.23" top="0.17" bottom="0.19" header="0.17" footer="0.19"/>
  <pageSetup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M10681"/>
  <sheetViews>
    <sheetView showGridLines="0" showZeros="0" zoomScale="7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0" sqref="B10"/>
    </sheetView>
  </sheetViews>
  <sheetFormatPr defaultRowHeight="12.75" x14ac:dyDescent="0.2"/>
  <cols>
    <col min="1" max="1" width="8.7109375" style="141" customWidth="1"/>
    <col min="2" max="2" width="6" style="141" bestFit="1" customWidth="1"/>
    <col min="3" max="3" width="10.28515625" style="141" bestFit="1" customWidth="1"/>
    <col min="4" max="7" width="8.7109375" style="141" customWidth="1"/>
    <col min="8" max="8" width="10.28515625" style="141" bestFit="1" customWidth="1"/>
    <col min="9" max="53" width="8.7109375" style="142" customWidth="1"/>
    <col min="54" max="62" width="8.7109375" style="141" customWidth="1"/>
    <col min="63" max="63" width="9.7109375" style="142" bestFit="1" customWidth="1"/>
    <col min="64" max="80" width="8.7109375" style="142" customWidth="1"/>
    <col min="81" max="81" width="9.7109375" style="141" bestFit="1" customWidth="1"/>
    <col min="82" max="87" width="8.7109375" style="141" customWidth="1"/>
    <col min="88" max="92" width="8.7109375" style="142" customWidth="1"/>
    <col min="93" max="95" width="10.28515625" style="142" bestFit="1" customWidth="1"/>
    <col min="96" max="98" width="8.7109375" style="142" customWidth="1"/>
    <col min="99" max="99" width="9.85546875" style="142" bestFit="1" customWidth="1"/>
    <col min="100" max="100" width="8.5703125" style="142" customWidth="1"/>
    <col min="101" max="101" width="8.7109375" style="142" customWidth="1"/>
    <col min="102" max="102" width="9.42578125" style="142" bestFit="1" customWidth="1"/>
    <col min="103" max="103" width="9.7109375" style="142" bestFit="1" customWidth="1"/>
    <col min="104" max="108" width="10.7109375" style="142" customWidth="1"/>
    <col min="109" max="111" width="6.7109375" style="142" customWidth="1"/>
    <col min="112" max="117" width="10.7109375" style="142" customWidth="1"/>
    <col min="118" max="16384" width="9.140625" style="142"/>
  </cols>
  <sheetData>
    <row r="1" spans="1:117" s="140" customFormat="1" ht="15.75" x14ac:dyDescent="0.25">
      <c r="A1" s="332"/>
      <c r="B1" s="486" t="s">
        <v>1304</v>
      </c>
      <c r="C1" s="487"/>
      <c r="D1" s="487"/>
      <c r="E1" s="487"/>
      <c r="F1" s="487"/>
      <c r="G1" s="487"/>
      <c r="H1" s="488"/>
      <c r="I1" s="494" t="s">
        <v>1391</v>
      </c>
      <c r="J1" s="497"/>
      <c r="K1" s="497"/>
      <c r="L1" s="497"/>
      <c r="M1" s="497"/>
      <c r="N1" s="497"/>
      <c r="O1" s="497"/>
      <c r="P1" s="497"/>
      <c r="Q1" s="498"/>
      <c r="R1" s="486" t="s">
        <v>1392</v>
      </c>
      <c r="S1" s="492"/>
      <c r="T1" s="492"/>
      <c r="U1" s="492"/>
      <c r="V1" s="492"/>
      <c r="W1" s="492"/>
      <c r="X1" s="492"/>
      <c r="Y1" s="492"/>
      <c r="Z1" s="493"/>
      <c r="AA1" s="494" t="s">
        <v>1394</v>
      </c>
      <c r="AB1" s="495"/>
      <c r="AC1" s="495"/>
      <c r="AD1" s="495"/>
      <c r="AE1" s="495"/>
      <c r="AF1" s="495"/>
      <c r="AG1" s="495"/>
      <c r="AH1" s="495"/>
      <c r="AI1" s="496"/>
      <c r="AJ1" s="489" t="s">
        <v>1393</v>
      </c>
      <c r="AK1" s="490"/>
      <c r="AL1" s="490"/>
      <c r="AM1" s="490"/>
      <c r="AN1" s="490"/>
      <c r="AO1" s="490"/>
      <c r="AP1" s="490"/>
      <c r="AQ1" s="490"/>
      <c r="AR1" s="491"/>
      <c r="AS1" s="489" t="s">
        <v>1395</v>
      </c>
      <c r="AT1" s="490"/>
      <c r="AU1" s="490"/>
      <c r="AV1" s="490"/>
      <c r="AW1" s="490"/>
      <c r="AX1" s="490"/>
      <c r="AY1" s="490"/>
      <c r="AZ1" s="490"/>
      <c r="BA1" s="491"/>
      <c r="BB1" s="509" t="s">
        <v>1483</v>
      </c>
      <c r="BC1" s="495"/>
      <c r="BD1" s="495"/>
      <c r="BE1" s="495"/>
      <c r="BF1" s="495"/>
      <c r="BG1" s="495"/>
      <c r="BH1" s="495"/>
      <c r="BI1" s="495"/>
      <c r="BJ1" s="496"/>
      <c r="BK1" s="486" t="s">
        <v>1410</v>
      </c>
      <c r="BL1" s="492"/>
      <c r="BM1" s="492"/>
      <c r="BN1" s="492"/>
      <c r="BO1" s="492"/>
      <c r="BP1" s="492"/>
      <c r="BQ1" s="492"/>
      <c r="BR1" s="492"/>
      <c r="BS1" s="493"/>
      <c r="BT1" s="494" t="s">
        <v>1408</v>
      </c>
      <c r="BU1" s="495"/>
      <c r="BV1" s="495"/>
      <c r="BW1" s="495"/>
      <c r="BX1" s="495"/>
      <c r="BY1" s="495"/>
      <c r="BZ1" s="495"/>
      <c r="CA1" s="495"/>
      <c r="CB1" s="496"/>
      <c r="CC1" s="489" t="s">
        <v>1411</v>
      </c>
      <c r="CD1" s="490"/>
      <c r="CE1" s="490"/>
      <c r="CF1" s="490"/>
      <c r="CG1" s="490"/>
      <c r="CH1" s="490"/>
      <c r="CI1" s="490"/>
      <c r="CJ1" s="490"/>
      <c r="CK1" s="491"/>
      <c r="CL1" s="504" t="s">
        <v>1409</v>
      </c>
      <c r="CM1" s="507"/>
      <c r="CN1" s="507"/>
      <c r="CO1" s="507"/>
      <c r="CP1" s="507"/>
      <c r="CQ1" s="507"/>
      <c r="CR1" s="507"/>
      <c r="CS1" s="507"/>
      <c r="CT1" s="507"/>
      <c r="CU1" s="507"/>
      <c r="CV1" s="507"/>
      <c r="CW1" s="507"/>
      <c r="CX1" s="508"/>
      <c r="CY1" s="416" t="s">
        <v>1362</v>
      </c>
      <c r="CZ1" s="499" t="s">
        <v>1416</v>
      </c>
      <c r="DA1" s="500"/>
      <c r="DB1" s="500"/>
      <c r="DC1" s="500"/>
      <c r="DD1" s="503"/>
      <c r="DE1" s="504" t="s">
        <v>1428</v>
      </c>
      <c r="DF1" s="505"/>
      <c r="DG1" s="506"/>
      <c r="DH1" s="501" t="s">
        <v>1422</v>
      </c>
      <c r="DI1" s="502"/>
      <c r="DJ1" s="499" t="s">
        <v>1484</v>
      </c>
      <c r="DK1" s="500"/>
      <c r="DL1" s="500"/>
      <c r="DM1" s="500"/>
    </row>
    <row r="2" spans="1:117" x14ac:dyDescent="0.2">
      <c r="A2" s="333"/>
      <c r="B2" s="335"/>
      <c r="C2" s="248" t="s">
        <v>82</v>
      </c>
      <c r="D2" s="246"/>
      <c r="E2" s="247" t="s">
        <v>1314</v>
      </c>
      <c r="F2" s="248" t="s">
        <v>1387</v>
      </c>
      <c r="G2" s="248" t="s">
        <v>1390</v>
      </c>
      <c r="H2" s="336" t="s">
        <v>1389</v>
      </c>
      <c r="I2" s="338" t="s">
        <v>70</v>
      </c>
      <c r="J2" s="249" t="s">
        <v>70</v>
      </c>
      <c r="K2" s="249" t="s">
        <v>70</v>
      </c>
      <c r="L2" s="250" t="s">
        <v>1298</v>
      </c>
      <c r="M2" s="250" t="s">
        <v>1298</v>
      </c>
      <c r="N2" s="250" t="s">
        <v>1332</v>
      </c>
      <c r="O2" s="250" t="s">
        <v>1299</v>
      </c>
      <c r="P2" s="250" t="s">
        <v>1299</v>
      </c>
      <c r="Q2" s="339" t="s">
        <v>1299</v>
      </c>
      <c r="R2" s="337" t="s">
        <v>70</v>
      </c>
      <c r="S2" s="248" t="s">
        <v>70</v>
      </c>
      <c r="T2" s="248" t="s">
        <v>70</v>
      </c>
      <c r="U2" s="248" t="s">
        <v>1298</v>
      </c>
      <c r="V2" s="248" t="s">
        <v>1298</v>
      </c>
      <c r="W2" s="248" t="s">
        <v>1332</v>
      </c>
      <c r="X2" s="248" t="s">
        <v>1299</v>
      </c>
      <c r="Y2" s="248" t="s">
        <v>1299</v>
      </c>
      <c r="Z2" s="336" t="s">
        <v>1299</v>
      </c>
      <c r="AA2" s="340" t="s">
        <v>70</v>
      </c>
      <c r="AB2" s="250" t="s">
        <v>70</v>
      </c>
      <c r="AC2" s="250" t="s">
        <v>70</v>
      </c>
      <c r="AD2" s="250" t="s">
        <v>1298</v>
      </c>
      <c r="AE2" s="250" t="s">
        <v>1298</v>
      </c>
      <c r="AF2" s="250" t="s">
        <v>1332</v>
      </c>
      <c r="AG2" s="250" t="s">
        <v>1299</v>
      </c>
      <c r="AH2" s="250" t="s">
        <v>1299</v>
      </c>
      <c r="AI2" s="339" t="s">
        <v>1299</v>
      </c>
      <c r="AJ2" s="341" t="s">
        <v>70</v>
      </c>
      <c r="AK2" s="252" t="s">
        <v>70</v>
      </c>
      <c r="AL2" s="252" t="s">
        <v>70</v>
      </c>
      <c r="AM2" s="252" t="s">
        <v>1298</v>
      </c>
      <c r="AN2" s="252" t="s">
        <v>1298</v>
      </c>
      <c r="AO2" s="252" t="s">
        <v>1332</v>
      </c>
      <c r="AP2" s="252" t="s">
        <v>1299</v>
      </c>
      <c r="AQ2" s="252" t="s">
        <v>1299</v>
      </c>
      <c r="AR2" s="342" t="s">
        <v>1299</v>
      </c>
      <c r="AS2" s="341" t="s">
        <v>70</v>
      </c>
      <c r="AT2" s="252" t="s">
        <v>70</v>
      </c>
      <c r="AU2" s="252" t="s">
        <v>70</v>
      </c>
      <c r="AV2" s="252" t="s">
        <v>1298</v>
      </c>
      <c r="AW2" s="252" t="s">
        <v>1298</v>
      </c>
      <c r="AX2" s="252" t="s">
        <v>1332</v>
      </c>
      <c r="AY2" s="252" t="s">
        <v>1299</v>
      </c>
      <c r="AZ2" s="252" t="s">
        <v>1299</v>
      </c>
      <c r="BA2" s="342" t="s">
        <v>1299</v>
      </c>
      <c r="BB2" s="340" t="s">
        <v>70</v>
      </c>
      <c r="BC2" s="250" t="s">
        <v>70</v>
      </c>
      <c r="BD2" s="250" t="s">
        <v>70</v>
      </c>
      <c r="BE2" s="250" t="s">
        <v>1298</v>
      </c>
      <c r="BF2" s="250" t="s">
        <v>1298</v>
      </c>
      <c r="BG2" s="250" t="s">
        <v>1332</v>
      </c>
      <c r="BH2" s="250" t="s">
        <v>1299</v>
      </c>
      <c r="BI2" s="250" t="s">
        <v>1299</v>
      </c>
      <c r="BJ2" s="339" t="s">
        <v>1299</v>
      </c>
      <c r="BK2" s="337" t="s">
        <v>70</v>
      </c>
      <c r="BL2" s="248" t="s">
        <v>70</v>
      </c>
      <c r="BM2" s="248" t="s">
        <v>70</v>
      </c>
      <c r="BN2" s="248" t="s">
        <v>1298</v>
      </c>
      <c r="BO2" s="248" t="s">
        <v>1298</v>
      </c>
      <c r="BP2" s="248" t="s">
        <v>1332</v>
      </c>
      <c r="BQ2" s="248" t="s">
        <v>1299</v>
      </c>
      <c r="BR2" s="248" t="s">
        <v>1299</v>
      </c>
      <c r="BS2" s="336" t="s">
        <v>1299</v>
      </c>
      <c r="BT2" s="340" t="s">
        <v>70</v>
      </c>
      <c r="BU2" s="250" t="s">
        <v>70</v>
      </c>
      <c r="BV2" s="250" t="s">
        <v>70</v>
      </c>
      <c r="BW2" s="250" t="s">
        <v>1298</v>
      </c>
      <c r="BX2" s="250" t="s">
        <v>1298</v>
      </c>
      <c r="BY2" s="250" t="s">
        <v>1332</v>
      </c>
      <c r="BZ2" s="250" t="s">
        <v>1299</v>
      </c>
      <c r="CA2" s="250" t="s">
        <v>1299</v>
      </c>
      <c r="CB2" s="339" t="s">
        <v>1299</v>
      </c>
      <c r="CC2" s="341" t="s">
        <v>70</v>
      </c>
      <c r="CD2" s="252" t="s">
        <v>70</v>
      </c>
      <c r="CE2" s="252" t="s">
        <v>70</v>
      </c>
      <c r="CF2" s="252" t="s">
        <v>1298</v>
      </c>
      <c r="CG2" s="252" t="s">
        <v>1298</v>
      </c>
      <c r="CH2" s="252" t="s">
        <v>1332</v>
      </c>
      <c r="CI2" s="252" t="s">
        <v>1299</v>
      </c>
      <c r="CJ2" s="252" t="s">
        <v>1299</v>
      </c>
      <c r="CK2" s="342" t="s">
        <v>1299</v>
      </c>
      <c r="CL2" s="327" t="s">
        <v>90</v>
      </c>
      <c r="CM2" s="245" t="s">
        <v>90</v>
      </c>
      <c r="CN2" s="245" t="s">
        <v>90</v>
      </c>
      <c r="CO2" s="245" t="s">
        <v>1457</v>
      </c>
      <c r="CP2" s="245" t="s">
        <v>1457</v>
      </c>
      <c r="CQ2" s="245" t="s">
        <v>1457</v>
      </c>
      <c r="CR2" s="245" t="s">
        <v>82</v>
      </c>
      <c r="CS2" s="245" t="s">
        <v>82</v>
      </c>
      <c r="CT2" s="245" t="s">
        <v>82</v>
      </c>
      <c r="CU2" s="245" t="s">
        <v>1309</v>
      </c>
      <c r="CV2" s="245" t="s">
        <v>1311</v>
      </c>
      <c r="CW2" s="245" t="s">
        <v>1368</v>
      </c>
      <c r="CX2" s="245" t="s">
        <v>1366</v>
      </c>
      <c r="CY2" s="334" t="s">
        <v>1369</v>
      </c>
      <c r="CZ2" s="337" t="s">
        <v>90</v>
      </c>
      <c r="DA2" s="248" t="s">
        <v>1457</v>
      </c>
      <c r="DB2" s="250" t="s">
        <v>90</v>
      </c>
      <c r="DC2" s="250" t="s">
        <v>1457</v>
      </c>
      <c r="DD2" s="342" t="s">
        <v>1415</v>
      </c>
      <c r="DE2" s="327" t="s">
        <v>1297</v>
      </c>
      <c r="DF2" s="245" t="s">
        <v>1298</v>
      </c>
      <c r="DG2" s="328" t="s">
        <v>1299</v>
      </c>
      <c r="DH2" s="330" t="s">
        <v>1429</v>
      </c>
      <c r="DI2" s="331" t="s">
        <v>1430</v>
      </c>
      <c r="DJ2" s="143" t="s">
        <v>1478</v>
      </c>
      <c r="DK2" s="143" t="s">
        <v>1479</v>
      </c>
      <c r="DL2" s="143" t="s">
        <v>1480</v>
      </c>
      <c r="DM2" s="143" t="s">
        <v>1481</v>
      </c>
    </row>
    <row r="3" spans="1:117" x14ac:dyDescent="0.2">
      <c r="A3" s="334" t="s">
        <v>1285</v>
      </c>
      <c r="B3" s="337" t="s">
        <v>1307</v>
      </c>
      <c r="C3" s="248" t="s">
        <v>1388</v>
      </c>
      <c r="D3" s="248" t="s">
        <v>126</v>
      </c>
      <c r="E3" s="248" t="s">
        <v>63</v>
      </c>
      <c r="F3" s="248" t="s">
        <v>63</v>
      </c>
      <c r="G3" s="248" t="s">
        <v>63</v>
      </c>
      <c r="H3" s="336" t="s">
        <v>63</v>
      </c>
      <c r="I3" s="338" t="s">
        <v>71</v>
      </c>
      <c r="J3" s="249" t="s">
        <v>72</v>
      </c>
      <c r="K3" s="250" t="s">
        <v>1305</v>
      </c>
      <c r="L3" s="250" t="s">
        <v>71</v>
      </c>
      <c r="M3" s="250" t="s">
        <v>72</v>
      </c>
      <c r="N3" s="250" t="s">
        <v>1305</v>
      </c>
      <c r="O3" s="250" t="s">
        <v>71</v>
      </c>
      <c r="P3" s="250" t="s">
        <v>72</v>
      </c>
      <c r="Q3" s="339" t="s">
        <v>1305</v>
      </c>
      <c r="R3" s="337" t="s">
        <v>71</v>
      </c>
      <c r="S3" s="248" t="s">
        <v>72</v>
      </c>
      <c r="T3" s="248" t="s">
        <v>1305</v>
      </c>
      <c r="U3" s="248" t="s">
        <v>71</v>
      </c>
      <c r="V3" s="248" t="s">
        <v>72</v>
      </c>
      <c r="W3" s="248" t="s">
        <v>1305</v>
      </c>
      <c r="X3" s="248" t="s">
        <v>71</v>
      </c>
      <c r="Y3" s="248" t="s">
        <v>72</v>
      </c>
      <c r="Z3" s="336" t="s">
        <v>1305</v>
      </c>
      <c r="AA3" s="340" t="s">
        <v>71</v>
      </c>
      <c r="AB3" s="250" t="s">
        <v>72</v>
      </c>
      <c r="AC3" s="250" t="s">
        <v>1305</v>
      </c>
      <c r="AD3" s="250" t="s">
        <v>71</v>
      </c>
      <c r="AE3" s="250" t="s">
        <v>72</v>
      </c>
      <c r="AF3" s="250" t="s">
        <v>1305</v>
      </c>
      <c r="AG3" s="250" t="s">
        <v>71</v>
      </c>
      <c r="AH3" s="250" t="s">
        <v>72</v>
      </c>
      <c r="AI3" s="339" t="s">
        <v>1305</v>
      </c>
      <c r="AJ3" s="341" t="s">
        <v>71</v>
      </c>
      <c r="AK3" s="252" t="s">
        <v>72</v>
      </c>
      <c r="AL3" s="252" t="s">
        <v>1305</v>
      </c>
      <c r="AM3" s="252" t="s">
        <v>71</v>
      </c>
      <c r="AN3" s="252" t="s">
        <v>72</v>
      </c>
      <c r="AO3" s="252" t="s">
        <v>1305</v>
      </c>
      <c r="AP3" s="252" t="s">
        <v>71</v>
      </c>
      <c r="AQ3" s="252" t="s">
        <v>72</v>
      </c>
      <c r="AR3" s="342" t="s">
        <v>1305</v>
      </c>
      <c r="AS3" s="341" t="s">
        <v>71</v>
      </c>
      <c r="AT3" s="252" t="s">
        <v>72</v>
      </c>
      <c r="AU3" s="252" t="s">
        <v>1305</v>
      </c>
      <c r="AV3" s="252" t="s">
        <v>71</v>
      </c>
      <c r="AW3" s="252" t="s">
        <v>72</v>
      </c>
      <c r="AX3" s="252" t="s">
        <v>1305</v>
      </c>
      <c r="AY3" s="252" t="s">
        <v>71</v>
      </c>
      <c r="AZ3" s="252" t="s">
        <v>72</v>
      </c>
      <c r="BA3" s="342" t="s">
        <v>1305</v>
      </c>
      <c r="BB3" s="340" t="s">
        <v>71</v>
      </c>
      <c r="BC3" s="250" t="s">
        <v>72</v>
      </c>
      <c r="BD3" s="250" t="s">
        <v>1305</v>
      </c>
      <c r="BE3" s="250" t="s">
        <v>71</v>
      </c>
      <c r="BF3" s="250" t="s">
        <v>72</v>
      </c>
      <c r="BG3" s="250" t="s">
        <v>1305</v>
      </c>
      <c r="BH3" s="250" t="s">
        <v>71</v>
      </c>
      <c r="BI3" s="250" t="s">
        <v>72</v>
      </c>
      <c r="BJ3" s="339" t="s">
        <v>1305</v>
      </c>
      <c r="BK3" s="337" t="s">
        <v>71</v>
      </c>
      <c r="BL3" s="248" t="s">
        <v>72</v>
      </c>
      <c r="BM3" s="248" t="s">
        <v>1305</v>
      </c>
      <c r="BN3" s="248" t="s">
        <v>71</v>
      </c>
      <c r="BO3" s="248" t="s">
        <v>72</v>
      </c>
      <c r="BP3" s="248" t="s">
        <v>1305</v>
      </c>
      <c r="BQ3" s="248" t="s">
        <v>71</v>
      </c>
      <c r="BR3" s="248" t="s">
        <v>72</v>
      </c>
      <c r="BS3" s="336" t="s">
        <v>1305</v>
      </c>
      <c r="BT3" s="340" t="s">
        <v>71</v>
      </c>
      <c r="BU3" s="250" t="s">
        <v>72</v>
      </c>
      <c r="BV3" s="250" t="s">
        <v>1305</v>
      </c>
      <c r="BW3" s="250" t="s">
        <v>71</v>
      </c>
      <c r="BX3" s="250" t="s">
        <v>72</v>
      </c>
      <c r="BY3" s="250" t="s">
        <v>1305</v>
      </c>
      <c r="BZ3" s="250" t="s">
        <v>71</v>
      </c>
      <c r="CA3" s="250" t="s">
        <v>72</v>
      </c>
      <c r="CB3" s="339" t="s">
        <v>1305</v>
      </c>
      <c r="CC3" s="341" t="s">
        <v>71</v>
      </c>
      <c r="CD3" s="252" t="s">
        <v>72</v>
      </c>
      <c r="CE3" s="252" t="s">
        <v>1305</v>
      </c>
      <c r="CF3" s="252" t="s">
        <v>71</v>
      </c>
      <c r="CG3" s="252" t="s">
        <v>72</v>
      </c>
      <c r="CH3" s="252" t="s">
        <v>1305</v>
      </c>
      <c r="CI3" s="252" t="s">
        <v>71</v>
      </c>
      <c r="CJ3" s="252" t="s">
        <v>72</v>
      </c>
      <c r="CK3" s="342" t="s">
        <v>1305</v>
      </c>
      <c r="CL3" s="327" t="s">
        <v>73</v>
      </c>
      <c r="CM3" s="245" t="s">
        <v>1363</v>
      </c>
      <c r="CN3" s="245" t="s">
        <v>1470</v>
      </c>
      <c r="CO3" s="245" t="s">
        <v>73</v>
      </c>
      <c r="CP3" s="245" t="s">
        <v>1363</v>
      </c>
      <c r="CQ3" s="245" t="s">
        <v>1470</v>
      </c>
      <c r="CR3" s="245" t="s">
        <v>73</v>
      </c>
      <c r="CS3" s="245" t="s">
        <v>1363</v>
      </c>
      <c r="CT3" s="245" t="s">
        <v>1364</v>
      </c>
      <c r="CU3" s="245" t="s">
        <v>1365</v>
      </c>
      <c r="CV3" s="245" t="s">
        <v>1296</v>
      </c>
      <c r="CW3" s="245" t="s">
        <v>1310</v>
      </c>
      <c r="CX3" s="245" t="s">
        <v>1367</v>
      </c>
      <c r="CY3" s="334" t="s">
        <v>1308</v>
      </c>
      <c r="CZ3" s="337" t="s">
        <v>1412</v>
      </c>
      <c r="DA3" s="248" t="s">
        <v>1412</v>
      </c>
      <c r="DB3" s="250" t="s">
        <v>1414</v>
      </c>
      <c r="DC3" s="250" t="s">
        <v>1414</v>
      </c>
      <c r="DD3" s="342" t="s">
        <v>1413</v>
      </c>
      <c r="DE3" s="327" t="s">
        <v>1302</v>
      </c>
      <c r="DF3" s="245" t="s">
        <v>1302</v>
      </c>
      <c r="DG3" s="329" t="s">
        <v>1341</v>
      </c>
      <c r="DH3" s="330" t="s">
        <v>1431</v>
      </c>
      <c r="DI3" s="331" t="s">
        <v>1431</v>
      </c>
      <c r="DJ3" s="143" t="s">
        <v>1482</v>
      </c>
      <c r="DK3" s="143" t="s">
        <v>1482</v>
      </c>
      <c r="DL3" s="143" t="s">
        <v>1485</v>
      </c>
      <c r="DM3" s="143" t="s">
        <v>1485</v>
      </c>
    </row>
    <row r="4" spans="1:117" x14ac:dyDescent="0.2">
      <c r="A4" s="343">
        <f>Inputs!S4</f>
        <v>37135</v>
      </c>
      <c r="B4" s="344">
        <f>IF(A4="N/A"," ",YEAR(A4))</f>
        <v>2001</v>
      </c>
      <c r="C4" s="345">
        <f ca="1">IF(A4="N/A"," ",VLOOKUP(A4,ScaledPrice,14))</f>
        <v>2.9450000000000003</v>
      </c>
      <c r="D4" s="346">
        <f>IF(A4="N/A"," ",(VLOOKUP(MONTH($A4),Hrtable,2))/1000)</f>
        <v>9.5</v>
      </c>
      <c r="E4" s="347">
        <f ca="1">IF($A4="N/A"," ",(C4)*D4)</f>
        <v>27.977500000000003</v>
      </c>
      <c r="F4" s="348">
        <f ca="1">IF(A4="N/A"," ",VOM*(1+VOMesc)^(YEAR(A4)-YEAR(Today)))</f>
        <v>0</v>
      </c>
      <c r="G4" s="348">
        <f ca="1">IF(A4="N/A"," ",Perstart/VLOOKUP(Dayrun,'Pricing Inputs'!$AQ$4:$AS$14,3)/(CY4/CX4))</f>
        <v>0</v>
      </c>
      <c r="H4" s="349">
        <f ca="1">IF(A4="N/A"," ",SUM(E4:G4))</f>
        <v>27.977500000000003</v>
      </c>
      <c r="I4" s="350">
        <f>VLOOKUP($A4,ScaledPrice,6)</f>
        <v>38.325000762939453</v>
      </c>
      <c r="J4" s="351">
        <f>VLOOKUP($A4,ScaledPrice,10)</f>
        <v>38.325000762939453</v>
      </c>
      <c r="K4" s="351">
        <f>VLOOKUP($A4,ScaledPrice,13)</f>
        <v>13</v>
      </c>
      <c r="L4" s="351">
        <f>VLOOKUP($A4,ScaledPrice,7)</f>
        <v>23</v>
      </c>
      <c r="M4" s="351">
        <f>VLOOKUP($A4,ScaledPrice,11)</f>
        <v>23</v>
      </c>
      <c r="N4" s="351">
        <f>VLOOKUP($A4,ScaledPrice,13)</f>
        <v>13</v>
      </c>
      <c r="O4" s="351">
        <f>VLOOKUP($A4,ScaledPrice,8)</f>
        <v>23</v>
      </c>
      <c r="P4" s="351">
        <f>VLOOKUP($A4,ScaledPrice,12)</f>
        <v>23</v>
      </c>
      <c r="Q4" s="352">
        <f>VLOOKUP($A4,ScaledPrice,13)</f>
        <v>13</v>
      </c>
      <c r="R4" s="353">
        <f ca="1">IF($A4="N/A"," ",IF(Dayrun&gt;=3,IF(Option=1,MAX($I4-$H4,0),IF(Option=2,MAX($H4-$I4,0),0)),0))</f>
        <v>0</v>
      </c>
      <c r="S4" s="347">
        <f ca="1">IF($A4="N/A"," ",IF(Dayrun&gt;=6,IF(Option=1,MAX($J4-H4,0),IF(Option=2,MAX(H4-$J4,0),0)),0))</f>
        <v>0</v>
      </c>
      <c r="T4" s="347">
        <f ca="1">IF($A4="N/A"," ",IF(OR(Dayrun&lt;=2,Dayrun&gt;=9),IF(Option=1,MAX($K4-$H4,0),IF(Option=2,MAX($H4-$K4,0),0)),0))</f>
        <v>14.977500000000003</v>
      </c>
      <c r="U4" s="347">
        <f ca="1">IF($A4="N/A"," ",IF(OR(Dayrun=1,Dayrun=4,Dayrun=5,Dayrun=7,Dayrun=8,Dayrun=10,Dayrun=11),IF(Option=1,MAX($L4-H4,0),IF(Option=2,MAX(H4-$L4,0),0)),0))</f>
        <v>4.9775000000000027</v>
      </c>
      <c r="V4" s="347">
        <f ca="1">IF($A4="N/A"," ",IF(OR(Dayrun=1,Dayrun=7,Dayrun=8,Dayrun=10,Dayrun=11),IF(Option=1,MAX($M4-H4,0),IF(Option=2,MAX(H4-$M4,0),0)),0))</f>
        <v>4.9775000000000027</v>
      </c>
      <c r="W4" s="347">
        <f ca="1">IF($A4="N/A"," ",IF(OR(Dayrun&lt;=2,Dayrun&gt;=10),IF(Option=1,MAX($N4-$H4,0),IF(Option=2,MAX($H4-$N4,0),0)),0))</f>
        <v>14.977500000000003</v>
      </c>
      <c r="X4" s="347">
        <f ca="1">IF($A4="N/A"," ",IF(OR(Dayrun=1,Dayrun=5,Dayrun=8,Dayrun=11),IF(Option=1,MAX($O4-H4,0),IF(Option=2,MAX(H4-$O4,0),0)),0))</f>
        <v>4.9775000000000027</v>
      </c>
      <c r="Y4" s="347">
        <f ca="1">IF($A4="N/A"," ",IF(OR(Dayrun=1,Dayrun=8,Dayrun=11),IF(Option=1,MAX($P4-H4,0),IF(Option=2,MAX(H4-$P4,0),0)),0))</f>
        <v>4.9775000000000027</v>
      </c>
      <c r="Z4" s="354">
        <f ca="1">IF($A4="N/A"," ",IF(OR(Dayrun&lt;=2,Dayrun&gt;=11),IF(Option=1,MAX($Q4-$H4,0),IF(Option=2,MAX($H4-$Q4,0),0)),0))</f>
        <v>14.977500000000003</v>
      </c>
      <c r="AA4" s="350">
        <f ca="1">IF($A4="N/A"," ",IF(Dayrun&gt;=3,(MAX(0,(_xll.xSPRDOPT(I4,($E4-'Pricing Inputs'!$X39*$D4),$CV4,0,($CN4+IF(Smile=TRUE,VLOOKUP(MAX(-5,$H4-I4),Volsmile,2),0)),$CT4,$CU4,($A4-DateToday)+15,ABS(Option-2),0)-R4))),0))</f>
        <v>4.0397781708653184</v>
      </c>
      <c r="AB4" s="351">
        <f ca="1">IF($A4="N/A"," ",IF(Dayrun&gt;=6,MAX(0,(_xll.xSPRDOPT(J4,($E4-'Pricing Inputs'!$X39*$D4),$CV4,0,($CN4+IF(Smile=TRUE,VLOOKUP(MAX(-5,$H4-J4),Volsmile,2),0)),$CT4,$CU4,($A4-DateToday)+15,ABS(Option-2),0)-S4)),0))</f>
        <v>4.0397781708653184</v>
      </c>
      <c r="AC4" s="351">
        <f ca="1">IF($A4="N/A"," ",IF(OR(Dayrun&lt;=2,Dayrun&gt;=9),IF(OffPeakEx=TRUE,MAX(0,(_xll.xSPRDOPT(K4,($E4-'Pricing Inputs'!$X39*$D4),$CV4,0,($CQ4+IF(Smile=TRUE,VLOOKUP(MAX(-5,$H4-K4),Volsmile,2),0)),$CT4,$CU4,($A4-DateToday)+15,ABS(Option-2),0)-T4)),0),0))</f>
        <v>2.4847225124213779E-2</v>
      </c>
      <c r="AD4" s="351">
        <f ca="1">IF($A4="N/A"," ",IF(OR(Dayrun=1,Dayrun=4,Dayrun=5,Dayrun=7,Dayrun=8,Dayrun=10,Dayrun=11),MAX(0,(_xll.xSPRDOPT(L4,($E4-'Pricing Inputs'!$X39*$D4),$CV4,0,($CQ4+IF(Smile=TRUE,VLOOKUP(MAX(-5,$H4-L4),Volsmile,2),0)),$CT4,$CU4,($A4-DateToday)+15,ABS(Option-2),0)-U4)),0))</f>
        <v>1.471661019139308</v>
      </c>
      <c r="AE4" s="351">
        <f ca="1">IF($A4="N/A"," ",IF(OR(Dayrun=1,Dayrun=7,Dayrun=8,Dayrun=10,Dayrun=11),MAX(0,(_xll.xSPRDOPT(M4,($E4-'Pricing Inputs'!$X39*$D4),$CV4,0,($CQ4+IF(Smile=TRUE,VLOOKUP(MAX(-5,$H4-M4),Volsmile,2),0)),$CT4,$CU4,($A4-DateToday)+15,ABS(Option-2),0)-V4)),0))</f>
        <v>1.471661019139308</v>
      </c>
      <c r="AF4" s="351">
        <f ca="1">IF($A4="N/A"," ",IF(OR(Dayrun&lt;=2,Dayrun&gt;=10),IF(OffPeakEx=TRUE,MAX(0,(_xll.xSPRDOPT(N4,($E4-'Pricing Inputs'!$X39*$D4),$CV4,0,($CQ4+IF(Smile=TRUE,VLOOKUP(MAX(-5,$H4-N4),Volsmile,2),0)),$CT4,$CU4,($A4-DateToday)+15,ABS(Option-2),0)-W4)),0),0))</f>
        <v>2.4847225124213779E-2</v>
      </c>
      <c r="AG4" s="351">
        <f ca="1">IF($A4="N/A"," ",IF(OR(Dayrun=1,Dayrun=5,Dayrun=8,Dayrun=11),MAX(0,(_xll.xSPRDOPT(O4,($E4-'Pricing Inputs'!$X39*$D4),$CV4,0,($CQ4+IF(Smile=TRUE,VLOOKUP(MAX(-5,$H4-O4),Volsmile,2),0)),$CT4,$CU4,($A4-DateToday)+15,ABS(Option-2),0)-X4)),0))</f>
        <v>1.471661019139308</v>
      </c>
      <c r="AH4" s="351">
        <f ca="1">IF($A4="N/A"," ",IF(OR(Dayrun=1,Dayrun=8,Dayrun=11),MAX(0,(_xll.xSPRDOPT(P4,($E4-'Pricing Inputs'!$X39*$D4),$CV4,0,($CQ4+IF(Smile=TRUE,VLOOKUP(MAX(-5,$H4-P4),Volsmile,2),0)),$CT4,$CU4,($A4-DateToday)+15,ABS(Option-2),0)-Y4)),0))</f>
        <v>1.471661019139308</v>
      </c>
      <c r="AI4" s="351">
        <f ca="1">IF($A4="N/A"," ",IF(OR(Dayrun&lt;=2,Dayrun&gt;=11),IF(OffPeakEx=TRUE,MAX(0,(_xll.xSPRDOPT(Q4,($E4-'Pricing Inputs'!$X39*$D4),$CV4,0,($CQ4+IF(Smile=TRUE,VLOOKUP(MAX(-5,$H4-Q4),Volsmile,2),0)),$CT4,$CU4,($A4-DateToday)+15,ABS(Option-2),0)-Z4)),0),0))</f>
        <v>2.4847225124213779E-2</v>
      </c>
      <c r="AJ4" s="355">
        <f ca="1">IF($A4="N/A"," ",IF(Dayrun&gt;=3,IF(Option=1,$I4-$H4,IF(Option=2,$H4-$I4)),0))</f>
        <v>-10.34750076293945</v>
      </c>
      <c r="AK4" s="356">
        <f ca="1">IF($A4="N/A"," ",IF(Dayrun&gt;=6,IF(Option=1,$J4-H4,IF(Option=2,H4-$J4)),0))</f>
        <v>-10.34750076293945</v>
      </c>
      <c r="AL4" s="356">
        <f ca="1">IF($A4="N/A"," ",IF(OR(Dayrun&lt;=2,Dayrun&gt;=9),IF(Option=1,$K4-$H4,IF(Option=2,$H4-$K4)),0))</f>
        <v>14.977500000000003</v>
      </c>
      <c r="AM4" s="356">
        <f ca="1">IF($A4="N/A"," ",IF(OR(Dayrun=1,Dayrun=4,Dayrun=5,Dayrun=7,Dayrun=8,Dayrun=10,Dayrun=11),IF(Option=1,$L4-H4,IF(Option=2,H4-$L4)),0))</f>
        <v>4.9775000000000027</v>
      </c>
      <c r="AN4" s="356">
        <f ca="1">IF($A4="N/A"," ",IF(OR(Dayrun=1,Dayrun=7,Dayrun=8,Dayrun=10,Dayrun=11),IF(Option=1,$M4-H4,IF(Option=2,H4-$M4)),0))</f>
        <v>4.9775000000000027</v>
      </c>
      <c r="AO4" s="356">
        <f ca="1">IF($A4="N/A"," ",IF(OR(Dayrun&lt;=2,Dayrun&gt;=9),IF(Option=1,$N4-$H4,IF(Option=2,$H4-$N4)),0))</f>
        <v>14.977500000000003</v>
      </c>
      <c r="AP4" s="356">
        <f ca="1">IF($A4="N/A"," ",IF(OR(Dayrun=1,Dayrun=5,Dayrun=8,Dayrun=11),IF(Option=1,$O4-H4,IF(Option=2,H4-$O4)),0))</f>
        <v>4.9775000000000027</v>
      </c>
      <c r="AQ4" s="356">
        <f ca="1">IF($A4="N/A"," ",IF(OR(Dayrun=1,Dayrun=8,Dayrun=11),IF(Option=1,$P4-H4,IF(Option=2,H4-$P4)),0))</f>
        <v>4.9775000000000027</v>
      </c>
      <c r="AR4" s="357">
        <f ca="1">IF($A4="N/A"," ",IF(OR(Dayrun&lt;=2,Dayrun&gt;=9),IF(Option=1,$Q4-H4,IF(Option=2,H4-$Q4)),0))</f>
        <v>14.977500000000003</v>
      </c>
      <c r="AS4" s="364">
        <f ca="1">IF($A4="N/A"," ",IF(VLOOKUP(MONTH($A4),ManualTable,2)=1,IF(Dayrun&gt;=3,$DE4*8*$CY4,0),0))</f>
        <v>16684.70359712603</v>
      </c>
      <c r="AT4" s="364">
        <f ca="1">IF($A4="N/A"," ",IF(VLOOKUP(MONTH($A4),ManualTable,3)=1,IF(Dayrun&gt;=6,$DE4*8*$CY4,0),0))</f>
        <v>16684.70359712603</v>
      </c>
      <c r="AU4" s="364">
        <f ca="1">IF($A4="N/A"," ",IF(VLOOKUP(MONTH($A4),ManualTable,4)=1,IF(OR(Dayrun&lt;=2,Dayrun&gt;=9),$DE4*8*$CY4,0),0))</f>
        <v>16684.70359712603</v>
      </c>
      <c r="AV4" s="364">
        <f ca="1">IF($A4="N/A"," ",IF(VLOOKUP(MONTH($A4),ManualTable,5)=1,IF(OR(Dayrun=1,Dayrun=4,Dayrun=5,Dayrun=7,Dayrun=8,Dayrun=10,Dayrun=11),$DF4*8*$CY4,0),0))</f>
        <v>4390.7114729279019</v>
      </c>
      <c r="AW4" s="364">
        <f ca="1">IF($A4="N/A"," ",IF(VLOOKUP(MONTH($A4),ManualTable,6)=1,IF(OR(Dayrun=1,Dayrun=7,Dayrun=8,Dayrun=10,Dayrun=11),$DF4*8*$CY4,0),0))</f>
        <v>4390.7114729279019</v>
      </c>
      <c r="AX4" s="364">
        <f ca="1">IF($A4="N/A"," ",IF(VLOOKUP(MONTH($A4),ManualTable,7)=1,IF(OR(Dayrun&lt;=2,Dayrun&gt;=9),$DF4*8*$CY4,0),0))</f>
        <v>4390.7114729279019</v>
      </c>
      <c r="AY4" s="364">
        <f ca="1">IF($A4="N/A"," ",IF(VLOOKUP(MONTH($A4),ManualTable,8)=1,IF(OR(Dayrun=1,Dayrun=5,Dayrun=8,Dayrun=11),$DG4*8*$CY4,0),0))</f>
        <v>5268.853767513483</v>
      </c>
      <c r="AZ4" s="364">
        <f ca="1">IF($A4="N/A"," ",IF(VLOOKUP(MONTH($A4),ManualTable,9)=1,IF(OR(Dayrun=1,Dayrun=8,Dayrun=11),$DG4*8*$CY4,0),0))</f>
        <v>5268.853767513483</v>
      </c>
      <c r="BA4" s="365">
        <f ca="1">IF($A4="N/A"," ",IF(VLOOKUP(MONTH($A4),ManualTable,10)=1,IF(OR(Dayrun&lt;=2,Dayrun&gt;=9),$DG4*8*$CY4,0),0))</f>
        <v>5268.853767513483</v>
      </c>
      <c r="BB4" s="461">
        <f ca="1">IF($A4="N/A"," ",IF(Dayrun&gt;=3,(MAX(0,(_xll.xSPRDOPT(I4,($E4-'Pricing Inputs'!$X39*$D4),$CV4,0,($CN4+IF(Smile=TRUE,VLOOKUP(MAX(-5,$H4-I4),Volsmile,2),0)),$CT4,$CU4,($A4-DateToday)+15,ABS(Option-2),1)*DE4*8))),0))</f>
        <v>0</v>
      </c>
      <c r="BC4" s="460">
        <f ca="1">IF($A4="N/A"," ",IF(Dayrun&gt;=6,MAX(0,(_xll.xSPRDOPT(J4,($E4-'Pricing Inputs'!$X39*$D4),$CV4,0,($CN4+IF(Smile=TRUE,VLOOKUP(MAX(-5,$H4-J4),Volsmile,2),0)),$CT4,$CU4,($A4-DateToday)+15,ABS(Option-2),1)*DE4*8)),0))</f>
        <v>0</v>
      </c>
      <c r="BD4" s="460">
        <f ca="1">IF($A4="N/A"," ",IF(OR(Dayrun&lt;=2,Dayrun&gt;=9),IF(OffPeakEx=TRUE,MAX(0,(_xll.xSPRDOPT(K4,($E4-'Pricing Inputs'!$X39*$D4),$CV4,0,($CQ4+IF(Smile=TRUE,VLOOKUP(MAX(-5,$H4-K4),Volsmile,2),0)),$CT4,$CU4,($A4-DateToday)+15,ABS(Option-2),1)*DE4*8)),0),0))</f>
        <v>0</v>
      </c>
      <c r="BE4" s="460">
        <f ca="1">IF($A4="N/A"," ",IF(OR(Dayrun=1,Dayrun=4,Dayrun=5,Dayrun=7,Dayrun=8,Dayrun=10,Dayrun=11),MAX(0,(_xll.xSPRDOPT(L4,($E4-'Pricing Inputs'!$X39*$D4),$CV4,0,($CQ4+IF(Smile=TRUE,VLOOKUP(MAX(-5,$H4-L4),Volsmile,2),0)),$CT4,$CU4,($A4-DateToday)+15,ABS(Option-2),1)*DF4*8)),0))</f>
        <v>0</v>
      </c>
      <c r="BF4" s="460">
        <f ca="1">IF($A4="N/A"," ",IF(OR(Dayrun=1,Dayrun=7,Dayrun=8,Dayrun=10,Dayrun=11),MAX(0,(_xll.xSPRDOPT(M4,($E4-'Pricing Inputs'!$X39*$D4),$CV4,0,($CQ4+IF(Smile=TRUE,VLOOKUP(MAX(-5,$H4-M4),Volsmile,2),0)),$CT4,$CU4,($A4-DateToday)+15,ABS(Option-2),1)*DF4*8)),0))</f>
        <v>0</v>
      </c>
      <c r="BG4" s="460">
        <f ca="1">IF($A4="N/A"," ",IF(OR(Dayrun&lt;=2,Dayrun&gt;=10),IF(OffPeakEx=TRUE,MAX(0,(_xll.xSPRDOPT(N4,($E4-'Pricing Inputs'!$X39*$D4),$CV4,0,($CQ4+IF(Smile=TRUE,VLOOKUP(MAX(-5,$H4-N4),Volsmile,2),0)),$CT4,$CU4,($A4-DateToday)+15,ABS(Option-2),1)*DF4*8)),0),0))</f>
        <v>0</v>
      </c>
      <c r="BH4" s="460">
        <f ca="1">IF($A4="N/A"," ",IF(OR(Dayrun=1,Dayrun=5,Dayrun=8,Dayrun=11),MAX(0,(_xll.xSPRDOPT(O4,($E4-'Pricing Inputs'!$X39*$D4),$CV4,0,($CQ4+IF(Smile=TRUE,VLOOKUP(MAX(-5,$H4-O4),Volsmile,2),0)),$CT4,$CU4,($A4-DateToday)+15,ABS(Option-2),1)*DG4*8)),0))</f>
        <v>0</v>
      </c>
      <c r="BI4" s="460">
        <f ca="1">IF($A4="N/A"," ",IF(OR(Dayrun=1,Dayrun=8,Dayrun=11),MAX(0,(_xll.xSPRDOPT(P4,($E4-'Pricing Inputs'!$X39*$D4),$CV4,0,($CQ4+IF(Smile=TRUE,VLOOKUP(MAX(-5,$H4-P4),Volsmile,2),0)),$CT4,$CU4,($A4-DateToday)+15,ABS(Option-2),1)*DG4*8)),0))</f>
        <v>0</v>
      </c>
      <c r="BJ4" s="462">
        <f ca="1">IF($A4="N/A"," ",IF(OR(Dayrun&lt;=2,Dayrun&gt;=11),IF(OffPeakEx=TRUE,MAX(0,(_xll.xSPRDOPT(Q4,($E4-'Pricing Inputs'!$X39*$D4),$CV4,0,($CQ4+IF(Smile=TRUE,VLOOKUP(MAX(-5,$H4-Q4),Volsmile,2),0)),$CT4,$CU4,($A4-DateToday)+15,ABS(Option-2),1)*DG4*8)),0),0))</f>
        <v>0</v>
      </c>
      <c r="BK4" s="358">
        <f t="shared" ref="BK4:BK67" ca="1" si="0">IF($A4="N/A"," ",R4*$AS4)</f>
        <v>0</v>
      </c>
      <c r="BL4" s="359">
        <f t="shared" ref="BL4:BL67" ca="1" si="1">IF($A4="N/A"," ",S4*$AT4)</f>
        <v>0</v>
      </c>
      <c r="BM4" s="359">
        <f t="shared" ref="BM4:BM67" ca="1" si="2">IF($A4="N/A"," ",T4*$AU4)</f>
        <v>249895.14812595517</v>
      </c>
      <c r="BN4" s="359">
        <f t="shared" ref="BN4:BN67" ca="1" si="3">IF($A4="N/A"," ",U4*$AV4)</f>
        <v>21854.766356498643</v>
      </c>
      <c r="BO4" s="359">
        <f t="shared" ref="BO4:BO67" ca="1" si="4">IF($A4="N/A"," ",V4*$AW4)</f>
        <v>21854.766356498643</v>
      </c>
      <c r="BP4" s="359">
        <f t="shared" ref="BP4:BP67" ca="1" si="5">IF($A4="N/A"," ",W4*$AX4)</f>
        <v>65761.88108577767</v>
      </c>
      <c r="BQ4" s="359">
        <f t="shared" ref="BQ4:BQ67" ca="1" si="6">IF($A4="N/A"," ",X4*$AY4)</f>
        <v>26225.719627798375</v>
      </c>
      <c r="BR4" s="359">
        <f t="shared" ref="BR4:BR67" ca="1" si="7">IF($A4="N/A"," ",Y4*$AZ4)</f>
        <v>26225.719627798375</v>
      </c>
      <c r="BS4" s="360">
        <f t="shared" ref="BS4:BS67" ca="1" si="8">IF($A4="N/A"," ",Z4*$BA4)</f>
        <v>78914.257302933212</v>
      </c>
      <c r="BT4" s="361">
        <f t="shared" ref="BT4:BT67" ca="1" si="9">IF($A4="N/A"," ",AA4*$AS4)</f>
        <v>67402.501379027788</v>
      </c>
      <c r="BU4" s="362">
        <f t="shared" ref="BU4:BU67" ca="1" si="10">IF($A4="N/A"," ",AB4*$AT4)</f>
        <v>67402.501379027788</v>
      </c>
      <c r="BV4" s="362">
        <f t="shared" ref="BV4:BV67" ca="1" si="11">IF($A4="N/A"," ",AC4*$AU4)</f>
        <v>414.5685864085699</v>
      </c>
      <c r="BW4" s="362">
        <f t="shared" ref="BW4:BW67" ca="1" si="12">IF($A4="N/A"," ",AD4*$AV4)</f>
        <v>6461.6389209957288</v>
      </c>
      <c r="BX4" s="362">
        <f t="shared" ref="BX4:BX67" ca="1" si="13">IF($A4="N/A"," ",AE4*$AW4)</f>
        <v>6461.6389209957288</v>
      </c>
      <c r="BY4" s="362">
        <f t="shared" ref="BY4:BY67" ca="1" si="14">IF($A4="N/A"," ",AF4*$AX4)</f>
        <v>109.09699642330786</v>
      </c>
      <c r="BZ4" s="362">
        <f t="shared" ref="BZ4:BZ67" ca="1" si="15">IF($A4="N/A"," ",AG4*$AY4)</f>
        <v>7753.9667051948754</v>
      </c>
      <c r="CA4" s="362">
        <f t="shared" ref="CA4:CA67" ca="1" si="16">IF($A4="N/A"," ",AH4*$AZ4)</f>
        <v>7753.9667051948754</v>
      </c>
      <c r="CB4" s="363">
        <f t="shared" ref="CB4:CB67" ca="1" si="17">IF($A4="N/A"," ",AI4*$BA4)</f>
        <v>130.91639570796943</v>
      </c>
      <c r="CC4" s="366">
        <f t="shared" ref="CC4:CC67" ca="1" si="18">IF($A4="N/A"," ",AJ4*$AS4)</f>
        <v>-172644.9832006802</v>
      </c>
      <c r="CD4" s="367">
        <f t="shared" ref="CD4:CD67" ca="1" si="19">IF($A4="N/A"," ",AK4*$AT4)</f>
        <v>-172644.9832006802</v>
      </c>
      <c r="CE4" s="367">
        <f t="shared" ref="CE4:CE67" ca="1" si="20">IF($A4="N/A"," ",AL4*$AU4)</f>
        <v>249895.14812595517</v>
      </c>
      <c r="CF4" s="367">
        <f t="shared" ref="CF4:CF67" ca="1" si="21">IF($A4="N/A"," ",AM4*$AV4)</f>
        <v>21854.766356498643</v>
      </c>
      <c r="CG4" s="367">
        <f t="shared" ref="CG4:CG67" ca="1" si="22">IF($A4="N/A"," ",AN4*$AW4)</f>
        <v>21854.766356498643</v>
      </c>
      <c r="CH4" s="367">
        <f t="shared" ref="CH4:CH67" ca="1" si="23">IF($A4="N/A"," ",AO4*$AX4)</f>
        <v>65761.88108577767</v>
      </c>
      <c r="CI4" s="367">
        <f t="shared" ref="CI4:CI67" ca="1" si="24">IF($A4="N/A"," ",AP4*$AY4)</f>
        <v>26225.719627798375</v>
      </c>
      <c r="CJ4" s="367">
        <f t="shared" ref="CJ4:CJ67" ca="1" si="25">IF($A4="N/A"," ",AQ4*$AZ4)</f>
        <v>26225.719627798375</v>
      </c>
      <c r="CK4" s="368">
        <f t="shared" ref="CK4:CK67" ca="1" si="26">IF($A4="N/A"," ",AR4*$BA4)</f>
        <v>78914.257302933212</v>
      </c>
      <c r="CL4" s="369">
        <f>IF($A4="N/A"," ",(VLOOKUP($A4,PowerVolTable,(IF(VolBMO=2,7,IF(VolBMO=1,6,8))),FALSE)))</f>
        <v>0.75</v>
      </c>
      <c r="CM4" s="370">
        <f>IF($A4="N/A"," ",(VLOOKUP($A4,IntraPowerVol,(IF(VolBMO=2,3,IF(VolBMO=1,2,4))),FALSE)*VLOOKUP(MONTH($A4),Volscale,2)))</f>
        <v>2.25</v>
      </c>
      <c r="CN4" s="370">
        <f>IF($A4="N/A"," ",IF(VolType=1,CM4,CL4))</f>
        <v>2.25</v>
      </c>
      <c r="CO4" s="370">
        <f>IF($A4="N/A"," ",(VLOOKUP($A4,OffPeakVol,(IF(VolBMO=2,7,IF(VolBMO=1,6,8))),FALSE)))</f>
        <v>0.375</v>
      </c>
      <c r="CP4" s="370">
        <f>IF($A4="N/A"," ",(VLOOKUP($A4,OffPeakVol,(IF(VolBMO=2,3,IF(VolBMO=1,2,4))),FALSE)*VLOOKUP(MONTH($A4),Volscale,2)))</f>
        <v>1.35</v>
      </c>
      <c r="CQ4" s="370">
        <f>IF($A4="N/A"," ",IF(VolType=1,CP4,CO4))</f>
        <v>1.35</v>
      </c>
      <c r="CR4" s="370">
        <f t="shared" ref="CR4:CR67" ca="1" si="27">IF($A4="N/A"," ",(VLOOKUP($A4,GasVolTable,(IF(VolBMO=2,6,IF(VolBMO=1,7,5))),FALSE)))</f>
        <v>0.68500000000000005</v>
      </c>
      <c r="CS4" s="370">
        <f t="shared" ref="CS4:CS67" ca="1" si="28">IF($A4="N/A"," ",(VLOOKUP($A4,OmicronVol,(IF(VolBMO=2,3,IF(VolBMO=1,4,2))),FALSE)))</f>
        <v>0.73</v>
      </c>
      <c r="CT4" s="370">
        <f t="shared" ref="CT4:CT67" ca="1" si="29">IF($A4="N/A"," ",(IF(DateToday&gt;$A4,$CS4,IF(VolType=1,((($CR4^2)*((($A4-1)-DateToday)/((EOMONTH($A4,0)+1)-DateToday-15)))+((($CS4)^2)*((15)/((EOMONTH($A4,0)+1)-DateToday-15))))^0.5,CR4))))</f>
        <v>0.69266733969363736</v>
      </c>
      <c r="CU4" s="370">
        <f>IF($A4="N/A"," ",IF('Pricing Inputs'!$AR$23=TRUE,Inputs!$S$22,VLOOKUP($A4,CorrelationTable,2,FALSE)))</f>
        <v>0.75</v>
      </c>
      <c r="CV4" s="371">
        <f ca="1">IF($A4="N/A"," ",F4+G4+(D4*('Pricing Inputs'!X39)))</f>
        <v>0</v>
      </c>
      <c r="CW4" s="372">
        <f ca="1">IF($A4="N/A"," ",IF(PV=1,0,'Pricing Inputs'!Y39))</f>
        <v>3.8985375177311696E-2</v>
      </c>
      <c r="CX4" s="373">
        <f t="shared" ref="CX4:CX67" ca="1" si="30">IF($A4="N/A"," ",(1+CW4/2)^(-2*((EOMONTH(A4,0)+20)-DateToday)/365.25))</f>
        <v>0.99157892342545217</v>
      </c>
      <c r="CY4" s="417">
        <f ca="1">IF($A4="N/A"," ",(IF(MONTH(A4)&gt;=4,IF(MONTH(A4)&lt;=10,Inputs!$S$26,Inputs!$S$27),Inputs!$S$27))*$CX4)</f>
        <v>121.96420758133061</v>
      </c>
      <c r="CZ4" s="374">
        <f ca="1">IF($A4="N/A"," ",BK4+BL4+BN4+BO4+BQ4+BR4)</f>
        <v>96160.971968594036</v>
      </c>
      <c r="DA4" s="446">
        <f ca="1">IF($A4="N/A"," ",BM4+BP4+BS4)</f>
        <v>394571.28651466605</v>
      </c>
      <c r="DB4" s="375">
        <f ca="1">IF($A4="N/A"," ",BT4+BU4+BW4+BX4+BZ4+CA4)</f>
        <v>163236.21401043679</v>
      </c>
      <c r="DC4" s="375">
        <f ca="1">IF($A4="N/A"," ",BV4+BY4+CB4)</f>
        <v>654.58197853984711</v>
      </c>
      <c r="DD4" s="376">
        <f ca="1">IF($A4="N/A"," ",SUM(CC4:CK4))</f>
        <v>145442.29208189968</v>
      </c>
      <c r="DE4" s="377">
        <f>IF($A4="N/A"," ",VLOOKUP($A4,NumberofDaysTable,2)*Availability)</f>
        <v>17.100000000000001</v>
      </c>
      <c r="DF4" s="378">
        <f>IF($A4="N/A"," ",VLOOKUP($A4,NumberofDaysTable,3)*Availability)</f>
        <v>4.5</v>
      </c>
      <c r="DG4" s="379">
        <f>IF($A4="N/A"," ",VLOOKUP($A4,NumberofDaysTable,4)*Availability)</f>
        <v>5.4</v>
      </c>
      <c r="DH4" s="380">
        <f>IF($A4="N/A"," ",IF(Option=1,$D4*Inputs!$S$15*SUM(AS4:BA4),0))</f>
        <v>0</v>
      </c>
      <c r="DI4" s="381">
        <f>IF($A4="N/A"," ",IF(Option=1,$D4*Inputs!$S$16*SUM(AS4:BA4),0))</f>
        <v>0</v>
      </c>
      <c r="DJ4" s="463">
        <f ca="1">IF($A4="N/A"," ",SUM(AS4:AT4))</f>
        <v>33369.40719425206</v>
      </c>
      <c r="DK4" s="463">
        <f ca="1">IF($A4="N/A"," ",SUM(AU4:BA4))</f>
        <v>45663.399318450189</v>
      </c>
      <c r="DL4" s="463">
        <f ca="1">IF($A4="N/A"," ",SUM(BB4:BC4))</f>
        <v>0</v>
      </c>
      <c r="DM4" s="463">
        <f ca="1">IF($A4="N/A"," ",SUM(BD4:BJ4))</f>
        <v>0</v>
      </c>
    </row>
    <row r="5" spans="1:117" x14ac:dyDescent="0.2">
      <c r="A5" s="343">
        <f>IF(A4="N/A","N/A",IF(EDATE(A4,1)&gt;Inputs!$S$5,"N/A",EDATE(A4,1)))</f>
        <v>37165</v>
      </c>
      <c r="B5" s="344">
        <f t="shared" ref="B5:B68" si="31">IF(A5="N/A"," ",YEAR(A5))</f>
        <v>2001</v>
      </c>
      <c r="C5" s="345">
        <f t="shared" ref="C5:C68" ca="1" si="32">IF(A5="N/A"," ",VLOOKUP(A5,ScaledPrice,14))</f>
        <v>2.9370000000000007</v>
      </c>
      <c r="D5" s="346">
        <f t="shared" ref="D5:D68" si="33">IF(A5="N/A"," ",(VLOOKUP(MONTH($A5),Hrtable,2))/1000)</f>
        <v>9.5</v>
      </c>
      <c r="E5" s="347">
        <f t="shared" ref="E5:E68" ca="1" si="34">IF($A5="N/A"," ",(C5)*D5)</f>
        <v>27.901500000000006</v>
      </c>
      <c r="F5" s="348">
        <f t="shared" ref="F5:F68" ca="1" si="35">IF(A5="N/A"," ",VOM*(1+VOMesc)^(YEAR(A5)-YEAR(Today)))</f>
        <v>0</v>
      </c>
      <c r="G5" s="348">
        <f ca="1">IF(A5="N/A"," ",Perstart/VLOOKUP(Dayrun,'Pricing Inputs'!$AQ$4:$AS$14,3)/(CY5/CX5))</f>
        <v>0</v>
      </c>
      <c r="H5" s="349">
        <f t="shared" ref="H5:H68" ca="1" si="36">IF(A5="N/A"," ",SUM(E5:G5))</f>
        <v>27.901500000000006</v>
      </c>
      <c r="I5" s="350">
        <f t="shared" ref="I5:I68" si="37">VLOOKUP($A5,ScaledPrice,6)</f>
        <v>29.245000762939455</v>
      </c>
      <c r="J5" s="351">
        <f t="shared" ref="J5:J68" si="38">VLOOKUP($A5,ScaledPrice,10)</f>
        <v>29.245000762939455</v>
      </c>
      <c r="K5" s="351">
        <f t="shared" ref="K5:K68" si="39">VLOOKUP($A5,ScaledPrice,13)</f>
        <v>16.250003814697266</v>
      </c>
      <c r="L5" s="351">
        <f t="shared" ref="L5:L68" si="40">VLOOKUP($A5,ScaledPrice,7)</f>
        <v>26.746000289916992</v>
      </c>
      <c r="M5" s="351">
        <f t="shared" ref="M5:M68" si="41">VLOOKUP($A5,ScaledPrice,11)</f>
        <v>26.746000289916992</v>
      </c>
      <c r="N5" s="351">
        <f t="shared" ref="N5:N68" si="42">VLOOKUP($A5,ScaledPrice,13)</f>
        <v>16.250003814697266</v>
      </c>
      <c r="O5" s="351">
        <f t="shared" ref="O5:O68" si="43">VLOOKUP($A5,ScaledPrice,8)</f>
        <v>26.746500015258789</v>
      </c>
      <c r="P5" s="351">
        <f t="shared" ref="P5:P68" si="44">VLOOKUP($A5,ScaledPrice,12)</f>
        <v>26.746500015258789</v>
      </c>
      <c r="Q5" s="352">
        <f t="shared" ref="Q5:Q68" si="45">VLOOKUP($A5,ScaledPrice,13)</f>
        <v>16.250003814697266</v>
      </c>
      <c r="R5" s="353">
        <f t="shared" ref="R5:R68" ca="1" si="46">IF($A5="N/A"," ",IF(Dayrun&gt;=3,IF(Option=1,MAX($I5-$H5,0),IF(Option=2,MAX($H5-$I5,0),0)),0))</f>
        <v>0</v>
      </c>
      <c r="S5" s="347">
        <f t="shared" ref="S5:S68" ca="1" si="47">IF($A5="N/A"," ",IF(Dayrun&gt;=6,IF(Option=1,MAX($J5-H5,0),IF(Option=2,MAX(H5-$J5,0),0)),0))</f>
        <v>0</v>
      </c>
      <c r="T5" s="347">
        <f t="shared" ref="T5:T68" ca="1" si="48">IF($A5="N/A"," ",IF(OR(Dayrun&lt;=2,Dayrun&gt;=9),IF(Option=1,MAX($K5-$H5,0),IF(Option=2,MAX($H5-$K5,0),0)),0))</f>
        <v>11.65149618530274</v>
      </c>
      <c r="U5" s="347">
        <f t="shared" ref="U5:U68" ca="1" si="49">IF($A5="N/A"," ",IF(OR(Dayrun=1,Dayrun=4,Dayrun=5,Dayrun=7,Dayrun=8,Dayrun=10,Dayrun=11),IF(Option=1,MAX($L5-H5,0),IF(Option=2,MAX(H5-$L5,0),0)),0))</f>
        <v>1.1554997100830136</v>
      </c>
      <c r="V5" s="347">
        <f t="shared" ref="V5:V68" ca="1" si="50">IF($A5="N/A"," ",IF(OR(Dayrun=1,Dayrun=7,Dayrun=8,Dayrun=10,Dayrun=11),IF(Option=1,MAX($M5-H5,0),IF(Option=2,MAX(H5-$M5,0),0)),0))</f>
        <v>1.1554997100830136</v>
      </c>
      <c r="W5" s="347">
        <f t="shared" ref="W5:W68" ca="1" si="51">IF($A5="N/A"," ",IF(OR(Dayrun&lt;=2,Dayrun&gt;=10),IF(Option=1,MAX($N5-$H5,0),IF(Option=2,MAX($H5-$N5,0),0)),0))</f>
        <v>11.65149618530274</v>
      </c>
      <c r="X5" s="347">
        <f t="shared" ref="X5:X68" ca="1" si="52">IF($A5="N/A"," ",IF(OR(Dayrun=1,Dayrun=5,Dayrun=8,Dayrun=11),IF(Option=1,MAX($O5-H5,0),IF(Option=2,MAX(H5-$O5,0),0)),0))</f>
        <v>1.1549999847412167</v>
      </c>
      <c r="Y5" s="347">
        <f t="shared" ref="Y5:Y68" ca="1" si="53">IF($A5="N/A"," ",IF(OR(Dayrun=1,Dayrun=8,Dayrun=11),IF(Option=1,MAX($P5-H5,0),IF(Option=2,MAX(H5-$P5,0),0)),0))</f>
        <v>1.1549999847412167</v>
      </c>
      <c r="Z5" s="354">
        <f t="shared" ref="Z5:Z68" ca="1" si="54">IF($A5="N/A"," ",IF(OR(Dayrun&lt;=2,Dayrun&gt;=11),IF(Option=1,MAX($Q5-$H5,0),IF(Option=2,MAX($H5-$Q5,0),0)),0))</f>
        <v>11.65149618530274</v>
      </c>
      <c r="AA5" s="350">
        <f ca="1">IF($A5="N/A"," ",IF(Dayrun&gt;=3,(MAX(0,(_xll.xSPRDOPT(I5,($E5-'Pricing Inputs'!$X40*$D5),$CV5,0,($CN5+IF(Smile=TRUE,VLOOKUP(MAX(-5,$H5-I5),Volsmile,2),0)),$CT5,$CU5,($A5-DateToday)+15,ABS(Option-2),0)-R5))),0))</f>
        <v>2.4644445352074058</v>
      </c>
      <c r="AB5" s="351">
        <f ca="1">IF($A5="N/A"," ",IF(Dayrun&gt;=6,MAX(0,(_xll.xSPRDOPT(J5,($E5-'Pricing Inputs'!$X40*$D5),$CV5,0,($CN5+IF(Smile=TRUE,VLOOKUP(MAX(-5,$H5-J5),Volsmile,2),0)),$CT5,$CU5,($A5-DateToday)+15,ABS(Option-2),0)-S5)),0))</f>
        <v>2.4644445352074058</v>
      </c>
      <c r="AC5" s="351">
        <f ca="1">IF($A5="N/A"," ",IF(OR(Dayrun&lt;=2,Dayrun&gt;=9),IF(OffPeakEx=TRUE,MAX(0,(_xll.xSPRDOPT(K5,($E5-'Pricing Inputs'!$X40*$D5),$CV5,0,($CQ5+IF(Smile=TRUE,VLOOKUP(MAX(-5,$H5-K5),Volsmile,2),0)),$CT5,$CU5,($A5-DateToday)+15,ABS(Option-2),0)-T5)),0),0))</f>
        <v>3.5843044547618774E-3</v>
      </c>
      <c r="AD5" s="351">
        <f ca="1">IF($A5="N/A"," ",IF(OR(Dayrun=1,Dayrun=4,Dayrun=5,Dayrun=7,Dayrun=8,Dayrun=10,Dayrun=11),MAX(0,(_xll.xSPRDOPT(L5,($E5-'Pricing Inputs'!$X40*$D5),$CV5,0,($CQ5+IF(Smile=TRUE,VLOOKUP(MAX(-5,$H5-L5),Volsmile,2),0)),$CT5,$CU5,($A5-DateToday)+15,ABS(Option-2),0)-U5)),0))</f>
        <v>1.6016192179747577</v>
      </c>
      <c r="AE5" s="351">
        <f ca="1">IF($A5="N/A"," ",IF(OR(Dayrun=1,Dayrun=7,Dayrun=8,Dayrun=10,Dayrun=11),MAX(0,(_xll.xSPRDOPT(M5,($E5-'Pricing Inputs'!$X40*$D5),$CV5,0,($CQ5+IF(Smile=TRUE,VLOOKUP(MAX(-5,$H5-M5),Volsmile,2),0)),$CT5,$CU5,($A5-DateToday)+15,ABS(Option-2),0)-V5)),0))</f>
        <v>1.6016192179747577</v>
      </c>
      <c r="AF5" s="351">
        <f ca="1">IF($A5="N/A"," ",IF(OR(Dayrun&lt;=2,Dayrun&gt;=10),IF(OffPeakEx=TRUE,MAX(0,(_xll.xSPRDOPT(N5,($E5-'Pricing Inputs'!$X40*$D5),$CV5,0,($CQ5+IF(Smile=TRUE,VLOOKUP(MAX(-5,$H5-N5),Volsmile,2),0)),$CT5,$CU5,($A5-DateToday)+15,ABS(Option-2),0)-W5)),0),0))</f>
        <v>3.5843044547618774E-3</v>
      </c>
      <c r="AG5" s="351">
        <f ca="1">IF($A5="N/A"," ",IF(OR(Dayrun=1,Dayrun=5,Dayrun=8,Dayrun=11),MAX(0,(_xll.xSPRDOPT(O5,($E5-'Pricing Inputs'!$X40*$D5),$CV5,0,($CQ5+IF(Smile=TRUE,VLOOKUP(MAX(-5,$H5-O5),Volsmile,2),0)),$CT5,$CU5,($A5-DateToday)+15,ABS(Option-2),0)-X5)),0))</f>
        <v>1.6018455698691731</v>
      </c>
      <c r="AH5" s="351">
        <f ca="1">IF($A5="N/A"," ",IF(OR(Dayrun=1,Dayrun=8,Dayrun=11),MAX(0,(_xll.xSPRDOPT(P5,($E5-'Pricing Inputs'!$X40*$D5),$CV5,0,($CQ5+IF(Smile=TRUE,VLOOKUP(MAX(-5,$H5-P5),Volsmile,2),0)),$CT5,$CU5,($A5-DateToday)+15,ABS(Option-2),0)-Y5)),0))</f>
        <v>1.6018455698691731</v>
      </c>
      <c r="AI5" s="351">
        <f ca="1">IF($A5="N/A"," ",IF(OR(Dayrun&lt;=2,Dayrun&gt;=11),IF(OffPeakEx=TRUE,MAX(0,(_xll.xSPRDOPT(Q5,($E5-'Pricing Inputs'!$X40*$D5),$CV5,0,($CQ5+IF(Smile=TRUE,VLOOKUP(MAX(-5,$H5-Q5),Volsmile,2),0)),$CT5,$CU5,($A5-DateToday)+15,ABS(Option-2),0)-Z5)),0),0))</f>
        <v>3.5843044547618774E-3</v>
      </c>
      <c r="AJ5" s="355">
        <f t="shared" ref="AJ5:AJ68" ca="1" si="55">IF($A5="N/A"," ",IF(Dayrun&gt;=3,IF(Option=1,$I5-$H5,IF(Option=2,$H5-$I5)),0))</f>
        <v>-1.3435007629394491</v>
      </c>
      <c r="AK5" s="356">
        <f t="shared" ref="AK5:AK68" ca="1" si="56">IF($A5="N/A"," ",IF(Dayrun&gt;=6,IF(Option=1,$J5-H5,IF(Option=2,H5-$J5)),0))</f>
        <v>-1.3435007629394491</v>
      </c>
      <c r="AL5" s="356">
        <f t="shared" ref="AL5:AL68" ca="1" si="57">IF($A5="N/A"," ",IF(OR(Dayrun&lt;=2,Dayrun&gt;=9),IF(Option=1,$K5-$H5,IF(Option=2,$H5-$K5)),0))</f>
        <v>11.65149618530274</v>
      </c>
      <c r="AM5" s="356">
        <f t="shared" ref="AM5:AM68" ca="1" si="58">IF($A5="N/A"," ",IF(OR(Dayrun=1,Dayrun=4,Dayrun=5,Dayrun=7,Dayrun=8,Dayrun=10,Dayrun=11),IF(Option=1,$L5-H5,IF(Option=2,H5-$L5)),0))</f>
        <v>1.1554997100830136</v>
      </c>
      <c r="AN5" s="356">
        <f t="shared" ref="AN5:AN68" ca="1" si="59">IF($A5="N/A"," ",IF(OR(Dayrun=1,Dayrun=7,Dayrun=8,Dayrun=10,Dayrun=11),IF(Option=1,$M5-H5,IF(Option=2,H5-$M5)),0))</f>
        <v>1.1554997100830136</v>
      </c>
      <c r="AO5" s="356">
        <f t="shared" ref="AO5:AO68" ca="1" si="60">IF($A5="N/A"," ",IF(OR(Dayrun&lt;=2,Dayrun&gt;=9),IF(Option=1,$N5-$H5,IF(Option=2,$H5-$N5)),0))</f>
        <v>11.65149618530274</v>
      </c>
      <c r="AP5" s="356">
        <f t="shared" ref="AP5:AP68" ca="1" si="61">IF($A5="N/A"," ",IF(OR(Dayrun=1,Dayrun=5,Dayrun=8,Dayrun=11),IF(Option=1,$O5-H5,IF(Option=2,H5-$O5)),0))</f>
        <v>1.1549999847412167</v>
      </c>
      <c r="AQ5" s="356">
        <f t="shared" ref="AQ5:AQ68" ca="1" si="62">IF($A5="N/A"," ",IF(OR(Dayrun=1,Dayrun=8,Dayrun=11),IF(Option=1,$P5-H5,IF(Option=2,H5-$P5)),0))</f>
        <v>1.1549999847412167</v>
      </c>
      <c r="AR5" s="357">
        <f t="shared" ref="AR5:AR68" ca="1" si="63">IF($A5="N/A"," ",IF(OR(Dayrun&lt;=2,Dayrun&gt;=9),IF(Option=1,$Q5-H5,IF(Option=2,H5-$Q5)),0))</f>
        <v>11.65149618530274</v>
      </c>
      <c r="AS5" s="364">
        <f t="shared" ref="AS5:AS68" ca="1" si="64">IF($A5="N/A"," ",IF(VLOOKUP(MONTH($A5),ManualTable,2)=1,IF(Dayrun&gt;=3,$DE5*8*$CY5,0),0))</f>
        <v>20132.860006056308</v>
      </c>
      <c r="AT5" s="364">
        <f t="shared" ref="AT5:AT68" ca="1" si="65">IF($A5="N/A"," ",IF(VLOOKUP(MONTH($A5),ManualTable,3)=1,IF(Dayrun&gt;=6,$DE5*8*$CY5,0),0))</f>
        <v>20132.860006056308</v>
      </c>
      <c r="AU5" s="364">
        <f t="shared" ref="AU5:AU68" ca="1" si="66">IF($A5="N/A"," ",IF(VLOOKUP(MONTH($A5),ManualTable,4)=1,IF(OR(Dayrun&lt;=2,Dayrun&gt;=9),$DE5*8*$CY5,0),0))</f>
        <v>20132.860006056308</v>
      </c>
      <c r="AV5" s="364">
        <f t="shared" ref="AV5:AV68" ca="1" si="67">IF($A5="N/A"," ",IF(VLOOKUP(MONTH($A5),ManualTable,5)=1,IF(OR(Dayrun=1,Dayrun=4,Dayrun=5,Dayrun=7,Dayrun=8,Dayrun=10,Dayrun=11),$DF5*8*$CY5,0),0))</f>
        <v>3501.3669575750105</v>
      </c>
      <c r="AW5" s="364">
        <f t="shared" ref="AW5:AW68" ca="1" si="68">IF($A5="N/A"," ",IF(VLOOKUP(MONTH($A5),ManualTable,6)=1,IF(OR(Dayrun=1,Dayrun=7,Dayrun=8,Dayrun=10,Dayrun=11),$DF5*8*$CY5,0),0))</f>
        <v>3501.3669575750105</v>
      </c>
      <c r="AX5" s="364">
        <f t="shared" ref="AX5:AX68" ca="1" si="69">IF($A5="N/A"," ",IF(VLOOKUP(MONTH($A5),ManualTable,7)=1,IF(OR(Dayrun&lt;=2,Dayrun&gt;=9),$DF5*8*$CY5,0),0))</f>
        <v>3501.3669575750105</v>
      </c>
      <c r="AY5" s="364">
        <f t="shared" ref="AY5:AY68" ca="1" si="70">IF($A5="N/A"," ",IF(VLOOKUP(MONTH($A5),ManualTable,8)=1,IF(OR(Dayrun=1,Dayrun=5,Dayrun=8,Dayrun=11),$DG5*8*$CY5,0),0))</f>
        <v>3501.3669575750105</v>
      </c>
      <c r="AZ5" s="364">
        <f t="shared" ref="AZ5:AZ68" ca="1" si="71">IF($A5="N/A"," ",IF(VLOOKUP(MONTH($A5),ManualTable,9)=1,IF(OR(Dayrun=1,Dayrun=8,Dayrun=11),$DG5*8*$CY5,0),0))</f>
        <v>3501.3669575750105</v>
      </c>
      <c r="BA5" s="365">
        <f t="shared" ref="BA5:BA68" ca="1" si="72">IF($A5="N/A"," ",IF(VLOOKUP(MONTH($A5),ManualTable,10)=1,IF(OR(Dayrun&lt;=2,Dayrun&gt;=9),$DG5*8*$CY5,0),0))</f>
        <v>3501.3669575750105</v>
      </c>
      <c r="BB5" s="461">
        <f ca="1">IF($A5="N/A"," ",IF(Dayrun&gt;=3,(MAX(0,(_xll.xSPRDOPT(I5,($E5-'Pricing Inputs'!$X40*$D5),$CV5,0,($CN5+IF(Smile=TRUE,VLOOKUP(MAX(-5,$H5-I5),Volsmile,2),0)),$CT5,$CU5,($A5-DateToday)+15,ABS(Option-2),1)*DE5*8))),0))</f>
        <v>0</v>
      </c>
      <c r="BC5" s="460">
        <f ca="1">IF($A5="N/A"," ",IF(Dayrun&gt;=6,MAX(0,(_xll.xSPRDOPT(J5,($E5-'Pricing Inputs'!$X40*$D5),$CV5,0,($CN5+IF(Smile=TRUE,VLOOKUP(MAX(-5,$H5-J5),Volsmile,2),0)),$CT5,$CU5,($A5-DateToday)+15,ABS(Option-2),1)*DE5*8)),0))</f>
        <v>0</v>
      </c>
      <c r="BD5" s="460">
        <f ca="1">IF($A5="N/A"," ",IF(OR(Dayrun&lt;=2,Dayrun&gt;=9),IF(OffPeakEx=TRUE,MAX(0,(_xll.xSPRDOPT(K5,($E5-'Pricing Inputs'!$X40*$D5),$CV5,0,($CQ5+IF(Smile=TRUE,VLOOKUP(MAX(-5,$H5-K5),Volsmile,2),0)),$CT5,$CU5,($A5-DateToday)+15,ABS(Option-2),1)*DE5*8)),0),0))</f>
        <v>0</v>
      </c>
      <c r="BE5" s="460">
        <f ca="1">IF($A5="N/A"," ",IF(OR(Dayrun=1,Dayrun=4,Dayrun=5,Dayrun=7,Dayrun=8,Dayrun=10,Dayrun=11),MAX(0,(_xll.xSPRDOPT(L5,($E5-'Pricing Inputs'!$X40*$D5),$CV5,0,($CQ5+IF(Smile=TRUE,VLOOKUP(MAX(-5,$H5-L5),Volsmile,2),0)),$CT5,$CU5,($A5-DateToday)+15,ABS(Option-2),1)*DF5*8)),0))</f>
        <v>0</v>
      </c>
      <c r="BF5" s="460">
        <f ca="1">IF($A5="N/A"," ",IF(OR(Dayrun=1,Dayrun=7,Dayrun=8,Dayrun=10,Dayrun=11),MAX(0,(_xll.xSPRDOPT(M5,($E5-'Pricing Inputs'!$X40*$D5),$CV5,0,($CQ5+IF(Smile=TRUE,VLOOKUP(MAX(-5,$H5-M5),Volsmile,2),0)),$CT5,$CU5,($A5-DateToday)+15,ABS(Option-2),1)*DF5*8)),0))</f>
        <v>0</v>
      </c>
      <c r="BG5" s="460">
        <f ca="1">IF($A5="N/A"," ",IF(OR(Dayrun&lt;=2,Dayrun&gt;=10),IF(OffPeakEx=TRUE,MAX(0,(_xll.xSPRDOPT(N5,($E5-'Pricing Inputs'!$X40*$D5),$CV5,0,($CQ5+IF(Smile=TRUE,VLOOKUP(MAX(-5,$H5-N5),Volsmile,2),0)),$CT5,$CU5,($A5-DateToday)+15,ABS(Option-2),1)*DF5*8)),0),0))</f>
        <v>0</v>
      </c>
      <c r="BH5" s="460">
        <f ca="1">IF($A5="N/A"," ",IF(OR(Dayrun=1,Dayrun=5,Dayrun=8,Dayrun=11),MAX(0,(_xll.xSPRDOPT(O5,($E5-'Pricing Inputs'!$X40*$D5),$CV5,0,($CQ5+IF(Smile=TRUE,VLOOKUP(MAX(-5,$H5-O5),Volsmile,2),0)),$CT5,$CU5,($A5-DateToday)+15,ABS(Option-2),1)*DG5*8)),0))</f>
        <v>0</v>
      </c>
      <c r="BI5" s="460">
        <f ca="1">IF($A5="N/A"," ",IF(OR(Dayrun=1,Dayrun=8,Dayrun=11),MAX(0,(_xll.xSPRDOPT(P5,($E5-'Pricing Inputs'!$X40*$D5),$CV5,0,($CQ5+IF(Smile=TRUE,VLOOKUP(MAX(-5,$H5-P5),Volsmile,2),0)),$CT5,$CU5,($A5-DateToday)+15,ABS(Option-2),1)*DG5*8)),0))</f>
        <v>0</v>
      </c>
      <c r="BJ5" s="462">
        <f ca="1">IF($A5="N/A"," ",IF(OR(Dayrun&lt;=2,Dayrun&gt;=11),IF(OffPeakEx=TRUE,MAX(0,(_xll.xSPRDOPT(Q5,($E5-'Pricing Inputs'!$X40*$D5),$CV5,0,($CQ5+IF(Smile=TRUE,VLOOKUP(MAX(-5,$H5-Q5),Volsmile,2),0)),$CT5,$CU5,($A5-DateToday)+15,ABS(Option-2),1)*DG5*8)),0),0))</f>
        <v>0</v>
      </c>
      <c r="BK5" s="358">
        <f t="shared" ca="1" si="0"/>
        <v>0</v>
      </c>
      <c r="BL5" s="359">
        <f t="shared" ca="1" si="1"/>
        <v>0</v>
      </c>
      <c r="BM5" s="359">
        <f t="shared" ca="1" si="2"/>
        <v>234577.94155979916</v>
      </c>
      <c r="BN5" s="359">
        <f t="shared" ca="1" si="3"/>
        <v>4045.828504372168</v>
      </c>
      <c r="BO5" s="359">
        <f t="shared" ca="1" si="4"/>
        <v>4045.828504372168</v>
      </c>
      <c r="BP5" s="359">
        <f t="shared" ca="1" si="5"/>
        <v>40796.163749530293</v>
      </c>
      <c r="BQ5" s="359">
        <f t="shared" ca="1" si="6"/>
        <v>4044.0787825725374</v>
      </c>
      <c r="BR5" s="359">
        <f t="shared" ca="1" si="7"/>
        <v>4044.0787825725374</v>
      </c>
      <c r="BS5" s="360">
        <f t="shared" ca="1" si="8"/>
        <v>40796.163749530293</v>
      </c>
      <c r="BT5" s="361">
        <f t="shared" ca="1" si="9"/>
        <v>49616.316820021209</v>
      </c>
      <c r="BU5" s="362">
        <f t="shared" ca="1" si="10"/>
        <v>49616.316820021209</v>
      </c>
      <c r="BV5" s="362">
        <f t="shared" ca="1" si="11"/>
        <v>72.162299806804867</v>
      </c>
      <c r="BW5" s="362">
        <f t="shared" ca="1" si="12"/>
        <v>5607.8566084339445</v>
      </c>
      <c r="BX5" s="362">
        <f t="shared" ca="1" si="13"/>
        <v>5607.8566084339445</v>
      </c>
      <c r="BY5" s="362">
        <f t="shared" ca="1" si="14"/>
        <v>12.549965183792152</v>
      </c>
      <c r="BZ5" s="362">
        <f t="shared" ca="1" si="15"/>
        <v>5608.6491494778356</v>
      </c>
      <c r="CA5" s="362">
        <f t="shared" ca="1" si="16"/>
        <v>5608.6491494778356</v>
      </c>
      <c r="CB5" s="363">
        <f t="shared" ca="1" si="17"/>
        <v>12.549965183792152</v>
      </c>
      <c r="CC5" s="366">
        <f t="shared" ca="1" si="18"/>
        <v>-27048.512778289773</v>
      </c>
      <c r="CD5" s="367">
        <f t="shared" ca="1" si="19"/>
        <v>-27048.512778289773</v>
      </c>
      <c r="CE5" s="367">
        <f t="shared" ca="1" si="20"/>
        <v>234577.94155979916</v>
      </c>
      <c r="CF5" s="367">
        <f t="shared" ca="1" si="21"/>
        <v>4045.828504372168</v>
      </c>
      <c r="CG5" s="367">
        <f t="shared" ca="1" si="22"/>
        <v>4045.828504372168</v>
      </c>
      <c r="CH5" s="367">
        <f t="shared" ca="1" si="23"/>
        <v>40796.163749530293</v>
      </c>
      <c r="CI5" s="367">
        <f t="shared" ca="1" si="24"/>
        <v>4044.0787825725374</v>
      </c>
      <c r="CJ5" s="367">
        <f t="shared" ca="1" si="25"/>
        <v>4044.0787825725374</v>
      </c>
      <c r="CK5" s="368">
        <f t="shared" ca="1" si="26"/>
        <v>40796.163749530293</v>
      </c>
      <c r="CL5" s="369">
        <f t="shared" ref="CL5:CL67" si="73">IF(A5="N/A"," ",(VLOOKUP(A5,PowerVolTable,(IF(VolBMO=2,7,IF(VolBMO=1,6,8))),FALSE)))</f>
        <v>0.52</v>
      </c>
      <c r="CM5" s="370">
        <f t="shared" ref="CM5:CM68" si="74">IF(A5="N/A"," ",(VLOOKUP(A5,IntraPowerVol,(IF(VolBMO=2,3,IF(VolBMO=1,2,4))),FALSE)*VLOOKUP(MONTH($A5),Volscale,2)))</f>
        <v>0.9</v>
      </c>
      <c r="CN5" s="370">
        <f t="shared" ref="CN5:CN68" si="75">IF($A5="N/A"," ",IF(VolType=1,CM5,CL5))</f>
        <v>0.9</v>
      </c>
      <c r="CO5" s="370">
        <f t="shared" ref="CO5:CO68" si="76">IF($A5="N/A"," ",(VLOOKUP($A5,OffPeakVol,(IF(VolBMO=2,7,IF(VolBMO=1,6,8))),FALSE)))</f>
        <v>0.26</v>
      </c>
      <c r="CP5" s="370">
        <f t="shared" ref="CP5:CP68" si="77">IF($A5="N/A"," ",(VLOOKUP($A5,OffPeakVol,(IF(VolBMO=2,3,IF(VolBMO=1,2,4))),FALSE)*VLOOKUP(MONTH($A5),Volscale,2)))</f>
        <v>0.54</v>
      </c>
      <c r="CQ5" s="370">
        <f t="shared" ref="CQ5:CQ68" si="78">IF($A5="N/A"," ",IF(VolType=1,CP5,CO5))</f>
        <v>0.54</v>
      </c>
      <c r="CR5" s="370">
        <f t="shared" ca="1" si="27"/>
        <v>0.63</v>
      </c>
      <c r="CS5" s="370">
        <f t="shared" ca="1" si="28"/>
        <v>0.73</v>
      </c>
      <c r="CT5" s="370">
        <f t="shared" ca="1" si="29"/>
        <v>0.64271643481742058</v>
      </c>
      <c r="CU5" s="370">
        <f>IF($A5="N/A"," ",IF('Pricing Inputs'!$AR$23=TRUE,Inputs!$S$22,VLOOKUP($A5,CorrelationTable,2,FALSE)))</f>
        <v>0.75</v>
      </c>
      <c r="CV5" s="371">
        <f ca="1">IF($A5="N/A"," ",F5+G5+(D5*('Pricing Inputs'!X40)))</f>
        <v>0</v>
      </c>
      <c r="CW5" s="372">
        <f ca="1">IF($A5="N/A"," ",IF(PV=1,0,'Pricing Inputs'!Y40))</f>
        <v>3.87079394576322E-2</v>
      </c>
      <c r="CX5" s="373">
        <f t="shared" ca="1" si="30"/>
        <v>0.98841659823142791</v>
      </c>
      <c r="CY5" s="417">
        <f ca="1">IF($A5="N/A"," ",(IF(MONTH(A5)&gt;=4,IF(MONTH(A5)&lt;=10,Inputs!$S$26,Inputs!$S$27),Inputs!$S$27))*$CX5)</f>
        <v>121.57524158246564</v>
      </c>
      <c r="CZ5" s="374">
        <f t="shared" ref="CZ5:CZ68" ca="1" si="79">IF($A5="N/A"," ",BK5+BL5+BN5+BO5+BQ5+BR5)</f>
        <v>16179.814573889413</v>
      </c>
      <c r="DA5" s="446">
        <f t="shared" ref="DA5:DA68" ca="1" si="80">IF($A5="N/A"," ",BM5+BP5+BS5)</f>
        <v>316170.26905885973</v>
      </c>
      <c r="DB5" s="375">
        <f t="shared" ref="DB5:DB68" ca="1" si="81">IF($A5="N/A"," ",BT5+BU5+BW5+BX5+BZ5+CA5)</f>
        <v>121665.64515586596</v>
      </c>
      <c r="DC5" s="375">
        <f t="shared" ref="DC5:DC68" ca="1" si="82">IF($A5="N/A"," ",BV5+BY5+CB5)</f>
        <v>97.262230174389174</v>
      </c>
      <c r="DD5" s="376">
        <f t="shared" ref="DD5:DD68" ca="1" si="83">IF($A5="N/A"," ",SUM(CC5:CK5))</f>
        <v>278253.05807616957</v>
      </c>
      <c r="DE5" s="377">
        <f t="shared" ref="DE5:DE68" si="84">IF($A5="N/A"," ",VLOOKUP($A5,NumberofDaysTable,2)*Availability)</f>
        <v>20.7</v>
      </c>
      <c r="DF5" s="378">
        <f t="shared" ref="DF5:DF68" si="85">IF($A5="N/A"," ",VLOOKUP($A5,NumberofDaysTable,3)*Availability)</f>
        <v>3.6</v>
      </c>
      <c r="DG5" s="379">
        <f t="shared" ref="DG5:DG68" si="86">IF($A5="N/A"," ",VLOOKUP($A5,NumberofDaysTable,4)*Availability)</f>
        <v>3.6</v>
      </c>
      <c r="DH5" s="380">
        <f>IF($A5="N/A"," ",IF(Option=1,$D5*Inputs!$S$15*SUM(AS5:BA5),0))</f>
        <v>0</v>
      </c>
      <c r="DI5" s="381">
        <f>IF($A5="N/A"," ",IF(Option=1,$D5*Inputs!$S$16*SUM(AS5:BA5),0))</f>
        <v>0</v>
      </c>
      <c r="DJ5" s="463">
        <f t="shared" ref="DJ5:DJ68" ca="1" si="87">IF($A5="N/A"," ",SUM(AS5:AT5))</f>
        <v>40265.720012112615</v>
      </c>
      <c r="DK5" s="463">
        <f t="shared" ref="DK5:DK68" ca="1" si="88">IF($A5="N/A"," ",SUM(AU5:BA5))</f>
        <v>41141.061751506371</v>
      </c>
      <c r="DL5" s="463">
        <f t="shared" ref="DL5:DL68" ca="1" si="89">IF($A5="N/A"," ",SUM(BB5:BC5))</f>
        <v>0</v>
      </c>
      <c r="DM5" s="463">
        <f t="shared" ref="DM5:DM68" ca="1" si="90">IF($A5="N/A"," ",SUM(BD5:BJ5))</f>
        <v>0</v>
      </c>
    </row>
    <row r="6" spans="1:117" x14ac:dyDescent="0.2">
      <c r="A6" s="343">
        <f>IF(A5="N/A","N/A",IF(EDATE(A5,1)&gt;Inputs!$S$5,"N/A",EDATE(A5,1)))</f>
        <v>37196</v>
      </c>
      <c r="B6" s="344">
        <f t="shared" si="31"/>
        <v>2001</v>
      </c>
      <c r="C6" s="345">
        <f t="shared" ca="1" si="32"/>
        <v>2.99</v>
      </c>
      <c r="D6" s="346">
        <f t="shared" si="33"/>
        <v>9.5</v>
      </c>
      <c r="E6" s="347">
        <f t="shared" ca="1" si="34"/>
        <v>28.405000000000001</v>
      </c>
      <c r="F6" s="348">
        <f t="shared" ca="1" si="35"/>
        <v>0</v>
      </c>
      <c r="G6" s="348">
        <f ca="1">IF(A6="N/A"," ",Perstart/VLOOKUP(Dayrun,'Pricing Inputs'!$AQ$4:$AS$14,3)/(CY6/CX6))</f>
        <v>0</v>
      </c>
      <c r="H6" s="349">
        <f t="shared" ca="1" si="36"/>
        <v>28.405000000000001</v>
      </c>
      <c r="I6" s="350">
        <f t="shared" si="37"/>
        <v>28</v>
      </c>
      <c r="J6" s="351">
        <f t="shared" si="38"/>
        <v>28</v>
      </c>
      <c r="K6" s="351">
        <f t="shared" si="39"/>
        <v>16.500000953674316</v>
      </c>
      <c r="L6" s="351">
        <f t="shared" si="40"/>
        <v>31</v>
      </c>
      <c r="M6" s="351">
        <f t="shared" si="41"/>
        <v>31</v>
      </c>
      <c r="N6" s="351">
        <f t="shared" si="42"/>
        <v>16.500000953674316</v>
      </c>
      <c r="O6" s="351">
        <f t="shared" si="43"/>
        <v>31</v>
      </c>
      <c r="P6" s="351">
        <f t="shared" si="44"/>
        <v>31</v>
      </c>
      <c r="Q6" s="352">
        <f t="shared" si="45"/>
        <v>16.500000953674316</v>
      </c>
      <c r="R6" s="353">
        <f t="shared" ca="1" si="46"/>
        <v>0.40500000000000114</v>
      </c>
      <c r="S6" s="347">
        <f t="shared" ca="1" si="47"/>
        <v>0.40500000000000114</v>
      </c>
      <c r="T6" s="347">
        <f t="shared" ca="1" si="48"/>
        <v>11.904999046325685</v>
      </c>
      <c r="U6" s="347">
        <f t="shared" ca="1" si="49"/>
        <v>0</v>
      </c>
      <c r="V6" s="347">
        <f t="shared" ca="1" si="50"/>
        <v>0</v>
      </c>
      <c r="W6" s="347">
        <f t="shared" ca="1" si="51"/>
        <v>11.904999046325685</v>
      </c>
      <c r="X6" s="347">
        <f t="shared" ca="1" si="52"/>
        <v>0</v>
      </c>
      <c r="Y6" s="347">
        <f t="shared" ca="1" si="53"/>
        <v>0</v>
      </c>
      <c r="Z6" s="354">
        <f t="shared" ca="1" si="54"/>
        <v>11.904999046325685</v>
      </c>
      <c r="AA6" s="350">
        <f ca="1">IF($A6="N/A"," ",IF(Dayrun&gt;=3,(MAX(0,(_xll.xSPRDOPT(I6,($E6-'Pricing Inputs'!$X41*$D6),$CV6,0,($CN6+IF(Smile=TRUE,VLOOKUP(MAX(-5,$H6-I6),Volsmile,2),0)),$CT6,$CU6,($A6-DateToday)+15,ABS(Option-2),0)-R6))),0))</f>
        <v>2.7618531186342601</v>
      </c>
      <c r="AB6" s="351">
        <f ca="1">IF($A6="N/A"," ",IF(Dayrun&gt;=6,MAX(0,(_xll.xSPRDOPT(J6,($E6-'Pricing Inputs'!$X41*$D6),$CV6,0,($CN6+IF(Smile=TRUE,VLOOKUP(MAX(-5,$H6-J6),Volsmile,2),0)),$CT6,$CU6,($A6-DateToday)+15,ABS(Option-2),0)-S6)),0))</f>
        <v>2.7618531186342601</v>
      </c>
      <c r="AC6" s="351">
        <f ca="1">IF($A6="N/A"," ",IF(OR(Dayrun&lt;=2,Dayrun&gt;=9),IF(OffPeakEx=TRUE,MAX(0,(_xll.xSPRDOPT(K6,($E6-'Pricing Inputs'!$X41*$D6),$CV6,0,($CQ6+IF(Smile=TRUE,VLOOKUP(MAX(-5,$H6-K6),Volsmile,2),0)),$CT6,$CU6,($A6-DateToday)+15,ABS(Option-2),0)-T6)),0),0))</f>
        <v>1.6320198083079163E-2</v>
      </c>
      <c r="AD6" s="351">
        <f ca="1">IF($A6="N/A"," ",IF(OR(Dayrun=1,Dayrun=4,Dayrun=5,Dayrun=7,Dayrun=8,Dayrun=10,Dayrun=11),MAX(0,(_xll.xSPRDOPT(L6,($E6-'Pricing Inputs'!$X41*$D6),$CV6,0,($CQ6+IF(Smile=TRUE,VLOOKUP(MAX(-5,$H6-L6),Volsmile,2),0)),$CT6,$CU6,($A6-DateToday)+15,ABS(Option-2),0)-U6)),0))</f>
        <v>1.6394910272813945</v>
      </c>
      <c r="AE6" s="351">
        <f ca="1">IF($A6="N/A"," ",IF(OR(Dayrun=1,Dayrun=7,Dayrun=8,Dayrun=10,Dayrun=11),MAX(0,(_xll.xSPRDOPT(M6,($E6-'Pricing Inputs'!$X41*$D6),$CV6,0,($CQ6+IF(Smile=TRUE,VLOOKUP(MAX(-5,$H6-M6),Volsmile,2),0)),$CT6,$CU6,($A6-DateToday)+15,ABS(Option-2),0)-V6)),0))</f>
        <v>1.6394910272813945</v>
      </c>
      <c r="AF6" s="351">
        <f ca="1">IF($A6="N/A"," ",IF(OR(Dayrun&lt;=2,Dayrun&gt;=10),IF(OffPeakEx=TRUE,MAX(0,(_xll.xSPRDOPT(N6,($E6-'Pricing Inputs'!$X41*$D6),$CV6,0,($CQ6+IF(Smile=TRUE,VLOOKUP(MAX(-5,$H6-N6),Volsmile,2),0)),$CT6,$CU6,($A6-DateToday)+15,ABS(Option-2),0)-W6)),0),0))</f>
        <v>1.6320198083079163E-2</v>
      </c>
      <c r="AG6" s="351">
        <f ca="1">IF($A6="N/A"," ",IF(OR(Dayrun=1,Dayrun=5,Dayrun=8,Dayrun=11),MAX(0,(_xll.xSPRDOPT(O6,($E6-'Pricing Inputs'!$X41*$D6),$CV6,0,($CQ6+IF(Smile=TRUE,VLOOKUP(MAX(-5,$H6-O6),Volsmile,2),0)),$CT6,$CU6,($A6-DateToday)+15,ABS(Option-2),0)-X6)),0))</f>
        <v>1.6394910272813945</v>
      </c>
      <c r="AH6" s="351">
        <f ca="1">IF($A6="N/A"," ",IF(OR(Dayrun=1,Dayrun=8,Dayrun=11),MAX(0,(_xll.xSPRDOPT(P6,($E6-'Pricing Inputs'!$X41*$D6),$CV6,0,($CQ6+IF(Smile=TRUE,VLOOKUP(MAX(-5,$H6-P6),Volsmile,2),0)),$CT6,$CU6,($A6-DateToday)+15,ABS(Option-2),0)-Y6)),0))</f>
        <v>1.6394910272813945</v>
      </c>
      <c r="AI6" s="351">
        <f ca="1">IF($A6="N/A"," ",IF(OR(Dayrun&lt;=2,Dayrun&gt;=11),IF(OffPeakEx=TRUE,MAX(0,(_xll.xSPRDOPT(Q6,($E6-'Pricing Inputs'!$X41*$D6),$CV6,0,($CQ6+IF(Smile=TRUE,VLOOKUP(MAX(-5,$H6-Q6),Volsmile,2),0)),$CT6,$CU6,($A6-DateToday)+15,ABS(Option-2),0)-Z6)),0),0))</f>
        <v>1.6320198083079163E-2</v>
      </c>
      <c r="AJ6" s="355">
        <f t="shared" ca="1" si="55"/>
        <v>0.40500000000000114</v>
      </c>
      <c r="AK6" s="356">
        <f t="shared" ca="1" si="56"/>
        <v>0.40500000000000114</v>
      </c>
      <c r="AL6" s="356">
        <f t="shared" ca="1" si="57"/>
        <v>11.904999046325685</v>
      </c>
      <c r="AM6" s="356">
        <f t="shared" ca="1" si="58"/>
        <v>-2.5949999999999989</v>
      </c>
      <c r="AN6" s="356">
        <f t="shared" ca="1" si="59"/>
        <v>-2.5949999999999989</v>
      </c>
      <c r="AO6" s="356">
        <f t="shared" ca="1" si="60"/>
        <v>11.904999046325685</v>
      </c>
      <c r="AP6" s="356">
        <f t="shared" ca="1" si="61"/>
        <v>-2.5949999999999989</v>
      </c>
      <c r="AQ6" s="356">
        <f t="shared" ca="1" si="62"/>
        <v>-2.5949999999999989</v>
      </c>
      <c r="AR6" s="357">
        <f t="shared" ca="1" si="63"/>
        <v>11.904999046325685</v>
      </c>
      <c r="AS6" s="364">
        <f t="shared" ca="1" si="64"/>
        <v>18328.028813444169</v>
      </c>
      <c r="AT6" s="364">
        <f t="shared" ca="1" si="65"/>
        <v>18328.028813444169</v>
      </c>
      <c r="AU6" s="364">
        <f t="shared" ca="1" si="66"/>
        <v>18328.028813444169</v>
      </c>
      <c r="AV6" s="364">
        <f t="shared" ca="1" si="67"/>
        <v>3491.0531073226989</v>
      </c>
      <c r="AW6" s="364">
        <f t="shared" ca="1" si="68"/>
        <v>3491.0531073226989</v>
      </c>
      <c r="AX6" s="364">
        <f t="shared" ca="1" si="69"/>
        <v>3491.0531073226989</v>
      </c>
      <c r="AY6" s="364">
        <f t="shared" ca="1" si="70"/>
        <v>4363.8163841533733</v>
      </c>
      <c r="AZ6" s="364">
        <f t="shared" ca="1" si="71"/>
        <v>4363.8163841533733</v>
      </c>
      <c r="BA6" s="365">
        <f t="shared" ca="1" si="72"/>
        <v>4363.8163841533733</v>
      </c>
      <c r="BB6" s="461">
        <f ca="1">IF($A6="N/A"," ",IF(Dayrun&gt;=3,(MAX(0,(_xll.xSPRDOPT(I6,($E6-'Pricing Inputs'!$X41*$D6),$CV6,0,($CN6+IF(Smile=TRUE,VLOOKUP(MAX(-5,$H6-I6),Volsmile,2),0)),$CT6,$CU6,($A6-DateToday)+15,ABS(Option-2),1)*DE6*8))),0))</f>
        <v>0</v>
      </c>
      <c r="BC6" s="460">
        <f ca="1">IF($A6="N/A"," ",IF(Dayrun&gt;=6,MAX(0,(_xll.xSPRDOPT(J6,($E6-'Pricing Inputs'!$X41*$D6),$CV6,0,($CN6+IF(Smile=TRUE,VLOOKUP(MAX(-5,$H6-J6),Volsmile,2),0)),$CT6,$CU6,($A6-DateToday)+15,ABS(Option-2),1)*DE6*8)),0))</f>
        <v>0</v>
      </c>
      <c r="BD6" s="460">
        <f ca="1">IF($A6="N/A"," ",IF(OR(Dayrun&lt;=2,Dayrun&gt;=9),IF(OffPeakEx=TRUE,MAX(0,(_xll.xSPRDOPT(K6,($E6-'Pricing Inputs'!$X41*$D6),$CV6,0,($CQ6+IF(Smile=TRUE,VLOOKUP(MAX(-5,$H6-K6),Volsmile,2),0)),$CT6,$CU6,($A6-DateToday)+15,ABS(Option-2),1)*DE6*8)),0),0))</f>
        <v>0</v>
      </c>
      <c r="BE6" s="460">
        <f ca="1">IF($A6="N/A"," ",IF(OR(Dayrun=1,Dayrun=4,Dayrun=5,Dayrun=7,Dayrun=8,Dayrun=10,Dayrun=11),MAX(0,(_xll.xSPRDOPT(L6,($E6-'Pricing Inputs'!$X41*$D6),$CV6,0,($CQ6+IF(Smile=TRUE,VLOOKUP(MAX(-5,$H6-L6),Volsmile,2),0)),$CT6,$CU6,($A6-DateToday)+15,ABS(Option-2),1)*DF6*8)),0))</f>
        <v>0</v>
      </c>
      <c r="BF6" s="460">
        <f ca="1">IF($A6="N/A"," ",IF(OR(Dayrun=1,Dayrun=7,Dayrun=8,Dayrun=10,Dayrun=11),MAX(0,(_xll.xSPRDOPT(M6,($E6-'Pricing Inputs'!$X41*$D6),$CV6,0,($CQ6+IF(Smile=TRUE,VLOOKUP(MAX(-5,$H6-M6),Volsmile,2),0)),$CT6,$CU6,($A6-DateToday)+15,ABS(Option-2),1)*DF6*8)),0))</f>
        <v>0</v>
      </c>
      <c r="BG6" s="460">
        <f ca="1">IF($A6="N/A"," ",IF(OR(Dayrun&lt;=2,Dayrun&gt;=10),IF(OffPeakEx=TRUE,MAX(0,(_xll.xSPRDOPT(N6,($E6-'Pricing Inputs'!$X41*$D6),$CV6,0,($CQ6+IF(Smile=TRUE,VLOOKUP(MAX(-5,$H6-N6),Volsmile,2),0)),$CT6,$CU6,($A6-DateToday)+15,ABS(Option-2),1)*DF6*8)),0),0))</f>
        <v>0</v>
      </c>
      <c r="BH6" s="460">
        <f ca="1">IF($A6="N/A"," ",IF(OR(Dayrun=1,Dayrun=5,Dayrun=8,Dayrun=11),MAX(0,(_xll.xSPRDOPT(O6,($E6-'Pricing Inputs'!$X41*$D6),$CV6,0,($CQ6+IF(Smile=TRUE,VLOOKUP(MAX(-5,$H6-O6),Volsmile,2),0)),$CT6,$CU6,($A6-DateToday)+15,ABS(Option-2),1)*DG6*8)),0))</f>
        <v>0</v>
      </c>
      <c r="BI6" s="460">
        <f ca="1">IF($A6="N/A"," ",IF(OR(Dayrun=1,Dayrun=8,Dayrun=11),MAX(0,(_xll.xSPRDOPT(P6,($E6-'Pricing Inputs'!$X41*$D6),$CV6,0,($CQ6+IF(Smile=TRUE,VLOOKUP(MAX(-5,$H6-P6),Volsmile,2),0)),$CT6,$CU6,($A6-DateToday)+15,ABS(Option-2),1)*DG6*8)),0))</f>
        <v>0</v>
      </c>
      <c r="BJ6" s="462">
        <f ca="1">IF($A6="N/A"," ",IF(OR(Dayrun&lt;=2,Dayrun&gt;=11),IF(OffPeakEx=TRUE,MAX(0,(_xll.xSPRDOPT(Q6,($E6-'Pricing Inputs'!$X41*$D6),$CV6,0,($CQ6+IF(Smile=TRUE,VLOOKUP(MAX(-5,$H6-Q6),Volsmile,2),0)),$CT6,$CU6,($A6-DateToday)+15,ABS(Option-2),1)*DG6*8)),0),0))</f>
        <v>0</v>
      </c>
      <c r="BK6" s="358">
        <f t="shared" ca="1" si="0"/>
        <v>7422.851669444909</v>
      </c>
      <c r="BL6" s="359">
        <f t="shared" ca="1" si="1"/>
        <v>7422.851669444909</v>
      </c>
      <c r="BM6" s="359">
        <f t="shared" ca="1" si="2"/>
        <v>218195.16554508251</v>
      </c>
      <c r="BN6" s="359">
        <f t="shared" ca="1" si="3"/>
        <v>0</v>
      </c>
      <c r="BO6" s="359">
        <f t="shared" ca="1" si="4"/>
        <v>0</v>
      </c>
      <c r="BP6" s="359">
        <f t="shared" ca="1" si="5"/>
        <v>41560.983913349046</v>
      </c>
      <c r="BQ6" s="359">
        <f t="shared" ca="1" si="6"/>
        <v>0</v>
      </c>
      <c r="BR6" s="359">
        <f t="shared" ca="1" si="7"/>
        <v>0</v>
      </c>
      <c r="BS6" s="360">
        <f t="shared" ca="1" si="8"/>
        <v>51951.229891686307</v>
      </c>
      <c r="BT6" s="361">
        <f t="shared" ca="1" si="9"/>
        <v>50619.323536829354</v>
      </c>
      <c r="BU6" s="362">
        <f t="shared" ca="1" si="10"/>
        <v>50619.323536829354</v>
      </c>
      <c r="BV6" s="362">
        <f t="shared" ca="1" si="11"/>
        <v>299.11706070779121</v>
      </c>
      <c r="BW6" s="362">
        <f t="shared" ca="1" si="12"/>
        <v>5723.5502452183964</v>
      </c>
      <c r="BX6" s="362">
        <f t="shared" ca="1" si="13"/>
        <v>5723.5502452183964</v>
      </c>
      <c r="BY6" s="362">
        <f t="shared" ca="1" si="14"/>
        <v>56.974678230055467</v>
      </c>
      <c r="BZ6" s="362">
        <f t="shared" ca="1" si="15"/>
        <v>7154.4378065229948</v>
      </c>
      <c r="CA6" s="362">
        <f t="shared" ca="1" si="16"/>
        <v>7154.4378065229948</v>
      </c>
      <c r="CB6" s="363">
        <f t="shared" ca="1" si="17"/>
        <v>71.218347787569328</v>
      </c>
      <c r="CC6" s="366">
        <f t="shared" ca="1" si="18"/>
        <v>7422.851669444909</v>
      </c>
      <c r="CD6" s="367">
        <f t="shared" ca="1" si="19"/>
        <v>7422.851669444909</v>
      </c>
      <c r="CE6" s="367">
        <f t="shared" ca="1" si="20"/>
        <v>218195.16554508251</v>
      </c>
      <c r="CF6" s="367">
        <f t="shared" ca="1" si="21"/>
        <v>-9059.2828135023992</v>
      </c>
      <c r="CG6" s="367">
        <f t="shared" ca="1" si="22"/>
        <v>-9059.2828135023992</v>
      </c>
      <c r="CH6" s="367">
        <f t="shared" ca="1" si="23"/>
        <v>41560.983913349046</v>
      </c>
      <c r="CI6" s="367">
        <f t="shared" ca="1" si="24"/>
        <v>-11324.103516877998</v>
      </c>
      <c r="CJ6" s="367">
        <f t="shared" ca="1" si="25"/>
        <v>-11324.103516877998</v>
      </c>
      <c r="CK6" s="368">
        <f t="shared" ca="1" si="26"/>
        <v>51951.229891686307</v>
      </c>
      <c r="CL6" s="369">
        <f t="shared" si="73"/>
        <v>0.43</v>
      </c>
      <c r="CM6" s="370">
        <f t="shared" si="74"/>
        <v>0.72</v>
      </c>
      <c r="CN6" s="370">
        <f t="shared" si="75"/>
        <v>0.72</v>
      </c>
      <c r="CO6" s="370">
        <f t="shared" si="76"/>
        <v>0.215</v>
      </c>
      <c r="CP6" s="370">
        <f t="shared" si="77"/>
        <v>0.432</v>
      </c>
      <c r="CQ6" s="370">
        <f t="shared" si="78"/>
        <v>0.432</v>
      </c>
      <c r="CR6" s="370">
        <f t="shared" ca="1" si="27"/>
        <v>0.62250000000000005</v>
      </c>
      <c r="CS6" s="370">
        <f t="shared" ca="1" si="28"/>
        <v>0.78</v>
      </c>
      <c r="CT6" s="370">
        <f t="shared" ca="1" si="29"/>
        <v>0.64408936477253231</v>
      </c>
      <c r="CU6" s="370">
        <f>IF($A6="N/A"," ",IF('Pricing Inputs'!$AR$23=TRUE,Inputs!$S$22,VLOOKUP($A6,CorrelationTable,2,FALSE)))</f>
        <v>0.75</v>
      </c>
      <c r="CV6" s="371">
        <f ca="1">IF($A6="N/A"," ",F6+G6+(D6*('Pricing Inputs'!X41)))</f>
        <v>0</v>
      </c>
      <c r="CW6" s="372">
        <f ca="1">IF($A6="N/A"," ",IF(PV=1,0,'Pricing Inputs'!Y41))</f>
        <v>3.8182769915719103E-2</v>
      </c>
      <c r="CX6" s="373">
        <f t="shared" ca="1" si="30"/>
        <v>0.98550505513852149</v>
      </c>
      <c r="CY6" s="417">
        <f ca="1">IF($A6="N/A"," ",(IF(MONTH(A6)&gt;=4,IF(MONTH(A6)&lt;=10,Inputs!$S$26,Inputs!$S$27),Inputs!$S$27))*$CX6)</f>
        <v>121.21712178203815</v>
      </c>
      <c r="CZ6" s="374">
        <f t="shared" ca="1" si="79"/>
        <v>14845.703338889818</v>
      </c>
      <c r="DA6" s="446">
        <f t="shared" ca="1" si="80"/>
        <v>311707.37935011787</v>
      </c>
      <c r="DB6" s="375">
        <f t="shared" ca="1" si="81"/>
        <v>126994.6231771415</v>
      </c>
      <c r="DC6" s="375">
        <f t="shared" ca="1" si="82"/>
        <v>427.310086725416</v>
      </c>
      <c r="DD6" s="376">
        <f t="shared" ca="1" si="83"/>
        <v>285786.31002824689</v>
      </c>
      <c r="DE6" s="377">
        <f t="shared" si="84"/>
        <v>18.900000000000002</v>
      </c>
      <c r="DF6" s="378">
        <f t="shared" si="85"/>
        <v>3.6</v>
      </c>
      <c r="DG6" s="379">
        <f t="shared" si="86"/>
        <v>4.5</v>
      </c>
      <c r="DH6" s="380">
        <f>IF($A6="N/A"," ",IF(Option=1,$D6*Inputs!$S$15*SUM(AS6:BA6),0))</f>
        <v>0</v>
      </c>
      <c r="DI6" s="381">
        <f>IF($A6="N/A"," ",IF(Option=1,$D6*Inputs!$S$16*SUM(AS6:BA6),0))</f>
        <v>0</v>
      </c>
      <c r="DJ6" s="463">
        <f t="shared" ca="1" si="87"/>
        <v>36656.057626888338</v>
      </c>
      <c r="DK6" s="463">
        <f t="shared" ca="1" si="88"/>
        <v>41892.637287872392</v>
      </c>
      <c r="DL6" s="463">
        <f t="shared" ca="1" si="89"/>
        <v>0</v>
      </c>
      <c r="DM6" s="463">
        <f t="shared" ca="1" si="90"/>
        <v>0</v>
      </c>
    </row>
    <row r="7" spans="1:117" x14ac:dyDescent="0.2">
      <c r="A7" s="343">
        <f>IF(A6="N/A","N/A",IF(EDATE(A6,1)&gt;Inputs!$S$5,"N/A",EDATE(A6,1)))</f>
        <v>37226</v>
      </c>
      <c r="B7" s="344">
        <f t="shared" si="31"/>
        <v>2001</v>
      </c>
      <c r="C7" s="345">
        <f t="shared" ca="1" si="32"/>
        <v>3.3605</v>
      </c>
      <c r="D7" s="346">
        <f t="shared" si="33"/>
        <v>9.5</v>
      </c>
      <c r="E7" s="347">
        <f t="shared" ca="1" si="34"/>
        <v>31.92475</v>
      </c>
      <c r="F7" s="348">
        <f t="shared" ca="1" si="35"/>
        <v>0</v>
      </c>
      <c r="G7" s="348">
        <f ca="1">IF(A7="N/A"," ",Perstart/VLOOKUP(Dayrun,'Pricing Inputs'!$AQ$4:$AS$14,3)/(CY7/CX7))</f>
        <v>0</v>
      </c>
      <c r="H7" s="349">
        <f t="shared" ca="1" si="36"/>
        <v>31.92475</v>
      </c>
      <c r="I7" s="350">
        <f t="shared" si="37"/>
        <v>30</v>
      </c>
      <c r="J7" s="351">
        <f t="shared" si="38"/>
        <v>30</v>
      </c>
      <c r="K7" s="351">
        <f t="shared" si="39"/>
        <v>17.5</v>
      </c>
      <c r="L7" s="351">
        <f t="shared" si="40"/>
        <v>27.75</v>
      </c>
      <c r="M7" s="351">
        <f t="shared" si="41"/>
        <v>27.75</v>
      </c>
      <c r="N7" s="351">
        <f t="shared" si="42"/>
        <v>17.5</v>
      </c>
      <c r="O7" s="351">
        <f t="shared" si="43"/>
        <v>27.75</v>
      </c>
      <c r="P7" s="351">
        <f t="shared" si="44"/>
        <v>27.75</v>
      </c>
      <c r="Q7" s="352">
        <f t="shared" si="45"/>
        <v>17.5</v>
      </c>
      <c r="R7" s="353">
        <f t="shared" ca="1" si="46"/>
        <v>1.9247499999999995</v>
      </c>
      <c r="S7" s="347">
        <f t="shared" ca="1" si="47"/>
        <v>1.9247499999999995</v>
      </c>
      <c r="T7" s="347">
        <f t="shared" ca="1" si="48"/>
        <v>14.42475</v>
      </c>
      <c r="U7" s="347">
        <f t="shared" ca="1" si="49"/>
        <v>4.1747499999999995</v>
      </c>
      <c r="V7" s="347">
        <f t="shared" ca="1" si="50"/>
        <v>4.1747499999999995</v>
      </c>
      <c r="W7" s="347">
        <f t="shared" ca="1" si="51"/>
        <v>14.42475</v>
      </c>
      <c r="X7" s="347">
        <f t="shared" ca="1" si="52"/>
        <v>4.1747499999999995</v>
      </c>
      <c r="Y7" s="347">
        <f t="shared" ca="1" si="53"/>
        <v>4.1747499999999995</v>
      </c>
      <c r="Z7" s="354">
        <f t="shared" ca="1" si="54"/>
        <v>14.42475</v>
      </c>
      <c r="AA7" s="350">
        <f ca="1">IF($A7="N/A"," ",IF(Dayrun&gt;=3,(MAX(0,(_xll.xSPRDOPT(I7,($E7-'Pricing Inputs'!$X42*$D7),$CV7,0,($CN7+IF(Smile=TRUE,VLOOKUP(MAX(-5,$H7-I7),Volsmile,2),0)),$CT7,$CU7,($A7-DateToday)+15,ABS(Option-2),0)-R7))),0))</f>
        <v>2.8009215933865441</v>
      </c>
      <c r="AB7" s="351">
        <f ca="1">IF($A7="N/A"," ",IF(Dayrun&gt;=6,MAX(0,(_xll.xSPRDOPT(J7,($E7-'Pricing Inputs'!$X42*$D7),$CV7,0,($CN7+IF(Smile=TRUE,VLOOKUP(MAX(-5,$H7-J7),Volsmile,2),0)),$CT7,$CU7,($A7-DateToday)+15,ABS(Option-2),0)-S7)),0))</f>
        <v>2.8009215933865441</v>
      </c>
      <c r="AC7" s="351">
        <f ca="1">IF($A7="N/A"," ",IF(OR(Dayrun&lt;=2,Dayrun&gt;=9),IF(OffPeakEx=TRUE,MAX(0,(_xll.xSPRDOPT(K7,($E7-'Pricing Inputs'!$X42*$D7),$CV7,0,($CQ7+IF(Smile=TRUE,VLOOKUP(MAX(-5,$H7-K7),Volsmile,2),0)),$CT7,$CU7,($A7-DateToday)+15,ABS(Option-2),0)-T7)),0),0))</f>
        <v>2.5489672876013003E-2</v>
      </c>
      <c r="AD7" s="351">
        <f ca="1">IF($A7="N/A"," ",IF(OR(Dayrun=1,Dayrun=4,Dayrun=5,Dayrun=7,Dayrun=8,Dayrun=10,Dayrun=11),MAX(0,(_xll.xSPRDOPT(L7,($E7-'Pricing Inputs'!$X42*$D7),$CV7,0,($CQ7+IF(Smile=TRUE,VLOOKUP(MAX(-5,$H7-L7),Volsmile,2),0)),$CT7,$CU7,($A7-DateToday)+15,ABS(Option-2),0)-U7)),0))</f>
        <v>1.49192775254091</v>
      </c>
      <c r="AE7" s="351">
        <f ca="1">IF($A7="N/A"," ",IF(OR(Dayrun=1,Dayrun=7,Dayrun=8,Dayrun=10,Dayrun=11),MAX(0,(_xll.xSPRDOPT(M7,($E7-'Pricing Inputs'!$X42*$D7),$CV7,0,($CQ7+IF(Smile=TRUE,VLOOKUP(MAX(-5,$H7-M7),Volsmile,2),0)),$CT7,$CU7,($A7-DateToday)+15,ABS(Option-2),0)-V7)),0))</f>
        <v>1.49192775254091</v>
      </c>
      <c r="AF7" s="351">
        <f ca="1">IF($A7="N/A"," ",IF(OR(Dayrun&lt;=2,Dayrun&gt;=10),IF(OffPeakEx=TRUE,MAX(0,(_xll.xSPRDOPT(N7,($E7-'Pricing Inputs'!$X42*$D7),$CV7,0,($CQ7+IF(Smile=TRUE,VLOOKUP(MAX(-5,$H7-N7),Volsmile,2),0)),$CT7,$CU7,($A7-DateToday)+15,ABS(Option-2),0)-W7)),0),0))</f>
        <v>2.5489672876013003E-2</v>
      </c>
      <c r="AG7" s="351">
        <f ca="1">IF($A7="N/A"," ",IF(OR(Dayrun=1,Dayrun=5,Dayrun=8,Dayrun=11),MAX(0,(_xll.xSPRDOPT(O7,($E7-'Pricing Inputs'!$X42*$D7),$CV7,0,($CQ7+IF(Smile=TRUE,VLOOKUP(MAX(-5,$H7-O7),Volsmile,2),0)),$CT7,$CU7,($A7-DateToday)+15,ABS(Option-2),0)-X7)),0))</f>
        <v>1.49192775254091</v>
      </c>
      <c r="AH7" s="351">
        <f ca="1">IF($A7="N/A"," ",IF(OR(Dayrun=1,Dayrun=8,Dayrun=11),MAX(0,(_xll.xSPRDOPT(P7,($E7-'Pricing Inputs'!$X42*$D7),$CV7,0,($CQ7+IF(Smile=TRUE,VLOOKUP(MAX(-5,$H7-P7),Volsmile,2),0)),$CT7,$CU7,($A7-DateToday)+15,ABS(Option-2),0)-Y7)),0))</f>
        <v>1.49192775254091</v>
      </c>
      <c r="AI7" s="351">
        <f ca="1">IF($A7="N/A"," ",IF(OR(Dayrun&lt;=2,Dayrun&gt;=11),IF(OffPeakEx=TRUE,MAX(0,(_xll.xSPRDOPT(Q7,($E7-'Pricing Inputs'!$X42*$D7),$CV7,0,($CQ7+IF(Smile=TRUE,VLOOKUP(MAX(-5,$H7-Q7),Volsmile,2),0)),$CT7,$CU7,($A7-DateToday)+15,ABS(Option-2),0)-Z7)),0),0))</f>
        <v>2.5489672876013003E-2</v>
      </c>
      <c r="AJ7" s="355">
        <f t="shared" ca="1" si="55"/>
        <v>1.9247499999999995</v>
      </c>
      <c r="AK7" s="356">
        <f t="shared" ca="1" si="56"/>
        <v>1.9247499999999995</v>
      </c>
      <c r="AL7" s="356">
        <f t="shared" ca="1" si="57"/>
        <v>14.42475</v>
      </c>
      <c r="AM7" s="356">
        <f t="shared" ca="1" si="58"/>
        <v>4.1747499999999995</v>
      </c>
      <c r="AN7" s="356">
        <f t="shared" ca="1" si="59"/>
        <v>4.1747499999999995</v>
      </c>
      <c r="AO7" s="356">
        <f t="shared" ca="1" si="60"/>
        <v>14.42475</v>
      </c>
      <c r="AP7" s="356">
        <f t="shared" ca="1" si="61"/>
        <v>4.1747499999999995</v>
      </c>
      <c r="AQ7" s="356">
        <f t="shared" ca="1" si="62"/>
        <v>4.1747499999999995</v>
      </c>
      <c r="AR7" s="357">
        <f t="shared" ca="1" si="63"/>
        <v>14.42475</v>
      </c>
      <c r="AS7" s="364">
        <f t="shared" ca="1" si="64"/>
        <v>17402.578447175329</v>
      </c>
      <c r="AT7" s="364">
        <f t="shared" ca="1" si="65"/>
        <v>17402.578447175329</v>
      </c>
      <c r="AU7" s="364">
        <f t="shared" ca="1" si="66"/>
        <v>17402.578447175329</v>
      </c>
      <c r="AV7" s="364">
        <f t="shared" ca="1" si="67"/>
        <v>4350.6446117938322</v>
      </c>
      <c r="AW7" s="364">
        <f t="shared" ca="1" si="68"/>
        <v>4350.6446117938322</v>
      </c>
      <c r="AX7" s="364">
        <f t="shared" ca="1" si="69"/>
        <v>4350.6446117938322</v>
      </c>
      <c r="AY7" s="364">
        <f t="shared" ca="1" si="70"/>
        <v>5220.7735341525995</v>
      </c>
      <c r="AZ7" s="364">
        <f t="shared" ca="1" si="71"/>
        <v>5220.7735341525995</v>
      </c>
      <c r="BA7" s="365">
        <f t="shared" ca="1" si="72"/>
        <v>5220.7735341525995</v>
      </c>
      <c r="BB7" s="461">
        <f ca="1">IF($A7="N/A"," ",IF(Dayrun&gt;=3,(MAX(0,(_xll.xSPRDOPT(I7,($E7-'Pricing Inputs'!$X42*$D7),$CV7,0,($CN7+IF(Smile=TRUE,VLOOKUP(MAX(-5,$H7-I7),Volsmile,2),0)),$CT7,$CU7,($A7-DateToday)+15,ABS(Option-2),1)*DE7*8))),0))</f>
        <v>0</v>
      </c>
      <c r="BC7" s="460">
        <f ca="1">IF($A7="N/A"," ",IF(Dayrun&gt;=6,MAX(0,(_xll.xSPRDOPT(J7,($E7-'Pricing Inputs'!$X42*$D7),$CV7,0,($CN7+IF(Smile=TRUE,VLOOKUP(MAX(-5,$H7-J7),Volsmile,2),0)),$CT7,$CU7,($A7-DateToday)+15,ABS(Option-2),1)*DE7*8)),0))</f>
        <v>0</v>
      </c>
      <c r="BD7" s="460">
        <f ca="1">IF($A7="N/A"," ",IF(OR(Dayrun&lt;=2,Dayrun&gt;=9),IF(OffPeakEx=TRUE,MAX(0,(_xll.xSPRDOPT(K7,($E7-'Pricing Inputs'!$X42*$D7),$CV7,0,($CQ7+IF(Smile=TRUE,VLOOKUP(MAX(-5,$H7-K7),Volsmile,2),0)),$CT7,$CU7,($A7-DateToday)+15,ABS(Option-2),1)*DE7*8)),0),0))</f>
        <v>0</v>
      </c>
      <c r="BE7" s="460">
        <f ca="1">IF($A7="N/A"," ",IF(OR(Dayrun=1,Dayrun=4,Dayrun=5,Dayrun=7,Dayrun=8,Dayrun=10,Dayrun=11),MAX(0,(_xll.xSPRDOPT(L7,($E7-'Pricing Inputs'!$X42*$D7),$CV7,0,($CQ7+IF(Smile=TRUE,VLOOKUP(MAX(-5,$H7-L7),Volsmile,2),0)),$CT7,$CU7,($A7-DateToday)+15,ABS(Option-2),1)*DF7*8)),0))</f>
        <v>0</v>
      </c>
      <c r="BF7" s="460">
        <f ca="1">IF($A7="N/A"," ",IF(OR(Dayrun=1,Dayrun=7,Dayrun=8,Dayrun=10,Dayrun=11),MAX(0,(_xll.xSPRDOPT(M7,($E7-'Pricing Inputs'!$X42*$D7),$CV7,0,($CQ7+IF(Smile=TRUE,VLOOKUP(MAX(-5,$H7-M7),Volsmile,2),0)),$CT7,$CU7,($A7-DateToday)+15,ABS(Option-2),1)*DF7*8)),0))</f>
        <v>0</v>
      </c>
      <c r="BG7" s="460">
        <f ca="1">IF($A7="N/A"," ",IF(OR(Dayrun&lt;=2,Dayrun&gt;=10),IF(OffPeakEx=TRUE,MAX(0,(_xll.xSPRDOPT(N7,($E7-'Pricing Inputs'!$X42*$D7),$CV7,0,($CQ7+IF(Smile=TRUE,VLOOKUP(MAX(-5,$H7-N7),Volsmile,2),0)),$CT7,$CU7,($A7-DateToday)+15,ABS(Option-2),1)*DF7*8)),0),0))</f>
        <v>0</v>
      </c>
      <c r="BH7" s="460">
        <f ca="1">IF($A7="N/A"," ",IF(OR(Dayrun=1,Dayrun=5,Dayrun=8,Dayrun=11),MAX(0,(_xll.xSPRDOPT(O7,($E7-'Pricing Inputs'!$X42*$D7),$CV7,0,($CQ7+IF(Smile=TRUE,VLOOKUP(MAX(-5,$H7-O7),Volsmile,2),0)),$CT7,$CU7,($A7-DateToday)+15,ABS(Option-2),1)*DG7*8)),0))</f>
        <v>0</v>
      </c>
      <c r="BI7" s="460">
        <f ca="1">IF($A7="N/A"," ",IF(OR(Dayrun=1,Dayrun=8,Dayrun=11),MAX(0,(_xll.xSPRDOPT(P7,($E7-'Pricing Inputs'!$X42*$D7),$CV7,0,($CQ7+IF(Smile=TRUE,VLOOKUP(MAX(-5,$H7-P7),Volsmile,2),0)),$CT7,$CU7,($A7-DateToday)+15,ABS(Option-2),1)*DG7*8)),0))</f>
        <v>0</v>
      </c>
      <c r="BJ7" s="462">
        <f ca="1">IF($A7="N/A"," ",IF(OR(Dayrun&lt;=2,Dayrun&gt;=11),IF(OffPeakEx=TRUE,MAX(0,(_xll.xSPRDOPT(Q7,($E7-'Pricing Inputs'!$X42*$D7),$CV7,0,($CQ7+IF(Smile=TRUE,VLOOKUP(MAX(-5,$H7-Q7),Volsmile,2),0)),$CT7,$CU7,($A7-DateToday)+15,ABS(Option-2),1)*DG7*8)),0),0))</f>
        <v>0</v>
      </c>
      <c r="BK7" s="358">
        <f t="shared" ca="1" si="0"/>
        <v>33495.612866200703</v>
      </c>
      <c r="BL7" s="359">
        <f t="shared" ca="1" si="1"/>
        <v>33495.612866200703</v>
      </c>
      <c r="BM7" s="359">
        <f t="shared" ca="1" si="2"/>
        <v>251027.84345589232</v>
      </c>
      <c r="BN7" s="359">
        <f t="shared" ca="1" si="3"/>
        <v>18162.8535930863</v>
      </c>
      <c r="BO7" s="359">
        <f t="shared" ca="1" si="4"/>
        <v>18162.8535930863</v>
      </c>
      <c r="BP7" s="359">
        <f t="shared" ca="1" si="5"/>
        <v>62756.96086397308</v>
      </c>
      <c r="BQ7" s="359">
        <f t="shared" ca="1" si="6"/>
        <v>21795.424311703562</v>
      </c>
      <c r="BR7" s="359">
        <f t="shared" ca="1" si="7"/>
        <v>21795.424311703562</v>
      </c>
      <c r="BS7" s="360">
        <f t="shared" ca="1" si="8"/>
        <v>75308.353036767701</v>
      </c>
      <c r="BT7" s="361">
        <f t="shared" ca="1" si="9"/>
        <v>48743.257753296653</v>
      </c>
      <c r="BU7" s="362">
        <f t="shared" ca="1" si="10"/>
        <v>48743.257753296653</v>
      </c>
      <c r="BV7" s="362">
        <f t="shared" ca="1" si="11"/>
        <v>443.58603181765346</v>
      </c>
      <c r="BW7" s="362">
        <f t="shared" ca="1" si="12"/>
        <v>6490.847437777792</v>
      </c>
      <c r="BX7" s="362">
        <f t="shared" ca="1" si="13"/>
        <v>6490.847437777792</v>
      </c>
      <c r="BY7" s="362">
        <f t="shared" ca="1" si="14"/>
        <v>110.89650795441337</v>
      </c>
      <c r="BZ7" s="362">
        <f t="shared" ca="1" si="15"/>
        <v>7789.0169253333515</v>
      </c>
      <c r="CA7" s="362">
        <f t="shared" ca="1" si="16"/>
        <v>7789.0169253333515</v>
      </c>
      <c r="CB7" s="363">
        <f t="shared" ca="1" si="17"/>
        <v>133.07580954529607</v>
      </c>
      <c r="CC7" s="366">
        <f t="shared" ca="1" si="18"/>
        <v>33495.612866200703</v>
      </c>
      <c r="CD7" s="367">
        <f t="shared" ca="1" si="19"/>
        <v>33495.612866200703</v>
      </c>
      <c r="CE7" s="367">
        <f t="shared" ca="1" si="20"/>
        <v>251027.84345589232</v>
      </c>
      <c r="CF7" s="367">
        <f t="shared" ca="1" si="21"/>
        <v>18162.8535930863</v>
      </c>
      <c r="CG7" s="367">
        <f t="shared" ca="1" si="22"/>
        <v>18162.8535930863</v>
      </c>
      <c r="CH7" s="367">
        <f t="shared" ca="1" si="23"/>
        <v>62756.96086397308</v>
      </c>
      <c r="CI7" s="367">
        <f t="shared" ca="1" si="24"/>
        <v>21795.424311703562</v>
      </c>
      <c r="CJ7" s="367">
        <f t="shared" ca="1" si="25"/>
        <v>21795.424311703562</v>
      </c>
      <c r="CK7" s="368">
        <f t="shared" ca="1" si="26"/>
        <v>75308.353036767701</v>
      </c>
      <c r="CL7" s="369">
        <f t="shared" si="73"/>
        <v>0.41</v>
      </c>
      <c r="CM7" s="370">
        <f t="shared" si="74"/>
        <v>0.72</v>
      </c>
      <c r="CN7" s="370">
        <f t="shared" si="75"/>
        <v>0.72</v>
      </c>
      <c r="CO7" s="370">
        <f t="shared" si="76"/>
        <v>0.20499999999999999</v>
      </c>
      <c r="CP7" s="370">
        <f t="shared" si="77"/>
        <v>0.432</v>
      </c>
      <c r="CQ7" s="370">
        <f t="shared" si="78"/>
        <v>0.432</v>
      </c>
      <c r="CR7" s="370">
        <f t="shared" ca="1" si="27"/>
        <v>0.60499999999999998</v>
      </c>
      <c r="CS7" s="370">
        <f t="shared" ca="1" si="28"/>
        <v>0.97</v>
      </c>
      <c r="CT7" s="370">
        <f t="shared" ca="1" si="29"/>
        <v>0.65054339048102749</v>
      </c>
      <c r="CU7" s="370">
        <f>IF($A7="N/A"," ",IF('Pricing Inputs'!$AR$23=TRUE,Inputs!$S$22,VLOOKUP($A7,CorrelationTable,2,FALSE)))</f>
        <v>0.75</v>
      </c>
      <c r="CV7" s="371">
        <f ca="1">IF($A7="N/A"," ",F7+G7+(D7*('Pricing Inputs'!X42)))</f>
        <v>0</v>
      </c>
      <c r="CW7" s="372">
        <f ca="1">IF($A7="N/A"," ",IF(PV=1,0,'Pricing Inputs'!Y42))</f>
        <v>3.7777730234875802E-2</v>
      </c>
      <c r="CX7" s="373">
        <f t="shared" ca="1" si="30"/>
        <v>0.98253040013410853</v>
      </c>
      <c r="CY7" s="417">
        <f ca="1">IF($A7="N/A"," ",(IF(MONTH(A7)&gt;=4,IF(MONTH(A7)&lt;=10,Inputs!$S$26,Inputs!$S$27),Inputs!$S$27))*$CX7)</f>
        <v>120.85123921649534</v>
      </c>
      <c r="CZ7" s="374">
        <f t="shared" ca="1" si="79"/>
        <v>146907.78154198112</v>
      </c>
      <c r="DA7" s="446">
        <f t="shared" ca="1" si="80"/>
        <v>389093.15735663311</v>
      </c>
      <c r="DB7" s="375">
        <f t="shared" ca="1" si="81"/>
        <v>126046.2442328156</v>
      </c>
      <c r="DC7" s="375">
        <f t="shared" ca="1" si="82"/>
        <v>687.55834931736285</v>
      </c>
      <c r="DD7" s="376">
        <f t="shared" ca="1" si="83"/>
        <v>536000.93889861414</v>
      </c>
      <c r="DE7" s="377">
        <f t="shared" si="84"/>
        <v>18</v>
      </c>
      <c r="DF7" s="378">
        <f t="shared" si="85"/>
        <v>4.5</v>
      </c>
      <c r="DG7" s="379">
        <f t="shared" si="86"/>
        <v>5.4</v>
      </c>
      <c r="DH7" s="380">
        <f>IF($A7="N/A"," ",IF(Option=1,$D7*Inputs!$S$15*SUM(AS7:BA7),0))</f>
        <v>0</v>
      </c>
      <c r="DI7" s="381">
        <f>IF($A7="N/A"," ",IF(Option=1,$D7*Inputs!$S$16*SUM(AS7:BA7),0))</f>
        <v>0</v>
      </c>
      <c r="DJ7" s="463">
        <f t="shared" ca="1" si="87"/>
        <v>34805.156894350657</v>
      </c>
      <c r="DK7" s="463">
        <f t="shared" ca="1" si="88"/>
        <v>46116.832885014621</v>
      </c>
      <c r="DL7" s="463">
        <f t="shared" ca="1" si="89"/>
        <v>0</v>
      </c>
      <c r="DM7" s="463">
        <f t="shared" ca="1" si="90"/>
        <v>0</v>
      </c>
    </row>
    <row r="8" spans="1:117" x14ac:dyDescent="0.2">
      <c r="A8" s="343">
        <f>IF(A7="N/A","N/A",IF(EDATE(A7,1)&gt;Inputs!$S$5,"N/A",EDATE(A7,1)))</f>
        <v>37257</v>
      </c>
      <c r="B8" s="344">
        <f t="shared" si="31"/>
        <v>2002</v>
      </c>
      <c r="C8" s="345">
        <f t="shared" ca="1" si="32"/>
        <v>3.6325000000000003</v>
      </c>
      <c r="D8" s="346">
        <f t="shared" si="33"/>
        <v>9.5</v>
      </c>
      <c r="E8" s="347">
        <f t="shared" ca="1" si="34"/>
        <v>34.508750000000006</v>
      </c>
      <c r="F8" s="348">
        <f t="shared" ca="1" si="35"/>
        <v>0</v>
      </c>
      <c r="G8" s="348">
        <f ca="1">IF(A8="N/A"," ",Perstart/VLOOKUP(Dayrun,'Pricing Inputs'!$AQ$4:$AS$14,3)/(CY8/CX8))</f>
        <v>0</v>
      </c>
      <c r="H8" s="349">
        <f t="shared" ca="1" si="36"/>
        <v>34.508750000000006</v>
      </c>
      <c r="I8" s="350">
        <f t="shared" si="37"/>
        <v>32.216667938232419</v>
      </c>
      <c r="J8" s="351">
        <f t="shared" si="38"/>
        <v>32.216667938232419</v>
      </c>
      <c r="K8" s="351">
        <f t="shared" si="39"/>
        <v>19.25</v>
      </c>
      <c r="L8" s="351">
        <f t="shared" si="40"/>
        <v>29.820001602172852</v>
      </c>
      <c r="M8" s="351">
        <f t="shared" si="41"/>
        <v>29.820001602172852</v>
      </c>
      <c r="N8" s="351">
        <f t="shared" si="42"/>
        <v>19.25</v>
      </c>
      <c r="O8" s="351">
        <f t="shared" si="43"/>
        <v>20.320001602172852</v>
      </c>
      <c r="P8" s="351">
        <f t="shared" si="44"/>
        <v>20.320001602172852</v>
      </c>
      <c r="Q8" s="352">
        <f t="shared" si="45"/>
        <v>19.25</v>
      </c>
      <c r="R8" s="353">
        <f t="shared" ca="1" si="46"/>
        <v>2.2920820617675872</v>
      </c>
      <c r="S8" s="347">
        <f t="shared" ca="1" si="47"/>
        <v>2.2920820617675872</v>
      </c>
      <c r="T8" s="347">
        <f t="shared" ca="1" si="48"/>
        <v>15.258750000000006</v>
      </c>
      <c r="U8" s="347">
        <f t="shared" ca="1" si="49"/>
        <v>4.6887483978271547</v>
      </c>
      <c r="V8" s="347">
        <f t="shared" ca="1" si="50"/>
        <v>4.6887483978271547</v>
      </c>
      <c r="W8" s="347">
        <f t="shared" ca="1" si="51"/>
        <v>15.258750000000006</v>
      </c>
      <c r="X8" s="347">
        <f t="shared" ca="1" si="52"/>
        <v>14.188748397827155</v>
      </c>
      <c r="Y8" s="347">
        <f t="shared" ca="1" si="53"/>
        <v>14.188748397827155</v>
      </c>
      <c r="Z8" s="354">
        <f t="shared" ca="1" si="54"/>
        <v>15.258750000000006</v>
      </c>
      <c r="AA8" s="350">
        <f ca="1">IF($A8="N/A"," ",IF(Dayrun&gt;=3,(MAX(0,(_xll.xSPRDOPT(I8,($E8-'Pricing Inputs'!$X43*$D8),$CV8,0,($CN8+IF(Smile=TRUE,VLOOKUP(MAX(-5,$H8-I8),Volsmile,2),0)),$CT8,$CU8,($A8-DateToday)+15,ABS(Option-2),0)-R8))),0))</f>
        <v>3.49090485443514</v>
      </c>
      <c r="AB8" s="351">
        <f ca="1">IF($A8="N/A"," ",IF(Dayrun&gt;=6,MAX(0,(_xll.xSPRDOPT(J8,($E8-'Pricing Inputs'!$X43*$D8),$CV8,0,($CN8+IF(Smile=TRUE,VLOOKUP(MAX(-5,$H8-J8),Volsmile,2),0)),$CT8,$CU8,($A8-DateToday)+15,ABS(Option-2),0)-S8)),0))</f>
        <v>3.49090485443514</v>
      </c>
      <c r="AC8" s="351">
        <f ca="1">IF($A8="N/A"," ",IF(OR(Dayrun&lt;=2,Dayrun&gt;=9),IF(OffPeakEx=TRUE,MAX(0,(_xll.xSPRDOPT(K8,($E8-'Pricing Inputs'!$X43*$D8),$CV8,0,($CQ8+IF(Smile=TRUE,VLOOKUP(MAX(-5,$H8-K8),Volsmile,2),0)),$CT8,$CU8,($A8-DateToday)+15,ABS(Option-2),0)-T8)),0),0))</f>
        <v>7.4064175594706683E-2</v>
      </c>
      <c r="AD8" s="351">
        <f ca="1">IF($A8="N/A"," ",IF(OR(Dayrun=1,Dayrun=4,Dayrun=5,Dayrun=7,Dayrun=8,Dayrun=10,Dayrun=11),MAX(0,(_xll.xSPRDOPT(L8,($E8-'Pricing Inputs'!$X43*$D8),$CV8,0,($CQ8+IF(Smile=TRUE,VLOOKUP(MAX(-5,$H8-L8),Volsmile,2),0)),$CT8,$CU8,($A8-DateToday)+15,ABS(Option-2),0)-U8)),0))</f>
        <v>1.9238052609401386</v>
      </c>
      <c r="AE8" s="351">
        <f ca="1">IF($A8="N/A"," ",IF(OR(Dayrun=1,Dayrun=7,Dayrun=8,Dayrun=10,Dayrun=11),MAX(0,(_xll.xSPRDOPT(M8,($E8-'Pricing Inputs'!$X43*$D8),$CV8,0,($CQ8+IF(Smile=TRUE,VLOOKUP(MAX(-5,$H8-M8),Volsmile,2),0)),$CT8,$CU8,($A8-DateToday)+15,ABS(Option-2),0)-V8)),0))</f>
        <v>1.9238052609401386</v>
      </c>
      <c r="AF8" s="351">
        <f ca="1">IF($A8="N/A"," ",IF(OR(Dayrun&lt;=2,Dayrun&gt;=10),IF(OffPeakEx=TRUE,MAX(0,(_xll.xSPRDOPT(N8,($E8-'Pricing Inputs'!$X43*$D8),$CV8,0,($CQ8+IF(Smile=TRUE,VLOOKUP(MAX(-5,$H8-N8),Volsmile,2),0)),$CT8,$CU8,($A8-DateToday)+15,ABS(Option-2),0)-W8)),0),0))</f>
        <v>7.4064175594706683E-2</v>
      </c>
      <c r="AG8" s="351">
        <f ca="1">IF($A8="N/A"," ",IF(OR(Dayrun=1,Dayrun=5,Dayrun=8,Dayrun=11),MAX(0,(_xll.xSPRDOPT(O8,($E8-'Pricing Inputs'!$X43*$D8),$CV8,0,($CQ8+IF(Smile=TRUE,VLOOKUP(MAX(-5,$H8-O8),Volsmile,2),0)),$CT8,$CU8,($A8-DateToday)+15,ABS(Option-2),0)-X8)),0))</f>
        <v>0.12101936057584339</v>
      </c>
      <c r="AH8" s="351">
        <f ca="1">IF($A8="N/A"," ",IF(OR(Dayrun=1,Dayrun=8,Dayrun=11),MAX(0,(_xll.xSPRDOPT(P8,($E8-'Pricing Inputs'!$X43*$D8),$CV8,0,($CQ8+IF(Smile=TRUE,VLOOKUP(MAX(-5,$H8-P8),Volsmile,2),0)),$CT8,$CU8,($A8-DateToday)+15,ABS(Option-2),0)-Y8)),0))</f>
        <v>0.12101936057584339</v>
      </c>
      <c r="AI8" s="351">
        <f ca="1">IF($A8="N/A"," ",IF(OR(Dayrun&lt;=2,Dayrun&gt;=11),IF(OffPeakEx=TRUE,MAX(0,(_xll.xSPRDOPT(Q8,($E8-'Pricing Inputs'!$X43*$D8),$CV8,0,($CQ8+IF(Smile=TRUE,VLOOKUP(MAX(-5,$H8-Q8),Volsmile,2),0)),$CT8,$CU8,($A8-DateToday)+15,ABS(Option-2),0)-Z8)),0),0))</f>
        <v>7.4064175594706683E-2</v>
      </c>
      <c r="AJ8" s="355">
        <f t="shared" ca="1" si="55"/>
        <v>2.2920820617675872</v>
      </c>
      <c r="AK8" s="356">
        <f t="shared" ca="1" si="56"/>
        <v>2.2920820617675872</v>
      </c>
      <c r="AL8" s="356">
        <f t="shared" ca="1" si="57"/>
        <v>15.258750000000006</v>
      </c>
      <c r="AM8" s="356">
        <f t="shared" ca="1" si="58"/>
        <v>4.6887483978271547</v>
      </c>
      <c r="AN8" s="356">
        <f t="shared" ca="1" si="59"/>
        <v>4.6887483978271547</v>
      </c>
      <c r="AO8" s="356">
        <f t="shared" ca="1" si="60"/>
        <v>15.258750000000006</v>
      </c>
      <c r="AP8" s="356">
        <f t="shared" ca="1" si="61"/>
        <v>14.188748397827155</v>
      </c>
      <c r="AQ8" s="356">
        <f t="shared" ca="1" si="62"/>
        <v>14.188748397827155</v>
      </c>
      <c r="AR8" s="357">
        <f t="shared" ca="1" si="63"/>
        <v>15.258750000000006</v>
      </c>
      <c r="AS8" s="364">
        <f t="shared" ca="1" si="64"/>
        <v>19084.595681841809</v>
      </c>
      <c r="AT8" s="364">
        <f t="shared" ca="1" si="65"/>
        <v>19084.595681841809</v>
      </c>
      <c r="AU8" s="364">
        <f t="shared" ca="1" si="66"/>
        <v>19084.595681841809</v>
      </c>
      <c r="AV8" s="364">
        <f t="shared" ca="1" si="67"/>
        <v>3469.9264876076018</v>
      </c>
      <c r="AW8" s="364">
        <f t="shared" ca="1" si="68"/>
        <v>3469.9264876076018</v>
      </c>
      <c r="AX8" s="364">
        <f t="shared" ca="1" si="69"/>
        <v>3469.9264876076018</v>
      </c>
      <c r="AY8" s="364">
        <f t="shared" ca="1" si="70"/>
        <v>4337.4081095095016</v>
      </c>
      <c r="AZ8" s="364">
        <f t="shared" ca="1" si="71"/>
        <v>4337.4081095095016</v>
      </c>
      <c r="BA8" s="365">
        <f t="shared" ca="1" si="72"/>
        <v>4337.4081095095016</v>
      </c>
      <c r="BB8" s="461">
        <f ca="1">IF($A8="N/A"," ",IF(Dayrun&gt;=3,(MAX(0,(_xll.xSPRDOPT(I8,($E8-'Pricing Inputs'!$X43*$D8),$CV8,0,($CN8+IF(Smile=TRUE,VLOOKUP(MAX(-5,$H8-I8),Volsmile,2),0)),$CT8,$CU8,($A8-DateToday)+15,ABS(Option-2),1)*DE8*8))),0))</f>
        <v>0</v>
      </c>
      <c r="BC8" s="460">
        <f ca="1">IF($A8="N/A"," ",IF(Dayrun&gt;=6,MAX(0,(_xll.xSPRDOPT(J8,($E8-'Pricing Inputs'!$X43*$D8),$CV8,0,($CN8+IF(Smile=TRUE,VLOOKUP(MAX(-5,$H8-J8),Volsmile,2),0)),$CT8,$CU8,($A8-DateToday)+15,ABS(Option-2),1)*DE8*8)),0))</f>
        <v>0</v>
      </c>
      <c r="BD8" s="460">
        <f ca="1">IF($A8="N/A"," ",IF(OR(Dayrun&lt;=2,Dayrun&gt;=9),IF(OffPeakEx=TRUE,MAX(0,(_xll.xSPRDOPT(K8,($E8-'Pricing Inputs'!$X43*$D8),$CV8,0,($CQ8+IF(Smile=TRUE,VLOOKUP(MAX(-5,$H8-K8),Volsmile,2),0)),$CT8,$CU8,($A8-DateToday)+15,ABS(Option-2),1)*DE8*8)),0),0))</f>
        <v>0</v>
      </c>
      <c r="BE8" s="460">
        <f ca="1">IF($A8="N/A"," ",IF(OR(Dayrun=1,Dayrun=4,Dayrun=5,Dayrun=7,Dayrun=8,Dayrun=10,Dayrun=11),MAX(0,(_xll.xSPRDOPT(L8,($E8-'Pricing Inputs'!$X43*$D8),$CV8,0,($CQ8+IF(Smile=TRUE,VLOOKUP(MAX(-5,$H8-L8),Volsmile,2),0)),$CT8,$CU8,($A8-DateToday)+15,ABS(Option-2),1)*DF8*8)),0))</f>
        <v>0</v>
      </c>
      <c r="BF8" s="460">
        <f ca="1">IF($A8="N/A"," ",IF(OR(Dayrun=1,Dayrun=7,Dayrun=8,Dayrun=10,Dayrun=11),MAX(0,(_xll.xSPRDOPT(M8,($E8-'Pricing Inputs'!$X43*$D8),$CV8,0,($CQ8+IF(Smile=TRUE,VLOOKUP(MAX(-5,$H8-M8),Volsmile,2),0)),$CT8,$CU8,($A8-DateToday)+15,ABS(Option-2),1)*DF8*8)),0))</f>
        <v>0</v>
      </c>
      <c r="BG8" s="460">
        <f ca="1">IF($A8="N/A"," ",IF(OR(Dayrun&lt;=2,Dayrun&gt;=10),IF(OffPeakEx=TRUE,MAX(0,(_xll.xSPRDOPT(N8,($E8-'Pricing Inputs'!$X43*$D8),$CV8,0,($CQ8+IF(Smile=TRUE,VLOOKUP(MAX(-5,$H8-N8),Volsmile,2),0)),$CT8,$CU8,($A8-DateToday)+15,ABS(Option-2),1)*DF8*8)),0),0))</f>
        <v>0</v>
      </c>
      <c r="BH8" s="460">
        <f ca="1">IF($A8="N/A"," ",IF(OR(Dayrun=1,Dayrun=5,Dayrun=8,Dayrun=11),MAX(0,(_xll.xSPRDOPT(O8,($E8-'Pricing Inputs'!$X43*$D8),$CV8,0,($CQ8+IF(Smile=TRUE,VLOOKUP(MAX(-5,$H8-O8),Volsmile,2),0)),$CT8,$CU8,($A8-DateToday)+15,ABS(Option-2),1)*DG8*8)),0))</f>
        <v>0</v>
      </c>
      <c r="BI8" s="460">
        <f ca="1">IF($A8="N/A"," ",IF(OR(Dayrun=1,Dayrun=8,Dayrun=11),MAX(0,(_xll.xSPRDOPT(P8,($E8-'Pricing Inputs'!$X43*$D8),$CV8,0,($CQ8+IF(Smile=TRUE,VLOOKUP(MAX(-5,$H8-P8),Volsmile,2),0)),$CT8,$CU8,($A8-DateToday)+15,ABS(Option-2),1)*DG8*8)),0))</f>
        <v>0</v>
      </c>
      <c r="BJ8" s="462">
        <f ca="1">IF($A8="N/A"," ",IF(OR(Dayrun&lt;=2,Dayrun&gt;=11),IF(OffPeakEx=TRUE,MAX(0,(_xll.xSPRDOPT(Q8,($E8-'Pricing Inputs'!$X43*$D8),$CV8,0,($CQ8+IF(Smile=TRUE,VLOOKUP(MAX(-5,$H8-Q8),Volsmile,2),0)),$CT8,$CU8,($A8-DateToday)+15,ABS(Option-2),1)*DG8*8)),0),0))</f>
        <v>0</v>
      </c>
      <c r="BK8" s="358">
        <f t="shared" ca="1" si="0"/>
        <v>43743.459418436767</v>
      </c>
      <c r="BL8" s="359">
        <f t="shared" ca="1" si="1"/>
        <v>43743.459418436767</v>
      </c>
      <c r="BM8" s="359">
        <f t="shared" ca="1" si="2"/>
        <v>291207.07436030381</v>
      </c>
      <c r="BN8" s="359">
        <f t="shared" ca="1" si="3"/>
        <v>16269.612259348149</v>
      </c>
      <c r="BO8" s="359">
        <f t="shared" ca="1" si="4"/>
        <v>16269.612259348149</v>
      </c>
      <c r="BP8" s="359">
        <f t="shared" ca="1" si="5"/>
        <v>52946.740792782512</v>
      </c>
      <c r="BQ8" s="359">
        <f t="shared" ca="1" si="6"/>
        <v>61542.392364525447</v>
      </c>
      <c r="BR8" s="359">
        <f t="shared" ca="1" si="7"/>
        <v>61542.392364525447</v>
      </c>
      <c r="BS8" s="360">
        <f t="shared" ca="1" si="8"/>
        <v>66183.425990978139</v>
      </c>
      <c r="BT8" s="361">
        <f t="shared" ca="1" si="9"/>
        <v>66622.507710673483</v>
      </c>
      <c r="BU8" s="362">
        <f t="shared" ca="1" si="10"/>
        <v>66622.507710673483</v>
      </c>
      <c r="BV8" s="362">
        <f t="shared" ca="1" si="11"/>
        <v>1413.4848457339126</v>
      </c>
      <c r="BW8" s="362">
        <f t="shared" ca="1" si="12"/>
        <v>6675.4628319350413</v>
      </c>
      <c r="BX8" s="362">
        <f t="shared" ca="1" si="13"/>
        <v>6675.4628319350413</v>
      </c>
      <c r="BY8" s="362">
        <f t="shared" ca="1" si="14"/>
        <v>256.9972446788932</v>
      </c>
      <c r="BZ8" s="362">
        <f t="shared" ca="1" si="15"/>
        <v>524.91035596931761</v>
      </c>
      <c r="CA8" s="362">
        <f t="shared" ca="1" si="16"/>
        <v>524.91035596931761</v>
      </c>
      <c r="CB8" s="363">
        <f t="shared" ca="1" si="17"/>
        <v>321.24655584861648</v>
      </c>
      <c r="CC8" s="366">
        <f t="shared" ca="1" si="18"/>
        <v>43743.459418436767</v>
      </c>
      <c r="CD8" s="367">
        <f t="shared" ca="1" si="19"/>
        <v>43743.459418436767</v>
      </c>
      <c r="CE8" s="367">
        <f t="shared" ca="1" si="20"/>
        <v>291207.07436030381</v>
      </c>
      <c r="CF8" s="367">
        <f t="shared" ca="1" si="21"/>
        <v>16269.612259348149</v>
      </c>
      <c r="CG8" s="367">
        <f t="shared" ca="1" si="22"/>
        <v>16269.612259348149</v>
      </c>
      <c r="CH8" s="367">
        <f t="shared" ca="1" si="23"/>
        <v>52946.740792782512</v>
      </c>
      <c r="CI8" s="367">
        <f t="shared" ca="1" si="24"/>
        <v>61542.392364525447</v>
      </c>
      <c r="CJ8" s="367">
        <f t="shared" ca="1" si="25"/>
        <v>61542.392364525447</v>
      </c>
      <c r="CK8" s="368">
        <f t="shared" ca="1" si="26"/>
        <v>66183.425990978139</v>
      </c>
      <c r="CL8" s="369">
        <f t="shared" si="73"/>
        <v>0.39</v>
      </c>
      <c r="CM8" s="370">
        <f t="shared" si="74"/>
        <v>0.75</v>
      </c>
      <c r="CN8" s="370">
        <f t="shared" si="75"/>
        <v>0.75</v>
      </c>
      <c r="CO8" s="370">
        <f t="shared" si="76"/>
        <v>0.19500000000000001</v>
      </c>
      <c r="CP8" s="370">
        <f t="shared" si="77"/>
        <v>0.45</v>
      </c>
      <c r="CQ8" s="370">
        <f t="shared" si="78"/>
        <v>0.45</v>
      </c>
      <c r="CR8" s="370">
        <f t="shared" ca="1" si="27"/>
        <v>0.59499999999999997</v>
      </c>
      <c r="CS8" s="370">
        <f t="shared" ca="1" si="28"/>
        <v>1.17</v>
      </c>
      <c r="CT8" s="370">
        <f t="shared" ca="1" si="29"/>
        <v>0.66325938949364249</v>
      </c>
      <c r="CU8" s="370">
        <f>IF($A8="N/A"," ",IF('Pricing Inputs'!$AR$23=TRUE,Inputs!$S$22,VLOOKUP($A8,CorrelationTable,2,FALSE)))</f>
        <v>0.75</v>
      </c>
      <c r="CV8" s="371">
        <f ca="1">IF($A8="N/A"," ",F8+G8+(D8*('Pricing Inputs'!X43)))</f>
        <v>0</v>
      </c>
      <c r="CW8" s="372">
        <f ca="1">IF($A8="N/A"," ",IF(PV=1,0,'Pricing Inputs'!Y43))</f>
        <v>3.7540601199597998E-2</v>
      </c>
      <c r="CX8" s="373">
        <f t="shared" ca="1" si="30"/>
        <v>0.97954112680883065</v>
      </c>
      <c r="CY8" s="417">
        <f ca="1">IF($A8="N/A"," ",(IF(MONTH(A8)&gt;=4,IF(MONTH(A8)&lt;=10,Inputs!$S$26,Inputs!$S$27),Inputs!$S$27))*$CX8)</f>
        <v>120.48355859748617</v>
      </c>
      <c r="CZ8" s="374">
        <f t="shared" ca="1" si="79"/>
        <v>243110.92808462071</v>
      </c>
      <c r="DA8" s="446">
        <f t="shared" ca="1" si="80"/>
        <v>410337.24114406446</v>
      </c>
      <c r="DB8" s="375">
        <f t="shared" ca="1" si="81"/>
        <v>147645.76179715566</v>
      </c>
      <c r="DC8" s="375">
        <f t="shared" ca="1" si="82"/>
        <v>1991.7286462614222</v>
      </c>
      <c r="DD8" s="376">
        <f t="shared" ca="1" si="83"/>
        <v>653448.1692286852</v>
      </c>
      <c r="DE8" s="377">
        <f t="shared" si="84"/>
        <v>19.8</v>
      </c>
      <c r="DF8" s="378">
        <f t="shared" si="85"/>
        <v>3.6</v>
      </c>
      <c r="DG8" s="379">
        <f t="shared" si="86"/>
        <v>4.5</v>
      </c>
      <c r="DH8" s="380">
        <f>IF($A8="N/A"," ",IF(Option=1,$D8*Inputs!$S$15*SUM(AS8:BA8),0))</f>
        <v>0</v>
      </c>
      <c r="DI8" s="381">
        <f>IF($A8="N/A"," ",IF(Option=1,$D8*Inputs!$S$16*SUM(AS8:BA8),0))</f>
        <v>0</v>
      </c>
      <c r="DJ8" s="463">
        <f t="shared" ca="1" si="87"/>
        <v>38169.191363683618</v>
      </c>
      <c r="DK8" s="463">
        <f t="shared" ca="1" si="88"/>
        <v>42506.599473193121</v>
      </c>
      <c r="DL8" s="463">
        <f t="shared" ca="1" si="89"/>
        <v>0</v>
      </c>
      <c r="DM8" s="463">
        <f t="shared" ca="1" si="90"/>
        <v>0</v>
      </c>
    </row>
    <row r="9" spans="1:117" x14ac:dyDescent="0.2">
      <c r="A9" s="343">
        <f>IF(A8="N/A","N/A",IF(EDATE(A8,1)&gt;Inputs!$S$5,"N/A",EDATE(A8,1)))</f>
        <v>37288</v>
      </c>
      <c r="B9" s="344">
        <f t="shared" si="31"/>
        <v>2002</v>
      </c>
      <c r="C9" s="345">
        <f t="shared" ca="1" si="32"/>
        <v>3.7775000000000003</v>
      </c>
      <c r="D9" s="346">
        <f t="shared" si="33"/>
        <v>9.5</v>
      </c>
      <c r="E9" s="347">
        <f t="shared" ca="1" si="34"/>
        <v>35.886250000000004</v>
      </c>
      <c r="F9" s="348">
        <f t="shared" ca="1" si="35"/>
        <v>0</v>
      </c>
      <c r="G9" s="348">
        <f ca="1">IF(A9="N/A"," ",Perstart/VLOOKUP(Dayrun,'Pricing Inputs'!$AQ$4:$AS$14,3)/(CY9/CX9))</f>
        <v>0</v>
      </c>
      <c r="H9" s="349">
        <f t="shared" ca="1" si="36"/>
        <v>35.886250000000004</v>
      </c>
      <c r="I9" s="350">
        <f t="shared" si="37"/>
        <v>31.866665649414063</v>
      </c>
      <c r="J9" s="351">
        <f t="shared" si="38"/>
        <v>31.866665649414063</v>
      </c>
      <c r="K9" s="351">
        <f t="shared" si="39"/>
        <v>17.75</v>
      </c>
      <c r="L9" s="351">
        <f t="shared" si="40"/>
        <v>27.416000366210938</v>
      </c>
      <c r="M9" s="351">
        <f t="shared" si="41"/>
        <v>27.416000366210938</v>
      </c>
      <c r="N9" s="351">
        <f t="shared" si="42"/>
        <v>17.75</v>
      </c>
      <c r="O9" s="351">
        <f t="shared" si="43"/>
        <v>18.916500091552734</v>
      </c>
      <c r="P9" s="351">
        <f t="shared" si="44"/>
        <v>18.916500091552734</v>
      </c>
      <c r="Q9" s="352">
        <f t="shared" si="45"/>
        <v>17.75</v>
      </c>
      <c r="R9" s="353">
        <f t="shared" ca="1" si="46"/>
        <v>4.0195843505859408</v>
      </c>
      <c r="S9" s="347">
        <f t="shared" ca="1" si="47"/>
        <v>4.0195843505859408</v>
      </c>
      <c r="T9" s="347">
        <f t="shared" ca="1" si="48"/>
        <v>18.136250000000004</v>
      </c>
      <c r="U9" s="347">
        <f t="shared" ca="1" si="49"/>
        <v>8.4702496337890665</v>
      </c>
      <c r="V9" s="347">
        <f t="shared" ca="1" si="50"/>
        <v>8.4702496337890665</v>
      </c>
      <c r="W9" s="347">
        <f t="shared" ca="1" si="51"/>
        <v>18.136250000000004</v>
      </c>
      <c r="X9" s="347">
        <f t="shared" ca="1" si="52"/>
        <v>16.96974990844727</v>
      </c>
      <c r="Y9" s="347">
        <f t="shared" ca="1" si="53"/>
        <v>16.96974990844727</v>
      </c>
      <c r="Z9" s="354">
        <f t="shared" ca="1" si="54"/>
        <v>18.136250000000004</v>
      </c>
      <c r="AA9" s="350">
        <f ca="1">IF($A9="N/A"," ",IF(Dayrun&gt;=3,(MAX(0,(_xll.xSPRDOPT(I9,($E9-'Pricing Inputs'!$X44*$D9),$CV9,0,($CN9+IF(Smile=TRUE,VLOOKUP(MAX(-5,$H9-I9),Volsmile,2),0)),$CT9,$CU9,($A9-DateToday)+15,ABS(Option-2),0)-R9))),0))</f>
        <v>3.2534809129896693</v>
      </c>
      <c r="AB9" s="351">
        <f ca="1">IF($A9="N/A"," ",IF(Dayrun&gt;=6,MAX(0,(_xll.xSPRDOPT(J9,($E9-'Pricing Inputs'!$X44*$D9),$CV9,0,($CN9+IF(Smile=TRUE,VLOOKUP(MAX(-5,$H9-J9),Volsmile,2),0)),$CT9,$CU9,($A9-DateToday)+15,ABS(Option-2),0)-S9)),0))</f>
        <v>3.2534809129896693</v>
      </c>
      <c r="AC9" s="351">
        <f ca="1">IF($A9="N/A"," ",IF(OR(Dayrun&lt;=2,Dayrun&gt;=9),IF(OffPeakEx=TRUE,MAX(0,(_xll.xSPRDOPT(K9,($E9-'Pricing Inputs'!$X44*$D9),$CV9,0,($CQ9+IF(Smile=TRUE,VLOOKUP(MAX(-5,$H9-K9),Volsmile,2),0)),$CT9,$CU9,($A9-DateToday)+15,ABS(Option-2),0)-T9)),0),0))</f>
        <v>4.2760814783424195E-2</v>
      </c>
      <c r="AD9" s="351">
        <f ca="1">IF($A9="N/A"," ",IF(OR(Dayrun=1,Dayrun=4,Dayrun=5,Dayrun=7,Dayrun=8,Dayrun=10,Dayrun=11),MAX(0,(_xll.xSPRDOPT(L9,($E9-'Pricing Inputs'!$X44*$D9),$CV9,0,($CQ9+IF(Smile=TRUE,VLOOKUP(MAX(-5,$H9-L9),Volsmile,2),0)),$CT9,$CU9,($A9-DateToday)+15,ABS(Option-2),0)-U9)),0))</f>
        <v>1.1477766459767302</v>
      </c>
      <c r="AE9" s="351">
        <f ca="1">IF($A9="N/A"," ",IF(OR(Dayrun=1,Dayrun=7,Dayrun=8,Dayrun=10,Dayrun=11),MAX(0,(_xll.xSPRDOPT(M9,($E9-'Pricing Inputs'!$X44*$D9),$CV9,0,($CQ9+IF(Smile=TRUE,VLOOKUP(MAX(-5,$H9-M9),Volsmile,2),0)),$CT9,$CU9,($A9-DateToday)+15,ABS(Option-2),0)-V9)),0))</f>
        <v>1.1477766459767302</v>
      </c>
      <c r="AF9" s="351">
        <f ca="1">IF($A9="N/A"," ",IF(OR(Dayrun&lt;=2,Dayrun&gt;=10),IF(OffPeakEx=TRUE,MAX(0,(_xll.xSPRDOPT(N9,($E9-'Pricing Inputs'!$X44*$D9),$CV9,0,($CQ9+IF(Smile=TRUE,VLOOKUP(MAX(-5,$H9-N9),Volsmile,2),0)),$CT9,$CU9,($A9-DateToday)+15,ABS(Option-2),0)-W9)),0),0))</f>
        <v>4.2760814783424195E-2</v>
      </c>
      <c r="AG9" s="351">
        <f ca="1">IF($A9="N/A"," ",IF(OR(Dayrun=1,Dayrun=5,Dayrun=8,Dayrun=11),MAX(0,(_xll.xSPRDOPT(O9,($E9-'Pricing Inputs'!$X44*$D9),$CV9,0,($CQ9+IF(Smile=TRUE,VLOOKUP(MAX(-5,$H9-O9),Volsmile,2),0)),$CT9,$CU9,($A9-DateToday)+15,ABS(Option-2),0)-X9)),0))</f>
        <v>7.5643424344001176E-2</v>
      </c>
      <c r="AH9" s="351">
        <f ca="1">IF($A9="N/A"," ",IF(OR(Dayrun=1,Dayrun=8,Dayrun=11),MAX(0,(_xll.xSPRDOPT(P9,($E9-'Pricing Inputs'!$X44*$D9),$CV9,0,($CQ9+IF(Smile=TRUE,VLOOKUP(MAX(-5,$H9-P9),Volsmile,2),0)),$CT9,$CU9,($A9-DateToday)+15,ABS(Option-2),0)-Y9)),0))</f>
        <v>7.5643424344001176E-2</v>
      </c>
      <c r="AI9" s="351">
        <f ca="1">IF($A9="N/A"," ",IF(OR(Dayrun&lt;=2,Dayrun&gt;=11),IF(OffPeakEx=TRUE,MAX(0,(_xll.xSPRDOPT(Q9,($E9-'Pricing Inputs'!$X44*$D9),$CV9,0,($CQ9+IF(Smile=TRUE,VLOOKUP(MAX(-5,$H9-Q9),Volsmile,2),0)),$CT9,$CU9,($A9-DateToday)+15,ABS(Option-2),0)-Z9)),0),0))</f>
        <v>4.2760814783424195E-2</v>
      </c>
      <c r="AJ9" s="355">
        <f t="shared" ca="1" si="55"/>
        <v>4.0195843505859408</v>
      </c>
      <c r="AK9" s="356">
        <f t="shared" ca="1" si="56"/>
        <v>4.0195843505859408</v>
      </c>
      <c r="AL9" s="356">
        <f t="shared" ca="1" si="57"/>
        <v>18.136250000000004</v>
      </c>
      <c r="AM9" s="356">
        <f t="shared" ca="1" si="58"/>
        <v>8.4702496337890665</v>
      </c>
      <c r="AN9" s="356">
        <f t="shared" ca="1" si="59"/>
        <v>8.4702496337890665</v>
      </c>
      <c r="AO9" s="356">
        <f t="shared" ca="1" si="60"/>
        <v>18.136250000000004</v>
      </c>
      <c r="AP9" s="356">
        <f t="shared" ca="1" si="61"/>
        <v>16.96974990844727</v>
      </c>
      <c r="AQ9" s="356">
        <f t="shared" ca="1" si="62"/>
        <v>16.96974990844727</v>
      </c>
      <c r="AR9" s="357">
        <f t="shared" ca="1" si="63"/>
        <v>18.136250000000004</v>
      </c>
      <c r="AS9" s="364">
        <f t="shared" ca="1" si="64"/>
        <v>17301.124502974752</v>
      </c>
      <c r="AT9" s="364">
        <f t="shared" ca="1" si="65"/>
        <v>17301.124502974752</v>
      </c>
      <c r="AU9" s="364">
        <f t="shared" ca="1" si="66"/>
        <v>17301.124502974752</v>
      </c>
      <c r="AV9" s="364">
        <f t="shared" ca="1" si="67"/>
        <v>3460.2249005949507</v>
      </c>
      <c r="AW9" s="364">
        <f t="shared" ca="1" si="68"/>
        <v>3460.2249005949507</v>
      </c>
      <c r="AX9" s="364">
        <f t="shared" ca="1" si="69"/>
        <v>3460.2249005949507</v>
      </c>
      <c r="AY9" s="364">
        <f t="shared" ca="1" si="70"/>
        <v>3460.2249005949507</v>
      </c>
      <c r="AZ9" s="364">
        <f t="shared" ca="1" si="71"/>
        <v>3460.2249005949507</v>
      </c>
      <c r="BA9" s="365">
        <f t="shared" ca="1" si="72"/>
        <v>3460.2249005949507</v>
      </c>
      <c r="BB9" s="461">
        <f ca="1">IF($A9="N/A"," ",IF(Dayrun&gt;=3,(MAX(0,(_xll.xSPRDOPT(I9,($E9-'Pricing Inputs'!$X44*$D9),$CV9,0,($CN9+IF(Smile=TRUE,VLOOKUP(MAX(-5,$H9-I9),Volsmile,2),0)),$CT9,$CU9,($A9-DateToday)+15,ABS(Option-2),1)*DE9*8))),0))</f>
        <v>0</v>
      </c>
      <c r="BC9" s="460">
        <f ca="1">IF($A9="N/A"," ",IF(Dayrun&gt;=6,MAX(0,(_xll.xSPRDOPT(J9,($E9-'Pricing Inputs'!$X44*$D9),$CV9,0,($CN9+IF(Smile=TRUE,VLOOKUP(MAX(-5,$H9-J9),Volsmile,2),0)),$CT9,$CU9,($A9-DateToday)+15,ABS(Option-2),1)*DE9*8)),0))</f>
        <v>0</v>
      </c>
      <c r="BD9" s="460">
        <f ca="1">IF($A9="N/A"," ",IF(OR(Dayrun&lt;=2,Dayrun&gt;=9),IF(OffPeakEx=TRUE,MAX(0,(_xll.xSPRDOPT(K9,($E9-'Pricing Inputs'!$X44*$D9),$CV9,0,($CQ9+IF(Smile=TRUE,VLOOKUP(MAX(-5,$H9-K9),Volsmile,2),0)),$CT9,$CU9,($A9-DateToday)+15,ABS(Option-2),1)*DE9*8)),0),0))</f>
        <v>0</v>
      </c>
      <c r="BE9" s="460">
        <f ca="1">IF($A9="N/A"," ",IF(OR(Dayrun=1,Dayrun=4,Dayrun=5,Dayrun=7,Dayrun=8,Dayrun=10,Dayrun=11),MAX(0,(_xll.xSPRDOPT(L9,($E9-'Pricing Inputs'!$X44*$D9),$CV9,0,($CQ9+IF(Smile=TRUE,VLOOKUP(MAX(-5,$H9-L9),Volsmile,2),0)),$CT9,$CU9,($A9-DateToday)+15,ABS(Option-2),1)*DF9*8)),0))</f>
        <v>0</v>
      </c>
      <c r="BF9" s="460">
        <f ca="1">IF($A9="N/A"," ",IF(OR(Dayrun=1,Dayrun=7,Dayrun=8,Dayrun=10,Dayrun=11),MAX(0,(_xll.xSPRDOPT(M9,($E9-'Pricing Inputs'!$X44*$D9),$CV9,0,($CQ9+IF(Smile=TRUE,VLOOKUP(MAX(-5,$H9-M9),Volsmile,2),0)),$CT9,$CU9,($A9-DateToday)+15,ABS(Option-2),1)*DF9*8)),0))</f>
        <v>0</v>
      </c>
      <c r="BG9" s="460">
        <f ca="1">IF($A9="N/A"," ",IF(OR(Dayrun&lt;=2,Dayrun&gt;=10),IF(OffPeakEx=TRUE,MAX(0,(_xll.xSPRDOPT(N9,($E9-'Pricing Inputs'!$X44*$D9),$CV9,0,($CQ9+IF(Smile=TRUE,VLOOKUP(MAX(-5,$H9-N9),Volsmile,2),0)),$CT9,$CU9,($A9-DateToday)+15,ABS(Option-2),1)*DF9*8)),0),0))</f>
        <v>0</v>
      </c>
      <c r="BH9" s="460">
        <f ca="1">IF($A9="N/A"," ",IF(OR(Dayrun=1,Dayrun=5,Dayrun=8,Dayrun=11),MAX(0,(_xll.xSPRDOPT(O9,($E9-'Pricing Inputs'!$X44*$D9),$CV9,0,($CQ9+IF(Smile=TRUE,VLOOKUP(MAX(-5,$H9-O9),Volsmile,2),0)),$CT9,$CU9,($A9-DateToday)+15,ABS(Option-2),1)*DG9*8)),0))</f>
        <v>0</v>
      </c>
      <c r="BI9" s="460">
        <f ca="1">IF($A9="N/A"," ",IF(OR(Dayrun=1,Dayrun=8,Dayrun=11),MAX(0,(_xll.xSPRDOPT(P9,($E9-'Pricing Inputs'!$X44*$D9),$CV9,0,($CQ9+IF(Smile=TRUE,VLOOKUP(MAX(-5,$H9-P9),Volsmile,2),0)),$CT9,$CU9,($A9-DateToday)+15,ABS(Option-2),1)*DG9*8)),0))</f>
        <v>0</v>
      </c>
      <c r="BJ9" s="462">
        <f ca="1">IF($A9="N/A"," ",IF(OR(Dayrun&lt;=2,Dayrun&gt;=11),IF(OffPeakEx=TRUE,MAX(0,(_xll.xSPRDOPT(Q9,($E9-'Pricing Inputs'!$X44*$D9),$CV9,0,($CQ9+IF(Smile=TRUE,VLOOKUP(MAX(-5,$H9-Q9),Volsmile,2),0)),$CT9,$CU9,($A9-DateToday)+15,ABS(Option-2),1)*DG9*8)),0),0))</f>
        <v>0</v>
      </c>
      <c r="BK9" s="358">
        <f t="shared" ca="1" si="0"/>
        <v>69543.32929969627</v>
      </c>
      <c r="BL9" s="359">
        <f t="shared" ca="1" si="1"/>
        <v>69543.32929969627</v>
      </c>
      <c r="BM9" s="359">
        <f t="shared" ca="1" si="2"/>
        <v>313777.51926707593</v>
      </c>
      <c r="BN9" s="359">
        <f t="shared" ca="1" si="3"/>
        <v>29308.96869709219</v>
      </c>
      <c r="BO9" s="359">
        <f t="shared" ca="1" si="4"/>
        <v>29308.96869709219</v>
      </c>
      <c r="BP9" s="359">
        <f t="shared" ca="1" si="5"/>
        <v>62755.50385341519</v>
      </c>
      <c r="BQ9" s="359">
        <f t="shared" ca="1" si="6"/>
        <v>58719.151190078126</v>
      </c>
      <c r="BR9" s="359">
        <f t="shared" ca="1" si="7"/>
        <v>58719.151190078126</v>
      </c>
      <c r="BS9" s="360">
        <f t="shared" ca="1" si="8"/>
        <v>62755.50385341519</v>
      </c>
      <c r="BT9" s="361">
        <f t="shared" ca="1" si="9"/>
        <v>56288.878343686236</v>
      </c>
      <c r="BU9" s="362">
        <f t="shared" ca="1" si="10"/>
        <v>56288.878343686236</v>
      </c>
      <c r="BV9" s="362">
        <f t="shared" ca="1" si="11"/>
        <v>739.81018041666528</v>
      </c>
      <c r="BW9" s="362">
        <f t="shared" ca="1" si="12"/>
        <v>3971.5653307300372</v>
      </c>
      <c r="BX9" s="362">
        <f t="shared" ca="1" si="13"/>
        <v>3971.5653307300372</v>
      </c>
      <c r="BY9" s="362">
        <f t="shared" ca="1" si="14"/>
        <v>147.96203608333309</v>
      </c>
      <c r="BZ9" s="362">
        <f t="shared" ca="1" si="15"/>
        <v>261.74326048138312</v>
      </c>
      <c r="CA9" s="362">
        <f t="shared" ca="1" si="16"/>
        <v>261.74326048138312</v>
      </c>
      <c r="CB9" s="363">
        <f t="shared" ca="1" si="17"/>
        <v>147.96203608333309</v>
      </c>
      <c r="CC9" s="366">
        <f t="shared" ca="1" si="18"/>
        <v>69543.32929969627</v>
      </c>
      <c r="CD9" s="367">
        <f t="shared" ca="1" si="19"/>
        <v>69543.32929969627</v>
      </c>
      <c r="CE9" s="367">
        <f t="shared" ca="1" si="20"/>
        <v>313777.51926707593</v>
      </c>
      <c r="CF9" s="367">
        <f t="shared" ca="1" si="21"/>
        <v>29308.96869709219</v>
      </c>
      <c r="CG9" s="367">
        <f t="shared" ca="1" si="22"/>
        <v>29308.96869709219</v>
      </c>
      <c r="CH9" s="367">
        <f t="shared" ca="1" si="23"/>
        <v>62755.50385341519</v>
      </c>
      <c r="CI9" s="367">
        <f t="shared" ca="1" si="24"/>
        <v>58719.151190078126</v>
      </c>
      <c r="CJ9" s="367">
        <f t="shared" ca="1" si="25"/>
        <v>58719.151190078126</v>
      </c>
      <c r="CK9" s="368">
        <f t="shared" ca="1" si="26"/>
        <v>62755.50385341519</v>
      </c>
      <c r="CL9" s="369">
        <f t="shared" si="73"/>
        <v>0.35</v>
      </c>
      <c r="CM9" s="370">
        <f t="shared" si="74"/>
        <v>0.75</v>
      </c>
      <c r="CN9" s="370">
        <f t="shared" si="75"/>
        <v>0.75</v>
      </c>
      <c r="CO9" s="370">
        <f t="shared" si="76"/>
        <v>0.17499999999999999</v>
      </c>
      <c r="CP9" s="370">
        <f t="shared" si="77"/>
        <v>0.45</v>
      </c>
      <c r="CQ9" s="370">
        <f t="shared" si="78"/>
        <v>0.45</v>
      </c>
      <c r="CR9" s="370">
        <f t="shared" ca="1" si="27"/>
        <v>0.59750000000000003</v>
      </c>
      <c r="CS9" s="370">
        <f t="shared" ca="1" si="28"/>
        <v>1.17</v>
      </c>
      <c r="CT9" s="370">
        <f t="shared" ca="1" si="29"/>
        <v>0.66020164490020328</v>
      </c>
      <c r="CU9" s="370">
        <f>IF($A9="N/A"," ",IF('Pricing Inputs'!$AR$23=TRUE,Inputs!$S$22,VLOOKUP($A9,CorrelationTable,2,FALSE)))</f>
        <v>0.75</v>
      </c>
      <c r="CV9" s="371">
        <f ca="1">IF($A9="N/A"," ",F9+G9+(D9*('Pricing Inputs'!X44)))</f>
        <v>0</v>
      </c>
      <c r="CW9" s="372">
        <f ca="1">IF($A9="N/A"," ",IF(PV=1,0,'Pricing Inputs'!Y44))</f>
        <v>3.7457872130751503E-2</v>
      </c>
      <c r="CX9" s="373">
        <f t="shared" ca="1" si="30"/>
        <v>0.97680242225467218</v>
      </c>
      <c r="CY9" s="417">
        <f ca="1">IF($A9="N/A"," ",(IF(MONTH(A9)&gt;=4,IF(MONTH(A9)&lt;=10,Inputs!$S$26,Inputs!$S$27),Inputs!$S$27))*$CX9)</f>
        <v>120.14669793732467</v>
      </c>
      <c r="CZ9" s="374">
        <f t="shared" ca="1" si="79"/>
        <v>315142.89837373316</v>
      </c>
      <c r="DA9" s="446">
        <f t="shared" ca="1" si="80"/>
        <v>439288.52697390632</v>
      </c>
      <c r="DB9" s="375">
        <f t="shared" ca="1" si="81"/>
        <v>121044.37386979531</v>
      </c>
      <c r="DC9" s="375">
        <f t="shared" ca="1" si="82"/>
        <v>1035.7342525833315</v>
      </c>
      <c r="DD9" s="376">
        <f t="shared" ca="1" si="83"/>
        <v>754431.42534763936</v>
      </c>
      <c r="DE9" s="377">
        <f t="shared" si="84"/>
        <v>18</v>
      </c>
      <c r="DF9" s="378">
        <f t="shared" si="85"/>
        <v>3.6</v>
      </c>
      <c r="DG9" s="379">
        <f t="shared" si="86"/>
        <v>3.6</v>
      </c>
      <c r="DH9" s="380">
        <f>IF($A9="N/A"," ",IF(Option=1,$D9*Inputs!$S$15*SUM(AS9:BA9),0))</f>
        <v>0</v>
      </c>
      <c r="DI9" s="381">
        <f>IF($A9="N/A"," ",IF(Option=1,$D9*Inputs!$S$16*SUM(AS9:BA9),0))</f>
        <v>0</v>
      </c>
      <c r="DJ9" s="463">
        <f t="shared" ca="1" si="87"/>
        <v>34602.249005949503</v>
      </c>
      <c r="DK9" s="463">
        <f t="shared" ca="1" si="88"/>
        <v>38062.473906544445</v>
      </c>
      <c r="DL9" s="463">
        <f t="shared" ca="1" si="89"/>
        <v>0</v>
      </c>
      <c r="DM9" s="463">
        <f t="shared" ca="1" si="90"/>
        <v>0</v>
      </c>
    </row>
    <row r="10" spans="1:117" x14ac:dyDescent="0.2">
      <c r="A10" s="343">
        <f>IF(A9="N/A","N/A",IF(EDATE(A9,1)&gt;Inputs!$S$5,"N/A",EDATE(A9,1)))</f>
        <v>37316</v>
      </c>
      <c r="B10" s="344">
        <f t="shared" si="31"/>
        <v>2002</v>
      </c>
      <c r="C10" s="345">
        <f t="shared" ca="1" si="32"/>
        <v>3.7625000000000002</v>
      </c>
      <c r="D10" s="346">
        <f t="shared" si="33"/>
        <v>9.5</v>
      </c>
      <c r="E10" s="347">
        <f t="shared" ca="1" si="34"/>
        <v>35.743749999999999</v>
      </c>
      <c r="F10" s="348">
        <f t="shared" ca="1" si="35"/>
        <v>0</v>
      </c>
      <c r="G10" s="348">
        <f ca="1">IF(A10="N/A"," ",Perstart/VLOOKUP(Dayrun,'Pricing Inputs'!$AQ$4:$AS$14,3)/(CY10/CX10))</f>
        <v>0</v>
      </c>
      <c r="H10" s="349">
        <f t="shared" ca="1" si="36"/>
        <v>35.743749999999999</v>
      </c>
      <c r="I10" s="350">
        <f t="shared" si="37"/>
        <v>30.769767761230469</v>
      </c>
      <c r="J10" s="351">
        <f t="shared" si="38"/>
        <v>30.769767761230469</v>
      </c>
      <c r="K10" s="351">
        <f t="shared" si="39"/>
        <v>18.75</v>
      </c>
      <c r="L10" s="351">
        <f t="shared" si="40"/>
        <v>22.419998168945313</v>
      </c>
      <c r="M10" s="351">
        <f t="shared" si="41"/>
        <v>22.419998168945313</v>
      </c>
      <c r="N10" s="351">
        <f t="shared" si="42"/>
        <v>18.75</v>
      </c>
      <c r="O10" s="351">
        <f t="shared" si="43"/>
        <v>16.920000076293945</v>
      </c>
      <c r="P10" s="351">
        <f t="shared" si="44"/>
        <v>16.920000076293945</v>
      </c>
      <c r="Q10" s="352">
        <f t="shared" si="45"/>
        <v>18.75</v>
      </c>
      <c r="R10" s="353">
        <f t="shared" ca="1" si="46"/>
        <v>4.9739822387695298</v>
      </c>
      <c r="S10" s="347">
        <f t="shared" ca="1" si="47"/>
        <v>4.9739822387695298</v>
      </c>
      <c r="T10" s="347">
        <f t="shared" ca="1" si="48"/>
        <v>16.993749999999999</v>
      </c>
      <c r="U10" s="347">
        <f t="shared" ca="1" si="49"/>
        <v>13.323751831054686</v>
      </c>
      <c r="V10" s="347">
        <f t="shared" ca="1" si="50"/>
        <v>13.323751831054686</v>
      </c>
      <c r="W10" s="347">
        <f t="shared" ca="1" si="51"/>
        <v>16.993749999999999</v>
      </c>
      <c r="X10" s="347">
        <f t="shared" ca="1" si="52"/>
        <v>18.823749923706053</v>
      </c>
      <c r="Y10" s="347">
        <f t="shared" ca="1" si="53"/>
        <v>18.823749923706053</v>
      </c>
      <c r="Z10" s="354">
        <f t="shared" ca="1" si="54"/>
        <v>16.993749999999999</v>
      </c>
      <c r="AA10" s="350">
        <f ca="1">IF($A10="N/A"," ",IF(Dayrun&gt;=3,(MAX(0,(_xll.xSPRDOPT(I10,($E10-'Pricing Inputs'!$X45*$D10),$CV10,0,($CN10+IF(Smile=TRUE,VLOOKUP(MAX(-5,$H10-I10),Volsmile,2),0)),$CT10,$CU10,($A10-DateToday)+15,ABS(Option-2),0)-R10))),0))</f>
        <v>3.0973841451891104</v>
      </c>
      <c r="AB10" s="351">
        <f ca="1">IF($A10="N/A"," ",IF(Dayrun&gt;=6,MAX(0,(_xll.xSPRDOPT(J10,($E10-'Pricing Inputs'!$X45*$D10),$CV10,0,($CN10+IF(Smile=TRUE,VLOOKUP(MAX(-5,$H10-J10),Volsmile,2),0)),$CT10,$CU10,($A10-DateToday)+15,ABS(Option-2),0)-S10)),0))</f>
        <v>3.0973841451891104</v>
      </c>
      <c r="AC10" s="351">
        <f ca="1">IF($A10="N/A"," ",IF(OR(Dayrun&lt;=2,Dayrun&gt;=9),IF(OffPeakEx=TRUE,MAX(0,(_xll.xSPRDOPT(K10,($E10-'Pricing Inputs'!$X45*$D10),$CV10,0,($CQ10+IF(Smile=TRUE,VLOOKUP(MAX(-5,$H10-K10),Volsmile,2),0)),$CT10,$CU10,($A10-DateToday)+15,ABS(Option-2),0)-T10)),0),0))</f>
        <v>8.9756350404552876E-2</v>
      </c>
      <c r="AD10" s="351">
        <f ca="1">IF($A10="N/A"," ",IF(OR(Dayrun=1,Dayrun=4,Dayrun=5,Dayrun=7,Dayrun=8,Dayrun=10,Dayrun=11),MAX(0,(_xll.xSPRDOPT(L10,($E10-'Pricing Inputs'!$X45*$D10),$CV10,0,($CQ10+IF(Smile=TRUE,VLOOKUP(MAX(-5,$H10-L10),Volsmile,2),0)),$CT10,$CU10,($A10-DateToday)+15,ABS(Option-2),0)-U10)),0))</f>
        <v>0.35316588924123948</v>
      </c>
      <c r="AE10" s="351">
        <f ca="1">IF($A10="N/A"," ",IF(OR(Dayrun=1,Dayrun=7,Dayrun=8,Dayrun=10,Dayrun=11),MAX(0,(_xll.xSPRDOPT(M10,($E10-'Pricing Inputs'!$X45*$D10),$CV10,0,($CQ10+IF(Smile=TRUE,VLOOKUP(MAX(-5,$H10-M10),Volsmile,2),0)),$CT10,$CU10,($A10-DateToday)+15,ABS(Option-2),0)-V10)),0))</f>
        <v>0.35316588924123948</v>
      </c>
      <c r="AF10" s="351">
        <f ca="1">IF($A10="N/A"," ",IF(OR(Dayrun&lt;=2,Dayrun&gt;=10),IF(OffPeakEx=TRUE,MAX(0,(_xll.xSPRDOPT(N10,($E10-'Pricing Inputs'!$X45*$D10),$CV10,0,($CQ10+IF(Smile=TRUE,VLOOKUP(MAX(-5,$H10-N10),Volsmile,2),0)),$CT10,$CU10,($A10-DateToday)+15,ABS(Option-2),0)-W10)),0),0))</f>
        <v>8.9756350404552876E-2</v>
      </c>
      <c r="AG10" s="351">
        <f ca="1">IF($A10="N/A"," ",IF(OR(Dayrun=1,Dayrun=5,Dayrun=8,Dayrun=11),MAX(0,(_xll.xSPRDOPT(O10,($E10-'Pricing Inputs'!$X45*$D10),$CV10,0,($CQ10+IF(Smile=TRUE,VLOOKUP(MAX(-5,$H10-O10),Volsmile,2),0)),$CT10,$CU10,($A10-DateToday)+15,ABS(Option-2),0)-X10)),0))</f>
        <v>3.6843893293294627E-2</v>
      </c>
      <c r="AH10" s="351">
        <f ca="1">IF($A10="N/A"," ",IF(OR(Dayrun=1,Dayrun=8,Dayrun=11),MAX(0,(_xll.xSPRDOPT(P10,($E10-'Pricing Inputs'!$X45*$D10),$CV10,0,($CQ10+IF(Smile=TRUE,VLOOKUP(MAX(-5,$H10-P10),Volsmile,2),0)),$CT10,$CU10,($A10-DateToday)+15,ABS(Option-2),0)-Y10)),0))</f>
        <v>3.6843893293294627E-2</v>
      </c>
      <c r="AI10" s="351">
        <f ca="1">IF($A10="N/A"," ",IF(OR(Dayrun&lt;=2,Dayrun&gt;=11),IF(OffPeakEx=TRUE,MAX(0,(_xll.xSPRDOPT(Q10,($E10-'Pricing Inputs'!$X45*$D10),$CV10,0,($CQ10+IF(Smile=TRUE,VLOOKUP(MAX(-5,$H10-Q10),Volsmile,2),0)),$CT10,$CU10,($A10-DateToday)+15,ABS(Option-2),0)-Z10)),0),0))</f>
        <v>8.9756350404552876E-2</v>
      </c>
      <c r="AJ10" s="355">
        <f t="shared" ca="1" si="55"/>
        <v>4.9739822387695298</v>
      </c>
      <c r="AK10" s="356">
        <f t="shared" ca="1" si="56"/>
        <v>4.9739822387695298</v>
      </c>
      <c r="AL10" s="356">
        <f t="shared" ca="1" si="57"/>
        <v>16.993749999999999</v>
      </c>
      <c r="AM10" s="356">
        <f t="shared" ca="1" si="58"/>
        <v>13.323751831054686</v>
      </c>
      <c r="AN10" s="356">
        <f t="shared" ca="1" si="59"/>
        <v>13.323751831054686</v>
      </c>
      <c r="AO10" s="356">
        <f t="shared" ca="1" si="60"/>
        <v>16.993749999999999</v>
      </c>
      <c r="AP10" s="356">
        <f t="shared" ca="1" si="61"/>
        <v>18.823749923706053</v>
      </c>
      <c r="AQ10" s="356">
        <f t="shared" ca="1" si="62"/>
        <v>18.823749923706053</v>
      </c>
      <c r="AR10" s="357">
        <f t="shared" ca="1" si="63"/>
        <v>16.993749999999999</v>
      </c>
      <c r="AS10" s="364">
        <f t="shared" ca="1" si="64"/>
        <v>18107.240929611951</v>
      </c>
      <c r="AT10" s="364">
        <f t="shared" ca="1" si="65"/>
        <v>18107.240929611951</v>
      </c>
      <c r="AU10" s="364">
        <f t="shared" ca="1" si="66"/>
        <v>18107.240929611951</v>
      </c>
      <c r="AV10" s="364">
        <f t="shared" ca="1" si="67"/>
        <v>4311.2478403837977</v>
      </c>
      <c r="AW10" s="364">
        <f t="shared" ca="1" si="68"/>
        <v>4311.2478403837977</v>
      </c>
      <c r="AX10" s="364">
        <f t="shared" ca="1" si="69"/>
        <v>4311.2478403837977</v>
      </c>
      <c r="AY10" s="364">
        <f t="shared" ca="1" si="70"/>
        <v>4311.2478403837977</v>
      </c>
      <c r="AZ10" s="364">
        <f t="shared" ca="1" si="71"/>
        <v>4311.2478403837977</v>
      </c>
      <c r="BA10" s="365">
        <f t="shared" ca="1" si="72"/>
        <v>4311.2478403837977</v>
      </c>
      <c r="BB10" s="461">
        <f ca="1">IF($A10="N/A"," ",IF(Dayrun&gt;=3,(MAX(0,(_xll.xSPRDOPT(I10,($E10-'Pricing Inputs'!$X45*$D10),$CV10,0,($CN10+IF(Smile=TRUE,VLOOKUP(MAX(-5,$H10-I10),Volsmile,2),0)),$CT10,$CU10,($A10-DateToday)+15,ABS(Option-2),1)*DE10*8))),0))</f>
        <v>0</v>
      </c>
      <c r="BC10" s="460">
        <f ca="1">IF($A10="N/A"," ",IF(Dayrun&gt;=6,MAX(0,(_xll.xSPRDOPT(J10,($E10-'Pricing Inputs'!$X45*$D10),$CV10,0,($CN10+IF(Smile=TRUE,VLOOKUP(MAX(-5,$H10-J10),Volsmile,2),0)),$CT10,$CU10,($A10-DateToday)+15,ABS(Option-2),1)*DE10*8)),0))</f>
        <v>0</v>
      </c>
      <c r="BD10" s="460">
        <f ca="1">IF($A10="N/A"," ",IF(OR(Dayrun&lt;=2,Dayrun&gt;=9),IF(OffPeakEx=TRUE,MAX(0,(_xll.xSPRDOPT(K10,($E10-'Pricing Inputs'!$X45*$D10),$CV10,0,($CQ10+IF(Smile=TRUE,VLOOKUP(MAX(-5,$H10-K10),Volsmile,2),0)),$CT10,$CU10,($A10-DateToday)+15,ABS(Option-2),1)*DE10*8)),0),0))</f>
        <v>0</v>
      </c>
      <c r="BE10" s="460">
        <f ca="1">IF($A10="N/A"," ",IF(OR(Dayrun=1,Dayrun=4,Dayrun=5,Dayrun=7,Dayrun=8,Dayrun=10,Dayrun=11),MAX(0,(_xll.xSPRDOPT(L10,($E10-'Pricing Inputs'!$X45*$D10),$CV10,0,($CQ10+IF(Smile=TRUE,VLOOKUP(MAX(-5,$H10-L10),Volsmile,2),0)),$CT10,$CU10,($A10-DateToday)+15,ABS(Option-2),1)*DF10*8)),0))</f>
        <v>0</v>
      </c>
      <c r="BF10" s="460">
        <f ca="1">IF($A10="N/A"," ",IF(OR(Dayrun=1,Dayrun=7,Dayrun=8,Dayrun=10,Dayrun=11),MAX(0,(_xll.xSPRDOPT(M10,($E10-'Pricing Inputs'!$X45*$D10),$CV10,0,($CQ10+IF(Smile=TRUE,VLOOKUP(MAX(-5,$H10-M10),Volsmile,2),0)),$CT10,$CU10,($A10-DateToday)+15,ABS(Option-2),1)*DF10*8)),0))</f>
        <v>0</v>
      </c>
      <c r="BG10" s="460">
        <f ca="1">IF($A10="N/A"," ",IF(OR(Dayrun&lt;=2,Dayrun&gt;=10),IF(OffPeakEx=TRUE,MAX(0,(_xll.xSPRDOPT(N10,($E10-'Pricing Inputs'!$X45*$D10),$CV10,0,($CQ10+IF(Smile=TRUE,VLOOKUP(MAX(-5,$H10-N10),Volsmile,2),0)),$CT10,$CU10,($A10-DateToday)+15,ABS(Option-2),1)*DF10*8)),0),0))</f>
        <v>0</v>
      </c>
      <c r="BH10" s="460">
        <f ca="1">IF($A10="N/A"," ",IF(OR(Dayrun=1,Dayrun=5,Dayrun=8,Dayrun=11),MAX(0,(_xll.xSPRDOPT(O10,($E10-'Pricing Inputs'!$X45*$D10),$CV10,0,($CQ10+IF(Smile=TRUE,VLOOKUP(MAX(-5,$H10-O10),Volsmile,2),0)),$CT10,$CU10,($A10-DateToday)+15,ABS(Option-2),1)*DG10*8)),0))</f>
        <v>0</v>
      </c>
      <c r="BI10" s="460">
        <f ca="1">IF($A10="N/A"," ",IF(OR(Dayrun=1,Dayrun=8,Dayrun=11),MAX(0,(_xll.xSPRDOPT(P10,($E10-'Pricing Inputs'!$X45*$D10),$CV10,0,($CQ10+IF(Smile=TRUE,VLOOKUP(MAX(-5,$H10-P10),Volsmile,2),0)),$CT10,$CU10,($A10-DateToday)+15,ABS(Option-2),1)*DG10*8)),0))</f>
        <v>0</v>
      </c>
      <c r="BJ10" s="462">
        <f ca="1">IF($A10="N/A"," ",IF(OR(Dayrun&lt;=2,Dayrun&gt;=11),IF(OffPeakEx=TRUE,MAX(0,(_xll.xSPRDOPT(Q10,($E10-'Pricing Inputs'!$X45*$D10),$CV10,0,($CQ10+IF(Smile=TRUE,VLOOKUP(MAX(-5,$H10-Q10),Volsmile,2),0)),$CT10,$CU10,($A10-DateToday)+15,ABS(Option-2),1)*DG10*8)),0),0))</f>
        <v>0</v>
      </c>
      <c r="BK10" s="358">
        <f t="shared" ca="1" si="0"/>
        <v>90065.094777010512</v>
      </c>
      <c r="BL10" s="359">
        <f t="shared" ca="1" si="1"/>
        <v>90065.094777010512</v>
      </c>
      <c r="BM10" s="359">
        <f t="shared" ca="1" si="2"/>
        <v>307709.9255475931</v>
      </c>
      <c r="BN10" s="359">
        <f t="shared" ca="1" si="3"/>
        <v>57441.996307444184</v>
      </c>
      <c r="BO10" s="359">
        <f t="shared" ca="1" si="4"/>
        <v>57441.996307444184</v>
      </c>
      <c r="BP10" s="359">
        <f t="shared" ca="1" si="5"/>
        <v>73264.267987522151</v>
      </c>
      <c r="BQ10" s="359">
        <f t="shared" ca="1" si="6"/>
        <v>81153.851206502397</v>
      </c>
      <c r="BR10" s="359">
        <f t="shared" ca="1" si="7"/>
        <v>81153.851206502397</v>
      </c>
      <c r="BS10" s="360">
        <f t="shared" ca="1" si="8"/>
        <v>73264.267987522151</v>
      </c>
      <c r="BT10" s="361">
        <f t="shared" ca="1" si="9"/>
        <v>56085.080968499387</v>
      </c>
      <c r="BU10" s="362">
        <f t="shared" ca="1" si="10"/>
        <v>56085.080968499387</v>
      </c>
      <c r="BV10" s="362">
        <f t="shared" ca="1" si="11"/>
        <v>1625.239861737912</v>
      </c>
      <c r="BW10" s="362">
        <f t="shared" ca="1" si="12"/>
        <v>1522.5856772885172</v>
      </c>
      <c r="BX10" s="362">
        <f t="shared" ca="1" si="13"/>
        <v>1522.5856772885172</v>
      </c>
      <c r="BY10" s="362">
        <f t="shared" ca="1" si="14"/>
        <v>386.96187184235998</v>
      </c>
      <c r="BZ10" s="362">
        <f t="shared" ca="1" si="15"/>
        <v>158.84315539204755</v>
      </c>
      <c r="CA10" s="362">
        <f t="shared" ca="1" si="16"/>
        <v>158.84315539204755</v>
      </c>
      <c r="CB10" s="363">
        <f t="shared" ca="1" si="17"/>
        <v>386.96187184235998</v>
      </c>
      <c r="CC10" s="366">
        <f t="shared" ca="1" si="18"/>
        <v>90065.094777010512</v>
      </c>
      <c r="CD10" s="367">
        <f t="shared" ca="1" si="19"/>
        <v>90065.094777010512</v>
      </c>
      <c r="CE10" s="367">
        <f t="shared" ca="1" si="20"/>
        <v>307709.9255475931</v>
      </c>
      <c r="CF10" s="367">
        <f t="shared" ca="1" si="21"/>
        <v>57441.996307444184</v>
      </c>
      <c r="CG10" s="367">
        <f t="shared" ca="1" si="22"/>
        <v>57441.996307444184</v>
      </c>
      <c r="CH10" s="367">
        <f t="shared" ca="1" si="23"/>
        <v>73264.267987522151</v>
      </c>
      <c r="CI10" s="367">
        <f t="shared" ca="1" si="24"/>
        <v>81153.851206502397</v>
      </c>
      <c r="CJ10" s="367">
        <f t="shared" ca="1" si="25"/>
        <v>81153.851206502397</v>
      </c>
      <c r="CK10" s="368">
        <f t="shared" ca="1" si="26"/>
        <v>73264.267987522151</v>
      </c>
      <c r="CL10" s="369">
        <f t="shared" si="73"/>
        <v>0.35</v>
      </c>
      <c r="CM10" s="370">
        <f t="shared" si="74"/>
        <v>0.75</v>
      </c>
      <c r="CN10" s="370">
        <f t="shared" si="75"/>
        <v>0.75</v>
      </c>
      <c r="CO10" s="370">
        <f t="shared" si="76"/>
        <v>0.17499999999999999</v>
      </c>
      <c r="CP10" s="370">
        <f t="shared" si="77"/>
        <v>0.45</v>
      </c>
      <c r="CQ10" s="370">
        <f t="shared" si="78"/>
        <v>0.45</v>
      </c>
      <c r="CR10" s="370">
        <f t="shared" ca="1" si="27"/>
        <v>0.59</v>
      </c>
      <c r="CS10" s="370">
        <f t="shared" ca="1" si="28"/>
        <v>1.17</v>
      </c>
      <c r="CT10" s="370">
        <f t="shared" ca="1" si="29"/>
        <v>0.64203145247325089</v>
      </c>
      <c r="CU10" s="370">
        <f>IF($A10="N/A"," ",IF('Pricing Inputs'!$AR$23=TRUE,Inputs!$S$22,VLOOKUP($A10,CorrelationTable,2,FALSE)))</f>
        <v>0.75</v>
      </c>
      <c r="CV10" s="371">
        <f ca="1">IF($A10="N/A"," ",F10+G10+(D10*('Pricing Inputs'!X45)))</f>
        <v>0</v>
      </c>
      <c r="CW10" s="372">
        <f ca="1">IF($A10="N/A"," ",IF(PV=1,0,'Pricing Inputs'!Y45))</f>
        <v>3.7599872031010201E-2</v>
      </c>
      <c r="CX10" s="373">
        <f t="shared" ca="1" si="30"/>
        <v>0.97363320695207722</v>
      </c>
      <c r="CY10" s="417">
        <f ca="1">IF($A10="N/A"," ",(IF(MONTH(A10)&gt;=4,IF(MONTH(A10)&lt;=10,Inputs!$S$26,Inputs!$S$27),Inputs!$S$27))*$CX10)</f>
        <v>119.75688445510549</v>
      </c>
      <c r="CZ10" s="374">
        <f t="shared" ca="1" si="79"/>
        <v>457321.88458191423</v>
      </c>
      <c r="DA10" s="446">
        <f t="shared" ca="1" si="80"/>
        <v>454238.4615226374</v>
      </c>
      <c r="DB10" s="375">
        <f t="shared" ca="1" si="81"/>
        <v>115533.01960235991</v>
      </c>
      <c r="DC10" s="375">
        <f t="shared" ca="1" si="82"/>
        <v>2399.1636054226319</v>
      </c>
      <c r="DD10" s="376">
        <f t="shared" ca="1" si="83"/>
        <v>911560.34610455169</v>
      </c>
      <c r="DE10" s="377">
        <f t="shared" si="84"/>
        <v>18.900000000000002</v>
      </c>
      <c r="DF10" s="378">
        <f t="shared" si="85"/>
        <v>4.5</v>
      </c>
      <c r="DG10" s="379">
        <f t="shared" si="86"/>
        <v>4.5</v>
      </c>
      <c r="DH10" s="380">
        <f>IF($A10="N/A"," ",IF(Option=1,$D10*Inputs!$S$15*SUM(AS10:BA10),0))</f>
        <v>0</v>
      </c>
      <c r="DI10" s="381">
        <f>IF($A10="N/A"," ",IF(Option=1,$D10*Inputs!$S$16*SUM(AS10:BA10),0))</f>
        <v>0</v>
      </c>
      <c r="DJ10" s="463">
        <f t="shared" ca="1" si="87"/>
        <v>36214.481859223903</v>
      </c>
      <c r="DK10" s="463">
        <f t="shared" ca="1" si="88"/>
        <v>43974.727971914726</v>
      </c>
      <c r="DL10" s="463">
        <f t="shared" ca="1" si="89"/>
        <v>0</v>
      </c>
      <c r="DM10" s="463">
        <f t="shared" ca="1" si="90"/>
        <v>0</v>
      </c>
    </row>
    <row r="11" spans="1:117" x14ac:dyDescent="0.2">
      <c r="A11" s="343">
        <f>IF(A10="N/A","N/A",IF(EDATE(A10,1)&gt;Inputs!$S$5,"N/A",EDATE(A10,1)))</f>
        <v>37347</v>
      </c>
      <c r="B11" s="344">
        <f t="shared" si="31"/>
        <v>2002</v>
      </c>
      <c r="C11" s="345">
        <f t="shared" ca="1" si="32"/>
        <v>3.6575000000000002</v>
      </c>
      <c r="D11" s="346">
        <f t="shared" si="33"/>
        <v>9.5</v>
      </c>
      <c r="E11" s="347">
        <f t="shared" ca="1" si="34"/>
        <v>34.746250000000003</v>
      </c>
      <c r="F11" s="348">
        <f t="shared" ca="1" si="35"/>
        <v>0</v>
      </c>
      <c r="G11" s="348">
        <f ca="1">IF(A11="N/A"," ",Perstart/VLOOKUP(Dayrun,'Pricing Inputs'!$AQ$4:$AS$14,3)/(CY11/CX11))</f>
        <v>0</v>
      </c>
      <c r="H11" s="349">
        <f t="shared" ca="1" si="36"/>
        <v>34.746250000000003</v>
      </c>
      <c r="I11" s="350">
        <f t="shared" si="37"/>
        <v>31.719768524169922</v>
      </c>
      <c r="J11" s="351">
        <f t="shared" si="38"/>
        <v>31.719768524169922</v>
      </c>
      <c r="K11" s="351">
        <f t="shared" si="39"/>
        <v>16.750000953674316</v>
      </c>
      <c r="L11" s="351">
        <f t="shared" si="40"/>
        <v>22.419998168945313</v>
      </c>
      <c r="M11" s="351">
        <f t="shared" si="41"/>
        <v>22.419998168945313</v>
      </c>
      <c r="N11" s="351">
        <f t="shared" si="42"/>
        <v>16.750000953674316</v>
      </c>
      <c r="O11" s="351">
        <f t="shared" si="43"/>
        <v>16.915000915527344</v>
      </c>
      <c r="P11" s="351">
        <f t="shared" si="44"/>
        <v>16.915000915527344</v>
      </c>
      <c r="Q11" s="352">
        <f t="shared" si="45"/>
        <v>16.750000953674316</v>
      </c>
      <c r="R11" s="353">
        <f t="shared" ca="1" si="46"/>
        <v>3.0264814758300815</v>
      </c>
      <c r="S11" s="347">
        <f t="shared" ca="1" si="47"/>
        <v>3.0264814758300815</v>
      </c>
      <c r="T11" s="347">
        <f t="shared" ca="1" si="48"/>
        <v>17.996249046325687</v>
      </c>
      <c r="U11" s="347">
        <f t="shared" ca="1" si="49"/>
        <v>12.326251831054691</v>
      </c>
      <c r="V11" s="347">
        <f t="shared" ca="1" si="50"/>
        <v>12.326251831054691</v>
      </c>
      <c r="W11" s="347">
        <f t="shared" ca="1" si="51"/>
        <v>17.996249046325687</v>
      </c>
      <c r="X11" s="347">
        <f t="shared" ca="1" si="52"/>
        <v>17.83124908447266</v>
      </c>
      <c r="Y11" s="347">
        <f t="shared" ca="1" si="53"/>
        <v>17.83124908447266</v>
      </c>
      <c r="Z11" s="354">
        <f t="shared" ca="1" si="54"/>
        <v>17.996249046325687</v>
      </c>
      <c r="AA11" s="350">
        <f ca="1">IF($A11="N/A"," ",IF(Dayrun&gt;=3,(MAX(0,(_xll.xSPRDOPT(I11,($E11-'Pricing Inputs'!$X46*$D11),$CV11,0,($CN11+IF(Smile=TRUE,VLOOKUP(MAX(-5,$H11-I11),Volsmile,2),0)),$CT11,$CU11,($A11-DateToday)+15,ABS(Option-2),0)-R11))),0))</f>
        <v>3.7775364034359775</v>
      </c>
      <c r="AB11" s="351">
        <f ca="1">IF($A11="N/A"," ",IF(Dayrun&gt;=6,MAX(0,(_xll.xSPRDOPT(J11,($E11-'Pricing Inputs'!$X46*$D11),$CV11,0,($CN11+IF(Smile=TRUE,VLOOKUP(MAX(-5,$H11-J11),Volsmile,2),0)),$CT11,$CU11,($A11-DateToday)+15,ABS(Option-2),0)-S11)),0))</f>
        <v>3.7775364034359775</v>
      </c>
      <c r="AC11" s="351">
        <f ca="1">IF($A11="N/A"," ",IF(OR(Dayrun&lt;=2,Dayrun&gt;=9),IF(OffPeakEx=TRUE,MAX(0,(_xll.xSPRDOPT(K11,($E11-'Pricing Inputs'!$X46*$D11),$CV11,0,($CQ11+IF(Smile=TRUE,VLOOKUP(MAX(-5,$H11-K11),Volsmile,2),0)),$CT11,$CU11,($A11-DateToday)+15,ABS(Option-2),0)-T11)),0),0))</f>
        <v>2.8510816337860234E-2</v>
      </c>
      <c r="AD11" s="351">
        <f ca="1">IF($A11="N/A"," ",IF(OR(Dayrun=1,Dayrun=4,Dayrun=5,Dayrun=7,Dayrun=8,Dayrun=10,Dayrun=11),MAX(0,(_xll.xSPRDOPT(L11,($E11-'Pricing Inputs'!$X46*$D11),$CV11,0,($CQ11+IF(Smile=TRUE,VLOOKUP(MAX(-5,$H11-L11),Volsmile,2),0)),$CT11,$CU11,($A11-DateToday)+15,ABS(Option-2),0)-U11)),0))</f>
        <v>0.34035761048380309</v>
      </c>
      <c r="AE11" s="351">
        <f ca="1">IF($A11="N/A"," ",IF(OR(Dayrun=1,Dayrun=7,Dayrun=8,Dayrun=10,Dayrun=11),MAX(0,(_xll.xSPRDOPT(M11,($E11-'Pricing Inputs'!$X46*$D11),$CV11,0,($CQ11+IF(Smile=TRUE,VLOOKUP(MAX(-5,$H11-M11),Volsmile,2),0)),$CT11,$CU11,($A11-DateToday)+15,ABS(Option-2),0)-V11)),0))</f>
        <v>0.34035761048380309</v>
      </c>
      <c r="AF11" s="351">
        <f ca="1">IF($A11="N/A"," ",IF(OR(Dayrun&lt;=2,Dayrun&gt;=10),IF(OffPeakEx=TRUE,MAX(0,(_xll.xSPRDOPT(N11,($E11-'Pricing Inputs'!$X46*$D11),$CV11,0,($CQ11+IF(Smile=TRUE,VLOOKUP(MAX(-5,$H11-N11),Volsmile,2),0)),$CT11,$CU11,($A11-DateToday)+15,ABS(Option-2),0)-W11)),0),0))</f>
        <v>2.8510816337860234E-2</v>
      </c>
      <c r="AG11" s="351">
        <f ca="1">IF($A11="N/A"," ",IF(OR(Dayrun=1,Dayrun=5,Dayrun=8,Dayrun=11),MAX(0,(_xll.xSPRDOPT(O11,($E11-'Pricing Inputs'!$X46*$D11),$CV11,0,($CQ11+IF(Smile=TRUE,VLOOKUP(MAX(-5,$H11-O11),Volsmile,2),0)),$CT11,$CU11,($A11-DateToday)+15,ABS(Option-2),0)-X11)),0))</f>
        <v>3.133651566733775E-2</v>
      </c>
      <c r="AH11" s="351">
        <f ca="1">IF($A11="N/A"," ",IF(OR(Dayrun=1,Dayrun=8,Dayrun=11),MAX(0,(_xll.xSPRDOPT(P11,($E11-'Pricing Inputs'!$X46*$D11),$CV11,0,($CQ11+IF(Smile=TRUE,VLOOKUP(MAX(-5,$H11-P11),Volsmile,2),0)),$CT11,$CU11,($A11-DateToday)+15,ABS(Option-2),0)-Y11)),0))</f>
        <v>3.133651566733775E-2</v>
      </c>
      <c r="AI11" s="351">
        <f ca="1">IF($A11="N/A"," ",IF(OR(Dayrun&lt;=2,Dayrun&gt;=11),IF(OffPeakEx=TRUE,MAX(0,(_xll.xSPRDOPT(Q11,($E11-'Pricing Inputs'!$X46*$D11),$CV11,0,($CQ11+IF(Smile=TRUE,VLOOKUP(MAX(-5,$H11-Q11),Volsmile,2),0)),$CT11,$CU11,($A11-DateToday)+15,ABS(Option-2),0)-Z11)),0),0))</f>
        <v>2.8510816337860234E-2</v>
      </c>
      <c r="AJ11" s="355">
        <f t="shared" ca="1" si="55"/>
        <v>3.0264814758300815</v>
      </c>
      <c r="AK11" s="356">
        <f t="shared" ca="1" si="56"/>
        <v>3.0264814758300815</v>
      </c>
      <c r="AL11" s="356">
        <f t="shared" ca="1" si="57"/>
        <v>17.996249046325687</v>
      </c>
      <c r="AM11" s="356">
        <f t="shared" ca="1" si="58"/>
        <v>12.326251831054691</v>
      </c>
      <c r="AN11" s="356">
        <f t="shared" ca="1" si="59"/>
        <v>12.326251831054691</v>
      </c>
      <c r="AO11" s="356">
        <f t="shared" ca="1" si="60"/>
        <v>17.996249046325687</v>
      </c>
      <c r="AP11" s="356">
        <f t="shared" ca="1" si="61"/>
        <v>17.83124908447266</v>
      </c>
      <c r="AQ11" s="356">
        <f t="shared" ca="1" si="62"/>
        <v>17.83124908447266</v>
      </c>
      <c r="AR11" s="357">
        <f t="shared" ca="1" si="63"/>
        <v>17.996249046325687</v>
      </c>
      <c r="AS11" s="364">
        <f t="shared" ca="1" si="64"/>
        <v>18909.636695725814</v>
      </c>
      <c r="AT11" s="364">
        <f t="shared" ca="1" si="65"/>
        <v>18909.636695725814</v>
      </c>
      <c r="AU11" s="364">
        <f t="shared" ca="1" si="66"/>
        <v>18909.636695725814</v>
      </c>
      <c r="AV11" s="364">
        <f t="shared" ca="1" si="67"/>
        <v>3438.1157628592391</v>
      </c>
      <c r="AW11" s="364">
        <f t="shared" ca="1" si="68"/>
        <v>3438.1157628592391</v>
      </c>
      <c r="AX11" s="364">
        <f t="shared" ca="1" si="69"/>
        <v>3438.1157628592391</v>
      </c>
      <c r="AY11" s="364">
        <f t="shared" ca="1" si="70"/>
        <v>3438.1157628592391</v>
      </c>
      <c r="AZ11" s="364">
        <f t="shared" ca="1" si="71"/>
        <v>3438.1157628592391</v>
      </c>
      <c r="BA11" s="365">
        <f t="shared" ca="1" si="72"/>
        <v>3438.1157628592391</v>
      </c>
      <c r="BB11" s="461">
        <f ca="1">IF($A11="N/A"," ",IF(Dayrun&gt;=3,(MAX(0,(_xll.xSPRDOPT(I11,($E11-'Pricing Inputs'!$X46*$D11),$CV11,0,($CN11+IF(Smile=TRUE,VLOOKUP(MAX(-5,$H11-I11),Volsmile,2),0)),$CT11,$CU11,($A11-DateToday)+15,ABS(Option-2),1)*DE11*8))),0))</f>
        <v>0</v>
      </c>
      <c r="BC11" s="460">
        <f ca="1">IF($A11="N/A"," ",IF(Dayrun&gt;=6,MAX(0,(_xll.xSPRDOPT(J11,($E11-'Pricing Inputs'!$X46*$D11),$CV11,0,($CN11+IF(Smile=TRUE,VLOOKUP(MAX(-5,$H11-J11),Volsmile,2),0)),$CT11,$CU11,($A11-DateToday)+15,ABS(Option-2),1)*DE11*8)),0))</f>
        <v>0</v>
      </c>
      <c r="BD11" s="460">
        <f ca="1">IF($A11="N/A"," ",IF(OR(Dayrun&lt;=2,Dayrun&gt;=9),IF(OffPeakEx=TRUE,MAX(0,(_xll.xSPRDOPT(K11,($E11-'Pricing Inputs'!$X46*$D11),$CV11,0,($CQ11+IF(Smile=TRUE,VLOOKUP(MAX(-5,$H11-K11),Volsmile,2),0)),$CT11,$CU11,($A11-DateToday)+15,ABS(Option-2),1)*DE11*8)),0),0))</f>
        <v>0</v>
      </c>
      <c r="BE11" s="460">
        <f ca="1">IF($A11="N/A"," ",IF(OR(Dayrun=1,Dayrun=4,Dayrun=5,Dayrun=7,Dayrun=8,Dayrun=10,Dayrun=11),MAX(0,(_xll.xSPRDOPT(L11,($E11-'Pricing Inputs'!$X46*$D11),$CV11,0,($CQ11+IF(Smile=TRUE,VLOOKUP(MAX(-5,$H11-L11),Volsmile,2),0)),$CT11,$CU11,($A11-DateToday)+15,ABS(Option-2),1)*DF11*8)),0))</f>
        <v>0</v>
      </c>
      <c r="BF11" s="460">
        <f ca="1">IF($A11="N/A"," ",IF(OR(Dayrun=1,Dayrun=7,Dayrun=8,Dayrun=10,Dayrun=11),MAX(0,(_xll.xSPRDOPT(M11,($E11-'Pricing Inputs'!$X46*$D11),$CV11,0,($CQ11+IF(Smile=TRUE,VLOOKUP(MAX(-5,$H11-M11),Volsmile,2),0)),$CT11,$CU11,($A11-DateToday)+15,ABS(Option-2),1)*DF11*8)),0))</f>
        <v>0</v>
      </c>
      <c r="BG11" s="460">
        <f ca="1">IF($A11="N/A"," ",IF(OR(Dayrun&lt;=2,Dayrun&gt;=10),IF(OffPeakEx=TRUE,MAX(0,(_xll.xSPRDOPT(N11,($E11-'Pricing Inputs'!$X46*$D11),$CV11,0,($CQ11+IF(Smile=TRUE,VLOOKUP(MAX(-5,$H11-N11),Volsmile,2),0)),$CT11,$CU11,($A11-DateToday)+15,ABS(Option-2),1)*DF11*8)),0),0))</f>
        <v>0</v>
      </c>
      <c r="BH11" s="460">
        <f ca="1">IF($A11="N/A"," ",IF(OR(Dayrun=1,Dayrun=5,Dayrun=8,Dayrun=11),MAX(0,(_xll.xSPRDOPT(O11,($E11-'Pricing Inputs'!$X46*$D11),$CV11,0,($CQ11+IF(Smile=TRUE,VLOOKUP(MAX(-5,$H11-O11),Volsmile,2),0)),$CT11,$CU11,($A11-DateToday)+15,ABS(Option-2),1)*DG11*8)),0))</f>
        <v>0</v>
      </c>
      <c r="BI11" s="460">
        <f ca="1">IF($A11="N/A"," ",IF(OR(Dayrun=1,Dayrun=8,Dayrun=11),MAX(0,(_xll.xSPRDOPT(P11,($E11-'Pricing Inputs'!$X46*$D11),$CV11,0,($CQ11+IF(Smile=TRUE,VLOOKUP(MAX(-5,$H11-P11),Volsmile,2),0)),$CT11,$CU11,($A11-DateToday)+15,ABS(Option-2),1)*DG11*8)),0))</f>
        <v>0</v>
      </c>
      <c r="BJ11" s="462">
        <f ca="1">IF($A11="N/A"," ",IF(OR(Dayrun&lt;=2,Dayrun&gt;=11),IF(OffPeakEx=TRUE,MAX(0,(_xll.xSPRDOPT(Q11,($E11-'Pricing Inputs'!$X46*$D11),$CV11,0,($CQ11+IF(Smile=TRUE,VLOOKUP(MAX(-5,$H11-Q11),Volsmile,2),0)),$CT11,$CU11,($A11-DateToday)+15,ABS(Option-2),1)*DG11*8)),0),0))</f>
        <v>0</v>
      </c>
      <c r="BK11" s="358">
        <f t="shared" ca="1" si="0"/>
        <v>57229.665174290931</v>
      </c>
      <c r="BL11" s="359">
        <f t="shared" ca="1" si="1"/>
        <v>57229.665174290931</v>
      </c>
      <c r="BM11" s="359">
        <f t="shared" ca="1" si="2"/>
        <v>340302.53135182092</v>
      </c>
      <c r="BN11" s="359">
        <f t="shared" ca="1" si="3"/>
        <v>42379.080717321689</v>
      </c>
      <c r="BO11" s="359">
        <f t="shared" ca="1" si="4"/>
        <v>42379.080717321689</v>
      </c>
      <c r="BP11" s="359">
        <f t="shared" ca="1" si="5"/>
        <v>61873.187518512896</v>
      </c>
      <c r="BQ11" s="359">
        <f t="shared" ca="1" si="6"/>
        <v>61305.89854879483</v>
      </c>
      <c r="BR11" s="359">
        <f t="shared" ca="1" si="7"/>
        <v>61305.89854879483</v>
      </c>
      <c r="BS11" s="360">
        <f t="shared" ca="1" si="8"/>
        <v>61873.187518512896</v>
      </c>
      <c r="BT11" s="361">
        <f t="shared" ca="1" si="9"/>
        <v>71431.840993853068</v>
      </c>
      <c r="BU11" s="362">
        <f t="shared" ca="1" si="10"/>
        <v>71431.840993853068</v>
      </c>
      <c r="BV11" s="362">
        <f t="shared" ca="1" si="11"/>
        <v>539.12917884750095</v>
      </c>
      <c r="BW11" s="362">
        <f t="shared" ca="1" si="12"/>
        <v>1170.1888656134684</v>
      </c>
      <c r="BX11" s="362">
        <f t="shared" ca="1" si="13"/>
        <v>1170.1888656134684</v>
      </c>
      <c r="BY11" s="362">
        <f t="shared" ca="1" si="14"/>
        <v>98.023487063182003</v>
      </c>
      <c r="BZ11" s="362">
        <f t="shared" ca="1" si="15"/>
        <v>107.73856846895943</v>
      </c>
      <c r="CA11" s="362">
        <f t="shared" ca="1" si="16"/>
        <v>107.73856846895943</v>
      </c>
      <c r="CB11" s="363">
        <f t="shared" ca="1" si="17"/>
        <v>98.023487063182003</v>
      </c>
      <c r="CC11" s="366">
        <f t="shared" ca="1" si="18"/>
        <v>57229.665174290931</v>
      </c>
      <c r="CD11" s="367">
        <f t="shared" ca="1" si="19"/>
        <v>57229.665174290931</v>
      </c>
      <c r="CE11" s="367">
        <f t="shared" ca="1" si="20"/>
        <v>340302.53135182092</v>
      </c>
      <c r="CF11" s="367">
        <f t="shared" ca="1" si="21"/>
        <v>42379.080717321689</v>
      </c>
      <c r="CG11" s="367">
        <f t="shared" ca="1" si="22"/>
        <v>42379.080717321689</v>
      </c>
      <c r="CH11" s="367">
        <f t="shared" ca="1" si="23"/>
        <v>61873.187518512896</v>
      </c>
      <c r="CI11" s="367">
        <f t="shared" ca="1" si="24"/>
        <v>61305.89854879483</v>
      </c>
      <c r="CJ11" s="367">
        <f t="shared" ca="1" si="25"/>
        <v>61305.89854879483</v>
      </c>
      <c r="CK11" s="368">
        <f t="shared" ca="1" si="26"/>
        <v>61873.187518512896</v>
      </c>
      <c r="CL11" s="369">
        <f t="shared" si="73"/>
        <v>0.35</v>
      </c>
      <c r="CM11" s="370">
        <f t="shared" si="74"/>
        <v>0.7</v>
      </c>
      <c r="CN11" s="370">
        <f t="shared" si="75"/>
        <v>0.7</v>
      </c>
      <c r="CO11" s="370">
        <f t="shared" si="76"/>
        <v>0.17499999999999999</v>
      </c>
      <c r="CP11" s="370">
        <f t="shared" si="77"/>
        <v>0.42</v>
      </c>
      <c r="CQ11" s="370">
        <f t="shared" si="78"/>
        <v>0.42</v>
      </c>
      <c r="CR11" s="370">
        <f t="shared" ca="1" si="27"/>
        <v>0.54500000000000004</v>
      </c>
      <c r="CS11" s="370">
        <f t="shared" ca="1" si="28"/>
        <v>0.92</v>
      </c>
      <c r="CT11" s="370">
        <f t="shared" ca="1" si="29"/>
        <v>0.5725505630831409</v>
      </c>
      <c r="CU11" s="370">
        <f>IF($A11="N/A"," ",IF('Pricing Inputs'!$AR$23=TRUE,Inputs!$S$22,VLOOKUP($A11,CorrelationTable,2,FALSE)))</f>
        <v>0.75</v>
      </c>
      <c r="CV11" s="371">
        <f ca="1">IF($A11="N/A"," ",F11+G11+(D11*('Pricing Inputs'!X46)))</f>
        <v>0</v>
      </c>
      <c r="CW11" s="372">
        <f ca="1">IF($A11="N/A"," ",IF(PV=1,0,'Pricing Inputs'!Y46))</f>
        <v>3.7728130011259499E-2</v>
      </c>
      <c r="CX11" s="373">
        <f t="shared" ca="1" si="30"/>
        <v>0.97056113450181769</v>
      </c>
      <c r="CY11" s="417">
        <f ca="1">IF($A11="N/A"," ",(IF(MONTH(A11)&gt;=4,IF(MONTH(A11)&lt;=10,Inputs!$S$26,Inputs!$S$27),Inputs!$S$27))*$CX11)</f>
        <v>119.37901954372357</v>
      </c>
      <c r="CZ11" s="374">
        <f t="shared" ca="1" si="79"/>
        <v>321829.28888081491</v>
      </c>
      <c r="DA11" s="446">
        <f t="shared" ca="1" si="80"/>
        <v>464048.90638884669</v>
      </c>
      <c r="DB11" s="375">
        <f t="shared" ca="1" si="81"/>
        <v>145419.53685587095</v>
      </c>
      <c r="DC11" s="375">
        <f t="shared" ca="1" si="82"/>
        <v>735.17615297386487</v>
      </c>
      <c r="DD11" s="376">
        <f t="shared" ca="1" si="83"/>
        <v>785878.19526966172</v>
      </c>
      <c r="DE11" s="377">
        <f t="shared" si="84"/>
        <v>19.8</v>
      </c>
      <c r="DF11" s="378">
        <f t="shared" si="85"/>
        <v>3.6</v>
      </c>
      <c r="DG11" s="379">
        <f t="shared" si="86"/>
        <v>3.6</v>
      </c>
      <c r="DH11" s="380">
        <f>IF($A11="N/A"," ",IF(Option=1,$D11*Inputs!$S$15*SUM(AS11:BA11),0))</f>
        <v>0</v>
      </c>
      <c r="DI11" s="381">
        <f>IF($A11="N/A"," ",IF(Option=1,$D11*Inputs!$S$16*SUM(AS11:BA11),0))</f>
        <v>0</v>
      </c>
      <c r="DJ11" s="463">
        <f t="shared" ca="1" si="87"/>
        <v>37819.273391451628</v>
      </c>
      <c r="DK11" s="463">
        <f t="shared" ca="1" si="88"/>
        <v>39538.33127288126</v>
      </c>
      <c r="DL11" s="463">
        <f t="shared" ca="1" si="89"/>
        <v>0</v>
      </c>
      <c r="DM11" s="463">
        <f t="shared" ca="1" si="90"/>
        <v>0</v>
      </c>
    </row>
    <row r="12" spans="1:117" x14ac:dyDescent="0.2">
      <c r="A12" s="343">
        <f>IF(A11="N/A","N/A",IF(EDATE(A11,1)&gt;Inputs!$S$5,"N/A",EDATE(A11,1)))</f>
        <v>37377</v>
      </c>
      <c r="B12" s="344">
        <f t="shared" si="31"/>
        <v>2002</v>
      </c>
      <c r="C12" s="345">
        <f t="shared" ca="1" si="32"/>
        <v>3.4450000000000003</v>
      </c>
      <c r="D12" s="346">
        <f t="shared" si="33"/>
        <v>9.5</v>
      </c>
      <c r="E12" s="347">
        <f t="shared" ca="1" si="34"/>
        <v>32.727500000000006</v>
      </c>
      <c r="F12" s="348">
        <f t="shared" ca="1" si="35"/>
        <v>0</v>
      </c>
      <c r="G12" s="348">
        <f ca="1">IF(A12="N/A"," ",Perstart/VLOOKUP(Dayrun,'Pricing Inputs'!$AQ$4:$AS$14,3)/(CY12/CX12))</f>
        <v>0</v>
      </c>
      <c r="H12" s="349">
        <f t="shared" ca="1" si="36"/>
        <v>32.727500000000006</v>
      </c>
      <c r="I12" s="350">
        <f t="shared" si="37"/>
        <v>35.625</v>
      </c>
      <c r="J12" s="351">
        <f t="shared" si="38"/>
        <v>35.625</v>
      </c>
      <c r="K12" s="351">
        <f t="shared" si="39"/>
        <v>18.75</v>
      </c>
      <c r="L12" s="351">
        <f t="shared" si="40"/>
        <v>24.419998168945313</v>
      </c>
      <c r="M12" s="351">
        <f t="shared" si="41"/>
        <v>24.419998168945313</v>
      </c>
      <c r="N12" s="351">
        <f t="shared" si="42"/>
        <v>18.75</v>
      </c>
      <c r="O12" s="351">
        <f t="shared" si="43"/>
        <v>17.924997329711914</v>
      </c>
      <c r="P12" s="351">
        <f t="shared" si="44"/>
        <v>17.924997329711914</v>
      </c>
      <c r="Q12" s="352">
        <f t="shared" si="45"/>
        <v>18.75</v>
      </c>
      <c r="R12" s="353">
        <f t="shared" ca="1" si="46"/>
        <v>0</v>
      </c>
      <c r="S12" s="347">
        <f t="shared" ca="1" si="47"/>
        <v>0</v>
      </c>
      <c r="T12" s="347">
        <f t="shared" ca="1" si="48"/>
        <v>13.977500000000006</v>
      </c>
      <c r="U12" s="347">
        <f t="shared" ca="1" si="49"/>
        <v>8.3075018310546938</v>
      </c>
      <c r="V12" s="347">
        <f t="shared" ca="1" si="50"/>
        <v>8.3075018310546938</v>
      </c>
      <c r="W12" s="347">
        <f t="shared" ca="1" si="51"/>
        <v>13.977500000000006</v>
      </c>
      <c r="X12" s="347">
        <f t="shared" ca="1" si="52"/>
        <v>14.802502670288092</v>
      </c>
      <c r="Y12" s="347">
        <f t="shared" ca="1" si="53"/>
        <v>14.802502670288092</v>
      </c>
      <c r="Z12" s="354">
        <f t="shared" ca="1" si="54"/>
        <v>13.977500000000006</v>
      </c>
      <c r="AA12" s="350">
        <f ca="1">IF($A12="N/A"," ",IF(Dayrun&gt;=3,(MAX(0,(_xll.xSPRDOPT(I12,($E12-'Pricing Inputs'!$X47*$D12),$CV12,0,($CN12+IF(Smile=TRUE,VLOOKUP(MAX(-5,$H12-I12),Volsmile,2),0)),$CT12,$CU12,($A12-DateToday)+15,ABS(Option-2),0)-R12))),0))</f>
        <v>4.3092089092031571</v>
      </c>
      <c r="AB12" s="351">
        <f ca="1">IF($A12="N/A"," ",IF(Dayrun&gt;=6,MAX(0,(_xll.xSPRDOPT(J12,($E12-'Pricing Inputs'!$X47*$D12),$CV12,0,($CN12+IF(Smile=TRUE,VLOOKUP(MAX(-5,$H12-J12),Volsmile,2),0)),$CT12,$CU12,($A12-DateToday)+15,ABS(Option-2),0)-S12)),0))</f>
        <v>4.3092089092031571</v>
      </c>
      <c r="AC12" s="351">
        <f ca="1">IF($A12="N/A"," ",IF(OR(Dayrun&lt;=2,Dayrun&gt;=9),IF(OffPeakEx=TRUE,MAX(0,(_xll.xSPRDOPT(K12,($E12-'Pricing Inputs'!$X47*$D12),$CV12,0,($CQ12+IF(Smile=TRUE,VLOOKUP(MAX(-5,$H12-K12),Volsmile,2),0)),$CT12,$CU12,($A12-DateToday)+15,ABS(Option-2),0)-T12)),0),0))</f>
        <v>5.1353620033665948E-2</v>
      </c>
      <c r="AD12" s="351">
        <f ca="1">IF($A12="N/A"," ",IF(OR(Dayrun=1,Dayrun=4,Dayrun=5,Dayrun=7,Dayrun=8,Dayrun=10,Dayrun=11),MAX(0,(_xll.xSPRDOPT(L12,($E12-'Pricing Inputs'!$X47*$D12),$CV12,0,($CQ12+IF(Smile=TRUE,VLOOKUP(MAX(-5,$H12-L12),Volsmile,2),0)),$CT12,$CU12,($A12-DateToday)+15,ABS(Option-2),0)-U12)),0))</f>
        <v>0.55677241506656472</v>
      </c>
      <c r="AE12" s="351">
        <f ca="1">IF($A12="N/A"," ",IF(OR(Dayrun=1,Dayrun=7,Dayrun=8,Dayrun=10,Dayrun=11),MAX(0,(_xll.xSPRDOPT(M12,($E12-'Pricing Inputs'!$X47*$D12),$CV12,0,($CQ12+IF(Smile=TRUE,VLOOKUP(MAX(-5,$H12-M12),Volsmile,2),0)),$CT12,$CU12,($A12-DateToday)+15,ABS(Option-2),0)-V12)),0))</f>
        <v>0.55677241506656472</v>
      </c>
      <c r="AF12" s="351">
        <f ca="1">IF($A12="N/A"," ",IF(OR(Dayrun&lt;=2,Dayrun&gt;=10),IF(OffPeakEx=TRUE,MAX(0,(_xll.xSPRDOPT(N12,($E12-'Pricing Inputs'!$X47*$D12),$CV12,0,($CQ12+IF(Smile=TRUE,VLOOKUP(MAX(-5,$H12-N12),Volsmile,2),0)),$CT12,$CU12,($A12-DateToday)+15,ABS(Option-2),0)-W12)),0),0))</f>
        <v>5.1353620033665948E-2</v>
      </c>
      <c r="AG12" s="351">
        <f ca="1">IF($A12="N/A"," ",IF(OR(Dayrun=1,Dayrun=5,Dayrun=8,Dayrun=11),MAX(0,(_xll.xSPRDOPT(O12,($E12-'Pricing Inputs'!$X47*$D12),$CV12,0,($CQ12+IF(Smile=TRUE,VLOOKUP(MAX(-5,$H12-O12),Volsmile,2),0)),$CT12,$CU12,($A12-DateToday)+15,ABS(Option-2),0)-X12)),0))</f>
        <v>3.1761216583117147E-2</v>
      </c>
      <c r="AH12" s="351">
        <f ca="1">IF($A12="N/A"," ",IF(OR(Dayrun=1,Dayrun=8,Dayrun=11),MAX(0,(_xll.xSPRDOPT(P12,($E12-'Pricing Inputs'!$X47*$D12),$CV12,0,($CQ12+IF(Smile=TRUE,VLOOKUP(MAX(-5,$H12-P12),Volsmile,2),0)),$CT12,$CU12,($A12-DateToday)+15,ABS(Option-2),0)-Y12)),0))</f>
        <v>3.1761216583117147E-2</v>
      </c>
      <c r="AI12" s="351">
        <f ca="1">IF($A12="N/A"," ",IF(OR(Dayrun&lt;=2,Dayrun&gt;=11),IF(OffPeakEx=TRUE,MAX(0,(_xll.xSPRDOPT(Q12,($E12-'Pricing Inputs'!$X47*$D12),$CV12,0,($CQ12+IF(Smile=TRUE,VLOOKUP(MAX(-5,$H12-Q12),Volsmile,2),0)),$CT12,$CU12,($A12-DateToday)+15,ABS(Option-2),0)-Z12)),0),0))</f>
        <v>5.1353620033665948E-2</v>
      </c>
      <c r="AJ12" s="355">
        <f t="shared" ca="1" si="55"/>
        <v>-2.8974999999999937</v>
      </c>
      <c r="AK12" s="356">
        <f t="shared" ca="1" si="56"/>
        <v>-2.8974999999999937</v>
      </c>
      <c r="AL12" s="356">
        <f t="shared" ca="1" si="57"/>
        <v>13.977500000000006</v>
      </c>
      <c r="AM12" s="356">
        <f t="shared" ca="1" si="58"/>
        <v>8.3075018310546938</v>
      </c>
      <c r="AN12" s="356">
        <f t="shared" ca="1" si="59"/>
        <v>8.3075018310546938</v>
      </c>
      <c r="AO12" s="356">
        <f t="shared" ca="1" si="60"/>
        <v>13.977500000000006</v>
      </c>
      <c r="AP12" s="356">
        <f t="shared" ca="1" si="61"/>
        <v>14.802502670288092</v>
      </c>
      <c r="AQ12" s="356">
        <f t="shared" ca="1" si="62"/>
        <v>14.802502670288092</v>
      </c>
      <c r="AR12" s="357">
        <f t="shared" ca="1" si="63"/>
        <v>13.977500000000006</v>
      </c>
      <c r="AS12" s="364">
        <f t="shared" ca="1" si="64"/>
        <v>18846.701822054791</v>
      </c>
      <c r="AT12" s="364">
        <f t="shared" ca="1" si="65"/>
        <v>18846.701822054791</v>
      </c>
      <c r="AU12" s="364">
        <f t="shared" ca="1" si="66"/>
        <v>18846.701822054791</v>
      </c>
      <c r="AV12" s="364">
        <f t="shared" ca="1" si="67"/>
        <v>3426.6730585554164</v>
      </c>
      <c r="AW12" s="364">
        <f t="shared" ca="1" si="68"/>
        <v>3426.6730585554164</v>
      </c>
      <c r="AX12" s="364">
        <f t="shared" ca="1" si="69"/>
        <v>3426.6730585554164</v>
      </c>
      <c r="AY12" s="364">
        <f t="shared" ca="1" si="70"/>
        <v>4283.3413231942704</v>
      </c>
      <c r="AZ12" s="364">
        <f t="shared" ca="1" si="71"/>
        <v>4283.3413231942704</v>
      </c>
      <c r="BA12" s="365">
        <f t="shared" ca="1" si="72"/>
        <v>4283.3413231942704</v>
      </c>
      <c r="BB12" s="461">
        <f ca="1">IF($A12="N/A"," ",IF(Dayrun&gt;=3,(MAX(0,(_xll.xSPRDOPT(I12,($E12-'Pricing Inputs'!$X47*$D12),$CV12,0,($CN12+IF(Smile=TRUE,VLOOKUP(MAX(-5,$H12-I12),Volsmile,2),0)),$CT12,$CU12,($A12-DateToday)+15,ABS(Option-2),1)*DE12*8))),0))</f>
        <v>0</v>
      </c>
      <c r="BC12" s="460">
        <f ca="1">IF($A12="N/A"," ",IF(Dayrun&gt;=6,MAX(0,(_xll.xSPRDOPT(J12,($E12-'Pricing Inputs'!$X47*$D12),$CV12,0,($CN12+IF(Smile=TRUE,VLOOKUP(MAX(-5,$H12-J12),Volsmile,2),0)),$CT12,$CU12,($A12-DateToday)+15,ABS(Option-2),1)*DE12*8)),0))</f>
        <v>0</v>
      </c>
      <c r="BD12" s="460">
        <f ca="1">IF($A12="N/A"," ",IF(OR(Dayrun&lt;=2,Dayrun&gt;=9),IF(OffPeakEx=TRUE,MAX(0,(_xll.xSPRDOPT(K12,($E12-'Pricing Inputs'!$X47*$D12),$CV12,0,($CQ12+IF(Smile=TRUE,VLOOKUP(MAX(-5,$H12-K12),Volsmile,2),0)),$CT12,$CU12,($A12-DateToday)+15,ABS(Option-2),1)*DE12*8)),0),0))</f>
        <v>0</v>
      </c>
      <c r="BE12" s="460">
        <f ca="1">IF($A12="N/A"," ",IF(OR(Dayrun=1,Dayrun=4,Dayrun=5,Dayrun=7,Dayrun=8,Dayrun=10,Dayrun=11),MAX(0,(_xll.xSPRDOPT(L12,($E12-'Pricing Inputs'!$X47*$D12),$CV12,0,($CQ12+IF(Smile=TRUE,VLOOKUP(MAX(-5,$H12-L12),Volsmile,2),0)),$CT12,$CU12,($A12-DateToday)+15,ABS(Option-2),1)*DF12*8)),0))</f>
        <v>0</v>
      </c>
      <c r="BF12" s="460">
        <f ca="1">IF($A12="N/A"," ",IF(OR(Dayrun=1,Dayrun=7,Dayrun=8,Dayrun=10,Dayrun=11),MAX(0,(_xll.xSPRDOPT(M12,($E12-'Pricing Inputs'!$X47*$D12),$CV12,0,($CQ12+IF(Smile=TRUE,VLOOKUP(MAX(-5,$H12-M12),Volsmile,2),0)),$CT12,$CU12,($A12-DateToday)+15,ABS(Option-2),1)*DF12*8)),0))</f>
        <v>0</v>
      </c>
      <c r="BG12" s="460">
        <f ca="1">IF($A12="N/A"," ",IF(OR(Dayrun&lt;=2,Dayrun&gt;=10),IF(OffPeakEx=TRUE,MAX(0,(_xll.xSPRDOPT(N12,($E12-'Pricing Inputs'!$X47*$D12),$CV12,0,($CQ12+IF(Smile=TRUE,VLOOKUP(MAX(-5,$H12-N12),Volsmile,2),0)),$CT12,$CU12,($A12-DateToday)+15,ABS(Option-2),1)*DF12*8)),0),0))</f>
        <v>0</v>
      </c>
      <c r="BH12" s="460">
        <f ca="1">IF($A12="N/A"," ",IF(OR(Dayrun=1,Dayrun=5,Dayrun=8,Dayrun=11),MAX(0,(_xll.xSPRDOPT(O12,($E12-'Pricing Inputs'!$X47*$D12),$CV12,0,($CQ12+IF(Smile=TRUE,VLOOKUP(MAX(-5,$H12-O12),Volsmile,2),0)),$CT12,$CU12,($A12-DateToday)+15,ABS(Option-2),1)*DG12*8)),0))</f>
        <v>0</v>
      </c>
      <c r="BI12" s="460">
        <f ca="1">IF($A12="N/A"," ",IF(OR(Dayrun=1,Dayrun=8,Dayrun=11),MAX(0,(_xll.xSPRDOPT(P12,($E12-'Pricing Inputs'!$X47*$D12),$CV12,0,($CQ12+IF(Smile=TRUE,VLOOKUP(MAX(-5,$H12-P12),Volsmile,2),0)),$CT12,$CU12,($A12-DateToday)+15,ABS(Option-2),1)*DG12*8)),0))</f>
        <v>0</v>
      </c>
      <c r="BJ12" s="462">
        <f ca="1">IF($A12="N/A"," ",IF(OR(Dayrun&lt;=2,Dayrun&gt;=11),IF(OffPeakEx=TRUE,MAX(0,(_xll.xSPRDOPT(Q12,($E12-'Pricing Inputs'!$X47*$D12),$CV12,0,($CQ12+IF(Smile=TRUE,VLOOKUP(MAX(-5,$H12-Q12),Volsmile,2),0)),$CT12,$CU12,($A12-DateToday)+15,ABS(Option-2),1)*DG12*8)),0),0))</f>
        <v>0</v>
      </c>
      <c r="BK12" s="358">
        <f t="shared" ca="1" si="0"/>
        <v>0</v>
      </c>
      <c r="BL12" s="359">
        <f t="shared" ca="1" si="1"/>
        <v>0</v>
      </c>
      <c r="BM12" s="359">
        <f t="shared" ca="1" si="2"/>
        <v>263429.77471777098</v>
      </c>
      <c r="BN12" s="359">
        <f t="shared" ca="1" si="3"/>
        <v>28467.092708374908</v>
      </c>
      <c r="BO12" s="359">
        <f t="shared" ca="1" si="4"/>
        <v>28467.092708374908</v>
      </c>
      <c r="BP12" s="359">
        <f t="shared" ca="1" si="5"/>
        <v>47896.322675958356</v>
      </c>
      <c r="BQ12" s="359">
        <f t="shared" ca="1" si="6"/>
        <v>63404.171374338519</v>
      </c>
      <c r="BR12" s="359">
        <f t="shared" ca="1" si="7"/>
        <v>63404.171374338519</v>
      </c>
      <c r="BS12" s="360">
        <f t="shared" ca="1" si="8"/>
        <v>59870.403344947939</v>
      </c>
      <c r="BT12" s="361">
        <f t="shared" ca="1" si="9"/>
        <v>81214.375400693883</v>
      </c>
      <c r="BU12" s="362">
        <f t="shared" ca="1" si="10"/>
        <v>81214.375400693883</v>
      </c>
      <c r="BV12" s="362">
        <f t="shared" ca="1" si="11"/>
        <v>967.84636425760141</v>
      </c>
      <c r="BW12" s="362">
        <f t="shared" ca="1" si="12"/>
        <v>1907.8770344554312</v>
      </c>
      <c r="BX12" s="362">
        <f t="shared" ca="1" si="13"/>
        <v>1907.8770344554312</v>
      </c>
      <c r="BY12" s="362">
        <f t="shared" ca="1" si="14"/>
        <v>175.9720662286548</v>
      </c>
      <c r="BZ12" s="362">
        <f t="shared" ca="1" si="15"/>
        <v>136.0441314653888</v>
      </c>
      <c r="CA12" s="362">
        <f t="shared" ca="1" si="16"/>
        <v>136.0441314653888</v>
      </c>
      <c r="CB12" s="363">
        <f t="shared" ca="1" si="17"/>
        <v>219.96508278581848</v>
      </c>
      <c r="CC12" s="366">
        <f t="shared" ca="1" si="18"/>
        <v>-54608.318529403638</v>
      </c>
      <c r="CD12" s="367">
        <f t="shared" ca="1" si="19"/>
        <v>-54608.318529403638</v>
      </c>
      <c r="CE12" s="367">
        <f t="shared" ca="1" si="20"/>
        <v>263429.77471777098</v>
      </c>
      <c r="CF12" s="367">
        <f t="shared" ca="1" si="21"/>
        <v>28467.092708374908</v>
      </c>
      <c r="CG12" s="367">
        <f t="shared" ca="1" si="22"/>
        <v>28467.092708374908</v>
      </c>
      <c r="CH12" s="367">
        <f t="shared" ca="1" si="23"/>
        <v>47896.322675958356</v>
      </c>
      <c r="CI12" s="367">
        <f t="shared" ca="1" si="24"/>
        <v>63404.171374338519</v>
      </c>
      <c r="CJ12" s="367">
        <f t="shared" ca="1" si="25"/>
        <v>63404.171374338519</v>
      </c>
      <c r="CK12" s="368">
        <f t="shared" ca="1" si="26"/>
        <v>59870.403344947939</v>
      </c>
      <c r="CL12" s="369">
        <f t="shared" si="73"/>
        <v>0.35</v>
      </c>
      <c r="CM12" s="370">
        <f t="shared" si="74"/>
        <v>0.7</v>
      </c>
      <c r="CN12" s="370">
        <f t="shared" si="75"/>
        <v>0.7</v>
      </c>
      <c r="CO12" s="370">
        <f t="shared" si="76"/>
        <v>0.17499999999999999</v>
      </c>
      <c r="CP12" s="370">
        <f t="shared" si="77"/>
        <v>0.42</v>
      </c>
      <c r="CQ12" s="370">
        <f t="shared" si="78"/>
        <v>0.42</v>
      </c>
      <c r="CR12" s="370">
        <f t="shared" ca="1" si="27"/>
        <v>0.4425</v>
      </c>
      <c r="CS12" s="370">
        <f t="shared" ca="1" si="28"/>
        <v>0.55000000000000004</v>
      </c>
      <c r="CT12" s="370">
        <f t="shared" ca="1" si="29"/>
        <v>0.44720121571350874</v>
      </c>
      <c r="CU12" s="370">
        <f>IF($A12="N/A"," ",IF('Pricing Inputs'!$AR$23=TRUE,Inputs!$S$22,VLOOKUP($A12,CorrelationTable,2,FALSE)))</f>
        <v>0.75</v>
      </c>
      <c r="CV12" s="371">
        <f ca="1">IF($A12="N/A"," ",F12+G12+(D12*('Pricing Inputs'!X47)))</f>
        <v>0</v>
      </c>
      <c r="CW12" s="372">
        <f ca="1">IF($A12="N/A"," ",IF(PV=1,0,'Pricing Inputs'!Y47))</f>
        <v>3.7914157251120399E-2</v>
      </c>
      <c r="CX12" s="373">
        <f t="shared" ca="1" si="30"/>
        <v>0.96733092213059402</v>
      </c>
      <c r="CY12" s="417">
        <f ca="1">IF($A12="N/A"," ",(IF(MONTH(A12)&gt;=4,IF(MONTH(A12)&lt;=10,Inputs!$S$26,Inputs!$S$27),Inputs!$S$27))*$CX12)</f>
        <v>118.98170342206306</v>
      </c>
      <c r="CZ12" s="374">
        <f t="shared" ca="1" si="79"/>
        <v>183742.52816542686</v>
      </c>
      <c r="DA12" s="446">
        <f t="shared" ca="1" si="80"/>
        <v>371196.50073867728</v>
      </c>
      <c r="DB12" s="375">
        <f t="shared" ca="1" si="81"/>
        <v>166516.59313322941</v>
      </c>
      <c r="DC12" s="375">
        <f t="shared" ca="1" si="82"/>
        <v>1363.7835132720747</v>
      </c>
      <c r="DD12" s="376">
        <f t="shared" ca="1" si="83"/>
        <v>445722.39184529684</v>
      </c>
      <c r="DE12" s="377">
        <f t="shared" si="84"/>
        <v>19.8</v>
      </c>
      <c r="DF12" s="378">
        <f t="shared" si="85"/>
        <v>3.6</v>
      </c>
      <c r="DG12" s="379">
        <f t="shared" si="86"/>
        <v>4.5</v>
      </c>
      <c r="DH12" s="380">
        <f>IF($A12="N/A"," ",IF(Option=1,$D12*Inputs!$S$15*SUM(AS12:BA12),0))</f>
        <v>0</v>
      </c>
      <c r="DI12" s="381">
        <f>IF($A12="N/A"," ",IF(Option=1,$D12*Inputs!$S$16*SUM(AS12:BA12),0))</f>
        <v>0</v>
      </c>
      <c r="DJ12" s="463">
        <f t="shared" ca="1" si="87"/>
        <v>37693.403644109581</v>
      </c>
      <c r="DK12" s="463">
        <f t="shared" ca="1" si="88"/>
        <v>41976.74496730385</v>
      </c>
      <c r="DL12" s="463">
        <f t="shared" ca="1" si="89"/>
        <v>0</v>
      </c>
      <c r="DM12" s="463">
        <f t="shared" ca="1" si="90"/>
        <v>0</v>
      </c>
    </row>
    <row r="13" spans="1:117" x14ac:dyDescent="0.2">
      <c r="A13" s="343">
        <f>IF(A12="N/A","N/A",IF(EDATE(A12,1)&gt;Inputs!$S$5,"N/A",EDATE(A12,1)))</f>
        <v>37408</v>
      </c>
      <c r="B13" s="344">
        <f t="shared" si="31"/>
        <v>2002</v>
      </c>
      <c r="C13" s="345">
        <f t="shared" ca="1" si="32"/>
        <v>3.4600000000000004</v>
      </c>
      <c r="D13" s="346">
        <f t="shared" si="33"/>
        <v>9.5</v>
      </c>
      <c r="E13" s="347">
        <f t="shared" ca="1" si="34"/>
        <v>32.870000000000005</v>
      </c>
      <c r="F13" s="348">
        <f t="shared" ca="1" si="35"/>
        <v>0</v>
      </c>
      <c r="G13" s="348">
        <f ca="1">IF(A13="N/A"," ",Perstart/VLOOKUP(Dayrun,'Pricing Inputs'!$AQ$4:$AS$14,3)/(CY13/CX13))</f>
        <v>0</v>
      </c>
      <c r="H13" s="349">
        <f t="shared" ca="1" si="36"/>
        <v>32.870000000000005</v>
      </c>
      <c r="I13" s="350">
        <f t="shared" si="37"/>
        <v>47.75</v>
      </c>
      <c r="J13" s="351">
        <f t="shared" si="38"/>
        <v>47.75</v>
      </c>
      <c r="K13" s="351">
        <f t="shared" si="39"/>
        <v>21.75</v>
      </c>
      <c r="L13" s="351">
        <f t="shared" si="40"/>
        <v>31.419998168945313</v>
      </c>
      <c r="M13" s="351">
        <f t="shared" si="41"/>
        <v>31.419998168945313</v>
      </c>
      <c r="N13" s="351">
        <f t="shared" si="42"/>
        <v>21.75</v>
      </c>
      <c r="O13" s="351">
        <f t="shared" si="43"/>
        <v>21.919998168945313</v>
      </c>
      <c r="P13" s="351">
        <f t="shared" si="44"/>
        <v>21.919998168945313</v>
      </c>
      <c r="Q13" s="352">
        <f t="shared" si="45"/>
        <v>21.75</v>
      </c>
      <c r="R13" s="353">
        <f t="shared" ca="1" si="46"/>
        <v>0</v>
      </c>
      <c r="S13" s="347">
        <f t="shared" ca="1" si="47"/>
        <v>0</v>
      </c>
      <c r="T13" s="347">
        <f t="shared" ca="1" si="48"/>
        <v>11.120000000000005</v>
      </c>
      <c r="U13" s="347">
        <f t="shared" ca="1" si="49"/>
        <v>1.450001831054692</v>
      </c>
      <c r="V13" s="347">
        <f t="shared" ca="1" si="50"/>
        <v>1.450001831054692</v>
      </c>
      <c r="W13" s="347">
        <f t="shared" ca="1" si="51"/>
        <v>11.120000000000005</v>
      </c>
      <c r="X13" s="347">
        <f t="shared" ca="1" si="52"/>
        <v>10.950001831054692</v>
      </c>
      <c r="Y13" s="347">
        <f t="shared" ca="1" si="53"/>
        <v>10.950001831054692</v>
      </c>
      <c r="Z13" s="354">
        <f t="shared" ca="1" si="54"/>
        <v>11.120000000000005</v>
      </c>
      <c r="AA13" s="350">
        <f ca="1">IF($A13="N/A"," ",IF(Dayrun&gt;=3,(MAX(0,(_xll.xSPRDOPT(I13,($E13-'Pricing Inputs'!$X48*$D13),$CV13,0,($CN13+IF(Smile=TRUE,VLOOKUP(MAX(-5,$H13-I13),Volsmile,2),0)),$CT13,$CU13,($A13-DateToday)+15,ABS(Option-2),0)-R13))),0))</f>
        <v>1.9840052523922864</v>
      </c>
      <c r="AB13" s="351">
        <f ca="1">IF($A13="N/A"," ",IF(Dayrun&gt;=6,MAX(0,(_xll.xSPRDOPT(J13,($E13-'Pricing Inputs'!$X48*$D13),$CV13,0,($CN13+IF(Smile=TRUE,VLOOKUP(MAX(-5,$H13-J13),Volsmile,2),0)),$CT13,$CU13,($A13-DateToday)+15,ABS(Option-2),0)-S13)),0))</f>
        <v>1.9840052523922864</v>
      </c>
      <c r="AC13" s="351">
        <f ca="1">IF($A13="N/A"," ",IF(OR(Dayrun&lt;=2,Dayrun&gt;=9),IF(OffPeakEx=TRUE,MAX(0,(_xll.xSPRDOPT(K13,($E13-'Pricing Inputs'!$X48*$D13),$CV13,0,($CQ13+IF(Smile=TRUE,VLOOKUP(MAX(-5,$H13-K13),Volsmile,2),0)),$CT13,$CU13,($A13-DateToday)+15,ABS(Option-2),0)-T13)),0),0))</f>
        <v>0.20092364861696765</v>
      </c>
      <c r="AD13" s="351">
        <f ca="1">IF($A13="N/A"," ",IF(OR(Dayrun=1,Dayrun=4,Dayrun=5,Dayrun=7,Dayrun=8,Dayrun=10,Dayrun=11),MAX(0,(_xll.xSPRDOPT(L13,($E13-'Pricing Inputs'!$X48*$D13),$CV13,0,($CQ13+IF(Smile=TRUE,VLOOKUP(MAX(-5,$H13-L13),Volsmile,2),0)),$CT13,$CU13,($A13-DateToday)+15,ABS(Option-2),0)-U13)),0))</f>
        <v>2.7916638372176124</v>
      </c>
      <c r="AE13" s="351">
        <f ca="1">IF($A13="N/A"," ",IF(OR(Dayrun=1,Dayrun=7,Dayrun=8,Dayrun=10,Dayrun=11),MAX(0,(_xll.xSPRDOPT(M13,($E13-'Pricing Inputs'!$X48*$D13),$CV13,0,($CQ13+IF(Smile=TRUE,VLOOKUP(MAX(-5,$H13-M13),Volsmile,2),0)),$CT13,$CU13,($A13-DateToday)+15,ABS(Option-2),0)-V13)),0))</f>
        <v>2.7916638372176124</v>
      </c>
      <c r="AF13" s="351">
        <f ca="1">IF($A13="N/A"," ",IF(OR(Dayrun&lt;=2,Dayrun&gt;=10),IF(OffPeakEx=TRUE,MAX(0,(_xll.xSPRDOPT(N13,($E13-'Pricing Inputs'!$X48*$D13),$CV13,0,($CQ13+IF(Smile=TRUE,VLOOKUP(MAX(-5,$H13-N13),Volsmile,2),0)),$CT13,$CU13,($A13-DateToday)+15,ABS(Option-2),0)-W13)),0),0))</f>
        <v>0.20092364861696765</v>
      </c>
      <c r="AG13" s="351">
        <f ca="1">IF($A13="N/A"," ",IF(OR(Dayrun=1,Dayrun=5,Dayrun=8,Dayrun=11),MAX(0,(_xll.xSPRDOPT(O13,($E13-'Pricing Inputs'!$X48*$D13),$CV13,0,($CQ13+IF(Smile=TRUE,VLOOKUP(MAX(-5,$H13-O13),Volsmile,2),0)),$CT13,$CU13,($A13-DateToday)+15,ABS(Option-2),0)-X13)),0))</f>
        <v>0.2153855729448928</v>
      </c>
      <c r="AH13" s="351">
        <f ca="1">IF($A13="N/A"," ",IF(OR(Dayrun=1,Dayrun=8,Dayrun=11),MAX(0,(_xll.xSPRDOPT(P13,($E13-'Pricing Inputs'!$X48*$D13),$CV13,0,($CQ13+IF(Smile=TRUE,VLOOKUP(MAX(-5,$H13-P13),Volsmile,2),0)),$CT13,$CU13,($A13-DateToday)+15,ABS(Option-2),0)-Y13)),0))</f>
        <v>0.2153855729448928</v>
      </c>
      <c r="AI13" s="351">
        <f ca="1">IF($A13="N/A"," ",IF(OR(Dayrun&lt;=2,Dayrun&gt;=11),IF(OffPeakEx=TRUE,MAX(0,(_xll.xSPRDOPT(Q13,($E13-'Pricing Inputs'!$X48*$D13),$CV13,0,($CQ13+IF(Smile=TRUE,VLOOKUP(MAX(-5,$H13-Q13),Volsmile,2),0)),$CT13,$CU13,($A13-DateToday)+15,ABS(Option-2),0)-Z13)),0),0))</f>
        <v>0.20092364861696765</v>
      </c>
      <c r="AJ13" s="355">
        <f t="shared" ca="1" si="55"/>
        <v>-14.879999999999995</v>
      </c>
      <c r="AK13" s="356">
        <f t="shared" ca="1" si="56"/>
        <v>-14.879999999999995</v>
      </c>
      <c r="AL13" s="356">
        <f t="shared" ca="1" si="57"/>
        <v>11.120000000000005</v>
      </c>
      <c r="AM13" s="356">
        <f t="shared" ca="1" si="58"/>
        <v>1.450001831054692</v>
      </c>
      <c r="AN13" s="356">
        <f t="shared" ca="1" si="59"/>
        <v>1.450001831054692</v>
      </c>
      <c r="AO13" s="356">
        <f t="shared" ca="1" si="60"/>
        <v>11.120000000000005</v>
      </c>
      <c r="AP13" s="356">
        <f t="shared" ca="1" si="61"/>
        <v>10.950001831054692</v>
      </c>
      <c r="AQ13" s="356">
        <f t="shared" ca="1" si="62"/>
        <v>10.950001831054692</v>
      </c>
      <c r="AR13" s="357">
        <f t="shared" ca="1" si="63"/>
        <v>11.120000000000005</v>
      </c>
      <c r="AS13" s="364">
        <f t="shared" ca="1" si="64"/>
        <v>17076.859677697845</v>
      </c>
      <c r="AT13" s="364">
        <f t="shared" ca="1" si="65"/>
        <v>17076.859677697845</v>
      </c>
      <c r="AU13" s="364">
        <f t="shared" ca="1" si="66"/>
        <v>17076.859677697845</v>
      </c>
      <c r="AV13" s="364">
        <f t="shared" ca="1" si="67"/>
        <v>4269.2149194244612</v>
      </c>
      <c r="AW13" s="364">
        <f t="shared" ca="1" si="68"/>
        <v>4269.2149194244612</v>
      </c>
      <c r="AX13" s="364">
        <f t="shared" ca="1" si="69"/>
        <v>4269.2149194244612</v>
      </c>
      <c r="AY13" s="364">
        <f t="shared" ca="1" si="70"/>
        <v>4269.2149194244612</v>
      </c>
      <c r="AZ13" s="364">
        <f t="shared" ca="1" si="71"/>
        <v>4269.2149194244612</v>
      </c>
      <c r="BA13" s="365">
        <f t="shared" ca="1" si="72"/>
        <v>4269.2149194244612</v>
      </c>
      <c r="BB13" s="461">
        <f ca="1">IF($A13="N/A"," ",IF(Dayrun&gt;=3,(MAX(0,(_xll.xSPRDOPT(I13,($E13-'Pricing Inputs'!$X48*$D13),$CV13,0,($CN13+IF(Smile=TRUE,VLOOKUP(MAX(-5,$H13-I13),Volsmile,2),0)),$CT13,$CU13,($A13-DateToday)+15,ABS(Option-2),1)*DE13*8))),0))</f>
        <v>0</v>
      </c>
      <c r="BC13" s="460">
        <f ca="1">IF($A13="N/A"," ",IF(Dayrun&gt;=6,MAX(0,(_xll.xSPRDOPT(J13,($E13-'Pricing Inputs'!$X48*$D13),$CV13,0,($CN13+IF(Smile=TRUE,VLOOKUP(MAX(-5,$H13-J13),Volsmile,2),0)),$CT13,$CU13,($A13-DateToday)+15,ABS(Option-2),1)*DE13*8)),0))</f>
        <v>0</v>
      </c>
      <c r="BD13" s="460">
        <f ca="1">IF($A13="N/A"," ",IF(OR(Dayrun&lt;=2,Dayrun&gt;=9),IF(OffPeakEx=TRUE,MAX(0,(_xll.xSPRDOPT(K13,($E13-'Pricing Inputs'!$X48*$D13),$CV13,0,($CQ13+IF(Smile=TRUE,VLOOKUP(MAX(-5,$H13-K13),Volsmile,2),0)),$CT13,$CU13,($A13-DateToday)+15,ABS(Option-2),1)*DE13*8)),0),0))</f>
        <v>0</v>
      </c>
      <c r="BE13" s="460">
        <f ca="1">IF($A13="N/A"," ",IF(OR(Dayrun=1,Dayrun=4,Dayrun=5,Dayrun=7,Dayrun=8,Dayrun=10,Dayrun=11),MAX(0,(_xll.xSPRDOPT(L13,($E13-'Pricing Inputs'!$X48*$D13),$CV13,0,($CQ13+IF(Smile=TRUE,VLOOKUP(MAX(-5,$H13-L13),Volsmile,2),0)),$CT13,$CU13,($A13-DateToday)+15,ABS(Option-2),1)*DF13*8)),0))</f>
        <v>0</v>
      </c>
      <c r="BF13" s="460">
        <f ca="1">IF($A13="N/A"," ",IF(OR(Dayrun=1,Dayrun=7,Dayrun=8,Dayrun=10,Dayrun=11),MAX(0,(_xll.xSPRDOPT(M13,($E13-'Pricing Inputs'!$X48*$D13),$CV13,0,($CQ13+IF(Smile=TRUE,VLOOKUP(MAX(-5,$H13-M13),Volsmile,2),0)),$CT13,$CU13,($A13-DateToday)+15,ABS(Option-2),1)*DF13*8)),0))</f>
        <v>0</v>
      </c>
      <c r="BG13" s="460">
        <f ca="1">IF($A13="N/A"," ",IF(OR(Dayrun&lt;=2,Dayrun&gt;=10),IF(OffPeakEx=TRUE,MAX(0,(_xll.xSPRDOPT(N13,($E13-'Pricing Inputs'!$X48*$D13),$CV13,0,($CQ13+IF(Smile=TRUE,VLOOKUP(MAX(-5,$H13-N13),Volsmile,2),0)),$CT13,$CU13,($A13-DateToday)+15,ABS(Option-2),1)*DF13*8)),0),0))</f>
        <v>0</v>
      </c>
      <c r="BH13" s="460">
        <f ca="1">IF($A13="N/A"," ",IF(OR(Dayrun=1,Dayrun=5,Dayrun=8,Dayrun=11),MAX(0,(_xll.xSPRDOPT(O13,($E13-'Pricing Inputs'!$X48*$D13),$CV13,0,($CQ13+IF(Smile=TRUE,VLOOKUP(MAX(-5,$H13-O13),Volsmile,2),0)),$CT13,$CU13,($A13-DateToday)+15,ABS(Option-2),1)*DG13*8)),0))</f>
        <v>0</v>
      </c>
      <c r="BI13" s="460">
        <f ca="1">IF($A13="N/A"," ",IF(OR(Dayrun=1,Dayrun=8,Dayrun=11),MAX(0,(_xll.xSPRDOPT(P13,($E13-'Pricing Inputs'!$X48*$D13),$CV13,0,($CQ13+IF(Smile=TRUE,VLOOKUP(MAX(-5,$H13-P13),Volsmile,2),0)),$CT13,$CU13,($A13-DateToday)+15,ABS(Option-2),1)*DG13*8)),0))</f>
        <v>0</v>
      </c>
      <c r="BJ13" s="462">
        <f ca="1">IF($A13="N/A"," ",IF(OR(Dayrun&lt;=2,Dayrun&gt;=11),IF(OffPeakEx=TRUE,MAX(0,(_xll.xSPRDOPT(Q13,($E13-'Pricing Inputs'!$X48*$D13),$CV13,0,($CQ13+IF(Smile=TRUE,VLOOKUP(MAX(-5,$H13-Q13),Volsmile,2),0)),$CT13,$CU13,($A13-DateToday)+15,ABS(Option-2),1)*DG13*8)),0),0))</f>
        <v>0</v>
      </c>
      <c r="BK13" s="358">
        <f t="shared" ca="1" si="0"/>
        <v>0</v>
      </c>
      <c r="BL13" s="359">
        <f t="shared" ca="1" si="1"/>
        <v>0</v>
      </c>
      <c r="BM13" s="359">
        <f t="shared" ca="1" si="2"/>
        <v>189894.67961600012</v>
      </c>
      <c r="BN13" s="359">
        <f t="shared" ca="1" si="3"/>
        <v>6190.3694503314782</v>
      </c>
      <c r="BO13" s="359">
        <f t="shared" ca="1" si="4"/>
        <v>6190.3694503314782</v>
      </c>
      <c r="BP13" s="359">
        <f t="shared" ca="1" si="5"/>
        <v>47473.669904000031</v>
      </c>
      <c r="BQ13" s="359">
        <f t="shared" ca="1" si="6"/>
        <v>46747.911184863857</v>
      </c>
      <c r="BR13" s="359">
        <f t="shared" ca="1" si="7"/>
        <v>46747.911184863857</v>
      </c>
      <c r="BS13" s="360">
        <f t="shared" ca="1" si="8"/>
        <v>47473.669904000031</v>
      </c>
      <c r="BT13" s="361">
        <f t="shared" ca="1" si="9"/>
        <v>33880.579294918571</v>
      </c>
      <c r="BU13" s="362">
        <f t="shared" ca="1" si="10"/>
        <v>33880.579294918571</v>
      </c>
      <c r="BV13" s="362">
        <f t="shared" ca="1" si="11"/>
        <v>3431.1449533630253</v>
      </c>
      <c r="BW13" s="362">
        <f t="shared" ca="1" si="12"/>
        <v>11918.212903867172</v>
      </c>
      <c r="BX13" s="362">
        <f t="shared" ca="1" si="13"/>
        <v>11918.212903867172</v>
      </c>
      <c r="BY13" s="362">
        <f t="shared" ca="1" si="14"/>
        <v>857.78623834075631</v>
      </c>
      <c r="BZ13" s="362">
        <f t="shared" ca="1" si="15"/>
        <v>919.52730144512191</v>
      </c>
      <c r="CA13" s="362">
        <f t="shared" ca="1" si="16"/>
        <v>919.52730144512191</v>
      </c>
      <c r="CB13" s="363">
        <f t="shared" ca="1" si="17"/>
        <v>857.78623834075631</v>
      </c>
      <c r="CC13" s="366">
        <f t="shared" ca="1" si="18"/>
        <v>-254103.67200414385</v>
      </c>
      <c r="CD13" s="367">
        <f t="shared" ca="1" si="19"/>
        <v>-254103.67200414385</v>
      </c>
      <c r="CE13" s="367">
        <f t="shared" ca="1" si="20"/>
        <v>189894.67961600012</v>
      </c>
      <c r="CF13" s="367">
        <f t="shared" ca="1" si="21"/>
        <v>6190.3694503314782</v>
      </c>
      <c r="CG13" s="367">
        <f t="shared" ca="1" si="22"/>
        <v>6190.3694503314782</v>
      </c>
      <c r="CH13" s="367">
        <f t="shared" ca="1" si="23"/>
        <v>47473.669904000031</v>
      </c>
      <c r="CI13" s="367">
        <f t="shared" ca="1" si="24"/>
        <v>46747.911184863857</v>
      </c>
      <c r="CJ13" s="367">
        <f t="shared" ca="1" si="25"/>
        <v>46747.911184863857</v>
      </c>
      <c r="CK13" s="368">
        <f t="shared" ca="1" si="26"/>
        <v>47473.669904000031</v>
      </c>
      <c r="CL13" s="369">
        <f t="shared" si="73"/>
        <v>0.35</v>
      </c>
      <c r="CM13" s="370">
        <f t="shared" si="74"/>
        <v>0.7</v>
      </c>
      <c r="CN13" s="370">
        <f t="shared" si="75"/>
        <v>0.7</v>
      </c>
      <c r="CO13" s="370">
        <f t="shared" si="76"/>
        <v>0.17499999999999999</v>
      </c>
      <c r="CP13" s="370">
        <f t="shared" si="77"/>
        <v>0.42</v>
      </c>
      <c r="CQ13" s="370">
        <f t="shared" si="78"/>
        <v>0.42</v>
      </c>
      <c r="CR13" s="370">
        <f t="shared" ca="1" si="27"/>
        <v>0.38750000000000001</v>
      </c>
      <c r="CS13" s="370">
        <f t="shared" ca="1" si="28"/>
        <v>0.6</v>
      </c>
      <c r="CT13" s="370">
        <f t="shared" ca="1" si="29"/>
        <v>0.39944061101011991</v>
      </c>
      <c r="CU13" s="370">
        <f>IF($A13="N/A"," ",IF('Pricing Inputs'!$AR$23=TRUE,Inputs!$S$22,VLOOKUP($A13,CorrelationTable,2,FALSE)))</f>
        <v>0.75</v>
      </c>
      <c r="CV13" s="371">
        <f ca="1">IF($A13="N/A"," ",F13+G13+(D13*('Pricing Inputs'!X48)))</f>
        <v>0</v>
      </c>
      <c r="CW13" s="372">
        <f ca="1">IF($A13="N/A"," ",IF(PV=1,0,'Pricing Inputs'!Y48))</f>
        <v>3.8144525389639798E-2</v>
      </c>
      <c r="CX13" s="373">
        <f t="shared" ca="1" si="30"/>
        <v>0.96414067737679787</v>
      </c>
      <c r="CY13" s="417">
        <f ca="1">IF($A13="N/A"," ",(IF(MONTH(A13)&gt;=4,IF(MONTH(A13)&lt;=10,Inputs!$S$26,Inputs!$S$27),Inputs!$S$27))*$CX13)</f>
        <v>118.58930331734614</v>
      </c>
      <c r="CZ13" s="374">
        <f t="shared" ca="1" si="79"/>
        <v>105876.56127039067</v>
      </c>
      <c r="DA13" s="446">
        <f t="shared" ca="1" si="80"/>
        <v>284842.01942400017</v>
      </c>
      <c r="DB13" s="375">
        <f t="shared" ca="1" si="81"/>
        <v>93436.639000461728</v>
      </c>
      <c r="DC13" s="375">
        <f t="shared" ca="1" si="82"/>
        <v>5146.7174300445377</v>
      </c>
      <c r="DD13" s="376">
        <f t="shared" ca="1" si="83"/>
        <v>-117488.76331389684</v>
      </c>
      <c r="DE13" s="377">
        <f t="shared" si="84"/>
        <v>18</v>
      </c>
      <c r="DF13" s="378">
        <f t="shared" si="85"/>
        <v>4.5</v>
      </c>
      <c r="DG13" s="379">
        <f t="shared" si="86"/>
        <v>4.5</v>
      </c>
      <c r="DH13" s="380">
        <f>IF($A13="N/A"," ",IF(Option=1,$D13*Inputs!$S$15*SUM(AS13:BA13),0))</f>
        <v>0</v>
      </c>
      <c r="DI13" s="381">
        <f>IF($A13="N/A"," ",IF(Option=1,$D13*Inputs!$S$16*SUM(AS13:BA13),0))</f>
        <v>0</v>
      </c>
      <c r="DJ13" s="463">
        <f t="shared" ca="1" si="87"/>
        <v>34153.719355395689</v>
      </c>
      <c r="DK13" s="463">
        <f t="shared" ca="1" si="88"/>
        <v>42692.149194244623</v>
      </c>
      <c r="DL13" s="463">
        <f t="shared" ca="1" si="89"/>
        <v>0</v>
      </c>
      <c r="DM13" s="463">
        <f t="shared" ca="1" si="90"/>
        <v>0</v>
      </c>
    </row>
    <row r="14" spans="1:117" x14ac:dyDescent="0.2">
      <c r="A14" s="343">
        <f>IF(A13="N/A","N/A",IF(EDATE(A13,1)&gt;Inputs!$S$5,"N/A",EDATE(A13,1)))</f>
        <v>37438</v>
      </c>
      <c r="B14" s="344">
        <f t="shared" si="31"/>
        <v>2002</v>
      </c>
      <c r="C14" s="345">
        <f t="shared" ca="1" si="32"/>
        <v>3.5020000000000007</v>
      </c>
      <c r="D14" s="346">
        <f t="shared" si="33"/>
        <v>9.5</v>
      </c>
      <c r="E14" s="347">
        <f t="shared" ca="1" si="34"/>
        <v>33.269000000000005</v>
      </c>
      <c r="F14" s="348">
        <f t="shared" ca="1" si="35"/>
        <v>0</v>
      </c>
      <c r="G14" s="348">
        <f ca="1">IF(A14="N/A"," ",Perstart/VLOOKUP(Dayrun,'Pricing Inputs'!$AQ$4:$AS$14,3)/(CY14/CX14))</f>
        <v>0</v>
      </c>
      <c r="H14" s="349">
        <f t="shared" ca="1" si="36"/>
        <v>33.269000000000005</v>
      </c>
      <c r="I14" s="350">
        <f t="shared" si="37"/>
        <v>64.5</v>
      </c>
      <c r="J14" s="351">
        <f t="shared" si="38"/>
        <v>64.5</v>
      </c>
      <c r="K14" s="351">
        <f t="shared" si="39"/>
        <v>22.25</v>
      </c>
      <c r="L14" s="351">
        <f t="shared" si="40"/>
        <v>37.419998168945313</v>
      </c>
      <c r="M14" s="351">
        <f t="shared" si="41"/>
        <v>37.419998168945313</v>
      </c>
      <c r="N14" s="351">
        <f t="shared" si="42"/>
        <v>22.25</v>
      </c>
      <c r="O14" s="351">
        <f t="shared" si="43"/>
        <v>27.919998168945313</v>
      </c>
      <c r="P14" s="351">
        <f t="shared" si="44"/>
        <v>27.919998168945313</v>
      </c>
      <c r="Q14" s="352">
        <f t="shared" si="45"/>
        <v>22.25</v>
      </c>
      <c r="R14" s="353">
        <f t="shared" ca="1" si="46"/>
        <v>0</v>
      </c>
      <c r="S14" s="347">
        <f t="shared" ca="1" si="47"/>
        <v>0</v>
      </c>
      <c r="T14" s="347">
        <f t="shared" ca="1" si="48"/>
        <v>11.019000000000005</v>
      </c>
      <c r="U14" s="347">
        <f t="shared" ca="1" si="49"/>
        <v>0</v>
      </c>
      <c r="V14" s="347">
        <f t="shared" ca="1" si="50"/>
        <v>0</v>
      </c>
      <c r="W14" s="347">
        <f t="shared" ca="1" si="51"/>
        <v>11.019000000000005</v>
      </c>
      <c r="X14" s="347">
        <f t="shared" ca="1" si="52"/>
        <v>5.349001831054693</v>
      </c>
      <c r="Y14" s="347">
        <f t="shared" ca="1" si="53"/>
        <v>5.349001831054693</v>
      </c>
      <c r="Z14" s="354">
        <f t="shared" ca="1" si="54"/>
        <v>11.019000000000005</v>
      </c>
      <c r="AA14" s="350">
        <f ca="1">IF($A14="N/A"," ",IF(Dayrun&gt;=3,(MAX(0,(_xll.xSPRDOPT(I14,($E14-'Pricing Inputs'!$X49*$D14),$CV14,0,($CN14+IF(Smile=TRUE,VLOOKUP(MAX(-5,$H14-I14),Volsmile,2),0)),$CT14,$CU14,($A14-DateToday)+15,ABS(Option-2),0)-R14))),0))</f>
        <v>1.0916288445903248</v>
      </c>
      <c r="AB14" s="351">
        <f ca="1">IF($A14="N/A"," ",IF(Dayrun&gt;=6,MAX(0,(_xll.xSPRDOPT(J14,($E14-'Pricing Inputs'!$X49*$D14),$CV14,0,($CN14+IF(Smile=TRUE,VLOOKUP(MAX(-5,$H14-J14),Volsmile,2),0)),$CT14,$CU14,($A14-DateToday)+15,ABS(Option-2),0)-S14)),0))</f>
        <v>1.0916288445903248</v>
      </c>
      <c r="AC14" s="351">
        <f ca="1">IF($A14="N/A"," ",IF(OR(Dayrun&lt;=2,Dayrun&gt;=9),IF(OffPeakEx=TRUE,MAX(0,(_xll.xSPRDOPT(K14,($E14-'Pricing Inputs'!$X49*$D14),$CV14,0,($CQ14+IF(Smile=TRUE,VLOOKUP(MAX(-5,$H14-K14),Volsmile,2),0)),$CT14,$CU14,($A14-DateToday)+15,ABS(Option-2),0)-T14)),0),0))</f>
        <v>0.31552987415108547</v>
      </c>
      <c r="AD14" s="351">
        <f ca="1">IF($A14="N/A"," ",IF(OR(Dayrun=1,Dayrun=4,Dayrun=5,Dayrun=7,Dayrun=8,Dayrun=10,Dayrun=11),MAX(0,(_xll.xSPRDOPT(L14,($E14-'Pricing Inputs'!$X49*$D14),$CV14,0,($CQ14+IF(Smile=TRUE,VLOOKUP(MAX(-5,$H14-L14),Volsmile,2),0)),$CT14,$CU14,($A14-DateToday)+15,ABS(Option-2),0)-U14)),0))</f>
        <v>2.3890625336511953</v>
      </c>
      <c r="AE14" s="351">
        <f ca="1">IF($A14="N/A"," ",IF(OR(Dayrun=1,Dayrun=7,Dayrun=8,Dayrun=10,Dayrun=11),MAX(0,(_xll.xSPRDOPT(M14,($E14-'Pricing Inputs'!$X49*$D14),$CV14,0,($CQ14+IF(Smile=TRUE,VLOOKUP(MAX(-5,$H14-M14),Volsmile,2),0)),$CT14,$CU14,($A14-DateToday)+15,ABS(Option-2),0)-V14)),0))</f>
        <v>2.3890625336511953</v>
      </c>
      <c r="AF14" s="351">
        <f ca="1">IF($A14="N/A"," ",IF(OR(Dayrun&lt;=2,Dayrun&gt;=10),IF(OffPeakEx=TRUE,MAX(0,(_xll.xSPRDOPT(N14,($E14-'Pricing Inputs'!$X49*$D14),$CV14,0,($CQ14+IF(Smile=TRUE,VLOOKUP(MAX(-5,$H14-N14),Volsmile,2),0)),$CT14,$CU14,($A14-DateToday)+15,ABS(Option-2),0)-W14)),0),0))</f>
        <v>0.31552987415108547</v>
      </c>
      <c r="AG14" s="351">
        <f ca="1">IF($A14="N/A"," ",IF(OR(Dayrun=1,Dayrun=5,Dayrun=8,Dayrun=11),MAX(0,(_xll.xSPRDOPT(O14,($E14-'Pricing Inputs'!$X49*$D14),$CV14,0,($CQ14+IF(Smile=TRUE,VLOOKUP(MAX(-5,$H14-O14),Volsmile,2),0)),$CT14,$CU14,($A14-DateToday)+15,ABS(Option-2),0)-X14)),0))</f>
        <v>1.5203312314527047</v>
      </c>
      <c r="AH14" s="351">
        <f ca="1">IF($A14="N/A"," ",IF(OR(Dayrun=1,Dayrun=8,Dayrun=11),MAX(0,(_xll.xSPRDOPT(P14,($E14-'Pricing Inputs'!$X49*$D14),$CV14,0,($CQ14+IF(Smile=TRUE,VLOOKUP(MAX(-5,$H14-P14),Volsmile,2),0)),$CT14,$CU14,($A14-DateToday)+15,ABS(Option-2),0)-Y14)),0))</f>
        <v>1.5203312314527047</v>
      </c>
      <c r="AI14" s="351">
        <f ca="1">IF($A14="N/A"," ",IF(OR(Dayrun&lt;=2,Dayrun&gt;=11),IF(OffPeakEx=TRUE,MAX(0,(_xll.xSPRDOPT(Q14,($E14-'Pricing Inputs'!$X49*$D14),$CV14,0,($CQ14+IF(Smile=TRUE,VLOOKUP(MAX(-5,$H14-Q14),Volsmile,2),0)),$CT14,$CU14,($A14-DateToday)+15,ABS(Option-2),0)-Z14)),0),0))</f>
        <v>0.31552987415108547</v>
      </c>
      <c r="AJ14" s="355">
        <f t="shared" ca="1" si="55"/>
        <v>-31.230999999999995</v>
      </c>
      <c r="AK14" s="356">
        <f t="shared" ca="1" si="56"/>
        <v>-31.230999999999995</v>
      </c>
      <c r="AL14" s="356">
        <f t="shared" ca="1" si="57"/>
        <v>11.019000000000005</v>
      </c>
      <c r="AM14" s="356">
        <f t="shared" ca="1" si="58"/>
        <v>-4.150998168945307</v>
      </c>
      <c r="AN14" s="356">
        <f t="shared" ca="1" si="59"/>
        <v>-4.150998168945307</v>
      </c>
      <c r="AO14" s="356">
        <f t="shared" ca="1" si="60"/>
        <v>11.019000000000005</v>
      </c>
      <c r="AP14" s="356">
        <f t="shared" ca="1" si="61"/>
        <v>5.349001831054693</v>
      </c>
      <c r="AQ14" s="356">
        <f t="shared" ca="1" si="62"/>
        <v>5.349001831054693</v>
      </c>
      <c r="AR14" s="357">
        <f t="shared" ca="1" si="63"/>
        <v>11.019000000000005</v>
      </c>
      <c r="AS14" s="364">
        <f t="shared" ca="1" si="64"/>
        <v>18719.80311877836</v>
      </c>
      <c r="AT14" s="364">
        <f t="shared" ca="1" si="65"/>
        <v>18719.80311877836</v>
      </c>
      <c r="AU14" s="364">
        <f t="shared" ca="1" si="66"/>
        <v>18719.80311877836</v>
      </c>
      <c r="AV14" s="364">
        <f t="shared" ca="1" si="67"/>
        <v>3403.6005670506106</v>
      </c>
      <c r="AW14" s="364">
        <f t="shared" ca="1" si="68"/>
        <v>3403.6005670506106</v>
      </c>
      <c r="AX14" s="364">
        <f t="shared" ca="1" si="69"/>
        <v>3403.6005670506106</v>
      </c>
      <c r="AY14" s="364">
        <f t="shared" ca="1" si="70"/>
        <v>4254.5007088132634</v>
      </c>
      <c r="AZ14" s="364">
        <f t="shared" ca="1" si="71"/>
        <v>4254.5007088132634</v>
      </c>
      <c r="BA14" s="365">
        <f t="shared" ca="1" si="72"/>
        <v>4254.5007088132634</v>
      </c>
      <c r="BB14" s="461">
        <f ca="1">IF($A14="N/A"," ",IF(Dayrun&gt;=3,(MAX(0,(_xll.xSPRDOPT(I14,($E14-'Pricing Inputs'!$X49*$D14),$CV14,0,($CN14+IF(Smile=TRUE,VLOOKUP(MAX(-5,$H14-I14),Volsmile,2),0)),$CT14,$CU14,($A14-DateToday)+15,ABS(Option-2),1)*DE14*8))),0))</f>
        <v>0</v>
      </c>
      <c r="BC14" s="460">
        <f ca="1">IF($A14="N/A"," ",IF(Dayrun&gt;=6,MAX(0,(_xll.xSPRDOPT(J14,($E14-'Pricing Inputs'!$X49*$D14),$CV14,0,($CN14+IF(Smile=TRUE,VLOOKUP(MAX(-5,$H14-J14),Volsmile,2),0)),$CT14,$CU14,($A14-DateToday)+15,ABS(Option-2),1)*DE14*8)),0))</f>
        <v>0</v>
      </c>
      <c r="BD14" s="460">
        <f ca="1">IF($A14="N/A"," ",IF(OR(Dayrun&lt;=2,Dayrun&gt;=9),IF(OffPeakEx=TRUE,MAX(0,(_xll.xSPRDOPT(K14,($E14-'Pricing Inputs'!$X49*$D14),$CV14,0,($CQ14+IF(Smile=TRUE,VLOOKUP(MAX(-5,$H14-K14),Volsmile,2),0)),$CT14,$CU14,($A14-DateToday)+15,ABS(Option-2),1)*DE14*8)),0),0))</f>
        <v>0</v>
      </c>
      <c r="BE14" s="460">
        <f ca="1">IF($A14="N/A"," ",IF(OR(Dayrun=1,Dayrun=4,Dayrun=5,Dayrun=7,Dayrun=8,Dayrun=10,Dayrun=11),MAX(0,(_xll.xSPRDOPT(L14,($E14-'Pricing Inputs'!$X49*$D14),$CV14,0,($CQ14+IF(Smile=TRUE,VLOOKUP(MAX(-5,$H14-L14),Volsmile,2),0)),$CT14,$CU14,($A14-DateToday)+15,ABS(Option-2),1)*DF14*8)),0))</f>
        <v>0</v>
      </c>
      <c r="BF14" s="460">
        <f ca="1">IF($A14="N/A"," ",IF(OR(Dayrun=1,Dayrun=7,Dayrun=8,Dayrun=10,Dayrun=11),MAX(0,(_xll.xSPRDOPT(M14,($E14-'Pricing Inputs'!$X49*$D14),$CV14,0,($CQ14+IF(Smile=TRUE,VLOOKUP(MAX(-5,$H14-M14),Volsmile,2),0)),$CT14,$CU14,($A14-DateToday)+15,ABS(Option-2),1)*DF14*8)),0))</f>
        <v>0</v>
      </c>
      <c r="BG14" s="460">
        <f ca="1">IF($A14="N/A"," ",IF(OR(Dayrun&lt;=2,Dayrun&gt;=10),IF(OffPeakEx=TRUE,MAX(0,(_xll.xSPRDOPT(N14,($E14-'Pricing Inputs'!$X49*$D14),$CV14,0,($CQ14+IF(Smile=TRUE,VLOOKUP(MAX(-5,$H14-N14),Volsmile,2),0)),$CT14,$CU14,($A14-DateToday)+15,ABS(Option-2),1)*DF14*8)),0),0))</f>
        <v>0</v>
      </c>
      <c r="BH14" s="460">
        <f ca="1">IF($A14="N/A"," ",IF(OR(Dayrun=1,Dayrun=5,Dayrun=8,Dayrun=11),MAX(0,(_xll.xSPRDOPT(O14,($E14-'Pricing Inputs'!$X49*$D14),$CV14,0,($CQ14+IF(Smile=TRUE,VLOOKUP(MAX(-5,$H14-O14),Volsmile,2),0)),$CT14,$CU14,($A14-DateToday)+15,ABS(Option-2),1)*DG14*8)),0))</f>
        <v>0</v>
      </c>
      <c r="BI14" s="460">
        <f ca="1">IF($A14="N/A"," ",IF(OR(Dayrun=1,Dayrun=8,Dayrun=11),MAX(0,(_xll.xSPRDOPT(P14,($E14-'Pricing Inputs'!$X49*$D14),$CV14,0,($CQ14+IF(Smile=TRUE,VLOOKUP(MAX(-5,$H14-P14),Volsmile,2),0)),$CT14,$CU14,($A14-DateToday)+15,ABS(Option-2),1)*DG14*8)),0))</f>
        <v>0</v>
      </c>
      <c r="BJ14" s="462">
        <f ca="1">IF($A14="N/A"," ",IF(OR(Dayrun&lt;=2,Dayrun&gt;=11),IF(OffPeakEx=TRUE,MAX(0,(_xll.xSPRDOPT(Q14,($E14-'Pricing Inputs'!$X49*$D14),$CV14,0,($CQ14+IF(Smile=TRUE,VLOOKUP(MAX(-5,$H14-Q14),Volsmile,2),0)),$CT14,$CU14,($A14-DateToday)+15,ABS(Option-2),1)*DG14*8)),0),0))</f>
        <v>0</v>
      </c>
      <c r="BK14" s="358">
        <f t="shared" ca="1" si="0"/>
        <v>0</v>
      </c>
      <c r="BL14" s="359">
        <f t="shared" ca="1" si="1"/>
        <v>0</v>
      </c>
      <c r="BM14" s="359">
        <f t="shared" ca="1" si="2"/>
        <v>206273.51056581884</v>
      </c>
      <c r="BN14" s="359">
        <f t="shared" ca="1" si="3"/>
        <v>0</v>
      </c>
      <c r="BO14" s="359">
        <f t="shared" ca="1" si="4"/>
        <v>0</v>
      </c>
      <c r="BP14" s="359">
        <f t="shared" ca="1" si="5"/>
        <v>37504.274648330698</v>
      </c>
      <c r="BQ14" s="359">
        <f t="shared" ca="1" si="6"/>
        <v>22757.332081665634</v>
      </c>
      <c r="BR14" s="359">
        <f t="shared" ca="1" si="7"/>
        <v>22757.332081665634</v>
      </c>
      <c r="BS14" s="360">
        <f t="shared" ca="1" si="8"/>
        <v>46880.343310413373</v>
      </c>
      <c r="BT14" s="361">
        <f t="shared" ca="1" si="9"/>
        <v>20435.077049510379</v>
      </c>
      <c r="BU14" s="362">
        <f t="shared" ca="1" si="10"/>
        <v>20435.077049510379</v>
      </c>
      <c r="BV14" s="362">
        <f t="shared" ca="1" si="11"/>
        <v>5906.6571222012335</v>
      </c>
      <c r="BW14" s="362">
        <f t="shared" ca="1" si="12"/>
        <v>8131.4145942545765</v>
      </c>
      <c r="BX14" s="362">
        <f t="shared" ca="1" si="13"/>
        <v>8131.4145942545765</v>
      </c>
      <c r="BY14" s="362">
        <f t="shared" ca="1" si="14"/>
        <v>1073.9376585820423</v>
      </c>
      <c r="BZ14" s="362">
        <f t="shared" ca="1" si="15"/>
        <v>6468.2503018464731</v>
      </c>
      <c r="CA14" s="362">
        <f t="shared" ca="1" si="16"/>
        <v>6468.2503018464731</v>
      </c>
      <c r="CB14" s="363">
        <f t="shared" ca="1" si="17"/>
        <v>1342.4220732275528</v>
      </c>
      <c r="CC14" s="366">
        <f t="shared" ca="1" si="18"/>
        <v>-584638.17120256682</v>
      </c>
      <c r="CD14" s="367">
        <f t="shared" ca="1" si="19"/>
        <v>-584638.17120256682</v>
      </c>
      <c r="CE14" s="367">
        <f t="shared" ca="1" si="20"/>
        <v>206273.51056581884</v>
      </c>
      <c r="CF14" s="367">
        <f t="shared" ca="1" si="21"/>
        <v>-14128.339721648294</v>
      </c>
      <c r="CG14" s="367">
        <f t="shared" ca="1" si="22"/>
        <v>-14128.339721648294</v>
      </c>
      <c r="CH14" s="367">
        <f t="shared" ca="1" si="23"/>
        <v>37504.274648330698</v>
      </c>
      <c r="CI14" s="367">
        <f t="shared" ca="1" si="24"/>
        <v>22757.332081665634</v>
      </c>
      <c r="CJ14" s="367">
        <f t="shared" ca="1" si="25"/>
        <v>22757.332081665634</v>
      </c>
      <c r="CK14" s="368">
        <f t="shared" ca="1" si="26"/>
        <v>46880.343310413373</v>
      </c>
      <c r="CL14" s="369">
        <f t="shared" si="73"/>
        <v>0.35</v>
      </c>
      <c r="CM14" s="370">
        <f t="shared" si="74"/>
        <v>0.75</v>
      </c>
      <c r="CN14" s="370">
        <f t="shared" si="75"/>
        <v>0.75</v>
      </c>
      <c r="CO14" s="370">
        <f t="shared" si="76"/>
        <v>0.17499999999999999</v>
      </c>
      <c r="CP14" s="370">
        <f t="shared" si="77"/>
        <v>0.45</v>
      </c>
      <c r="CQ14" s="370">
        <f t="shared" si="78"/>
        <v>0.45</v>
      </c>
      <c r="CR14" s="370">
        <f t="shared" ca="1" si="27"/>
        <v>0.375</v>
      </c>
      <c r="CS14" s="370">
        <f t="shared" ca="1" si="28"/>
        <v>0.6</v>
      </c>
      <c r="CT14" s="370">
        <f t="shared" ca="1" si="29"/>
        <v>0.38629420690157168</v>
      </c>
      <c r="CU14" s="370">
        <f>IF($A14="N/A"," ",IF('Pricing Inputs'!$AR$23=TRUE,Inputs!$S$22,VLOOKUP($A14,CorrelationTable,2,FALSE)))</f>
        <v>0.75</v>
      </c>
      <c r="CV14" s="371">
        <f ca="1">IF($A14="N/A"," ",F14+G14+(D14*('Pricing Inputs'!X49)))</f>
        <v>0</v>
      </c>
      <c r="CW14" s="372">
        <f ca="1">IF($A14="N/A"," ",IF(PV=1,0,'Pricing Inputs'!Y49))</f>
        <v>3.8382572484831901E-2</v>
      </c>
      <c r="CX14" s="373">
        <f t="shared" ca="1" si="30"/>
        <v>0.96081768491717778</v>
      </c>
      <c r="CY14" s="417">
        <f ca="1">IF($A14="N/A"," ",(IF(MONTH(A14)&gt;=4,IF(MONTH(A14)&lt;=10,Inputs!$S$26,Inputs!$S$27),Inputs!$S$27))*$CX14)</f>
        <v>118.18057524481287</v>
      </c>
      <c r="CZ14" s="374">
        <f t="shared" ca="1" si="79"/>
        <v>45514.664163331268</v>
      </c>
      <c r="DA14" s="446">
        <f t="shared" ca="1" si="80"/>
        <v>290658.12852456293</v>
      </c>
      <c r="DB14" s="375">
        <f t="shared" ca="1" si="81"/>
        <v>70069.483891222844</v>
      </c>
      <c r="DC14" s="375">
        <f t="shared" ca="1" si="82"/>
        <v>8323.0168540108298</v>
      </c>
      <c r="DD14" s="376">
        <f t="shared" ca="1" si="83"/>
        <v>-861360.22916053585</v>
      </c>
      <c r="DE14" s="377">
        <f t="shared" si="84"/>
        <v>19.8</v>
      </c>
      <c r="DF14" s="378">
        <f t="shared" si="85"/>
        <v>3.6</v>
      </c>
      <c r="DG14" s="379">
        <f t="shared" si="86"/>
        <v>4.5</v>
      </c>
      <c r="DH14" s="380">
        <f>IF($A14="N/A"," ",IF(Option=1,$D14*Inputs!$S$15*SUM(AS14:BA14),0))</f>
        <v>0</v>
      </c>
      <c r="DI14" s="381">
        <f>IF($A14="N/A"," ",IF(Option=1,$D14*Inputs!$S$16*SUM(AS14:BA14),0))</f>
        <v>0</v>
      </c>
      <c r="DJ14" s="463">
        <f t="shared" ca="1" si="87"/>
        <v>37439.60623755672</v>
      </c>
      <c r="DK14" s="463">
        <f t="shared" ca="1" si="88"/>
        <v>41694.106946369975</v>
      </c>
      <c r="DL14" s="463">
        <f t="shared" ca="1" si="89"/>
        <v>0</v>
      </c>
      <c r="DM14" s="463">
        <f t="shared" ca="1" si="90"/>
        <v>0</v>
      </c>
    </row>
    <row r="15" spans="1:117" x14ac:dyDescent="0.2">
      <c r="A15" s="343">
        <f>IF(A14="N/A","N/A",IF(EDATE(A14,1)&gt;Inputs!$S$5,"N/A",EDATE(A14,1)))</f>
        <v>37469</v>
      </c>
      <c r="B15" s="344">
        <f t="shared" si="31"/>
        <v>2002</v>
      </c>
      <c r="C15" s="345">
        <f t="shared" ca="1" si="32"/>
        <v>3.5470000000000006</v>
      </c>
      <c r="D15" s="346">
        <f t="shared" si="33"/>
        <v>9.5</v>
      </c>
      <c r="E15" s="347">
        <f t="shared" ca="1" si="34"/>
        <v>33.696500000000007</v>
      </c>
      <c r="F15" s="348">
        <f t="shared" ca="1" si="35"/>
        <v>0</v>
      </c>
      <c r="G15" s="348">
        <f ca="1">IF(A15="N/A"," ",Perstart/VLOOKUP(Dayrun,'Pricing Inputs'!$AQ$4:$AS$14,3)/(CY15/CX15))</f>
        <v>0</v>
      </c>
      <c r="H15" s="349">
        <f t="shared" ca="1" si="36"/>
        <v>33.696500000000007</v>
      </c>
      <c r="I15" s="350">
        <f t="shared" si="37"/>
        <v>64.5</v>
      </c>
      <c r="J15" s="351">
        <f t="shared" si="38"/>
        <v>64.5</v>
      </c>
      <c r="K15" s="351">
        <f t="shared" si="39"/>
        <v>23.25</v>
      </c>
      <c r="L15" s="351">
        <f t="shared" si="40"/>
        <v>35.420001983642578</v>
      </c>
      <c r="M15" s="351">
        <f t="shared" si="41"/>
        <v>35.420001983642578</v>
      </c>
      <c r="N15" s="351">
        <f t="shared" si="42"/>
        <v>23.25</v>
      </c>
      <c r="O15" s="351">
        <f t="shared" si="43"/>
        <v>27.919998168945313</v>
      </c>
      <c r="P15" s="351">
        <f t="shared" si="44"/>
        <v>27.919998168945313</v>
      </c>
      <c r="Q15" s="352">
        <f t="shared" si="45"/>
        <v>23.25</v>
      </c>
      <c r="R15" s="353">
        <f t="shared" ca="1" si="46"/>
        <v>0</v>
      </c>
      <c r="S15" s="347">
        <f t="shared" ca="1" si="47"/>
        <v>0</v>
      </c>
      <c r="T15" s="347">
        <f t="shared" ca="1" si="48"/>
        <v>10.446500000000007</v>
      </c>
      <c r="U15" s="347">
        <f t="shared" ca="1" si="49"/>
        <v>0</v>
      </c>
      <c r="V15" s="347">
        <f t="shared" ca="1" si="50"/>
        <v>0</v>
      </c>
      <c r="W15" s="347">
        <f t="shared" ca="1" si="51"/>
        <v>10.446500000000007</v>
      </c>
      <c r="X15" s="347">
        <f t="shared" ca="1" si="52"/>
        <v>5.7765018310546949</v>
      </c>
      <c r="Y15" s="347">
        <f t="shared" ca="1" si="53"/>
        <v>5.7765018310546949</v>
      </c>
      <c r="Z15" s="354">
        <f t="shared" ca="1" si="54"/>
        <v>10.446500000000007</v>
      </c>
      <c r="AA15" s="350">
        <f ca="1">IF($A15="N/A"," ",IF(Dayrun&gt;=3,(MAX(0,(_xll.xSPRDOPT(I15,($E15-'Pricing Inputs'!$X50*$D15),$CV15,0,($CN15+IF(Smile=TRUE,VLOOKUP(MAX(-5,$H15-I15),Volsmile,2),0)),$CT15,$CU15,($A15-DateToday)+15,ABS(Option-2),0)-R15))),0))</f>
        <v>2.7061876949674684</v>
      </c>
      <c r="AB15" s="351">
        <f ca="1">IF($A15="N/A"," ",IF(Dayrun&gt;=6,MAX(0,(_xll.xSPRDOPT(J15,($E15-'Pricing Inputs'!$X50*$D15),$CV15,0,($CN15+IF(Smile=TRUE,VLOOKUP(MAX(-5,$H15-J15),Volsmile,2),0)),$CT15,$CU15,($A15-DateToday)+15,ABS(Option-2),0)-S15)),0))</f>
        <v>2.7061876949674684</v>
      </c>
      <c r="AC15" s="351">
        <f ca="1">IF($A15="N/A"," ",IF(OR(Dayrun&lt;=2,Dayrun&gt;=9),IF(OffPeakEx=TRUE,MAX(0,(_xll.xSPRDOPT(K15,($E15-'Pricing Inputs'!$X50*$D15),$CV15,0,($CQ15+IF(Smile=TRUE,VLOOKUP(MAX(-5,$H15-K15),Volsmile,2),0)),$CT15,$CU15,($A15-DateToday)+15,ABS(Option-2),0)-T15)),0),0))</f>
        <v>0.81382250733109629</v>
      </c>
      <c r="AD15" s="351">
        <f ca="1">IF($A15="N/A"," ",IF(OR(Dayrun=1,Dayrun=4,Dayrun=5,Dayrun=7,Dayrun=8,Dayrun=10,Dayrun=11),MAX(0,(_xll.xSPRDOPT(L15,($E15-'Pricing Inputs'!$X50*$D15),$CV15,0,($CQ15+IF(Smile=TRUE,VLOOKUP(MAX(-5,$H15-L15),Volsmile,2),0)),$CT15,$CU15,($A15-DateToday)+15,ABS(Option-2),0)-U15)),0))</f>
        <v>4.1847545265859623</v>
      </c>
      <c r="AE15" s="351">
        <f ca="1">IF($A15="N/A"," ",IF(OR(Dayrun=1,Dayrun=7,Dayrun=8,Dayrun=10,Dayrun=11),MAX(0,(_xll.xSPRDOPT(M15,($E15-'Pricing Inputs'!$X50*$D15),$CV15,0,($CQ15+IF(Smile=TRUE,VLOOKUP(MAX(-5,$H15-M15),Volsmile,2),0)),$CT15,$CU15,($A15-DateToday)+15,ABS(Option-2),0)-V15)),0))</f>
        <v>4.1847545265859623</v>
      </c>
      <c r="AF15" s="351">
        <f ca="1">IF($A15="N/A"," ",IF(OR(Dayrun&lt;=2,Dayrun&gt;=10),IF(OffPeakEx=TRUE,MAX(0,(_xll.xSPRDOPT(N15,($E15-'Pricing Inputs'!$X50*$D15),$CV15,0,($CQ15+IF(Smile=TRUE,VLOOKUP(MAX(-5,$H15-N15),Volsmile,2),0)),$CT15,$CU15,($A15-DateToday)+15,ABS(Option-2),0)-W15)),0),0))</f>
        <v>0.81382250733109629</v>
      </c>
      <c r="AG15" s="351">
        <f ca="1">IF($A15="N/A"," ",IF(OR(Dayrun=1,Dayrun=5,Dayrun=8,Dayrun=11),MAX(0,(_xll.xSPRDOPT(O15,($E15-'Pricing Inputs'!$X50*$D15),$CV15,0,($CQ15+IF(Smile=TRUE,VLOOKUP(MAX(-5,$H15-O15),Volsmile,2),0)),$CT15,$CU15,($A15-DateToday)+15,ABS(Option-2),0)-X15)),0))</f>
        <v>2.1407957625990726</v>
      </c>
      <c r="AH15" s="351">
        <f ca="1">IF($A15="N/A"," ",IF(OR(Dayrun=1,Dayrun=8,Dayrun=11),MAX(0,(_xll.xSPRDOPT(P15,($E15-'Pricing Inputs'!$X50*$D15),$CV15,0,($CQ15+IF(Smile=TRUE,VLOOKUP(MAX(-5,$H15-P15),Volsmile,2),0)),$CT15,$CU15,($A15-DateToday)+15,ABS(Option-2),0)-Y15)),0))</f>
        <v>2.1407957625990726</v>
      </c>
      <c r="AI15" s="351">
        <f ca="1">IF($A15="N/A"," ",IF(OR(Dayrun&lt;=2,Dayrun&gt;=11),IF(OffPeakEx=TRUE,MAX(0,(_xll.xSPRDOPT(Q15,($E15-'Pricing Inputs'!$X50*$D15),$CV15,0,($CQ15+IF(Smile=TRUE,VLOOKUP(MAX(-5,$H15-Q15),Volsmile,2),0)),$CT15,$CU15,($A15-DateToday)+15,ABS(Option-2),0)-Z15)),0),0))</f>
        <v>0.81382250733109629</v>
      </c>
      <c r="AJ15" s="355">
        <f t="shared" ca="1" si="55"/>
        <v>-30.803499999999993</v>
      </c>
      <c r="AK15" s="356">
        <f t="shared" ca="1" si="56"/>
        <v>-30.803499999999993</v>
      </c>
      <c r="AL15" s="356">
        <f t="shared" ca="1" si="57"/>
        <v>10.446500000000007</v>
      </c>
      <c r="AM15" s="356">
        <f t="shared" ca="1" si="58"/>
        <v>-1.7235019836425707</v>
      </c>
      <c r="AN15" s="356">
        <f t="shared" ca="1" si="59"/>
        <v>-1.7235019836425707</v>
      </c>
      <c r="AO15" s="356">
        <f t="shared" ca="1" si="60"/>
        <v>10.446500000000007</v>
      </c>
      <c r="AP15" s="356">
        <f t="shared" ca="1" si="61"/>
        <v>5.7765018310546949</v>
      </c>
      <c r="AQ15" s="356">
        <f t="shared" ca="1" si="62"/>
        <v>5.7765018310546949</v>
      </c>
      <c r="AR15" s="357">
        <f t="shared" ca="1" si="63"/>
        <v>10.446500000000007</v>
      </c>
      <c r="AS15" s="364">
        <f t="shared" ca="1" si="64"/>
        <v>18653.367231157354</v>
      </c>
      <c r="AT15" s="364">
        <f t="shared" ca="1" si="65"/>
        <v>18653.367231157354</v>
      </c>
      <c r="AU15" s="364">
        <f t="shared" ca="1" si="66"/>
        <v>18653.367231157354</v>
      </c>
      <c r="AV15" s="364">
        <f t="shared" ca="1" si="67"/>
        <v>4239.4016434448531</v>
      </c>
      <c r="AW15" s="364">
        <f t="shared" ca="1" si="68"/>
        <v>4239.4016434448531</v>
      </c>
      <c r="AX15" s="364">
        <f t="shared" ca="1" si="69"/>
        <v>4239.4016434448531</v>
      </c>
      <c r="AY15" s="364">
        <f t="shared" ca="1" si="70"/>
        <v>3391.5213147558825</v>
      </c>
      <c r="AZ15" s="364">
        <f t="shared" ca="1" si="71"/>
        <v>3391.5213147558825</v>
      </c>
      <c r="BA15" s="365">
        <f t="shared" ca="1" si="72"/>
        <v>3391.5213147558825</v>
      </c>
      <c r="BB15" s="461">
        <f ca="1">IF($A15="N/A"," ",IF(Dayrun&gt;=3,(MAX(0,(_xll.xSPRDOPT(I15,($E15-'Pricing Inputs'!$X50*$D15),$CV15,0,($CN15+IF(Smile=TRUE,VLOOKUP(MAX(-5,$H15-I15),Volsmile,2),0)),$CT15,$CU15,($A15-DateToday)+15,ABS(Option-2),1)*DE15*8))),0))</f>
        <v>0</v>
      </c>
      <c r="BC15" s="460">
        <f ca="1">IF($A15="N/A"," ",IF(Dayrun&gt;=6,MAX(0,(_xll.xSPRDOPT(J15,($E15-'Pricing Inputs'!$X50*$D15),$CV15,0,($CN15+IF(Smile=TRUE,VLOOKUP(MAX(-5,$H15-J15),Volsmile,2),0)),$CT15,$CU15,($A15-DateToday)+15,ABS(Option-2),1)*DE15*8)),0))</f>
        <v>0</v>
      </c>
      <c r="BD15" s="460">
        <f ca="1">IF($A15="N/A"," ",IF(OR(Dayrun&lt;=2,Dayrun&gt;=9),IF(OffPeakEx=TRUE,MAX(0,(_xll.xSPRDOPT(K15,($E15-'Pricing Inputs'!$X50*$D15),$CV15,0,($CQ15+IF(Smile=TRUE,VLOOKUP(MAX(-5,$H15-K15),Volsmile,2),0)),$CT15,$CU15,($A15-DateToday)+15,ABS(Option-2),1)*DE15*8)),0),0))</f>
        <v>0</v>
      </c>
      <c r="BE15" s="460">
        <f ca="1">IF($A15="N/A"," ",IF(OR(Dayrun=1,Dayrun=4,Dayrun=5,Dayrun=7,Dayrun=8,Dayrun=10,Dayrun=11),MAX(0,(_xll.xSPRDOPT(L15,($E15-'Pricing Inputs'!$X50*$D15),$CV15,0,($CQ15+IF(Smile=TRUE,VLOOKUP(MAX(-5,$H15-L15),Volsmile,2),0)),$CT15,$CU15,($A15-DateToday)+15,ABS(Option-2),1)*DF15*8)),0))</f>
        <v>0</v>
      </c>
      <c r="BF15" s="460">
        <f ca="1">IF($A15="N/A"," ",IF(OR(Dayrun=1,Dayrun=7,Dayrun=8,Dayrun=10,Dayrun=11),MAX(0,(_xll.xSPRDOPT(M15,($E15-'Pricing Inputs'!$X50*$D15),$CV15,0,($CQ15+IF(Smile=TRUE,VLOOKUP(MAX(-5,$H15-M15),Volsmile,2),0)),$CT15,$CU15,($A15-DateToday)+15,ABS(Option-2),1)*DF15*8)),0))</f>
        <v>0</v>
      </c>
      <c r="BG15" s="460">
        <f ca="1">IF($A15="N/A"," ",IF(OR(Dayrun&lt;=2,Dayrun&gt;=10),IF(OffPeakEx=TRUE,MAX(0,(_xll.xSPRDOPT(N15,($E15-'Pricing Inputs'!$X50*$D15),$CV15,0,($CQ15+IF(Smile=TRUE,VLOOKUP(MAX(-5,$H15-N15),Volsmile,2),0)),$CT15,$CU15,($A15-DateToday)+15,ABS(Option-2),1)*DF15*8)),0),0))</f>
        <v>0</v>
      </c>
      <c r="BH15" s="460">
        <f ca="1">IF($A15="N/A"," ",IF(OR(Dayrun=1,Dayrun=5,Dayrun=8,Dayrun=11),MAX(0,(_xll.xSPRDOPT(O15,($E15-'Pricing Inputs'!$X50*$D15),$CV15,0,($CQ15+IF(Smile=TRUE,VLOOKUP(MAX(-5,$H15-O15),Volsmile,2),0)),$CT15,$CU15,($A15-DateToday)+15,ABS(Option-2),1)*DG15*8)),0))</f>
        <v>0</v>
      </c>
      <c r="BI15" s="460">
        <f ca="1">IF($A15="N/A"," ",IF(OR(Dayrun=1,Dayrun=8,Dayrun=11),MAX(0,(_xll.xSPRDOPT(P15,($E15-'Pricing Inputs'!$X50*$D15),$CV15,0,($CQ15+IF(Smile=TRUE,VLOOKUP(MAX(-5,$H15-P15),Volsmile,2),0)),$CT15,$CU15,($A15-DateToday)+15,ABS(Option-2),1)*DG15*8)),0))</f>
        <v>0</v>
      </c>
      <c r="BJ15" s="462">
        <f ca="1">IF($A15="N/A"," ",IF(OR(Dayrun&lt;=2,Dayrun&gt;=11),IF(OffPeakEx=TRUE,MAX(0,(_xll.xSPRDOPT(Q15,($E15-'Pricing Inputs'!$X50*$D15),$CV15,0,($CQ15+IF(Smile=TRUE,VLOOKUP(MAX(-5,$H15-Q15),Volsmile,2),0)),$CT15,$CU15,($A15-DateToday)+15,ABS(Option-2),1)*DG15*8)),0),0))</f>
        <v>0</v>
      </c>
      <c r="BK15" s="358">
        <f t="shared" ca="1" si="0"/>
        <v>0</v>
      </c>
      <c r="BL15" s="359">
        <f t="shared" ca="1" si="1"/>
        <v>0</v>
      </c>
      <c r="BM15" s="359">
        <f t="shared" ca="1" si="2"/>
        <v>194862.40078028545</v>
      </c>
      <c r="BN15" s="359">
        <f t="shared" ca="1" si="3"/>
        <v>0</v>
      </c>
      <c r="BO15" s="359">
        <f t="shared" ca="1" si="4"/>
        <v>0</v>
      </c>
      <c r="BP15" s="359">
        <f t="shared" ca="1" si="5"/>
        <v>44286.909268246687</v>
      </c>
      <c r="BQ15" s="359">
        <f t="shared" ca="1" si="6"/>
        <v>19591.129084748383</v>
      </c>
      <c r="BR15" s="359">
        <f t="shared" ca="1" si="7"/>
        <v>19591.129084748383</v>
      </c>
      <c r="BS15" s="360">
        <f t="shared" ca="1" si="8"/>
        <v>35429.527414597353</v>
      </c>
      <c r="BT15" s="361">
        <f t="shared" ca="1" si="9"/>
        <v>50479.51287066743</v>
      </c>
      <c r="BU15" s="362">
        <f t="shared" ca="1" si="10"/>
        <v>50479.51287066743</v>
      </c>
      <c r="BV15" s="362">
        <f t="shared" ca="1" si="11"/>
        <v>15180.530090228187</v>
      </c>
      <c r="BW15" s="362">
        <f t="shared" ca="1" si="12"/>
        <v>17740.855217421817</v>
      </c>
      <c r="BX15" s="362">
        <f t="shared" ca="1" si="13"/>
        <v>17740.855217421817</v>
      </c>
      <c r="BY15" s="362">
        <f t="shared" ca="1" si="14"/>
        <v>3450.1204750518605</v>
      </c>
      <c r="BZ15" s="362">
        <f t="shared" ca="1" si="15"/>
        <v>7260.5544593938284</v>
      </c>
      <c r="CA15" s="362">
        <f t="shared" ca="1" si="16"/>
        <v>7260.5544593938284</v>
      </c>
      <c r="CB15" s="363">
        <f t="shared" ca="1" si="17"/>
        <v>2760.0963800414884</v>
      </c>
      <c r="CC15" s="366">
        <f t="shared" ca="1" si="18"/>
        <v>-574588.99750495539</v>
      </c>
      <c r="CD15" s="367">
        <f t="shared" ca="1" si="19"/>
        <v>-574588.99750495539</v>
      </c>
      <c r="CE15" s="367">
        <f t="shared" ca="1" si="20"/>
        <v>194862.40078028545</v>
      </c>
      <c r="CF15" s="367">
        <f t="shared" ca="1" si="21"/>
        <v>-7306.6171419347784</v>
      </c>
      <c r="CG15" s="367">
        <f t="shared" ca="1" si="22"/>
        <v>-7306.6171419347784</v>
      </c>
      <c r="CH15" s="367">
        <f t="shared" ca="1" si="23"/>
        <v>44286.909268246687</v>
      </c>
      <c r="CI15" s="367">
        <f t="shared" ca="1" si="24"/>
        <v>19591.129084748383</v>
      </c>
      <c r="CJ15" s="367">
        <f t="shared" ca="1" si="25"/>
        <v>19591.129084748383</v>
      </c>
      <c r="CK15" s="368">
        <f t="shared" ca="1" si="26"/>
        <v>35429.527414597353</v>
      </c>
      <c r="CL15" s="369">
        <f t="shared" si="73"/>
        <v>0.45</v>
      </c>
      <c r="CM15" s="370">
        <f t="shared" si="74"/>
        <v>0.9</v>
      </c>
      <c r="CN15" s="370">
        <f t="shared" si="75"/>
        <v>0.9</v>
      </c>
      <c r="CO15" s="370">
        <f t="shared" si="76"/>
        <v>0.22500000000000001</v>
      </c>
      <c r="CP15" s="370">
        <f t="shared" si="77"/>
        <v>0.54</v>
      </c>
      <c r="CQ15" s="370">
        <f t="shared" si="78"/>
        <v>0.54</v>
      </c>
      <c r="CR15" s="370">
        <f t="shared" ca="1" si="27"/>
        <v>0.375</v>
      </c>
      <c r="CS15" s="370">
        <f t="shared" ca="1" si="28"/>
        <v>0.65</v>
      </c>
      <c r="CT15" s="370">
        <f t="shared" ca="1" si="29"/>
        <v>0.3885669208366867</v>
      </c>
      <c r="CU15" s="370">
        <f>IF($A15="N/A"," ",IF('Pricing Inputs'!$AR$23=TRUE,Inputs!$S$22,VLOOKUP($A15,CorrelationTable,2,FALSE)))</f>
        <v>0.75</v>
      </c>
      <c r="CV15" s="371">
        <f ca="1">IF($A15="N/A"," ",F15+G15+(D15*('Pricing Inputs'!X50)))</f>
        <v>0</v>
      </c>
      <c r="CW15" s="372">
        <f ca="1">IF($A15="N/A"," ",IF(PV=1,0,'Pricing Inputs'!Y50))</f>
        <v>3.8677245852718901E-2</v>
      </c>
      <c r="CX15" s="373">
        <f t="shared" ca="1" si="30"/>
        <v>0.95740777855574821</v>
      </c>
      <c r="CY15" s="417">
        <f ca="1">IF($A15="N/A"," ",(IF(MONTH(A15)&gt;=4,IF(MONTH(A15)&lt;=10,Inputs!$S$26,Inputs!$S$27),Inputs!$S$27))*$CX15)</f>
        <v>117.76115676235703</v>
      </c>
      <c r="CZ15" s="374">
        <f t="shared" ca="1" si="79"/>
        <v>39182.258169496767</v>
      </c>
      <c r="DA15" s="446">
        <f t="shared" ca="1" si="80"/>
        <v>274578.83746312949</v>
      </c>
      <c r="DB15" s="375">
        <f t="shared" ca="1" si="81"/>
        <v>150961.84509496618</v>
      </c>
      <c r="DC15" s="375">
        <f t="shared" ca="1" si="82"/>
        <v>21390.746945321538</v>
      </c>
      <c r="DD15" s="376">
        <f t="shared" ca="1" si="83"/>
        <v>-850030.13366115419</v>
      </c>
      <c r="DE15" s="377">
        <f t="shared" si="84"/>
        <v>19.8</v>
      </c>
      <c r="DF15" s="378">
        <f t="shared" si="85"/>
        <v>4.5</v>
      </c>
      <c r="DG15" s="379">
        <f t="shared" si="86"/>
        <v>3.6</v>
      </c>
      <c r="DH15" s="380">
        <f>IF($A15="N/A"," ",IF(Option=1,$D15*Inputs!$S$15*SUM(AS15:BA15),0))</f>
        <v>0</v>
      </c>
      <c r="DI15" s="381">
        <f>IF($A15="N/A"," ",IF(Option=1,$D15*Inputs!$S$16*SUM(AS15:BA15),0))</f>
        <v>0</v>
      </c>
      <c r="DJ15" s="463">
        <f t="shared" ca="1" si="87"/>
        <v>37306.734462314707</v>
      </c>
      <c r="DK15" s="463">
        <f t="shared" ca="1" si="88"/>
        <v>41546.136105759564</v>
      </c>
      <c r="DL15" s="463">
        <f t="shared" ca="1" si="89"/>
        <v>0</v>
      </c>
      <c r="DM15" s="463">
        <f t="shared" ca="1" si="90"/>
        <v>0</v>
      </c>
    </row>
    <row r="16" spans="1:117" x14ac:dyDescent="0.2">
      <c r="A16" s="343">
        <f>IF(A15="N/A","N/A",IF(EDATE(A15,1)&gt;Inputs!$S$5,"N/A",EDATE(A15,1)))</f>
        <v>37500</v>
      </c>
      <c r="B16" s="344">
        <f t="shared" si="31"/>
        <v>2002</v>
      </c>
      <c r="C16" s="345">
        <f t="shared" ca="1" si="32"/>
        <v>3.5720000000000005</v>
      </c>
      <c r="D16" s="346">
        <f t="shared" si="33"/>
        <v>9.5</v>
      </c>
      <c r="E16" s="347">
        <f t="shared" ca="1" si="34"/>
        <v>33.934000000000005</v>
      </c>
      <c r="F16" s="348">
        <f t="shared" ca="1" si="35"/>
        <v>0</v>
      </c>
      <c r="G16" s="348">
        <f ca="1">IF(A16="N/A"," ",Perstart/VLOOKUP(Dayrun,'Pricing Inputs'!$AQ$4:$AS$14,3)/(CY16/CX16))</f>
        <v>0</v>
      </c>
      <c r="H16" s="349">
        <f t="shared" ca="1" si="36"/>
        <v>33.934000000000005</v>
      </c>
      <c r="I16" s="350">
        <f t="shared" si="37"/>
        <v>31.3</v>
      </c>
      <c r="J16" s="351">
        <f t="shared" si="38"/>
        <v>31.3</v>
      </c>
      <c r="K16" s="351">
        <f t="shared" si="39"/>
        <v>17.25</v>
      </c>
      <c r="L16" s="351">
        <f t="shared" si="40"/>
        <v>27.419998168945313</v>
      </c>
      <c r="M16" s="351">
        <f t="shared" si="41"/>
        <v>27.419998168945313</v>
      </c>
      <c r="N16" s="351">
        <f t="shared" si="42"/>
        <v>17.25</v>
      </c>
      <c r="O16" s="351">
        <f t="shared" si="43"/>
        <v>21.919998168945313</v>
      </c>
      <c r="P16" s="351">
        <f t="shared" si="44"/>
        <v>21.919998168945313</v>
      </c>
      <c r="Q16" s="352">
        <f t="shared" si="45"/>
        <v>17.25</v>
      </c>
      <c r="R16" s="353">
        <f t="shared" ca="1" si="46"/>
        <v>2.6340000000000039</v>
      </c>
      <c r="S16" s="347">
        <f t="shared" ca="1" si="47"/>
        <v>2.6340000000000039</v>
      </c>
      <c r="T16" s="347">
        <f t="shared" ca="1" si="48"/>
        <v>16.684000000000005</v>
      </c>
      <c r="U16" s="347">
        <f t="shared" ca="1" si="49"/>
        <v>6.5140018310546921</v>
      </c>
      <c r="V16" s="347">
        <f t="shared" ca="1" si="50"/>
        <v>6.5140018310546921</v>
      </c>
      <c r="W16" s="347">
        <f t="shared" ca="1" si="51"/>
        <v>16.684000000000005</v>
      </c>
      <c r="X16" s="347">
        <f t="shared" ca="1" si="52"/>
        <v>12.014001831054692</v>
      </c>
      <c r="Y16" s="347">
        <f t="shared" ca="1" si="53"/>
        <v>12.014001831054692</v>
      </c>
      <c r="Z16" s="354">
        <f t="shared" ca="1" si="54"/>
        <v>16.684000000000005</v>
      </c>
      <c r="AA16" s="350">
        <f ca="1">IF($A16="N/A"," ",IF(Dayrun&gt;=3,(MAX(0,(_xll.xSPRDOPT(I16,($E16-'Pricing Inputs'!$X51*$D16),$CV16,0,($CN16+IF(Smile=TRUE,VLOOKUP(MAX(-5,$H16-I16),Volsmile,2),0)),$CT16,$CU16,($A16-DateToday)+15,ABS(Option-2),0)-R16))),0))</f>
        <v>7.6607472392504299</v>
      </c>
      <c r="AB16" s="351">
        <f ca="1">IF($A16="N/A"," ",IF(Dayrun&gt;=6,MAX(0,(_xll.xSPRDOPT(J16,($E16-'Pricing Inputs'!$X51*$D16),$CV16,0,($CN16+IF(Smile=TRUE,VLOOKUP(MAX(-5,$H16-J16),Volsmile,2),0)),$CT16,$CU16,($A16-DateToday)+15,ABS(Option-2),0)-S16)),0))</f>
        <v>7.6607472392504299</v>
      </c>
      <c r="AC16" s="351">
        <f ca="1">IF($A16="N/A"," ",IF(OR(Dayrun&lt;=2,Dayrun&gt;=9),IF(OffPeakEx=TRUE,MAX(0,(_xll.xSPRDOPT(K16,($E16-'Pricing Inputs'!$X51*$D16),$CV16,0,($CQ16+IF(Smile=TRUE,VLOOKUP(MAX(-5,$H16-K16),Volsmile,2),0)),$CT16,$CU16,($A16-DateToday)+15,ABS(Option-2),0)-T16)),0),0))</f>
        <v>0.13432817252761353</v>
      </c>
      <c r="AD16" s="351">
        <f ca="1">IF($A16="N/A"," ",IF(OR(Dayrun=1,Dayrun=4,Dayrun=5,Dayrun=7,Dayrun=8,Dayrun=10,Dayrun=11),MAX(0,(_xll.xSPRDOPT(L16,($E16-'Pricing Inputs'!$X51*$D16),$CV16,0,($CQ16+IF(Smile=TRUE,VLOOKUP(MAX(-5,$H16-L16),Volsmile,2),0)),$CT16,$CU16,($A16-DateToday)+15,ABS(Option-2),0)-U16)),0))</f>
        <v>2.0542019491732653</v>
      </c>
      <c r="AE16" s="351">
        <f ca="1">IF($A16="N/A"," ",IF(OR(Dayrun=1,Dayrun=7,Dayrun=8,Dayrun=10,Dayrun=11),MAX(0,(_xll.xSPRDOPT(M16,($E16-'Pricing Inputs'!$X51*$D16),$CV16,0,($CQ16+IF(Smile=TRUE,VLOOKUP(MAX(-5,$H16-M16),Volsmile,2),0)),$CT16,$CU16,($A16-DateToday)+15,ABS(Option-2),0)-V16)),0))</f>
        <v>2.0542019491732653</v>
      </c>
      <c r="AF16" s="351">
        <f ca="1">IF($A16="N/A"," ",IF(OR(Dayrun&lt;=2,Dayrun&gt;=10),IF(OffPeakEx=TRUE,MAX(0,(_xll.xSPRDOPT(N16,($E16-'Pricing Inputs'!$X51*$D16),$CV16,0,($CQ16+IF(Smile=TRUE,VLOOKUP(MAX(-5,$H16-N16),Volsmile,2),0)),$CT16,$CU16,($A16-DateToday)+15,ABS(Option-2),0)-W16)),0),0))</f>
        <v>0.13432817252761353</v>
      </c>
      <c r="AG16" s="351">
        <f ca="1">IF($A16="N/A"," ",IF(OR(Dayrun=1,Dayrun=5,Dayrun=8,Dayrun=11),MAX(0,(_xll.xSPRDOPT(O16,($E16-'Pricing Inputs'!$X51*$D16),$CV16,0,($CQ16+IF(Smile=TRUE,VLOOKUP(MAX(-5,$H16-O16),Volsmile,2),0)),$CT16,$CU16,($A16-DateToday)+15,ABS(Option-2),0)-X16)),0))</f>
        <v>0.63132224487664956</v>
      </c>
      <c r="AH16" s="351">
        <f ca="1">IF($A16="N/A"," ",IF(OR(Dayrun=1,Dayrun=8,Dayrun=11),MAX(0,(_xll.xSPRDOPT(P16,($E16-'Pricing Inputs'!$X51*$D16),$CV16,0,($CQ16+IF(Smile=TRUE,VLOOKUP(MAX(-5,$H16-P16),Volsmile,2),0)),$CT16,$CU16,($A16-DateToday)+15,ABS(Option-2),0)-Y16)),0))</f>
        <v>0.63132224487664956</v>
      </c>
      <c r="AI16" s="351">
        <f ca="1">IF($A16="N/A"," ",IF(OR(Dayrun&lt;=2,Dayrun&gt;=11),IF(OffPeakEx=TRUE,MAX(0,(_xll.xSPRDOPT(Q16,($E16-'Pricing Inputs'!$X51*$D16),$CV16,0,($CQ16+IF(Smile=TRUE,VLOOKUP(MAX(-5,$H16-Q16),Volsmile,2),0)),$CT16,$CU16,($A16-DateToday)+15,ABS(Option-2),0)-Z16)),0),0))</f>
        <v>0.13432817252761353</v>
      </c>
      <c r="AJ16" s="355">
        <f t="shared" ca="1" si="55"/>
        <v>2.6340000000000039</v>
      </c>
      <c r="AK16" s="356">
        <f t="shared" ca="1" si="56"/>
        <v>2.6340000000000039</v>
      </c>
      <c r="AL16" s="356">
        <f t="shared" ca="1" si="57"/>
        <v>16.684000000000005</v>
      </c>
      <c r="AM16" s="356">
        <f t="shared" ca="1" si="58"/>
        <v>6.5140018310546921</v>
      </c>
      <c r="AN16" s="356">
        <f t="shared" ca="1" si="59"/>
        <v>6.5140018310546921</v>
      </c>
      <c r="AO16" s="356">
        <f t="shared" ca="1" si="60"/>
        <v>16.684000000000005</v>
      </c>
      <c r="AP16" s="356">
        <f t="shared" ca="1" si="61"/>
        <v>12.014001831054692</v>
      </c>
      <c r="AQ16" s="356">
        <f t="shared" ca="1" si="62"/>
        <v>12.014001831054692</v>
      </c>
      <c r="AR16" s="357">
        <f t="shared" ca="1" si="63"/>
        <v>16.684000000000005</v>
      </c>
      <c r="AS16" s="364">
        <f t="shared" ca="1" si="64"/>
        <v>16896.066737840705</v>
      </c>
      <c r="AT16" s="364">
        <f t="shared" ca="1" si="65"/>
        <v>16896.066737840705</v>
      </c>
      <c r="AU16" s="364">
        <f t="shared" ca="1" si="66"/>
        <v>16896.066737840705</v>
      </c>
      <c r="AV16" s="364">
        <f t="shared" ca="1" si="67"/>
        <v>3379.2133475681408</v>
      </c>
      <c r="AW16" s="364">
        <f t="shared" ca="1" si="68"/>
        <v>3379.2133475681408</v>
      </c>
      <c r="AX16" s="364">
        <f t="shared" ca="1" si="69"/>
        <v>3379.2133475681408</v>
      </c>
      <c r="AY16" s="364">
        <f t="shared" ca="1" si="70"/>
        <v>5068.8200213522114</v>
      </c>
      <c r="AZ16" s="364">
        <f t="shared" ca="1" si="71"/>
        <v>5068.8200213522114</v>
      </c>
      <c r="BA16" s="365">
        <f t="shared" ca="1" si="72"/>
        <v>5068.8200213522114</v>
      </c>
      <c r="BB16" s="461">
        <f ca="1">IF($A16="N/A"," ",IF(Dayrun&gt;=3,(MAX(0,(_xll.xSPRDOPT(I16,($E16-'Pricing Inputs'!$X51*$D16),$CV16,0,($CN16+IF(Smile=TRUE,VLOOKUP(MAX(-5,$H16-I16),Volsmile,2),0)),$CT16,$CU16,($A16-DateToday)+15,ABS(Option-2),1)*DE16*8))),0))</f>
        <v>0</v>
      </c>
      <c r="BC16" s="460">
        <f ca="1">IF($A16="N/A"," ",IF(Dayrun&gt;=6,MAX(0,(_xll.xSPRDOPT(J16,($E16-'Pricing Inputs'!$X51*$D16),$CV16,0,($CN16+IF(Smile=TRUE,VLOOKUP(MAX(-5,$H16-J16),Volsmile,2),0)),$CT16,$CU16,($A16-DateToday)+15,ABS(Option-2),1)*DE16*8)),0))</f>
        <v>0</v>
      </c>
      <c r="BD16" s="460">
        <f ca="1">IF($A16="N/A"," ",IF(OR(Dayrun&lt;=2,Dayrun&gt;=9),IF(OffPeakEx=TRUE,MAX(0,(_xll.xSPRDOPT(K16,($E16-'Pricing Inputs'!$X51*$D16),$CV16,0,($CQ16+IF(Smile=TRUE,VLOOKUP(MAX(-5,$H16-K16),Volsmile,2),0)),$CT16,$CU16,($A16-DateToday)+15,ABS(Option-2),1)*DE16*8)),0),0))</f>
        <v>0</v>
      </c>
      <c r="BE16" s="460">
        <f ca="1">IF($A16="N/A"," ",IF(OR(Dayrun=1,Dayrun=4,Dayrun=5,Dayrun=7,Dayrun=8,Dayrun=10,Dayrun=11),MAX(0,(_xll.xSPRDOPT(L16,($E16-'Pricing Inputs'!$X51*$D16),$CV16,0,($CQ16+IF(Smile=TRUE,VLOOKUP(MAX(-5,$H16-L16),Volsmile,2),0)),$CT16,$CU16,($A16-DateToday)+15,ABS(Option-2),1)*DF16*8)),0))</f>
        <v>0</v>
      </c>
      <c r="BF16" s="460">
        <f ca="1">IF($A16="N/A"," ",IF(OR(Dayrun=1,Dayrun=7,Dayrun=8,Dayrun=10,Dayrun=11),MAX(0,(_xll.xSPRDOPT(M16,($E16-'Pricing Inputs'!$X51*$D16),$CV16,0,($CQ16+IF(Smile=TRUE,VLOOKUP(MAX(-5,$H16-M16),Volsmile,2),0)),$CT16,$CU16,($A16-DateToday)+15,ABS(Option-2),1)*DF16*8)),0))</f>
        <v>0</v>
      </c>
      <c r="BG16" s="460">
        <f ca="1">IF($A16="N/A"," ",IF(OR(Dayrun&lt;=2,Dayrun&gt;=10),IF(OffPeakEx=TRUE,MAX(0,(_xll.xSPRDOPT(N16,($E16-'Pricing Inputs'!$X51*$D16),$CV16,0,($CQ16+IF(Smile=TRUE,VLOOKUP(MAX(-5,$H16-N16),Volsmile,2),0)),$CT16,$CU16,($A16-DateToday)+15,ABS(Option-2),1)*DF16*8)),0),0))</f>
        <v>0</v>
      </c>
      <c r="BH16" s="460">
        <f ca="1">IF($A16="N/A"," ",IF(OR(Dayrun=1,Dayrun=5,Dayrun=8,Dayrun=11),MAX(0,(_xll.xSPRDOPT(O16,($E16-'Pricing Inputs'!$X51*$D16),$CV16,0,($CQ16+IF(Smile=TRUE,VLOOKUP(MAX(-5,$H16-O16),Volsmile,2),0)),$CT16,$CU16,($A16-DateToday)+15,ABS(Option-2),1)*DG16*8)),0))</f>
        <v>0</v>
      </c>
      <c r="BI16" s="460">
        <f ca="1">IF($A16="N/A"," ",IF(OR(Dayrun=1,Dayrun=8,Dayrun=11),MAX(0,(_xll.xSPRDOPT(P16,($E16-'Pricing Inputs'!$X51*$D16),$CV16,0,($CQ16+IF(Smile=TRUE,VLOOKUP(MAX(-5,$H16-P16),Volsmile,2),0)),$CT16,$CU16,($A16-DateToday)+15,ABS(Option-2),1)*DG16*8)),0))</f>
        <v>0</v>
      </c>
      <c r="BJ16" s="462">
        <f ca="1">IF($A16="N/A"," ",IF(OR(Dayrun&lt;=2,Dayrun&gt;=11),IF(OffPeakEx=TRUE,MAX(0,(_xll.xSPRDOPT(Q16,($E16-'Pricing Inputs'!$X51*$D16),$CV16,0,($CQ16+IF(Smile=TRUE,VLOOKUP(MAX(-5,$H16-Q16),Volsmile,2),0)),$CT16,$CU16,($A16-DateToday)+15,ABS(Option-2),1)*DG16*8)),0),0))</f>
        <v>0</v>
      </c>
      <c r="BK16" s="358">
        <f t="shared" ca="1" si="0"/>
        <v>44504.239787472485</v>
      </c>
      <c r="BL16" s="359">
        <f t="shared" ca="1" si="1"/>
        <v>44504.239787472485</v>
      </c>
      <c r="BM16" s="359">
        <f t="shared" ca="1" si="2"/>
        <v>281893.97745413438</v>
      </c>
      <c r="BN16" s="359">
        <f t="shared" ca="1" si="3"/>
        <v>22012.201933583325</v>
      </c>
      <c r="BO16" s="359">
        <f t="shared" ca="1" si="4"/>
        <v>22012.201933583325</v>
      </c>
      <c r="BP16" s="359">
        <f t="shared" ca="1" si="5"/>
        <v>56378.795490826873</v>
      </c>
      <c r="BQ16" s="359">
        <f t="shared" ca="1" si="6"/>
        <v>60896.81301781215</v>
      </c>
      <c r="BR16" s="359">
        <f t="shared" ca="1" si="7"/>
        <v>60896.81301781215</v>
      </c>
      <c r="BS16" s="360">
        <f t="shared" ca="1" si="8"/>
        <v>84568.193236240317</v>
      </c>
      <c r="BT16" s="361">
        <f t="shared" ca="1" si="9"/>
        <v>129436.4966161042</v>
      </c>
      <c r="BU16" s="362">
        <f t="shared" ca="1" si="10"/>
        <v>129436.4966161042</v>
      </c>
      <c r="BV16" s="362">
        <f t="shared" ca="1" si="11"/>
        <v>2269.6177677987384</v>
      </c>
      <c r="BW16" s="362">
        <f t="shared" ca="1" si="12"/>
        <v>6941.5866452467899</v>
      </c>
      <c r="BX16" s="362">
        <f t="shared" ca="1" si="13"/>
        <v>6941.5866452467899</v>
      </c>
      <c r="BY16" s="362">
        <f t="shared" ca="1" si="14"/>
        <v>453.92355355974769</v>
      </c>
      <c r="BZ16" s="362">
        <f t="shared" ca="1" si="15"/>
        <v>3200.058834755785</v>
      </c>
      <c r="CA16" s="362">
        <f t="shared" ca="1" si="16"/>
        <v>3200.058834755785</v>
      </c>
      <c r="CB16" s="363">
        <f t="shared" ca="1" si="17"/>
        <v>680.88533033962153</v>
      </c>
      <c r="CC16" s="366">
        <f t="shared" ca="1" si="18"/>
        <v>44504.239787472485</v>
      </c>
      <c r="CD16" s="367">
        <f t="shared" ca="1" si="19"/>
        <v>44504.239787472485</v>
      </c>
      <c r="CE16" s="367">
        <f t="shared" ca="1" si="20"/>
        <v>281893.97745413438</v>
      </c>
      <c r="CF16" s="367">
        <f t="shared" ca="1" si="21"/>
        <v>22012.201933583325</v>
      </c>
      <c r="CG16" s="367">
        <f t="shared" ca="1" si="22"/>
        <v>22012.201933583325</v>
      </c>
      <c r="CH16" s="367">
        <f t="shared" ca="1" si="23"/>
        <v>56378.795490826873</v>
      </c>
      <c r="CI16" s="367">
        <f t="shared" ca="1" si="24"/>
        <v>60896.81301781215</v>
      </c>
      <c r="CJ16" s="367">
        <f t="shared" ca="1" si="25"/>
        <v>60896.81301781215</v>
      </c>
      <c r="CK16" s="368">
        <f t="shared" ca="1" si="26"/>
        <v>84568.193236240317</v>
      </c>
      <c r="CL16" s="369">
        <f t="shared" si="73"/>
        <v>0.45</v>
      </c>
      <c r="CM16" s="370">
        <f t="shared" si="74"/>
        <v>0.9</v>
      </c>
      <c r="CN16" s="370">
        <f t="shared" si="75"/>
        <v>0.9</v>
      </c>
      <c r="CO16" s="370">
        <f t="shared" si="76"/>
        <v>0.22500000000000001</v>
      </c>
      <c r="CP16" s="370">
        <f t="shared" si="77"/>
        <v>0.54</v>
      </c>
      <c r="CQ16" s="370">
        <f t="shared" si="78"/>
        <v>0.54</v>
      </c>
      <c r="CR16" s="370">
        <f t="shared" ca="1" si="27"/>
        <v>0.375</v>
      </c>
      <c r="CS16" s="370">
        <f t="shared" ca="1" si="28"/>
        <v>0.7</v>
      </c>
      <c r="CT16" s="370">
        <f t="shared" ca="1" si="29"/>
        <v>0.39119529537570819</v>
      </c>
      <c r="CU16" s="370">
        <f>IF($A16="N/A"," ",IF('Pricing Inputs'!$AR$23=TRUE,Inputs!$S$22,VLOOKUP($A16,CorrelationTable,2,FALSE)))</f>
        <v>0.75</v>
      </c>
      <c r="CV16" s="371">
        <f ca="1">IF($A16="N/A"," ",F16+G16+(D16*('Pricing Inputs'!X51)))</f>
        <v>0</v>
      </c>
      <c r="CW16" s="372">
        <f ca="1">IF($A16="N/A"," ",IF(PV=1,0,'Pricing Inputs'!Y51))</f>
        <v>3.9086574168436999E-2</v>
      </c>
      <c r="CX16" s="373">
        <f t="shared" ca="1" si="30"/>
        <v>0.95393330724032876</v>
      </c>
      <c r="CY16" s="417">
        <f ca="1">IF($A16="N/A"," ",(IF(MONTH(A16)&gt;=4,IF(MONTH(A16)&lt;=10,Inputs!$S$26,Inputs!$S$27),Inputs!$S$27))*$CX16)</f>
        <v>117.33379679056044</v>
      </c>
      <c r="CZ16" s="374">
        <f t="shared" ca="1" si="79"/>
        <v>254826.50947773593</v>
      </c>
      <c r="DA16" s="446">
        <f t="shared" ca="1" si="80"/>
        <v>422840.96618120157</v>
      </c>
      <c r="DB16" s="375">
        <f t="shared" ca="1" si="81"/>
        <v>279156.28419221356</v>
      </c>
      <c r="DC16" s="375">
        <f t="shared" ca="1" si="82"/>
        <v>3404.4266516981079</v>
      </c>
      <c r="DD16" s="376">
        <f t="shared" ca="1" si="83"/>
        <v>677667.47565893747</v>
      </c>
      <c r="DE16" s="377">
        <f t="shared" si="84"/>
        <v>18</v>
      </c>
      <c r="DF16" s="378">
        <f t="shared" si="85"/>
        <v>3.6</v>
      </c>
      <c r="DG16" s="379">
        <f t="shared" si="86"/>
        <v>5.4</v>
      </c>
      <c r="DH16" s="380">
        <f>IF($A16="N/A"," ",IF(Option=1,$D16*Inputs!$S$15*SUM(AS16:BA16),0))</f>
        <v>0</v>
      </c>
      <c r="DI16" s="381">
        <f>IF($A16="N/A"," ",IF(Option=1,$D16*Inputs!$S$16*SUM(AS16:BA16),0))</f>
        <v>0</v>
      </c>
      <c r="DJ16" s="463">
        <f t="shared" ca="1" si="87"/>
        <v>33792.13347568141</v>
      </c>
      <c r="DK16" s="463">
        <f t="shared" ca="1" si="88"/>
        <v>42240.166844601765</v>
      </c>
      <c r="DL16" s="463">
        <f t="shared" ca="1" si="89"/>
        <v>0</v>
      </c>
      <c r="DM16" s="463">
        <f t="shared" ca="1" si="90"/>
        <v>0</v>
      </c>
    </row>
    <row r="17" spans="1:117" x14ac:dyDescent="0.2">
      <c r="A17" s="343">
        <f>IF(A16="N/A","N/A",IF(EDATE(A16,1)&gt;Inputs!$S$5,"N/A",EDATE(A16,1)))</f>
        <v>37530</v>
      </c>
      <c r="B17" s="344">
        <f t="shared" si="31"/>
        <v>2002</v>
      </c>
      <c r="C17" s="345">
        <f t="shared" ca="1" si="32"/>
        <v>3.5820000000000003</v>
      </c>
      <c r="D17" s="346">
        <f t="shared" si="33"/>
        <v>9.5</v>
      </c>
      <c r="E17" s="347">
        <f t="shared" ca="1" si="34"/>
        <v>34.029000000000003</v>
      </c>
      <c r="F17" s="348">
        <f t="shared" ca="1" si="35"/>
        <v>0</v>
      </c>
      <c r="G17" s="348">
        <f ca="1">IF(A17="N/A"," ",Perstart/VLOOKUP(Dayrun,'Pricing Inputs'!$AQ$4:$AS$14,3)/(CY17/CX17))</f>
        <v>0</v>
      </c>
      <c r="H17" s="349">
        <f t="shared" ca="1" si="36"/>
        <v>34.029000000000003</v>
      </c>
      <c r="I17" s="350">
        <f t="shared" si="37"/>
        <v>30.356249618530274</v>
      </c>
      <c r="J17" s="351">
        <f t="shared" si="38"/>
        <v>30.356249618530274</v>
      </c>
      <c r="K17" s="351">
        <f t="shared" si="39"/>
        <v>16.750002861022949</v>
      </c>
      <c r="L17" s="351">
        <f t="shared" si="40"/>
        <v>22.415998458862305</v>
      </c>
      <c r="M17" s="351">
        <f t="shared" si="41"/>
        <v>22.415998458862305</v>
      </c>
      <c r="N17" s="351">
        <f t="shared" si="42"/>
        <v>16.750002861022949</v>
      </c>
      <c r="O17" s="351">
        <f t="shared" si="43"/>
        <v>16.916500091552734</v>
      </c>
      <c r="P17" s="351">
        <f t="shared" si="44"/>
        <v>16.916500091552734</v>
      </c>
      <c r="Q17" s="352">
        <f t="shared" si="45"/>
        <v>16.750002861022949</v>
      </c>
      <c r="R17" s="353">
        <f t="shared" ca="1" si="46"/>
        <v>3.6727503814697293</v>
      </c>
      <c r="S17" s="347">
        <f t="shared" ca="1" si="47"/>
        <v>3.6727503814697293</v>
      </c>
      <c r="T17" s="347">
        <f t="shared" ca="1" si="48"/>
        <v>17.278997138977054</v>
      </c>
      <c r="U17" s="347">
        <f t="shared" ca="1" si="49"/>
        <v>11.613001541137699</v>
      </c>
      <c r="V17" s="347">
        <f t="shared" ca="1" si="50"/>
        <v>11.613001541137699</v>
      </c>
      <c r="W17" s="347">
        <f t="shared" ca="1" si="51"/>
        <v>17.278997138977054</v>
      </c>
      <c r="X17" s="347">
        <f t="shared" ca="1" si="52"/>
        <v>17.112499908447269</v>
      </c>
      <c r="Y17" s="347">
        <f t="shared" ca="1" si="53"/>
        <v>17.112499908447269</v>
      </c>
      <c r="Z17" s="354">
        <f t="shared" ca="1" si="54"/>
        <v>17.278997138977054</v>
      </c>
      <c r="AA17" s="350">
        <f ca="1">IF($A17="N/A"," ",IF(Dayrun&gt;=3,(MAX(0,(_xll.xSPRDOPT(I17,($E17-'Pricing Inputs'!$X52*$D17),$CV17,0,($CN17+IF(Smile=TRUE,VLOOKUP(MAX(-5,$H17-I17),Volsmile,2),0)),$CT17,$CU17,($A17-DateToday)+15,ABS(Option-2),0)-R17))),0))</f>
        <v>3.0340610816871454</v>
      </c>
      <c r="AB17" s="351">
        <f ca="1">IF($A17="N/A"," ",IF(Dayrun&gt;=6,MAX(0,(_xll.xSPRDOPT(J17,($E17-'Pricing Inputs'!$X52*$D17),$CV17,0,($CN17+IF(Smile=TRUE,VLOOKUP(MAX(-5,$H17-J17),Volsmile,2),0)),$CT17,$CU17,($A17-DateToday)+15,ABS(Option-2),0)-S17)),0))</f>
        <v>3.0340610816871454</v>
      </c>
      <c r="AC17" s="351">
        <f ca="1">IF($A17="N/A"," ",IF(OR(Dayrun&lt;=2,Dayrun&gt;=9),IF(OffPeakEx=TRUE,MAX(0,(_xll.xSPRDOPT(K17,($E17-'Pricing Inputs'!$X52*$D17),$CV17,0,($CQ17+IF(Smile=TRUE,VLOOKUP(MAX(-5,$H17-K17),Volsmile,2),0)),$CT17,$CU17,($A17-DateToday)+15,ABS(Option-2),0)-T17)),0),0))</f>
        <v>1.337626276287196E-2</v>
      </c>
      <c r="AD17" s="351">
        <f ca="1">IF($A17="N/A"," ",IF(OR(Dayrun=1,Dayrun=4,Dayrun=5,Dayrun=7,Dayrun=8,Dayrun=10,Dayrun=11),MAX(0,(_xll.xSPRDOPT(L17,($E17-'Pricing Inputs'!$X52*$D17),$CV17,0,($CQ17+IF(Smile=TRUE,VLOOKUP(MAX(-5,$H17-L17),Volsmile,2),0)),$CT17,$CU17,($A17-DateToday)+15,ABS(Option-2),0)-U17)),0))</f>
        <v>0.24193068170613685</v>
      </c>
      <c r="AE17" s="351">
        <f ca="1">IF($A17="N/A"," ",IF(OR(Dayrun=1,Dayrun=7,Dayrun=8,Dayrun=10,Dayrun=11),MAX(0,(_xll.xSPRDOPT(M17,($E17-'Pricing Inputs'!$X52*$D17),$CV17,0,($CQ17+IF(Smile=TRUE,VLOOKUP(MAX(-5,$H17-M17),Volsmile,2),0)),$CT17,$CU17,($A17-DateToday)+15,ABS(Option-2),0)-V17)),0))</f>
        <v>0.24193068170613685</v>
      </c>
      <c r="AF17" s="351">
        <f ca="1">IF($A17="N/A"," ",IF(OR(Dayrun&lt;=2,Dayrun&gt;=10),IF(OffPeakEx=TRUE,MAX(0,(_xll.xSPRDOPT(N17,($E17-'Pricing Inputs'!$X52*$D17),$CV17,0,($CQ17+IF(Smile=TRUE,VLOOKUP(MAX(-5,$H17-N17),Volsmile,2),0)),$CT17,$CU17,($A17-DateToday)+15,ABS(Option-2),0)-W17)),0),0))</f>
        <v>1.337626276287196E-2</v>
      </c>
      <c r="AG17" s="351">
        <f ca="1">IF($A17="N/A"," ",IF(OR(Dayrun=1,Dayrun=5,Dayrun=8,Dayrun=11),MAX(0,(_xll.xSPRDOPT(O17,($E17-'Pricing Inputs'!$X52*$D17),$CV17,0,($CQ17+IF(Smile=TRUE,VLOOKUP(MAX(-5,$H17-O17),Volsmile,2),0)),$CT17,$CU17,($A17-DateToday)+15,ABS(Option-2),0)-X17)),0))</f>
        <v>1.4971501210297333E-2</v>
      </c>
      <c r="AH17" s="351">
        <f ca="1">IF($A17="N/A"," ",IF(OR(Dayrun=1,Dayrun=8,Dayrun=11),MAX(0,(_xll.xSPRDOPT(P17,($E17-'Pricing Inputs'!$X52*$D17),$CV17,0,($CQ17+IF(Smile=TRUE,VLOOKUP(MAX(-5,$H17-P17),Volsmile,2),0)),$CT17,$CU17,($A17-DateToday)+15,ABS(Option-2),0)-Y17)),0))</f>
        <v>1.4971501210297333E-2</v>
      </c>
      <c r="AI17" s="351">
        <f ca="1">IF($A17="N/A"," ",IF(OR(Dayrun&lt;=2,Dayrun&gt;=11),IF(OffPeakEx=TRUE,MAX(0,(_xll.xSPRDOPT(Q17,($E17-'Pricing Inputs'!$X52*$D17),$CV17,0,($CQ17+IF(Smile=TRUE,VLOOKUP(MAX(-5,$H17-Q17),Volsmile,2),0)),$CT17,$CU17,($A17-DateToday)+15,ABS(Option-2),0)-Z17)),0),0))</f>
        <v>1.337626276287196E-2</v>
      </c>
      <c r="AJ17" s="355">
        <f t="shared" ca="1" si="55"/>
        <v>3.6727503814697293</v>
      </c>
      <c r="AK17" s="356">
        <f t="shared" ca="1" si="56"/>
        <v>3.6727503814697293</v>
      </c>
      <c r="AL17" s="356">
        <f t="shared" ca="1" si="57"/>
        <v>17.278997138977054</v>
      </c>
      <c r="AM17" s="356">
        <f t="shared" ca="1" si="58"/>
        <v>11.613001541137699</v>
      </c>
      <c r="AN17" s="356">
        <f t="shared" ca="1" si="59"/>
        <v>11.613001541137699</v>
      </c>
      <c r="AO17" s="356">
        <f t="shared" ca="1" si="60"/>
        <v>17.278997138977054</v>
      </c>
      <c r="AP17" s="356">
        <f t="shared" ca="1" si="61"/>
        <v>17.112499908447269</v>
      </c>
      <c r="AQ17" s="356">
        <f t="shared" ca="1" si="62"/>
        <v>17.112499908447269</v>
      </c>
      <c r="AR17" s="357">
        <f t="shared" ca="1" si="63"/>
        <v>17.278997138977054</v>
      </c>
      <c r="AS17" s="364">
        <f t="shared" ca="1" si="64"/>
        <v>19356.615065151913</v>
      </c>
      <c r="AT17" s="364">
        <f t="shared" ca="1" si="65"/>
        <v>19356.615065151913</v>
      </c>
      <c r="AU17" s="364">
        <f t="shared" ca="1" si="66"/>
        <v>19356.615065151913</v>
      </c>
      <c r="AV17" s="364">
        <f t="shared" ca="1" si="67"/>
        <v>3366.3678374177239</v>
      </c>
      <c r="AW17" s="364">
        <f t="shared" ca="1" si="68"/>
        <v>3366.3678374177239</v>
      </c>
      <c r="AX17" s="364">
        <f t="shared" ca="1" si="69"/>
        <v>3366.3678374177239</v>
      </c>
      <c r="AY17" s="364">
        <f t="shared" ca="1" si="70"/>
        <v>3366.3678374177239</v>
      </c>
      <c r="AZ17" s="364">
        <f t="shared" ca="1" si="71"/>
        <v>3366.3678374177239</v>
      </c>
      <c r="BA17" s="365">
        <f t="shared" ca="1" si="72"/>
        <v>3366.3678374177239</v>
      </c>
      <c r="BB17" s="461">
        <f ca="1">IF($A17="N/A"," ",IF(Dayrun&gt;=3,(MAX(0,(_xll.xSPRDOPT(I17,($E17-'Pricing Inputs'!$X52*$D17),$CV17,0,($CN17+IF(Smile=TRUE,VLOOKUP(MAX(-5,$H17-I17),Volsmile,2),0)),$CT17,$CU17,($A17-DateToday)+15,ABS(Option-2),1)*DE17*8))),0))</f>
        <v>0</v>
      </c>
      <c r="BC17" s="460">
        <f ca="1">IF($A17="N/A"," ",IF(Dayrun&gt;=6,MAX(0,(_xll.xSPRDOPT(J17,($E17-'Pricing Inputs'!$X52*$D17),$CV17,0,($CN17+IF(Smile=TRUE,VLOOKUP(MAX(-5,$H17-J17),Volsmile,2),0)),$CT17,$CU17,($A17-DateToday)+15,ABS(Option-2),1)*DE17*8)),0))</f>
        <v>0</v>
      </c>
      <c r="BD17" s="460">
        <f ca="1">IF($A17="N/A"," ",IF(OR(Dayrun&lt;=2,Dayrun&gt;=9),IF(OffPeakEx=TRUE,MAX(0,(_xll.xSPRDOPT(K17,($E17-'Pricing Inputs'!$X52*$D17),$CV17,0,($CQ17+IF(Smile=TRUE,VLOOKUP(MAX(-5,$H17-K17),Volsmile,2),0)),$CT17,$CU17,($A17-DateToday)+15,ABS(Option-2),1)*DE17*8)),0),0))</f>
        <v>0</v>
      </c>
      <c r="BE17" s="460">
        <f ca="1">IF($A17="N/A"," ",IF(OR(Dayrun=1,Dayrun=4,Dayrun=5,Dayrun=7,Dayrun=8,Dayrun=10,Dayrun=11),MAX(0,(_xll.xSPRDOPT(L17,($E17-'Pricing Inputs'!$X52*$D17),$CV17,0,($CQ17+IF(Smile=TRUE,VLOOKUP(MAX(-5,$H17-L17),Volsmile,2),0)),$CT17,$CU17,($A17-DateToday)+15,ABS(Option-2),1)*DF17*8)),0))</f>
        <v>0</v>
      </c>
      <c r="BF17" s="460">
        <f ca="1">IF($A17="N/A"," ",IF(OR(Dayrun=1,Dayrun=7,Dayrun=8,Dayrun=10,Dayrun=11),MAX(0,(_xll.xSPRDOPT(M17,($E17-'Pricing Inputs'!$X52*$D17),$CV17,0,($CQ17+IF(Smile=TRUE,VLOOKUP(MAX(-5,$H17-M17),Volsmile,2),0)),$CT17,$CU17,($A17-DateToday)+15,ABS(Option-2),1)*DF17*8)),0))</f>
        <v>0</v>
      </c>
      <c r="BG17" s="460">
        <f ca="1">IF($A17="N/A"," ",IF(OR(Dayrun&lt;=2,Dayrun&gt;=10),IF(OffPeakEx=TRUE,MAX(0,(_xll.xSPRDOPT(N17,($E17-'Pricing Inputs'!$X52*$D17),$CV17,0,($CQ17+IF(Smile=TRUE,VLOOKUP(MAX(-5,$H17-N17),Volsmile,2),0)),$CT17,$CU17,($A17-DateToday)+15,ABS(Option-2),1)*DF17*8)),0),0))</f>
        <v>0</v>
      </c>
      <c r="BH17" s="460">
        <f ca="1">IF($A17="N/A"," ",IF(OR(Dayrun=1,Dayrun=5,Dayrun=8,Dayrun=11),MAX(0,(_xll.xSPRDOPT(O17,($E17-'Pricing Inputs'!$X52*$D17),$CV17,0,($CQ17+IF(Smile=TRUE,VLOOKUP(MAX(-5,$H17-O17),Volsmile,2),0)),$CT17,$CU17,($A17-DateToday)+15,ABS(Option-2),1)*DG17*8)),0))</f>
        <v>0</v>
      </c>
      <c r="BI17" s="460">
        <f ca="1">IF($A17="N/A"," ",IF(OR(Dayrun=1,Dayrun=8,Dayrun=11),MAX(0,(_xll.xSPRDOPT(P17,($E17-'Pricing Inputs'!$X52*$D17),$CV17,0,($CQ17+IF(Smile=TRUE,VLOOKUP(MAX(-5,$H17-P17),Volsmile,2),0)),$CT17,$CU17,($A17-DateToday)+15,ABS(Option-2),1)*DG17*8)),0))</f>
        <v>0</v>
      </c>
      <c r="BJ17" s="462">
        <f ca="1">IF($A17="N/A"," ",IF(OR(Dayrun&lt;=2,Dayrun&gt;=11),IF(OffPeakEx=TRUE,MAX(0,(_xll.xSPRDOPT(Q17,($E17-'Pricing Inputs'!$X52*$D17),$CV17,0,($CQ17+IF(Smile=TRUE,VLOOKUP(MAX(-5,$H17-Q17),Volsmile,2),0)),$CT17,$CU17,($A17-DateToday)+15,ABS(Option-2),1)*DG17*8)),0),0))</f>
        <v>0</v>
      </c>
      <c r="BK17" s="358">
        <f t="shared" ca="1" si="0"/>
        <v>71092.015364499399</v>
      </c>
      <c r="BL17" s="359">
        <f t="shared" ca="1" si="1"/>
        <v>71092.015364499399</v>
      </c>
      <c r="BM17" s="359">
        <f t="shared" ca="1" si="2"/>
        <v>334462.89633104007</v>
      </c>
      <c r="BN17" s="359">
        <f t="shared" ca="1" si="3"/>
        <v>39093.634883968407</v>
      </c>
      <c r="BO17" s="359">
        <f t="shared" ca="1" si="4"/>
        <v>39093.634883968407</v>
      </c>
      <c r="BP17" s="359">
        <f t="shared" ca="1" si="5"/>
        <v>58167.460231485224</v>
      </c>
      <c r="BQ17" s="359">
        <f t="shared" ca="1" si="6"/>
        <v>57606.969309610628</v>
      </c>
      <c r="BR17" s="359">
        <f t="shared" ca="1" si="7"/>
        <v>57606.969309610628</v>
      </c>
      <c r="BS17" s="360">
        <f t="shared" ca="1" si="8"/>
        <v>58167.460231485224</v>
      </c>
      <c r="BT17" s="361">
        <f t="shared" ca="1" si="9"/>
        <v>58729.152442376508</v>
      </c>
      <c r="BU17" s="362">
        <f t="shared" ca="1" si="10"/>
        <v>58729.152442376508</v>
      </c>
      <c r="BV17" s="362">
        <f t="shared" ca="1" si="11"/>
        <v>258.91916931123791</v>
      </c>
      <c r="BW17" s="362">
        <f t="shared" ca="1" si="12"/>
        <v>814.42766578008366</v>
      </c>
      <c r="BX17" s="362">
        <f t="shared" ca="1" si="13"/>
        <v>814.42766578008366</v>
      </c>
      <c r="BY17" s="362">
        <f t="shared" ca="1" si="14"/>
        <v>45.029420749780506</v>
      </c>
      <c r="BZ17" s="362">
        <f t="shared" ca="1" si="15"/>
        <v>50.399580152205466</v>
      </c>
      <c r="CA17" s="362">
        <f t="shared" ca="1" si="16"/>
        <v>50.399580152205466</v>
      </c>
      <c r="CB17" s="363">
        <f t="shared" ca="1" si="17"/>
        <v>45.029420749780506</v>
      </c>
      <c r="CC17" s="366">
        <f t="shared" ca="1" si="18"/>
        <v>71092.015364499399</v>
      </c>
      <c r="CD17" s="367">
        <f t="shared" ca="1" si="19"/>
        <v>71092.015364499399</v>
      </c>
      <c r="CE17" s="367">
        <f t="shared" ca="1" si="20"/>
        <v>334462.89633104007</v>
      </c>
      <c r="CF17" s="367">
        <f t="shared" ca="1" si="21"/>
        <v>39093.634883968407</v>
      </c>
      <c r="CG17" s="367">
        <f t="shared" ca="1" si="22"/>
        <v>39093.634883968407</v>
      </c>
      <c r="CH17" s="367">
        <f t="shared" ca="1" si="23"/>
        <v>58167.460231485224</v>
      </c>
      <c r="CI17" s="367">
        <f t="shared" ca="1" si="24"/>
        <v>57606.969309610628</v>
      </c>
      <c r="CJ17" s="367">
        <f t="shared" ca="1" si="25"/>
        <v>57606.969309610628</v>
      </c>
      <c r="CK17" s="368">
        <f t="shared" ca="1" si="26"/>
        <v>58167.460231485224</v>
      </c>
      <c r="CL17" s="369">
        <f t="shared" si="73"/>
        <v>0.3</v>
      </c>
      <c r="CM17" s="370">
        <f t="shared" si="74"/>
        <v>0.5</v>
      </c>
      <c r="CN17" s="370">
        <f t="shared" si="75"/>
        <v>0.5</v>
      </c>
      <c r="CO17" s="370">
        <f t="shared" si="76"/>
        <v>0.15</v>
      </c>
      <c r="CP17" s="370">
        <f t="shared" si="77"/>
        <v>0.3</v>
      </c>
      <c r="CQ17" s="370">
        <f t="shared" si="78"/>
        <v>0.3</v>
      </c>
      <c r="CR17" s="370">
        <f t="shared" ca="1" si="27"/>
        <v>0.375</v>
      </c>
      <c r="CS17" s="370">
        <f t="shared" ca="1" si="28"/>
        <v>0.7</v>
      </c>
      <c r="CT17" s="370">
        <f t="shared" ca="1" si="29"/>
        <v>0.3896733316893321</v>
      </c>
      <c r="CU17" s="370">
        <f>IF($A17="N/A"," ",IF('Pricing Inputs'!$AR$23=TRUE,Inputs!$S$22,VLOOKUP($A17,CorrelationTable,2,FALSE)))</f>
        <v>0.75</v>
      </c>
      <c r="CV17" s="371">
        <f ca="1">IF($A17="N/A"," ",F17+G17+(D17*('Pricing Inputs'!X52)))</f>
        <v>0</v>
      </c>
      <c r="CW17" s="372">
        <f ca="1">IF($A17="N/A"," ",IF(PV=1,0,'Pricing Inputs'!Y52))</f>
        <v>3.9495902540396303E-2</v>
      </c>
      <c r="CX17" s="373">
        <f t="shared" ca="1" si="30"/>
        <v>0.95030709050861673</v>
      </c>
      <c r="CY17" s="417">
        <f ca="1">IF($A17="N/A"," ",(IF(MONTH(A17)&gt;=4,IF(MONTH(A17)&lt;=10,Inputs!$S$26,Inputs!$S$27),Inputs!$S$27))*$CX17)</f>
        <v>116.88777213255986</v>
      </c>
      <c r="CZ17" s="374">
        <f t="shared" ca="1" si="79"/>
        <v>335585.23911615682</v>
      </c>
      <c r="DA17" s="446">
        <f t="shared" ca="1" si="80"/>
        <v>450797.81679401046</v>
      </c>
      <c r="DB17" s="375">
        <f t="shared" ca="1" si="81"/>
        <v>119187.9593766176</v>
      </c>
      <c r="DC17" s="375">
        <f t="shared" ca="1" si="82"/>
        <v>348.97801081079893</v>
      </c>
      <c r="DD17" s="376">
        <f t="shared" ca="1" si="83"/>
        <v>786383.0559101674</v>
      </c>
      <c r="DE17" s="377">
        <f t="shared" si="84"/>
        <v>20.7</v>
      </c>
      <c r="DF17" s="378">
        <f t="shared" si="85"/>
        <v>3.6</v>
      </c>
      <c r="DG17" s="379">
        <f t="shared" si="86"/>
        <v>3.6</v>
      </c>
      <c r="DH17" s="380">
        <f>IF($A17="N/A"," ",IF(Option=1,$D17*Inputs!$S$15*SUM(AS17:BA17),0))</f>
        <v>0</v>
      </c>
      <c r="DI17" s="381">
        <f>IF($A17="N/A"," ",IF(Option=1,$D17*Inputs!$S$16*SUM(AS17:BA17),0))</f>
        <v>0</v>
      </c>
      <c r="DJ17" s="463">
        <f t="shared" ca="1" si="87"/>
        <v>38713.230130303826</v>
      </c>
      <c r="DK17" s="463">
        <f t="shared" ca="1" si="88"/>
        <v>39554.822089658264</v>
      </c>
      <c r="DL17" s="463">
        <f t="shared" ca="1" si="89"/>
        <v>0</v>
      </c>
      <c r="DM17" s="463">
        <f t="shared" ca="1" si="90"/>
        <v>0</v>
      </c>
    </row>
    <row r="18" spans="1:117" x14ac:dyDescent="0.2">
      <c r="A18" s="343">
        <f>IF(A17="N/A","N/A",IF(EDATE(A17,1)&gt;Inputs!$S$5,"N/A",EDATE(A17,1)))</f>
        <v>37561</v>
      </c>
      <c r="B18" s="344">
        <f t="shared" si="31"/>
        <v>2002</v>
      </c>
      <c r="C18" s="345">
        <f t="shared" ca="1" si="32"/>
        <v>3.6020000000000003</v>
      </c>
      <c r="D18" s="346">
        <f t="shared" si="33"/>
        <v>9.5</v>
      </c>
      <c r="E18" s="347">
        <f t="shared" ca="1" si="34"/>
        <v>34.219000000000001</v>
      </c>
      <c r="F18" s="348">
        <f t="shared" ca="1" si="35"/>
        <v>0</v>
      </c>
      <c r="G18" s="348">
        <f ca="1">IF(A18="N/A"," ",Perstart/VLOOKUP(Dayrun,'Pricing Inputs'!$AQ$4:$AS$14,3)/(CY18/CX18))</f>
        <v>0</v>
      </c>
      <c r="H18" s="349">
        <f t="shared" ca="1" si="36"/>
        <v>34.219000000000001</v>
      </c>
      <c r="I18" s="350">
        <f t="shared" si="37"/>
        <v>30.55625228881836</v>
      </c>
      <c r="J18" s="351">
        <f t="shared" si="38"/>
        <v>30.55625228881836</v>
      </c>
      <c r="K18" s="351">
        <f t="shared" si="39"/>
        <v>17.75</v>
      </c>
      <c r="L18" s="351">
        <f t="shared" si="40"/>
        <v>24.419998168945313</v>
      </c>
      <c r="M18" s="351">
        <f t="shared" si="41"/>
        <v>24.419998168945313</v>
      </c>
      <c r="N18" s="351">
        <f t="shared" si="42"/>
        <v>17.75</v>
      </c>
      <c r="O18" s="351">
        <f t="shared" si="43"/>
        <v>16.920000076293945</v>
      </c>
      <c r="P18" s="351">
        <f t="shared" si="44"/>
        <v>16.920000076293945</v>
      </c>
      <c r="Q18" s="352">
        <f t="shared" si="45"/>
        <v>17.75</v>
      </c>
      <c r="R18" s="353">
        <f t="shared" ca="1" si="46"/>
        <v>3.6627477111816411</v>
      </c>
      <c r="S18" s="347">
        <f t="shared" ca="1" si="47"/>
        <v>3.6627477111816411</v>
      </c>
      <c r="T18" s="347">
        <f t="shared" ca="1" si="48"/>
        <v>16.469000000000001</v>
      </c>
      <c r="U18" s="347">
        <f t="shared" ca="1" si="49"/>
        <v>9.7990018310546887</v>
      </c>
      <c r="V18" s="347">
        <f t="shared" ca="1" si="50"/>
        <v>9.7990018310546887</v>
      </c>
      <c r="W18" s="347">
        <f t="shared" ca="1" si="51"/>
        <v>16.469000000000001</v>
      </c>
      <c r="X18" s="347">
        <f t="shared" ca="1" si="52"/>
        <v>17.298999923706056</v>
      </c>
      <c r="Y18" s="347">
        <f t="shared" ca="1" si="53"/>
        <v>17.298999923706056</v>
      </c>
      <c r="Z18" s="354">
        <f t="shared" ca="1" si="54"/>
        <v>16.469000000000001</v>
      </c>
      <c r="AA18" s="350">
        <f ca="1">IF($A18="N/A"," ",IF(Dayrun&gt;=3,(MAX(0,(_xll.xSPRDOPT(I18,($E18-'Pricing Inputs'!$X53*$D18),$CV18,0,($CN18+IF(Smile=TRUE,VLOOKUP(MAX(-5,$H18-I18),Volsmile,2),0)),$CT18,$CU18,($A18-DateToday)+15,ABS(Option-2),0)-R18))),0))</f>
        <v>3.2201055592217216</v>
      </c>
      <c r="AB18" s="351">
        <f ca="1">IF($A18="N/A"," ",IF(Dayrun&gt;=6,MAX(0,(_xll.xSPRDOPT(J18,($E18-'Pricing Inputs'!$X53*$D18),$CV18,0,($CN18+IF(Smile=TRUE,VLOOKUP(MAX(-5,$H18-J18),Volsmile,2),0)),$CT18,$CU18,($A18-DateToday)+15,ABS(Option-2),0)-S18)),0))</f>
        <v>3.2201055592217216</v>
      </c>
      <c r="AC18" s="351">
        <f ca="1">IF($A18="N/A"," ",IF(OR(Dayrun&lt;=2,Dayrun&gt;=9),IF(OffPeakEx=TRUE,MAX(0,(_xll.xSPRDOPT(K18,($E18-'Pricing Inputs'!$X53*$D18),$CV18,0,($CQ18+IF(Smile=TRUE,VLOOKUP(MAX(-5,$H18-K18),Volsmile,2),0)),$CT18,$CU18,($A18-DateToday)+15,ABS(Option-2),0)-T18)),0),0))</f>
        <v>3.4104833768612508E-2</v>
      </c>
      <c r="AD18" s="351">
        <f ca="1">IF($A18="N/A"," ",IF(OR(Dayrun=1,Dayrun=4,Dayrun=5,Dayrun=7,Dayrun=8,Dayrun=10,Dayrun=11),MAX(0,(_xll.xSPRDOPT(L18,($E18-'Pricing Inputs'!$X53*$D18),$CV18,0,($CQ18+IF(Smile=TRUE,VLOOKUP(MAX(-5,$H18-L18),Volsmile,2),0)),$CT18,$CU18,($A18-DateToday)+15,ABS(Option-2),0)-U18)),0))</f>
        <v>0.54201411119150578</v>
      </c>
      <c r="AE18" s="351">
        <f ca="1">IF($A18="N/A"," ",IF(OR(Dayrun=1,Dayrun=7,Dayrun=8,Dayrun=10,Dayrun=11),MAX(0,(_xll.xSPRDOPT(M18,($E18-'Pricing Inputs'!$X53*$D18),$CV18,0,($CQ18+IF(Smile=TRUE,VLOOKUP(MAX(-5,$H18-M18),Volsmile,2),0)),$CT18,$CU18,($A18-DateToday)+15,ABS(Option-2),0)-V18)),0))</f>
        <v>0.54201411119150578</v>
      </c>
      <c r="AF18" s="351">
        <f ca="1">IF($A18="N/A"," ",IF(OR(Dayrun&lt;=2,Dayrun&gt;=10),IF(OffPeakEx=TRUE,MAX(0,(_xll.xSPRDOPT(N18,($E18-'Pricing Inputs'!$X53*$D18),$CV18,0,($CQ18+IF(Smile=TRUE,VLOOKUP(MAX(-5,$H18-N18),Volsmile,2),0)),$CT18,$CU18,($A18-DateToday)+15,ABS(Option-2),0)-W18)),0),0))</f>
        <v>3.4104833768612508E-2</v>
      </c>
      <c r="AG18" s="351">
        <f ca="1">IF($A18="N/A"," ",IF(OR(Dayrun=1,Dayrun=5,Dayrun=8,Dayrun=11),MAX(0,(_xll.xSPRDOPT(O18,($E18-'Pricing Inputs'!$X53*$D18),$CV18,0,($CQ18+IF(Smile=TRUE,VLOOKUP(MAX(-5,$H18-O18),Volsmile,2),0)),$CT18,$CU18,($A18-DateToday)+15,ABS(Option-2),0)-X18)),0))</f>
        <v>2.0764559708940311E-2</v>
      </c>
      <c r="AH18" s="351">
        <f ca="1">IF($A18="N/A"," ",IF(OR(Dayrun=1,Dayrun=8,Dayrun=11),MAX(0,(_xll.xSPRDOPT(P18,($E18-'Pricing Inputs'!$X53*$D18),$CV18,0,($CQ18+IF(Smile=TRUE,VLOOKUP(MAX(-5,$H18-P18),Volsmile,2),0)),$CT18,$CU18,($A18-DateToday)+15,ABS(Option-2),0)-Y18)),0))</f>
        <v>2.0764559708940311E-2</v>
      </c>
      <c r="AI18" s="351">
        <f ca="1">IF($A18="N/A"," ",IF(OR(Dayrun&lt;=2,Dayrun&gt;=11),IF(OffPeakEx=TRUE,MAX(0,(_xll.xSPRDOPT(Q18,($E18-'Pricing Inputs'!$X53*$D18),$CV18,0,($CQ18+IF(Smile=TRUE,VLOOKUP(MAX(-5,$H18-Q18),Volsmile,2),0)),$CT18,$CU18,($A18-DateToday)+15,ABS(Option-2),0)-Z18)),0),0))</f>
        <v>3.4104833768612508E-2</v>
      </c>
      <c r="AJ18" s="355">
        <f t="shared" ca="1" si="55"/>
        <v>3.6627477111816411</v>
      </c>
      <c r="AK18" s="356">
        <f t="shared" ca="1" si="56"/>
        <v>3.6627477111816411</v>
      </c>
      <c r="AL18" s="356">
        <f t="shared" ca="1" si="57"/>
        <v>16.469000000000001</v>
      </c>
      <c r="AM18" s="356">
        <f t="shared" ca="1" si="58"/>
        <v>9.7990018310546887</v>
      </c>
      <c r="AN18" s="356">
        <f t="shared" ca="1" si="59"/>
        <v>9.7990018310546887</v>
      </c>
      <c r="AO18" s="356">
        <f t="shared" ca="1" si="60"/>
        <v>16.469000000000001</v>
      </c>
      <c r="AP18" s="356">
        <f t="shared" ca="1" si="61"/>
        <v>17.298999923706056</v>
      </c>
      <c r="AQ18" s="356">
        <f t="shared" ca="1" si="62"/>
        <v>17.298999923706056</v>
      </c>
      <c r="AR18" s="357">
        <f t="shared" ca="1" si="63"/>
        <v>16.469000000000001</v>
      </c>
      <c r="AS18" s="364">
        <f t="shared" ca="1" si="64"/>
        <v>16768.034399414009</v>
      </c>
      <c r="AT18" s="364">
        <f t="shared" ca="1" si="65"/>
        <v>16768.034399414009</v>
      </c>
      <c r="AU18" s="364">
        <f t="shared" ca="1" si="66"/>
        <v>16768.034399414009</v>
      </c>
      <c r="AV18" s="364">
        <f t="shared" ca="1" si="67"/>
        <v>4192.0085998535023</v>
      </c>
      <c r="AW18" s="364">
        <f t="shared" ca="1" si="68"/>
        <v>4192.0085998535023</v>
      </c>
      <c r="AX18" s="364">
        <f t="shared" ca="1" si="69"/>
        <v>4192.0085998535023</v>
      </c>
      <c r="AY18" s="364">
        <f t="shared" ca="1" si="70"/>
        <v>4192.0085998535023</v>
      </c>
      <c r="AZ18" s="364">
        <f t="shared" ca="1" si="71"/>
        <v>4192.0085998535023</v>
      </c>
      <c r="BA18" s="365">
        <f t="shared" ca="1" si="72"/>
        <v>4192.0085998535023</v>
      </c>
      <c r="BB18" s="461">
        <f ca="1">IF($A18="N/A"," ",IF(Dayrun&gt;=3,(MAX(0,(_xll.xSPRDOPT(I18,($E18-'Pricing Inputs'!$X53*$D18),$CV18,0,($CN18+IF(Smile=TRUE,VLOOKUP(MAX(-5,$H18-I18),Volsmile,2),0)),$CT18,$CU18,($A18-DateToday)+15,ABS(Option-2),1)*DE18*8))),0))</f>
        <v>0</v>
      </c>
      <c r="BC18" s="460">
        <f ca="1">IF($A18="N/A"," ",IF(Dayrun&gt;=6,MAX(0,(_xll.xSPRDOPT(J18,($E18-'Pricing Inputs'!$X53*$D18),$CV18,0,($CN18+IF(Smile=TRUE,VLOOKUP(MAX(-5,$H18-J18),Volsmile,2),0)),$CT18,$CU18,($A18-DateToday)+15,ABS(Option-2),1)*DE18*8)),0))</f>
        <v>0</v>
      </c>
      <c r="BD18" s="460">
        <f ca="1">IF($A18="N/A"," ",IF(OR(Dayrun&lt;=2,Dayrun&gt;=9),IF(OffPeakEx=TRUE,MAX(0,(_xll.xSPRDOPT(K18,($E18-'Pricing Inputs'!$X53*$D18),$CV18,0,($CQ18+IF(Smile=TRUE,VLOOKUP(MAX(-5,$H18-K18),Volsmile,2),0)),$CT18,$CU18,($A18-DateToday)+15,ABS(Option-2),1)*DE18*8)),0),0))</f>
        <v>0</v>
      </c>
      <c r="BE18" s="460">
        <f ca="1">IF($A18="N/A"," ",IF(OR(Dayrun=1,Dayrun=4,Dayrun=5,Dayrun=7,Dayrun=8,Dayrun=10,Dayrun=11),MAX(0,(_xll.xSPRDOPT(L18,($E18-'Pricing Inputs'!$X53*$D18),$CV18,0,($CQ18+IF(Smile=TRUE,VLOOKUP(MAX(-5,$H18-L18),Volsmile,2),0)),$CT18,$CU18,($A18-DateToday)+15,ABS(Option-2),1)*DF18*8)),0))</f>
        <v>0</v>
      </c>
      <c r="BF18" s="460">
        <f ca="1">IF($A18="N/A"," ",IF(OR(Dayrun=1,Dayrun=7,Dayrun=8,Dayrun=10,Dayrun=11),MAX(0,(_xll.xSPRDOPT(M18,($E18-'Pricing Inputs'!$X53*$D18),$CV18,0,($CQ18+IF(Smile=TRUE,VLOOKUP(MAX(-5,$H18-M18),Volsmile,2),0)),$CT18,$CU18,($A18-DateToday)+15,ABS(Option-2),1)*DF18*8)),0))</f>
        <v>0</v>
      </c>
      <c r="BG18" s="460">
        <f ca="1">IF($A18="N/A"," ",IF(OR(Dayrun&lt;=2,Dayrun&gt;=10),IF(OffPeakEx=TRUE,MAX(0,(_xll.xSPRDOPT(N18,($E18-'Pricing Inputs'!$X53*$D18),$CV18,0,($CQ18+IF(Smile=TRUE,VLOOKUP(MAX(-5,$H18-N18),Volsmile,2),0)),$CT18,$CU18,($A18-DateToday)+15,ABS(Option-2),1)*DF18*8)),0),0))</f>
        <v>0</v>
      </c>
      <c r="BH18" s="460">
        <f ca="1">IF($A18="N/A"," ",IF(OR(Dayrun=1,Dayrun=5,Dayrun=8,Dayrun=11),MAX(0,(_xll.xSPRDOPT(O18,($E18-'Pricing Inputs'!$X53*$D18),$CV18,0,($CQ18+IF(Smile=TRUE,VLOOKUP(MAX(-5,$H18-O18),Volsmile,2),0)),$CT18,$CU18,($A18-DateToday)+15,ABS(Option-2),1)*DG18*8)),0))</f>
        <v>0</v>
      </c>
      <c r="BI18" s="460">
        <f ca="1">IF($A18="N/A"," ",IF(OR(Dayrun=1,Dayrun=8,Dayrun=11),MAX(0,(_xll.xSPRDOPT(P18,($E18-'Pricing Inputs'!$X53*$D18),$CV18,0,($CQ18+IF(Smile=TRUE,VLOOKUP(MAX(-5,$H18-P18),Volsmile,2),0)),$CT18,$CU18,($A18-DateToday)+15,ABS(Option-2),1)*DG18*8)),0))</f>
        <v>0</v>
      </c>
      <c r="BJ18" s="462">
        <f ca="1">IF($A18="N/A"," ",IF(OR(Dayrun&lt;=2,Dayrun&gt;=11),IF(OffPeakEx=TRUE,MAX(0,(_xll.xSPRDOPT(Q18,($E18-'Pricing Inputs'!$X53*$D18),$CV18,0,($CQ18+IF(Smile=TRUE,VLOOKUP(MAX(-5,$H18-Q18),Volsmile,2),0)),$CT18,$CU18,($A18-DateToday)+15,ABS(Option-2),1)*DG18*8)),0),0))</f>
        <v>0</v>
      </c>
      <c r="BK18" s="358">
        <f t="shared" ca="1" si="0"/>
        <v>61417.079617468684</v>
      </c>
      <c r="BL18" s="359">
        <f t="shared" ca="1" si="1"/>
        <v>61417.079617468684</v>
      </c>
      <c r="BM18" s="359">
        <f t="shared" ca="1" si="2"/>
        <v>276152.75852394936</v>
      </c>
      <c r="BN18" s="359">
        <f t="shared" ca="1" si="3"/>
        <v>41077.499945761469</v>
      </c>
      <c r="BO18" s="359">
        <f t="shared" ca="1" si="4"/>
        <v>41077.499945761469</v>
      </c>
      <c r="BP18" s="359">
        <f t="shared" ca="1" si="5"/>
        <v>69038.189630987341</v>
      </c>
      <c r="BQ18" s="359">
        <f t="shared" ca="1" si="6"/>
        <v>72517.556449040872</v>
      </c>
      <c r="BR18" s="359">
        <f t="shared" ca="1" si="7"/>
        <v>72517.556449040872</v>
      </c>
      <c r="BS18" s="360">
        <f t="shared" ca="1" si="8"/>
        <v>69038.189630987341</v>
      </c>
      <c r="BT18" s="361">
        <f t="shared" ca="1" si="9"/>
        <v>53994.840786774112</v>
      </c>
      <c r="BU18" s="362">
        <f t="shared" ca="1" si="10"/>
        <v>53994.840786774112</v>
      </c>
      <c r="BV18" s="362">
        <f t="shared" ca="1" si="11"/>
        <v>571.8710258183911</v>
      </c>
      <c r="BW18" s="362">
        <f t="shared" ca="1" si="12"/>
        <v>2272.1278153567446</v>
      </c>
      <c r="BX18" s="362">
        <f t="shared" ca="1" si="13"/>
        <v>2272.1278153567446</v>
      </c>
      <c r="BY18" s="362">
        <f t="shared" ca="1" si="14"/>
        <v>142.96775645459778</v>
      </c>
      <c r="BZ18" s="362">
        <f t="shared" ca="1" si="15"/>
        <v>87.045212872049319</v>
      </c>
      <c r="CA18" s="362">
        <f t="shared" ca="1" si="16"/>
        <v>87.045212872049319</v>
      </c>
      <c r="CB18" s="363">
        <f t="shared" ca="1" si="17"/>
        <v>142.96775645459778</v>
      </c>
      <c r="CC18" s="366">
        <f t="shared" ca="1" si="18"/>
        <v>61417.079617468684</v>
      </c>
      <c r="CD18" s="367">
        <f t="shared" ca="1" si="19"/>
        <v>61417.079617468684</v>
      </c>
      <c r="CE18" s="367">
        <f t="shared" ca="1" si="20"/>
        <v>276152.75852394936</v>
      </c>
      <c r="CF18" s="367">
        <f t="shared" ca="1" si="21"/>
        <v>41077.499945761469</v>
      </c>
      <c r="CG18" s="367">
        <f t="shared" ca="1" si="22"/>
        <v>41077.499945761469</v>
      </c>
      <c r="CH18" s="367">
        <f t="shared" ca="1" si="23"/>
        <v>69038.189630987341</v>
      </c>
      <c r="CI18" s="367">
        <f t="shared" ca="1" si="24"/>
        <v>72517.556449040872</v>
      </c>
      <c r="CJ18" s="367">
        <f t="shared" ca="1" si="25"/>
        <v>72517.556449040872</v>
      </c>
      <c r="CK18" s="368">
        <f t="shared" ca="1" si="26"/>
        <v>69038.189630987341</v>
      </c>
      <c r="CL18" s="369">
        <f t="shared" si="73"/>
        <v>0.3</v>
      </c>
      <c r="CM18" s="370">
        <f t="shared" si="74"/>
        <v>0.5</v>
      </c>
      <c r="CN18" s="370">
        <f t="shared" si="75"/>
        <v>0.5</v>
      </c>
      <c r="CO18" s="370">
        <f t="shared" si="76"/>
        <v>0.15</v>
      </c>
      <c r="CP18" s="370">
        <f t="shared" si="77"/>
        <v>0.3</v>
      </c>
      <c r="CQ18" s="370">
        <f t="shared" si="78"/>
        <v>0.3</v>
      </c>
      <c r="CR18" s="370">
        <f t="shared" ca="1" si="27"/>
        <v>0.3775</v>
      </c>
      <c r="CS18" s="370">
        <f t="shared" ca="1" si="28"/>
        <v>0.75</v>
      </c>
      <c r="CT18" s="370">
        <f t="shared" ca="1" si="29"/>
        <v>0.39440029029280754</v>
      </c>
      <c r="CU18" s="370">
        <f>IF($A18="N/A"," ",IF('Pricing Inputs'!$AR$23=TRUE,Inputs!$S$22,VLOOKUP($A18,CorrelationTable,2,FALSE)))</f>
        <v>0.75</v>
      </c>
      <c r="CV18" s="371">
        <f ca="1">IF($A18="N/A"," ",F18+G18+(D18*('Pricing Inputs'!X53)))</f>
        <v>0</v>
      </c>
      <c r="CW18" s="372">
        <f ca="1">IF($A18="N/A"," ",IF(PV=1,0,'Pricing Inputs'!Y53))</f>
        <v>3.9926946617533599E-2</v>
      </c>
      <c r="CX18" s="373">
        <f t="shared" ca="1" si="30"/>
        <v>0.94670474251434111</v>
      </c>
      <c r="CY18" s="417">
        <f ca="1">IF($A18="N/A"," ",(IF(MONTH(A18)&gt;=4,IF(MONTH(A18)&lt;=10,Inputs!$S$26,Inputs!$S$27),Inputs!$S$27))*$CX18)</f>
        <v>116.44468332926395</v>
      </c>
      <c r="CZ18" s="374">
        <f t="shared" ca="1" si="79"/>
        <v>350024.27202454204</v>
      </c>
      <c r="DA18" s="446">
        <f t="shared" ca="1" si="80"/>
        <v>414229.13778592407</v>
      </c>
      <c r="DB18" s="375">
        <f t="shared" ca="1" si="81"/>
        <v>112708.0276300058</v>
      </c>
      <c r="DC18" s="375">
        <f t="shared" ca="1" si="82"/>
        <v>857.8065387275866</v>
      </c>
      <c r="DD18" s="376">
        <f t="shared" ca="1" si="83"/>
        <v>764253.40981046611</v>
      </c>
      <c r="DE18" s="377">
        <f t="shared" si="84"/>
        <v>18</v>
      </c>
      <c r="DF18" s="378">
        <f t="shared" si="85"/>
        <v>4.5</v>
      </c>
      <c r="DG18" s="379">
        <f t="shared" si="86"/>
        <v>4.5</v>
      </c>
      <c r="DH18" s="380">
        <f>IF($A18="N/A"," ",IF(Option=1,$D18*Inputs!$S$15*SUM(AS18:BA18),0))</f>
        <v>0</v>
      </c>
      <c r="DI18" s="381">
        <f>IF($A18="N/A"," ",IF(Option=1,$D18*Inputs!$S$16*SUM(AS18:BA18),0))</f>
        <v>0</v>
      </c>
      <c r="DJ18" s="463">
        <f t="shared" ca="1" si="87"/>
        <v>33536.068798828019</v>
      </c>
      <c r="DK18" s="463">
        <f t="shared" ca="1" si="88"/>
        <v>41920.085998535018</v>
      </c>
      <c r="DL18" s="463">
        <f t="shared" ca="1" si="89"/>
        <v>0</v>
      </c>
      <c r="DM18" s="463">
        <f t="shared" ca="1" si="90"/>
        <v>0</v>
      </c>
    </row>
    <row r="19" spans="1:117" x14ac:dyDescent="0.2">
      <c r="A19" s="343">
        <f>IF(A18="N/A","N/A",IF(EDATE(A18,1)&gt;Inputs!$S$5,"N/A",EDATE(A18,1)))</f>
        <v>37591</v>
      </c>
      <c r="B19" s="344">
        <f t="shared" si="31"/>
        <v>2002</v>
      </c>
      <c r="C19" s="345">
        <f t="shared" ca="1" si="32"/>
        <v>3.77</v>
      </c>
      <c r="D19" s="346">
        <f t="shared" si="33"/>
        <v>9.5</v>
      </c>
      <c r="E19" s="347">
        <f t="shared" ca="1" si="34"/>
        <v>35.814999999999998</v>
      </c>
      <c r="F19" s="348">
        <f t="shared" ca="1" si="35"/>
        <v>0</v>
      </c>
      <c r="G19" s="348">
        <f ca="1">IF(A19="N/A"," ",Perstart/VLOOKUP(Dayrun,'Pricing Inputs'!$AQ$4:$AS$14,3)/(CY19/CX19))</f>
        <v>0</v>
      </c>
      <c r="H19" s="349">
        <f t="shared" ca="1" si="36"/>
        <v>35.814999999999998</v>
      </c>
      <c r="I19" s="350">
        <f t="shared" si="37"/>
        <v>30.756249237060548</v>
      </c>
      <c r="J19" s="351">
        <f t="shared" si="38"/>
        <v>30.756249237060548</v>
      </c>
      <c r="K19" s="351">
        <f t="shared" si="39"/>
        <v>20</v>
      </c>
      <c r="L19" s="351">
        <f t="shared" si="40"/>
        <v>29.419998168945313</v>
      </c>
      <c r="M19" s="351">
        <f t="shared" si="41"/>
        <v>29.419998168945313</v>
      </c>
      <c r="N19" s="351">
        <f t="shared" si="42"/>
        <v>20</v>
      </c>
      <c r="O19" s="351">
        <f t="shared" si="43"/>
        <v>23.919998168945313</v>
      </c>
      <c r="P19" s="351">
        <f t="shared" si="44"/>
        <v>23.919998168945313</v>
      </c>
      <c r="Q19" s="352">
        <f t="shared" si="45"/>
        <v>20</v>
      </c>
      <c r="R19" s="353">
        <f t="shared" ca="1" si="46"/>
        <v>5.0587507629394501</v>
      </c>
      <c r="S19" s="347">
        <f t="shared" ca="1" si="47"/>
        <v>5.0587507629394501</v>
      </c>
      <c r="T19" s="347">
        <f t="shared" ca="1" si="48"/>
        <v>15.814999999999998</v>
      </c>
      <c r="U19" s="347">
        <f t="shared" ca="1" si="49"/>
        <v>6.3950018310546852</v>
      </c>
      <c r="V19" s="347">
        <f t="shared" ca="1" si="50"/>
        <v>6.3950018310546852</v>
      </c>
      <c r="W19" s="347">
        <f t="shared" ca="1" si="51"/>
        <v>15.814999999999998</v>
      </c>
      <c r="X19" s="347">
        <f t="shared" ca="1" si="52"/>
        <v>11.895001831054685</v>
      </c>
      <c r="Y19" s="347">
        <f t="shared" ca="1" si="53"/>
        <v>11.895001831054685</v>
      </c>
      <c r="Z19" s="354">
        <f t="shared" ca="1" si="54"/>
        <v>15.814999999999998</v>
      </c>
      <c r="AA19" s="350">
        <f ca="1">IF($A19="N/A"," ",IF(Dayrun&gt;=3,(MAX(0,(_xll.xSPRDOPT(I19,($E19-'Pricing Inputs'!$X54*$D19),$CV19,0,($CN19+IF(Smile=TRUE,VLOOKUP(MAX(-5,$H19-I19),Volsmile,2),0)),$CT19,$CU19,($A19-DateToday)+15,ABS(Option-2),0)-R19))),0))</f>
        <v>2.9909793843478631</v>
      </c>
      <c r="AB19" s="351">
        <f ca="1">IF($A19="N/A"," ",IF(Dayrun&gt;=6,MAX(0,(_xll.xSPRDOPT(J19,($E19-'Pricing Inputs'!$X54*$D19),$CV19,0,($CN19+IF(Smile=TRUE,VLOOKUP(MAX(-5,$H19-J19),Volsmile,2),0)),$CT19,$CU19,($A19-DateToday)+15,ABS(Option-2),0)-S19)),0))</f>
        <v>2.9909793843478631</v>
      </c>
      <c r="AC19" s="351">
        <f ca="1">IF($A19="N/A"," ",IF(OR(Dayrun&lt;=2,Dayrun&gt;=9),IF(OffPeakEx=TRUE,MAX(0,(_xll.xSPRDOPT(K19,($E19-'Pricing Inputs'!$X54*$D19),$CV19,0,($CQ19+IF(Smile=TRUE,VLOOKUP(MAX(-5,$H19-K19),Volsmile,2),0)),$CT19,$CU19,($A19-DateToday)+15,ABS(Option-2),0)-T19)),0),0))</f>
        <v>0.10442898102740372</v>
      </c>
      <c r="AD19" s="351">
        <f ca="1">IF($A19="N/A"," ",IF(OR(Dayrun=1,Dayrun=4,Dayrun=5,Dayrun=7,Dayrun=8,Dayrun=10,Dayrun=11),MAX(0,(_xll.xSPRDOPT(L19,($E19-'Pricing Inputs'!$X54*$D19),$CV19,0,($CQ19+IF(Smile=TRUE,VLOOKUP(MAX(-5,$H19-L19),Volsmile,2),0)),$CT19,$CU19,($A19-DateToday)+15,ABS(Option-2),0)-U19)),0))</f>
        <v>1.6423181613701097</v>
      </c>
      <c r="AE19" s="351">
        <f ca="1">IF($A19="N/A"," ",IF(OR(Dayrun=1,Dayrun=7,Dayrun=8,Dayrun=10,Dayrun=11),MAX(0,(_xll.xSPRDOPT(M19,($E19-'Pricing Inputs'!$X54*$D19),$CV19,0,($CQ19+IF(Smile=TRUE,VLOOKUP(MAX(-5,$H19-M19),Volsmile,2),0)),$CT19,$CU19,($A19-DateToday)+15,ABS(Option-2),0)-V19)),0))</f>
        <v>1.6423181613701097</v>
      </c>
      <c r="AF19" s="351">
        <f ca="1">IF($A19="N/A"," ",IF(OR(Dayrun&lt;=2,Dayrun&gt;=10),IF(OffPeakEx=TRUE,MAX(0,(_xll.xSPRDOPT(N19,($E19-'Pricing Inputs'!$X54*$D19),$CV19,0,($CQ19+IF(Smile=TRUE,VLOOKUP(MAX(-5,$H19-N19),Volsmile,2),0)),$CT19,$CU19,($A19-DateToday)+15,ABS(Option-2),0)-W19)),0),0))</f>
        <v>0.10442898102740372</v>
      </c>
      <c r="AG19" s="351">
        <f ca="1">IF($A19="N/A"," ",IF(OR(Dayrun=1,Dayrun=5,Dayrun=8,Dayrun=11),MAX(0,(_xll.xSPRDOPT(O19,($E19-'Pricing Inputs'!$X54*$D19),$CV19,0,($CQ19+IF(Smile=TRUE,VLOOKUP(MAX(-5,$H19-O19),Volsmile,2),0)),$CT19,$CU19,($A19-DateToday)+15,ABS(Option-2),0)-X19)),0))</f>
        <v>0.43109446456538336</v>
      </c>
      <c r="AH19" s="351">
        <f ca="1">IF($A19="N/A"," ",IF(OR(Dayrun=1,Dayrun=8,Dayrun=11),MAX(0,(_xll.xSPRDOPT(P19,($E19-'Pricing Inputs'!$X54*$D19),$CV19,0,($CQ19+IF(Smile=TRUE,VLOOKUP(MAX(-5,$H19-P19),Volsmile,2),0)),$CT19,$CU19,($A19-DateToday)+15,ABS(Option-2),0)-Y19)),0))</f>
        <v>0.43109446456538336</v>
      </c>
      <c r="AI19" s="351">
        <f ca="1">IF($A19="N/A"," ",IF(OR(Dayrun&lt;=2,Dayrun&gt;=11),IF(OffPeakEx=TRUE,MAX(0,(_xll.xSPRDOPT(Q19,($E19-'Pricing Inputs'!$X54*$D19),$CV19,0,($CQ19+IF(Smile=TRUE,VLOOKUP(MAX(-5,$H19-Q19),Volsmile,2),0)),$CT19,$CU19,($A19-DateToday)+15,ABS(Option-2),0)-Z19)),0),0))</f>
        <v>0.10442898102740372</v>
      </c>
      <c r="AJ19" s="355">
        <f t="shared" ca="1" si="55"/>
        <v>5.0587507629394501</v>
      </c>
      <c r="AK19" s="356">
        <f t="shared" ca="1" si="56"/>
        <v>5.0587507629394501</v>
      </c>
      <c r="AL19" s="356">
        <f t="shared" ca="1" si="57"/>
        <v>15.814999999999998</v>
      </c>
      <c r="AM19" s="356">
        <f t="shared" ca="1" si="58"/>
        <v>6.3950018310546852</v>
      </c>
      <c r="AN19" s="356">
        <f t="shared" ca="1" si="59"/>
        <v>6.3950018310546852</v>
      </c>
      <c r="AO19" s="356">
        <f t="shared" ca="1" si="60"/>
        <v>15.814999999999998</v>
      </c>
      <c r="AP19" s="356">
        <f t="shared" ca="1" si="61"/>
        <v>11.895001831054685</v>
      </c>
      <c r="AQ19" s="356">
        <f t="shared" ca="1" si="62"/>
        <v>11.895001831054685</v>
      </c>
      <c r="AR19" s="357">
        <f t="shared" ca="1" si="63"/>
        <v>15.814999999999998</v>
      </c>
      <c r="AS19" s="364">
        <f t="shared" ca="1" si="64"/>
        <v>17534.939729889946</v>
      </c>
      <c r="AT19" s="364">
        <f t="shared" ca="1" si="65"/>
        <v>17534.939729889946</v>
      </c>
      <c r="AU19" s="364">
        <f t="shared" ca="1" si="66"/>
        <v>17534.939729889946</v>
      </c>
      <c r="AV19" s="364">
        <f t="shared" ca="1" si="67"/>
        <v>3339.9885199790369</v>
      </c>
      <c r="AW19" s="364">
        <f t="shared" ca="1" si="68"/>
        <v>3339.9885199790369</v>
      </c>
      <c r="AX19" s="364">
        <f t="shared" ca="1" si="69"/>
        <v>3339.9885199790369</v>
      </c>
      <c r="AY19" s="364">
        <f t="shared" ca="1" si="70"/>
        <v>5009.9827799685554</v>
      </c>
      <c r="AZ19" s="364">
        <f t="shared" ca="1" si="71"/>
        <v>5009.9827799685554</v>
      </c>
      <c r="BA19" s="365">
        <f t="shared" ca="1" si="72"/>
        <v>5009.9827799685554</v>
      </c>
      <c r="BB19" s="461">
        <f ca="1">IF($A19="N/A"," ",IF(Dayrun&gt;=3,(MAX(0,(_xll.xSPRDOPT(I19,($E19-'Pricing Inputs'!$X54*$D19),$CV19,0,($CN19+IF(Smile=TRUE,VLOOKUP(MAX(-5,$H19-I19),Volsmile,2),0)),$CT19,$CU19,($A19-DateToday)+15,ABS(Option-2),1)*DE19*8))),0))</f>
        <v>0</v>
      </c>
      <c r="BC19" s="460">
        <f ca="1">IF($A19="N/A"," ",IF(Dayrun&gt;=6,MAX(0,(_xll.xSPRDOPT(J19,($E19-'Pricing Inputs'!$X54*$D19),$CV19,0,($CN19+IF(Smile=TRUE,VLOOKUP(MAX(-5,$H19-J19),Volsmile,2),0)),$CT19,$CU19,($A19-DateToday)+15,ABS(Option-2),1)*DE19*8)),0))</f>
        <v>0</v>
      </c>
      <c r="BD19" s="460">
        <f ca="1">IF($A19="N/A"," ",IF(OR(Dayrun&lt;=2,Dayrun&gt;=9),IF(OffPeakEx=TRUE,MAX(0,(_xll.xSPRDOPT(K19,($E19-'Pricing Inputs'!$X54*$D19),$CV19,0,($CQ19+IF(Smile=TRUE,VLOOKUP(MAX(-5,$H19-K19),Volsmile,2),0)),$CT19,$CU19,($A19-DateToday)+15,ABS(Option-2),1)*DE19*8)),0),0))</f>
        <v>0</v>
      </c>
      <c r="BE19" s="460">
        <f ca="1">IF($A19="N/A"," ",IF(OR(Dayrun=1,Dayrun=4,Dayrun=5,Dayrun=7,Dayrun=8,Dayrun=10,Dayrun=11),MAX(0,(_xll.xSPRDOPT(L19,($E19-'Pricing Inputs'!$X54*$D19),$CV19,0,($CQ19+IF(Smile=TRUE,VLOOKUP(MAX(-5,$H19-L19),Volsmile,2),0)),$CT19,$CU19,($A19-DateToday)+15,ABS(Option-2),1)*DF19*8)),0))</f>
        <v>0</v>
      </c>
      <c r="BF19" s="460">
        <f ca="1">IF($A19="N/A"," ",IF(OR(Dayrun=1,Dayrun=7,Dayrun=8,Dayrun=10,Dayrun=11),MAX(0,(_xll.xSPRDOPT(M19,($E19-'Pricing Inputs'!$X54*$D19),$CV19,0,($CQ19+IF(Smile=TRUE,VLOOKUP(MAX(-5,$H19-M19),Volsmile,2),0)),$CT19,$CU19,($A19-DateToday)+15,ABS(Option-2),1)*DF19*8)),0))</f>
        <v>0</v>
      </c>
      <c r="BG19" s="460">
        <f ca="1">IF($A19="N/A"," ",IF(OR(Dayrun&lt;=2,Dayrun&gt;=10),IF(OffPeakEx=TRUE,MAX(0,(_xll.xSPRDOPT(N19,($E19-'Pricing Inputs'!$X54*$D19),$CV19,0,($CQ19+IF(Smile=TRUE,VLOOKUP(MAX(-5,$H19-N19),Volsmile,2),0)),$CT19,$CU19,($A19-DateToday)+15,ABS(Option-2),1)*DF19*8)),0),0))</f>
        <v>0</v>
      </c>
      <c r="BH19" s="460">
        <f ca="1">IF($A19="N/A"," ",IF(OR(Dayrun=1,Dayrun=5,Dayrun=8,Dayrun=11),MAX(0,(_xll.xSPRDOPT(O19,($E19-'Pricing Inputs'!$X54*$D19),$CV19,0,($CQ19+IF(Smile=TRUE,VLOOKUP(MAX(-5,$H19-O19),Volsmile,2),0)),$CT19,$CU19,($A19-DateToday)+15,ABS(Option-2),1)*DG19*8)),0))</f>
        <v>0</v>
      </c>
      <c r="BI19" s="460">
        <f ca="1">IF($A19="N/A"," ",IF(OR(Dayrun=1,Dayrun=8,Dayrun=11),MAX(0,(_xll.xSPRDOPT(P19,($E19-'Pricing Inputs'!$X54*$D19),$CV19,0,($CQ19+IF(Smile=TRUE,VLOOKUP(MAX(-5,$H19-P19),Volsmile,2),0)),$CT19,$CU19,($A19-DateToday)+15,ABS(Option-2),1)*DG19*8)),0))</f>
        <v>0</v>
      </c>
      <c r="BJ19" s="462">
        <f ca="1">IF($A19="N/A"," ",IF(OR(Dayrun&lt;=2,Dayrun&gt;=11),IF(OffPeakEx=TRUE,MAX(0,(_xll.xSPRDOPT(Q19,($E19-'Pricing Inputs'!$X54*$D19),$CV19,0,($CQ19+IF(Smile=TRUE,VLOOKUP(MAX(-5,$H19-Q19),Volsmile,2),0)),$CT19,$CU19,($A19-DateToday)+15,ABS(Option-2),1)*DG19*8)),0),0))</f>
        <v>0</v>
      </c>
      <c r="BK19" s="358">
        <f t="shared" ca="1" si="0"/>
        <v>88704.889736678044</v>
      </c>
      <c r="BL19" s="359">
        <f t="shared" ca="1" si="1"/>
        <v>88704.889736678044</v>
      </c>
      <c r="BM19" s="359">
        <f t="shared" ca="1" si="2"/>
        <v>277315.07182820945</v>
      </c>
      <c r="BN19" s="359">
        <f t="shared" ca="1" si="3"/>
        <v>21359.232700967568</v>
      </c>
      <c r="BO19" s="359">
        <f t="shared" ca="1" si="4"/>
        <v>21359.232700967568</v>
      </c>
      <c r="BP19" s="359">
        <f t="shared" ca="1" si="5"/>
        <v>52821.918443468465</v>
      </c>
      <c r="BQ19" s="359">
        <f t="shared" ca="1" si="6"/>
        <v>59593.754341278407</v>
      </c>
      <c r="BR19" s="359">
        <f t="shared" ca="1" si="7"/>
        <v>59593.754341278407</v>
      </c>
      <c r="BS19" s="360">
        <f t="shared" ca="1" si="8"/>
        <v>79232.877665202686</v>
      </c>
      <c r="BT19" s="361">
        <f t="shared" ca="1" si="9"/>
        <v>52446.643237883116</v>
      </c>
      <c r="BU19" s="362">
        <f t="shared" ca="1" si="10"/>
        <v>52446.643237883116</v>
      </c>
      <c r="BV19" s="362">
        <f t="shared" ca="1" si="11"/>
        <v>1831.1558883693449</v>
      </c>
      <c r="BW19" s="362">
        <f t="shared" ca="1" si="12"/>
        <v>5485.3238051292456</v>
      </c>
      <c r="BX19" s="362">
        <f t="shared" ca="1" si="13"/>
        <v>5485.3238051292456</v>
      </c>
      <c r="BY19" s="362">
        <f t="shared" ca="1" si="14"/>
        <v>348.79159778463708</v>
      </c>
      <c r="BZ19" s="362">
        <f t="shared" ca="1" si="15"/>
        <v>2159.7758440123353</v>
      </c>
      <c r="CA19" s="362">
        <f t="shared" ca="1" si="16"/>
        <v>2159.7758440123353</v>
      </c>
      <c r="CB19" s="363">
        <f t="shared" ca="1" si="17"/>
        <v>523.18739667695559</v>
      </c>
      <c r="CC19" s="366">
        <f t="shared" ca="1" si="18"/>
        <v>88704.889736678044</v>
      </c>
      <c r="CD19" s="367">
        <f t="shared" ca="1" si="19"/>
        <v>88704.889736678044</v>
      </c>
      <c r="CE19" s="367">
        <f t="shared" ca="1" si="20"/>
        <v>277315.07182820945</v>
      </c>
      <c r="CF19" s="367">
        <f t="shared" ca="1" si="21"/>
        <v>21359.232700967568</v>
      </c>
      <c r="CG19" s="367">
        <f t="shared" ca="1" si="22"/>
        <v>21359.232700967568</v>
      </c>
      <c r="CH19" s="367">
        <f t="shared" ca="1" si="23"/>
        <v>52821.918443468465</v>
      </c>
      <c r="CI19" s="367">
        <f t="shared" ca="1" si="24"/>
        <v>59593.754341278407</v>
      </c>
      <c r="CJ19" s="367">
        <f t="shared" ca="1" si="25"/>
        <v>59593.754341278407</v>
      </c>
      <c r="CK19" s="368">
        <f t="shared" ca="1" si="26"/>
        <v>79232.877665202686</v>
      </c>
      <c r="CL19" s="369">
        <f t="shared" si="73"/>
        <v>0.3</v>
      </c>
      <c r="CM19" s="370">
        <f t="shared" si="74"/>
        <v>0.5</v>
      </c>
      <c r="CN19" s="370">
        <f t="shared" si="75"/>
        <v>0.5</v>
      </c>
      <c r="CO19" s="370">
        <f t="shared" si="76"/>
        <v>0.15</v>
      </c>
      <c r="CP19" s="370">
        <f t="shared" si="77"/>
        <v>0.3</v>
      </c>
      <c r="CQ19" s="370">
        <f t="shared" si="78"/>
        <v>0.3</v>
      </c>
      <c r="CR19" s="370">
        <f t="shared" ca="1" si="27"/>
        <v>0.3775</v>
      </c>
      <c r="CS19" s="370">
        <f t="shared" ca="1" si="28"/>
        <v>0.95</v>
      </c>
      <c r="CT19" s="370">
        <f t="shared" ca="1" si="29"/>
        <v>0.40571351256071553</v>
      </c>
      <c r="CU19" s="370">
        <f>IF($A19="N/A"," ",IF('Pricing Inputs'!$AR$23=TRUE,Inputs!$S$22,VLOOKUP($A19,CorrelationTable,2,FALSE)))</f>
        <v>0.75</v>
      </c>
      <c r="CV19" s="371">
        <f ca="1">IF($A19="N/A"," ",F19+G19+(D19*('Pricing Inputs'!X54)))</f>
        <v>0</v>
      </c>
      <c r="CW19" s="372">
        <f ca="1">IF($A19="N/A"," ",IF(PV=1,0,'Pricing Inputs'!Y54))</f>
        <v>4.0422150351135902E-2</v>
      </c>
      <c r="CX19" s="373">
        <f t="shared" ca="1" si="30"/>
        <v>0.94286035455596118</v>
      </c>
      <c r="CY19" s="417">
        <f ca="1">IF($A19="N/A"," ",(IF(MONTH(A19)&gt;=4,IF(MONTH(A19)&lt;=10,Inputs!$S$26,Inputs!$S$27),Inputs!$S$27))*$CX19)</f>
        <v>115.97182361038323</v>
      </c>
      <c r="CZ19" s="374">
        <f t="shared" ca="1" si="79"/>
        <v>339315.75355784805</v>
      </c>
      <c r="DA19" s="446">
        <f t="shared" ca="1" si="80"/>
        <v>409369.86793688056</v>
      </c>
      <c r="DB19" s="375">
        <f t="shared" ca="1" si="81"/>
        <v>120183.48577404938</v>
      </c>
      <c r="DC19" s="375">
        <f t="shared" ca="1" si="82"/>
        <v>2703.1348828309374</v>
      </c>
      <c r="DD19" s="376">
        <f t="shared" ca="1" si="83"/>
        <v>748685.62149472884</v>
      </c>
      <c r="DE19" s="377">
        <f t="shared" si="84"/>
        <v>18.900000000000002</v>
      </c>
      <c r="DF19" s="378">
        <f t="shared" si="85"/>
        <v>3.6</v>
      </c>
      <c r="DG19" s="379">
        <f t="shared" si="86"/>
        <v>5.4</v>
      </c>
      <c r="DH19" s="380">
        <f>IF($A19="N/A"," ",IF(Option=1,$D19*Inputs!$S$15*SUM(AS19:BA19),0))</f>
        <v>0</v>
      </c>
      <c r="DI19" s="381">
        <f>IF($A19="N/A"," ",IF(Option=1,$D19*Inputs!$S$16*SUM(AS19:BA19),0))</f>
        <v>0</v>
      </c>
      <c r="DJ19" s="463">
        <f t="shared" ca="1" si="87"/>
        <v>35069.879459779891</v>
      </c>
      <c r="DK19" s="463">
        <f t="shared" ca="1" si="88"/>
        <v>42584.853629732723</v>
      </c>
      <c r="DL19" s="463">
        <f t="shared" ca="1" si="89"/>
        <v>0</v>
      </c>
      <c r="DM19" s="463">
        <f t="shared" ca="1" si="90"/>
        <v>0</v>
      </c>
    </row>
    <row r="20" spans="1:117" x14ac:dyDescent="0.2">
      <c r="A20" s="343">
        <f>IF(A19="N/A","N/A",IF(EDATE(A19,1)&gt;Inputs!$S$5,"N/A",EDATE(A19,1)))</f>
        <v>37622</v>
      </c>
      <c r="B20" s="344">
        <f t="shared" si="31"/>
        <v>2003</v>
      </c>
      <c r="C20" s="345">
        <f t="shared" ca="1" si="32"/>
        <v>3.9550000000000001</v>
      </c>
      <c r="D20" s="346">
        <f t="shared" si="33"/>
        <v>9.5</v>
      </c>
      <c r="E20" s="347">
        <f t="shared" ca="1" si="34"/>
        <v>37.572499999999998</v>
      </c>
      <c r="F20" s="348">
        <f t="shared" ca="1" si="35"/>
        <v>0</v>
      </c>
      <c r="G20" s="348">
        <f ca="1">IF(A20="N/A"," ",Perstart/VLOOKUP(Dayrun,'Pricing Inputs'!$AQ$4:$AS$14,3)/(CY20/CX20))</f>
        <v>0</v>
      </c>
      <c r="H20" s="349">
        <f t="shared" ca="1" si="36"/>
        <v>37.572499999999998</v>
      </c>
      <c r="I20" s="350">
        <f t="shared" si="37"/>
        <v>33.635717010498048</v>
      </c>
      <c r="J20" s="351">
        <f t="shared" si="38"/>
        <v>33.635717010498048</v>
      </c>
      <c r="K20" s="351">
        <f t="shared" si="39"/>
        <v>21.889999389648438</v>
      </c>
      <c r="L20" s="351">
        <f t="shared" si="40"/>
        <v>36.269996643066406</v>
      </c>
      <c r="M20" s="351">
        <f t="shared" si="41"/>
        <v>36.269996643066406</v>
      </c>
      <c r="N20" s="351">
        <f t="shared" si="42"/>
        <v>21.889999389648438</v>
      </c>
      <c r="O20" s="351">
        <f t="shared" si="43"/>
        <v>25.769996643066406</v>
      </c>
      <c r="P20" s="351">
        <f t="shared" si="44"/>
        <v>25.769996643066406</v>
      </c>
      <c r="Q20" s="352">
        <f t="shared" si="45"/>
        <v>21.889999389648438</v>
      </c>
      <c r="R20" s="353">
        <f t="shared" ca="1" si="46"/>
        <v>3.9367829895019497</v>
      </c>
      <c r="S20" s="347">
        <f t="shared" ca="1" si="47"/>
        <v>3.9367829895019497</v>
      </c>
      <c r="T20" s="347">
        <f t="shared" ca="1" si="48"/>
        <v>15.682500610351561</v>
      </c>
      <c r="U20" s="347">
        <f t="shared" ca="1" si="49"/>
        <v>1.3025033569335918</v>
      </c>
      <c r="V20" s="347">
        <f t="shared" ca="1" si="50"/>
        <v>1.3025033569335918</v>
      </c>
      <c r="W20" s="347">
        <f t="shared" ca="1" si="51"/>
        <v>15.682500610351561</v>
      </c>
      <c r="X20" s="347">
        <f t="shared" ca="1" si="52"/>
        <v>11.802503356933592</v>
      </c>
      <c r="Y20" s="347">
        <f t="shared" ca="1" si="53"/>
        <v>11.802503356933592</v>
      </c>
      <c r="Z20" s="354">
        <f t="shared" ca="1" si="54"/>
        <v>15.682500610351561</v>
      </c>
      <c r="AA20" s="350">
        <f ca="1">IF($A20="N/A"," ",IF(Dayrun&gt;=3,(MAX(0,(_xll.xSPRDOPT(I20,($E20-'Pricing Inputs'!$X55*$D20),$CV20,0,($CN20+IF(Smile=TRUE,VLOOKUP(MAX(-5,$H20-I20),Volsmile,2),0)),$CT20,$CU20,($A20-DateToday)+15,ABS(Option-2),0)-R20))),0))</f>
        <v>3.9312833012671398</v>
      </c>
      <c r="AB20" s="351">
        <f ca="1">IF($A20="N/A"," ",IF(Dayrun&gt;=6,MAX(0,(_xll.xSPRDOPT(J20,($E20-'Pricing Inputs'!$X55*$D20),$CV20,0,($CN20+IF(Smile=TRUE,VLOOKUP(MAX(-5,$H20-J20),Volsmile,2),0)),$CT20,$CU20,($A20-DateToday)+15,ABS(Option-2),0)-S20)),0))</f>
        <v>3.9312833012671398</v>
      </c>
      <c r="AC20" s="351">
        <f ca="1">IF($A20="N/A"," ",IF(OR(Dayrun&lt;=2,Dayrun&gt;=9),IF(OffPeakEx=TRUE,MAX(0,(_xll.xSPRDOPT(K20,($E20-'Pricing Inputs'!$X55*$D20),$CV20,0,($CQ20+IF(Smile=TRUE,VLOOKUP(MAX(-5,$H20-K20),Volsmile,2),0)),$CT20,$CU20,($A20-DateToday)+15,ABS(Option-2),0)-T20)),0),0))</f>
        <v>0.21952742593203212</v>
      </c>
      <c r="AD20" s="351">
        <f ca="1">IF($A20="N/A"," ",IF(OR(Dayrun=1,Dayrun=4,Dayrun=5,Dayrun=7,Dayrun=8,Dayrun=10,Dayrun=11),MAX(0,(_xll.xSPRDOPT(L20,($E20-'Pricing Inputs'!$X55*$D20),$CV20,0,($CQ20+IF(Smile=TRUE,VLOOKUP(MAX(-5,$H20-L20),Volsmile,2),0)),$CT20,$CU20,($A20-DateToday)+15,ABS(Option-2),0)-U20)),0))</f>
        <v>4.3106821656766776</v>
      </c>
      <c r="AE20" s="351">
        <f ca="1">IF($A20="N/A"," ",IF(OR(Dayrun=1,Dayrun=7,Dayrun=8,Dayrun=10,Dayrun=11),MAX(0,(_xll.xSPRDOPT(M20,($E20-'Pricing Inputs'!$X55*$D20),$CV20,0,($CQ20+IF(Smile=TRUE,VLOOKUP(MAX(-5,$H20-M20),Volsmile,2),0)),$CT20,$CU20,($A20-DateToday)+15,ABS(Option-2),0)-V20)),0))</f>
        <v>4.3106821656766776</v>
      </c>
      <c r="AF20" s="351">
        <f ca="1">IF($A20="N/A"," ",IF(OR(Dayrun&lt;=2,Dayrun&gt;=10),IF(OffPeakEx=TRUE,MAX(0,(_xll.xSPRDOPT(N20,($E20-'Pricing Inputs'!$X55*$D20),$CV20,0,($CQ20+IF(Smile=TRUE,VLOOKUP(MAX(-5,$H20-N20),Volsmile,2),0)),$CT20,$CU20,($A20-DateToday)+15,ABS(Option-2),0)-W20)),0),0))</f>
        <v>0.21952742593203212</v>
      </c>
      <c r="AG20" s="351">
        <f ca="1">IF($A20="N/A"," ",IF(OR(Dayrun=1,Dayrun=5,Dayrun=8,Dayrun=11),MAX(0,(_xll.xSPRDOPT(O20,($E20-'Pricing Inputs'!$X55*$D20),$CV20,0,($CQ20+IF(Smile=TRUE,VLOOKUP(MAX(-5,$H20-O20),Volsmile,2),0)),$CT20,$CU20,($A20-DateToday)+15,ABS(Option-2),0)-X20)),0))</f>
        <v>0.68426974581137046</v>
      </c>
      <c r="AH20" s="351">
        <f ca="1">IF($A20="N/A"," ",IF(OR(Dayrun=1,Dayrun=8,Dayrun=11),MAX(0,(_xll.xSPRDOPT(P20,($E20-'Pricing Inputs'!$X55*$D20),$CV20,0,($CQ20+IF(Smile=TRUE,VLOOKUP(MAX(-5,$H20-P20),Volsmile,2),0)),$CT20,$CU20,($A20-DateToday)+15,ABS(Option-2),0)-Y20)),0))</f>
        <v>0.68426974581137046</v>
      </c>
      <c r="AI20" s="351">
        <f ca="1">IF($A20="N/A"," ",IF(OR(Dayrun&lt;=2,Dayrun&gt;=11),IF(OffPeakEx=TRUE,MAX(0,(_xll.xSPRDOPT(Q20,($E20-'Pricing Inputs'!$X55*$D20),$CV20,0,($CQ20+IF(Smile=TRUE,VLOOKUP(MAX(-5,$H20-Q20),Volsmile,2),0)),$CT20,$CU20,($A20-DateToday)+15,ABS(Option-2),0)-Z20)),0),0))</f>
        <v>0.21952742593203212</v>
      </c>
      <c r="AJ20" s="355">
        <f t="shared" ca="1" si="55"/>
        <v>3.9367829895019497</v>
      </c>
      <c r="AK20" s="356">
        <f t="shared" ca="1" si="56"/>
        <v>3.9367829895019497</v>
      </c>
      <c r="AL20" s="356">
        <f t="shared" ca="1" si="57"/>
        <v>15.682500610351561</v>
      </c>
      <c r="AM20" s="356">
        <f t="shared" ca="1" si="58"/>
        <v>1.3025033569335918</v>
      </c>
      <c r="AN20" s="356">
        <f t="shared" ca="1" si="59"/>
        <v>1.3025033569335918</v>
      </c>
      <c r="AO20" s="356">
        <f t="shared" ca="1" si="60"/>
        <v>15.682500610351561</v>
      </c>
      <c r="AP20" s="356">
        <f t="shared" ca="1" si="61"/>
        <v>11.802503356933592</v>
      </c>
      <c r="AQ20" s="356">
        <f t="shared" ca="1" si="62"/>
        <v>11.802503356933592</v>
      </c>
      <c r="AR20" s="357">
        <f t="shared" ca="1" si="63"/>
        <v>15.682500610351561</v>
      </c>
      <c r="AS20" s="364">
        <f t="shared" ca="1" si="64"/>
        <v>18294.281187080145</v>
      </c>
      <c r="AT20" s="364">
        <f t="shared" ca="1" si="65"/>
        <v>18294.281187080145</v>
      </c>
      <c r="AU20" s="364">
        <f t="shared" ca="1" si="66"/>
        <v>18294.281187080145</v>
      </c>
      <c r="AV20" s="364">
        <f t="shared" ca="1" si="67"/>
        <v>3326.2329431054809</v>
      </c>
      <c r="AW20" s="364">
        <f t="shared" ca="1" si="68"/>
        <v>3326.2329431054809</v>
      </c>
      <c r="AX20" s="364">
        <f t="shared" ca="1" si="69"/>
        <v>3326.2329431054809</v>
      </c>
      <c r="AY20" s="364">
        <f t="shared" ca="1" si="70"/>
        <v>4157.791178881851</v>
      </c>
      <c r="AZ20" s="364">
        <f t="shared" ca="1" si="71"/>
        <v>4157.791178881851</v>
      </c>
      <c r="BA20" s="365">
        <f t="shared" ca="1" si="72"/>
        <v>4157.791178881851</v>
      </c>
      <c r="BB20" s="461">
        <f ca="1">IF($A20="N/A"," ",IF(Dayrun&gt;=3,(MAX(0,(_xll.xSPRDOPT(I20,($E20-'Pricing Inputs'!$X55*$D20),$CV20,0,($CN20+IF(Smile=TRUE,VLOOKUP(MAX(-5,$H20-I20),Volsmile,2),0)),$CT20,$CU20,($A20-DateToday)+15,ABS(Option-2),1)*DE20*8))),0))</f>
        <v>0</v>
      </c>
      <c r="BC20" s="460">
        <f ca="1">IF($A20="N/A"," ",IF(Dayrun&gt;=6,MAX(0,(_xll.xSPRDOPT(J20,($E20-'Pricing Inputs'!$X55*$D20),$CV20,0,($CN20+IF(Smile=TRUE,VLOOKUP(MAX(-5,$H20-J20),Volsmile,2),0)),$CT20,$CU20,($A20-DateToday)+15,ABS(Option-2),1)*DE20*8)),0))</f>
        <v>0</v>
      </c>
      <c r="BD20" s="460">
        <f ca="1">IF($A20="N/A"," ",IF(OR(Dayrun&lt;=2,Dayrun&gt;=9),IF(OffPeakEx=TRUE,MAX(0,(_xll.xSPRDOPT(K20,($E20-'Pricing Inputs'!$X55*$D20),$CV20,0,($CQ20+IF(Smile=TRUE,VLOOKUP(MAX(-5,$H20-K20),Volsmile,2),0)),$CT20,$CU20,($A20-DateToday)+15,ABS(Option-2),1)*DE20*8)),0),0))</f>
        <v>0</v>
      </c>
      <c r="BE20" s="460">
        <f ca="1">IF($A20="N/A"," ",IF(OR(Dayrun=1,Dayrun=4,Dayrun=5,Dayrun=7,Dayrun=8,Dayrun=10,Dayrun=11),MAX(0,(_xll.xSPRDOPT(L20,($E20-'Pricing Inputs'!$X55*$D20),$CV20,0,($CQ20+IF(Smile=TRUE,VLOOKUP(MAX(-5,$H20-L20),Volsmile,2),0)),$CT20,$CU20,($A20-DateToday)+15,ABS(Option-2),1)*DF20*8)),0))</f>
        <v>0</v>
      </c>
      <c r="BF20" s="460">
        <f ca="1">IF($A20="N/A"," ",IF(OR(Dayrun=1,Dayrun=7,Dayrun=8,Dayrun=10,Dayrun=11),MAX(0,(_xll.xSPRDOPT(M20,($E20-'Pricing Inputs'!$X55*$D20),$CV20,0,($CQ20+IF(Smile=TRUE,VLOOKUP(MAX(-5,$H20-M20),Volsmile,2),0)),$CT20,$CU20,($A20-DateToday)+15,ABS(Option-2),1)*DF20*8)),0))</f>
        <v>0</v>
      </c>
      <c r="BG20" s="460">
        <f ca="1">IF($A20="N/A"," ",IF(OR(Dayrun&lt;=2,Dayrun&gt;=10),IF(OffPeakEx=TRUE,MAX(0,(_xll.xSPRDOPT(N20,($E20-'Pricing Inputs'!$X55*$D20),$CV20,0,($CQ20+IF(Smile=TRUE,VLOOKUP(MAX(-5,$H20-N20),Volsmile,2),0)),$CT20,$CU20,($A20-DateToday)+15,ABS(Option-2),1)*DF20*8)),0),0))</f>
        <v>0</v>
      </c>
      <c r="BH20" s="460">
        <f ca="1">IF($A20="N/A"," ",IF(OR(Dayrun=1,Dayrun=5,Dayrun=8,Dayrun=11),MAX(0,(_xll.xSPRDOPT(O20,($E20-'Pricing Inputs'!$X55*$D20),$CV20,0,($CQ20+IF(Smile=TRUE,VLOOKUP(MAX(-5,$H20-O20),Volsmile,2),0)),$CT20,$CU20,($A20-DateToday)+15,ABS(Option-2),1)*DG20*8)),0))</f>
        <v>0</v>
      </c>
      <c r="BI20" s="460">
        <f ca="1">IF($A20="N/A"," ",IF(OR(Dayrun=1,Dayrun=8,Dayrun=11),MAX(0,(_xll.xSPRDOPT(P20,($E20-'Pricing Inputs'!$X55*$D20),$CV20,0,($CQ20+IF(Smile=TRUE,VLOOKUP(MAX(-5,$H20-P20),Volsmile,2),0)),$CT20,$CU20,($A20-DateToday)+15,ABS(Option-2),1)*DG20*8)),0))</f>
        <v>0</v>
      </c>
      <c r="BJ20" s="462">
        <f ca="1">IF($A20="N/A"," ",IF(OR(Dayrun&lt;=2,Dayrun&gt;=11),IF(OffPeakEx=TRUE,MAX(0,(_xll.xSPRDOPT(Q20,($E20-'Pricing Inputs'!$X55*$D20),$CV20,0,($CQ20+IF(Smile=TRUE,VLOOKUP(MAX(-5,$H20-Q20),Volsmile,2),0)),$CT20,$CU20,($A20-DateToday)+15,ABS(Option-2),1)*DG20*8)),0),0))</f>
        <v>0</v>
      </c>
      <c r="BK20" s="358">
        <f t="shared" ca="1" si="0"/>
        <v>72020.614982462648</v>
      </c>
      <c r="BL20" s="359">
        <f t="shared" ca="1" si="1"/>
        <v>72020.614982462648</v>
      </c>
      <c r="BM20" s="359">
        <f t="shared" ca="1" si="2"/>
        <v>286900.07588232745</v>
      </c>
      <c r="BN20" s="359">
        <f t="shared" ca="1" si="3"/>
        <v>4332.4295743379898</v>
      </c>
      <c r="BO20" s="359">
        <f t="shared" ca="1" si="4"/>
        <v>4332.4295743379898</v>
      </c>
      <c r="BP20" s="359">
        <f t="shared" ca="1" si="5"/>
        <v>52163.650160423174</v>
      </c>
      <c r="BQ20" s="359">
        <f t="shared" ca="1" si="6"/>
        <v>49072.344346181926</v>
      </c>
      <c r="BR20" s="359">
        <f t="shared" ca="1" si="7"/>
        <v>49072.344346181926</v>
      </c>
      <c r="BS20" s="360">
        <f t="shared" ca="1" si="8"/>
        <v>65204.562700528964</v>
      </c>
      <c r="BT20" s="361">
        <f t="shared" ca="1" si="9"/>
        <v>71920.002139453762</v>
      </c>
      <c r="BU20" s="362">
        <f t="shared" ca="1" si="10"/>
        <v>71920.002139453762</v>
      </c>
      <c r="BV20" s="362">
        <f t="shared" ca="1" si="11"/>
        <v>4016.096458276505</v>
      </c>
      <c r="BW20" s="362">
        <f t="shared" ca="1" si="12"/>
        <v>14338.333026731043</v>
      </c>
      <c r="BX20" s="362">
        <f t="shared" ca="1" si="13"/>
        <v>14338.333026731043</v>
      </c>
      <c r="BY20" s="362">
        <f t="shared" ca="1" si="14"/>
        <v>730.19935605027365</v>
      </c>
      <c r="BZ20" s="362">
        <f t="shared" ca="1" si="15"/>
        <v>2845.0507131102427</v>
      </c>
      <c r="CA20" s="362">
        <f t="shared" ca="1" si="16"/>
        <v>2845.0507131102427</v>
      </c>
      <c r="CB20" s="363">
        <f t="shared" ca="1" si="17"/>
        <v>912.74919506284209</v>
      </c>
      <c r="CC20" s="366">
        <f t="shared" ca="1" si="18"/>
        <v>72020.614982462648</v>
      </c>
      <c r="CD20" s="367">
        <f t="shared" ca="1" si="19"/>
        <v>72020.614982462648</v>
      </c>
      <c r="CE20" s="367">
        <f t="shared" ca="1" si="20"/>
        <v>286900.07588232745</v>
      </c>
      <c r="CF20" s="367">
        <f t="shared" ca="1" si="21"/>
        <v>4332.4295743379898</v>
      </c>
      <c r="CG20" s="367">
        <f t="shared" ca="1" si="22"/>
        <v>4332.4295743379898</v>
      </c>
      <c r="CH20" s="367">
        <f t="shared" ca="1" si="23"/>
        <v>52163.650160423174</v>
      </c>
      <c r="CI20" s="367">
        <f t="shared" ca="1" si="24"/>
        <v>49072.344346181926</v>
      </c>
      <c r="CJ20" s="367">
        <f t="shared" ca="1" si="25"/>
        <v>49072.344346181926</v>
      </c>
      <c r="CK20" s="368">
        <f t="shared" ca="1" si="26"/>
        <v>65204.562700528964</v>
      </c>
      <c r="CL20" s="369">
        <f t="shared" si="73"/>
        <v>0.3</v>
      </c>
      <c r="CM20" s="370">
        <f t="shared" si="74"/>
        <v>0.5</v>
      </c>
      <c r="CN20" s="370">
        <f t="shared" si="75"/>
        <v>0.5</v>
      </c>
      <c r="CO20" s="370">
        <f t="shared" si="76"/>
        <v>0.15</v>
      </c>
      <c r="CP20" s="370">
        <f t="shared" si="77"/>
        <v>0.3</v>
      </c>
      <c r="CQ20" s="370">
        <f t="shared" si="78"/>
        <v>0.3</v>
      </c>
      <c r="CR20" s="370">
        <f t="shared" ca="1" si="27"/>
        <v>0.38</v>
      </c>
      <c r="CS20" s="370">
        <f t="shared" ca="1" si="28"/>
        <v>1.1499999999999999</v>
      </c>
      <c r="CT20" s="370">
        <f t="shared" ca="1" si="29"/>
        <v>0.42065647820897284</v>
      </c>
      <c r="CU20" s="370">
        <f>IF($A20="N/A"," ",IF('Pricing Inputs'!$AR$23=TRUE,Inputs!$S$22,VLOOKUP($A20,CorrelationTable,2,FALSE)))</f>
        <v>0.75</v>
      </c>
      <c r="CV20" s="371">
        <f ca="1">IF($A20="N/A"," ",F20+G20+(D20*('Pricing Inputs'!X55)))</f>
        <v>0</v>
      </c>
      <c r="CW20" s="372">
        <f ca="1">IF($A20="N/A"," ",IF(PV=1,0,'Pricing Inputs'!Y55))</f>
        <v>4.0901379849075596E-2</v>
      </c>
      <c r="CX20" s="373">
        <f t="shared" ca="1" si="30"/>
        <v>0.93897723100312802</v>
      </c>
      <c r="CY20" s="417">
        <f ca="1">IF($A20="N/A"," ",(IF(MONTH(A20)&gt;=4,IF(MONTH(A20)&lt;=10,Inputs!$S$26,Inputs!$S$27),Inputs!$S$27))*$CX20)</f>
        <v>115.49419941338475</v>
      </c>
      <c r="CZ20" s="374">
        <f t="shared" ca="1" si="79"/>
        <v>250850.77780596513</v>
      </c>
      <c r="DA20" s="446">
        <f t="shared" ca="1" si="80"/>
        <v>404268.28874327958</v>
      </c>
      <c r="DB20" s="375">
        <f t="shared" ca="1" si="81"/>
        <v>178206.7717585901</v>
      </c>
      <c r="DC20" s="375">
        <f t="shared" ca="1" si="82"/>
        <v>5659.0450093896206</v>
      </c>
      <c r="DD20" s="376">
        <f t="shared" ca="1" si="83"/>
        <v>655119.06654924469</v>
      </c>
      <c r="DE20" s="377">
        <f t="shared" si="84"/>
        <v>19.8</v>
      </c>
      <c r="DF20" s="378">
        <f t="shared" si="85"/>
        <v>3.6</v>
      </c>
      <c r="DG20" s="379">
        <f t="shared" si="86"/>
        <v>4.5</v>
      </c>
      <c r="DH20" s="380">
        <f>IF($A20="N/A"," ",IF(Option=1,$D20*Inputs!$S$15*SUM(AS20:BA20),0))</f>
        <v>0</v>
      </c>
      <c r="DI20" s="381">
        <f>IF($A20="N/A"," ",IF(Option=1,$D20*Inputs!$S$16*SUM(AS20:BA20),0))</f>
        <v>0</v>
      </c>
      <c r="DJ20" s="463">
        <f t="shared" ca="1" si="87"/>
        <v>36588.56237416029</v>
      </c>
      <c r="DK20" s="463">
        <f t="shared" ca="1" si="88"/>
        <v>40746.35355304215</v>
      </c>
      <c r="DL20" s="463">
        <f t="shared" ca="1" si="89"/>
        <v>0</v>
      </c>
      <c r="DM20" s="463">
        <f t="shared" ca="1" si="90"/>
        <v>0</v>
      </c>
    </row>
    <row r="21" spans="1:117" x14ac:dyDescent="0.2">
      <c r="A21" s="343">
        <f>IF(A20="N/A","N/A",IF(EDATE(A20,1)&gt;Inputs!$S$5,"N/A",EDATE(A20,1)))</f>
        <v>37653</v>
      </c>
      <c r="B21" s="344">
        <f t="shared" si="31"/>
        <v>2003</v>
      </c>
      <c r="C21" s="345">
        <f t="shared" ca="1" si="32"/>
        <v>4.04</v>
      </c>
      <c r="D21" s="346">
        <f t="shared" si="33"/>
        <v>9.5</v>
      </c>
      <c r="E21" s="347">
        <f t="shared" ca="1" si="34"/>
        <v>38.380000000000003</v>
      </c>
      <c r="F21" s="348">
        <f t="shared" ca="1" si="35"/>
        <v>0</v>
      </c>
      <c r="G21" s="348">
        <f ca="1">IF(A21="N/A"," ",Perstart/VLOOKUP(Dayrun,'Pricing Inputs'!$AQ$4:$AS$14,3)/(CY21/CX21))</f>
        <v>0</v>
      </c>
      <c r="H21" s="349">
        <f t="shared" ca="1" si="36"/>
        <v>38.380000000000003</v>
      </c>
      <c r="I21" s="350">
        <f t="shared" si="37"/>
        <v>33.035714721679689</v>
      </c>
      <c r="J21" s="351">
        <f t="shared" si="38"/>
        <v>33.035714721679689</v>
      </c>
      <c r="K21" s="351">
        <f t="shared" si="39"/>
        <v>20.389999389648438</v>
      </c>
      <c r="L21" s="351">
        <f t="shared" si="40"/>
        <v>31.765998840332031</v>
      </c>
      <c r="M21" s="351">
        <f t="shared" si="41"/>
        <v>31.765998840332031</v>
      </c>
      <c r="N21" s="351">
        <f t="shared" si="42"/>
        <v>20.389999389648438</v>
      </c>
      <c r="O21" s="351">
        <f t="shared" si="43"/>
        <v>23.266498565673828</v>
      </c>
      <c r="P21" s="351">
        <f t="shared" si="44"/>
        <v>23.266498565673828</v>
      </c>
      <c r="Q21" s="352">
        <f t="shared" si="45"/>
        <v>20.389999389648438</v>
      </c>
      <c r="R21" s="353">
        <f t="shared" ca="1" si="46"/>
        <v>5.3442852783203136</v>
      </c>
      <c r="S21" s="347">
        <f t="shared" ca="1" si="47"/>
        <v>5.3442852783203136</v>
      </c>
      <c r="T21" s="347">
        <f t="shared" ca="1" si="48"/>
        <v>17.990000610351565</v>
      </c>
      <c r="U21" s="347">
        <f t="shared" ca="1" si="49"/>
        <v>6.6140011596679713</v>
      </c>
      <c r="V21" s="347">
        <f t="shared" ca="1" si="50"/>
        <v>6.6140011596679713</v>
      </c>
      <c r="W21" s="347">
        <f t="shared" ca="1" si="51"/>
        <v>17.990000610351565</v>
      </c>
      <c r="X21" s="347">
        <f t="shared" ca="1" si="52"/>
        <v>15.113501434326174</v>
      </c>
      <c r="Y21" s="347">
        <f t="shared" ca="1" si="53"/>
        <v>15.113501434326174</v>
      </c>
      <c r="Z21" s="354">
        <f t="shared" ca="1" si="54"/>
        <v>17.990000610351565</v>
      </c>
      <c r="AA21" s="350">
        <f ca="1">IF($A21="N/A"," ",IF(Dayrun&gt;=3,(MAX(0,(_xll.xSPRDOPT(I21,($E21-'Pricing Inputs'!$X56*$D21),$CV21,0,($CN21+IF(Smile=TRUE,VLOOKUP(MAX(-5,$H21-I21),Volsmile,2),0)),$CT21,$CU21,($A21-DateToday)+15,ABS(Option-2),0)-R21))),0))</f>
        <v>3.1834292275846892</v>
      </c>
      <c r="AB21" s="351">
        <f ca="1">IF($A21="N/A"," ",IF(Dayrun&gt;=6,MAX(0,(_xll.xSPRDOPT(J21,($E21-'Pricing Inputs'!$X56*$D21),$CV21,0,($CN21+IF(Smile=TRUE,VLOOKUP(MAX(-5,$H21-J21),Volsmile,2),0)),$CT21,$CU21,($A21-DateToday)+15,ABS(Option-2),0)-S21)),0))</f>
        <v>3.1834292275846892</v>
      </c>
      <c r="AC21" s="351">
        <f ca="1">IF($A21="N/A"," ",IF(OR(Dayrun&lt;=2,Dayrun&gt;=9),IF(OffPeakEx=TRUE,MAX(0,(_xll.xSPRDOPT(K21,($E21-'Pricing Inputs'!$X56*$D21),$CV21,0,($CQ21+IF(Smile=TRUE,VLOOKUP(MAX(-5,$H21-K21),Volsmile,2),0)),$CT21,$CU21,($A21-DateToday)+15,ABS(Option-2),0)-T21)),0),0))</f>
        <v>0.14360920347504447</v>
      </c>
      <c r="AD21" s="351">
        <f ca="1">IF($A21="N/A"," ",IF(OR(Dayrun=1,Dayrun=4,Dayrun=5,Dayrun=7,Dayrun=8,Dayrun=10,Dayrun=11),MAX(0,(_xll.xSPRDOPT(L21,($E21-'Pricing Inputs'!$X56*$D21),$CV21,0,($CQ21+IF(Smile=TRUE,VLOOKUP(MAX(-5,$H21-L21),Volsmile,2),0)),$CT21,$CU21,($A21-DateToday)+15,ABS(Option-2),0)-U21)),0))</f>
        <v>2.2934211231637711</v>
      </c>
      <c r="AE21" s="351">
        <f ca="1">IF($A21="N/A"," ",IF(OR(Dayrun=1,Dayrun=7,Dayrun=8,Dayrun=10,Dayrun=11),MAX(0,(_xll.xSPRDOPT(M21,($E21-'Pricing Inputs'!$X56*$D21),$CV21,0,($CQ21+IF(Smile=TRUE,VLOOKUP(MAX(-5,$H21-M21),Volsmile,2),0)),$CT21,$CU21,($A21-DateToday)+15,ABS(Option-2),0)-V21)),0))</f>
        <v>2.2934211231637711</v>
      </c>
      <c r="AF21" s="351">
        <f ca="1">IF($A21="N/A"," ",IF(OR(Dayrun&lt;=2,Dayrun&gt;=10),IF(OffPeakEx=TRUE,MAX(0,(_xll.xSPRDOPT(N21,($E21-'Pricing Inputs'!$X56*$D21),$CV21,0,($CQ21+IF(Smile=TRUE,VLOOKUP(MAX(-5,$H21-N21),Volsmile,2),0)),$CT21,$CU21,($A21-DateToday)+15,ABS(Option-2),0)-W21)),0),0))</f>
        <v>0.14360920347504447</v>
      </c>
      <c r="AG21" s="351">
        <f ca="1">IF($A21="N/A"," ",IF(OR(Dayrun=1,Dayrun=5,Dayrun=8,Dayrun=11),MAX(0,(_xll.xSPRDOPT(O21,($E21-'Pricing Inputs'!$X56*$D21),$CV21,0,($CQ21+IF(Smile=TRUE,VLOOKUP(MAX(-5,$H21-O21),Volsmile,2),0)),$CT21,$CU21,($A21-DateToday)+15,ABS(Option-2),0)-X21)),0))</f>
        <v>0.37039759682117435</v>
      </c>
      <c r="AH21" s="351">
        <f ca="1">IF($A21="N/A"," ",IF(OR(Dayrun=1,Dayrun=8,Dayrun=11),MAX(0,(_xll.xSPRDOPT(P21,($E21-'Pricing Inputs'!$X56*$D21),$CV21,0,($CQ21+IF(Smile=TRUE,VLOOKUP(MAX(-5,$H21-P21),Volsmile,2),0)),$CT21,$CU21,($A21-DateToday)+15,ABS(Option-2),0)-Y21)),0))</f>
        <v>0.37039759682117435</v>
      </c>
      <c r="AI21" s="351">
        <f ca="1">IF($A21="N/A"," ",IF(OR(Dayrun&lt;=2,Dayrun&gt;=11),IF(OffPeakEx=TRUE,MAX(0,(_xll.xSPRDOPT(Q21,($E21-'Pricing Inputs'!$X56*$D21),$CV21,0,($CQ21+IF(Smile=TRUE,VLOOKUP(MAX(-5,$H21-Q21),Volsmile,2),0)),$CT21,$CU21,($A21-DateToday)+15,ABS(Option-2),0)-Z21)),0),0))</f>
        <v>0.14360920347504447</v>
      </c>
      <c r="AJ21" s="355">
        <f t="shared" ca="1" si="55"/>
        <v>5.3442852783203136</v>
      </c>
      <c r="AK21" s="356">
        <f t="shared" ca="1" si="56"/>
        <v>5.3442852783203136</v>
      </c>
      <c r="AL21" s="356">
        <f t="shared" ca="1" si="57"/>
        <v>17.990000610351565</v>
      </c>
      <c r="AM21" s="356">
        <f t="shared" ca="1" si="58"/>
        <v>6.6140011596679713</v>
      </c>
      <c r="AN21" s="356">
        <f t="shared" ca="1" si="59"/>
        <v>6.6140011596679713</v>
      </c>
      <c r="AO21" s="356">
        <f t="shared" ca="1" si="60"/>
        <v>17.990000610351565</v>
      </c>
      <c r="AP21" s="356">
        <f t="shared" ca="1" si="61"/>
        <v>15.113501434326174</v>
      </c>
      <c r="AQ21" s="356">
        <f t="shared" ca="1" si="62"/>
        <v>15.113501434326174</v>
      </c>
      <c r="AR21" s="357">
        <f t="shared" ca="1" si="63"/>
        <v>17.990000610351565</v>
      </c>
      <c r="AS21" s="364">
        <f t="shared" ca="1" si="64"/>
        <v>16565.752099879137</v>
      </c>
      <c r="AT21" s="364">
        <f t="shared" ca="1" si="65"/>
        <v>16565.752099879137</v>
      </c>
      <c r="AU21" s="364">
        <f t="shared" ca="1" si="66"/>
        <v>16565.752099879137</v>
      </c>
      <c r="AV21" s="364">
        <f t="shared" ca="1" si="67"/>
        <v>3313.1504199758274</v>
      </c>
      <c r="AW21" s="364">
        <f t="shared" ca="1" si="68"/>
        <v>3313.1504199758274</v>
      </c>
      <c r="AX21" s="364">
        <f t="shared" ca="1" si="69"/>
        <v>3313.1504199758274</v>
      </c>
      <c r="AY21" s="364">
        <f t="shared" ca="1" si="70"/>
        <v>3313.1504199758274</v>
      </c>
      <c r="AZ21" s="364">
        <f t="shared" ca="1" si="71"/>
        <v>3313.1504199758274</v>
      </c>
      <c r="BA21" s="365">
        <f t="shared" ca="1" si="72"/>
        <v>3313.1504199758274</v>
      </c>
      <c r="BB21" s="461">
        <f ca="1">IF($A21="N/A"," ",IF(Dayrun&gt;=3,(MAX(0,(_xll.xSPRDOPT(I21,($E21-'Pricing Inputs'!$X56*$D21),$CV21,0,($CN21+IF(Smile=TRUE,VLOOKUP(MAX(-5,$H21-I21),Volsmile,2),0)),$CT21,$CU21,($A21-DateToday)+15,ABS(Option-2),1)*DE21*8))),0))</f>
        <v>0</v>
      </c>
      <c r="BC21" s="460">
        <f ca="1">IF($A21="N/A"," ",IF(Dayrun&gt;=6,MAX(0,(_xll.xSPRDOPT(J21,($E21-'Pricing Inputs'!$X56*$D21),$CV21,0,($CN21+IF(Smile=TRUE,VLOOKUP(MAX(-5,$H21-J21),Volsmile,2),0)),$CT21,$CU21,($A21-DateToday)+15,ABS(Option-2),1)*DE21*8)),0))</f>
        <v>0</v>
      </c>
      <c r="BD21" s="460">
        <f ca="1">IF($A21="N/A"," ",IF(OR(Dayrun&lt;=2,Dayrun&gt;=9),IF(OffPeakEx=TRUE,MAX(0,(_xll.xSPRDOPT(K21,($E21-'Pricing Inputs'!$X56*$D21),$CV21,0,($CQ21+IF(Smile=TRUE,VLOOKUP(MAX(-5,$H21-K21),Volsmile,2),0)),$CT21,$CU21,($A21-DateToday)+15,ABS(Option-2),1)*DE21*8)),0),0))</f>
        <v>0</v>
      </c>
      <c r="BE21" s="460">
        <f ca="1">IF($A21="N/A"," ",IF(OR(Dayrun=1,Dayrun=4,Dayrun=5,Dayrun=7,Dayrun=8,Dayrun=10,Dayrun=11),MAX(0,(_xll.xSPRDOPT(L21,($E21-'Pricing Inputs'!$X56*$D21),$CV21,0,($CQ21+IF(Smile=TRUE,VLOOKUP(MAX(-5,$H21-L21),Volsmile,2),0)),$CT21,$CU21,($A21-DateToday)+15,ABS(Option-2),1)*DF21*8)),0))</f>
        <v>0</v>
      </c>
      <c r="BF21" s="460">
        <f ca="1">IF($A21="N/A"," ",IF(OR(Dayrun=1,Dayrun=7,Dayrun=8,Dayrun=10,Dayrun=11),MAX(0,(_xll.xSPRDOPT(M21,($E21-'Pricing Inputs'!$X56*$D21),$CV21,0,($CQ21+IF(Smile=TRUE,VLOOKUP(MAX(-5,$H21-M21),Volsmile,2),0)),$CT21,$CU21,($A21-DateToday)+15,ABS(Option-2),1)*DF21*8)),0))</f>
        <v>0</v>
      </c>
      <c r="BG21" s="460">
        <f ca="1">IF($A21="N/A"," ",IF(OR(Dayrun&lt;=2,Dayrun&gt;=10),IF(OffPeakEx=TRUE,MAX(0,(_xll.xSPRDOPT(N21,($E21-'Pricing Inputs'!$X56*$D21),$CV21,0,($CQ21+IF(Smile=TRUE,VLOOKUP(MAX(-5,$H21-N21),Volsmile,2),0)),$CT21,$CU21,($A21-DateToday)+15,ABS(Option-2),1)*DF21*8)),0),0))</f>
        <v>0</v>
      </c>
      <c r="BH21" s="460">
        <f ca="1">IF($A21="N/A"," ",IF(OR(Dayrun=1,Dayrun=5,Dayrun=8,Dayrun=11),MAX(0,(_xll.xSPRDOPT(O21,($E21-'Pricing Inputs'!$X56*$D21),$CV21,0,($CQ21+IF(Smile=TRUE,VLOOKUP(MAX(-5,$H21-O21),Volsmile,2),0)),$CT21,$CU21,($A21-DateToday)+15,ABS(Option-2),1)*DG21*8)),0))</f>
        <v>0</v>
      </c>
      <c r="BI21" s="460">
        <f ca="1">IF($A21="N/A"," ",IF(OR(Dayrun=1,Dayrun=8,Dayrun=11),MAX(0,(_xll.xSPRDOPT(P21,($E21-'Pricing Inputs'!$X56*$D21),$CV21,0,($CQ21+IF(Smile=TRUE,VLOOKUP(MAX(-5,$H21-P21),Volsmile,2),0)),$CT21,$CU21,($A21-DateToday)+15,ABS(Option-2),1)*DG21*8)),0))</f>
        <v>0</v>
      </c>
      <c r="BJ21" s="462">
        <f ca="1">IF($A21="N/A"," ",IF(OR(Dayrun&lt;=2,Dayrun&gt;=11),IF(OffPeakEx=TRUE,MAX(0,(_xll.xSPRDOPT(Q21,($E21-'Pricing Inputs'!$X56*$D21),$CV21,0,($CQ21+IF(Smile=TRUE,VLOOKUP(MAX(-5,$H21-Q21),Volsmile,2),0)),$CT21,$CU21,($A21-DateToday)+15,ABS(Option-2),1)*DG21*8)),0),0))</f>
        <v>0</v>
      </c>
      <c r="BK21" s="358">
        <f t="shared" ca="1" si="0"/>
        <v>88532.105071687896</v>
      </c>
      <c r="BL21" s="359">
        <f t="shared" ca="1" si="1"/>
        <v>88532.105071687896</v>
      </c>
      <c r="BM21" s="359">
        <f t="shared" ca="1" si="2"/>
        <v>298017.89038775838</v>
      </c>
      <c r="BN21" s="359">
        <f t="shared" ca="1" si="3"/>
        <v>21913.180719874548</v>
      </c>
      <c r="BO21" s="359">
        <f t="shared" ca="1" si="4"/>
        <v>21913.180719874548</v>
      </c>
      <c r="BP21" s="359">
        <f t="shared" ca="1" si="5"/>
        <v>59603.578077551676</v>
      </c>
      <c r="BQ21" s="359">
        <f t="shared" ca="1" si="6"/>
        <v>50073.303624443033</v>
      </c>
      <c r="BR21" s="359">
        <f t="shared" ca="1" si="7"/>
        <v>50073.303624443033</v>
      </c>
      <c r="BS21" s="360">
        <f t="shared" ca="1" si="8"/>
        <v>59603.578077551676</v>
      </c>
      <c r="BT21" s="361">
        <f t="shared" ca="1" si="9"/>
        <v>52735.899411677681</v>
      </c>
      <c r="BU21" s="362">
        <f t="shared" ca="1" si="10"/>
        <v>52735.899411677681</v>
      </c>
      <c r="BV21" s="362">
        <f t="shared" ca="1" si="11"/>
        <v>2378.9944640286881</v>
      </c>
      <c r="BW21" s="362">
        <f t="shared" ca="1" si="12"/>
        <v>7598.449157391482</v>
      </c>
      <c r="BX21" s="362">
        <f t="shared" ca="1" si="13"/>
        <v>7598.449157391482</v>
      </c>
      <c r="BY21" s="362">
        <f t="shared" ca="1" si="14"/>
        <v>475.79889280573764</v>
      </c>
      <c r="BZ21" s="362">
        <f t="shared" ca="1" si="15"/>
        <v>1227.182953466111</v>
      </c>
      <c r="CA21" s="362">
        <f t="shared" ca="1" si="16"/>
        <v>1227.182953466111</v>
      </c>
      <c r="CB21" s="363">
        <f t="shared" ca="1" si="17"/>
        <v>475.79889280573764</v>
      </c>
      <c r="CC21" s="366">
        <f t="shared" ca="1" si="18"/>
        <v>88532.105071687896</v>
      </c>
      <c r="CD21" s="367">
        <f t="shared" ca="1" si="19"/>
        <v>88532.105071687896</v>
      </c>
      <c r="CE21" s="367">
        <f t="shared" ca="1" si="20"/>
        <v>298017.89038775838</v>
      </c>
      <c r="CF21" s="367">
        <f t="shared" ca="1" si="21"/>
        <v>21913.180719874548</v>
      </c>
      <c r="CG21" s="367">
        <f t="shared" ca="1" si="22"/>
        <v>21913.180719874548</v>
      </c>
      <c r="CH21" s="367">
        <f t="shared" ca="1" si="23"/>
        <v>59603.578077551676</v>
      </c>
      <c r="CI21" s="367">
        <f t="shared" ca="1" si="24"/>
        <v>50073.303624443033</v>
      </c>
      <c r="CJ21" s="367">
        <f t="shared" ca="1" si="25"/>
        <v>50073.303624443033</v>
      </c>
      <c r="CK21" s="368">
        <f t="shared" ca="1" si="26"/>
        <v>59603.578077551676</v>
      </c>
      <c r="CL21" s="369">
        <f t="shared" si="73"/>
        <v>0.3</v>
      </c>
      <c r="CM21" s="370">
        <f t="shared" si="74"/>
        <v>0.45</v>
      </c>
      <c r="CN21" s="370">
        <f t="shared" si="75"/>
        <v>0.45</v>
      </c>
      <c r="CO21" s="370">
        <f t="shared" si="76"/>
        <v>0.15</v>
      </c>
      <c r="CP21" s="370">
        <f t="shared" si="77"/>
        <v>0.27</v>
      </c>
      <c r="CQ21" s="370">
        <f t="shared" si="78"/>
        <v>0.27</v>
      </c>
      <c r="CR21" s="370">
        <f t="shared" ca="1" si="27"/>
        <v>0.38500000000000001</v>
      </c>
      <c r="CS21" s="370">
        <f t="shared" ca="1" si="28"/>
        <v>1.1499999999999999</v>
      </c>
      <c r="CT21" s="370">
        <f t="shared" ca="1" si="29"/>
        <v>0.42406438777879757</v>
      </c>
      <c r="CU21" s="370">
        <f>IF($A21="N/A"," ",IF('Pricing Inputs'!$AR$23=TRUE,Inputs!$S$22,VLOOKUP($A21,CorrelationTable,2,FALSE)))</f>
        <v>0.75</v>
      </c>
      <c r="CV21" s="371">
        <f ca="1">IF($A21="N/A"," ",F21+G21+(D21*('Pricing Inputs'!X56)))</f>
        <v>0</v>
      </c>
      <c r="CW21" s="372">
        <f ca="1">IF($A21="N/A"," ",IF(PV=1,0,'Pricing Inputs'!Y56))</f>
        <v>4.1424898262739401E-2</v>
      </c>
      <c r="CX21" s="373">
        <f t="shared" ca="1" si="30"/>
        <v>0.93528410681341101</v>
      </c>
      <c r="CY21" s="417">
        <f ca="1">IF($A21="N/A"," ",(IF(MONTH(A21)&gt;=4,IF(MONTH(A21)&lt;=10,Inputs!$S$26,Inputs!$S$27),Inputs!$S$27))*$CX21)</f>
        <v>115.03994513804956</v>
      </c>
      <c r="CZ21" s="374">
        <f t="shared" ca="1" si="79"/>
        <v>321037.17883201089</v>
      </c>
      <c r="DA21" s="446">
        <f t="shared" ca="1" si="80"/>
        <v>417225.04654286173</v>
      </c>
      <c r="DB21" s="375">
        <f t="shared" ca="1" si="81"/>
        <v>123123.06304507055</v>
      </c>
      <c r="DC21" s="375">
        <f t="shared" ca="1" si="82"/>
        <v>3330.5922496401631</v>
      </c>
      <c r="DD21" s="376">
        <f t="shared" ca="1" si="83"/>
        <v>738262.22537487268</v>
      </c>
      <c r="DE21" s="377">
        <f t="shared" si="84"/>
        <v>18</v>
      </c>
      <c r="DF21" s="378">
        <f t="shared" si="85"/>
        <v>3.6</v>
      </c>
      <c r="DG21" s="379">
        <f t="shared" si="86"/>
        <v>3.6</v>
      </c>
      <c r="DH21" s="380">
        <f>IF($A21="N/A"," ",IF(Option=1,$D21*Inputs!$S$15*SUM(AS21:BA21),0))</f>
        <v>0</v>
      </c>
      <c r="DI21" s="381">
        <f>IF($A21="N/A"," ",IF(Option=1,$D21*Inputs!$S$16*SUM(AS21:BA21),0))</f>
        <v>0</v>
      </c>
      <c r="DJ21" s="463">
        <f t="shared" ca="1" si="87"/>
        <v>33131.504199758274</v>
      </c>
      <c r="DK21" s="463">
        <f t="shared" ca="1" si="88"/>
        <v>36444.654619734101</v>
      </c>
      <c r="DL21" s="463">
        <f t="shared" ca="1" si="89"/>
        <v>0</v>
      </c>
      <c r="DM21" s="463">
        <f t="shared" ca="1" si="90"/>
        <v>0</v>
      </c>
    </row>
    <row r="22" spans="1:117" x14ac:dyDescent="0.2">
      <c r="A22" s="343">
        <f>IF(A21="N/A","N/A",IF(EDATE(A21,1)&gt;Inputs!$S$5,"N/A",EDATE(A21,1)))</f>
        <v>37681</v>
      </c>
      <c r="B22" s="344">
        <f t="shared" si="31"/>
        <v>2003</v>
      </c>
      <c r="C22" s="345">
        <f t="shared" ca="1" si="32"/>
        <v>3.9250000000000003</v>
      </c>
      <c r="D22" s="346">
        <f t="shared" si="33"/>
        <v>9.5</v>
      </c>
      <c r="E22" s="347">
        <f t="shared" ca="1" si="34"/>
        <v>37.287500000000001</v>
      </c>
      <c r="F22" s="348">
        <f t="shared" ca="1" si="35"/>
        <v>0</v>
      </c>
      <c r="G22" s="348">
        <f ca="1">IF(A22="N/A"," ",Perstart/VLOOKUP(Dayrun,'Pricing Inputs'!$AQ$4:$AS$14,3)/(CY22/CX22))</f>
        <v>0</v>
      </c>
      <c r="H22" s="349">
        <f t="shared" ca="1" si="36"/>
        <v>37.287500000000001</v>
      </c>
      <c r="I22" s="350">
        <f t="shared" si="37"/>
        <v>32.197678375244138</v>
      </c>
      <c r="J22" s="351">
        <f t="shared" si="38"/>
        <v>32.197678375244138</v>
      </c>
      <c r="K22" s="351">
        <f t="shared" si="39"/>
        <v>21.389999389648438</v>
      </c>
      <c r="L22" s="351">
        <f t="shared" si="40"/>
        <v>26.019996643066406</v>
      </c>
      <c r="M22" s="351">
        <f t="shared" si="41"/>
        <v>26.019996643066406</v>
      </c>
      <c r="N22" s="351">
        <f t="shared" si="42"/>
        <v>21.389999389648438</v>
      </c>
      <c r="O22" s="351">
        <f t="shared" si="43"/>
        <v>20.519996643066406</v>
      </c>
      <c r="P22" s="351">
        <f t="shared" si="44"/>
        <v>20.519996643066406</v>
      </c>
      <c r="Q22" s="352">
        <f t="shared" si="45"/>
        <v>21.389999389648438</v>
      </c>
      <c r="R22" s="353">
        <f t="shared" ca="1" si="46"/>
        <v>5.0898216247558636</v>
      </c>
      <c r="S22" s="347">
        <f t="shared" ca="1" si="47"/>
        <v>5.0898216247558636</v>
      </c>
      <c r="T22" s="347">
        <f t="shared" ca="1" si="48"/>
        <v>15.897500610351564</v>
      </c>
      <c r="U22" s="347">
        <f t="shared" ca="1" si="49"/>
        <v>11.267503356933595</v>
      </c>
      <c r="V22" s="347">
        <f t="shared" ca="1" si="50"/>
        <v>11.267503356933595</v>
      </c>
      <c r="W22" s="347">
        <f t="shared" ca="1" si="51"/>
        <v>15.897500610351564</v>
      </c>
      <c r="X22" s="347">
        <f t="shared" ca="1" si="52"/>
        <v>16.767503356933595</v>
      </c>
      <c r="Y22" s="347">
        <f t="shared" ca="1" si="53"/>
        <v>16.767503356933595</v>
      </c>
      <c r="Z22" s="354">
        <f t="shared" ca="1" si="54"/>
        <v>15.897500610351564</v>
      </c>
      <c r="AA22" s="350">
        <f ca="1">IF($A22="N/A"," ",IF(Dayrun&gt;=3,(MAX(0,(_xll.xSPRDOPT(I22,($E22-'Pricing Inputs'!$X57*$D22),$CV22,0,($CN22+IF(Smile=TRUE,VLOOKUP(MAX(-5,$H22-I22),Volsmile,2),0)),$CT22,$CU22,($A22-DateToday)+15,ABS(Option-2),0)-R22))),0))</f>
        <v>3.1976990765621132</v>
      </c>
      <c r="AB22" s="351">
        <f ca="1">IF($A22="N/A"," ",IF(Dayrun&gt;=6,MAX(0,(_xll.xSPRDOPT(J22,($E22-'Pricing Inputs'!$X57*$D22),$CV22,0,($CN22+IF(Smile=TRUE,VLOOKUP(MAX(-5,$H22-J22),Volsmile,2),0)),$CT22,$CU22,($A22-DateToday)+15,ABS(Option-2),0)-S22)),0))</f>
        <v>3.1976990765621132</v>
      </c>
      <c r="AC22" s="351">
        <f ca="1">IF($A22="N/A"," ",IF(OR(Dayrun&lt;=2,Dayrun&gt;=9),IF(OffPeakEx=TRUE,MAX(0,(_xll.xSPRDOPT(K22,($E22-'Pricing Inputs'!$X57*$D22),$CV22,0,($CQ22+IF(Smile=TRUE,VLOOKUP(MAX(-5,$H22-K22),Volsmile,2),0)),$CT22,$CU22,($A22-DateToday)+15,ABS(Option-2),0)-T22)),0),0))</f>
        <v>0.22967997277685015</v>
      </c>
      <c r="AD22" s="351">
        <f ca="1">IF($A22="N/A"," ",IF(OR(Dayrun=1,Dayrun=4,Dayrun=5,Dayrun=7,Dayrun=8,Dayrun=10,Dayrun=11),MAX(0,(_xll.xSPRDOPT(L22,($E22-'Pricing Inputs'!$X57*$D22),$CV22,0,($CQ22+IF(Smile=TRUE,VLOOKUP(MAX(-5,$H22-L22),Volsmile,2),0)),$CT22,$CU22,($A22-DateToday)+15,ABS(Option-2),0)-U22)),0))</f>
        <v>0.84312166639831432</v>
      </c>
      <c r="AE22" s="351">
        <f ca="1">IF($A22="N/A"," ",IF(OR(Dayrun=1,Dayrun=7,Dayrun=8,Dayrun=10,Dayrun=11),MAX(0,(_xll.xSPRDOPT(M22,($E22-'Pricing Inputs'!$X57*$D22),$CV22,0,($CQ22+IF(Smile=TRUE,VLOOKUP(MAX(-5,$H22-M22),Volsmile,2),0)),$CT22,$CU22,($A22-DateToday)+15,ABS(Option-2),0)-V22)),0))</f>
        <v>0.84312166639831432</v>
      </c>
      <c r="AF22" s="351">
        <f ca="1">IF($A22="N/A"," ",IF(OR(Dayrun&lt;=2,Dayrun&gt;=10),IF(OffPeakEx=TRUE,MAX(0,(_xll.xSPRDOPT(N22,($E22-'Pricing Inputs'!$X57*$D22),$CV22,0,($CQ22+IF(Smile=TRUE,VLOOKUP(MAX(-5,$H22-N22),Volsmile,2),0)),$CT22,$CU22,($A22-DateToday)+15,ABS(Option-2),0)-W22)),0),0))</f>
        <v>0.22967997277685015</v>
      </c>
      <c r="AG22" s="351">
        <f ca="1">IF($A22="N/A"," ",IF(OR(Dayrun=1,Dayrun=5,Dayrun=8,Dayrun=11),MAX(0,(_xll.xSPRDOPT(O22,($E22-'Pricing Inputs'!$X57*$D22),$CV22,0,($CQ22+IF(Smile=TRUE,VLOOKUP(MAX(-5,$H22-O22),Volsmile,2),0)),$CT22,$CU22,($A22-DateToday)+15,ABS(Option-2),0)-X22)),0))</f>
        <v>0.16899923162444352</v>
      </c>
      <c r="AH22" s="351">
        <f ca="1">IF($A22="N/A"," ",IF(OR(Dayrun=1,Dayrun=8,Dayrun=11),MAX(0,(_xll.xSPRDOPT(P22,($E22-'Pricing Inputs'!$X57*$D22),$CV22,0,($CQ22+IF(Smile=TRUE,VLOOKUP(MAX(-5,$H22-P22),Volsmile,2),0)),$CT22,$CU22,($A22-DateToday)+15,ABS(Option-2),0)-Y22)),0))</f>
        <v>0.16899923162444352</v>
      </c>
      <c r="AI22" s="351">
        <f ca="1">IF($A22="N/A"," ",IF(OR(Dayrun&lt;=2,Dayrun&gt;=11),IF(OffPeakEx=TRUE,MAX(0,(_xll.xSPRDOPT(Q22,($E22-'Pricing Inputs'!$X57*$D22),$CV22,0,($CQ22+IF(Smile=TRUE,VLOOKUP(MAX(-5,$H22-Q22),Volsmile,2),0)),$CT22,$CU22,($A22-DateToday)+15,ABS(Option-2),0)-Z22)),0),0))</f>
        <v>0.22967997277685015</v>
      </c>
      <c r="AJ22" s="355">
        <f t="shared" ca="1" si="55"/>
        <v>5.0898216247558636</v>
      </c>
      <c r="AK22" s="356">
        <f t="shared" ca="1" si="56"/>
        <v>5.0898216247558636</v>
      </c>
      <c r="AL22" s="356">
        <f t="shared" ca="1" si="57"/>
        <v>15.897500610351564</v>
      </c>
      <c r="AM22" s="356">
        <f t="shared" ca="1" si="58"/>
        <v>11.267503356933595</v>
      </c>
      <c r="AN22" s="356">
        <f t="shared" ca="1" si="59"/>
        <v>11.267503356933595</v>
      </c>
      <c r="AO22" s="356">
        <f t="shared" ca="1" si="60"/>
        <v>15.897500610351564</v>
      </c>
      <c r="AP22" s="356">
        <f t="shared" ca="1" si="61"/>
        <v>16.767503356933595</v>
      </c>
      <c r="AQ22" s="356">
        <f t="shared" ca="1" si="62"/>
        <v>16.767503356933595</v>
      </c>
      <c r="AR22" s="357">
        <f t="shared" ca="1" si="63"/>
        <v>15.897500610351564</v>
      </c>
      <c r="AS22" s="364">
        <f t="shared" ca="1" si="64"/>
        <v>17317.360565076593</v>
      </c>
      <c r="AT22" s="364">
        <f t="shared" ca="1" si="65"/>
        <v>17317.360565076593</v>
      </c>
      <c r="AU22" s="364">
        <f t="shared" ca="1" si="66"/>
        <v>17317.360565076593</v>
      </c>
      <c r="AV22" s="364">
        <f t="shared" ca="1" si="67"/>
        <v>4123.1810869229976</v>
      </c>
      <c r="AW22" s="364">
        <f t="shared" ca="1" si="68"/>
        <v>4123.1810869229976</v>
      </c>
      <c r="AX22" s="364">
        <f t="shared" ca="1" si="69"/>
        <v>4123.1810869229976</v>
      </c>
      <c r="AY22" s="364">
        <f t="shared" ca="1" si="70"/>
        <v>4123.1810869229976</v>
      </c>
      <c r="AZ22" s="364">
        <f t="shared" ca="1" si="71"/>
        <v>4123.1810869229976</v>
      </c>
      <c r="BA22" s="365">
        <f t="shared" ca="1" si="72"/>
        <v>4123.1810869229976</v>
      </c>
      <c r="BB22" s="461">
        <f ca="1">IF($A22="N/A"," ",IF(Dayrun&gt;=3,(MAX(0,(_xll.xSPRDOPT(I22,($E22-'Pricing Inputs'!$X57*$D22),$CV22,0,($CN22+IF(Smile=TRUE,VLOOKUP(MAX(-5,$H22-I22),Volsmile,2),0)),$CT22,$CU22,($A22-DateToday)+15,ABS(Option-2),1)*DE22*8))),0))</f>
        <v>0</v>
      </c>
      <c r="BC22" s="460">
        <f ca="1">IF($A22="N/A"," ",IF(Dayrun&gt;=6,MAX(0,(_xll.xSPRDOPT(J22,($E22-'Pricing Inputs'!$X57*$D22),$CV22,0,($CN22+IF(Smile=TRUE,VLOOKUP(MAX(-5,$H22-J22),Volsmile,2),0)),$CT22,$CU22,($A22-DateToday)+15,ABS(Option-2),1)*DE22*8)),0))</f>
        <v>0</v>
      </c>
      <c r="BD22" s="460">
        <f ca="1">IF($A22="N/A"," ",IF(OR(Dayrun&lt;=2,Dayrun&gt;=9),IF(OffPeakEx=TRUE,MAX(0,(_xll.xSPRDOPT(K22,($E22-'Pricing Inputs'!$X57*$D22),$CV22,0,($CQ22+IF(Smile=TRUE,VLOOKUP(MAX(-5,$H22-K22),Volsmile,2),0)),$CT22,$CU22,($A22-DateToday)+15,ABS(Option-2),1)*DE22*8)),0),0))</f>
        <v>0</v>
      </c>
      <c r="BE22" s="460">
        <f ca="1">IF($A22="N/A"," ",IF(OR(Dayrun=1,Dayrun=4,Dayrun=5,Dayrun=7,Dayrun=8,Dayrun=10,Dayrun=11),MAX(0,(_xll.xSPRDOPT(L22,($E22-'Pricing Inputs'!$X57*$D22),$CV22,0,($CQ22+IF(Smile=TRUE,VLOOKUP(MAX(-5,$H22-L22),Volsmile,2),0)),$CT22,$CU22,($A22-DateToday)+15,ABS(Option-2),1)*DF22*8)),0))</f>
        <v>0</v>
      </c>
      <c r="BF22" s="460">
        <f ca="1">IF($A22="N/A"," ",IF(OR(Dayrun=1,Dayrun=7,Dayrun=8,Dayrun=10,Dayrun=11),MAX(0,(_xll.xSPRDOPT(M22,($E22-'Pricing Inputs'!$X57*$D22),$CV22,0,($CQ22+IF(Smile=TRUE,VLOOKUP(MAX(-5,$H22-M22),Volsmile,2),0)),$CT22,$CU22,($A22-DateToday)+15,ABS(Option-2),1)*DF22*8)),0))</f>
        <v>0</v>
      </c>
      <c r="BG22" s="460">
        <f ca="1">IF($A22="N/A"," ",IF(OR(Dayrun&lt;=2,Dayrun&gt;=10),IF(OffPeakEx=TRUE,MAX(0,(_xll.xSPRDOPT(N22,($E22-'Pricing Inputs'!$X57*$D22),$CV22,0,($CQ22+IF(Smile=TRUE,VLOOKUP(MAX(-5,$H22-N22),Volsmile,2),0)),$CT22,$CU22,($A22-DateToday)+15,ABS(Option-2),1)*DF22*8)),0),0))</f>
        <v>0</v>
      </c>
      <c r="BH22" s="460">
        <f ca="1">IF($A22="N/A"," ",IF(OR(Dayrun=1,Dayrun=5,Dayrun=8,Dayrun=11),MAX(0,(_xll.xSPRDOPT(O22,($E22-'Pricing Inputs'!$X57*$D22),$CV22,0,($CQ22+IF(Smile=TRUE,VLOOKUP(MAX(-5,$H22-O22),Volsmile,2),0)),$CT22,$CU22,($A22-DateToday)+15,ABS(Option-2),1)*DG22*8)),0))</f>
        <v>0</v>
      </c>
      <c r="BI22" s="460">
        <f ca="1">IF($A22="N/A"," ",IF(OR(Dayrun=1,Dayrun=8,Dayrun=11),MAX(0,(_xll.xSPRDOPT(P22,($E22-'Pricing Inputs'!$X57*$D22),$CV22,0,($CQ22+IF(Smile=TRUE,VLOOKUP(MAX(-5,$H22-P22),Volsmile,2),0)),$CT22,$CU22,($A22-DateToday)+15,ABS(Option-2),1)*DG22*8)),0))</f>
        <v>0</v>
      </c>
      <c r="BJ22" s="462">
        <f ca="1">IF($A22="N/A"," ",IF(OR(Dayrun&lt;=2,Dayrun&gt;=11),IF(OffPeakEx=TRUE,MAX(0,(_xll.xSPRDOPT(Q22,($E22-'Pricing Inputs'!$X57*$D22),$CV22,0,($CQ22+IF(Smile=TRUE,VLOOKUP(MAX(-5,$H22-Q22),Volsmile,2),0)),$CT22,$CU22,($A22-DateToday)+15,ABS(Option-2),1)*DG22*8)),0),0))</f>
        <v>0</v>
      </c>
      <c r="BK22" s="358">
        <f t="shared" ca="1" si="0"/>
        <v>88142.276287821267</v>
      </c>
      <c r="BL22" s="359">
        <f t="shared" ca="1" si="1"/>
        <v>88142.276287821267</v>
      </c>
      <c r="BM22" s="359">
        <f t="shared" ca="1" si="2"/>
        <v>275302.75015298324</v>
      </c>
      <c r="BN22" s="359">
        <f t="shared" ca="1" si="3"/>
        <v>46457.956738149987</v>
      </c>
      <c r="BO22" s="359">
        <f t="shared" ca="1" si="4"/>
        <v>46457.956738149987</v>
      </c>
      <c r="BP22" s="359">
        <f t="shared" ca="1" si="5"/>
        <v>65548.273845948381</v>
      </c>
      <c r="BQ22" s="359">
        <f t="shared" ca="1" si="6"/>
        <v>69135.452716226471</v>
      </c>
      <c r="BR22" s="359">
        <f t="shared" ca="1" si="7"/>
        <v>69135.452716226471</v>
      </c>
      <c r="BS22" s="360">
        <f t="shared" ca="1" si="8"/>
        <v>65548.273845948381</v>
      </c>
      <c r="BT22" s="361">
        <f t="shared" ca="1" si="9"/>
        <v>55375.707887438577</v>
      </c>
      <c r="BU22" s="362">
        <f t="shared" ca="1" si="10"/>
        <v>55375.707887438577</v>
      </c>
      <c r="BV22" s="362">
        <f t="shared" ca="1" si="11"/>
        <v>3977.4509031536904</v>
      </c>
      <c r="BW22" s="362">
        <f t="shared" ca="1" si="12"/>
        <v>3476.3433088685306</v>
      </c>
      <c r="BX22" s="362">
        <f t="shared" ca="1" si="13"/>
        <v>3476.3433088685306</v>
      </c>
      <c r="BY22" s="362">
        <f t="shared" ca="1" si="14"/>
        <v>947.01211979849745</v>
      </c>
      <c r="BZ22" s="362">
        <f t="shared" ca="1" si="15"/>
        <v>696.8144355384245</v>
      </c>
      <c r="CA22" s="362">
        <f t="shared" ca="1" si="16"/>
        <v>696.8144355384245</v>
      </c>
      <c r="CB22" s="363">
        <f t="shared" ca="1" si="17"/>
        <v>947.01211979849745</v>
      </c>
      <c r="CC22" s="366">
        <f t="shared" ca="1" si="18"/>
        <v>88142.276287821267</v>
      </c>
      <c r="CD22" s="367">
        <f t="shared" ca="1" si="19"/>
        <v>88142.276287821267</v>
      </c>
      <c r="CE22" s="367">
        <f t="shared" ca="1" si="20"/>
        <v>275302.75015298324</v>
      </c>
      <c r="CF22" s="367">
        <f t="shared" ca="1" si="21"/>
        <v>46457.956738149987</v>
      </c>
      <c r="CG22" s="367">
        <f t="shared" ca="1" si="22"/>
        <v>46457.956738149987</v>
      </c>
      <c r="CH22" s="367">
        <f t="shared" ca="1" si="23"/>
        <v>65548.273845948381</v>
      </c>
      <c r="CI22" s="367">
        <f t="shared" ca="1" si="24"/>
        <v>69135.452716226471</v>
      </c>
      <c r="CJ22" s="367">
        <f t="shared" ca="1" si="25"/>
        <v>69135.452716226471</v>
      </c>
      <c r="CK22" s="368">
        <f t="shared" ca="1" si="26"/>
        <v>65548.273845948381</v>
      </c>
      <c r="CL22" s="369">
        <f t="shared" si="73"/>
        <v>0.3</v>
      </c>
      <c r="CM22" s="370">
        <f t="shared" si="74"/>
        <v>0.45</v>
      </c>
      <c r="CN22" s="370">
        <f t="shared" si="75"/>
        <v>0.45</v>
      </c>
      <c r="CO22" s="370">
        <f t="shared" si="76"/>
        <v>0.15</v>
      </c>
      <c r="CP22" s="370">
        <f t="shared" si="77"/>
        <v>0.27</v>
      </c>
      <c r="CQ22" s="370">
        <f t="shared" si="78"/>
        <v>0.27</v>
      </c>
      <c r="CR22" s="370">
        <f t="shared" ca="1" si="27"/>
        <v>0.3725</v>
      </c>
      <c r="CS22" s="370">
        <f t="shared" ca="1" si="28"/>
        <v>1.1499999999999999</v>
      </c>
      <c r="CT22" s="370">
        <f t="shared" ca="1" si="29"/>
        <v>0.41015996550352762</v>
      </c>
      <c r="CU22" s="370">
        <f>IF($A22="N/A"," ",IF('Pricing Inputs'!$AR$23=TRUE,Inputs!$S$22,VLOOKUP($A22,CorrelationTable,2,FALSE)))</f>
        <v>0.75</v>
      </c>
      <c r="CV22" s="371">
        <f ca="1">IF($A22="N/A"," ",F22+G22+(D22*('Pricing Inputs'!X57)))</f>
        <v>0</v>
      </c>
      <c r="CW22" s="372">
        <f ca="1">IF($A22="N/A"," ",IF(PV=1,0,'Pricing Inputs'!Y57))</f>
        <v>4.1982798689660199E-2</v>
      </c>
      <c r="CX22" s="373">
        <f t="shared" ca="1" si="30"/>
        <v>0.93116104040718106</v>
      </c>
      <c r="CY22" s="417">
        <f ca="1">IF($A22="N/A"," ",(IF(MONTH(A22)&gt;=4,IF(MONTH(A22)&lt;=10,Inputs!$S$26,Inputs!$S$27),Inputs!$S$27))*$CX22)</f>
        <v>114.53280797008327</v>
      </c>
      <c r="CZ22" s="374">
        <f t="shared" ca="1" si="79"/>
        <v>407471.37148439541</v>
      </c>
      <c r="DA22" s="446">
        <f t="shared" ca="1" si="80"/>
        <v>406399.29784488003</v>
      </c>
      <c r="DB22" s="375">
        <f t="shared" ca="1" si="81"/>
        <v>119097.73126369106</v>
      </c>
      <c r="DC22" s="375">
        <f t="shared" ca="1" si="82"/>
        <v>5871.4751427506853</v>
      </c>
      <c r="DD22" s="376">
        <f t="shared" ca="1" si="83"/>
        <v>813870.66932927549</v>
      </c>
      <c r="DE22" s="377">
        <f t="shared" si="84"/>
        <v>18.900000000000002</v>
      </c>
      <c r="DF22" s="378">
        <f t="shared" si="85"/>
        <v>4.5</v>
      </c>
      <c r="DG22" s="379">
        <f t="shared" si="86"/>
        <v>4.5</v>
      </c>
      <c r="DH22" s="380">
        <f>IF($A22="N/A"," ",IF(Option=1,$D22*Inputs!$S$15*SUM(AS22:BA22),0))</f>
        <v>0</v>
      </c>
      <c r="DI22" s="381">
        <f>IF($A22="N/A"," ",IF(Option=1,$D22*Inputs!$S$16*SUM(AS22:BA22),0))</f>
        <v>0</v>
      </c>
      <c r="DJ22" s="463">
        <f t="shared" ca="1" si="87"/>
        <v>34634.721130153186</v>
      </c>
      <c r="DK22" s="463">
        <f t="shared" ca="1" si="88"/>
        <v>42056.447086614571</v>
      </c>
      <c r="DL22" s="463">
        <f t="shared" ca="1" si="89"/>
        <v>0</v>
      </c>
      <c r="DM22" s="463">
        <f t="shared" ca="1" si="90"/>
        <v>0</v>
      </c>
    </row>
    <row r="23" spans="1:117" x14ac:dyDescent="0.2">
      <c r="A23" s="343">
        <f>IF(A22="N/A","N/A",IF(EDATE(A22,1)&gt;Inputs!$S$5,"N/A",EDATE(A22,1)))</f>
        <v>37712</v>
      </c>
      <c r="B23" s="344">
        <f t="shared" si="31"/>
        <v>2003</v>
      </c>
      <c r="C23" s="345">
        <f t="shared" ca="1" si="32"/>
        <v>3.7850000000000001</v>
      </c>
      <c r="D23" s="346">
        <f t="shared" si="33"/>
        <v>9.5</v>
      </c>
      <c r="E23" s="347">
        <f t="shared" ca="1" si="34"/>
        <v>35.957500000000003</v>
      </c>
      <c r="F23" s="348">
        <f t="shared" ca="1" si="35"/>
        <v>0</v>
      </c>
      <c r="G23" s="348">
        <f ca="1">IF(A23="N/A"," ",Perstart/VLOOKUP(Dayrun,'Pricing Inputs'!$AQ$4:$AS$14,3)/(CY23/CX23))</f>
        <v>0</v>
      </c>
      <c r="H23" s="349">
        <f t="shared" ca="1" si="36"/>
        <v>35.957500000000003</v>
      </c>
      <c r="I23" s="350">
        <f t="shared" si="37"/>
        <v>32.89767150878906</v>
      </c>
      <c r="J23" s="351">
        <f t="shared" si="38"/>
        <v>32.89767150878906</v>
      </c>
      <c r="K23" s="351">
        <f t="shared" si="39"/>
        <v>18.389999389648438</v>
      </c>
      <c r="L23" s="351">
        <f t="shared" si="40"/>
        <v>22.519996643066406</v>
      </c>
      <c r="M23" s="351">
        <f t="shared" si="41"/>
        <v>22.519996643066406</v>
      </c>
      <c r="N23" s="351">
        <f t="shared" si="42"/>
        <v>18.389999389648438</v>
      </c>
      <c r="O23" s="351">
        <f t="shared" si="43"/>
        <v>17.014999389648438</v>
      </c>
      <c r="P23" s="351">
        <f t="shared" si="44"/>
        <v>17.014999389648438</v>
      </c>
      <c r="Q23" s="352">
        <f t="shared" si="45"/>
        <v>18.389999389648438</v>
      </c>
      <c r="R23" s="353">
        <f t="shared" ca="1" si="46"/>
        <v>3.0598284912109435</v>
      </c>
      <c r="S23" s="347">
        <f t="shared" ca="1" si="47"/>
        <v>3.0598284912109435</v>
      </c>
      <c r="T23" s="347">
        <f t="shared" ca="1" si="48"/>
        <v>17.567500610351566</v>
      </c>
      <c r="U23" s="347">
        <f t="shared" ca="1" si="49"/>
        <v>13.437503356933597</v>
      </c>
      <c r="V23" s="347">
        <f t="shared" ca="1" si="50"/>
        <v>13.437503356933597</v>
      </c>
      <c r="W23" s="347">
        <f t="shared" ca="1" si="51"/>
        <v>17.567500610351566</v>
      </c>
      <c r="X23" s="347">
        <f t="shared" ca="1" si="52"/>
        <v>18.942500610351566</v>
      </c>
      <c r="Y23" s="347">
        <f t="shared" ca="1" si="53"/>
        <v>18.942500610351566</v>
      </c>
      <c r="Z23" s="354">
        <f t="shared" ca="1" si="54"/>
        <v>17.567500610351566</v>
      </c>
      <c r="AA23" s="350">
        <f ca="1">IF($A23="N/A"," ",IF(Dayrun&gt;=3,(MAX(0,(_xll.xSPRDOPT(I23,($E23-'Pricing Inputs'!$X58*$D23),$CV23,0,($CN23+IF(Smile=TRUE,VLOOKUP(MAX(-5,$H23-I23),Volsmile,2),0)),$CT23,$CU23,($A23-DateToday)+15,ABS(Option-2),0)-R23))),0))</f>
        <v>3.9573445342094047</v>
      </c>
      <c r="AB23" s="351">
        <f ca="1">IF($A23="N/A"," ",IF(Dayrun&gt;=6,MAX(0,(_xll.xSPRDOPT(J23,($E23-'Pricing Inputs'!$X58*$D23),$CV23,0,($CN23+IF(Smile=TRUE,VLOOKUP(MAX(-5,$H23-J23),Volsmile,2),0)),$CT23,$CU23,($A23-DateToday)+15,ABS(Option-2),0)-S23)),0))</f>
        <v>3.9573445342094047</v>
      </c>
      <c r="AC23" s="351">
        <f ca="1">IF($A23="N/A"," ",IF(OR(Dayrun&lt;=2,Dayrun&gt;=9),IF(OffPeakEx=TRUE,MAX(0,(_xll.xSPRDOPT(K23,($E23-'Pricing Inputs'!$X58*$D23),$CV23,0,($CQ23+IF(Smile=TRUE,VLOOKUP(MAX(-5,$H23-K23),Volsmile,2),0)),$CT23,$CU23,($A23-DateToday)+15,ABS(Option-2),0)-T23)),0),0))</f>
        <v>6.0759774949641354E-2</v>
      </c>
      <c r="AD23" s="351">
        <f ca="1">IF($A23="N/A"," ",IF(OR(Dayrun=1,Dayrun=4,Dayrun=5,Dayrun=7,Dayrun=8,Dayrun=10,Dayrun=11),MAX(0,(_xll.xSPRDOPT(L23,($E23-'Pricing Inputs'!$X58*$D23),$CV23,0,($CQ23+IF(Smile=TRUE,VLOOKUP(MAX(-5,$H23-L23),Volsmile,2),0)),$CT23,$CU23,($A23-DateToday)+15,ABS(Option-2),0)-U23)),0))</f>
        <v>0.31271621811064421</v>
      </c>
      <c r="AE23" s="351">
        <f ca="1">IF($A23="N/A"," ",IF(OR(Dayrun=1,Dayrun=7,Dayrun=8,Dayrun=10,Dayrun=11),MAX(0,(_xll.xSPRDOPT(M23,($E23-'Pricing Inputs'!$X58*$D23),$CV23,0,($CQ23+IF(Smile=TRUE,VLOOKUP(MAX(-5,$H23-M23),Volsmile,2),0)),$CT23,$CU23,($A23-DateToday)+15,ABS(Option-2),0)-V23)),0))</f>
        <v>0.31271621811064421</v>
      </c>
      <c r="AF23" s="351">
        <f ca="1">IF($A23="N/A"," ",IF(OR(Dayrun&lt;=2,Dayrun&gt;=10),IF(OffPeakEx=TRUE,MAX(0,(_xll.xSPRDOPT(N23,($E23-'Pricing Inputs'!$X58*$D23),$CV23,0,($CQ23+IF(Smile=TRUE,VLOOKUP(MAX(-5,$H23-N23),Volsmile,2),0)),$CT23,$CU23,($A23-DateToday)+15,ABS(Option-2),0)-W23)),0),0))</f>
        <v>6.0759774949641354E-2</v>
      </c>
      <c r="AG23" s="351">
        <f ca="1">IF($A23="N/A"," ",IF(OR(Dayrun=1,Dayrun=5,Dayrun=8,Dayrun=11),MAX(0,(_xll.xSPRDOPT(O23,($E23-'Pricing Inputs'!$X58*$D23),$CV23,0,($CQ23+IF(Smile=TRUE,VLOOKUP(MAX(-5,$H23-O23),Volsmile,2),0)),$CT23,$CU23,($A23-DateToday)+15,ABS(Option-2),0)-X23)),0))</f>
        <v>2.9823367518311272E-2</v>
      </c>
      <c r="AH23" s="351">
        <f ca="1">IF($A23="N/A"," ",IF(OR(Dayrun=1,Dayrun=8,Dayrun=11),MAX(0,(_xll.xSPRDOPT(P23,($E23-'Pricing Inputs'!$X58*$D23),$CV23,0,($CQ23+IF(Smile=TRUE,VLOOKUP(MAX(-5,$H23-P23),Volsmile,2),0)),$CT23,$CU23,($A23-DateToday)+15,ABS(Option-2),0)-Y23)),0))</f>
        <v>2.9823367518311272E-2</v>
      </c>
      <c r="AI23" s="351">
        <f ca="1">IF($A23="N/A"," ",IF(OR(Dayrun&lt;=2,Dayrun&gt;=11),IF(OffPeakEx=TRUE,MAX(0,(_xll.xSPRDOPT(Q23,($E23-'Pricing Inputs'!$X58*$D23),$CV23,0,($CQ23+IF(Smile=TRUE,VLOOKUP(MAX(-5,$H23-Q23),Volsmile,2),0)),$CT23,$CU23,($A23-DateToday)+15,ABS(Option-2),0)-Z23)),0),0))</f>
        <v>6.0759774949641354E-2</v>
      </c>
      <c r="AJ23" s="355">
        <f t="shared" ca="1" si="55"/>
        <v>3.0598284912109435</v>
      </c>
      <c r="AK23" s="356">
        <f t="shared" ca="1" si="56"/>
        <v>3.0598284912109435</v>
      </c>
      <c r="AL23" s="356">
        <f t="shared" ca="1" si="57"/>
        <v>17.567500610351566</v>
      </c>
      <c r="AM23" s="356">
        <f t="shared" ca="1" si="58"/>
        <v>13.437503356933597</v>
      </c>
      <c r="AN23" s="356">
        <f t="shared" ca="1" si="59"/>
        <v>13.437503356933597</v>
      </c>
      <c r="AO23" s="356">
        <f t="shared" ca="1" si="60"/>
        <v>17.567500610351566</v>
      </c>
      <c r="AP23" s="356">
        <f t="shared" ca="1" si="61"/>
        <v>18.942500610351566</v>
      </c>
      <c r="AQ23" s="356">
        <f t="shared" ca="1" si="62"/>
        <v>18.942500610351566</v>
      </c>
      <c r="AR23" s="357">
        <f t="shared" ca="1" si="63"/>
        <v>17.567500610351566</v>
      </c>
      <c r="AS23" s="364">
        <f t="shared" ca="1" si="64"/>
        <v>18064.149021450849</v>
      </c>
      <c r="AT23" s="364">
        <f t="shared" ca="1" si="65"/>
        <v>18064.149021450849</v>
      </c>
      <c r="AU23" s="364">
        <f t="shared" ca="1" si="66"/>
        <v>18064.149021450849</v>
      </c>
      <c r="AV23" s="364">
        <f t="shared" ca="1" si="67"/>
        <v>3284.3907311728813</v>
      </c>
      <c r="AW23" s="364">
        <f t="shared" ca="1" si="68"/>
        <v>3284.3907311728813</v>
      </c>
      <c r="AX23" s="364">
        <f t="shared" ca="1" si="69"/>
        <v>3284.3907311728813</v>
      </c>
      <c r="AY23" s="364">
        <f t="shared" ca="1" si="70"/>
        <v>3284.3907311728813</v>
      </c>
      <c r="AZ23" s="364">
        <f t="shared" ca="1" si="71"/>
        <v>3284.3907311728813</v>
      </c>
      <c r="BA23" s="365">
        <f t="shared" ca="1" si="72"/>
        <v>3284.3907311728813</v>
      </c>
      <c r="BB23" s="461">
        <f ca="1">IF($A23="N/A"," ",IF(Dayrun&gt;=3,(MAX(0,(_xll.xSPRDOPT(I23,($E23-'Pricing Inputs'!$X58*$D23),$CV23,0,($CN23+IF(Smile=TRUE,VLOOKUP(MAX(-5,$H23-I23),Volsmile,2),0)),$CT23,$CU23,($A23-DateToday)+15,ABS(Option-2),1)*DE23*8))),0))</f>
        <v>0</v>
      </c>
      <c r="BC23" s="460">
        <f ca="1">IF($A23="N/A"," ",IF(Dayrun&gt;=6,MAX(0,(_xll.xSPRDOPT(J23,($E23-'Pricing Inputs'!$X58*$D23),$CV23,0,($CN23+IF(Smile=TRUE,VLOOKUP(MAX(-5,$H23-J23),Volsmile,2),0)),$CT23,$CU23,($A23-DateToday)+15,ABS(Option-2),1)*DE23*8)),0))</f>
        <v>0</v>
      </c>
      <c r="BD23" s="460">
        <f ca="1">IF($A23="N/A"," ",IF(OR(Dayrun&lt;=2,Dayrun&gt;=9),IF(OffPeakEx=TRUE,MAX(0,(_xll.xSPRDOPT(K23,($E23-'Pricing Inputs'!$X58*$D23),$CV23,0,($CQ23+IF(Smile=TRUE,VLOOKUP(MAX(-5,$H23-K23),Volsmile,2),0)),$CT23,$CU23,($A23-DateToday)+15,ABS(Option-2),1)*DE23*8)),0),0))</f>
        <v>0</v>
      </c>
      <c r="BE23" s="460">
        <f ca="1">IF($A23="N/A"," ",IF(OR(Dayrun=1,Dayrun=4,Dayrun=5,Dayrun=7,Dayrun=8,Dayrun=10,Dayrun=11),MAX(0,(_xll.xSPRDOPT(L23,($E23-'Pricing Inputs'!$X58*$D23),$CV23,0,($CQ23+IF(Smile=TRUE,VLOOKUP(MAX(-5,$H23-L23),Volsmile,2),0)),$CT23,$CU23,($A23-DateToday)+15,ABS(Option-2),1)*DF23*8)),0))</f>
        <v>0</v>
      </c>
      <c r="BF23" s="460">
        <f ca="1">IF($A23="N/A"," ",IF(OR(Dayrun=1,Dayrun=7,Dayrun=8,Dayrun=10,Dayrun=11),MAX(0,(_xll.xSPRDOPT(M23,($E23-'Pricing Inputs'!$X58*$D23),$CV23,0,($CQ23+IF(Smile=TRUE,VLOOKUP(MAX(-5,$H23-M23),Volsmile,2),0)),$CT23,$CU23,($A23-DateToday)+15,ABS(Option-2),1)*DF23*8)),0))</f>
        <v>0</v>
      </c>
      <c r="BG23" s="460">
        <f ca="1">IF($A23="N/A"," ",IF(OR(Dayrun&lt;=2,Dayrun&gt;=10),IF(OffPeakEx=TRUE,MAX(0,(_xll.xSPRDOPT(N23,($E23-'Pricing Inputs'!$X58*$D23),$CV23,0,($CQ23+IF(Smile=TRUE,VLOOKUP(MAX(-5,$H23-N23),Volsmile,2),0)),$CT23,$CU23,($A23-DateToday)+15,ABS(Option-2),1)*DF23*8)),0),0))</f>
        <v>0</v>
      </c>
      <c r="BH23" s="460">
        <f ca="1">IF($A23="N/A"," ",IF(OR(Dayrun=1,Dayrun=5,Dayrun=8,Dayrun=11),MAX(0,(_xll.xSPRDOPT(O23,($E23-'Pricing Inputs'!$X58*$D23),$CV23,0,($CQ23+IF(Smile=TRUE,VLOOKUP(MAX(-5,$H23-O23),Volsmile,2),0)),$CT23,$CU23,($A23-DateToday)+15,ABS(Option-2),1)*DG23*8)),0))</f>
        <v>0</v>
      </c>
      <c r="BI23" s="460">
        <f ca="1">IF($A23="N/A"," ",IF(OR(Dayrun=1,Dayrun=8,Dayrun=11),MAX(0,(_xll.xSPRDOPT(P23,($E23-'Pricing Inputs'!$X58*$D23),$CV23,0,($CQ23+IF(Smile=TRUE,VLOOKUP(MAX(-5,$H23-P23),Volsmile,2),0)),$CT23,$CU23,($A23-DateToday)+15,ABS(Option-2),1)*DG23*8)),0))</f>
        <v>0</v>
      </c>
      <c r="BJ23" s="462">
        <f ca="1">IF($A23="N/A"," ",IF(OR(Dayrun&lt;=2,Dayrun&gt;=11),IF(OffPeakEx=TRUE,MAX(0,(_xll.xSPRDOPT(Q23,($E23-'Pricing Inputs'!$X58*$D23),$CV23,0,($CQ23+IF(Smile=TRUE,VLOOKUP(MAX(-5,$H23-Q23),Volsmile,2),0)),$CT23,$CU23,($A23-DateToday)+15,ABS(Option-2),1)*DG23*8)),0),0))</f>
        <v>0</v>
      </c>
      <c r="BK23" s="358">
        <f t="shared" ca="1" si="0"/>
        <v>55273.19784531559</v>
      </c>
      <c r="BL23" s="359">
        <f t="shared" ca="1" si="1"/>
        <v>55273.19784531559</v>
      </c>
      <c r="BM23" s="359">
        <f t="shared" ca="1" si="2"/>
        <v>317341.94895981939</v>
      </c>
      <c r="BN23" s="359">
        <f t="shared" ca="1" si="3"/>
        <v>44134.011475617182</v>
      </c>
      <c r="BO23" s="359">
        <f t="shared" ca="1" si="4"/>
        <v>44134.011475617182</v>
      </c>
      <c r="BP23" s="359">
        <f t="shared" ca="1" si="5"/>
        <v>57698.536174512614</v>
      </c>
      <c r="BQ23" s="359">
        <f t="shared" ca="1" si="6"/>
        <v>62214.57342987533</v>
      </c>
      <c r="BR23" s="359">
        <f t="shared" ca="1" si="7"/>
        <v>62214.57342987533</v>
      </c>
      <c r="BS23" s="360">
        <f t="shared" ca="1" si="8"/>
        <v>57698.536174512614</v>
      </c>
      <c r="BT23" s="361">
        <f t="shared" ca="1" si="9"/>
        <v>71486.061395182682</v>
      </c>
      <c r="BU23" s="362">
        <f t="shared" ca="1" si="10"/>
        <v>71486.061395182682</v>
      </c>
      <c r="BV23" s="362">
        <f t="shared" ca="1" si="11"/>
        <v>1097.5736292001377</v>
      </c>
      <c r="BW23" s="362">
        <f t="shared" ca="1" si="12"/>
        <v>1027.0822482500369</v>
      </c>
      <c r="BX23" s="362">
        <f t="shared" ca="1" si="13"/>
        <v>1027.0822482500369</v>
      </c>
      <c r="BY23" s="362">
        <f t="shared" ca="1" si="14"/>
        <v>199.55884167275229</v>
      </c>
      <c r="BZ23" s="362">
        <f t="shared" ca="1" si="15"/>
        <v>97.951591849503913</v>
      </c>
      <c r="CA23" s="362">
        <f t="shared" ca="1" si="16"/>
        <v>97.951591849503913</v>
      </c>
      <c r="CB23" s="363">
        <f t="shared" ca="1" si="17"/>
        <v>199.55884167275229</v>
      </c>
      <c r="CC23" s="366">
        <f t="shared" ca="1" si="18"/>
        <v>55273.19784531559</v>
      </c>
      <c r="CD23" s="367">
        <f t="shared" ca="1" si="19"/>
        <v>55273.19784531559</v>
      </c>
      <c r="CE23" s="367">
        <f t="shared" ca="1" si="20"/>
        <v>317341.94895981939</v>
      </c>
      <c r="CF23" s="367">
        <f t="shared" ca="1" si="21"/>
        <v>44134.011475617182</v>
      </c>
      <c r="CG23" s="367">
        <f t="shared" ca="1" si="22"/>
        <v>44134.011475617182</v>
      </c>
      <c r="CH23" s="367">
        <f t="shared" ca="1" si="23"/>
        <v>57698.536174512614</v>
      </c>
      <c r="CI23" s="367">
        <f t="shared" ca="1" si="24"/>
        <v>62214.57342987533</v>
      </c>
      <c r="CJ23" s="367">
        <f t="shared" ca="1" si="25"/>
        <v>62214.57342987533</v>
      </c>
      <c r="CK23" s="368">
        <f t="shared" ca="1" si="26"/>
        <v>57698.536174512614</v>
      </c>
      <c r="CL23" s="369">
        <f t="shared" si="73"/>
        <v>0.3</v>
      </c>
      <c r="CM23" s="370">
        <f t="shared" si="74"/>
        <v>0.45</v>
      </c>
      <c r="CN23" s="370">
        <f t="shared" si="75"/>
        <v>0.45</v>
      </c>
      <c r="CO23" s="370">
        <f t="shared" si="76"/>
        <v>0.15</v>
      </c>
      <c r="CP23" s="370">
        <f t="shared" si="77"/>
        <v>0.27</v>
      </c>
      <c r="CQ23" s="370">
        <f t="shared" si="78"/>
        <v>0.27</v>
      </c>
      <c r="CR23" s="370">
        <f t="shared" ca="1" si="27"/>
        <v>0.35499999999999998</v>
      </c>
      <c r="CS23" s="370">
        <f t="shared" ca="1" si="28"/>
        <v>0.9</v>
      </c>
      <c r="CT23" s="370">
        <f t="shared" ca="1" si="29"/>
        <v>0.37721454186430892</v>
      </c>
      <c r="CU23" s="370">
        <f>IF($A23="N/A"," ",IF('Pricing Inputs'!$AR$23=TRUE,Inputs!$S$22,VLOOKUP($A23,CorrelationTable,2,FALSE)))</f>
        <v>0.75</v>
      </c>
      <c r="CV23" s="371">
        <f ca="1">IF($A23="N/A"," ",F23+G23+(D23*('Pricing Inputs'!X58)))</f>
        <v>0</v>
      </c>
      <c r="CW23" s="372">
        <f ca="1">IF($A23="N/A"," ",IF(PV=1,0,'Pricing Inputs'!Y58))</f>
        <v>4.2486708842361103E-2</v>
      </c>
      <c r="CX23" s="373">
        <f t="shared" ca="1" si="30"/>
        <v>0.92716540514139612</v>
      </c>
      <c r="CY23" s="417">
        <f ca="1">IF($A23="N/A"," ",(IF(MONTH(A23)&gt;=4,IF(MONTH(A23)&lt;=10,Inputs!$S$26,Inputs!$S$27),Inputs!$S$27))*$CX23)</f>
        <v>114.04134483239172</v>
      </c>
      <c r="CZ23" s="374">
        <f t="shared" ca="1" si="79"/>
        <v>323243.56550161622</v>
      </c>
      <c r="DA23" s="446">
        <f t="shared" ca="1" si="80"/>
        <v>432739.02130884456</v>
      </c>
      <c r="DB23" s="375">
        <f t="shared" ca="1" si="81"/>
        <v>145222.19047056441</v>
      </c>
      <c r="DC23" s="375">
        <f t="shared" ca="1" si="82"/>
        <v>1496.6913125456424</v>
      </c>
      <c r="DD23" s="376">
        <f t="shared" ca="1" si="83"/>
        <v>755982.58681046078</v>
      </c>
      <c r="DE23" s="377">
        <f t="shared" si="84"/>
        <v>19.8</v>
      </c>
      <c r="DF23" s="378">
        <f t="shared" si="85"/>
        <v>3.6</v>
      </c>
      <c r="DG23" s="379">
        <f t="shared" si="86"/>
        <v>3.6</v>
      </c>
      <c r="DH23" s="380">
        <f>IF($A23="N/A"," ",IF(Option=1,$D23*Inputs!$S$15*SUM(AS23:BA23),0))</f>
        <v>0</v>
      </c>
      <c r="DI23" s="381">
        <f>IF($A23="N/A"," ",IF(Option=1,$D23*Inputs!$S$16*SUM(AS23:BA23),0))</f>
        <v>0</v>
      </c>
      <c r="DJ23" s="463">
        <f t="shared" ca="1" si="87"/>
        <v>36128.298042901697</v>
      </c>
      <c r="DK23" s="463">
        <f t="shared" ca="1" si="88"/>
        <v>37770.493408488132</v>
      </c>
      <c r="DL23" s="463">
        <f t="shared" ca="1" si="89"/>
        <v>0</v>
      </c>
      <c r="DM23" s="463">
        <f t="shared" ca="1" si="90"/>
        <v>0</v>
      </c>
    </row>
    <row r="24" spans="1:117" x14ac:dyDescent="0.2">
      <c r="A24" s="343">
        <f>IF(A23="N/A","N/A",IF(EDATE(A23,1)&gt;Inputs!$S$5,"N/A",EDATE(A23,1)))</f>
        <v>37742</v>
      </c>
      <c r="B24" s="344">
        <f t="shared" si="31"/>
        <v>2003</v>
      </c>
      <c r="C24" s="345">
        <f t="shared" ca="1" si="32"/>
        <v>3.5450000000000004</v>
      </c>
      <c r="D24" s="346">
        <f t="shared" si="33"/>
        <v>9.5</v>
      </c>
      <c r="E24" s="347">
        <f t="shared" ca="1" si="34"/>
        <v>33.677500000000002</v>
      </c>
      <c r="F24" s="348">
        <f t="shared" ca="1" si="35"/>
        <v>0</v>
      </c>
      <c r="G24" s="348">
        <f ca="1">IF(A24="N/A"," ",Perstart/VLOOKUP(Dayrun,'Pricing Inputs'!$AQ$4:$AS$14,3)/(CY24/CX24))</f>
        <v>0</v>
      </c>
      <c r="H24" s="349">
        <f t="shared" ca="1" si="36"/>
        <v>33.677500000000002</v>
      </c>
      <c r="I24" s="350">
        <f t="shared" si="37"/>
        <v>36.174999999999997</v>
      </c>
      <c r="J24" s="351">
        <f t="shared" si="38"/>
        <v>36.174999999999997</v>
      </c>
      <c r="K24" s="351">
        <f t="shared" si="39"/>
        <v>18.930000305175781</v>
      </c>
      <c r="L24" s="351">
        <f t="shared" si="40"/>
        <v>22.839998245239258</v>
      </c>
      <c r="M24" s="351">
        <f t="shared" si="41"/>
        <v>22.839998245239258</v>
      </c>
      <c r="N24" s="351">
        <f t="shared" si="42"/>
        <v>18.930000305175781</v>
      </c>
      <c r="O24" s="351">
        <f t="shared" si="43"/>
        <v>16.345001220703125</v>
      </c>
      <c r="P24" s="351">
        <f t="shared" si="44"/>
        <v>16.345001220703125</v>
      </c>
      <c r="Q24" s="352">
        <f t="shared" si="45"/>
        <v>18.930000305175781</v>
      </c>
      <c r="R24" s="353">
        <f t="shared" ca="1" si="46"/>
        <v>0</v>
      </c>
      <c r="S24" s="347">
        <f t="shared" ca="1" si="47"/>
        <v>0</v>
      </c>
      <c r="T24" s="347">
        <f t="shared" ca="1" si="48"/>
        <v>14.747499694824221</v>
      </c>
      <c r="U24" s="347">
        <f t="shared" ca="1" si="49"/>
        <v>10.837501754760744</v>
      </c>
      <c r="V24" s="347">
        <f t="shared" ca="1" si="50"/>
        <v>10.837501754760744</v>
      </c>
      <c r="W24" s="347">
        <f t="shared" ca="1" si="51"/>
        <v>14.747499694824221</v>
      </c>
      <c r="X24" s="347">
        <f t="shared" ca="1" si="52"/>
        <v>17.332498779296877</v>
      </c>
      <c r="Y24" s="347">
        <f t="shared" ca="1" si="53"/>
        <v>17.332498779296877</v>
      </c>
      <c r="Z24" s="354">
        <f t="shared" ca="1" si="54"/>
        <v>14.747499694824221</v>
      </c>
      <c r="AA24" s="350">
        <f ca="1">IF($A24="N/A"," ",IF(Dayrun&gt;=3,(MAX(0,(_xll.xSPRDOPT(I24,($E24-'Pricing Inputs'!$X59*$D24),$CV24,0,($CN24+IF(Smile=TRUE,VLOOKUP(MAX(-5,$H24-I24),Volsmile,2),0)),$CT24,$CU24,($A24-DateToday)+15,ABS(Option-2),0)-R24))),0))</f>
        <v>4.3668105488576678</v>
      </c>
      <c r="AB24" s="351">
        <f ca="1">IF($A24="N/A"," ",IF(Dayrun&gt;=6,MAX(0,(_xll.xSPRDOPT(J24,($E24-'Pricing Inputs'!$X59*$D24),$CV24,0,($CN24+IF(Smile=TRUE,VLOOKUP(MAX(-5,$H24-J24),Volsmile,2),0)),$CT24,$CU24,($A24-DateToday)+15,ABS(Option-2),0)-S24)),0))</f>
        <v>4.3668105488576678</v>
      </c>
      <c r="AC24" s="351">
        <f ca="1">IF($A24="N/A"," ",IF(OR(Dayrun&lt;=2,Dayrun&gt;=9),IF(OffPeakEx=TRUE,MAX(0,(_xll.xSPRDOPT(K24,($E24-'Pricing Inputs'!$X59*$D24),$CV24,0,($CQ24+IF(Smile=TRUE,VLOOKUP(MAX(-5,$H24-K24),Volsmile,2),0)),$CT24,$CU24,($A24-DateToday)+15,ABS(Option-2),0)-T24)),0),0))</f>
        <v>5.139015605984909E-2</v>
      </c>
      <c r="AD24" s="351">
        <f ca="1">IF($A24="N/A"," ",IF(OR(Dayrun=1,Dayrun=4,Dayrun=5,Dayrun=7,Dayrun=8,Dayrun=10,Dayrun=11),MAX(0,(_xll.xSPRDOPT(L24,($E24-'Pricing Inputs'!$X59*$D24),$CV24,0,($CQ24+IF(Smile=TRUE,VLOOKUP(MAX(-5,$H24-L24),Volsmile,2),0)),$CT24,$CU24,($A24-DateToday)+15,ABS(Option-2),0)-U24)),0))</f>
        <v>0.29245010750494416</v>
      </c>
      <c r="AE24" s="351">
        <f ca="1">IF($A24="N/A"," ",IF(OR(Dayrun=1,Dayrun=7,Dayrun=8,Dayrun=10,Dayrun=11),MAX(0,(_xll.xSPRDOPT(M24,($E24-'Pricing Inputs'!$X59*$D24),$CV24,0,($CQ24+IF(Smile=TRUE,VLOOKUP(MAX(-5,$H24-M24),Volsmile,2),0)),$CT24,$CU24,($A24-DateToday)+15,ABS(Option-2),0)-V24)),0))</f>
        <v>0.29245010750494416</v>
      </c>
      <c r="AF24" s="351">
        <f ca="1">IF($A24="N/A"," ",IF(OR(Dayrun&lt;=2,Dayrun&gt;=10),IF(OffPeakEx=TRUE,MAX(0,(_xll.xSPRDOPT(N24,($E24-'Pricing Inputs'!$X59*$D24),$CV24,0,($CQ24+IF(Smile=TRUE,VLOOKUP(MAX(-5,$H24-N24),Volsmile,2),0)),$CT24,$CU24,($A24-DateToday)+15,ABS(Option-2),0)-W24)),0),0))</f>
        <v>5.139015605984909E-2</v>
      </c>
      <c r="AG24" s="351">
        <f ca="1">IF($A24="N/A"," ",IF(OR(Dayrun=1,Dayrun=5,Dayrun=8,Dayrun=11),MAX(0,(_xll.xSPRDOPT(O24,($E24-'Pricing Inputs'!$X59*$D24),$CV24,0,($CQ24+IF(Smile=TRUE,VLOOKUP(MAX(-5,$H24-O24),Volsmile,2),0)),$CT24,$CU24,($A24-DateToday)+15,ABS(Option-2),0)-X24)),0))</f>
        <v>1.0212802131309928E-2</v>
      </c>
      <c r="AH24" s="351">
        <f ca="1">IF($A24="N/A"," ",IF(OR(Dayrun=1,Dayrun=8,Dayrun=11),MAX(0,(_xll.xSPRDOPT(P24,($E24-'Pricing Inputs'!$X59*$D24),$CV24,0,($CQ24+IF(Smile=TRUE,VLOOKUP(MAX(-5,$H24-P24),Volsmile,2),0)),$CT24,$CU24,($A24-DateToday)+15,ABS(Option-2),0)-Y24)),0))</f>
        <v>1.0212802131309928E-2</v>
      </c>
      <c r="AI24" s="351">
        <f ca="1">IF($A24="N/A"," ",IF(OR(Dayrun&lt;=2,Dayrun&gt;=11),IF(OffPeakEx=TRUE,MAX(0,(_xll.xSPRDOPT(Q24,($E24-'Pricing Inputs'!$X59*$D24),$CV24,0,($CQ24+IF(Smile=TRUE,VLOOKUP(MAX(-5,$H24-Q24),Volsmile,2),0)),$CT24,$CU24,($A24-DateToday)+15,ABS(Option-2),0)-Z24)),0),0))</f>
        <v>5.139015605984909E-2</v>
      </c>
      <c r="AJ24" s="355">
        <f t="shared" ca="1" si="55"/>
        <v>-2.4974999999999952</v>
      </c>
      <c r="AK24" s="356">
        <f t="shared" ca="1" si="56"/>
        <v>-2.4974999999999952</v>
      </c>
      <c r="AL24" s="356">
        <f t="shared" ca="1" si="57"/>
        <v>14.747499694824221</v>
      </c>
      <c r="AM24" s="356">
        <f t="shared" ca="1" si="58"/>
        <v>10.837501754760744</v>
      </c>
      <c r="AN24" s="356">
        <f t="shared" ca="1" si="59"/>
        <v>10.837501754760744</v>
      </c>
      <c r="AO24" s="356">
        <f t="shared" ca="1" si="60"/>
        <v>14.747499694824221</v>
      </c>
      <c r="AP24" s="356">
        <f t="shared" ca="1" si="61"/>
        <v>17.332498779296877</v>
      </c>
      <c r="AQ24" s="356">
        <f t="shared" ca="1" si="62"/>
        <v>17.332498779296877</v>
      </c>
      <c r="AR24" s="357">
        <f t="shared" ca="1" si="63"/>
        <v>14.747499694824221</v>
      </c>
      <c r="AS24" s="364">
        <f t="shared" ca="1" si="64"/>
        <v>17164.518801479728</v>
      </c>
      <c r="AT24" s="364">
        <f t="shared" ca="1" si="65"/>
        <v>17164.518801479728</v>
      </c>
      <c r="AU24" s="364">
        <f t="shared" ca="1" si="66"/>
        <v>17164.518801479728</v>
      </c>
      <c r="AV24" s="364">
        <f t="shared" ca="1" si="67"/>
        <v>4086.7901908285062</v>
      </c>
      <c r="AW24" s="364">
        <f t="shared" ca="1" si="68"/>
        <v>4086.7901908285062</v>
      </c>
      <c r="AX24" s="364">
        <f t="shared" ca="1" si="69"/>
        <v>4086.7901908285062</v>
      </c>
      <c r="AY24" s="364">
        <f t="shared" ca="1" si="70"/>
        <v>4086.7901908285062</v>
      </c>
      <c r="AZ24" s="364">
        <f t="shared" ca="1" si="71"/>
        <v>4086.7901908285062</v>
      </c>
      <c r="BA24" s="365">
        <f t="shared" ca="1" si="72"/>
        <v>4086.7901908285062</v>
      </c>
      <c r="BB24" s="461">
        <f ca="1">IF($A24="N/A"," ",IF(Dayrun&gt;=3,(MAX(0,(_xll.xSPRDOPT(I24,($E24-'Pricing Inputs'!$X59*$D24),$CV24,0,($CN24+IF(Smile=TRUE,VLOOKUP(MAX(-5,$H24-I24),Volsmile,2),0)),$CT24,$CU24,($A24-DateToday)+15,ABS(Option-2),1)*DE24*8))),0))</f>
        <v>0</v>
      </c>
      <c r="BC24" s="460">
        <f ca="1">IF($A24="N/A"," ",IF(Dayrun&gt;=6,MAX(0,(_xll.xSPRDOPT(J24,($E24-'Pricing Inputs'!$X59*$D24),$CV24,0,($CN24+IF(Smile=TRUE,VLOOKUP(MAX(-5,$H24-J24),Volsmile,2),0)),$CT24,$CU24,($A24-DateToday)+15,ABS(Option-2),1)*DE24*8)),0))</f>
        <v>0</v>
      </c>
      <c r="BD24" s="460">
        <f ca="1">IF($A24="N/A"," ",IF(OR(Dayrun&lt;=2,Dayrun&gt;=9),IF(OffPeakEx=TRUE,MAX(0,(_xll.xSPRDOPT(K24,($E24-'Pricing Inputs'!$X59*$D24),$CV24,0,($CQ24+IF(Smile=TRUE,VLOOKUP(MAX(-5,$H24-K24),Volsmile,2),0)),$CT24,$CU24,($A24-DateToday)+15,ABS(Option-2),1)*DE24*8)),0),0))</f>
        <v>0</v>
      </c>
      <c r="BE24" s="460">
        <f ca="1">IF($A24="N/A"," ",IF(OR(Dayrun=1,Dayrun=4,Dayrun=5,Dayrun=7,Dayrun=8,Dayrun=10,Dayrun=11),MAX(0,(_xll.xSPRDOPT(L24,($E24-'Pricing Inputs'!$X59*$D24),$CV24,0,($CQ24+IF(Smile=TRUE,VLOOKUP(MAX(-5,$H24-L24),Volsmile,2),0)),$CT24,$CU24,($A24-DateToday)+15,ABS(Option-2),1)*DF24*8)),0))</f>
        <v>0</v>
      </c>
      <c r="BF24" s="460">
        <f ca="1">IF($A24="N/A"," ",IF(OR(Dayrun=1,Dayrun=7,Dayrun=8,Dayrun=10,Dayrun=11),MAX(0,(_xll.xSPRDOPT(M24,($E24-'Pricing Inputs'!$X59*$D24),$CV24,0,($CQ24+IF(Smile=TRUE,VLOOKUP(MAX(-5,$H24-M24),Volsmile,2),0)),$CT24,$CU24,($A24-DateToday)+15,ABS(Option-2),1)*DF24*8)),0))</f>
        <v>0</v>
      </c>
      <c r="BG24" s="460">
        <f ca="1">IF($A24="N/A"," ",IF(OR(Dayrun&lt;=2,Dayrun&gt;=10),IF(OffPeakEx=TRUE,MAX(0,(_xll.xSPRDOPT(N24,($E24-'Pricing Inputs'!$X59*$D24),$CV24,0,($CQ24+IF(Smile=TRUE,VLOOKUP(MAX(-5,$H24-N24),Volsmile,2),0)),$CT24,$CU24,($A24-DateToday)+15,ABS(Option-2),1)*DF24*8)),0),0))</f>
        <v>0</v>
      </c>
      <c r="BH24" s="460">
        <f ca="1">IF($A24="N/A"," ",IF(OR(Dayrun=1,Dayrun=5,Dayrun=8,Dayrun=11),MAX(0,(_xll.xSPRDOPT(O24,($E24-'Pricing Inputs'!$X59*$D24),$CV24,0,($CQ24+IF(Smile=TRUE,VLOOKUP(MAX(-5,$H24-O24),Volsmile,2),0)),$CT24,$CU24,($A24-DateToday)+15,ABS(Option-2),1)*DG24*8)),0))</f>
        <v>0</v>
      </c>
      <c r="BI24" s="460">
        <f ca="1">IF($A24="N/A"," ",IF(OR(Dayrun=1,Dayrun=8,Dayrun=11),MAX(0,(_xll.xSPRDOPT(P24,($E24-'Pricing Inputs'!$X59*$D24),$CV24,0,($CQ24+IF(Smile=TRUE,VLOOKUP(MAX(-5,$H24-P24),Volsmile,2),0)),$CT24,$CU24,($A24-DateToday)+15,ABS(Option-2),1)*DG24*8)),0))</f>
        <v>0</v>
      </c>
      <c r="BJ24" s="462">
        <f ca="1">IF($A24="N/A"," ",IF(OR(Dayrun&lt;=2,Dayrun&gt;=11),IF(OffPeakEx=TRUE,MAX(0,(_xll.xSPRDOPT(Q24,($E24-'Pricing Inputs'!$X59*$D24),$CV24,0,($CQ24+IF(Smile=TRUE,VLOOKUP(MAX(-5,$H24-Q24),Volsmile,2),0)),$CT24,$CU24,($A24-DateToday)+15,ABS(Option-2),1)*DG24*8)),0),0))</f>
        <v>0</v>
      </c>
      <c r="BK24" s="358">
        <f t="shared" ca="1" si="0"/>
        <v>0</v>
      </c>
      <c r="BL24" s="359">
        <f t="shared" ca="1" si="1"/>
        <v>0</v>
      </c>
      <c r="BM24" s="359">
        <f t="shared" ca="1" si="2"/>
        <v>253133.73578662687</v>
      </c>
      <c r="BN24" s="359">
        <f t="shared" ca="1" si="3"/>
        <v>44290.595864442934</v>
      </c>
      <c r="BO24" s="359">
        <f t="shared" ca="1" si="4"/>
        <v>44290.595864442934</v>
      </c>
      <c r="BP24" s="359">
        <f t="shared" ca="1" si="5"/>
        <v>60269.937092054017</v>
      </c>
      <c r="BQ24" s="359">
        <f t="shared" ca="1" si="6"/>
        <v>70834.285993777536</v>
      </c>
      <c r="BR24" s="359">
        <f t="shared" ca="1" si="7"/>
        <v>70834.285993777536</v>
      </c>
      <c r="BS24" s="360">
        <f t="shared" ca="1" si="8"/>
        <v>60269.937092054017</v>
      </c>
      <c r="BT24" s="361">
        <f t="shared" ca="1" si="9"/>
        <v>74954.201768367449</v>
      </c>
      <c r="BU24" s="362">
        <f t="shared" ca="1" si="10"/>
        <v>74954.201768367449</v>
      </c>
      <c r="BV24" s="362">
        <f t="shared" ca="1" si="11"/>
        <v>882.08729990025711</v>
      </c>
      <c r="BW24" s="362">
        <f t="shared" ca="1" si="12"/>
        <v>1195.1822306579479</v>
      </c>
      <c r="BX24" s="362">
        <f t="shared" ca="1" si="13"/>
        <v>1195.1822306579479</v>
      </c>
      <c r="BY24" s="362">
        <f t="shared" ca="1" si="14"/>
        <v>210.02078569053737</v>
      </c>
      <c r="BZ24" s="362">
        <f t="shared" ca="1" si="15"/>
        <v>41.737579571109876</v>
      </c>
      <c r="CA24" s="362">
        <f t="shared" ca="1" si="16"/>
        <v>41.737579571109876</v>
      </c>
      <c r="CB24" s="363">
        <f t="shared" ca="1" si="17"/>
        <v>210.02078569053737</v>
      </c>
      <c r="CC24" s="366">
        <f t="shared" ca="1" si="18"/>
        <v>-42868.385706695539</v>
      </c>
      <c r="CD24" s="367">
        <f t="shared" ca="1" si="19"/>
        <v>-42868.385706695539</v>
      </c>
      <c r="CE24" s="367">
        <f t="shared" ca="1" si="20"/>
        <v>253133.73578662687</v>
      </c>
      <c r="CF24" s="367">
        <f t="shared" ca="1" si="21"/>
        <v>44290.595864442934</v>
      </c>
      <c r="CG24" s="367">
        <f t="shared" ca="1" si="22"/>
        <v>44290.595864442934</v>
      </c>
      <c r="CH24" s="367">
        <f t="shared" ca="1" si="23"/>
        <v>60269.937092054017</v>
      </c>
      <c r="CI24" s="367">
        <f t="shared" ca="1" si="24"/>
        <v>70834.285993777536</v>
      </c>
      <c r="CJ24" s="367">
        <f t="shared" ca="1" si="25"/>
        <v>70834.285993777536</v>
      </c>
      <c r="CK24" s="368">
        <f t="shared" ca="1" si="26"/>
        <v>60269.937092054017</v>
      </c>
      <c r="CL24" s="369">
        <f t="shared" si="73"/>
        <v>0.3</v>
      </c>
      <c r="CM24" s="370">
        <f t="shared" si="74"/>
        <v>0.45</v>
      </c>
      <c r="CN24" s="370">
        <f t="shared" si="75"/>
        <v>0.45</v>
      </c>
      <c r="CO24" s="370">
        <f t="shared" si="76"/>
        <v>0.15</v>
      </c>
      <c r="CP24" s="370">
        <f t="shared" si="77"/>
        <v>0.27</v>
      </c>
      <c r="CQ24" s="370">
        <f t="shared" si="78"/>
        <v>0.27</v>
      </c>
      <c r="CR24" s="370">
        <f t="shared" ca="1" si="27"/>
        <v>0.30499999999999999</v>
      </c>
      <c r="CS24" s="370">
        <f t="shared" ca="1" si="28"/>
        <v>0.55000000000000004</v>
      </c>
      <c r="CT24" s="370">
        <f t="shared" ca="1" si="29"/>
        <v>0.3123219370373142</v>
      </c>
      <c r="CU24" s="370">
        <f>IF($A24="N/A"," ",IF('Pricing Inputs'!$AR$23=TRUE,Inputs!$S$22,VLOOKUP($A24,CorrelationTable,2,FALSE)))</f>
        <v>0.75</v>
      </c>
      <c r="CV24" s="371">
        <f ca="1">IF($A24="N/A"," ",F24+G24+(D24*('Pricing Inputs'!X59)))</f>
        <v>0</v>
      </c>
      <c r="CW24" s="372">
        <f ca="1">IF($A24="N/A"," ",IF(PV=1,0,'Pricing Inputs'!Y59))</f>
        <v>4.3027115467457702E-2</v>
      </c>
      <c r="CX24" s="373">
        <f t="shared" ca="1" si="30"/>
        <v>0.92294268085557951</v>
      </c>
      <c r="CY24" s="417">
        <f ca="1">IF($A24="N/A"," ",(IF(MONTH(A24)&gt;=4,IF(MONTH(A24)&lt;=10,Inputs!$S$26,Inputs!$S$27),Inputs!$S$27))*$CX24)</f>
        <v>113.52194974523628</v>
      </c>
      <c r="CZ24" s="374">
        <f t="shared" ca="1" si="79"/>
        <v>230249.76371644094</v>
      </c>
      <c r="DA24" s="446">
        <f t="shared" ca="1" si="80"/>
        <v>373673.60997073486</v>
      </c>
      <c r="DB24" s="375">
        <f t="shared" ca="1" si="81"/>
        <v>152382.24315719304</v>
      </c>
      <c r="DC24" s="375">
        <f t="shared" ca="1" si="82"/>
        <v>1302.1288712813318</v>
      </c>
      <c r="DD24" s="376">
        <f t="shared" ca="1" si="83"/>
        <v>518186.60227378475</v>
      </c>
      <c r="DE24" s="377">
        <f t="shared" si="84"/>
        <v>18.900000000000002</v>
      </c>
      <c r="DF24" s="378">
        <f t="shared" si="85"/>
        <v>4.5</v>
      </c>
      <c r="DG24" s="379">
        <f t="shared" si="86"/>
        <v>4.5</v>
      </c>
      <c r="DH24" s="380">
        <f>IF($A24="N/A"," ",IF(Option=1,$D24*Inputs!$S$15*SUM(AS24:BA24),0))</f>
        <v>0</v>
      </c>
      <c r="DI24" s="381">
        <f>IF($A24="N/A"," ",IF(Option=1,$D24*Inputs!$S$16*SUM(AS24:BA24),0))</f>
        <v>0</v>
      </c>
      <c r="DJ24" s="463">
        <f t="shared" ca="1" si="87"/>
        <v>34329.037602959455</v>
      </c>
      <c r="DK24" s="463">
        <f t="shared" ca="1" si="88"/>
        <v>41685.259946450766</v>
      </c>
      <c r="DL24" s="463">
        <f t="shared" ca="1" si="89"/>
        <v>0</v>
      </c>
      <c r="DM24" s="463">
        <f t="shared" ca="1" si="90"/>
        <v>0</v>
      </c>
    </row>
    <row r="25" spans="1:117" x14ac:dyDescent="0.2">
      <c r="A25" s="343">
        <f>IF(A24="N/A","N/A",IF(EDATE(A24,1)&gt;Inputs!$S$5,"N/A",EDATE(A24,1)))</f>
        <v>37773</v>
      </c>
      <c r="B25" s="344">
        <f t="shared" si="31"/>
        <v>2003</v>
      </c>
      <c r="C25" s="345">
        <f t="shared" ca="1" si="32"/>
        <v>3.5470000000000002</v>
      </c>
      <c r="D25" s="346">
        <f t="shared" si="33"/>
        <v>9.5</v>
      </c>
      <c r="E25" s="347">
        <f t="shared" ca="1" si="34"/>
        <v>33.6965</v>
      </c>
      <c r="F25" s="348">
        <f t="shared" ca="1" si="35"/>
        <v>0</v>
      </c>
      <c r="G25" s="348">
        <f ca="1">IF(A25="N/A"," ",Perstart/VLOOKUP(Dayrun,'Pricing Inputs'!$AQ$4:$AS$14,3)/(CY25/CX25))</f>
        <v>0</v>
      </c>
      <c r="H25" s="349">
        <f t="shared" ca="1" si="36"/>
        <v>33.6965</v>
      </c>
      <c r="I25" s="350">
        <f t="shared" si="37"/>
        <v>47</v>
      </c>
      <c r="J25" s="351">
        <f t="shared" si="38"/>
        <v>47</v>
      </c>
      <c r="K25" s="351">
        <f t="shared" si="39"/>
        <v>21.180000305175781</v>
      </c>
      <c r="L25" s="351">
        <f t="shared" si="40"/>
        <v>29.839998245239258</v>
      </c>
      <c r="M25" s="351">
        <f t="shared" si="41"/>
        <v>29.839998245239258</v>
      </c>
      <c r="N25" s="351">
        <f t="shared" si="42"/>
        <v>21.180000305175781</v>
      </c>
      <c r="O25" s="351">
        <f t="shared" si="43"/>
        <v>20.339998245239258</v>
      </c>
      <c r="P25" s="351">
        <f t="shared" si="44"/>
        <v>20.339998245239258</v>
      </c>
      <c r="Q25" s="352">
        <f t="shared" si="45"/>
        <v>21.180000305175781</v>
      </c>
      <c r="R25" s="353">
        <f t="shared" ca="1" si="46"/>
        <v>0</v>
      </c>
      <c r="S25" s="347">
        <f t="shared" ca="1" si="47"/>
        <v>0</v>
      </c>
      <c r="T25" s="347">
        <f t="shared" ca="1" si="48"/>
        <v>12.516499694824219</v>
      </c>
      <c r="U25" s="347">
        <f t="shared" ca="1" si="49"/>
        <v>3.8565017547607425</v>
      </c>
      <c r="V25" s="347">
        <f t="shared" ca="1" si="50"/>
        <v>3.8565017547607425</v>
      </c>
      <c r="W25" s="347">
        <f t="shared" ca="1" si="51"/>
        <v>12.516499694824219</v>
      </c>
      <c r="X25" s="347">
        <f t="shared" ca="1" si="52"/>
        <v>13.356501754760743</v>
      </c>
      <c r="Y25" s="347">
        <f t="shared" ca="1" si="53"/>
        <v>13.356501754760743</v>
      </c>
      <c r="Z25" s="354">
        <f t="shared" ca="1" si="54"/>
        <v>12.516499694824219</v>
      </c>
      <c r="AA25" s="350">
        <f ca="1">IF($A25="N/A"," ",IF(Dayrun&gt;=3,(MAX(0,(_xll.xSPRDOPT(I25,($E25-'Pricing Inputs'!$X60*$D25),$CV25,0,($CN25+IF(Smile=TRUE,VLOOKUP(MAX(-5,$H25-I25),Volsmile,2),0)),$CT25,$CU25,($A25-DateToday)+15,ABS(Option-2),0)-R25))),0))</f>
        <v>1.8879646470078555</v>
      </c>
      <c r="AB25" s="351">
        <f ca="1">IF($A25="N/A"," ",IF(Dayrun&gt;=6,MAX(0,(_xll.xSPRDOPT(J25,($E25-'Pricing Inputs'!$X60*$D25),$CV25,0,($CN25+IF(Smile=TRUE,VLOOKUP(MAX(-5,$H25-J25),Volsmile,2),0)),$CT25,$CU25,($A25-DateToday)+15,ABS(Option-2),0)-S25)),0))</f>
        <v>1.8879646470078555</v>
      </c>
      <c r="AC25" s="351">
        <f ca="1">IF($A25="N/A"," ",IF(OR(Dayrun&lt;=2,Dayrun&gt;=9),IF(OffPeakEx=TRUE,MAX(0,(_xll.xSPRDOPT(K25,($E25-'Pricing Inputs'!$X60*$D25),$CV25,0,($CQ25+IF(Smile=TRUE,VLOOKUP(MAX(-5,$H25-K25),Volsmile,2),0)),$CT25,$CU25,($A25-DateToday)+15,ABS(Option-2),0)-T25)),0),0))</f>
        <v>0.1635878521604468</v>
      </c>
      <c r="AD25" s="351">
        <f ca="1">IF($A25="N/A"," ",IF(OR(Dayrun=1,Dayrun=4,Dayrun=5,Dayrun=7,Dayrun=8,Dayrun=10,Dayrun=11),MAX(0,(_xll.xSPRDOPT(L25,($E25-'Pricing Inputs'!$X60*$D25),$CV25,0,($CQ25+IF(Smile=TRUE,VLOOKUP(MAX(-5,$H25-L25),Volsmile,2),0)),$CT25,$CU25,($A25-DateToday)+15,ABS(Option-2),0)-U25)),0))</f>
        <v>1.9902247746586603</v>
      </c>
      <c r="AE25" s="351">
        <f ca="1">IF($A25="N/A"," ",IF(OR(Dayrun=1,Dayrun=7,Dayrun=8,Dayrun=10,Dayrun=11),MAX(0,(_xll.xSPRDOPT(M25,($E25-'Pricing Inputs'!$X60*$D25),$CV25,0,($CQ25+IF(Smile=TRUE,VLOOKUP(MAX(-5,$H25-M25),Volsmile,2),0)),$CT25,$CU25,($A25-DateToday)+15,ABS(Option-2),0)-V25)),0))</f>
        <v>1.9902247746586603</v>
      </c>
      <c r="AF25" s="351">
        <f ca="1">IF($A25="N/A"," ",IF(OR(Dayrun&lt;=2,Dayrun&gt;=10),IF(OffPeakEx=TRUE,MAX(0,(_xll.xSPRDOPT(N25,($E25-'Pricing Inputs'!$X60*$D25),$CV25,0,($CQ25+IF(Smile=TRUE,VLOOKUP(MAX(-5,$H25-N25),Volsmile,2),0)),$CT25,$CU25,($A25-DateToday)+15,ABS(Option-2),0)-W25)),0),0))</f>
        <v>0.1635878521604468</v>
      </c>
      <c r="AG25" s="351">
        <f ca="1">IF($A25="N/A"," ",IF(OR(Dayrun=1,Dayrun=5,Dayrun=8,Dayrun=11),MAX(0,(_xll.xSPRDOPT(O25,($E25-'Pricing Inputs'!$X60*$D25),$CV25,0,($CQ25+IF(Smile=TRUE,VLOOKUP(MAX(-5,$H25-O25),Volsmile,2),0)),$CT25,$CU25,($A25-DateToday)+15,ABS(Option-2),0)-X25)),0))</f>
        <v>0.11337195626357754</v>
      </c>
      <c r="AH25" s="351">
        <f ca="1">IF($A25="N/A"," ",IF(OR(Dayrun=1,Dayrun=8,Dayrun=11),MAX(0,(_xll.xSPRDOPT(P25,($E25-'Pricing Inputs'!$X60*$D25),$CV25,0,($CQ25+IF(Smile=TRUE,VLOOKUP(MAX(-5,$H25-P25),Volsmile,2),0)),$CT25,$CU25,($A25-DateToday)+15,ABS(Option-2),0)-Y25)),0))</f>
        <v>0.11337195626357754</v>
      </c>
      <c r="AI25" s="351">
        <f ca="1">IF($A25="N/A"," ",IF(OR(Dayrun&lt;=2,Dayrun&gt;=11),IF(OffPeakEx=TRUE,MAX(0,(_xll.xSPRDOPT(Q25,($E25-'Pricing Inputs'!$X60*$D25),$CV25,0,($CQ25+IF(Smile=TRUE,VLOOKUP(MAX(-5,$H25-Q25),Volsmile,2),0)),$CT25,$CU25,($A25-DateToday)+15,ABS(Option-2),0)-Z25)),0),0))</f>
        <v>0.1635878521604468</v>
      </c>
      <c r="AJ25" s="355">
        <f t="shared" ca="1" si="55"/>
        <v>-13.3035</v>
      </c>
      <c r="AK25" s="356">
        <f t="shared" ca="1" si="56"/>
        <v>-13.3035</v>
      </c>
      <c r="AL25" s="356">
        <f t="shared" ca="1" si="57"/>
        <v>12.516499694824219</v>
      </c>
      <c r="AM25" s="356">
        <f t="shared" ca="1" si="58"/>
        <v>3.8565017547607425</v>
      </c>
      <c r="AN25" s="356">
        <f t="shared" ca="1" si="59"/>
        <v>3.8565017547607425</v>
      </c>
      <c r="AO25" s="356">
        <f t="shared" ca="1" si="60"/>
        <v>12.516499694824219</v>
      </c>
      <c r="AP25" s="356">
        <f t="shared" ca="1" si="61"/>
        <v>13.356501754760743</v>
      </c>
      <c r="AQ25" s="356">
        <f t="shared" ca="1" si="62"/>
        <v>13.356501754760743</v>
      </c>
      <c r="AR25" s="357">
        <f t="shared" ca="1" si="63"/>
        <v>12.516499694824219</v>
      </c>
      <c r="AS25" s="364">
        <f t="shared" ca="1" si="64"/>
        <v>17088.297715026041</v>
      </c>
      <c r="AT25" s="364">
        <f t="shared" ca="1" si="65"/>
        <v>17088.297715026041</v>
      </c>
      <c r="AU25" s="364">
        <f t="shared" ca="1" si="66"/>
        <v>17088.297715026041</v>
      </c>
      <c r="AV25" s="364">
        <f t="shared" ca="1" si="67"/>
        <v>3254.9138504811503</v>
      </c>
      <c r="AW25" s="364">
        <f t="shared" ca="1" si="68"/>
        <v>3254.9138504811503</v>
      </c>
      <c r="AX25" s="364">
        <f t="shared" ca="1" si="69"/>
        <v>3254.9138504811503</v>
      </c>
      <c r="AY25" s="364">
        <f t="shared" ca="1" si="70"/>
        <v>4068.6423131014376</v>
      </c>
      <c r="AZ25" s="364">
        <f t="shared" ca="1" si="71"/>
        <v>4068.6423131014376</v>
      </c>
      <c r="BA25" s="365">
        <f t="shared" ca="1" si="72"/>
        <v>4068.6423131014376</v>
      </c>
      <c r="BB25" s="461">
        <f ca="1">IF($A25="N/A"," ",IF(Dayrun&gt;=3,(MAX(0,(_xll.xSPRDOPT(I25,($E25-'Pricing Inputs'!$X60*$D25),$CV25,0,($CN25+IF(Smile=TRUE,VLOOKUP(MAX(-5,$H25-I25),Volsmile,2),0)),$CT25,$CU25,($A25-DateToday)+15,ABS(Option-2),1)*DE25*8))),0))</f>
        <v>0</v>
      </c>
      <c r="BC25" s="460">
        <f ca="1">IF($A25="N/A"," ",IF(Dayrun&gt;=6,MAX(0,(_xll.xSPRDOPT(J25,($E25-'Pricing Inputs'!$X60*$D25),$CV25,0,($CN25+IF(Smile=TRUE,VLOOKUP(MAX(-5,$H25-J25),Volsmile,2),0)),$CT25,$CU25,($A25-DateToday)+15,ABS(Option-2),1)*DE25*8)),0))</f>
        <v>0</v>
      </c>
      <c r="BD25" s="460">
        <f ca="1">IF($A25="N/A"," ",IF(OR(Dayrun&lt;=2,Dayrun&gt;=9),IF(OffPeakEx=TRUE,MAX(0,(_xll.xSPRDOPT(K25,($E25-'Pricing Inputs'!$X60*$D25),$CV25,0,($CQ25+IF(Smile=TRUE,VLOOKUP(MAX(-5,$H25-K25),Volsmile,2),0)),$CT25,$CU25,($A25-DateToday)+15,ABS(Option-2),1)*DE25*8)),0),0))</f>
        <v>0</v>
      </c>
      <c r="BE25" s="460">
        <f ca="1">IF($A25="N/A"," ",IF(OR(Dayrun=1,Dayrun=4,Dayrun=5,Dayrun=7,Dayrun=8,Dayrun=10,Dayrun=11),MAX(0,(_xll.xSPRDOPT(L25,($E25-'Pricing Inputs'!$X60*$D25),$CV25,0,($CQ25+IF(Smile=TRUE,VLOOKUP(MAX(-5,$H25-L25),Volsmile,2),0)),$CT25,$CU25,($A25-DateToday)+15,ABS(Option-2),1)*DF25*8)),0))</f>
        <v>0</v>
      </c>
      <c r="BF25" s="460">
        <f ca="1">IF($A25="N/A"," ",IF(OR(Dayrun=1,Dayrun=7,Dayrun=8,Dayrun=10,Dayrun=11),MAX(0,(_xll.xSPRDOPT(M25,($E25-'Pricing Inputs'!$X60*$D25),$CV25,0,($CQ25+IF(Smile=TRUE,VLOOKUP(MAX(-5,$H25-M25),Volsmile,2),0)),$CT25,$CU25,($A25-DateToday)+15,ABS(Option-2),1)*DF25*8)),0))</f>
        <v>0</v>
      </c>
      <c r="BG25" s="460">
        <f ca="1">IF($A25="N/A"," ",IF(OR(Dayrun&lt;=2,Dayrun&gt;=10),IF(OffPeakEx=TRUE,MAX(0,(_xll.xSPRDOPT(N25,($E25-'Pricing Inputs'!$X60*$D25),$CV25,0,($CQ25+IF(Smile=TRUE,VLOOKUP(MAX(-5,$H25-N25),Volsmile,2),0)),$CT25,$CU25,($A25-DateToday)+15,ABS(Option-2),1)*DF25*8)),0),0))</f>
        <v>0</v>
      </c>
      <c r="BH25" s="460">
        <f ca="1">IF($A25="N/A"," ",IF(OR(Dayrun=1,Dayrun=5,Dayrun=8,Dayrun=11),MAX(0,(_xll.xSPRDOPT(O25,($E25-'Pricing Inputs'!$X60*$D25),$CV25,0,($CQ25+IF(Smile=TRUE,VLOOKUP(MAX(-5,$H25-O25),Volsmile,2),0)),$CT25,$CU25,($A25-DateToday)+15,ABS(Option-2),1)*DG25*8)),0))</f>
        <v>0</v>
      </c>
      <c r="BI25" s="460">
        <f ca="1">IF($A25="N/A"," ",IF(OR(Dayrun=1,Dayrun=8,Dayrun=11),MAX(0,(_xll.xSPRDOPT(P25,($E25-'Pricing Inputs'!$X60*$D25),$CV25,0,($CQ25+IF(Smile=TRUE,VLOOKUP(MAX(-5,$H25-P25),Volsmile,2),0)),$CT25,$CU25,($A25-DateToday)+15,ABS(Option-2),1)*DG25*8)),0))</f>
        <v>0</v>
      </c>
      <c r="BJ25" s="462">
        <f ca="1">IF($A25="N/A"," ",IF(OR(Dayrun&lt;=2,Dayrun&gt;=11),IF(OffPeakEx=TRUE,MAX(0,(_xll.xSPRDOPT(Q25,($E25-'Pricing Inputs'!$X60*$D25),$CV25,0,($CQ25+IF(Smile=TRUE,VLOOKUP(MAX(-5,$H25-Q25),Volsmile,2),0)),$CT25,$CU25,($A25-DateToday)+15,ABS(Option-2),1)*DG25*8)),0),0))</f>
        <v>0</v>
      </c>
      <c r="BK25" s="358">
        <f t="shared" ca="1" si="0"/>
        <v>0</v>
      </c>
      <c r="BL25" s="359">
        <f t="shared" ca="1" si="1"/>
        <v>0</v>
      </c>
      <c r="BM25" s="359">
        <f t="shared" ca="1" si="2"/>
        <v>213885.67313518884</v>
      </c>
      <c r="BN25" s="359">
        <f t="shared" ca="1" si="3"/>
        <v>12552.580975975601</v>
      </c>
      <c r="BO25" s="359">
        <f t="shared" ca="1" si="4"/>
        <v>12552.580975975601</v>
      </c>
      <c r="BP25" s="359">
        <f t="shared" ca="1" si="5"/>
        <v>40740.12821622644</v>
      </c>
      <c r="BQ25" s="359">
        <f t="shared" ca="1" si="6"/>
        <v>54342.828194433161</v>
      </c>
      <c r="BR25" s="359">
        <f t="shared" ca="1" si="7"/>
        <v>54342.828194433161</v>
      </c>
      <c r="BS25" s="360">
        <f t="shared" ca="1" si="8"/>
        <v>50925.16027028305</v>
      </c>
      <c r="BT25" s="361">
        <f t="shared" ca="1" si="9"/>
        <v>32262.101963514284</v>
      </c>
      <c r="BU25" s="362">
        <f t="shared" ca="1" si="10"/>
        <v>32262.101963514284</v>
      </c>
      <c r="BV25" s="362">
        <f t="shared" ca="1" si="11"/>
        <v>2795.4379202793807</v>
      </c>
      <c r="BW25" s="362">
        <f t="shared" ca="1" si="12"/>
        <v>6478.0101846072002</v>
      </c>
      <c r="BX25" s="362">
        <f t="shared" ca="1" si="13"/>
        <v>6478.0101846072002</v>
      </c>
      <c r="BY25" s="362">
        <f t="shared" ca="1" si="14"/>
        <v>532.46436576750102</v>
      </c>
      <c r="BZ25" s="362">
        <f t="shared" ca="1" si="15"/>
        <v>461.26993837307714</v>
      </c>
      <c r="CA25" s="362">
        <f t="shared" ca="1" si="16"/>
        <v>461.26993837307714</v>
      </c>
      <c r="CB25" s="363">
        <f t="shared" ca="1" si="17"/>
        <v>665.58045720937628</v>
      </c>
      <c r="CC25" s="366">
        <f t="shared" ca="1" si="18"/>
        <v>-227334.16865184894</v>
      </c>
      <c r="CD25" s="367">
        <f t="shared" ca="1" si="19"/>
        <v>-227334.16865184894</v>
      </c>
      <c r="CE25" s="367">
        <f t="shared" ca="1" si="20"/>
        <v>213885.67313518884</v>
      </c>
      <c r="CF25" s="367">
        <f t="shared" ca="1" si="21"/>
        <v>12552.580975975601</v>
      </c>
      <c r="CG25" s="367">
        <f t="shared" ca="1" si="22"/>
        <v>12552.580975975601</v>
      </c>
      <c r="CH25" s="367">
        <f t="shared" ca="1" si="23"/>
        <v>40740.12821622644</v>
      </c>
      <c r="CI25" s="367">
        <f t="shared" ca="1" si="24"/>
        <v>54342.828194433161</v>
      </c>
      <c r="CJ25" s="367">
        <f t="shared" ca="1" si="25"/>
        <v>54342.828194433161</v>
      </c>
      <c r="CK25" s="368">
        <f t="shared" ca="1" si="26"/>
        <v>50925.16027028305</v>
      </c>
      <c r="CL25" s="369">
        <f t="shared" si="73"/>
        <v>0.35</v>
      </c>
      <c r="CM25" s="370">
        <f t="shared" si="74"/>
        <v>0.45</v>
      </c>
      <c r="CN25" s="370">
        <f t="shared" si="75"/>
        <v>0.45</v>
      </c>
      <c r="CO25" s="370">
        <f t="shared" si="76"/>
        <v>0.17499999999999999</v>
      </c>
      <c r="CP25" s="370">
        <f t="shared" si="77"/>
        <v>0.27</v>
      </c>
      <c r="CQ25" s="370">
        <f t="shared" si="78"/>
        <v>0.27</v>
      </c>
      <c r="CR25" s="370">
        <f t="shared" ca="1" si="27"/>
        <v>0.3</v>
      </c>
      <c r="CS25" s="370">
        <f t="shared" ca="1" si="28"/>
        <v>0.6</v>
      </c>
      <c r="CT25" s="370">
        <f t="shared" ca="1" si="29"/>
        <v>0.30949874585240328</v>
      </c>
      <c r="CU25" s="370">
        <f>IF($A25="N/A"," ",IF('Pricing Inputs'!$AR$23=TRUE,Inputs!$S$22,VLOOKUP($A25,CorrelationTable,2,FALSE)))</f>
        <v>0.75</v>
      </c>
      <c r="CV25" s="371">
        <f ca="1">IF($A25="N/A"," ",F25+G25+(D25*('Pricing Inputs'!X60)))</f>
        <v>0</v>
      </c>
      <c r="CW25" s="372">
        <f ca="1">IF($A25="N/A"," ",IF(PV=1,0,'Pricing Inputs'!Y60))</f>
        <v>4.35228849722544E-2</v>
      </c>
      <c r="CX25" s="373">
        <f t="shared" ca="1" si="30"/>
        <v>0.91884424415118282</v>
      </c>
      <c r="CY25" s="417">
        <f ca="1">IF($A25="N/A"," ",(IF(MONTH(A25)&gt;=4,IF(MONTH(A25)&lt;=10,Inputs!$S$26,Inputs!$S$27),Inputs!$S$27))*$CX25)</f>
        <v>113.01784203059549</v>
      </c>
      <c r="CZ25" s="374">
        <f t="shared" ca="1" si="79"/>
        <v>133790.81834081752</v>
      </c>
      <c r="DA25" s="446">
        <f t="shared" ca="1" si="80"/>
        <v>305550.96162169834</v>
      </c>
      <c r="DB25" s="375">
        <f t="shared" ca="1" si="81"/>
        <v>78402.764172989133</v>
      </c>
      <c r="DC25" s="375">
        <f t="shared" ca="1" si="82"/>
        <v>3993.4827432562579</v>
      </c>
      <c r="DD25" s="376">
        <f t="shared" ca="1" si="83"/>
        <v>-15326.55734118203</v>
      </c>
      <c r="DE25" s="377">
        <f t="shared" si="84"/>
        <v>18.900000000000002</v>
      </c>
      <c r="DF25" s="378">
        <f t="shared" si="85"/>
        <v>3.6</v>
      </c>
      <c r="DG25" s="379">
        <f t="shared" si="86"/>
        <v>4.5</v>
      </c>
      <c r="DH25" s="380">
        <f>IF($A25="N/A"," ",IF(Option=1,$D25*Inputs!$S$15*SUM(AS25:BA25),0))</f>
        <v>0</v>
      </c>
      <c r="DI25" s="381">
        <f>IF($A25="N/A"," ",IF(Option=1,$D25*Inputs!$S$16*SUM(AS25:BA25),0))</f>
        <v>0</v>
      </c>
      <c r="DJ25" s="463">
        <f t="shared" ca="1" si="87"/>
        <v>34176.595430052083</v>
      </c>
      <c r="DK25" s="463">
        <f t="shared" ca="1" si="88"/>
        <v>39058.966205773802</v>
      </c>
      <c r="DL25" s="463">
        <f t="shared" ca="1" si="89"/>
        <v>0</v>
      </c>
      <c r="DM25" s="463">
        <f t="shared" ca="1" si="90"/>
        <v>0</v>
      </c>
    </row>
    <row r="26" spans="1:117" x14ac:dyDescent="0.2">
      <c r="A26" s="343">
        <f>IF(A25="N/A","N/A",IF(EDATE(A25,1)&gt;Inputs!$S$5,"N/A",EDATE(A25,1)))</f>
        <v>37803</v>
      </c>
      <c r="B26" s="344">
        <f t="shared" si="31"/>
        <v>2003</v>
      </c>
      <c r="C26" s="345">
        <f t="shared" ca="1" si="32"/>
        <v>3.5880000000000005</v>
      </c>
      <c r="D26" s="346">
        <f t="shared" si="33"/>
        <v>9.5</v>
      </c>
      <c r="E26" s="347">
        <f t="shared" ca="1" si="34"/>
        <v>34.086000000000006</v>
      </c>
      <c r="F26" s="348">
        <f t="shared" ca="1" si="35"/>
        <v>0</v>
      </c>
      <c r="G26" s="348">
        <f ca="1">IF(A26="N/A"," ",Perstart/VLOOKUP(Dayrun,'Pricing Inputs'!$AQ$4:$AS$14,3)/(CY26/CX26))</f>
        <v>0</v>
      </c>
      <c r="H26" s="349">
        <f t="shared" ca="1" si="36"/>
        <v>34.086000000000006</v>
      </c>
      <c r="I26" s="350">
        <f t="shared" si="37"/>
        <v>58.25</v>
      </c>
      <c r="J26" s="351">
        <f t="shared" si="38"/>
        <v>58.25</v>
      </c>
      <c r="K26" s="351">
        <f t="shared" si="39"/>
        <v>21.680000305175781</v>
      </c>
      <c r="L26" s="351">
        <f t="shared" si="40"/>
        <v>35.840003967285156</v>
      </c>
      <c r="M26" s="351">
        <f t="shared" si="41"/>
        <v>35.840003967285156</v>
      </c>
      <c r="N26" s="351">
        <f t="shared" si="42"/>
        <v>21.680000305175781</v>
      </c>
      <c r="O26" s="351">
        <f t="shared" si="43"/>
        <v>26.339998245239258</v>
      </c>
      <c r="P26" s="351">
        <f t="shared" si="44"/>
        <v>26.339998245239258</v>
      </c>
      <c r="Q26" s="352">
        <f t="shared" si="45"/>
        <v>21.680000305175781</v>
      </c>
      <c r="R26" s="353">
        <f t="shared" ca="1" si="46"/>
        <v>0</v>
      </c>
      <c r="S26" s="347">
        <f t="shared" ca="1" si="47"/>
        <v>0</v>
      </c>
      <c r="T26" s="347">
        <f t="shared" ca="1" si="48"/>
        <v>12.405999694824224</v>
      </c>
      <c r="U26" s="347">
        <f t="shared" ca="1" si="49"/>
        <v>0</v>
      </c>
      <c r="V26" s="347">
        <f t="shared" ca="1" si="50"/>
        <v>0</v>
      </c>
      <c r="W26" s="347">
        <f t="shared" ca="1" si="51"/>
        <v>12.405999694824224</v>
      </c>
      <c r="X26" s="347">
        <f t="shared" ca="1" si="52"/>
        <v>7.7460017547607478</v>
      </c>
      <c r="Y26" s="347">
        <f t="shared" ca="1" si="53"/>
        <v>7.7460017547607478</v>
      </c>
      <c r="Z26" s="354">
        <f t="shared" ca="1" si="54"/>
        <v>12.405999694824224</v>
      </c>
      <c r="AA26" s="350">
        <f ca="1">IF($A26="N/A"," ",IF(Dayrun&gt;=3,(MAX(0,(_xll.xSPRDOPT(I26,($E26-'Pricing Inputs'!$X61*$D26),$CV26,0,($CN26+IF(Smile=TRUE,VLOOKUP(MAX(-5,$H26-I26),Volsmile,2),0)),$CT26,$CU26,($A26-DateToday)+15,ABS(Option-2),0)-R26))),0))</f>
        <v>1.8722753865314488</v>
      </c>
      <c r="AB26" s="351">
        <f ca="1">IF($A26="N/A"," ",IF(Dayrun&gt;=6,MAX(0,(_xll.xSPRDOPT(J26,($E26-'Pricing Inputs'!$X61*$D26),$CV26,0,($CN26+IF(Smile=TRUE,VLOOKUP(MAX(-5,$H26-J26),Volsmile,2),0)),$CT26,$CU26,($A26-DateToday)+15,ABS(Option-2),0)-S26)),0))</f>
        <v>1.8722753865314488</v>
      </c>
      <c r="AC26" s="351">
        <f ca="1">IF($A26="N/A"," ",IF(OR(Dayrun&lt;=2,Dayrun&gt;=9),IF(OffPeakEx=TRUE,MAX(0,(_xll.xSPRDOPT(K26,($E26-'Pricing Inputs'!$X61*$D26),$CV26,0,($CQ26+IF(Smile=TRUE,VLOOKUP(MAX(-5,$H26-K26),Volsmile,2),0)),$CT26,$CU26,($A26-DateToday)+15,ABS(Option-2),0)-T26)),0),0))</f>
        <v>0.29480681972160383</v>
      </c>
      <c r="AD26" s="351">
        <f ca="1">IF($A26="N/A"," ",IF(OR(Dayrun=1,Dayrun=4,Dayrun=5,Dayrun=7,Dayrun=8,Dayrun=10,Dayrun=11),MAX(0,(_xll.xSPRDOPT(L26,($E26-'Pricing Inputs'!$X61*$D26),$CV26,0,($CQ26+IF(Smile=TRUE,VLOOKUP(MAX(-5,$H26-L26),Volsmile,2),0)),$CT26,$CU26,($A26-DateToday)+15,ABS(Option-2),0)-U26)),0))</f>
        <v>3.5809982929692836</v>
      </c>
      <c r="AE26" s="351">
        <f ca="1">IF($A26="N/A"," ",IF(OR(Dayrun=1,Dayrun=7,Dayrun=8,Dayrun=10,Dayrun=11),MAX(0,(_xll.xSPRDOPT(M26,($E26-'Pricing Inputs'!$X61*$D26),$CV26,0,($CQ26+IF(Smile=TRUE,VLOOKUP(MAX(-5,$H26-M26),Volsmile,2),0)),$CT26,$CU26,($A26-DateToday)+15,ABS(Option-2),0)-V26)),0))</f>
        <v>3.5809982929692836</v>
      </c>
      <c r="AF26" s="351">
        <f ca="1">IF($A26="N/A"," ",IF(OR(Dayrun&lt;=2,Dayrun&gt;=10),IF(OffPeakEx=TRUE,MAX(0,(_xll.xSPRDOPT(N26,($E26-'Pricing Inputs'!$X61*$D26),$CV26,0,($CQ26+IF(Smile=TRUE,VLOOKUP(MAX(-5,$H26-N26),Volsmile,2),0)),$CT26,$CU26,($A26-DateToday)+15,ABS(Option-2),0)-W26)),0),0))</f>
        <v>0.29480681972160383</v>
      </c>
      <c r="AG26" s="351">
        <f ca="1">IF($A26="N/A"," ",IF(OR(Dayrun=1,Dayrun=5,Dayrun=8,Dayrun=11),MAX(0,(_xll.xSPRDOPT(O26,($E26-'Pricing Inputs'!$X61*$D26),$CV26,0,($CQ26+IF(Smile=TRUE,VLOOKUP(MAX(-5,$H26-O26),Volsmile,2),0)),$CT26,$CU26,($A26-DateToday)+15,ABS(Option-2),0)-X26)),0))</f>
        <v>1.1072823642543241</v>
      </c>
      <c r="AH26" s="351">
        <f ca="1">IF($A26="N/A"," ",IF(OR(Dayrun=1,Dayrun=8,Dayrun=11),MAX(0,(_xll.xSPRDOPT(P26,($E26-'Pricing Inputs'!$X61*$D26),$CV26,0,($CQ26+IF(Smile=TRUE,VLOOKUP(MAX(-5,$H26-P26),Volsmile,2),0)),$CT26,$CU26,($A26-DateToday)+15,ABS(Option-2),0)-Y26)),0))</f>
        <v>1.1072823642543241</v>
      </c>
      <c r="AI26" s="351">
        <f ca="1">IF($A26="N/A"," ",IF(OR(Dayrun&lt;=2,Dayrun&gt;=11),IF(OffPeakEx=TRUE,MAX(0,(_xll.xSPRDOPT(Q26,($E26-'Pricing Inputs'!$X61*$D26),$CV26,0,($CQ26+IF(Smile=TRUE,VLOOKUP(MAX(-5,$H26-Q26),Volsmile,2),0)),$CT26,$CU26,($A26-DateToday)+15,ABS(Option-2),0)-Z26)),0),0))</f>
        <v>0.29480681972160383</v>
      </c>
      <c r="AJ26" s="355">
        <f t="shared" ca="1" si="55"/>
        <v>-24.163999999999994</v>
      </c>
      <c r="AK26" s="356">
        <f t="shared" ca="1" si="56"/>
        <v>-24.163999999999994</v>
      </c>
      <c r="AL26" s="356">
        <f t="shared" ca="1" si="57"/>
        <v>12.405999694824224</v>
      </c>
      <c r="AM26" s="356">
        <f t="shared" ca="1" si="58"/>
        <v>-1.7540039672851506</v>
      </c>
      <c r="AN26" s="356">
        <f t="shared" ca="1" si="59"/>
        <v>-1.7540039672851506</v>
      </c>
      <c r="AO26" s="356">
        <f t="shared" ca="1" si="60"/>
        <v>12.405999694824224</v>
      </c>
      <c r="AP26" s="356">
        <f t="shared" ca="1" si="61"/>
        <v>7.7460017547607478</v>
      </c>
      <c r="AQ26" s="356">
        <f t="shared" ca="1" si="62"/>
        <v>7.7460017547607478</v>
      </c>
      <c r="AR26" s="357">
        <f t="shared" ca="1" si="63"/>
        <v>12.405999694824224</v>
      </c>
      <c r="AS26" s="364">
        <f t="shared" ca="1" si="64"/>
        <v>17818.398558580142</v>
      </c>
      <c r="AT26" s="364">
        <f t="shared" ca="1" si="65"/>
        <v>17818.398558580142</v>
      </c>
      <c r="AU26" s="364">
        <f t="shared" ca="1" si="66"/>
        <v>17818.398558580142</v>
      </c>
      <c r="AV26" s="364">
        <f t="shared" ca="1" si="67"/>
        <v>3239.7088288327532</v>
      </c>
      <c r="AW26" s="364">
        <f t="shared" ca="1" si="68"/>
        <v>3239.7088288327532</v>
      </c>
      <c r="AX26" s="364">
        <f t="shared" ca="1" si="69"/>
        <v>3239.7088288327532</v>
      </c>
      <c r="AY26" s="364">
        <f t="shared" ca="1" si="70"/>
        <v>4049.6360360409412</v>
      </c>
      <c r="AZ26" s="364">
        <f t="shared" ca="1" si="71"/>
        <v>4049.6360360409412</v>
      </c>
      <c r="BA26" s="365">
        <f t="shared" ca="1" si="72"/>
        <v>4049.6360360409412</v>
      </c>
      <c r="BB26" s="461">
        <f ca="1">IF($A26="N/A"," ",IF(Dayrun&gt;=3,(MAX(0,(_xll.xSPRDOPT(I26,($E26-'Pricing Inputs'!$X61*$D26),$CV26,0,($CN26+IF(Smile=TRUE,VLOOKUP(MAX(-5,$H26-I26),Volsmile,2),0)),$CT26,$CU26,($A26-DateToday)+15,ABS(Option-2),1)*DE26*8))),0))</f>
        <v>0</v>
      </c>
      <c r="BC26" s="460">
        <f ca="1">IF($A26="N/A"," ",IF(Dayrun&gt;=6,MAX(0,(_xll.xSPRDOPT(J26,($E26-'Pricing Inputs'!$X61*$D26),$CV26,0,($CN26+IF(Smile=TRUE,VLOOKUP(MAX(-5,$H26-J26),Volsmile,2),0)),$CT26,$CU26,($A26-DateToday)+15,ABS(Option-2),1)*DE26*8)),0))</f>
        <v>0</v>
      </c>
      <c r="BD26" s="460">
        <f ca="1">IF($A26="N/A"," ",IF(OR(Dayrun&lt;=2,Dayrun&gt;=9),IF(OffPeakEx=TRUE,MAX(0,(_xll.xSPRDOPT(K26,($E26-'Pricing Inputs'!$X61*$D26),$CV26,0,($CQ26+IF(Smile=TRUE,VLOOKUP(MAX(-5,$H26-K26),Volsmile,2),0)),$CT26,$CU26,($A26-DateToday)+15,ABS(Option-2),1)*DE26*8)),0),0))</f>
        <v>0</v>
      </c>
      <c r="BE26" s="460">
        <f ca="1">IF($A26="N/A"," ",IF(OR(Dayrun=1,Dayrun=4,Dayrun=5,Dayrun=7,Dayrun=8,Dayrun=10,Dayrun=11),MAX(0,(_xll.xSPRDOPT(L26,($E26-'Pricing Inputs'!$X61*$D26),$CV26,0,($CQ26+IF(Smile=TRUE,VLOOKUP(MAX(-5,$H26-L26),Volsmile,2),0)),$CT26,$CU26,($A26-DateToday)+15,ABS(Option-2),1)*DF26*8)),0))</f>
        <v>0</v>
      </c>
      <c r="BF26" s="460">
        <f ca="1">IF($A26="N/A"," ",IF(OR(Dayrun=1,Dayrun=7,Dayrun=8,Dayrun=10,Dayrun=11),MAX(0,(_xll.xSPRDOPT(M26,($E26-'Pricing Inputs'!$X61*$D26),$CV26,0,($CQ26+IF(Smile=TRUE,VLOOKUP(MAX(-5,$H26-M26),Volsmile,2),0)),$CT26,$CU26,($A26-DateToday)+15,ABS(Option-2),1)*DF26*8)),0))</f>
        <v>0</v>
      </c>
      <c r="BG26" s="460">
        <f ca="1">IF($A26="N/A"," ",IF(OR(Dayrun&lt;=2,Dayrun&gt;=10),IF(OffPeakEx=TRUE,MAX(0,(_xll.xSPRDOPT(N26,($E26-'Pricing Inputs'!$X61*$D26),$CV26,0,($CQ26+IF(Smile=TRUE,VLOOKUP(MAX(-5,$H26-N26),Volsmile,2),0)),$CT26,$CU26,($A26-DateToday)+15,ABS(Option-2),1)*DF26*8)),0),0))</f>
        <v>0</v>
      </c>
      <c r="BH26" s="460">
        <f ca="1">IF($A26="N/A"," ",IF(OR(Dayrun=1,Dayrun=5,Dayrun=8,Dayrun=11),MAX(0,(_xll.xSPRDOPT(O26,($E26-'Pricing Inputs'!$X61*$D26),$CV26,0,($CQ26+IF(Smile=TRUE,VLOOKUP(MAX(-5,$H26-O26),Volsmile,2),0)),$CT26,$CU26,($A26-DateToday)+15,ABS(Option-2),1)*DG26*8)),0))</f>
        <v>0</v>
      </c>
      <c r="BI26" s="460">
        <f ca="1">IF($A26="N/A"," ",IF(OR(Dayrun=1,Dayrun=8,Dayrun=11),MAX(0,(_xll.xSPRDOPT(P26,($E26-'Pricing Inputs'!$X61*$D26),$CV26,0,($CQ26+IF(Smile=TRUE,VLOOKUP(MAX(-5,$H26-P26),Volsmile,2),0)),$CT26,$CU26,($A26-DateToday)+15,ABS(Option-2),1)*DG26*8)),0))</f>
        <v>0</v>
      </c>
      <c r="BJ26" s="462">
        <f ca="1">IF($A26="N/A"," ",IF(OR(Dayrun&lt;=2,Dayrun&gt;=11),IF(OffPeakEx=TRUE,MAX(0,(_xll.xSPRDOPT(Q26,($E26-'Pricing Inputs'!$X61*$D26),$CV26,0,($CQ26+IF(Smile=TRUE,VLOOKUP(MAX(-5,$H26-Q26),Volsmile,2),0)),$CT26,$CU26,($A26-DateToday)+15,ABS(Option-2),1)*DG26*8)),0),0))</f>
        <v>0</v>
      </c>
      <c r="BK26" s="358">
        <f t="shared" ca="1" si="0"/>
        <v>0</v>
      </c>
      <c r="BL26" s="359">
        <f t="shared" ca="1" si="1"/>
        <v>0</v>
      </c>
      <c r="BM26" s="359">
        <f t="shared" ca="1" si="2"/>
        <v>221055.04708000165</v>
      </c>
      <c r="BN26" s="359">
        <f t="shared" ca="1" si="3"/>
        <v>0</v>
      </c>
      <c r="BO26" s="359">
        <f t="shared" ca="1" si="4"/>
        <v>0</v>
      </c>
      <c r="BP26" s="359">
        <f t="shared" ca="1" si="5"/>
        <v>40191.826741818484</v>
      </c>
      <c r="BQ26" s="359">
        <f t="shared" ca="1" si="6"/>
        <v>31368.487841315491</v>
      </c>
      <c r="BR26" s="359">
        <f t="shared" ca="1" si="7"/>
        <v>31368.487841315491</v>
      </c>
      <c r="BS26" s="360">
        <f t="shared" ca="1" si="8"/>
        <v>50239.783427273098</v>
      </c>
      <c r="BT26" s="361">
        <f t="shared" ca="1" si="9"/>
        <v>33360.949048637041</v>
      </c>
      <c r="BU26" s="362">
        <f t="shared" ca="1" si="10"/>
        <v>33360.949048637041</v>
      </c>
      <c r="BV26" s="362">
        <f t="shared" ca="1" si="11"/>
        <v>5252.9854115870212</v>
      </c>
      <c r="BW26" s="362">
        <f t="shared" ca="1" si="12"/>
        <v>11601.391785767606</v>
      </c>
      <c r="BX26" s="362">
        <f t="shared" ca="1" si="13"/>
        <v>11601.391785767606</v>
      </c>
      <c r="BY26" s="362">
        <f t="shared" ca="1" si="14"/>
        <v>955.08825665218569</v>
      </c>
      <c r="BZ26" s="362">
        <f t="shared" ca="1" si="15"/>
        <v>4484.0905643569231</v>
      </c>
      <c r="CA26" s="362">
        <f t="shared" ca="1" si="16"/>
        <v>4484.0905643569231</v>
      </c>
      <c r="CB26" s="363">
        <f t="shared" ca="1" si="17"/>
        <v>1193.8603208152322</v>
      </c>
      <c r="CC26" s="366">
        <f t="shared" ca="1" si="18"/>
        <v>-430563.78276953043</v>
      </c>
      <c r="CD26" s="367">
        <f t="shared" ca="1" si="19"/>
        <v>-430563.78276953043</v>
      </c>
      <c r="CE26" s="367">
        <f t="shared" ca="1" si="20"/>
        <v>221055.04708000165</v>
      </c>
      <c r="CF26" s="367">
        <f t="shared" ca="1" si="21"/>
        <v>-5682.4621386213785</v>
      </c>
      <c r="CG26" s="367">
        <f t="shared" ca="1" si="22"/>
        <v>-5682.4621386213785</v>
      </c>
      <c r="CH26" s="367">
        <f t="shared" ca="1" si="23"/>
        <v>40191.826741818484</v>
      </c>
      <c r="CI26" s="367">
        <f t="shared" ca="1" si="24"/>
        <v>31368.487841315491</v>
      </c>
      <c r="CJ26" s="367">
        <f t="shared" ca="1" si="25"/>
        <v>31368.487841315491</v>
      </c>
      <c r="CK26" s="368">
        <f t="shared" ca="1" si="26"/>
        <v>50239.783427273098</v>
      </c>
      <c r="CL26" s="369">
        <f t="shared" si="73"/>
        <v>0.35</v>
      </c>
      <c r="CM26" s="370">
        <f t="shared" si="74"/>
        <v>0.55000000000000004</v>
      </c>
      <c r="CN26" s="370">
        <f t="shared" si="75"/>
        <v>0.55000000000000004</v>
      </c>
      <c r="CO26" s="370">
        <f t="shared" si="76"/>
        <v>0.17499999999999999</v>
      </c>
      <c r="CP26" s="370">
        <f t="shared" si="77"/>
        <v>0.33</v>
      </c>
      <c r="CQ26" s="370">
        <f t="shared" si="78"/>
        <v>0.33</v>
      </c>
      <c r="CR26" s="370">
        <f t="shared" ca="1" si="27"/>
        <v>0.3</v>
      </c>
      <c r="CS26" s="370">
        <f t="shared" ca="1" si="28"/>
        <v>0.6</v>
      </c>
      <c r="CT26" s="370">
        <f t="shared" ca="1" si="29"/>
        <v>0.30888928018399636</v>
      </c>
      <c r="CU26" s="370">
        <f>IF($A26="N/A"," ",IF('Pricing Inputs'!$AR$23=TRUE,Inputs!$S$22,VLOOKUP($A26,CorrelationTable,2,FALSE)))</f>
        <v>0.75</v>
      </c>
      <c r="CV26" s="371">
        <f ca="1">IF($A26="N/A"," ",F26+G26+(D26*('Pricing Inputs'!X61)))</f>
        <v>0</v>
      </c>
      <c r="CW26" s="372">
        <f ca="1">IF($A26="N/A"," ",IF(PV=1,0,'Pricing Inputs'!Y61))</f>
        <v>4.4035180213697303E-2</v>
      </c>
      <c r="CX26" s="373">
        <f t="shared" ca="1" si="30"/>
        <v>0.91455195032541581</v>
      </c>
      <c r="CY26" s="417">
        <f ca="1">IF($A26="N/A"," ",(IF(MONTH(A26)&gt;=4,IF(MONTH(A26)&lt;=10,Inputs!$S$26,Inputs!$S$27),Inputs!$S$27))*$CX26)</f>
        <v>112.48988989002615</v>
      </c>
      <c r="CZ26" s="374">
        <f t="shared" ca="1" si="79"/>
        <v>62736.975682630982</v>
      </c>
      <c r="DA26" s="446">
        <f t="shared" ca="1" si="80"/>
        <v>311486.65724909323</v>
      </c>
      <c r="DB26" s="375">
        <f t="shared" ca="1" si="81"/>
        <v>98892.86279752315</v>
      </c>
      <c r="DC26" s="375">
        <f t="shared" ca="1" si="82"/>
        <v>7401.9339890544397</v>
      </c>
      <c r="DD26" s="376">
        <f t="shared" ca="1" si="83"/>
        <v>-498268.85688457947</v>
      </c>
      <c r="DE26" s="377">
        <f t="shared" si="84"/>
        <v>19.8</v>
      </c>
      <c r="DF26" s="378">
        <f t="shared" si="85"/>
        <v>3.6</v>
      </c>
      <c r="DG26" s="379">
        <f t="shared" si="86"/>
        <v>4.5</v>
      </c>
      <c r="DH26" s="380">
        <f>IF($A26="N/A"," ",IF(Option=1,$D26*Inputs!$S$15*SUM(AS26:BA26),0))</f>
        <v>0</v>
      </c>
      <c r="DI26" s="381">
        <f>IF($A26="N/A"," ",IF(Option=1,$D26*Inputs!$S$16*SUM(AS26:BA26),0))</f>
        <v>0</v>
      </c>
      <c r="DJ26" s="463">
        <f t="shared" ca="1" si="87"/>
        <v>35636.797117160284</v>
      </c>
      <c r="DK26" s="463">
        <f t="shared" ca="1" si="88"/>
        <v>39686.433153201222</v>
      </c>
      <c r="DL26" s="463">
        <f t="shared" ca="1" si="89"/>
        <v>0</v>
      </c>
      <c r="DM26" s="463">
        <f t="shared" ca="1" si="90"/>
        <v>0</v>
      </c>
    </row>
    <row r="27" spans="1:117" x14ac:dyDescent="0.2">
      <c r="A27" s="343">
        <f>IF(A26="N/A","N/A",IF(EDATE(A26,1)&gt;Inputs!$S$5,"N/A",EDATE(A26,1)))</f>
        <v>37834</v>
      </c>
      <c r="B27" s="344">
        <f t="shared" si="31"/>
        <v>2003</v>
      </c>
      <c r="C27" s="345">
        <f t="shared" ca="1" si="32"/>
        <v>3.6360000000000006</v>
      </c>
      <c r="D27" s="346">
        <f t="shared" si="33"/>
        <v>9.5</v>
      </c>
      <c r="E27" s="347">
        <f t="shared" ca="1" si="34"/>
        <v>34.542000000000009</v>
      </c>
      <c r="F27" s="348">
        <f t="shared" ca="1" si="35"/>
        <v>0</v>
      </c>
      <c r="G27" s="348">
        <f ca="1">IF(A27="N/A"," ",Perstart/VLOOKUP(Dayrun,'Pricing Inputs'!$AQ$4:$AS$14,3)/(CY27/CX27))</f>
        <v>0</v>
      </c>
      <c r="H27" s="349">
        <f t="shared" ca="1" si="36"/>
        <v>34.542000000000009</v>
      </c>
      <c r="I27" s="350">
        <f t="shared" si="37"/>
        <v>58.25</v>
      </c>
      <c r="J27" s="351">
        <f t="shared" si="38"/>
        <v>58.25</v>
      </c>
      <c r="K27" s="351">
        <f t="shared" si="39"/>
        <v>22.680000305175781</v>
      </c>
      <c r="L27" s="351">
        <f t="shared" si="40"/>
        <v>33.840007781982422</v>
      </c>
      <c r="M27" s="351">
        <f t="shared" si="41"/>
        <v>33.840007781982422</v>
      </c>
      <c r="N27" s="351">
        <f t="shared" si="42"/>
        <v>22.680000305175781</v>
      </c>
      <c r="O27" s="351">
        <f t="shared" si="43"/>
        <v>26.339998245239258</v>
      </c>
      <c r="P27" s="351">
        <f t="shared" si="44"/>
        <v>26.339998245239258</v>
      </c>
      <c r="Q27" s="352">
        <f t="shared" si="45"/>
        <v>22.680000305175781</v>
      </c>
      <c r="R27" s="353">
        <f t="shared" ca="1" si="46"/>
        <v>0</v>
      </c>
      <c r="S27" s="347">
        <f t="shared" ca="1" si="47"/>
        <v>0</v>
      </c>
      <c r="T27" s="347">
        <f t="shared" ca="1" si="48"/>
        <v>11.861999694824227</v>
      </c>
      <c r="U27" s="347">
        <f t="shared" ca="1" si="49"/>
        <v>0.70199221801758682</v>
      </c>
      <c r="V27" s="347">
        <f t="shared" ca="1" si="50"/>
        <v>0.70199221801758682</v>
      </c>
      <c r="W27" s="347">
        <f t="shared" ca="1" si="51"/>
        <v>11.861999694824227</v>
      </c>
      <c r="X27" s="347">
        <f t="shared" ca="1" si="52"/>
        <v>8.2020017547607509</v>
      </c>
      <c r="Y27" s="347">
        <f t="shared" ca="1" si="53"/>
        <v>8.2020017547607509</v>
      </c>
      <c r="Z27" s="354">
        <f t="shared" ca="1" si="54"/>
        <v>11.861999694824227</v>
      </c>
      <c r="AA27" s="350">
        <f ca="1">IF($A27="N/A"," ",IF(Dayrun&gt;=3,(MAX(0,(_xll.xSPRDOPT(I27,($E27-'Pricing Inputs'!$X62*$D27),$CV27,0,($CN27+IF(Smile=TRUE,VLOOKUP(MAX(-5,$H27-I27),Volsmile,2),0)),$CT27,$CU27,($A27-DateToday)+15,ABS(Option-2),0)-R27))),0))</f>
        <v>4.3691148134213371</v>
      </c>
      <c r="AB27" s="351">
        <f ca="1">IF($A27="N/A"," ",IF(Dayrun&gt;=6,MAX(0,(_xll.xSPRDOPT(J27,($E27-'Pricing Inputs'!$X62*$D27),$CV27,0,($CN27+IF(Smile=TRUE,VLOOKUP(MAX(-5,$H27-J27),Volsmile,2),0)),$CT27,$CU27,($A27-DateToday)+15,ABS(Option-2),0)-S27)),0))</f>
        <v>4.3691148134213371</v>
      </c>
      <c r="AC27" s="351">
        <f ca="1">IF($A27="N/A"," ",IF(OR(Dayrun&lt;=2,Dayrun&gt;=9),IF(OffPeakEx=TRUE,MAX(0,(_xll.xSPRDOPT(K27,($E27-'Pricing Inputs'!$X62*$D27),$CV27,0,($CQ27+IF(Smile=TRUE,VLOOKUP(MAX(-5,$H27-K27),Volsmile,2),0)),$CT27,$CU27,($A27-DateToday)+15,ABS(Option-2),0)-T27)),0),0))</f>
        <v>0.81360368603748512</v>
      </c>
      <c r="AD27" s="351">
        <f ca="1">IF($A27="N/A"," ",IF(OR(Dayrun=1,Dayrun=4,Dayrun=5,Dayrun=7,Dayrun=8,Dayrun=10,Dayrun=11),MAX(0,(_xll.xSPRDOPT(L27,($E27-'Pricing Inputs'!$X62*$D27),$CV27,0,($CQ27+IF(Smile=TRUE,VLOOKUP(MAX(-5,$H27-L27),Volsmile,2),0)),$CT27,$CU27,($A27-DateToday)+15,ABS(Option-2),0)-U27)),0))</f>
        <v>5.0333172986556605</v>
      </c>
      <c r="AE27" s="351">
        <f ca="1">IF($A27="N/A"," ",IF(OR(Dayrun=1,Dayrun=7,Dayrun=8,Dayrun=10,Dayrun=11),MAX(0,(_xll.xSPRDOPT(M27,($E27-'Pricing Inputs'!$X62*$D27),$CV27,0,($CQ27+IF(Smile=TRUE,VLOOKUP(MAX(-5,$H27-M27),Volsmile,2),0)),$CT27,$CU27,($A27-DateToday)+15,ABS(Option-2),0)-V27)),0))</f>
        <v>5.0333172986556605</v>
      </c>
      <c r="AF27" s="351">
        <f ca="1">IF($A27="N/A"," ",IF(OR(Dayrun&lt;=2,Dayrun&gt;=10),IF(OffPeakEx=TRUE,MAX(0,(_xll.xSPRDOPT(N27,($E27-'Pricing Inputs'!$X62*$D27),$CV27,0,($CQ27+IF(Smile=TRUE,VLOOKUP(MAX(-5,$H27-N27),Volsmile,2),0)),$CT27,$CU27,($A27-DateToday)+15,ABS(Option-2),0)-W27)),0),0))</f>
        <v>0.81360368603748512</v>
      </c>
      <c r="AG27" s="351">
        <f ca="1">IF($A27="N/A"," ",IF(OR(Dayrun=1,Dayrun=5,Dayrun=8,Dayrun=11),MAX(0,(_xll.xSPRDOPT(O27,($E27-'Pricing Inputs'!$X62*$D27),$CV27,0,($CQ27+IF(Smile=TRUE,VLOOKUP(MAX(-5,$H27-O27),Volsmile,2),0)),$CT27,$CU27,($A27-DateToday)+15,ABS(Option-2),0)-X27)),0))</f>
        <v>1.7400922559420025</v>
      </c>
      <c r="AH27" s="351">
        <f ca="1">IF($A27="N/A"," ",IF(OR(Dayrun=1,Dayrun=8,Dayrun=11),MAX(0,(_xll.xSPRDOPT(P27,($E27-'Pricing Inputs'!$X62*$D27),$CV27,0,($CQ27+IF(Smile=TRUE,VLOOKUP(MAX(-5,$H27-P27),Volsmile,2),0)),$CT27,$CU27,($A27-DateToday)+15,ABS(Option-2),0)-Y27)),0))</f>
        <v>1.7400922559420025</v>
      </c>
      <c r="AI27" s="351">
        <f ca="1">IF($A27="N/A"," ",IF(OR(Dayrun&lt;=2,Dayrun&gt;=11),IF(OffPeakEx=TRUE,MAX(0,(_xll.xSPRDOPT(Q27,($E27-'Pricing Inputs'!$X62*$D27),$CV27,0,($CQ27+IF(Smile=TRUE,VLOOKUP(MAX(-5,$H27-Q27),Volsmile,2),0)),$CT27,$CU27,($A27-DateToday)+15,ABS(Option-2),0)-Z27)),0),0))</f>
        <v>0.81360368603748512</v>
      </c>
      <c r="AJ27" s="355">
        <f t="shared" ca="1" si="55"/>
        <v>-23.707999999999991</v>
      </c>
      <c r="AK27" s="356">
        <f t="shared" ca="1" si="56"/>
        <v>-23.707999999999991</v>
      </c>
      <c r="AL27" s="356">
        <f t="shared" ca="1" si="57"/>
        <v>11.861999694824227</v>
      </c>
      <c r="AM27" s="356">
        <f t="shared" ca="1" si="58"/>
        <v>0.70199221801758682</v>
      </c>
      <c r="AN27" s="356">
        <f t="shared" ca="1" si="59"/>
        <v>0.70199221801758682</v>
      </c>
      <c r="AO27" s="356">
        <f t="shared" ca="1" si="60"/>
        <v>11.861999694824227</v>
      </c>
      <c r="AP27" s="356">
        <f t="shared" ca="1" si="61"/>
        <v>8.2020017547607509</v>
      </c>
      <c r="AQ27" s="356">
        <f t="shared" ca="1" si="62"/>
        <v>8.2020017547607509</v>
      </c>
      <c r="AR27" s="357">
        <f t="shared" ca="1" si="63"/>
        <v>11.861999694824227</v>
      </c>
      <c r="AS27" s="364">
        <f t="shared" ca="1" si="64"/>
        <v>16928.518669566605</v>
      </c>
      <c r="AT27" s="364">
        <f t="shared" ca="1" si="65"/>
        <v>16928.518669566605</v>
      </c>
      <c r="AU27" s="364">
        <f t="shared" ca="1" si="66"/>
        <v>16928.518669566605</v>
      </c>
      <c r="AV27" s="364">
        <f t="shared" ca="1" si="67"/>
        <v>4030.5996832301435</v>
      </c>
      <c r="AW27" s="364">
        <f t="shared" ca="1" si="68"/>
        <v>4030.5996832301435</v>
      </c>
      <c r="AX27" s="364">
        <f t="shared" ca="1" si="69"/>
        <v>4030.5996832301435</v>
      </c>
      <c r="AY27" s="364">
        <f t="shared" ca="1" si="70"/>
        <v>4030.5996832301435</v>
      </c>
      <c r="AZ27" s="364">
        <f t="shared" ca="1" si="71"/>
        <v>4030.5996832301435</v>
      </c>
      <c r="BA27" s="365">
        <f t="shared" ca="1" si="72"/>
        <v>4030.5996832301435</v>
      </c>
      <c r="BB27" s="461">
        <f ca="1">IF($A27="N/A"," ",IF(Dayrun&gt;=3,(MAX(0,(_xll.xSPRDOPT(I27,($E27-'Pricing Inputs'!$X62*$D27),$CV27,0,($CN27+IF(Smile=TRUE,VLOOKUP(MAX(-5,$H27-I27),Volsmile,2),0)),$CT27,$CU27,($A27-DateToday)+15,ABS(Option-2),1)*DE27*8))),0))</f>
        <v>0</v>
      </c>
      <c r="BC27" s="460">
        <f ca="1">IF($A27="N/A"," ",IF(Dayrun&gt;=6,MAX(0,(_xll.xSPRDOPT(J27,($E27-'Pricing Inputs'!$X62*$D27),$CV27,0,($CN27+IF(Smile=TRUE,VLOOKUP(MAX(-5,$H27-J27),Volsmile,2),0)),$CT27,$CU27,($A27-DateToday)+15,ABS(Option-2),1)*DE27*8)),0))</f>
        <v>0</v>
      </c>
      <c r="BD27" s="460">
        <f ca="1">IF($A27="N/A"," ",IF(OR(Dayrun&lt;=2,Dayrun&gt;=9),IF(OffPeakEx=TRUE,MAX(0,(_xll.xSPRDOPT(K27,($E27-'Pricing Inputs'!$X62*$D27),$CV27,0,($CQ27+IF(Smile=TRUE,VLOOKUP(MAX(-5,$H27-K27),Volsmile,2),0)),$CT27,$CU27,($A27-DateToday)+15,ABS(Option-2),1)*DE27*8)),0),0))</f>
        <v>0</v>
      </c>
      <c r="BE27" s="460">
        <f ca="1">IF($A27="N/A"," ",IF(OR(Dayrun=1,Dayrun=4,Dayrun=5,Dayrun=7,Dayrun=8,Dayrun=10,Dayrun=11),MAX(0,(_xll.xSPRDOPT(L27,($E27-'Pricing Inputs'!$X62*$D27),$CV27,0,($CQ27+IF(Smile=TRUE,VLOOKUP(MAX(-5,$H27-L27),Volsmile,2),0)),$CT27,$CU27,($A27-DateToday)+15,ABS(Option-2),1)*DF27*8)),0))</f>
        <v>0</v>
      </c>
      <c r="BF27" s="460">
        <f ca="1">IF($A27="N/A"," ",IF(OR(Dayrun=1,Dayrun=7,Dayrun=8,Dayrun=10,Dayrun=11),MAX(0,(_xll.xSPRDOPT(M27,($E27-'Pricing Inputs'!$X62*$D27),$CV27,0,($CQ27+IF(Smile=TRUE,VLOOKUP(MAX(-5,$H27-M27),Volsmile,2),0)),$CT27,$CU27,($A27-DateToday)+15,ABS(Option-2),1)*DF27*8)),0))</f>
        <v>0</v>
      </c>
      <c r="BG27" s="460">
        <f ca="1">IF($A27="N/A"," ",IF(OR(Dayrun&lt;=2,Dayrun&gt;=10),IF(OffPeakEx=TRUE,MAX(0,(_xll.xSPRDOPT(N27,($E27-'Pricing Inputs'!$X62*$D27),$CV27,0,($CQ27+IF(Smile=TRUE,VLOOKUP(MAX(-5,$H27-N27),Volsmile,2),0)),$CT27,$CU27,($A27-DateToday)+15,ABS(Option-2),1)*DF27*8)),0),0))</f>
        <v>0</v>
      </c>
      <c r="BH27" s="460">
        <f ca="1">IF($A27="N/A"," ",IF(OR(Dayrun=1,Dayrun=5,Dayrun=8,Dayrun=11),MAX(0,(_xll.xSPRDOPT(O27,($E27-'Pricing Inputs'!$X62*$D27),$CV27,0,($CQ27+IF(Smile=TRUE,VLOOKUP(MAX(-5,$H27-O27),Volsmile,2),0)),$CT27,$CU27,($A27-DateToday)+15,ABS(Option-2),1)*DG27*8)),0))</f>
        <v>0</v>
      </c>
      <c r="BI27" s="460">
        <f ca="1">IF($A27="N/A"," ",IF(OR(Dayrun=1,Dayrun=8,Dayrun=11),MAX(0,(_xll.xSPRDOPT(P27,($E27-'Pricing Inputs'!$X62*$D27),$CV27,0,($CQ27+IF(Smile=TRUE,VLOOKUP(MAX(-5,$H27-P27),Volsmile,2),0)),$CT27,$CU27,($A27-DateToday)+15,ABS(Option-2),1)*DG27*8)),0))</f>
        <v>0</v>
      </c>
      <c r="BJ27" s="462">
        <f ca="1">IF($A27="N/A"," ",IF(OR(Dayrun&lt;=2,Dayrun&gt;=11),IF(OffPeakEx=TRUE,MAX(0,(_xll.xSPRDOPT(Q27,($E27-'Pricing Inputs'!$X62*$D27),$CV27,0,($CQ27+IF(Smile=TRUE,VLOOKUP(MAX(-5,$H27-Q27),Volsmile,2),0)),$CT27,$CU27,($A27-DateToday)+15,ABS(Option-2),1)*DG27*8)),0),0))</f>
        <v>0</v>
      </c>
      <c r="BK27" s="358">
        <f t="shared" ca="1" si="0"/>
        <v>0</v>
      </c>
      <c r="BL27" s="359">
        <f t="shared" ca="1" si="1"/>
        <v>0</v>
      </c>
      <c r="BM27" s="359">
        <f t="shared" ca="1" si="2"/>
        <v>200806.08329222532</v>
      </c>
      <c r="BN27" s="359">
        <f t="shared" ca="1" si="3"/>
        <v>2829.4496115717111</v>
      </c>
      <c r="BO27" s="359">
        <f t="shared" ca="1" si="4"/>
        <v>2829.4496115717111</v>
      </c>
      <c r="BP27" s="359">
        <f t="shared" ca="1" si="5"/>
        <v>47810.972212434586</v>
      </c>
      <c r="BQ27" s="359">
        <f t="shared" ca="1" si="6"/>
        <v>33058.985674591764</v>
      </c>
      <c r="BR27" s="359">
        <f t="shared" ca="1" si="7"/>
        <v>33058.985674591764</v>
      </c>
      <c r="BS27" s="360">
        <f t="shared" ca="1" si="8"/>
        <v>47810.972212434586</v>
      </c>
      <c r="BT27" s="361">
        <f t="shared" ca="1" si="9"/>
        <v>73962.641688483127</v>
      </c>
      <c r="BU27" s="362">
        <f t="shared" ca="1" si="10"/>
        <v>73962.641688483127</v>
      </c>
      <c r="BV27" s="362">
        <f t="shared" ca="1" si="11"/>
        <v>13773.105188713773</v>
      </c>
      <c r="BW27" s="362">
        <f t="shared" ca="1" si="12"/>
        <v>20287.287109558307</v>
      </c>
      <c r="BX27" s="362">
        <f t="shared" ca="1" si="13"/>
        <v>20287.287109558307</v>
      </c>
      <c r="BY27" s="362">
        <f t="shared" ca="1" si="14"/>
        <v>3279.3107592175647</v>
      </c>
      <c r="BZ27" s="362">
        <f t="shared" ca="1" si="15"/>
        <v>7013.6152955910611</v>
      </c>
      <c r="CA27" s="362">
        <f t="shared" ca="1" si="16"/>
        <v>7013.6152955910611</v>
      </c>
      <c r="CB27" s="363">
        <f t="shared" ca="1" si="17"/>
        <v>3279.3107592175647</v>
      </c>
      <c r="CC27" s="366">
        <f t="shared" ca="1" si="18"/>
        <v>-401341.32061808492</v>
      </c>
      <c r="CD27" s="367">
        <f t="shared" ca="1" si="19"/>
        <v>-401341.32061808492</v>
      </c>
      <c r="CE27" s="367">
        <f t="shared" ca="1" si="20"/>
        <v>200806.08329222532</v>
      </c>
      <c r="CF27" s="367">
        <f t="shared" ca="1" si="21"/>
        <v>2829.4496115717111</v>
      </c>
      <c r="CG27" s="367">
        <f t="shared" ca="1" si="22"/>
        <v>2829.4496115717111</v>
      </c>
      <c r="CH27" s="367">
        <f t="shared" ca="1" si="23"/>
        <v>47810.972212434586</v>
      </c>
      <c r="CI27" s="367">
        <f t="shared" ca="1" si="24"/>
        <v>33058.985674591764</v>
      </c>
      <c r="CJ27" s="367">
        <f t="shared" ca="1" si="25"/>
        <v>33058.985674591764</v>
      </c>
      <c r="CK27" s="368">
        <f t="shared" ca="1" si="26"/>
        <v>47810.972212434586</v>
      </c>
      <c r="CL27" s="369">
        <f t="shared" si="73"/>
        <v>0.39</v>
      </c>
      <c r="CM27" s="370">
        <f t="shared" si="74"/>
        <v>0.7</v>
      </c>
      <c r="CN27" s="370">
        <f t="shared" si="75"/>
        <v>0.7</v>
      </c>
      <c r="CO27" s="370">
        <f t="shared" si="76"/>
        <v>0.19500000000000001</v>
      </c>
      <c r="CP27" s="370">
        <f t="shared" si="77"/>
        <v>0.42</v>
      </c>
      <c r="CQ27" s="370">
        <f t="shared" si="78"/>
        <v>0.42</v>
      </c>
      <c r="CR27" s="370">
        <f t="shared" ca="1" si="27"/>
        <v>0.3</v>
      </c>
      <c r="CS27" s="370">
        <f t="shared" ca="1" si="28"/>
        <v>0.65</v>
      </c>
      <c r="CT27" s="370">
        <f t="shared" ca="1" si="29"/>
        <v>0.3105549387357901</v>
      </c>
      <c r="CU27" s="370">
        <f>IF($A27="N/A"," ",IF('Pricing Inputs'!$AR$23=TRUE,Inputs!$S$22,VLOOKUP($A27,CorrelationTable,2,FALSE)))</f>
        <v>0.75</v>
      </c>
      <c r="CV27" s="371">
        <f ca="1">IF($A27="N/A"," ",F27+G27+(D27*('Pricing Inputs'!X62)))</f>
        <v>0</v>
      </c>
      <c r="CW27" s="372">
        <f ca="1">IF($A27="N/A"," ",IF(PV=1,0,'Pricing Inputs'!Y62))</f>
        <v>4.4520984403078501E-2</v>
      </c>
      <c r="CX27" s="373">
        <f t="shared" ca="1" si="30"/>
        <v>0.91025286432478392</v>
      </c>
      <c r="CY27" s="417">
        <f ca="1">IF($A27="N/A"," ",(IF(MONTH(A27)&gt;=4,IF(MONTH(A27)&lt;=10,Inputs!$S$26,Inputs!$S$27),Inputs!$S$27))*$CX27)</f>
        <v>111.96110231194842</v>
      </c>
      <c r="CZ27" s="374">
        <f t="shared" ca="1" si="79"/>
        <v>71776.870572326952</v>
      </c>
      <c r="DA27" s="446">
        <f t="shared" ca="1" si="80"/>
        <v>296428.02771709446</v>
      </c>
      <c r="DB27" s="375">
        <f t="shared" ca="1" si="81"/>
        <v>202527.08818726498</v>
      </c>
      <c r="DC27" s="375">
        <f t="shared" ca="1" si="82"/>
        <v>20331.726707148904</v>
      </c>
      <c r="DD27" s="376">
        <f t="shared" ca="1" si="83"/>
        <v>-434477.74294674845</v>
      </c>
      <c r="DE27" s="377">
        <f t="shared" si="84"/>
        <v>18.900000000000002</v>
      </c>
      <c r="DF27" s="378">
        <f t="shared" si="85"/>
        <v>4.5</v>
      </c>
      <c r="DG27" s="379">
        <f t="shared" si="86"/>
        <v>4.5</v>
      </c>
      <c r="DH27" s="380">
        <f>IF($A27="N/A"," ",IF(Option=1,$D27*Inputs!$S$15*SUM(AS27:BA27),0))</f>
        <v>0</v>
      </c>
      <c r="DI27" s="381">
        <f>IF($A27="N/A"," ",IF(Option=1,$D27*Inputs!$S$16*SUM(AS27:BA27),0))</f>
        <v>0</v>
      </c>
      <c r="DJ27" s="463">
        <f t="shared" ca="1" si="87"/>
        <v>33857.03733913321</v>
      </c>
      <c r="DK27" s="463">
        <f t="shared" ca="1" si="88"/>
        <v>41112.116768947468</v>
      </c>
      <c r="DL27" s="463">
        <f t="shared" ca="1" si="89"/>
        <v>0</v>
      </c>
      <c r="DM27" s="463">
        <f t="shared" ca="1" si="90"/>
        <v>0</v>
      </c>
    </row>
    <row r="28" spans="1:117" x14ac:dyDescent="0.2">
      <c r="A28" s="343">
        <f>IF(A27="N/A","N/A",IF(EDATE(A27,1)&gt;Inputs!$S$5,"N/A",EDATE(A27,1)))</f>
        <v>37865</v>
      </c>
      <c r="B28" s="344">
        <f t="shared" si="31"/>
        <v>2003</v>
      </c>
      <c r="C28" s="345">
        <f t="shared" ca="1" si="32"/>
        <v>3.665</v>
      </c>
      <c r="D28" s="346">
        <f t="shared" si="33"/>
        <v>9.5</v>
      </c>
      <c r="E28" s="347">
        <f t="shared" ca="1" si="34"/>
        <v>34.817500000000003</v>
      </c>
      <c r="F28" s="348">
        <f t="shared" ca="1" si="35"/>
        <v>0</v>
      </c>
      <c r="G28" s="348">
        <f ca="1">IF(A28="N/A"," ",Perstart/VLOOKUP(Dayrun,'Pricing Inputs'!$AQ$4:$AS$14,3)/(CY28/CX28))</f>
        <v>0</v>
      </c>
      <c r="H28" s="349">
        <f t="shared" ca="1" si="36"/>
        <v>34.817500000000003</v>
      </c>
      <c r="I28" s="350">
        <f t="shared" si="37"/>
        <v>32.1</v>
      </c>
      <c r="J28" s="351">
        <f t="shared" si="38"/>
        <v>32.1</v>
      </c>
      <c r="K28" s="351">
        <f t="shared" si="39"/>
        <v>16.680000305175781</v>
      </c>
      <c r="L28" s="351">
        <f t="shared" si="40"/>
        <v>25.839998245239258</v>
      </c>
      <c r="M28" s="351">
        <f t="shared" si="41"/>
        <v>25.839998245239258</v>
      </c>
      <c r="N28" s="351">
        <f t="shared" si="42"/>
        <v>16.680000305175781</v>
      </c>
      <c r="O28" s="351">
        <f t="shared" si="43"/>
        <v>20.339998245239258</v>
      </c>
      <c r="P28" s="351">
        <f t="shared" si="44"/>
        <v>20.339998245239258</v>
      </c>
      <c r="Q28" s="352">
        <f t="shared" si="45"/>
        <v>16.680000305175781</v>
      </c>
      <c r="R28" s="353">
        <f t="shared" ca="1" si="46"/>
        <v>2.7175000000000011</v>
      </c>
      <c r="S28" s="347">
        <f t="shared" ca="1" si="47"/>
        <v>2.7175000000000011</v>
      </c>
      <c r="T28" s="347">
        <f t="shared" ca="1" si="48"/>
        <v>18.137499694824221</v>
      </c>
      <c r="U28" s="347">
        <f t="shared" ca="1" si="49"/>
        <v>8.9775017547607447</v>
      </c>
      <c r="V28" s="347">
        <f t="shared" ca="1" si="50"/>
        <v>8.9775017547607447</v>
      </c>
      <c r="W28" s="347">
        <f t="shared" ca="1" si="51"/>
        <v>18.137499694824221</v>
      </c>
      <c r="X28" s="347">
        <f t="shared" ca="1" si="52"/>
        <v>14.477501754760745</v>
      </c>
      <c r="Y28" s="347">
        <f t="shared" ca="1" si="53"/>
        <v>14.477501754760745</v>
      </c>
      <c r="Z28" s="354">
        <f t="shared" ca="1" si="54"/>
        <v>18.137499694824221</v>
      </c>
      <c r="AA28" s="350">
        <f ca="1">IF($A28="N/A"," ",IF(Dayrun&gt;=3,(MAX(0,(_xll.xSPRDOPT(I28,($E28-'Pricing Inputs'!$X63*$D28),$CV28,0,($CN28+IF(Smile=TRUE,VLOOKUP(MAX(-5,$H28-I28),Volsmile,2),0)),$CT28,$CU28,($A28-DateToday)+15,ABS(Option-2),0)-R28))),0))</f>
        <v>8.3857068673628916</v>
      </c>
      <c r="AB28" s="351">
        <f ca="1">IF($A28="N/A"," ",IF(Dayrun&gt;=6,MAX(0,(_xll.xSPRDOPT(J28,($E28-'Pricing Inputs'!$X63*$D28),$CV28,0,($CN28+IF(Smile=TRUE,VLOOKUP(MAX(-5,$H28-J28),Volsmile,2),0)),$CT28,$CU28,($A28-DateToday)+15,ABS(Option-2),0)-S28)),0))</f>
        <v>8.3857068673628916</v>
      </c>
      <c r="AC28" s="351">
        <f ca="1">IF($A28="N/A"," ",IF(OR(Dayrun&lt;=2,Dayrun&gt;=9),IF(OffPeakEx=TRUE,MAX(0,(_xll.xSPRDOPT(K28,($E28-'Pricing Inputs'!$X63*$D28),$CV28,0,($CQ28+IF(Smile=TRUE,VLOOKUP(MAX(-5,$H28-K28),Volsmile,2),0)),$CT28,$CU28,($A28-DateToday)+15,ABS(Option-2),0)-T28)),0),0))</f>
        <v>0.13127781837157215</v>
      </c>
      <c r="AD28" s="351">
        <f ca="1">IF($A28="N/A"," ",IF(OR(Dayrun=1,Dayrun=4,Dayrun=5,Dayrun=7,Dayrun=8,Dayrun=10,Dayrun=11),MAX(0,(_xll.xSPRDOPT(L28,($E28-'Pricing Inputs'!$X63*$D28),$CV28,0,($CQ28+IF(Smile=TRUE,VLOOKUP(MAX(-5,$H28-L28),Volsmile,2),0)),$CT28,$CU28,($A28-DateToday)+15,ABS(Option-2),0)-U28)),0))</f>
        <v>1.6118941828602757</v>
      </c>
      <c r="AE28" s="351">
        <f ca="1">IF($A28="N/A"," ",IF(OR(Dayrun=1,Dayrun=7,Dayrun=8,Dayrun=10,Dayrun=11),MAX(0,(_xll.xSPRDOPT(M28,($E28-'Pricing Inputs'!$X63*$D28),$CV28,0,($CQ28+IF(Smile=TRUE,VLOOKUP(MAX(-5,$H28-M28),Volsmile,2),0)),$CT28,$CU28,($A28-DateToday)+15,ABS(Option-2),0)-V28)),0))</f>
        <v>1.6118941828602757</v>
      </c>
      <c r="AF28" s="351">
        <f ca="1">IF($A28="N/A"," ",IF(OR(Dayrun&lt;=2,Dayrun&gt;=10),IF(OffPeakEx=TRUE,MAX(0,(_xll.xSPRDOPT(N28,($E28-'Pricing Inputs'!$X63*$D28),$CV28,0,($CQ28+IF(Smile=TRUE,VLOOKUP(MAX(-5,$H28-N28),Volsmile,2),0)),$CT28,$CU28,($A28-DateToday)+15,ABS(Option-2),0)-W28)),0),0))</f>
        <v>0.13127781837157215</v>
      </c>
      <c r="AG28" s="351">
        <f ca="1">IF($A28="N/A"," ",IF(OR(Dayrun=1,Dayrun=5,Dayrun=8,Dayrun=11),MAX(0,(_xll.xSPRDOPT(O28,($E28-'Pricing Inputs'!$X63*$D28),$CV28,0,($CQ28+IF(Smile=TRUE,VLOOKUP(MAX(-5,$H28-O28),Volsmile,2),0)),$CT28,$CU28,($A28-DateToday)+15,ABS(Option-2),0)-X28)),0))</f>
        <v>0.45614591938935334</v>
      </c>
      <c r="AH28" s="351">
        <f ca="1">IF($A28="N/A"," ",IF(OR(Dayrun=1,Dayrun=8,Dayrun=11),MAX(0,(_xll.xSPRDOPT(P28,($E28-'Pricing Inputs'!$X63*$D28),$CV28,0,($CQ28+IF(Smile=TRUE,VLOOKUP(MAX(-5,$H28-P28),Volsmile,2),0)),$CT28,$CU28,($A28-DateToday)+15,ABS(Option-2),0)-Y28)),0))</f>
        <v>0.45614591938935334</v>
      </c>
      <c r="AI28" s="351">
        <f ca="1">IF($A28="N/A"," ",IF(OR(Dayrun&lt;=2,Dayrun&gt;=11),IF(OffPeakEx=TRUE,MAX(0,(_xll.xSPRDOPT(Q28,($E28-'Pricing Inputs'!$X63*$D28),$CV28,0,($CQ28+IF(Smile=TRUE,VLOOKUP(MAX(-5,$H28-Q28),Volsmile,2),0)),$CT28,$CU28,($A28-DateToday)+15,ABS(Option-2),0)-Z28)),0),0))</f>
        <v>0.13127781837157215</v>
      </c>
      <c r="AJ28" s="355">
        <f t="shared" ca="1" si="55"/>
        <v>2.7175000000000011</v>
      </c>
      <c r="AK28" s="356">
        <f t="shared" ca="1" si="56"/>
        <v>2.7175000000000011</v>
      </c>
      <c r="AL28" s="356">
        <f t="shared" ca="1" si="57"/>
        <v>18.137499694824221</v>
      </c>
      <c r="AM28" s="356">
        <f t="shared" ca="1" si="58"/>
        <v>8.9775017547607447</v>
      </c>
      <c r="AN28" s="356">
        <f t="shared" ca="1" si="59"/>
        <v>8.9775017547607447</v>
      </c>
      <c r="AO28" s="356">
        <f t="shared" ca="1" si="60"/>
        <v>18.137499694824221</v>
      </c>
      <c r="AP28" s="356">
        <f t="shared" ca="1" si="61"/>
        <v>14.477501754760745</v>
      </c>
      <c r="AQ28" s="356">
        <f t="shared" ca="1" si="62"/>
        <v>14.477501754760745</v>
      </c>
      <c r="AR28" s="357">
        <f t="shared" ca="1" si="63"/>
        <v>18.137499694824221</v>
      </c>
      <c r="AS28" s="364">
        <f t="shared" ca="1" si="64"/>
        <v>16849.569749105471</v>
      </c>
      <c r="AT28" s="364">
        <f t="shared" ca="1" si="65"/>
        <v>16849.569749105471</v>
      </c>
      <c r="AU28" s="364">
        <f t="shared" ca="1" si="66"/>
        <v>16849.569749105471</v>
      </c>
      <c r="AV28" s="364">
        <f t="shared" ca="1" si="67"/>
        <v>3209.4418569724703</v>
      </c>
      <c r="AW28" s="364">
        <f t="shared" ca="1" si="68"/>
        <v>3209.4418569724703</v>
      </c>
      <c r="AX28" s="364">
        <f t="shared" ca="1" si="69"/>
        <v>3209.4418569724703</v>
      </c>
      <c r="AY28" s="364">
        <f t="shared" ca="1" si="70"/>
        <v>4011.8023212155877</v>
      </c>
      <c r="AZ28" s="364">
        <f t="shared" ca="1" si="71"/>
        <v>4011.8023212155877</v>
      </c>
      <c r="BA28" s="365">
        <f t="shared" ca="1" si="72"/>
        <v>4011.8023212155877</v>
      </c>
      <c r="BB28" s="461">
        <f ca="1">IF($A28="N/A"," ",IF(Dayrun&gt;=3,(MAX(0,(_xll.xSPRDOPT(I28,($E28-'Pricing Inputs'!$X63*$D28),$CV28,0,($CN28+IF(Smile=TRUE,VLOOKUP(MAX(-5,$H28-I28),Volsmile,2),0)),$CT28,$CU28,($A28-DateToday)+15,ABS(Option-2),1)*DE28*8))),0))</f>
        <v>0</v>
      </c>
      <c r="BC28" s="460">
        <f ca="1">IF($A28="N/A"," ",IF(Dayrun&gt;=6,MAX(0,(_xll.xSPRDOPT(J28,($E28-'Pricing Inputs'!$X63*$D28),$CV28,0,($CN28+IF(Smile=TRUE,VLOOKUP(MAX(-5,$H28-J28),Volsmile,2),0)),$CT28,$CU28,($A28-DateToday)+15,ABS(Option-2),1)*DE28*8)),0))</f>
        <v>0</v>
      </c>
      <c r="BD28" s="460">
        <f ca="1">IF($A28="N/A"," ",IF(OR(Dayrun&lt;=2,Dayrun&gt;=9),IF(OffPeakEx=TRUE,MAX(0,(_xll.xSPRDOPT(K28,($E28-'Pricing Inputs'!$X63*$D28),$CV28,0,($CQ28+IF(Smile=TRUE,VLOOKUP(MAX(-5,$H28-K28),Volsmile,2),0)),$CT28,$CU28,($A28-DateToday)+15,ABS(Option-2),1)*DE28*8)),0),0))</f>
        <v>0</v>
      </c>
      <c r="BE28" s="460">
        <f ca="1">IF($A28="N/A"," ",IF(OR(Dayrun=1,Dayrun=4,Dayrun=5,Dayrun=7,Dayrun=8,Dayrun=10,Dayrun=11),MAX(0,(_xll.xSPRDOPT(L28,($E28-'Pricing Inputs'!$X63*$D28),$CV28,0,($CQ28+IF(Smile=TRUE,VLOOKUP(MAX(-5,$H28-L28),Volsmile,2),0)),$CT28,$CU28,($A28-DateToday)+15,ABS(Option-2),1)*DF28*8)),0))</f>
        <v>0</v>
      </c>
      <c r="BF28" s="460">
        <f ca="1">IF($A28="N/A"," ",IF(OR(Dayrun=1,Dayrun=7,Dayrun=8,Dayrun=10,Dayrun=11),MAX(0,(_xll.xSPRDOPT(M28,($E28-'Pricing Inputs'!$X63*$D28),$CV28,0,($CQ28+IF(Smile=TRUE,VLOOKUP(MAX(-5,$H28-M28),Volsmile,2),0)),$CT28,$CU28,($A28-DateToday)+15,ABS(Option-2),1)*DF28*8)),0))</f>
        <v>0</v>
      </c>
      <c r="BG28" s="460">
        <f ca="1">IF($A28="N/A"," ",IF(OR(Dayrun&lt;=2,Dayrun&gt;=10),IF(OffPeakEx=TRUE,MAX(0,(_xll.xSPRDOPT(N28,($E28-'Pricing Inputs'!$X63*$D28),$CV28,0,($CQ28+IF(Smile=TRUE,VLOOKUP(MAX(-5,$H28-N28),Volsmile,2),0)),$CT28,$CU28,($A28-DateToday)+15,ABS(Option-2),1)*DF28*8)),0),0))</f>
        <v>0</v>
      </c>
      <c r="BH28" s="460">
        <f ca="1">IF($A28="N/A"," ",IF(OR(Dayrun=1,Dayrun=5,Dayrun=8,Dayrun=11),MAX(0,(_xll.xSPRDOPT(O28,($E28-'Pricing Inputs'!$X63*$D28),$CV28,0,($CQ28+IF(Smile=TRUE,VLOOKUP(MAX(-5,$H28-O28),Volsmile,2),0)),$CT28,$CU28,($A28-DateToday)+15,ABS(Option-2),1)*DG28*8)),0))</f>
        <v>0</v>
      </c>
      <c r="BI28" s="460">
        <f ca="1">IF($A28="N/A"," ",IF(OR(Dayrun=1,Dayrun=8,Dayrun=11),MAX(0,(_xll.xSPRDOPT(P28,($E28-'Pricing Inputs'!$X63*$D28),$CV28,0,($CQ28+IF(Smile=TRUE,VLOOKUP(MAX(-5,$H28-P28),Volsmile,2),0)),$CT28,$CU28,($A28-DateToday)+15,ABS(Option-2),1)*DG28*8)),0))</f>
        <v>0</v>
      </c>
      <c r="BJ28" s="462">
        <f ca="1">IF($A28="N/A"," ",IF(OR(Dayrun&lt;=2,Dayrun&gt;=11),IF(OffPeakEx=TRUE,MAX(0,(_xll.xSPRDOPT(Q28,($E28-'Pricing Inputs'!$X63*$D28),$CV28,0,($CQ28+IF(Smile=TRUE,VLOOKUP(MAX(-5,$H28-Q28),Volsmile,2),0)),$CT28,$CU28,($A28-DateToday)+15,ABS(Option-2),1)*DG28*8)),0),0))</f>
        <v>0</v>
      </c>
      <c r="BK28" s="358">
        <f t="shared" ca="1" si="0"/>
        <v>45788.705793194138</v>
      </c>
      <c r="BL28" s="359">
        <f t="shared" ca="1" si="1"/>
        <v>45788.705793194138</v>
      </c>
      <c r="BM28" s="359">
        <f t="shared" ca="1" si="2"/>
        <v>305609.06618231989</v>
      </c>
      <c r="BN28" s="359">
        <f t="shared" ca="1" si="3"/>
        <v>28812.769902772936</v>
      </c>
      <c r="BO28" s="359">
        <f t="shared" ca="1" si="4"/>
        <v>28812.769902772936</v>
      </c>
      <c r="BP28" s="359">
        <f t="shared" ca="1" si="5"/>
        <v>58211.25070139426</v>
      </c>
      <c r="BQ28" s="359">
        <f t="shared" ca="1" si="6"/>
        <v>58080.875145151898</v>
      </c>
      <c r="BR28" s="359">
        <f t="shared" ca="1" si="7"/>
        <v>58080.875145151898</v>
      </c>
      <c r="BS28" s="360">
        <f t="shared" ca="1" si="8"/>
        <v>72764.063376742823</v>
      </c>
      <c r="BT28" s="361">
        <f t="shared" ca="1" si="9"/>
        <v>141295.55275718379</v>
      </c>
      <c r="BU28" s="362">
        <f t="shared" ca="1" si="10"/>
        <v>141295.55275718379</v>
      </c>
      <c r="BV28" s="362">
        <f t="shared" ca="1" si="11"/>
        <v>2211.9747571622047</v>
      </c>
      <c r="BW28" s="362">
        <f t="shared" ca="1" si="12"/>
        <v>5173.2806594822059</v>
      </c>
      <c r="BX28" s="362">
        <f t="shared" ca="1" si="13"/>
        <v>5173.2806594822059</v>
      </c>
      <c r="BY28" s="362">
        <f t="shared" ca="1" si="14"/>
        <v>421.32852517375323</v>
      </c>
      <c r="BZ28" s="362">
        <f t="shared" ca="1" si="15"/>
        <v>1829.9672582192261</v>
      </c>
      <c r="CA28" s="362">
        <f t="shared" ca="1" si="16"/>
        <v>1829.9672582192261</v>
      </c>
      <c r="CB28" s="363">
        <f t="shared" ca="1" si="17"/>
        <v>526.66065646719153</v>
      </c>
      <c r="CC28" s="366">
        <f t="shared" ca="1" si="18"/>
        <v>45788.705793194138</v>
      </c>
      <c r="CD28" s="367">
        <f t="shared" ca="1" si="19"/>
        <v>45788.705793194138</v>
      </c>
      <c r="CE28" s="367">
        <f t="shared" ca="1" si="20"/>
        <v>305609.06618231989</v>
      </c>
      <c r="CF28" s="367">
        <f t="shared" ca="1" si="21"/>
        <v>28812.769902772936</v>
      </c>
      <c r="CG28" s="367">
        <f t="shared" ca="1" si="22"/>
        <v>28812.769902772936</v>
      </c>
      <c r="CH28" s="367">
        <f t="shared" ca="1" si="23"/>
        <v>58211.25070139426</v>
      </c>
      <c r="CI28" s="367">
        <f t="shared" ca="1" si="24"/>
        <v>58080.875145151898</v>
      </c>
      <c r="CJ28" s="367">
        <f t="shared" ca="1" si="25"/>
        <v>58080.875145151898</v>
      </c>
      <c r="CK28" s="368">
        <f t="shared" ca="1" si="26"/>
        <v>72764.063376742823</v>
      </c>
      <c r="CL28" s="369">
        <f t="shared" si="73"/>
        <v>0.39</v>
      </c>
      <c r="CM28" s="370">
        <f t="shared" si="74"/>
        <v>0.7</v>
      </c>
      <c r="CN28" s="370">
        <f t="shared" si="75"/>
        <v>0.7</v>
      </c>
      <c r="CO28" s="370">
        <f t="shared" si="76"/>
        <v>0.19500000000000001</v>
      </c>
      <c r="CP28" s="370">
        <f t="shared" si="77"/>
        <v>0.42</v>
      </c>
      <c r="CQ28" s="370">
        <f t="shared" si="78"/>
        <v>0.42</v>
      </c>
      <c r="CR28" s="370">
        <f t="shared" ca="1" si="27"/>
        <v>0.3</v>
      </c>
      <c r="CS28" s="370">
        <f t="shared" ca="1" si="28"/>
        <v>0.7</v>
      </c>
      <c r="CT28" s="370">
        <f t="shared" ca="1" si="29"/>
        <v>0.31243556036636305</v>
      </c>
      <c r="CU28" s="370">
        <f>IF($A28="N/A"," ",IF('Pricing Inputs'!$AR$23=TRUE,Inputs!$S$22,VLOOKUP($A28,CorrelationTable,2,FALSE)))</f>
        <v>0.75</v>
      </c>
      <c r="CV28" s="371">
        <f ca="1">IF($A28="N/A"," ",F28+G28+(D28*('Pricing Inputs'!X63)))</f>
        <v>0</v>
      </c>
      <c r="CW28" s="372">
        <f ca="1">IF($A28="N/A"," ",IF(PV=1,0,'Pricing Inputs'!Y63))</f>
        <v>4.5008707542749E-2</v>
      </c>
      <c r="CX28" s="373">
        <f t="shared" ca="1" si="30"/>
        <v>0.90600775095202968</v>
      </c>
      <c r="CY28" s="417">
        <f ca="1">IF($A28="N/A"," ",(IF(MONTH(A28)&gt;=4,IF(MONTH(A28)&lt;=10,Inputs!$S$26,Inputs!$S$27),Inputs!$S$27))*$CX28)</f>
        <v>111.43895336709966</v>
      </c>
      <c r="CZ28" s="374">
        <f t="shared" ca="1" si="79"/>
        <v>265364.70168223797</v>
      </c>
      <c r="DA28" s="446">
        <f t="shared" ca="1" si="80"/>
        <v>436584.38026045699</v>
      </c>
      <c r="DB28" s="375">
        <f t="shared" ca="1" si="81"/>
        <v>296597.60134977044</v>
      </c>
      <c r="DC28" s="375">
        <f t="shared" ca="1" si="82"/>
        <v>3159.9639388031496</v>
      </c>
      <c r="DD28" s="376">
        <f t="shared" ca="1" si="83"/>
        <v>701949.08194269473</v>
      </c>
      <c r="DE28" s="377">
        <f t="shared" si="84"/>
        <v>18.900000000000002</v>
      </c>
      <c r="DF28" s="378">
        <f t="shared" si="85"/>
        <v>3.6</v>
      </c>
      <c r="DG28" s="379">
        <f t="shared" si="86"/>
        <v>4.5</v>
      </c>
      <c r="DH28" s="380">
        <f>IF($A28="N/A"," ",IF(Option=1,$D28*Inputs!$S$15*SUM(AS28:BA28),0))</f>
        <v>0</v>
      </c>
      <c r="DI28" s="381">
        <f>IF($A28="N/A"," ",IF(Option=1,$D28*Inputs!$S$16*SUM(AS28:BA28),0))</f>
        <v>0</v>
      </c>
      <c r="DJ28" s="463">
        <f t="shared" ca="1" si="87"/>
        <v>33699.139498210941</v>
      </c>
      <c r="DK28" s="463">
        <f t="shared" ca="1" si="88"/>
        <v>38513.302283669647</v>
      </c>
      <c r="DL28" s="463">
        <f t="shared" ca="1" si="89"/>
        <v>0</v>
      </c>
      <c r="DM28" s="463">
        <f t="shared" ca="1" si="90"/>
        <v>0</v>
      </c>
    </row>
    <row r="29" spans="1:117" x14ac:dyDescent="0.2">
      <c r="A29" s="343">
        <f>IF(A28="N/A","N/A",IF(EDATE(A28,1)&gt;Inputs!$S$5,"N/A",EDATE(A28,1)))</f>
        <v>37895</v>
      </c>
      <c r="B29" s="344">
        <f t="shared" si="31"/>
        <v>2003</v>
      </c>
      <c r="C29" s="345">
        <f t="shared" ca="1" si="32"/>
        <v>3.68</v>
      </c>
      <c r="D29" s="346">
        <f t="shared" si="33"/>
        <v>9.5</v>
      </c>
      <c r="E29" s="347">
        <f t="shared" ca="1" si="34"/>
        <v>34.96</v>
      </c>
      <c r="F29" s="348">
        <f t="shared" ca="1" si="35"/>
        <v>0</v>
      </c>
      <c r="G29" s="348">
        <f ca="1">IF(A29="N/A"," ",Perstart/VLOOKUP(Dayrun,'Pricing Inputs'!$AQ$4:$AS$14,3)/(CY29/CX29))</f>
        <v>0</v>
      </c>
      <c r="H29" s="349">
        <f t="shared" ca="1" si="36"/>
        <v>34.96</v>
      </c>
      <c r="I29" s="350">
        <f t="shared" si="37"/>
        <v>31.001563644409181</v>
      </c>
      <c r="J29" s="351">
        <f t="shared" si="38"/>
        <v>31.001563644409181</v>
      </c>
      <c r="K29" s="351">
        <f t="shared" si="39"/>
        <v>16.180002212524414</v>
      </c>
      <c r="L29" s="351">
        <f t="shared" si="40"/>
        <v>20.83599853515625</v>
      </c>
      <c r="M29" s="351">
        <f t="shared" si="41"/>
        <v>20.83599853515625</v>
      </c>
      <c r="N29" s="351">
        <f t="shared" si="42"/>
        <v>16.180002212524414</v>
      </c>
      <c r="O29" s="351">
        <f t="shared" si="43"/>
        <v>15.336502075195313</v>
      </c>
      <c r="P29" s="351">
        <f t="shared" si="44"/>
        <v>15.336502075195313</v>
      </c>
      <c r="Q29" s="352">
        <f t="shared" si="45"/>
        <v>16.180002212524414</v>
      </c>
      <c r="R29" s="353">
        <f t="shared" ca="1" si="46"/>
        <v>3.9584363555908197</v>
      </c>
      <c r="S29" s="347">
        <f t="shared" ca="1" si="47"/>
        <v>3.9584363555908197</v>
      </c>
      <c r="T29" s="347">
        <f t="shared" ca="1" si="48"/>
        <v>18.779997787475587</v>
      </c>
      <c r="U29" s="347">
        <f t="shared" ca="1" si="49"/>
        <v>14.124001464843751</v>
      </c>
      <c r="V29" s="347">
        <f t="shared" ca="1" si="50"/>
        <v>14.124001464843751</v>
      </c>
      <c r="W29" s="347">
        <f t="shared" ca="1" si="51"/>
        <v>18.779997787475587</v>
      </c>
      <c r="X29" s="347">
        <f t="shared" ca="1" si="52"/>
        <v>19.623497924804688</v>
      </c>
      <c r="Y29" s="347">
        <f t="shared" ca="1" si="53"/>
        <v>19.623497924804688</v>
      </c>
      <c r="Z29" s="354">
        <f t="shared" ca="1" si="54"/>
        <v>18.779997787475587</v>
      </c>
      <c r="AA29" s="350">
        <f ca="1">IF($A29="N/A"," ",IF(Dayrun&gt;=3,(MAX(0,(_xll.xSPRDOPT(I29,($E29-'Pricing Inputs'!$X64*$D29),$CV29,0,($CN29+IF(Smile=TRUE,VLOOKUP(MAX(-5,$H29-I29),Volsmile,2),0)),$CT29,$CU29,($A29-DateToday)+15,ABS(Option-2),0)-R29))),0))</f>
        <v>2.9049714224640191</v>
      </c>
      <c r="AB29" s="351">
        <f ca="1">IF($A29="N/A"," ",IF(Dayrun&gt;=6,MAX(0,(_xll.xSPRDOPT(J29,($E29-'Pricing Inputs'!$X64*$D29),$CV29,0,($CN29+IF(Smile=TRUE,VLOOKUP(MAX(-5,$H29-J29),Volsmile,2),0)),$CT29,$CU29,($A29-DateToday)+15,ABS(Option-2),0)-S29)),0))</f>
        <v>2.9049714224640191</v>
      </c>
      <c r="AC29" s="351">
        <f ca="1">IF($A29="N/A"," ",IF(OR(Dayrun&lt;=2,Dayrun&gt;=9),IF(OffPeakEx=TRUE,MAX(0,(_xll.xSPRDOPT(K29,($E29-'Pricing Inputs'!$X64*$D29),$CV29,0,($CQ29+IF(Smile=TRUE,VLOOKUP(MAX(-5,$H29-K29),Volsmile,2),0)),$CT29,$CU29,($A29-DateToday)+15,ABS(Option-2),0)-T29)),0),0))</f>
        <v>1.6920013394958744E-2</v>
      </c>
      <c r="AD29" s="351">
        <f ca="1">IF($A29="N/A"," ",IF(OR(Dayrun=1,Dayrun=4,Dayrun=5,Dayrun=7,Dayrun=8,Dayrun=10,Dayrun=11),MAX(0,(_xll.xSPRDOPT(L29,($E29-'Pricing Inputs'!$X64*$D29),$CV29,0,($CQ29+IF(Smile=TRUE,VLOOKUP(MAX(-5,$H29-L29),Volsmile,2),0)),$CT29,$CU29,($A29-DateToday)+15,ABS(Option-2),0)-U29)),0))</f>
        <v>0.17305381370990958</v>
      </c>
      <c r="AE29" s="351">
        <f ca="1">IF($A29="N/A"," ",IF(OR(Dayrun=1,Dayrun=7,Dayrun=8,Dayrun=10,Dayrun=11),MAX(0,(_xll.xSPRDOPT(M29,($E29-'Pricing Inputs'!$X64*$D29),$CV29,0,($CQ29+IF(Smile=TRUE,VLOOKUP(MAX(-5,$H29-M29),Volsmile,2),0)),$CT29,$CU29,($A29-DateToday)+15,ABS(Option-2),0)-V29)),0))</f>
        <v>0.17305381370990958</v>
      </c>
      <c r="AF29" s="351">
        <f ca="1">IF($A29="N/A"," ",IF(OR(Dayrun&lt;=2,Dayrun&gt;=10),IF(OffPeakEx=TRUE,MAX(0,(_xll.xSPRDOPT(N29,($E29-'Pricing Inputs'!$X64*$D29),$CV29,0,($CQ29+IF(Smile=TRUE,VLOOKUP(MAX(-5,$H29-N29),Volsmile,2),0)),$CT29,$CU29,($A29-DateToday)+15,ABS(Option-2),0)-W29)),0),0))</f>
        <v>1.6920013394958744E-2</v>
      </c>
      <c r="AG29" s="351">
        <f ca="1">IF($A29="N/A"," ",IF(OR(Dayrun=1,Dayrun=5,Dayrun=8,Dayrun=11),MAX(0,(_xll.xSPRDOPT(O29,($E29-'Pricing Inputs'!$X64*$D29),$CV29,0,($CQ29+IF(Smile=TRUE,VLOOKUP(MAX(-5,$H29-O29),Volsmile,2),0)),$CT29,$CU29,($A29-DateToday)+15,ABS(Option-2),0)-X29)),0))</f>
        <v>9.6456044076376202E-3</v>
      </c>
      <c r="AH29" s="351">
        <f ca="1">IF($A29="N/A"," ",IF(OR(Dayrun=1,Dayrun=8,Dayrun=11),MAX(0,(_xll.xSPRDOPT(P29,($E29-'Pricing Inputs'!$X64*$D29),$CV29,0,($CQ29+IF(Smile=TRUE,VLOOKUP(MAX(-5,$H29-P29),Volsmile,2),0)),$CT29,$CU29,($A29-DateToday)+15,ABS(Option-2),0)-Y29)),0))</f>
        <v>9.6456044076376202E-3</v>
      </c>
      <c r="AI29" s="351">
        <f ca="1">IF($A29="N/A"," ",IF(OR(Dayrun&lt;=2,Dayrun&gt;=11),IF(OffPeakEx=TRUE,MAX(0,(_xll.xSPRDOPT(Q29,($E29-'Pricing Inputs'!$X64*$D29),$CV29,0,($CQ29+IF(Smile=TRUE,VLOOKUP(MAX(-5,$H29-Q29),Volsmile,2),0)),$CT29,$CU29,($A29-DateToday)+15,ABS(Option-2),0)-Z29)),0),0))</f>
        <v>1.6920013394958744E-2</v>
      </c>
      <c r="AJ29" s="355">
        <f t="shared" ca="1" si="55"/>
        <v>3.9584363555908197</v>
      </c>
      <c r="AK29" s="356">
        <f t="shared" ca="1" si="56"/>
        <v>3.9584363555908197</v>
      </c>
      <c r="AL29" s="356">
        <f t="shared" ca="1" si="57"/>
        <v>18.779997787475587</v>
      </c>
      <c r="AM29" s="356">
        <f t="shared" ca="1" si="58"/>
        <v>14.124001464843751</v>
      </c>
      <c r="AN29" s="356">
        <f t="shared" ca="1" si="59"/>
        <v>14.124001464843751</v>
      </c>
      <c r="AO29" s="356">
        <f t="shared" ca="1" si="60"/>
        <v>18.779997787475587</v>
      </c>
      <c r="AP29" s="356">
        <f t="shared" ca="1" si="61"/>
        <v>19.623497924804688</v>
      </c>
      <c r="AQ29" s="356">
        <f t="shared" ca="1" si="62"/>
        <v>19.623497924804688</v>
      </c>
      <c r="AR29" s="357">
        <f t="shared" ca="1" si="63"/>
        <v>18.779997787475587</v>
      </c>
      <c r="AS29" s="364">
        <f t="shared" ca="1" si="64"/>
        <v>18364.529466117521</v>
      </c>
      <c r="AT29" s="364">
        <f t="shared" ca="1" si="65"/>
        <v>18364.529466117521</v>
      </c>
      <c r="AU29" s="364">
        <f t="shared" ca="1" si="66"/>
        <v>18364.529466117521</v>
      </c>
      <c r="AV29" s="364">
        <f t="shared" ca="1" si="67"/>
        <v>3193.8312114986993</v>
      </c>
      <c r="AW29" s="364">
        <f t="shared" ca="1" si="68"/>
        <v>3193.8312114986993</v>
      </c>
      <c r="AX29" s="364">
        <f t="shared" ca="1" si="69"/>
        <v>3193.8312114986993</v>
      </c>
      <c r="AY29" s="364">
        <f t="shared" ca="1" si="70"/>
        <v>3193.8312114986993</v>
      </c>
      <c r="AZ29" s="364">
        <f t="shared" ca="1" si="71"/>
        <v>3193.8312114986993</v>
      </c>
      <c r="BA29" s="365">
        <f t="shared" ca="1" si="72"/>
        <v>3193.8312114986993</v>
      </c>
      <c r="BB29" s="461">
        <f ca="1">IF($A29="N/A"," ",IF(Dayrun&gt;=3,(MAX(0,(_xll.xSPRDOPT(I29,($E29-'Pricing Inputs'!$X64*$D29),$CV29,0,($CN29+IF(Smile=TRUE,VLOOKUP(MAX(-5,$H29-I29),Volsmile,2),0)),$CT29,$CU29,($A29-DateToday)+15,ABS(Option-2),1)*DE29*8))),0))</f>
        <v>0</v>
      </c>
      <c r="BC29" s="460">
        <f ca="1">IF($A29="N/A"," ",IF(Dayrun&gt;=6,MAX(0,(_xll.xSPRDOPT(J29,($E29-'Pricing Inputs'!$X64*$D29),$CV29,0,($CN29+IF(Smile=TRUE,VLOOKUP(MAX(-5,$H29-J29),Volsmile,2),0)),$CT29,$CU29,($A29-DateToday)+15,ABS(Option-2),1)*DE29*8)),0))</f>
        <v>0</v>
      </c>
      <c r="BD29" s="460">
        <f ca="1">IF($A29="N/A"," ",IF(OR(Dayrun&lt;=2,Dayrun&gt;=9),IF(OffPeakEx=TRUE,MAX(0,(_xll.xSPRDOPT(K29,($E29-'Pricing Inputs'!$X64*$D29),$CV29,0,($CQ29+IF(Smile=TRUE,VLOOKUP(MAX(-5,$H29-K29),Volsmile,2),0)),$CT29,$CU29,($A29-DateToday)+15,ABS(Option-2),1)*DE29*8)),0),0))</f>
        <v>0</v>
      </c>
      <c r="BE29" s="460">
        <f ca="1">IF($A29="N/A"," ",IF(OR(Dayrun=1,Dayrun=4,Dayrun=5,Dayrun=7,Dayrun=8,Dayrun=10,Dayrun=11),MAX(0,(_xll.xSPRDOPT(L29,($E29-'Pricing Inputs'!$X64*$D29),$CV29,0,($CQ29+IF(Smile=TRUE,VLOOKUP(MAX(-5,$H29-L29),Volsmile,2),0)),$CT29,$CU29,($A29-DateToday)+15,ABS(Option-2),1)*DF29*8)),0))</f>
        <v>0</v>
      </c>
      <c r="BF29" s="460">
        <f ca="1">IF($A29="N/A"," ",IF(OR(Dayrun=1,Dayrun=7,Dayrun=8,Dayrun=10,Dayrun=11),MAX(0,(_xll.xSPRDOPT(M29,($E29-'Pricing Inputs'!$X64*$D29),$CV29,0,($CQ29+IF(Smile=TRUE,VLOOKUP(MAX(-5,$H29-M29),Volsmile,2),0)),$CT29,$CU29,($A29-DateToday)+15,ABS(Option-2),1)*DF29*8)),0))</f>
        <v>0</v>
      </c>
      <c r="BG29" s="460">
        <f ca="1">IF($A29="N/A"," ",IF(OR(Dayrun&lt;=2,Dayrun&gt;=10),IF(OffPeakEx=TRUE,MAX(0,(_xll.xSPRDOPT(N29,($E29-'Pricing Inputs'!$X64*$D29),$CV29,0,($CQ29+IF(Smile=TRUE,VLOOKUP(MAX(-5,$H29-N29),Volsmile,2),0)),$CT29,$CU29,($A29-DateToday)+15,ABS(Option-2),1)*DF29*8)),0),0))</f>
        <v>0</v>
      </c>
      <c r="BH29" s="460">
        <f ca="1">IF($A29="N/A"," ",IF(OR(Dayrun=1,Dayrun=5,Dayrun=8,Dayrun=11),MAX(0,(_xll.xSPRDOPT(O29,($E29-'Pricing Inputs'!$X64*$D29),$CV29,0,($CQ29+IF(Smile=TRUE,VLOOKUP(MAX(-5,$H29-O29),Volsmile,2),0)),$CT29,$CU29,($A29-DateToday)+15,ABS(Option-2),1)*DG29*8)),0))</f>
        <v>0</v>
      </c>
      <c r="BI29" s="460">
        <f ca="1">IF($A29="N/A"," ",IF(OR(Dayrun=1,Dayrun=8,Dayrun=11),MAX(0,(_xll.xSPRDOPT(P29,($E29-'Pricing Inputs'!$X64*$D29),$CV29,0,($CQ29+IF(Smile=TRUE,VLOOKUP(MAX(-5,$H29-P29),Volsmile,2),0)),$CT29,$CU29,($A29-DateToday)+15,ABS(Option-2),1)*DG29*8)),0))</f>
        <v>0</v>
      </c>
      <c r="BJ29" s="462">
        <f ca="1">IF($A29="N/A"," ",IF(OR(Dayrun&lt;=2,Dayrun&gt;=11),IF(OffPeakEx=TRUE,MAX(0,(_xll.xSPRDOPT(Q29,($E29-'Pricing Inputs'!$X64*$D29),$CV29,0,($CQ29+IF(Smile=TRUE,VLOOKUP(MAX(-5,$H29-Q29),Volsmile,2),0)),$CT29,$CU29,($A29-DateToday)+15,ABS(Option-2),1)*DG29*8)),0),0))</f>
        <v>0</v>
      </c>
      <c r="BK29" s="358">
        <f t="shared" ca="1" si="0"/>
        <v>72694.82109199847</v>
      </c>
      <c r="BL29" s="359">
        <f t="shared" ca="1" si="1"/>
        <v>72694.82109199847</v>
      </c>
      <c r="BM29" s="359">
        <f t="shared" ca="1" si="2"/>
        <v>344885.82274171727</v>
      </c>
      <c r="BN29" s="359">
        <f t="shared" ca="1" si="3"/>
        <v>45109.676709671323</v>
      </c>
      <c r="BO29" s="359">
        <f t="shared" ca="1" si="4"/>
        <v>45109.676709671323</v>
      </c>
      <c r="BP29" s="359">
        <f t="shared" ca="1" si="5"/>
        <v>59980.143085516043</v>
      </c>
      <c r="BQ29" s="359">
        <f t="shared" ca="1" si="6"/>
        <v>62674.140151021173</v>
      </c>
      <c r="BR29" s="359">
        <f t="shared" ca="1" si="7"/>
        <v>62674.140151021173</v>
      </c>
      <c r="BS29" s="360">
        <f t="shared" ca="1" si="8"/>
        <v>59980.143085516043</v>
      </c>
      <c r="BT29" s="361">
        <f t="shared" ca="1" si="9"/>
        <v>53348.433286069805</v>
      </c>
      <c r="BU29" s="362">
        <f t="shared" ca="1" si="10"/>
        <v>53348.433286069805</v>
      </c>
      <c r="BV29" s="362">
        <f t="shared" ca="1" si="11"/>
        <v>310.72808455882301</v>
      </c>
      <c r="BW29" s="362">
        <f t="shared" ca="1" si="12"/>
        <v>552.70467149559067</v>
      </c>
      <c r="BX29" s="362">
        <f t="shared" ca="1" si="13"/>
        <v>552.70467149559067</v>
      </c>
      <c r="BY29" s="362">
        <f t="shared" ca="1" si="14"/>
        <v>54.039666879795305</v>
      </c>
      <c r="BZ29" s="362">
        <f t="shared" ca="1" si="15"/>
        <v>30.806432410882454</v>
      </c>
      <c r="CA29" s="362">
        <f t="shared" ca="1" si="16"/>
        <v>30.806432410882454</v>
      </c>
      <c r="CB29" s="363">
        <f t="shared" ca="1" si="17"/>
        <v>54.039666879795305</v>
      </c>
      <c r="CC29" s="366">
        <f t="shared" ca="1" si="18"/>
        <v>72694.82109199847</v>
      </c>
      <c r="CD29" s="367">
        <f t="shared" ca="1" si="19"/>
        <v>72694.82109199847</v>
      </c>
      <c r="CE29" s="367">
        <f t="shared" ca="1" si="20"/>
        <v>344885.82274171727</v>
      </c>
      <c r="CF29" s="367">
        <f t="shared" ca="1" si="21"/>
        <v>45109.676709671323</v>
      </c>
      <c r="CG29" s="367">
        <f t="shared" ca="1" si="22"/>
        <v>45109.676709671323</v>
      </c>
      <c r="CH29" s="367">
        <f t="shared" ca="1" si="23"/>
        <v>59980.143085516043</v>
      </c>
      <c r="CI29" s="367">
        <f t="shared" ca="1" si="24"/>
        <v>62674.140151021173</v>
      </c>
      <c r="CJ29" s="367">
        <f t="shared" ca="1" si="25"/>
        <v>62674.140151021173</v>
      </c>
      <c r="CK29" s="368">
        <f t="shared" ca="1" si="26"/>
        <v>59980.143085516043</v>
      </c>
      <c r="CL29" s="369">
        <f t="shared" si="73"/>
        <v>0.25</v>
      </c>
      <c r="CM29" s="370">
        <f t="shared" si="74"/>
        <v>0.35</v>
      </c>
      <c r="CN29" s="370">
        <f t="shared" si="75"/>
        <v>0.35</v>
      </c>
      <c r="CO29" s="370">
        <f t="shared" si="76"/>
        <v>0.125</v>
      </c>
      <c r="CP29" s="370">
        <f t="shared" si="77"/>
        <v>0.21</v>
      </c>
      <c r="CQ29" s="370">
        <f t="shared" si="78"/>
        <v>0.21</v>
      </c>
      <c r="CR29" s="370">
        <f t="shared" ca="1" si="27"/>
        <v>0.30499999999999999</v>
      </c>
      <c r="CS29" s="370">
        <f t="shared" ca="1" si="28"/>
        <v>0.7</v>
      </c>
      <c r="CT29" s="370">
        <f t="shared" ca="1" si="29"/>
        <v>0.31650145693641735</v>
      </c>
      <c r="CU29" s="370">
        <f>IF($A29="N/A"," ",IF('Pricing Inputs'!$AR$23=TRUE,Inputs!$S$22,VLOOKUP($A29,CorrelationTable,2,FALSE)))</f>
        <v>0.75</v>
      </c>
      <c r="CV29" s="371">
        <f ca="1">IF($A29="N/A"," ",F29+G29+(D29*('Pricing Inputs'!X64)))</f>
        <v>0</v>
      </c>
      <c r="CW29" s="372">
        <f ca="1">IF($A29="N/A"," ",IF(PV=1,0,'Pricing Inputs'!Y64))</f>
        <v>4.5496430762035807E-2</v>
      </c>
      <c r="CX29" s="373">
        <f t="shared" ca="1" si="30"/>
        <v>0.90160095175550448</v>
      </c>
      <c r="CY29" s="417">
        <f ca="1">IF($A29="N/A"," ",(IF(MONTH(A29)&gt;=4,IF(MONTH(A29)&lt;=10,Inputs!$S$26,Inputs!$S$27),Inputs!$S$27))*$CX29)</f>
        <v>110.89691706592706</v>
      </c>
      <c r="CZ29" s="374">
        <f t="shared" ca="1" si="79"/>
        <v>360957.27590538195</v>
      </c>
      <c r="DA29" s="446">
        <f t="shared" ca="1" si="80"/>
        <v>464846.10891274939</v>
      </c>
      <c r="DB29" s="375">
        <f t="shared" ca="1" si="81"/>
        <v>107863.88877995257</v>
      </c>
      <c r="DC29" s="375">
        <f t="shared" ca="1" si="82"/>
        <v>418.80741831841362</v>
      </c>
      <c r="DD29" s="376">
        <f t="shared" ca="1" si="83"/>
        <v>825803.38481813122</v>
      </c>
      <c r="DE29" s="377">
        <f t="shared" si="84"/>
        <v>20.7</v>
      </c>
      <c r="DF29" s="378">
        <f t="shared" si="85"/>
        <v>3.6</v>
      </c>
      <c r="DG29" s="379">
        <f t="shared" si="86"/>
        <v>3.6</v>
      </c>
      <c r="DH29" s="380">
        <f>IF($A29="N/A"," ",IF(Option=1,$D29*Inputs!$S$15*SUM(AS29:BA29),0))</f>
        <v>0</v>
      </c>
      <c r="DI29" s="381">
        <f>IF($A29="N/A"," ",IF(Option=1,$D29*Inputs!$S$16*SUM(AS29:BA29),0))</f>
        <v>0</v>
      </c>
      <c r="DJ29" s="463">
        <f t="shared" ca="1" si="87"/>
        <v>36729.058932235042</v>
      </c>
      <c r="DK29" s="463">
        <f t="shared" ca="1" si="88"/>
        <v>37527.516735109712</v>
      </c>
      <c r="DL29" s="463">
        <f t="shared" ca="1" si="89"/>
        <v>0</v>
      </c>
      <c r="DM29" s="463">
        <f t="shared" ca="1" si="90"/>
        <v>0</v>
      </c>
    </row>
    <row r="30" spans="1:117" x14ac:dyDescent="0.2">
      <c r="A30" s="343">
        <f>IF(A29="N/A","N/A",IF(EDATE(A29,1)&gt;Inputs!$S$5,"N/A",EDATE(A29,1)))</f>
        <v>37926</v>
      </c>
      <c r="B30" s="344">
        <f t="shared" si="31"/>
        <v>2003</v>
      </c>
      <c r="C30" s="345">
        <f t="shared" ca="1" si="32"/>
        <v>3.7040000000000002</v>
      </c>
      <c r="D30" s="346">
        <f t="shared" si="33"/>
        <v>9.5</v>
      </c>
      <c r="E30" s="347">
        <f t="shared" ca="1" si="34"/>
        <v>35.188000000000002</v>
      </c>
      <c r="F30" s="348">
        <f t="shared" ca="1" si="35"/>
        <v>0</v>
      </c>
      <c r="G30" s="348">
        <f ca="1">IF(A30="N/A"," ",Perstart/VLOOKUP(Dayrun,'Pricing Inputs'!$AQ$4:$AS$14,3)/(CY30/CX30))</f>
        <v>0</v>
      </c>
      <c r="H30" s="349">
        <f t="shared" ca="1" si="36"/>
        <v>35.188000000000002</v>
      </c>
      <c r="I30" s="350">
        <f t="shared" si="37"/>
        <v>31.101562118530275</v>
      </c>
      <c r="J30" s="351">
        <f t="shared" si="38"/>
        <v>31.101562118530275</v>
      </c>
      <c r="K30" s="351">
        <f t="shared" si="39"/>
        <v>17.180000305175781</v>
      </c>
      <c r="L30" s="351">
        <f t="shared" si="40"/>
        <v>22.839998245239258</v>
      </c>
      <c r="M30" s="351">
        <f t="shared" si="41"/>
        <v>22.839998245239258</v>
      </c>
      <c r="N30" s="351">
        <f t="shared" si="42"/>
        <v>17.180000305175781</v>
      </c>
      <c r="O30" s="351">
        <f t="shared" si="43"/>
        <v>15.340002059936523</v>
      </c>
      <c r="P30" s="351">
        <f t="shared" si="44"/>
        <v>15.340002059936523</v>
      </c>
      <c r="Q30" s="352">
        <f t="shared" si="45"/>
        <v>17.180000305175781</v>
      </c>
      <c r="R30" s="353">
        <f t="shared" ca="1" si="46"/>
        <v>4.0864378814697275</v>
      </c>
      <c r="S30" s="347">
        <f t="shared" ca="1" si="47"/>
        <v>4.0864378814697275</v>
      </c>
      <c r="T30" s="347">
        <f t="shared" ca="1" si="48"/>
        <v>18.007999694824221</v>
      </c>
      <c r="U30" s="347">
        <f t="shared" ca="1" si="49"/>
        <v>12.348001754760745</v>
      </c>
      <c r="V30" s="347">
        <f t="shared" ca="1" si="50"/>
        <v>12.348001754760745</v>
      </c>
      <c r="W30" s="347">
        <f t="shared" ca="1" si="51"/>
        <v>18.007999694824221</v>
      </c>
      <c r="X30" s="347">
        <f t="shared" ca="1" si="52"/>
        <v>19.847997940063479</v>
      </c>
      <c r="Y30" s="347">
        <f t="shared" ca="1" si="53"/>
        <v>19.847997940063479</v>
      </c>
      <c r="Z30" s="354">
        <f t="shared" ca="1" si="54"/>
        <v>18.007999694824221</v>
      </c>
      <c r="AA30" s="350">
        <f ca="1">IF($A30="N/A"," ",IF(Dayrun&gt;=3,(MAX(0,(_xll.xSPRDOPT(I30,($E30-'Pricing Inputs'!$X65*$D30),$CV30,0,($CN30+IF(Smile=TRUE,VLOOKUP(MAX(-5,$H30-I30),Volsmile,2),0)),$CT30,$CU30,($A30-DateToday)+15,ABS(Option-2),0)-R30))),0))</f>
        <v>2.9801455393284506</v>
      </c>
      <c r="AB30" s="351">
        <f ca="1">IF($A30="N/A"," ",IF(Dayrun&gt;=6,MAX(0,(_xll.xSPRDOPT(J30,($E30-'Pricing Inputs'!$X65*$D30),$CV30,0,($CN30+IF(Smile=TRUE,VLOOKUP(MAX(-5,$H30-J30),Volsmile,2),0)),$CT30,$CU30,($A30-DateToday)+15,ABS(Option-2),0)-S30)),0))</f>
        <v>2.9801455393284506</v>
      </c>
      <c r="AC30" s="351">
        <f ca="1">IF($A30="N/A"," ",IF(OR(Dayrun&lt;=2,Dayrun&gt;=9),IF(OffPeakEx=TRUE,MAX(0,(_xll.xSPRDOPT(K30,($E30-'Pricing Inputs'!$X65*$D30),$CV30,0,($CQ30+IF(Smile=TRUE,VLOOKUP(MAX(-5,$H30-K30),Volsmile,2),0)),$CT30,$CU30,($A30-DateToday)+15,ABS(Option-2),0)-T30)),0),0))</f>
        <v>3.7459330427623172E-2</v>
      </c>
      <c r="AD30" s="351">
        <f ca="1">IF($A30="N/A"," ",IF(OR(Dayrun=1,Dayrun=4,Dayrun=5,Dayrun=7,Dayrun=8,Dayrun=10,Dayrun=11),MAX(0,(_xll.xSPRDOPT(L30,($E30-'Pricing Inputs'!$X65*$D30),$CV30,0,($CQ30+IF(Smile=TRUE,VLOOKUP(MAX(-5,$H30-L30),Volsmile,2),0)),$CT30,$CU30,($A30-DateToday)+15,ABS(Option-2),0)-U30)),0))</f>
        <v>0.38713924774142683</v>
      </c>
      <c r="AE30" s="351">
        <f ca="1">IF($A30="N/A"," ",IF(OR(Dayrun=1,Dayrun=7,Dayrun=8,Dayrun=10,Dayrun=11),MAX(0,(_xll.xSPRDOPT(M30,($E30-'Pricing Inputs'!$X65*$D30),$CV30,0,($CQ30+IF(Smile=TRUE,VLOOKUP(MAX(-5,$H30-M30),Volsmile,2),0)),$CT30,$CU30,($A30-DateToday)+15,ABS(Option-2),0)-V30)),0))</f>
        <v>0.38713924774142683</v>
      </c>
      <c r="AF30" s="351">
        <f ca="1">IF($A30="N/A"," ",IF(OR(Dayrun&lt;=2,Dayrun&gt;=10),IF(OffPeakEx=TRUE,MAX(0,(_xll.xSPRDOPT(N30,($E30-'Pricing Inputs'!$X65*$D30),$CV30,0,($CQ30+IF(Smile=TRUE,VLOOKUP(MAX(-5,$H30-N30),Volsmile,2),0)),$CT30,$CU30,($A30-DateToday)+15,ABS(Option-2),0)-W30)),0),0))</f>
        <v>3.7459330427623172E-2</v>
      </c>
      <c r="AG30" s="351">
        <f ca="1">IF($A30="N/A"," ",IF(OR(Dayrun=1,Dayrun=5,Dayrun=8,Dayrun=11),MAX(0,(_xll.xSPRDOPT(O30,($E30-'Pricing Inputs'!$X65*$D30),$CV30,0,($CQ30+IF(Smile=TRUE,VLOOKUP(MAX(-5,$H30-O30),Volsmile,2),0)),$CT30,$CU30,($A30-DateToday)+15,ABS(Option-2),0)-X30)),0))</f>
        <v>1.2407319644360371E-2</v>
      </c>
      <c r="AH30" s="351">
        <f ca="1">IF($A30="N/A"," ",IF(OR(Dayrun=1,Dayrun=8,Dayrun=11),MAX(0,(_xll.xSPRDOPT(P30,($E30-'Pricing Inputs'!$X65*$D30),$CV30,0,($CQ30+IF(Smile=TRUE,VLOOKUP(MAX(-5,$H30-P30),Volsmile,2),0)),$CT30,$CU30,($A30-DateToday)+15,ABS(Option-2),0)-Y30)),0))</f>
        <v>1.2407319644360371E-2</v>
      </c>
      <c r="AI30" s="351">
        <f ca="1">IF($A30="N/A"," ",IF(OR(Dayrun&lt;=2,Dayrun&gt;=11),IF(OffPeakEx=TRUE,MAX(0,(_xll.xSPRDOPT(Q30,($E30-'Pricing Inputs'!$X65*$D30),$CV30,0,($CQ30+IF(Smile=TRUE,VLOOKUP(MAX(-5,$H30-Q30),Volsmile,2),0)),$CT30,$CU30,($A30-DateToday)+15,ABS(Option-2),0)-Z30)),0),0))</f>
        <v>3.7459330427623172E-2</v>
      </c>
      <c r="AJ30" s="355">
        <f t="shared" ca="1" si="55"/>
        <v>4.0864378814697275</v>
      </c>
      <c r="AK30" s="356">
        <f t="shared" ca="1" si="56"/>
        <v>4.0864378814697275</v>
      </c>
      <c r="AL30" s="356">
        <f t="shared" ca="1" si="57"/>
        <v>18.007999694824221</v>
      </c>
      <c r="AM30" s="356">
        <f t="shared" ca="1" si="58"/>
        <v>12.348001754760745</v>
      </c>
      <c r="AN30" s="356">
        <f t="shared" ca="1" si="59"/>
        <v>12.348001754760745</v>
      </c>
      <c r="AO30" s="356">
        <f t="shared" ca="1" si="60"/>
        <v>18.007999694824221</v>
      </c>
      <c r="AP30" s="356">
        <f t="shared" ca="1" si="61"/>
        <v>19.847997940063479</v>
      </c>
      <c r="AQ30" s="356">
        <f t="shared" ca="1" si="62"/>
        <v>19.847997940063479</v>
      </c>
      <c r="AR30" s="357">
        <f t="shared" ca="1" si="63"/>
        <v>18.007999694824221</v>
      </c>
      <c r="AS30" s="364">
        <f t="shared" ca="1" si="64"/>
        <v>15098.800678411091</v>
      </c>
      <c r="AT30" s="364">
        <f t="shared" ca="1" si="65"/>
        <v>15098.800678411091</v>
      </c>
      <c r="AU30" s="364">
        <f t="shared" ca="1" si="66"/>
        <v>15098.800678411091</v>
      </c>
      <c r="AV30" s="364">
        <f t="shared" ca="1" si="67"/>
        <v>3973.368599581866</v>
      </c>
      <c r="AW30" s="364">
        <f t="shared" ca="1" si="68"/>
        <v>3973.368599581866</v>
      </c>
      <c r="AX30" s="364">
        <f t="shared" ca="1" si="69"/>
        <v>3973.368599581866</v>
      </c>
      <c r="AY30" s="364">
        <f t="shared" ca="1" si="70"/>
        <v>4768.0423194982395</v>
      </c>
      <c r="AZ30" s="364">
        <f t="shared" ca="1" si="71"/>
        <v>4768.0423194982395</v>
      </c>
      <c r="BA30" s="365">
        <f t="shared" ca="1" si="72"/>
        <v>4768.0423194982395</v>
      </c>
      <c r="BB30" s="461">
        <f ca="1">IF($A30="N/A"," ",IF(Dayrun&gt;=3,(MAX(0,(_xll.xSPRDOPT(I30,($E30-'Pricing Inputs'!$X65*$D30),$CV30,0,($CN30+IF(Smile=TRUE,VLOOKUP(MAX(-5,$H30-I30),Volsmile,2),0)),$CT30,$CU30,($A30-DateToday)+15,ABS(Option-2),1)*DE30*8))),0))</f>
        <v>0</v>
      </c>
      <c r="BC30" s="460">
        <f ca="1">IF($A30="N/A"," ",IF(Dayrun&gt;=6,MAX(0,(_xll.xSPRDOPT(J30,($E30-'Pricing Inputs'!$X65*$D30),$CV30,0,($CN30+IF(Smile=TRUE,VLOOKUP(MAX(-5,$H30-J30),Volsmile,2),0)),$CT30,$CU30,($A30-DateToday)+15,ABS(Option-2),1)*DE30*8)),0))</f>
        <v>0</v>
      </c>
      <c r="BD30" s="460">
        <f ca="1">IF($A30="N/A"," ",IF(OR(Dayrun&lt;=2,Dayrun&gt;=9),IF(OffPeakEx=TRUE,MAX(0,(_xll.xSPRDOPT(K30,($E30-'Pricing Inputs'!$X65*$D30),$CV30,0,($CQ30+IF(Smile=TRUE,VLOOKUP(MAX(-5,$H30-K30),Volsmile,2),0)),$CT30,$CU30,($A30-DateToday)+15,ABS(Option-2),1)*DE30*8)),0),0))</f>
        <v>0</v>
      </c>
      <c r="BE30" s="460">
        <f ca="1">IF($A30="N/A"," ",IF(OR(Dayrun=1,Dayrun=4,Dayrun=5,Dayrun=7,Dayrun=8,Dayrun=10,Dayrun=11),MAX(0,(_xll.xSPRDOPT(L30,($E30-'Pricing Inputs'!$X65*$D30),$CV30,0,($CQ30+IF(Smile=TRUE,VLOOKUP(MAX(-5,$H30-L30),Volsmile,2),0)),$CT30,$CU30,($A30-DateToday)+15,ABS(Option-2),1)*DF30*8)),0))</f>
        <v>0</v>
      </c>
      <c r="BF30" s="460">
        <f ca="1">IF($A30="N/A"," ",IF(OR(Dayrun=1,Dayrun=7,Dayrun=8,Dayrun=10,Dayrun=11),MAX(0,(_xll.xSPRDOPT(M30,($E30-'Pricing Inputs'!$X65*$D30),$CV30,0,($CQ30+IF(Smile=TRUE,VLOOKUP(MAX(-5,$H30-M30),Volsmile,2),0)),$CT30,$CU30,($A30-DateToday)+15,ABS(Option-2),1)*DF30*8)),0))</f>
        <v>0</v>
      </c>
      <c r="BG30" s="460">
        <f ca="1">IF($A30="N/A"," ",IF(OR(Dayrun&lt;=2,Dayrun&gt;=10),IF(OffPeakEx=TRUE,MAX(0,(_xll.xSPRDOPT(N30,($E30-'Pricing Inputs'!$X65*$D30),$CV30,0,($CQ30+IF(Smile=TRUE,VLOOKUP(MAX(-5,$H30-N30),Volsmile,2),0)),$CT30,$CU30,($A30-DateToday)+15,ABS(Option-2),1)*DF30*8)),0),0))</f>
        <v>0</v>
      </c>
      <c r="BH30" s="460">
        <f ca="1">IF($A30="N/A"," ",IF(OR(Dayrun=1,Dayrun=5,Dayrun=8,Dayrun=11),MAX(0,(_xll.xSPRDOPT(O30,($E30-'Pricing Inputs'!$X65*$D30),$CV30,0,($CQ30+IF(Smile=TRUE,VLOOKUP(MAX(-5,$H30-O30),Volsmile,2),0)),$CT30,$CU30,($A30-DateToday)+15,ABS(Option-2),1)*DG30*8)),0))</f>
        <v>0</v>
      </c>
      <c r="BI30" s="460">
        <f ca="1">IF($A30="N/A"," ",IF(OR(Dayrun=1,Dayrun=8,Dayrun=11),MAX(0,(_xll.xSPRDOPT(P30,($E30-'Pricing Inputs'!$X65*$D30),$CV30,0,($CQ30+IF(Smile=TRUE,VLOOKUP(MAX(-5,$H30-P30),Volsmile,2),0)),$CT30,$CU30,($A30-DateToday)+15,ABS(Option-2),1)*DG30*8)),0))</f>
        <v>0</v>
      </c>
      <c r="BJ30" s="462">
        <f ca="1">IF($A30="N/A"," ",IF(OR(Dayrun&lt;=2,Dayrun&gt;=11),IF(OffPeakEx=TRUE,MAX(0,(_xll.xSPRDOPT(Q30,($E30-'Pricing Inputs'!$X65*$D30),$CV30,0,($CQ30+IF(Smile=TRUE,VLOOKUP(MAX(-5,$H30-Q30),Volsmile,2),0)),$CT30,$CU30,($A30-DateToday)+15,ABS(Option-2),1)*DG30*8)),0),0))</f>
        <v>0</v>
      </c>
      <c r="BK30" s="358">
        <f t="shared" ca="1" si="0"/>
        <v>61700.311057019906</v>
      </c>
      <c r="BL30" s="359">
        <f t="shared" ca="1" si="1"/>
        <v>61700.311057019906</v>
      </c>
      <c r="BM30" s="359">
        <f t="shared" ca="1" si="2"/>
        <v>271899.19800903869</v>
      </c>
      <c r="BN30" s="359">
        <f t="shared" ca="1" si="3"/>
        <v>49063.162439948122</v>
      </c>
      <c r="BO30" s="359">
        <f t="shared" ca="1" si="4"/>
        <v>49063.162439948122</v>
      </c>
      <c r="BP30" s="359">
        <f t="shared" ca="1" si="5"/>
        <v>71552.420528694391</v>
      </c>
      <c r="BQ30" s="359">
        <f t="shared" ca="1" si="6"/>
        <v>94636.09413553655</v>
      </c>
      <c r="BR30" s="359">
        <f t="shared" ca="1" si="7"/>
        <v>94636.09413553655</v>
      </c>
      <c r="BS30" s="360">
        <f t="shared" ca="1" si="8"/>
        <v>85862.904634433275</v>
      </c>
      <c r="BT30" s="361">
        <f t="shared" ca="1" si="9"/>
        <v>44996.623490976199</v>
      </c>
      <c r="BU30" s="362">
        <f t="shared" ca="1" si="10"/>
        <v>44996.623490976199</v>
      </c>
      <c r="BV30" s="362">
        <f t="shared" ca="1" si="11"/>
        <v>565.59096367342192</v>
      </c>
      <c r="BW30" s="362">
        <f t="shared" ca="1" si="12"/>
        <v>1538.2469306415301</v>
      </c>
      <c r="BX30" s="362">
        <f t="shared" ca="1" si="13"/>
        <v>1538.2469306415301</v>
      </c>
      <c r="BY30" s="362">
        <f t="shared" ca="1" si="14"/>
        <v>148.83972728247946</v>
      </c>
      <c r="BZ30" s="362">
        <f t="shared" ca="1" si="15"/>
        <v>59.158625135852091</v>
      </c>
      <c r="CA30" s="362">
        <f t="shared" ca="1" si="16"/>
        <v>59.158625135852091</v>
      </c>
      <c r="CB30" s="363">
        <f t="shared" ca="1" si="17"/>
        <v>178.60767273897537</v>
      </c>
      <c r="CC30" s="366">
        <f t="shared" ca="1" si="18"/>
        <v>61700.311057019906</v>
      </c>
      <c r="CD30" s="367">
        <f t="shared" ca="1" si="19"/>
        <v>61700.311057019906</v>
      </c>
      <c r="CE30" s="367">
        <f t="shared" ca="1" si="20"/>
        <v>271899.19800903869</v>
      </c>
      <c r="CF30" s="367">
        <f t="shared" ca="1" si="21"/>
        <v>49063.162439948122</v>
      </c>
      <c r="CG30" s="367">
        <f t="shared" ca="1" si="22"/>
        <v>49063.162439948122</v>
      </c>
      <c r="CH30" s="367">
        <f t="shared" ca="1" si="23"/>
        <v>71552.420528694391</v>
      </c>
      <c r="CI30" s="367">
        <f t="shared" ca="1" si="24"/>
        <v>94636.09413553655</v>
      </c>
      <c r="CJ30" s="367">
        <f t="shared" ca="1" si="25"/>
        <v>94636.09413553655</v>
      </c>
      <c r="CK30" s="368">
        <f t="shared" ca="1" si="26"/>
        <v>85862.904634433275</v>
      </c>
      <c r="CL30" s="369">
        <f t="shared" si="73"/>
        <v>0.25</v>
      </c>
      <c r="CM30" s="370">
        <f t="shared" si="74"/>
        <v>0.35</v>
      </c>
      <c r="CN30" s="370">
        <f t="shared" si="75"/>
        <v>0.35</v>
      </c>
      <c r="CO30" s="370">
        <f t="shared" si="76"/>
        <v>0.125</v>
      </c>
      <c r="CP30" s="370">
        <f t="shared" si="77"/>
        <v>0.21</v>
      </c>
      <c r="CQ30" s="370">
        <f t="shared" si="78"/>
        <v>0.21</v>
      </c>
      <c r="CR30" s="370">
        <f t="shared" ca="1" si="27"/>
        <v>0.3075</v>
      </c>
      <c r="CS30" s="370">
        <f t="shared" ca="1" si="28"/>
        <v>0.75</v>
      </c>
      <c r="CT30" s="370">
        <f t="shared" ca="1" si="29"/>
        <v>0.32067018614079157</v>
      </c>
      <c r="CU30" s="370">
        <f>IF($A30="N/A"," ",IF('Pricing Inputs'!$AR$23=TRUE,Inputs!$S$22,VLOOKUP($A30,CorrelationTable,2,FALSE)))</f>
        <v>0.75</v>
      </c>
      <c r="CV30" s="371">
        <f ca="1">IF($A30="N/A"," ",F30+G30+(D30*('Pricing Inputs'!X65)))</f>
        <v>0</v>
      </c>
      <c r="CW30" s="372">
        <f ca="1">IF($A30="N/A"," ",IF(PV=1,0,'Pricing Inputs'!Y65))</f>
        <v>4.59491698608403E-2</v>
      </c>
      <c r="CX30" s="373">
        <f t="shared" ca="1" si="30"/>
        <v>0.8973280486860582</v>
      </c>
      <c r="CY30" s="417">
        <f ca="1">IF($A30="N/A"," ",(IF(MONTH(A30)&gt;=4,IF(MONTH(A30)&lt;=10,Inputs!$S$26,Inputs!$S$27),Inputs!$S$27))*$CX30)</f>
        <v>110.37134998838516</v>
      </c>
      <c r="CZ30" s="374">
        <f t="shared" ca="1" si="79"/>
        <v>410799.13526500913</v>
      </c>
      <c r="DA30" s="446">
        <f t="shared" ca="1" si="80"/>
        <v>429314.52317216637</v>
      </c>
      <c r="DB30" s="375">
        <f t="shared" ca="1" si="81"/>
        <v>93188.058093507163</v>
      </c>
      <c r="DC30" s="375">
        <f t="shared" ca="1" si="82"/>
        <v>893.03836369487669</v>
      </c>
      <c r="DD30" s="376">
        <f t="shared" ca="1" si="83"/>
        <v>840113.65843717568</v>
      </c>
      <c r="DE30" s="377">
        <f t="shared" si="84"/>
        <v>17.100000000000001</v>
      </c>
      <c r="DF30" s="378">
        <f t="shared" si="85"/>
        <v>4.5</v>
      </c>
      <c r="DG30" s="379">
        <f t="shared" si="86"/>
        <v>5.4</v>
      </c>
      <c r="DH30" s="380">
        <f>IF($A30="N/A"," ",IF(Option=1,$D30*Inputs!$S$15*SUM(AS30:BA30),0))</f>
        <v>0</v>
      </c>
      <c r="DI30" s="381">
        <f>IF($A30="N/A"," ",IF(Option=1,$D30*Inputs!$S$16*SUM(AS30:BA30),0))</f>
        <v>0</v>
      </c>
      <c r="DJ30" s="463">
        <f t="shared" ca="1" si="87"/>
        <v>30197.601356822182</v>
      </c>
      <c r="DK30" s="463">
        <f t="shared" ca="1" si="88"/>
        <v>41323.033435651407</v>
      </c>
      <c r="DL30" s="463">
        <f t="shared" ca="1" si="89"/>
        <v>0</v>
      </c>
      <c r="DM30" s="463">
        <f t="shared" ca="1" si="90"/>
        <v>0</v>
      </c>
    </row>
    <row r="31" spans="1:117" x14ac:dyDescent="0.2">
      <c r="A31" s="343">
        <f>IF(A30="N/A","N/A",IF(EDATE(A30,1)&gt;Inputs!$S$5,"N/A",EDATE(A30,1)))</f>
        <v>37956</v>
      </c>
      <c r="B31" s="344">
        <f t="shared" si="31"/>
        <v>2003</v>
      </c>
      <c r="C31" s="345">
        <f t="shared" ca="1" si="32"/>
        <v>3.8990000000000005</v>
      </c>
      <c r="D31" s="346">
        <f t="shared" si="33"/>
        <v>9.5</v>
      </c>
      <c r="E31" s="347">
        <f t="shared" ca="1" si="34"/>
        <v>37.040500000000002</v>
      </c>
      <c r="F31" s="348">
        <f t="shared" ca="1" si="35"/>
        <v>0</v>
      </c>
      <c r="G31" s="348">
        <f ca="1">IF(A31="N/A"," ",Perstart/VLOOKUP(Dayrun,'Pricing Inputs'!$AQ$4:$AS$14,3)/(CY31/CX31))</f>
        <v>0</v>
      </c>
      <c r="H31" s="349">
        <f t="shared" ca="1" si="36"/>
        <v>37.040500000000002</v>
      </c>
      <c r="I31" s="350">
        <f t="shared" si="37"/>
        <v>31.201560592651369</v>
      </c>
      <c r="J31" s="351">
        <f t="shared" si="38"/>
        <v>31.201560592651369</v>
      </c>
      <c r="K31" s="351">
        <f t="shared" si="39"/>
        <v>19.430000305175781</v>
      </c>
      <c r="L31" s="351">
        <f t="shared" si="40"/>
        <v>27.839998245239258</v>
      </c>
      <c r="M31" s="351">
        <f t="shared" si="41"/>
        <v>27.839998245239258</v>
      </c>
      <c r="N31" s="351">
        <f t="shared" si="42"/>
        <v>19.430000305175781</v>
      </c>
      <c r="O31" s="351">
        <f t="shared" si="43"/>
        <v>22.339998245239258</v>
      </c>
      <c r="P31" s="351">
        <f t="shared" si="44"/>
        <v>22.339998245239258</v>
      </c>
      <c r="Q31" s="352">
        <f t="shared" si="45"/>
        <v>19.430000305175781</v>
      </c>
      <c r="R31" s="353">
        <f t="shared" ca="1" si="46"/>
        <v>5.8389394073486329</v>
      </c>
      <c r="S31" s="347">
        <f t="shared" ca="1" si="47"/>
        <v>5.8389394073486329</v>
      </c>
      <c r="T31" s="347">
        <f t="shared" ca="1" si="48"/>
        <v>17.61049969482422</v>
      </c>
      <c r="U31" s="347">
        <f t="shared" ca="1" si="49"/>
        <v>9.2005017547607437</v>
      </c>
      <c r="V31" s="347">
        <f t="shared" ca="1" si="50"/>
        <v>9.2005017547607437</v>
      </c>
      <c r="W31" s="347">
        <f t="shared" ca="1" si="51"/>
        <v>17.61049969482422</v>
      </c>
      <c r="X31" s="347">
        <f t="shared" ca="1" si="52"/>
        <v>14.700501754760744</v>
      </c>
      <c r="Y31" s="347">
        <f t="shared" ca="1" si="53"/>
        <v>14.700501754760744</v>
      </c>
      <c r="Z31" s="354">
        <f t="shared" ca="1" si="54"/>
        <v>17.61049969482422</v>
      </c>
      <c r="AA31" s="350">
        <f ca="1">IF($A31="N/A"," ",IF(Dayrun&gt;=3,(MAX(0,(_xll.xSPRDOPT(I31,($E31-'Pricing Inputs'!$X66*$D31),$CV31,0,($CN31+IF(Smile=TRUE,VLOOKUP(MAX(-5,$H31-I31),Volsmile,2),0)),$CT31,$CU31,($A31-DateToday)+15,ABS(Option-2),0)-R31))),0))</f>
        <v>2.6352032305707738</v>
      </c>
      <c r="AB31" s="351">
        <f ca="1">IF($A31="N/A"," ",IF(Dayrun&gt;=6,MAX(0,(_xll.xSPRDOPT(J31,($E31-'Pricing Inputs'!$X66*$D31),$CV31,0,($CN31+IF(Smile=TRUE,VLOOKUP(MAX(-5,$H31-J31),Volsmile,2),0)),$CT31,$CU31,($A31-DateToday)+15,ABS(Option-2),0)-S31)),0))</f>
        <v>2.6352032305707738</v>
      </c>
      <c r="AC31" s="351">
        <f ca="1">IF($A31="N/A"," ",IF(OR(Dayrun&lt;=2,Dayrun&gt;=9),IF(OffPeakEx=TRUE,MAX(0,(_xll.xSPRDOPT(K31,($E31-'Pricing Inputs'!$X66*$D31),$CV31,0,($CQ31+IF(Smile=TRUE,VLOOKUP(MAX(-5,$H31-K31),Volsmile,2),0)),$CT31,$CU31,($A31-DateToday)+15,ABS(Option-2),0)-T31)),0),0))</f>
        <v>0.10541901690751132</v>
      </c>
      <c r="AD31" s="351">
        <f ca="1">IF($A31="N/A"," ",IF(OR(Dayrun=1,Dayrun=4,Dayrun=5,Dayrun=7,Dayrun=8,Dayrun=10,Dayrun=11),MAX(0,(_xll.xSPRDOPT(L31,($E31-'Pricing Inputs'!$X66*$D31),$CV31,0,($CQ31+IF(Smile=TRUE,VLOOKUP(MAX(-5,$H31-L31),Volsmile,2),0)),$CT31,$CU31,($A31-DateToday)+15,ABS(Option-2),0)-U31)),0))</f>
        <v>1.2379268367737097</v>
      </c>
      <c r="AE31" s="351">
        <f ca="1">IF($A31="N/A"," ",IF(OR(Dayrun=1,Dayrun=7,Dayrun=8,Dayrun=10,Dayrun=11),MAX(0,(_xll.xSPRDOPT(M31,($E31-'Pricing Inputs'!$X66*$D31),$CV31,0,($CQ31+IF(Smile=TRUE,VLOOKUP(MAX(-5,$H31-M31),Volsmile,2),0)),$CT31,$CU31,($A31-DateToday)+15,ABS(Option-2),0)-V31)),0))</f>
        <v>1.2379268367737097</v>
      </c>
      <c r="AF31" s="351">
        <f ca="1">IF($A31="N/A"," ",IF(OR(Dayrun&lt;=2,Dayrun&gt;=10),IF(OffPeakEx=TRUE,MAX(0,(_xll.xSPRDOPT(N31,($E31-'Pricing Inputs'!$X66*$D31),$CV31,0,($CQ31+IF(Smile=TRUE,VLOOKUP(MAX(-5,$H31-N31),Volsmile,2),0)),$CT31,$CU31,($A31-DateToday)+15,ABS(Option-2),0)-W31)),0),0))</f>
        <v>0.10541901690751132</v>
      </c>
      <c r="AG31" s="351">
        <f ca="1">IF($A31="N/A"," ",IF(OR(Dayrun=1,Dayrun=5,Dayrun=8,Dayrun=11),MAX(0,(_xll.xSPRDOPT(O31,($E31-'Pricing Inputs'!$X66*$D31),$CV31,0,($CQ31+IF(Smile=TRUE,VLOOKUP(MAX(-5,$H31-O31),Volsmile,2),0)),$CT31,$CU31,($A31-DateToday)+15,ABS(Option-2),0)-X31)),0))</f>
        <v>0.30295467725385805</v>
      </c>
      <c r="AH31" s="351">
        <f ca="1">IF($A31="N/A"," ",IF(OR(Dayrun=1,Dayrun=8,Dayrun=11),MAX(0,(_xll.xSPRDOPT(P31,($E31-'Pricing Inputs'!$X66*$D31),$CV31,0,($CQ31+IF(Smile=TRUE,VLOOKUP(MAX(-5,$H31-P31),Volsmile,2),0)),$CT31,$CU31,($A31-DateToday)+15,ABS(Option-2),0)-Y31)),0))</f>
        <v>0.30295467725385805</v>
      </c>
      <c r="AI31" s="351">
        <f ca="1">IF($A31="N/A"," ",IF(OR(Dayrun&lt;=2,Dayrun&gt;=11),IF(OffPeakEx=TRUE,MAX(0,(_xll.xSPRDOPT(Q31,($E31-'Pricing Inputs'!$X66*$D31),$CV31,0,($CQ31+IF(Smile=TRUE,VLOOKUP(MAX(-5,$H31-Q31),Volsmile,2),0)),$CT31,$CU31,($A31-DateToday)+15,ABS(Option-2),0)-Z31)),0),0))</f>
        <v>0.10541901690751132</v>
      </c>
      <c r="AJ31" s="355">
        <f t="shared" ca="1" si="55"/>
        <v>5.8389394073486329</v>
      </c>
      <c r="AK31" s="356">
        <f t="shared" ca="1" si="56"/>
        <v>5.8389394073486329</v>
      </c>
      <c r="AL31" s="356">
        <f t="shared" ca="1" si="57"/>
        <v>17.61049969482422</v>
      </c>
      <c r="AM31" s="356">
        <f t="shared" ca="1" si="58"/>
        <v>9.2005017547607437</v>
      </c>
      <c r="AN31" s="356">
        <f t="shared" ca="1" si="59"/>
        <v>9.2005017547607437</v>
      </c>
      <c r="AO31" s="356">
        <f t="shared" ca="1" si="60"/>
        <v>17.61049969482422</v>
      </c>
      <c r="AP31" s="356">
        <f t="shared" ca="1" si="61"/>
        <v>14.700501754760744</v>
      </c>
      <c r="AQ31" s="356">
        <f t="shared" ca="1" si="62"/>
        <v>14.700501754760744</v>
      </c>
      <c r="AR31" s="357">
        <f t="shared" ca="1" si="63"/>
        <v>17.61049969482422</v>
      </c>
      <c r="AS31" s="364">
        <f t="shared" ca="1" si="64"/>
        <v>17396.900050092609</v>
      </c>
      <c r="AT31" s="364">
        <f t="shared" ca="1" si="65"/>
        <v>17396.900050092609</v>
      </c>
      <c r="AU31" s="364">
        <f t="shared" ca="1" si="66"/>
        <v>17396.900050092609</v>
      </c>
      <c r="AV31" s="364">
        <f t="shared" ca="1" si="67"/>
        <v>3163.072736380474</v>
      </c>
      <c r="AW31" s="364">
        <f t="shared" ca="1" si="68"/>
        <v>3163.072736380474</v>
      </c>
      <c r="AX31" s="364">
        <f t="shared" ca="1" si="69"/>
        <v>3163.072736380474</v>
      </c>
      <c r="AY31" s="364">
        <f t="shared" ca="1" si="70"/>
        <v>3953.8409204755926</v>
      </c>
      <c r="AZ31" s="364">
        <f t="shared" ca="1" si="71"/>
        <v>3953.8409204755926</v>
      </c>
      <c r="BA31" s="365">
        <f t="shared" ca="1" si="72"/>
        <v>3953.8409204755926</v>
      </c>
      <c r="BB31" s="461">
        <f ca="1">IF($A31="N/A"," ",IF(Dayrun&gt;=3,(MAX(0,(_xll.xSPRDOPT(I31,($E31-'Pricing Inputs'!$X66*$D31),$CV31,0,($CN31+IF(Smile=TRUE,VLOOKUP(MAX(-5,$H31-I31),Volsmile,2),0)),$CT31,$CU31,($A31-DateToday)+15,ABS(Option-2),1)*DE31*8))),0))</f>
        <v>0</v>
      </c>
      <c r="BC31" s="460">
        <f ca="1">IF($A31="N/A"," ",IF(Dayrun&gt;=6,MAX(0,(_xll.xSPRDOPT(J31,($E31-'Pricing Inputs'!$X66*$D31),$CV31,0,($CN31+IF(Smile=TRUE,VLOOKUP(MAX(-5,$H31-J31),Volsmile,2),0)),$CT31,$CU31,($A31-DateToday)+15,ABS(Option-2),1)*DE31*8)),0))</f>
        <v>0</v>
      </c>
      <c r="BD31" s="460">
        <f ca="1">IF($A31="N/A"," ",IF(OR(Dayrun&lt;=2,Dayrun&gt;=9),IF(OffPeakEx=TRUE,MAX(0,(_xll.xSPRDOPT(K31,($E31-'Pricing Inputs'!$X66*$D31),$CV31,0,($CQ31+IF(Smile=TRUE,VLOOKUP(MAX(-5,$H31-K31),Volsmile,2),0)),$CT31,$CU31,($A31-DateToday)+15,ABS(Option-2),1)*DE31*8)),0),0))</f>
        <v>0</v>
      </c>
      <c r="BE31" s="460">
        <f ca="1">IF($A31="N/A"," ",IF(OR(Dayrun=1,Dayrun=4,Dayrun=5,Dayrun=7,Dayrun=8,Dayrun=10,Dayrun=11),MAX(0,(_xll.xSPRDOPT(L31,($E31-'Pricing Inputs'!$X66*$D31),$CV31,0,($CQ31+IF(Smile=TRUE,VLOOKUP(MAX(-5,$H31-L31),Volsmile,2),0)),$CT31,$CU31,($A31-DateToday)+15,ABS(Option-2),1)*DF31*8)),0))</f>
        <v>0</v>
      </c>
      <c r="BF31" s="460">
        <f ca="1">IF($A31="N/A"," ",IF(OR(Dayrun=1,Dayrun=7,Dayrun=8,Dayrun=10,Dayrun=11),MAX(0,(_xll.xSPRDOPT(M31,($E31-'Pricing Inputs'!$X66*$D31),$CV31,0,($CQ31+IF(Smile=TRUE,VLOOKUP(MAX(-5,$H31-M31),Volsmile,2),0)),$CT31,$CU31,($A31-DateToday)+15,ABS(Option-2),1)*DF31*8)),0))</f>
        <v>0</v>
      </c>
      <c r="BG31" s="460">
        <f ca="1">IF($A31="N/A"," ",IF(OR(Dayrun&lt;=2,Dayrun&gt;=10),IF(OffPeakEx=TRUE,MAX(0,(_xll.xSPRDOPT(N31,($E31-'Pricing Inputs'!$X66*$D31),$CV31,0,($CQ31+IF(Smile=TRUE,VLOOKUP(MAX(-5,$H31-N31),Volsmile,2),0)),$CT31,$CU31,($A31-DateToday)+15,ABS(Option-2),1)*DF31*8)),0),0))</f>
        <v>0</v>
      </c>
      <c r="BH31" s="460">
        <f ca="1">IF($A31="N/A"," ",IF(OR(Dayrun=1,Dayrun=5,Dayrun=8,Dayrun=11),MAX(0,(_xll.xSPRDOPT(O31,($E31-'Pricing Inputs'!$X66*$D31),$CV31,0,($CQ31+IF(Smile=TRUE,VLOOKUP(MAX(-5,$H31-O31),Volsmile,2),0)),$CT31,$CU31,($A31-DateToday)+15,ABS(Option-2),1)*DG31*8)),0))</f>
        <v>0</v>
      </c>
      <c r="BI31" s="460">
        <f ca="1">IF($A31="N/A"," ",IF(OR(Dayrun=1,Dayrun=8,Dayrun=11),MAX(0,(_xll.xSPRDOPT(P31,($E31-'Pricing Inputs'!$X66*$D31),$CV31,0,($CQ31+IF(Smile=TRUE,VLOOKUP(MAX(-5,$H31-P31),Volsmile,2),0)),$CT31,$CU31,($A31-DateToday)+15,ABS(Option-2),1)*DG31*8)),0))</f>
        <v>0</v>
      </c>
      <c r="BJ31" s="462">
        <f ca="1">IF($A31="N/A"," ",IF(OR(Dayrun&lt;=2,Dayrun&gt;=11),IF(OffPeakEx=TRUE,MAX(0,(_xll.xSPRDOPT(Q31,($E31-'Pricing Inputs'!$X66*$D31),$CV31,0,($CQ31+IF(Smile=TRUE,VLOOKUP(MAX(-5,$H31-Q31),Volsmile,2),0)),$CT31,$CU31,($A31-DateToday)+15,ABS(Option-2),1)*DG31*8)),0),0))</f>
        <v>0</v>
      </c>
      <c r="BK31" s="358">
        <f t="shared" ca="1" si="0"/>
        <v>101579.44526819114</v>
      </c>
      <c r="BL31" s="359">
        <f t="shared" ca="1" si="1"/>
        <v>101579.44526819114</v>
      </c>
      <c r="BM31" s="359">
        <f t="shared" ca="1" si="2"/>
        <v>306368.10302304337</v>
      </c>
      <c r="BN31" s="359">
        <f t="shared" ca="1" si="3"/>
        <v>29101.856261504417</v>
      </c>
      <c r="BO31" s="359">
        <f t="shared" ca="1" si="4"/>
        <v>29101.856261504417</v>
      </c>
      <c r="BP31" s="359">
        <f t="shared" ca="1" si="5"/>
        <v>55703.291458735148</v>
      </c>
      <c r="BQ31" s="359">
        <f t="shared" ca="1" si="6"/>
        <v>58123.445389496286</v>
      </c>
      <c r="BR31" s="359">
        <f t="shared" ca="1" si="7"/>
        <v>58123.445389496286</v>
      </c>
      <c r="BS31" s="360">
        <f t="shared" ca="1" si="8"/>
        <v>69629.114323418937</v>
      </c>
      <c r="BT31" s="361">
        <f t="shared" ca="1" si="9"/>
        <v>45844.367213920901</v>
      </c>
      <c r="BU31" s="362">
        <f t="shared" ca="1" si="10"/>
        <v>45844.367213920901</v>
      </c>
      <c r="BV31" s="362">
        <f t="shared" ca="1" si="11"/>
        <v>1833.9641005189972</v>
      </c>
      <c r="BW31" s="362">
        <f t="shared" ca="1" si="12"/>
        <v>3915.6526270326426</v>
      </c>
      <c r="BX31" s="362">
        <f t="shared" ca="1" si="13"/>
        <v>3915.6526270326426</v>
      </c>
      <c r="BY31" s="362">
        <f t="shared" ca="1" si="14"/>
        <v>333.4480182761813</v>
      </c>
      <c r="BZ31" s="362">
        <f t="shared" ca="1" si="15"/>
        <v>1197.8345999757803</v>
      </c>
      <c r="CA31" s="362">
        <f t="shared" ca="1" si="16"/>
        <v>1197.8345999757803</v>
      </c>
      <c r="CB31" s="363">
        <f t="shared" ca="1" si="17"/>
        <v>416.81002284522663</v>
      </c>
      <c r="CC31" s="366">
        <f t="shared" ca="1" si="18"/>
        <v>101579.44526819114</v>
      </c>
      <c r="CD31" s="367">
        <f t="shared" ca="1" si="19"/>
        <v>101579.44526819114</v>
      </c>
      <c r="CE31" s="367">
        <f t="shared" ca="1" si="20"/>
        <v>306368.10302304337</v>
      </c>
      <c r="CF31" s="367">
        <f t="shared" ca="1" si="21"/>
        <v>29101.856261504417</v>
      </c>
      <c r="CG31" s="367">
        <f t="shared" ca="1" si="22"/>
        <v>29101.856261504417</v>
      </c>
      <c r="CH31" s="367">
        <f t="shared" ca="1" si="23"/>
        <v>55703.291458735148</v>
      </c>
      <c r="CI31" s="367">
        <f t="shared" ca="1" si="24"/>
        <v>58123.445389496286</v>
      </c>
      <c r="CJ31" s="367">
        <f t="shared" ca="1" si="25"/>
        <v>58123.445389496286</v>
      </c>
      <c r="CK31" s="368">
        <f t="shared" ca="1" si="26"/>
        <v>69629.114323418937</v>
      </c>
      <c r="CL31" s="369">
        <f t="shared" si="73"/>
        <v>0.25</v>
      </c>
      <c r="CM31" s="370">
        <f t="shared" si="74"/>
        <v>0.35</v>
      </c>
      <c r="CN31" s="370">
        <f t="shared" si="75"/>
        <v>0.35</v>
      </c>
      <c r="CO31" s="370">
        <f t="shared" si="76"/>
        <v>0.125</v>
      </c>
      <c r="CP31" s="370">
        <f t="shared" si="77"/>
        <v>0.21</v>
      </c>
      <c r="CQ31" s="370">
        <f t="shared" si="78"/>
        <v>0.21</v>
      </c>
      <c r="CR31" s="370">
        <f t="shared" ca="1" si="27"/>
        <v>0.31</v>
      </c>
      <c r="CS31" s="370">
        <f t="shared" ca="1" si="28"/>
        <v>0.95</v>
      </c>
      <c r="CT31" s="370">
        <f t="shared" ca="1" si="29"/>
        <v>0.33138203828744123</v>
      </c>
      <c r="CU31" s="370">
        <f>IF($A31="N/A"," ",IF('Pricing Inputs'!$AR$23=TRUE,Inputs!$S$22,VLOOKUP($A31,CorrelationTable,2,FALSE)))</f>
        <v>0.75</v>
      </c>
      <c r="CV31" s="371">
        <f ca="1">IF($A31="N/A"," ",F31+G31+(D31*('Pricing Inputs'!X66)))</f>
        <v>0</v>
      </c>
      <c r="CW31" s="372">
        <f ca="1">IF($A31="N/A"," ",IF(PV=1,0,'Pricing Inputs'!Y66))</f>
        <v>4.6392873913509998E-2</v>
      </c>
      <c r="CX31" s="373">
        <f t="shared" ca="1" si="30"/>
        <v>0.89291800372077512</v>
      </c>
      <c r="CY31" s="417">
        <f ca="1">IF($A31="N/A"," ",(IF(MONTH(A31)&gt;=4,IF(MONTH(A31)&lt;=10,Inputs!$S$26,Inputs!$S$27),Inputs!$S$27))*$CX31)</f>
        <v>109.82891445765534</v>
      </c>
      <c r="CZ31" s="374">
        <f t="shared" ca="1" si="79"/>
        <v>377609.49383838364</v>
      </c>
      <c r="DA31" s="446">
        <f t="shared" ca="1" si="80"/>
        <v>431700.50880519743</v>
      </c>
      <c r="DB31" s="375">
        <f t="shared" ca="1" si="81"/>
        <v>101915.70888185865</v>
      </c>
      <c r="DC31" s="375">
        <f t="shared" ca="1" si="82"/>
        <v>2584.2221416404054</v>
      </c>
      <c r="DD31" s="376">
        <f t="shared" ca="1" si="83"/>
        <v>809310.00264358113</v>
      </c>
      <c r="DE31" s="377">
        <f t="shared" si="84"/>
        <v>19.8</v>
      </c>
      <c r="DF31" s="378">
        <f t="shared" si="85"/>
        <v>3.6</v>
      </c>
      <c r="DG31" s="379">
        <f t="shared" si="86"/>
        <v>4.5</v>
      </c>
      <c r="DH31" s="380">
        <f>IF($A31="N/A"," ",IF(Option=1,$D31*Inputs!$S$15*SUM(AS31:BA31),0))</f>
        <v>0</v>
      </c>
      <c r="DI31" s="381">
        <f>IF($A31="N/A"," ",IF(Option=1,$D31*Inputs!$S$16*SUM(AS31:BA31),0))</f>
        <v>0</v>
      </c>
      <c r="DJ31" s="463">
        <f t="shared" ca="1" si="87"/>
        <v>34793.800100185217</v>
      </c>
      <c r="DK31" s="463">
        <f t="shared" ca="1" si="88"/>
        <v>38747.641020660805</v>
      </c>
      <c r="DL31" s="463">
        <f t="shared" ca="1" si="89"/>
        <v>0</v>
      </c>
      <c r="DM31" s="463">
        <f t="shared" ca="1" si="90"/>
        <v>0</v>
      </c>
    </row>
    <row r="32" spans="1:117" x14ac:dyDescent="0.2">
      <c r="A32" s="343" t="str">
        <f>IF(A31="N/A","N/A",IF(EDATE(A31,1)&gt;Inputs!$S$5,"N/A",EDATE(A31,1)))</f>
        <v>N/A</v>
      </c>
      <c r="B32" s="344" t="str">
        <f t="shared" si="31"/>
        <v xml:space="preserve"> </v>
      </c>
      <c r="C32" s="345" t="str">
        <f t="shared" si="32"/>
        <v xml:space="preserve"> </v>
      </c>
      <c r="D32" s="346" t="str">
        <f t="shared" si="33"/>
        <v xml:space="preserve"> </v>
      </c>
      <c r="E32" s="347" t="str">
        <f t="shared" si="34"/>
        <v xml:space="preserve"> </v>
      </c>
      <c r="F32" s="348" t="str">
        <f t="shared" si="35"/>
        <v xml:space="preserve"> </v>
      </c>
      <c r="G32" s="348" t="str">
        <f>IF(A32="N/A"," ",Perstart/VLOOKUP(Dayrun,'Pricing Inputs'!$AQ$4:$AS$14,3)/(CY32/CX32))</f>
        <v xml:space="preserve"> </v>
      </c>
      <c r="H32" s="349" t="str">
        <f t="shared" si="36"/>
        <v xml:space="preserve"> </v>
      </c>
      <c r="I32" s="350" t="str">
        <f t="shared" si="37"/>
        <v xml:space="preserve"> </v>
      </c>
      <c r="J32" s="351" t="str">
        <f t="shared" si="38"/>
        <v xml:space="preserve"> </v>
      </c>
      <c r="K32" s="351" t="str">
        <f t="shared" si="39"/>
        <v xml:space="preserve"> </v>
      </c>
      <c r="L32" s="351" t="str">
        <f t="shared" si="40"/>
        <v xml:space="preserve"> </v>
      </c>
      <c r="M32" s="351" t="str">
        <f t="shared" si="41"/>
        <v xml:space="preserve"> </v>
      </c>
      <c r="N32" s="351" t="str">
        <f t="shared" si="42"/>
        <v xml:space="preserve"> </v>
      </c>
      <c r="O32" s="351" t="str">
        <f t="shared" si="43"/>
        <v xml:space="preserve"> </v>
      </c>
      <c r="P32" s="351" t="str">
        <f t="shared" si="44"/>
        <v xml:space="preserve"> </v>
      </c>
      <c r="Q32" s="352" t="str">
        <f t="shared" si="45"/>
        <v xml:space="preserve"> </v>
      </c>
      <c r="R32" s="353" t="str">
        <f t="shared" si="46"/>
        <v xml:space="preserve"> </v>
      </c>
      <c r="S32" s="347" t="str">
        <f t="shared" si="47"/>
        <v xml:space="preserve"> </v>
      </c>
      <c r="T32" s="347" t="str">
        <f t="shared" si="48"/>
        <v xml:space="preserve"> </v>
      </c>
      <c r="U32" s="347" t="str">
        <f t="shared" si="49"/>
        <v xml:space="preserve"> </v>
      </c>
      <c r="V32" s="347" t="str">
        <f t="shared" si="50"/>
        <v xml:space="preserve"> </v>
      </c>
      <c r="W32" s="347" t="str">
        <f t="shared" si="51"/>
        <v xml:space="preserve"> </v>
      </c>
      <c r="X32" s="347" t="str">
        <f t="shared" si="52"/>
        <v xml:space="preserve"> </v>
      </c>
      <c r="Y32" s="347" t="str">
        <f t="shared" si="53"/>
        <v xml:space="preserve"> </v>
      </c>
      <c r="Z32" s="354" t="str">
        <f t="shared" si="54"/>
        <v xml:space="preserve"> </v>
      </c>
      <c r="AA32" s="350" t="str">
        <f>IF($A32="N/A"," ",IF(Dayrun&gt;=3,(MAX(0,(_xll.xSPRDOPT(I32,($E32-'Pricing Inputs'!$X67*$D32),$CV32,0,($CN32+IF(Smile=TRUE,VLOOKUP(MAX(-5,$H32-I32),Volsmile,2),0)),$CT32,$CU32,($A32-DateToday)+15,ABS(Option-2),0)-R32))),0))</f>
        <v xml:space="preserve"> </v>
      </c>
      <c r="AB32" s="351" t="str">
        <f>IF($A32="N/A"," ",IF(Dayrun&gt;=6,MAX(0,(_xll.xSPRDOPT(J32,($E32-'Pricing Inputs'!$X67*$D32),$CV32,0,($CN32+IF(Smile=TRUE,VLOOKUP(MAX(-5,$H32-J32),Volsmile,2),0)),$CT32,$CU32,($A32-DateToday)+15,ABS(Option-2),0)-S32)),0))</f>
        <v xml:space="preserve"> </v>
      </c>
      <c r="AC32" s="351" t="str">
        <f>IF($A32="N/A"," ",IF(OR(Dayrun&lt;=2,Dayrun&gt;=9),IF(OffPeakEx=TRUE,MAX(0,(_xll.xSPRDOPT(K32,($E32-'Pricing Inputs'!$X67*$D32),$CV32,0,($CQ32+IF(Smile=TRUE,VLOOKUP(MAX(-5,$H32-K32),Volsmile,2),0)),$CT32,$CU32,($A32-DateToday)+15,ABS(Option-2),0)-T32)),0),0))</f>
        <v xml:space="preserve"> </v>
      </c>
      <c r="AD32" s="351" t="str">
        <f>IF($A32="N/A"," ",IF(OR(Dayrun=1,Dayrun=4,Dayrun=5,Dayrun=7,Dayrun=8,Dayrun=10,Dayrun=11),MAX(0,(_xll.xSPRDOPT(L32,($E32-'Pricing Inputs'!$X67*$D32),$CV32,0,($CQ32+IF(Smile=TRUE,VLOOKUP(MAX(-5,$H32-L32),Volsmile,2),0)),$CT32,$CU32,($A32-DateToday)+15,ABS(Option-2),0)-U32)),0))</f>
        <v xml:space="preserve"> </v>
      </c>
      <c r="AE32" s="351" t="str">
        <f>IF($A32="N/A"," ",IF(OR(Dayrun=1,Dayrun=7,Dayrun=8,Dayrun=10,Dayrun=11),MAX(0,(_xll.xSPRDOPT(M32,($E32-'Pricing Inputs'!$X67*$D32),$CV32,0,($CQ32+IF(Smile=TRUE,VLOOKUP(MAX(-5,$H32-M32),Volsmile,2),0)),$CT32,$CU32,($A32-DateToday)+15,ABS(Option-2),0)-V32)),0))</f>
        <v xml:space="preserve"> </v>
      </c>
      <c r="AF32" s="351" t="str">
        <f>IF($A32="N/A"," ",IF(OR(Dayrun&lt;=2,Dayrun&gt;=10),IF(OffPeakEx=TRUE,MAX(0,(_xll.xSPRDOPT(N32,($E32-'Pricing Inputs'!$X67*$D32),$CV32,0,($CQ32+IF(Smile=TRUE,VLOOKUP(MAX(-5,$H32-N32),Volsmile,2),0)),$CT32,$CU32,($A32-DateToday)+15,ABS(Option-2),0)-W32)),0),0))</f>
        <v xml:space="preserve"> </v>
      </c>
      <c r="AG32" s="351" t="str">
        <f>IF($A32="N/A"," ",IF(OR(Dayrun=1,Dayrun=5,Dayrun=8,Dayrun=11),MAX(0,(_xll.xSPRDOPT(O32,($E32-'Pricing Inputs'!$X67*$D32),$CV32,0,($CQ32+IF(Smile=TRUE,VLOOKUP(MAX(-5,$H32-O32),Volsmile,2),0)),$CT32,$CU32,($A32-DateToday)+15,ABS(Option-2),0)-X32)),0))</f>
        <v xml:space="preserve"> </v>
      </c>
      <c r="AH32" s="351" t="str">
        <f>IF($A32="N/A"," ",IF(OR(Dayrun=1,Dayrun=8,Dayrun=11),MAX(0,(_xll.xSPRDOPT(P32,($E32-'Pricing Inputs'!$X67*$D32),$CV32,0,($CQ32+IF(Smile=TRUE,VLOOKUP(MAX(-5,$H32-P32),Volsmile,2),0)),$CT32,$CU32,($A32-DateToday)+15,ABS(Option-2),0)-Y32)),0))</f>
        <v xml:space="preserve"> </v>
      </c>
      <c r="AI32" s="351" t="str">
        <f>IF($A32="N/A"," ",IF(OR(Dayrun&lt;=2,Dayrun&gt;=11),IF(OffPeakEx=TRUE,MAX(0,(_xll.xSPRDOPT(Q32,($E32-'Pricing Inputs'!$X67*$D32),$CV32,0,($CQ32+IF(Smile=TRUE,VLOOKUP(MAX(-5,$H32-Q32),Volsmile,2),0)),$CT32,$CU32,($A32-DateToday)+15,ABS(Option-2),0)-Z32)),0),0))</f>
        <v xml:space="preserve"> </v>
      </c>
      <c r="AJ32" s="355" t="str">
        <f t="shared" si="55"/>
        <v xml:space="preserve"> </v>
      </c>
      <c r="AK32" s="356" t="str">
        <f t="shared" si="56"/>
        <v xml:space="preserve"> </v>
      </c>
      <c r="AL32" s="356" t="str">
        <f t="shared" si="57"/>
        <v xml:space="preserve"> </v>
      </c>
      <c r="AM32" s="356" t="str">
        <f t="shared" si="58"/>
        <v xml:space="preserve"> </v>
      </c>
      <c r="AN32" s="356" t="str">
        <f t="shared" si="59"/>
        <v xml:space="preserve"> </v>
      </c>
      <c r="AO32" s="356" t="str">
        <f t="shared" si="60"/>
        <v xml:space="preserve"> </v>
      </c>
      <c r="AP32" s="356" t="str">
        <f t="shared" si="61"/>
        <v xml:space="preserve"> </v>
      </c>
      <c r="AQ32" s="356" t="str">
        <f t="shared" si="62"/>
        <v xml:space="preserve"> </v>
      </c>
      <c r="AR32" s="357" t="str">
        <f t="shared" si="63"/>
        <v xml:space="preserve"> </v>
      </c>
      <c r="AS32" s="364" t="str">
        <f t="shared" si="64"/>
        <v xml:space="preserve"> </v>
      </c>
      <c r="AT32" s="364" t="str">
        <f t="shared" si="65"/>
        <v xml:space="preserve"> </v>
      </c>
      <c r="AU32" s="364" t="str">
        <f t="shared" si="66"/>
        <v xml:space="preserve"> </v>
      </c>
      <c r="AV32" s="364" t="str">
        <f t="shared" si="67"/>
        <v xml:space="preserve"> </v>
      </c>
      <c r="AW32" s="364" t="str">
        <f t="shared" si="68"/>
        <v xml:space="preserve"> </v>
      </c>
      <c r="AX32" s="364" t="str">
        <f t="shared" si="69"/>
        <v xml:space="preserve"> </v>
      </c>
      <c r="AY32" s="364" t="str">
        <f t="shared" si="70"/>
        <v xml:space="preserve"> </v>
      </c>
      <c r="AZ32" s="364" t="str">
        <f t="shared" si="71"/>
        <v xml:space="preserve"> </v>
      </c>
      <c r="BA32" s="365" t="str">
        <f t="shared" si="72"/>
        <v xml:space="preserve"> </v>
      </c>
      <c r="BB32" s="461" t="str">
        <f>IF($A32="N/A"," ",IF(Dayrun&gt;=3,(MAX(0,(_xll.xSPRDOPT(I32,($E32-'Pricing Inputs'!$X67*$D32),$CV32,0,($CN32+IF(Smile=TRUE,VLOOKUP(MAX(-5,$H32-I32),Volsmile,2),0)),$CT32,$CU32,($A32-DateToday)+15,ABS(Option-2),1)*DE32*8))),0))</f>
        <v xml:space="preserve"> </v>
      </c>
      <c r="BC32" s="460" t="str">
        <f>IF($A32="N/A"," ",IF(Dayrun&gt;=6,MAX(0,(_xll.xSPRDOPT(J32,($E32-'Pricing Inputs'!$X67*$D32),$CV32,0,($CN32+IF(Smile=TRUE,VLOOKUP(MAX(-5,$H32-J32),Volsmile,2),0)),$CT32,$CU32,($A32-DateToday)+15,ABS(Option-2),1)*DE32*8)),0))</f>
        <v xml:space="preserve"> </v>
      </c>
      <c r="BD32" s="460" t="str">
        <f>IF($A32="N/A"," ",IF(OR(Dayrun&lt;=2,Dayrun&gt;=9),IF(OffPeakEx=TRUE,MAX(0,(_xll.xSPRDOPT(K32,($E32-'Pricing Inputs'!$X67*$D32),$CV32,0,($CQ32+IF(Smile=TRUE,VLOOKUP(MAX(-5,$H32-K32),Volsmile,2),0)),$CT32,$CU32,($A32-DateToday)+15,ABS(Option-2),1)*DE32*8)),0),0))</f>
        <v xml:space="preserve"> </v>
      </c>
      <c r="BE32" s="460" t="str">
        <f>IF($A32="N/A"," ",IF(OR(Dayrun=1,Dayrun=4,Dayrun=5,Dayrun=7,Dayrun=8,Dayrun=10,Dayrun=11),MAX(0,(_xll.xSPRDOPT(L32,($E32-'Pricing Inputs'!$X67*$D32),$CV32,0,($CQ32+IF(Smile=TRUE,VLOOKUP(MAX(-5,$H32-L32),Volsmile,2),0)),$CT32,$CU32,($A32-DateToday)+15,ABS(Option-2),1)*DF32*8)),0))</f>
        <v xml:space="preserve"> </v>
      </c>
      <c r="BF32" s="460" t="str">
        <f>IF($A32="N/A"," ",IF(OR(Dayrun=1,Dayrun=7,Dayrun=8,Dayrun=10,Dayrun=11),MAX(0,(_xll.xSPRDOPT(M32,($E32-'Pricing Inputs'!$X67*$D32),$CV32,0,($CQ32+IF(Smile=TRUE,VLOOKUP(MAX(-5,$H32-M32),Volsmile,2),0)),$CT32,$CU32,($A32-DateToday)+15,ABS(Option-2),1)*DF32*8)),0))</f>
        <v xml:space="preserve"> </v>
      </c>
      <c r="BG32" s="460" t="str">
        <f>IF($A32="N/A"," ",IF(OR(Dayrun&lt;=2,Dayrun&gt;=10),IF(OffPeakEx=TRUE,MAX(0,(_xll.xSPRDOPT(N32,($E32-'Pricing Inputs'!$X67*$D32),$CV32,0,($CQ32+IF(Smile=TRUE,VLOOKUP(MAX(-5,$H32-N32),Volsmile,2),0)),$CT32,$CU32,($A32-DateToday)+15,ABS(Option-2),1)*DF32*8)),0),0))</f>
        <v xml:space="preserve"> </v>
      </c>
      <c r="BH32" s="460" t="str">
        <f>IF($A32="N/A"," ",IF(OR(Dayrun=1,Dayrun=5,Dayrun=8,Dayrun=11),MAX(0,(_xll.xSPRDOPT(O32,($E32-'Pricing Inputs'!$X67*$D32),$CV32,0,($CQ32+IF(Smile=TRUE,VLOOKUP(MAX(-5,$H32-O32),Volsmile,2),0)),$CT32,$CU32,($A32-DateToday)+15,ABS(Option-2),1)*DG32*8)),0))</f>
        <v xml:space="preserve"> </v>
      </c>
      <c r="BI32" s="460" t="str">
        <f>IF($A32="N/A"," ",IF(OR(Dayrun=1,Dayrun=8,Dayrun=11),MAX(0,(_xll.xSPRDOPT(P32,($E32-'Pricing Inputs'!$X67*$D32),$CV32,0,($CQ32+IF(Smile=TRUE,VLOOKUP(MAX(-5,$H32-P32),Volsmile,2),0)),$CT32,$CU32,($A32-DateToday)+15,ABS(Option-2),1)*DG32*8)),0))</f>
        <v xml:space="preserve"> </v>
      </c>
      <c r="BJ32" s="462" t="str">
        <f>IF($A32="N/A"," ",IF(OR(Dayrun&lt;=2,Dayrun&gt;=11),IF(OffPeakEx=TRUE,MAX(0,(_xll.xSPRDOPT(Q32,($E32-'Pricing Inputs'!$X67*$D32),$CV32,0,($CQ32+IF(Smile=TRUE,VLOOKUP(MAX(-5,$H32-Q32),Volsmile,2),0)),$CT32,$CU32,($A32-DateToday)+15,ABS(Option-2),1)*DG32*8)),0),0))</f>
        <v xml:space="preserve"> </v>
      </c>
      <c r="BK32" s="358" t="str">
        <f t="shared" si="0"/>
        <v xml:space="preserve"> </v>
      </c>
      <c r="BL32" s="359" t="str">
        <f t="shared" si="1"/>
        <v xml:space="preserve"> </v>
      </c>
      <c r="BM32" s="359" t="str">
        <f t="shared" si="2"/>
        <v xml:space="preserve"> </v>
      </c>
      <c r="BN32" s="359" t="str">
        <f t="shared" si="3"/>
        <v xml:space="preserve"> </v>
      </c>
      <c r="BO32" s="359" t="str">
        <f t="shared" si="4"/>
        <v xml:space="preserve"> </v>
      </c>
      <c r="BP32" s="359" t="str">
        <f t="shared" si="5"/>
        <v xml:space="preserve"> </v>
      </c>
      <c r="BQ32" s="359" t="str">
        <f t="shared" si="6"/>
        <v xml:space="preserve"> </v>
      </c>
      <c r="BR32" s="359" t="str">
        <f t="shared" si="7"/>
        <v xml:space="preserve"> </v>
      </c>
      <c r="BS32" s="360" t="str">
        <f t="shared" si="8"/>
        <v xml:space="preserve"> </v>
      </c>
      <c r="BT32" s="361" t="str">
        <f t="shared" si="9"/>
        <v xml:space="preserve"> </v>
      </c>
      <c r="BU32" s="362" t="str">
        <f t="shared" si="10"/>
        <v xml:space="preserve"> </v>
      </c>
      <c r="BV32" s="362" t="str">
        <f t="shared" si="11"/>
        <v xml:space="preserve"> </v>
      </c>
      <c r="BW32" s="362" t="str">
        <f t="shared" si="12"/>
        <v xml:space="preserve"> </v>
      </c>
      <c r="BX32" s="362" t="str">
        <f t="shared" si="13"/>
        <v xml:space="preserve"> </v>
      </c>
      <c r="BY32" s="362" t="str">
        <f t="shared" si="14"/>
        <v xml:space="preserve"> </v>
      </c>
      <c r="BZ32" s="362" t="str">
        <f t="shared" si="15"/>
        <v xml:space="preserve"> </v>
      </c>
      <c r="CA32" s="362" t="str">
        <f t="shared" si="16"/>
        <v xml:space="preserve"> </v>
      </c>
      <c r="CB32" s="363" t="str">
        <f t="shared" si="17"/>
        <v xml:space="preserve"> </v>
      </c>
      <c r="CC32" s="366" t="str">
        <f t="shared" si="18"/>
        <v xml:space="preserve"> </v>
      </c>
      <c r="CD32" s="367" t="str">
        <f t="shared" si="19"/>
        <v xml:space="preserve"> </v>
      </c>
      <c r="CE32" s="367" t="str">
        <f t="shared" si="20"/>
        <v xml:space="preserve"> </v>
      </c>
      <c r="CF32" s="367" t="str">
        <f t="shared" si="21"/>
        <v xml:space="preserve"> </v>
      </c>
      <c r="CG32" s="367" t="str">
        <f t="shared" si="22"/>
        <v xml:space="preserve"> </v>
      </c>
      <c r="CH32" s="367" t="str">
        <f t="shared" si="23"/>
        <v xml:space="preserve"> </v>
      </c>
      <c r="CI32" s="367" t="str">
        <f t="shared" si="24"/>
        <v xml:space="preserve"> </v>
      </c>
      <c r="CJ32" s="367" t="str">
        <f t="shared" si="25"/>
        <v xml:space="preserve"> </v>
      </c>
      <c r="CK32" s="368" t="str">
        <f t="shared" si="26"/>
        <v xml:space="preserve"> </v>
      </c>
      <c r="CL32" s="369" t="str">
        <f t="shared" si="73"/>
        <v xml:space="preserve"> </v>
      </c>
      <c r="CM32" s="370" t="str">
        <f t="shared" si="74"/>
        <v xml:space="preserve"> </v>
      </c>
      <c r="CN32" s="370" t="str">
        <f t="shared" si="75"/>
        <v xml:space="preserve"> </v>
      </c>
      <c r="CO32" s="370" t="str">
        <f t="shared" si="76"/>
        <v xml:space="preserve"> </v>
      </c>
      <c r="CP32" s="370" t="str">
        <f t="shared" si="77"/>
        <v xml:space="preserve"> </v>
      </c>
      <c r="CQ32" s="370" t="str">
        <f t="shared" si="78"/>
        <v xml:space="preserve"> </v>
      </c>
      <c r="CR32" s="370" t="str">
        <f t="shared" si="27"/>
        <v xml:space="preserve"> </v>
      </c>
      <c r="CS32" s="370" t="str">
        <f t="shared" si="28"/>
        <v xml:space="preserve"> </v>
      </c>
      <c r="CT32" s="370" t="str">
        <f t="shared" si="29"/>
        <v xml:space="preserve"> </v>
      </c>
      <c r="CU32" s="370" t="str">
        <f>IF($A32="N/A"," ",IF('Pricing Inputs'!$AR$23=TRUE,Inputs!$S$22,VLOOKUP($A32,CorrelationTable,2,FALSE)))</f>
        <v xml:space="preserve"> </v>
      </c>
      <c r="CV32" s="371" t="str">
        <f>IF($A32="N/A"," ",F32+G32+(D32*('Pricing Inputs'!X67)))</f>
        <v xml:space="preserve"> </v>
      </c>
      <c r="CW32" s="372" t="str">
        <f>IF($A32="N/A"," ",IF(PV=1,0,'Pricing Inputs'!Y67))</f>
        <v xml:space="preserve"> </v>
      </c>
      <c r="CX32" s="373" t="str">
        <f t="shared" si="30"/>
        <v xml:space="preserve"> </v>
      </c>
      <c r="CY32" s="417" t="str">
        <f>IF($A32="N/A"," ",(IF(MONTH(A32)&gt;=4,IF(MONTH(A32)&lt;=10,Inputs!$S$26,Inputs!$S$27),Inputs!$S$27))*$CX32)</f>
        <v xml:space="preserve"> </v>
      </c>
      <c r="CZ32" s="374" t="str">
        <f t="shared" si="79"/>
        <v xml:space="preserve"> </v>
      </c>
      <c r="DA32" s="446" t="str">
        <f t="shared" si="80"/>
        <v xml:space="preserve"> </v>
      </c>
      <c r="DB32" s="375" t="str">
        <f t="shared" si="81"/>
        <v xml:space="preserve"> </v>
      </c>
      <c r="DC32" s="375" t="str">
        <f t="shared" si="82"/>
        <v xml:space="preserve"> </v>
      </c>
      <c r="DD32" s="376" t="str">
        <f t="shared" si="83"/>
        <v xml:space="preserve"> </v>
      </c>
      <c r="DE32" s="377" t="str">
        <f t="shared" si="84"/>
        <v xml:space="preserve"> </v>
      </c>
      <c r="DF32" s="378" t="str">
        <f t="shared" si="85"/>
        <v xml:space="preserve"> </v>
      </c>
      <c r="DG32" s="379" t="str">
        <f t="shared" si="86"/>
        <v xml:space="preserve"> </v>
      </c>
      <c r="DH32" s="380" t="str">
        <f>IF($A32="N/A"," ",IF(Option=1,$D32*Inputs!$S$15*SUM(AS32:BA32),0))</f>
        <v xml:space="preserve"> </v>
      </c>
      <c r="DI32" s="381" t="str">
        <f>IF($A32="N/A"," ",IF(Option=1,$D32*Inputs!$S$16*SUM(AS32:BA32),0))</f>
        <v xml:space="preserve"> </v>
      </c>
      <c r="DJ32" s="463" t="str">
        <f t="shared" si="87"/>
        <v xml:space="preserve"> </v>
      </c>
      <c r="DK32" s="463" t="str">
        <f t="shared" si="88"/>
        <v xml:space="preserve"> </v>
      </c>
      <c r="DL32" s="463" t="str">
        <f t="shared" si="89"/>
        <v xml:space="preserve"> </v>
      </c>
      <c r="DM32" s="463" t="str">
        <f t="shared" si="90"/>
        <v xml:space="preserve"> </v>
      </c>
    </row>
    <row r="33" spans="1:117" x14ac:dyDescent="0.2">
      <c r="A33" s="343" t="str">
        <f>IF(A32="N/A","N/A",IF(EDATE(A32,1)&gt;Inputs!$S$5,"N/A",EDATE(A32,1)))</f>
        <v>N/A</v>
      </c>
      <c r="B33" s="344" t="str">
        <f t="shared" si="31"/>
        <v xml:space="preserve"> </v>
      </c>
      <c r="C33" s="345" t="str">
        <f t="shared" si="32"/>
        <v xml:space="preserve"> </v>
      </c>
      <c r="D33" s="346" t="str">
        <f t="shared" si="33"/>
        <v xml:space="preserve"> </v>
      </c>
      <c r="E33" s="347" t="str">
        <f t="shared" si="34"/>
        <v xml:space="preserve"> </v>
      </c>
      <c r="F33" s="348" t="str">
        <f t="shared" si="35"/>
        <v xml:space="preserve"> </v>
      </c>
      <c r="G33" s="348" t="str">
        <f>IF(A33="N/A"," ",Perstart/VLOOKUP(Dayrun,'Pricing Inputs'!$AQ$4:$AS$14,3)/(CY33/CX33))</f>
        <v xml:space="preserve"> </v>
      </c>
      <c r="H33" s="349" t="str">
        <f t="shared" si="36"/>
        <v xml:space="preserve"> </v>
      </c>
      <c r="I33" s="350" t="str">
        <f t="shared" si="37"/>
        <v xml:space="preserve"> </v>
      </c>
      <c r="J33" s="351" t="str">
        <f t="shared" si="38"/>
        <v xml:space="preserve"> </v>
      </c>
      <c r="K33" s="351" t="str">
        <f t="shared" si="39"/>
        <v xml:space="preserve"> </v>
      </c>
      <c r="L33" s="351" t="str">
        <f t="shared" si="40"/>
        <v xml:space="preserve"> </v>
      </c>
      <c r="M33" s="351" t="str">
        <f t="shared" si="41"/>
        <v xml:space="preserve"> </v>
      </c>
      <c r="N33" s="351" t="str">
        <f t="shared" si="42"/>
        <v xml:space="preserve"> </v>
      </c>
      <c r="O33" s="351" t="str">
        <f t="shared" si="43"/>
        <v xml:space="preserve"> </v>
      </c>
      <c r="P33" s="351" t="str">
        <f t="shared" si="44"/>
        <v xml:space="preserve"> </v>
      </c>
      <c r="Q33" s="352" t="str">
        <f t="shared" si="45"/>
        <v xml:space="preserve"> </v>
      </c>
      <c r="R33" s="353" t="str">
        <f t="shared" si="46"/>
        <v xml:space="preserve"> </v>
      </c>
      <c r="S33" s="347" t="str">
        <f t="shared" si="47"/>
        <v xml:space="preserve"> </v>
      </c>
      <c r="T33" s="347" t="str">
        <f t="shared" si="48"/>
        <v xml:space="preserve"> </v>
      </c>
      <c r="U33" s="347" t="str">
        <f t="shared" si="49"/>
        <v xml:space="preserve"> </v>
      </c>
      <c r="V33" s="347" t="str">
        <f t="shared" si="50"/>
        <v xml:space="preserve"> </v>
      </c>
      <c r="W33" s="347" t="str">
        <f t="shared" si="51"/>
        <v xml:space="preserve"> </v>
      </c>
      <c r="X33" s="347" t="str">
        <f t="shared" si="52"/>
        <v xml:space="preserve"> </v>
      </c>
      <c r="Y33" s="347" t="str">
        <f t="shared" si="53"/>
        <v xml:space="preserve"> </v>
      </c>
      <c r="Z33" s="354" t="str">
        <f t="shared" si="54"/>
        <v xml:space="preserve"> </v>
      </c>
      <c r="AA33" s="350" t="str">
        <f>IF($A33="N/A"," ",IF(Dayrun&gt;=3,(MAX(0,(_xll.xSPRDOPT(I33,($E33-'Pricing Inputs'!$X68*$D33),$CV33,0,($CN33+IF(Smile=TRUE,VLOOKUP(MAX(-5,$H33-I33),Volsmile,2),0)),$CT33,$CU33,($A33-DateToday)+15,ABS(Option-2),0)-R33))),0))</f>
        <v xml:space="preserve"> </v>
      </c>
      <c r="AB33" s="351" t="str">
        <f>IF($A33="N/A"," ",IF(Dayrun&gt;=6,MAX(0,(_xll.xSPRDOPT(J33,($E33-'Pricing Inputs'!$X68*$D33),$CV33,0,($CN33+IF(Smile=TRUE,VLOOKUP(MAX(-5,$H33-J33),Volsmile,2),0)),$CT33,$CU33,($A33-DateToday)+15,ABS(Option-2),0)-S33)),0))</f>
        <v xml:space="preserve"> </v>
      </c>
      <c r="AC33" s="351" t="str">
        <f>IF($A33="N/A"," ",IF(OR(Dayrun&lt;=2,Dayrun&gt;=9),IF(OffPeakEx=TRUE,MAX(0,(_xll.xSPRDOPT(K33,($E33-'Pricing Inputs'!$X68*$D33),$CV33,0,($CQ33+IF(Smile=TRUE,VLOOKUP(MAX(-5,$H33-K33),Volsmile,2),0)),$CT33,$CU33,($A33-DateToday)+15,ABS(Option-2),0)-T33)),0),0))</f>
        <v xml:space="preserve"> </v>
      </c>
      <c r="AD33" s="351" t="str">
        <f>IF($A33="N/A"," ",IF(OR(Dayrun=1,Dayrun=4,Dayrun=5,Dayrun=7,Dayrun=8,Dayrun=10,Dayrun=11),MAX(0,(_xll.xSPRDOPT(L33,($E33-'Pricing Inputs'!$X68*$D33),$CV33,0,($CQ33+IF(Smile=TRUE,VLOOKUP(MAX(-5,$H33-L33),Volsmile,2),0)),$CT33,$CU33,($A33-DateToday)+15,ABS(Option-2),0)-U33)),0))</f>
        <v xml:space="preserve"> </v>
      </c>
      <c r="AE33" s="351" t="str">
        <f>IF($A33="N/A"," ",IF(OR(Dayrun=1,Dayrun=7,Dayrun=8,Dayrun=10,Dayrun=11),MAX(0,(_xll.xSPRDOPT(M33,($E33-'Pricing Inputs'!$X68*$D33),$CV33,0,($CQ33+IF(Smile=TRUE,VLOOKUP(MAX(-5,$H33-M33),Volsmile,2),0)),$CT33,$CU33,($A33-DateToday)+15,ABS(Option-2),0)-V33)),0))</f>
        <v xml:space="preserve"> </v>
      </c>
      <c r="AF33" s="351" t="str">
        <f>IF($A33="N/A"," ",IF(OR(Dayrun&lt;=2,Dayrun&gt;=10),IF(OffPeakEx=TRUE,MAX(0,(_xll.xSPRDOPT(N33,($E33-'Pricing Inputs'!$X68*$D33),$CV33,0,($CQ33+IF(Smile=TRUE,VLOOKUP(MAX(-5,$H33-N33),Volsmile,2),0)),$CT33,$CU33,($A33-DateToday)+15,ABS(Option-2),0)-W33)),0),0))</f>
        <v xml:space="preserve"> </v>
      </c>
      <c r="AG33" s="351" t="str">
        <f>IF($A33="N/A"," ",IF(OR(Dayrun=1,Dayrun=5,Dayrun=8,Dayrun=11),MAX(0,(_xll.xSPRDOPT(O33,($E33-'Pricing Inputs'!$X68*$D33),$CV33,0,($CQ33+IF(Smile=TRUE,VLOOKUP(MAX(-5,$H33-O33),Volsmile,2),0)),$CT33,$CU33,($A33-DateToday)+15,ABS(Option-2),0)-X33)),0))</f>
        <v xml:space="preserve"> </v>
      </c>
      <c r="AH33" s="351" t="str">
        <f>IF($A33="N/A"," ",IF(OR(Dayrun=1,Dayrun=8,Dayrun=11),MAX(0,(_xll.xSPRDOPT(P33,($E33-'Pricing Inputs'!$X68*$D33),$CV33,0,($CQ33+IF(Smile=TRUE,VLOOKUP(MAX(-5,$H33-P33),Volsmile,2),0)),$CT33,$CU33,($A33-DateToday)+15,ABS(Option-2),0)-Y33)),0))</f>
        <v xml:space="preserve"> </v>
      </c>
      <c r="AI33" s="351" t="str">
        <f>IF($A33="N/A"," ",IF(OR(Dayrun&lt;=2,Dayrun&gt;=11),IF(OffPeakEx=TRUE,MAX(0,(_xll.xSPRDOPT(Q33,($E33-'Pricing Inputs'!$X68*$D33),$CV33,0,($CQ33+IF(Smile=TRUE,VLOOKUP(MAX(-5,$H33-Q33),Volsmile,2),0)),$CT33,$CU33,($A33-DateToday)+15,ABS(Option-2),0)-Z33)),0),0))</f>
        <v xml:space="preserve"> </v>
      </c>
      <c r="AJ33" s="355" t="str">
        <f t="shared" si="55"/>
        <v xml:space="preserve"> </v>
      </c>
      <c r="AK33" s="356" t="str">
        <f t="shared" si="56"/>
        <v xml:space="preserve"> </v>
      </c>
      <c r="AL33" s="356" t="str">
        <f t="shared" si="57"/>
        <v xml:space="preserve"> </v>
      </c>
      <c r="AM33" s="356" t="str">
        <f t="shared" si="58"/>
        <v xml:space="preserve"> </v>
      </c>
      <c r="AN33" s="356" t="str">
        <f t="shared" si="59"/>
        <v xml:space="preserve"> </v>
      </c>
      <c r="AO33" s="356" t="str">
        <f t="shared" si="60"/>
        <v xml:space="preserve"> </v>
      </c>
      <c r="AP33" s="356" t="str">
        <f t="shared" si="61"/>
        <v xml:space="preserve"> </v>
      </c>
      <c r="AQ33" s="356" t="str">
        <f t="shared" si="62"/>
        <v xml:space="preserve"> </v>
      </c>
      <c r="AR33" s="357" t="str">
        <f t="shared" si="63"/>
        <v xml:space="preserve"> </v>
      </c>
      <c r="AS33" s="364" t="str">
        <f t="shared" si="64"/>
        <v xml:space="preserve"> </v>
      </c>
      <c r="AT33" s="364" t="str">
        <f t="shared" si="65"/>
        <v xml:space="preserve"> </v>
      </c>
      <c r="AU33" s="364" t="str">
        <f t="shared" si="66"/>
        <v xml:space="preserve"> </v>
      </c>
      <c r="AV33" s="364" t="str">
        <f t="shared" si="67"/>
        <v xml:space="preserve"> </v>
      </c>
      <c r="AW33" s="364" t="str">
        <f t="shared" si="68"/>
        <v xml:space="preserve"> </v>
      </c>
      <c r="AX33" s="364" t="str">
        <f t="shared" si="69"/>
        <v xml:space="preserve"> </v>
      </c>
      <c r="AY33" s="364" t="str">
        <f t="shared" si="70"/>
        <v xml:space="preserve"> </v>
      </c>
      <c r="AZ33" s="364" t="str">
        <f t="shared" si="71"/>
        <v xml:space="preserve"> </v>
      </c>
      <c r="BA33" s="365" t="str">
        <f t="shared" si="72"/>
        <v xml:space="preserve"> </v>
      </c>
      <c r="BB33" s="461" t="str">
        <f>IF($A33="N/A"," ",IF(Dayrun&gt;=3,(MAX(0,(_xll.xSPRDOPT(I33,($E33-'Pricing Inputs'!$X68*$D33),$CV33,0,($CN33+IF(Smile=TRUE,VLOOKUP(MAX(-5,$H33-I33),Volsmile,2),0)),$CT33,$CU33,($A33-DateToday)+15,ABS(Option-2),1)*DE33*8))),0))</f>
        <v xml:space="preserve"> </v>
      </c>
      <c r="BC33" s="460" t="str">
        <f>IF($A33="N/A"," ",IF(Dayrun&gt;=6,MAX(0,(_xll.xSPRDOPT(J33,($E33-'Pricing Inputs'!$X68*$D33),$CV33,0,($CN33+IF(Smile=TRUE,VLOOKUP(MAX(-5,$H33-J33),Volsmile,2),0)),$CT33,$CU33,($A33-DateToday)+15,ABS(Option-2),1)*DE33*8)),0))</f>
        <v xml:space="preserve"> </v>
      </c>
      <c r="BD33" s="460" t="str">
        <f>IF($A33="N/A"," ",IF(OR(Dayrun&lt;=2,Dayrun&gt;=9),IF(OffPeakEx=TRUE,MAX(0,(_xll.xSPRDOPT(K33,($E33-'Pricing Inputs'!$X68*$D33),$CV33,0,($CQ33+IF(Smile=TRUE,VLOOKUP(MAX(-5,$H33-K33),Volsmile,2),0)),$CT33,$CU33,($A33-DateToday)+15,ABS(Option-2),1)*DE33*8)),0),0))</f>
        <v xml:space="preserve"> </v>
      </c>
      <c r="BE33" s="460" t="str">
        <f>IF($A33="N/A"," ",IF(OR(Dayrun=1,Dayrun=4,Dayrun=5,Dayrun=7,Dayrun=8,Dayrun=10,Dayrun=11),MAX(0,(_xll.xSPRDOPT(L33,($E33-'Pricing Inputs'!$X68*$D33),$CV33,0,($CQ33+IF(Smile=TRUE,VLOOKUP(MAX(-5,$H33-L33),Volsmile,2),0)),$CT33,$CU33,($A33-DateToday)+15,ABS(Option-2),1)*DF33*8)),0))</f>
        <v xml:space="preserve"> </v>
      </c>
      <c r="BF33" s="460" t="str">
        <f>IF($A33="N/A"," ",IF(OR(Dayrun=1,Dayrun=7,Dayrun=8,Dayrun=10,Dayrun=11),MAX(0,(_xll.xSPRDOPT(M33,($E33-'Pricing Inputs'!$X68*$D33),$CV33,0,($CQ33+IF(Smile=TRUE,VLOOKUP(MAX(-5,$H33-M33),Volsmile,2),0)),$CT33,$CU33,($A33-DateToday)+15,ABS(Option-2),1)*DF33*8)),0))</f>
        <v xml:space="preserve"> </v>
      </c>
      <c r="BG33" s="460" t="str">
        <f>IF($A33="N/A"," ",IF(OR(Dayrun&lt;=2,Dayrun&gt;=10),IF(OffPeakEx=TRUE,MAX(0,(_xll.xSPRDOPT(N33,($E33-'Pricing Inputs'!$X68*$D33),$CV33,0,($CQ33+IF(Smile=TRUE,VLOOKUP(MAX(-5,$H33-N33),Volsmile,2),0)),$CT33,$CU33,($A33-DateToday)+15,ABS(Option-2),1)*DF33*8)),0),0))</f>
        <v xml:space="preserve"> </v>
      </c>
      <c r="BH33" s="460" t="str">
        <f>IF($A33="N/A"," ",IF(OR(Dayrun=1,Dayrun=5,Dayrun=8,Dayrun=11),MAX(0,(_xll.xSPRDOPT(O33,($E33-'Pricing Inputs'!$X68*$D33),$CV33,0,($CQ33+IF(Smile=TRUE,VLOOKUP(MAX(-5,$H33-O33),Volsmile,2),0)),$CT33,$CU33,($A33-DateToday)+15,ABS(Option-2),1)*DG33*8)),0))</f>
        <v xml:space="preserve"> </v>
      </c>
      <c r="BI33" s="460" t="str">
        <f>IF($A33="N/A"," ",IF(OR(Dayrun=1,Dayrun=8,Dayrun=11),MAX(0,(_xll.xSPRDOPT(P33,($E33-'Pricing Inputs'!$X68*$D33),$CV33,0,($CQ33+IF(Smile=TRUE,VLOOKUP(MAX(-5,$H33-P33),Volsmile,2),0)),$CT33,$CU33,($A33-DateToday)+15,ABS(Option-2),1)*DG33*8)),0))</f>
        <v xml:space="preserve"> </v>
      </c>
      <c r="BJ33" s="462" t="str">
        <f>IF($A33="N/A"," ",IF(OR(Dayrun&lt;=2,Dayrun&gt;=11),IF(OffPeakEx=TRUE,MAX(0,(_xll.xSPRDOPT(Q33,($E33-'Pricing Inputs'!$X68*$D33),$CV33,0,($CQ33+IF(Smile=TRUE,VLOOKUP(MAX(-5,$H33-Q33),Volsmile,2),0)),$CT33,$CU33,($A33-DateToday)+15,ABS(Option-2),1)*DG33*8)),0),0))</f>
        <v xml:space="preserve"> </v>
      </c>
      <c r="BK33" s="358" t="str">
        <f t="shared" si="0"/>
        <v xml:space="preserve"> </v>
      </c>
      <c r="BL33" s="359" t="str">
        <f t="shared" si="1"/>
        <v xml:space="preserve"> </v>
      </c>
      <c r="BM33" s="359" t="str">
        <f t="shared" si="2"/>
        <v xml:space="preserve"> </v>
      </c>
      <c r="BN33" s="359" t="str">
        <f t="shared" si="3"/>
        <v xml:space="preserve"> </v>
      </c>
      <c r="BO33" s="359" t="str">
        <f t="shared" si="4"/>
        <v xml:space="preserve"> </v>
      </c>
      <c r="BP33" s="359" t="str">
        <f t="shared" si="5"/>
        <v xml:space="preserve"> </v>
      </c>
      <c r="BQ33" s="359" t="str">
        <f t="shared" si="6"/>
        <v xml:space="preserve"> </v>
      </c>
      <c r="BR33" s="359" t="str">
        <f t="shared" si="7"/>
        <v xml:space="preserve"> </v>
      </c>
      <c r="BS33" s="360" t="str">
        <f t="shared" si="8"/>
        <v xml:space="preserve"> </v>
      </c>
      <c r="BT33" s="361" t="str">
        <f t="shared" si="9"/>
        <v xml:space="preserve"> </v>
      </c>
      <c r="BU33" s="362" t="str">
        <f t="shared" si="10"/>
        <v xml:space="preserve"> </v>
      </c>
      <c r="BV33" s="362" t="str">
        <f t="shared" si="11"/>
        <v xml:space="preserve"> </v>
      </c>
      <c r="BW33" s="362" t="str">
        <f t="shared" si="12"/>
        <v xml:space="preserve"> </v>
      </c>
      <c r="BX33" s="362" t="str">
        <f t="shared" si="13"/>
        <v xml:space="preserve"> </v>
      </c>
      <c r="BY33" s="362" t="str">
        <f t="shared" si="14"/>
        <v xml:space="preserve"> </v>
      </c>
      <c r="BZ33" s="362" t="str">
        <f t="shared" si="15"/>
        <v xml:space="preserve"> </v>
      </c>
      <c r="CA33" s="362" t="str">
        <f t="shared" si="16"/>
        <v xml:space="preserve"> </v>
      </c>
      <c r="CB33" s="363" t="str">
        <f t="shared" si="17"/>
        <v xml:space="preserve"> </v>
      </c>
      <c r="CC33" s="366" t="str">
        <f t="shared" si="18"/>
        <v xml:space="preserve"> </v>
      </c>
      <c r="CD33" s="367" t="str">
        <f t="shared" si="19"/>
        <v xml:space="preserve"> </v>
      </c>
      <c r="CE33" s="367" t="str">
        <f t="shared" si="20"/>
        <v xml:space="preserve"> </v>
      </c>
      <c r="CF33" s="367" t="str">
        <f t="shared" si="21"/>
        <v xml:space="preserve"> </v>
      </c>
      <c r="CG33" s="367" t="str">
        <f t="shared" si="22"/>
        <v xml:space="preserve"> </v>
      </c>
      <c r="CH33" s="367" t="str">
        <f t="shared" si="23"/>
        <v xml:space="preserve"> </v>
      </c>
      <c r="CI33" s="367" t="str">
        <f t="shared" si="24"/>
        <v xml:space="preserve"> </v>
      </c>
      <c r="CJ33" s="367" t="str">
        <f t="shared" si="25"/>
        <v xml:space="preserve"> </v>
      </c>
      <c r="CK33" s="368" t="str">
        <f t="shared" si="26"/>
        <v xml:space="preserve"> </v>
      </c>
      <c r="CL33" s="369" t="str">
        <f t="shared" si="73"/>
        <v xml:space="preserve"> </v>
      </c>
      <c r="CM33" s="370" t="str">
        <f t="shared" si="74"/>
        <v xml:space="preserve"> </v>
      </c>
      <c r="CN33" s="370" t="str">
        <f t="shared" si="75"/>
        <v xml:space="preserve"> </v>
      </c>
      <c r="CO33" s="370" t="str">
        <f t="shared" si="76"/>
        <v xml:space="preserve"> </v>
      </c>
      <c r="CP33" s="370" t="str">
        <f t="shared" si="77"/>
        <v xml:space="preserve"> </v>
      </c>
      <c r="CQ33" s="370" t="str">
        <f t="shared" si="78"/>
        <v xml:space="preserve"> </v>
      </c>
      <c r="CR33" s="370" t="str">
        <f t="shared" si="27"/>
        <v xml:space="preserve"> </v>
      </c>
      <c r="CS33" s="370" t="str">
        <f t="shared" si="28"/>
        <v xml:space="preserve"> </v>
      </c>
      <c r="CT33" s="370" t="str">
        <f t="shared" si="29"/>
        <v xml:space="preserve"> </v>
      </c>
      <c r="CU33" s="370" t="str">
        <f>IF($A33="N/A"," ",IF('Pricing Inputs'!$AR$23=TRUE,Inputs!$S$22,VLOOKUP($A33,CorrelationTable,2,FALSE)))</f>
        <v xml:space="preserve"> </v>
      </c>
      <c r="CV33" s="371" t="str">
        <f>IF($A33="N/A"," ",F33+G33+(D33*('Pricing Inputs'!X68)))</f>
        <v xml:space="preserve"> </v>
      </c>
      <c r="CW33" s="372" t="str">
        <f>IF($A33="N/A"," ",IF(PV=1,0,'Pricing Inputs'!Y68))</f>
        <v xml:space="preserve"> </v>
      </c>
      <c r="CX33" s="373" t="str">
        <f t="shared" si="30"/>
        <v xml:space="preserve"> </v>
      </c>
      <c r="CY33" s="417" t="str">
        <f>IF($A33="N/A"," ",(IF(MONTH(A33)&gt;=4,IF(MONTH(A33)&lt;=10,Inputs!$S$26,Inputs!$S$27),Inputs!$S$27))*$CX33)</f>
        <v xml:space="preserve"> </v>
      </c>
      <c r="CZ33" s="374" t="str">
        <f t="shared" si="79"/>
        <v xml:space="preserve"> </v>
      </c>
      <c r="DA33" s="446" t="str">
        <f t="shared" si="80"/>
        <v xml:space="preserve"> </v>
      </c>
      <c r="DB33" s="375" t="str">
        <f t="shared" si="81"/>
        <v xml:space="preserve"> </v>
      </c>
      <c r="DC33" s="375" t="str">
        <f t="shared" si="82"/>
        <v xml:space="preserve"> </v>
      </c>
      <c r="DD33" s="376" t="str">
        <f t="shared" si="83"/>
        <v xml:space="preserve"> </v>
      </c>
      <c r="DE33" s="377" t="str">
        <f t="shared" si="84"/>
        <v xml:space="preserve"> </v>
      </c>
      <c r="DF33" s="378" t="str">
        <f t="shared" si="85"/>
        <v xml:space="preserve"> </v>
      </c>
      <c r="DG33" s="379" t="str">
        <f t="shared" si="86"/>
        <v xml:space="preserve"> </v>
      </c>
      <c r="DH33" s="380" t="str">
        <f>IF($A33="N/A"," ",IF(Option=1,$D33*Inputs!$S$15*SUM(AS33:BA33),0))</f>
        <v xml:space="preserve"> </v>
      </c>
      <c r="DI33" s="381" t="str">
        <f>IF($A33="N/A"," ",IF(Option=1,$D33*Inputs!$S$16*SUM(AS33:BA33),0))</f>
        <v xml:space="preserve"> </v>
      </c>
      <c r="DJ33" s="463" t="str">
        <f t="shared" si="87"/>
        <v xml:space="preserve"> </v>
      </c>
      <c r="DK33" s="463" t="str">
        <f t="shared" si="88"/>
        <v xml:space="preserve"> </v>
      </c>
      <c r="DL33" s="463" t="str">
        <f t="shared" si="89"/>
        <v xml:space="preserve"> </v>
      </c>
      <c r="DM33" s="463" t="str">
        <f t="shared" si="90"/>
        <v xml:space="preserve"> </v>
      </c>
    </row>
    <row r="34" spans="1:117" x14ac:dyDescent="0.2">
      <c r="A34" s="343" t="str">
        <f>IF(A33="N/A","N/A",IF(EDATE(A33,1)&gt;Inputs!$S$5,"N/A",EDATE(A33,1)))</f>
        <v>N/A</v>
      </c>
      <c r="B34" s="344" t="str">
        <f t="shared" si="31"/>
        <v xml:space="preserve"> </v>
      </c>
      <c r="C34" s="345" t="str">
        <f t="shared" si="32"/>
        <v xml:space="preserve"> </v>
      </c>
      <c r="D34" s="346" t="str">
        <f t="shared" si="33"/>
        <v xml:space="preserve"> </v>
      </c>
      <c r="E34" s="347" t="str">
        <f t="shared" si="34"/>
        <v xml:space="preserve"> </v>
      </c>
      <c r="F34" s="348" t="str">
        <f t="shared" si="35"/>
        <v xml:space="preserve"> </v>
      </c>
      <c r="G34" s="348" t="str">
        <f>IF(A34="N/A"," ",Perstart/VLOOKUP(Dayrun,'Pricing Inputs'!$AQ$4:$AS$14,3)/(CY34/CX34))</f>
        <v xml:space="preserve"> </v>
      </c>
      <c r="H34" s="349" t="str">
        <f t="shared" si="36"/>
        <v xml:space="preserve"> </v>
      </c>
      <c r="I34" s="350" t="str">
        <f t="shared" si="37"/>
        <v xml:space="preserve"> </v>
      </c>
      <c r="J34" s="351" t="str">
        <f t="shared" si="38"/>
        <v xml:space="preserve"> </v>
      </c>
      <c r="K34" s="351" t="str">
        <f t="shared" si="39"/>
        <v xml:space="preserve"> </v>
      </c>
      <c r="L34" s="351" t="str">
        <f t="shared" si="40"/>
        <v xml:space="preserve"> </v>
      </c>
      <c r="M34" s="351" t="str">
        <f t="shared" si="41"/>
        <v xml:space="preserve"> </v>
      </c>
      <c r="N34" s="351" t="str">
        <f t="shared" si="42"/>
        <v xml:space="preserve"> </v>
      </c>
      <c r="O34" s="351" t="str">
        <f t="shared" si="43"/>
        <v xml:space="preserve"> </v>
      </c>
      <c r="P34" s="351" t="str">
        <f t="shared" si="44"/>
        <v xml:space="preserve"> </v>
      </c>
      <c r="Q34" s="352" t="str">
        <f t="shared" si="45"/>
        <v xml:space="preserve"> </v>
      </c>
      <c r="R34" s="353" t="str">
        <f t="shared" si="46"/>
        <v xml:space="preserve"> </v>
      </c>
      <c r="S34" s="347" t="str">
        <f t="shared" si="47"/>
        <v xml:space="preserve"> </v>
      </c>
      <c r="T34" s="347" t="str">
        <f t="shared" si="48"/>
        <v xml:space="preserve"> </v>
      </c>
      <c r="U34" s="347" t="str">
        <f t="shared" si="49"/>
        <v xml:space="preserve"> </v>
      </c>
      <c r="V34" s="347" t="str">
        <f t="shared" si="50"/>
        <v xml:space="preserve"> </v>
      </c>
      <c r="W34" s="347" t="str">
        <f t="shared" si="51"/>
        <v xml:space="preserve"> </v>
      </c>
      <c r="X34" s="347" t="str">
        <f t="shared" si="52"/>
        <v xml:space="preserve"> </v>
      </c>
      <c r="Y34" s="347" t="str">
        <f t="shared" si="53"/>
        <v xml:space="preserve"> </v>
      </c>
      <c r="Z34" s="354" t="str">
        <f t="shared" si="54"/>
        <v xml:space="preserve"> </v>
      </c>
      <c r="AA34" s="350" t="str">
        <f>IF($A34="N/A"," ",IF(Dayrun&gt;=3,(MAX(0,(_xll.xSPRDOPT(I34,($E34-'Pricing Inputs'!$X69*$D34),$CV34,0,($CN34+IF(Smile=TRUE,VLOOKUP(MAX(-5,$H34-I34),Volsmile,2),0)),$CT34,$CU34,($A34-DateToday)+15,ABS(Option-2),0)-R34))),0))</f>
        <v xml:space="preserve"> </v>
      </c>
      <c r="AB34" s="351" t="str">
        <f>IF($A34="N/A"," ",IF(Dayrun&gt;=6,MAX(0,(_xll.xSPRDOPT(J34,($E34-'Pricing Inputs'!$X69*$D34),$CV34,0,($CN34+IF(Smile=TRUE,VLOOKUP(MAX(-5,$H34-J34),Volsmile,2),0)),$CT34,$CU34,($A34-DateToday)+15,ABS(Option-2),0)-S34)),0))</f>
        <v xml:space="preserve"> </v>
      </c>
      <c r="AC34" s="351" t="str">
        <f>IF($A34="N/A"," ",IF(OR(Dayrun&lt;=2,Dayrun&gt;=9),IF(OffPeakEx=TRUE,MAX(0,(_xll.xSPRDOPT(K34,($E34-'Pricing Inputs'!$X69*$D34),$CV34,0,($CQ34+IF(Smile=TRUE,VLOOKUP(MAX(-5,$H34-K34),Volsmile,2),0)),$CT34,$CU34,($A34-DateToday)+15,ABS(Option-2),0)-T34)),0),0))</f>
        <v xml:space="preserve"> </v>
      </c>
      <c r="AD34" s="351" t="str">
        <f>IF($A34="N/A"," ",IF(OR(Dayrun=1,Dayrun=4,Dayrun=5,Dayrun=7,Dayrun=8,Dayrun=10,Dayrun=11),MAX(0,(_xll.xSPRDOPT(L34,($E34-'Pricing Inputs'!$X69*$D34),$CV34,0,($CQ34+IF(Smile=TRUE,VLOOKUP(MAX(-5,$H34-L34),Volsmile,2),0)),$CT34,$CU34,($A34-DateToday)+15,ABS(Option-2),0)-U34)),0))</f>
        <v xml:space="preserve"> </v>
      </c>
      <c r="AE34" s="351" t="str">
        <f>IF($A34="N/A"," ",IF(OR(Dayrun=1,Dayrun=7,Dayrun=8,Dayrun=10,Dayrun=11),MAX(0,(_xll.xSPRDOPT(M34,($E34-'Pricing Inputs'!$X69*$D34),$CV34,0,($CQ34+IF(Smile=TRUE,VLOOKUP(MAX(-5,$H34-M34),Volsmile,2),0)),$CT34,$CU34,($A34-DateToday)+15,ABS(Option-2),0)-V34)),0))</f>
        <v xml:space="preserve"> </v>
      </c>
      <c r="AF34" s="351" t="str">
        <f>IF($A34="N/A"," ",IF(OR(Dayrun&lt;=2,Dayrun&gt;=10),IF(OffPeakEx=TRUE,MAX(0,(_xll.xSPRDOPT(N34,($E34-'Pricing Inputs'!$X69*$D34),$CV34,0,($CQ34+IF(Smile=TRUE,VLOOKUP(MAX(-5,$H34-N34),Volsmile,2),0)),$CT34,$CU34,($A34-DateToday)+15,ABS(Option-2),0)-W34)),0),0))</f>
        <v xml:space="preserve"> </v>
      </c>
      <c r="AG34" s="351" t="str">
        <f>IF($A34="N/A"," ",IF(OR(Dayrun=1,Dayrun=5,Dayrun=8,Dayrun=11),MAX(0,(_xll.xSPRDOPT(O34,($E34-'Pricing Inputs'!$X69*$D34),$CV34,0,($CQ34+IF(Smile=TRUE,VLOOKUP(MAX(-5,$H34-O34),Volsmile,2),0)),$CT34,$CU34,($A34-DateToday)+15,ABS(Option-2),0)-X34)),0))</f>
        <v xml:space="preserve"> </v>
      </c>
      <c r="AH34" s="351" t="str">
        <f>IF($A34="N/A"," ",IF(OR(Dayrun=1,Dayrun=8,Dayrun=11),MAX(0,(_xll.xSPRDOPT(P34,($E34-'Pricing Inputs'!$X69*$D34),$CV34,0,($CQ34+IF(Smile=TRUE,VLOOKUP(MAX(-5,$H34-P34),Volsmile,2),0)),$CT34,$CU34,($A34-DateToday)+15,ABS(Option-2),0)-Y34)),0))</f>
        <v xml:space="preserve"> </v>
      </c>
      <c r="AI34" s="351" t="str">
        <f>IF($A34="N/A"," ",IF(OR(Dayrun&lt;=2,Dayrun&gt;=11),IF(OffPeakEx=TRUE,MAX(0,(_xll.xSPRDOPT(Q34,($E34-'Pricing Inputs'!$X69*$D34),$CV34,0,($CQ34+IF(Smile=TRUE,VLOOKUP(MAX(-5,$H34-Q34),Volsmile,2),0)),$CT34,$CU34,($A34-DateToday)+15,ABS(Option-2),0)-Z34)),0),0))</f>
        <v xml:space="preserve"> </v>
      </c>
      <c r="AJ34" s="355" t="str">
        <f t="shared" si="55"/>
        <v xml:space="preserve"> </v>
      </c>
      <c r="AK34" s="356" t="str">
        <f t="shared" si="56"/>
        <v xml:space="preserve"> </v>
      </c>
      <c r="AL34" s="356" t="str">
        <f t="shared" si="57"/>
        <v xml:space="preserve"> </v>
      </c>
      <c r="AM34" s="356" t="str">
        <f t="shared" si="58"/>
        <v xml:space="preserve"> </v>
      </c>
      <c r="AN34" s="356" t="str">
        <f t="shared" si="59"/>
        <v xml:space="preserve"> </v>
      </c>
      <c r="AO34" s="356" t="str">
        <f t="shared" si="60"/>
        <v xml:space="preserve"> </v>
      </c>
      <c r="AP34" s="356" t="str">
        <f t="shared" si="61"/>
        <v xml:space="preserve"> </v>
      </c>
      <c r="AQ34" s="356" t="str">
        <f t="shared" si="62"/>
        <v xml:space="preserve"> </v>
      </c>
      <c r="AR34" s="357" t="str">
        <f t="shared" si="63"/>
        <v xml:space="preserve"> </v>
      </c>
      <c r="AS34" s="364" t="str">
        <f t="shared" si="64"/>
        <v xml:space="preserve"> </v>
      </c>
      <c r="AT34" s="364" t="str">
        <f t="shared" si="65"/>
        <v xml:space="preserve"> </v>
      </c>
      <c r="AU34" s="364" t="str">
        <f t="shared" si="66"/>
        <v xml:space="preserve"> </v>
      </c>
      <c r="AV34" s="364" t="str">
        <f t="shared" si="67"/>
        <v xml:space="preserve"> </v>
      </c>
      <c r="AW34" s="364" t="str">
        <f t="shared" si="68"/>
        <v xml:space="preserve"> </v>
      </c>
      <c r="AX34" s="364" t="str">
        <f t="shared" si="69"/>
        <v xml:space="preserve"> </v>
      </c>
      <c r="AY34" s="364" t="str">
        <f t="shared" si="70"/>
        <v xml:space="preserve"> </v>
      </c>
      <c r="AZ34" s="364" t="str">
        <f t="shared" si="71"/>
        <v xml:space="preserve"> </v>
      </c>
      <c r="BA34" s="365" t="str">
        <f t="shared" si="72"/>
        <v xml:space="preserve"> </v>
      </c>
      <c r="BB34" s="461" t="str">
        <f>IF($A34="N/A"," ",IF(Dayrun&gt;=3,(MAX(0,(_xll.xSPRDOPT(I34,($E34-'Pricing Inputs'!$X69*$D34),$CV34,0,($CN34+IF(Smile=TRUE,VLOOKUP(MAX(-5,$H34-I34),Volsmile,2),0)),$CT34,$CU34,($A34-DateToday)+15,ABS(Option-2),1)*DE34*8))),0))</f>
        <v xml:space="preserve"> </v>
      </c>
      <c r="BC34" s="460" t="str">
        <f>IF($A34="N/A"," ",IF(Dayrun&gt;=6,MAX(0,(_xll.xSPRDOPT(J34,($E34-'Pricing Inputs'!$X69*$D34),$CV34,0,($CN34+IF(Smile=TRUE,VLOOKUP(MAX(-5,$H34-J34),Volsmile,2),0)),$CT34,$CU34,($A34-DateToday)+15,ABS(Option-2),1)*DE34*8)),0))</f>
        <v xml:space="preserve"> </v>
      </c>
      <c r="BD34" s="460" t="str">
        <f>IF($A34="N/A"," ",IF(OR(Dayrun&lt;=2,Dayrun&gt;=9),IF(OffPeakEx=TRUE,MAX(0,(_xll.xSPRDOPT(K34,($E34-'Pricing Inputs'!$X69*$D34),$CV34,0,($CQ34+IF(Smile=TRUE,VLOOKUP(MAX(-5,$H34-K34),Volsmile,2),0)),$CT34,$CU34,($A34-DateToday)+15,ABS(Option-2),1)*DE34*8)),0),0))</f>
        <v xml:space="preserve"> </v>
      </c>
      <c r="BE34" s="460" t="str">
        <f>IF($A34="N/A"," ",IF(OR(Dayrun=1,Dayrun=4,Dayrun=5,Dayrun=7,Dayrun=8,Dayrun=10,Dayrun=11),MAX(0,(_xll.xSPRDOPT(L34,($E34-'Pricing Inputs'!$X69*$D34),$CV34,0,($CQ34+IF(Smile=TRUE,VLOOKUP(MAX(-5,$H34-L34),Volsmile,2),0)),$CT34,$CU34,($A34-DateToday)+15,ABS(Option-2),1)*DF34*8)),0))</f>
        <v xml:space="preserve"> </v>
      </c>
      <c r="BF34" s="460" t="str">
        <f>IF($A34="N/A"," ",IF(OR(Dayrun=1,Dayrun=7,Dayrun=8,Dayrun=10,Dayrun=11),MAX(0,(_xll.xSPRDOPT(M34,($E34-'Pricing Inputs'!$X69*$D34),$CV34,0,($CQ34+IF(Smile=TRUE,VLOOKUP(MAX(-5,$H34-M34),Volsmile,2),0)),$CT34,$CU34,($A34-DateToday)+15,ABS(Option-2),1)*DF34*8)),0))</f>
        <v xml:space="preserve"> </v>
      </c>
      <c r="BG34" s="460" t="str">
        <f>IF($A34="N/A"," ",IF(OR(Dayrun&lt;=2,Dayrun&gt;=10),IF(OffPeakEx=TRUE,MAX(0,(_xll.xSPRDOPT(N34,($E34-'Pricing Inputs'!$X69*$D34),$CV34,0,($CQ34+IF(Smile=TRUE,VLOOKUP(MAX(-5,$H34-N34),Volsmile,2),0)),$CT34,$CU34,($A34-DateToday)+15,ABS(Option-2),1)*DF34*8)),0),0))</f>
        <v xml:space="preserve"> </v>
      </c>
      <c r="BH34" s="460" t="str">
        <f>IF($A34="N/A"," ",IF(OR(Dayrun=1,Dayrun=5,Dayrun=8,Dayrun=11),MAX(0,(_xll.xSPRDOPT(O34,($E34-'Pricing Inputs'!$X69*$D34),$CV34,0,($CQ34+IF(Smile=TRUE,VLOOKUP(MAX(-5,$H34-O34),Volsmile,2),0)),$CT34,$CU34,($A34-DateToday)+15,ABS(Option-2),1)*DG34*8)),0))</f>
        <v xml:space="preserve"> </v>
      </c>
      <c r="BI34" s="460" t="str">
        <f>IF($A34="N/A"," ",IF(OR(Dayrun=1,Dayrun=8,Dayrun=11),MAX(0,(_xll.xSPRDOPT(P34,($E34-'Pricing Inputs'!$X69*$D34),$CV34,0,($CQ34+IF(Smile=TRUE,VLOOKUP(MAX(-5,$H34-P34),Volsmile,2),0)),$CT34,$CU34,($A34-DateToday)+15,ABS(Option-2),1)*DG34*8)),0))</f>
        <v xml:space="preserve"> </v>
      </c>
      <c r="BJ34" s="462" t="str">
        <f>IF($A34="N/A"," ",IF(OR(Dayrun&lt;=2,Dayrun&gt;=11),IF(OffPeakEx=TRUE,MAX(0,(_xll.xSPRDOPT(Q34,($E34-'Pricing Inputs'!$X69*$D34),$CV34,0,($CQ34+IF(Smile=TRUE,VLOOKUP(MAX(-5,$H34-Q34),Volsmile,2),0)),$CT34,$CU34,($A34-DateToday)+15,ABS(Option-2),1)*DG34*8)),0),0))</f>
        <v xml:space="preserve"> </v>
      </c>
      <c r="BK34" s="358" t="str">
        <f t="shared" si="0"/>
        <v xml:space="preserve"> </v>
      </c>
      <c r="BL34" s="359" t="str">
        <f t="shared" si="1"/>
        <v xml:space="preserve"> </v>
      </c>
      <c r="BM34" s="359" t="str">
        <f t="shared" si="2"/>
        <v xml:space="preserve"> </v>
      </c>
      <c r="BN34" s="359" t="str">
        <f t="shared" si="3"/>
        <v xml:space="preserve"> </v>
      </c>
      <c r="BO34" s="359" t="str">
        <f t="shared" si="4"/>
        <v xml:space="preserve"> </v>
      </c>
      <c r="BP34" s="359" t="str">
        <f t="shared" si="5"/>
        <v xml:space="preserve"> </v>
      </c>
      <c r="BQ34" s="359" t="str">
        <f t="shared" si="6"/>
        <v xml:space="preserve"> </v>
      </c>
      <c r="BR34" s="359" t="str">
        <f t="shared" si="7"/>
        <v xml:space="preserve"> </v>
      </c>
      <c r="BS34" s="360" t="str">
        <f t="shared" si="8"/>
        <v xml:space="preserve"> </v>
      </c>
      <c r="BT34" s="361" t="str">
        <f t="shared" si="9"/>
        <v xml:space="preserve"> </v>
      </c>
      <c r="BU34" s="362" t="str">
        <f t="shared" si="10"/>
        <v xml:space="preserve"> </v>
      </c>
      <c r="BV34" s="362" t="str">
        <f t="shared" si="11"/>
        <v xml:space="preserve"> </v>
      </c>
      <c r="BW34" s="362" t="str">
        <f t="shared" si="12"/>
        <v xml:space="preserve"> </v>
      </c>
      <c r="BX34" s="362" t="str">
        <f t="shared" si="13"/>
        <v xml:space="preserve"> </v>
      </c>
      <c r="BY34" s="362" t="str">
        <f t="shared" si="14"/>
        <v xml:space="preserve"> </v>
      </c>
      <c r="BZ34" s="362" t="str">
        <f t="shared" si="15"/>
        <v xml:space="preserve"> </v>
      </c>
      <c r="CA34" s="362" t="str">
        <f t="shared" si="16"/>
        <v xml:space="preserve"> </v>
      </c>
      <c r="CB34" s="363" t="str">
        <f t="shared" si="17"/>
        <v xml:space="preserve"> </v>
      </c>
      <c r="CC34" s="366" t="str">
        <f t="shared" si="18"/>
        <v xml:space="preserve"> </v>
      </c>
      <c r="CD34" s="367" t="str">
        <f t="shared" si="19"/>
        <v xml:space="preserve"> </v>
      </c>
      <c r="CE34" s="367" t="str">
        <f t="shared" si="20"/>
        <v xml:space="preserve"> </v>
      </c>
      <c r="CF34" s="367" t="str">
        <f t="shared" si="21"/>
        <v xml:space="preserve"> </v>
      </c>
      <c r="CG34" s="367" t="str">
        <f t="shared" si="22"/>
        <v xml:space="preserve"> </v>
      </c>
      <c r="CH34" s="367" t="str">
        <f t="shared" si="23"/>
        <v xml:space="preserve"> </v>
      </c>
      <c r="CI34" s="367" t="str">
        <f t="shared" si="24"/>
        <v xml:space="preserve"> </v>
      </c>
      <c r="CJ34" s="367" t="str">
        <f t="shared" si="25"/>
        <v xml:space="preserve"> </v>
      </c>
      <c r="CK34" s="368" t="str">
        <f t="shared" si="26"/>
        <v xml:space="preserve"> </v>
      </c>
      <c r="CL34" s="369" t="str">
        <f t="shared" si="73"/>
        <v xml:space="preserve"> </v>
      </c>
      <c r="CM34" s="370" t="str">
        <f t="shared" si="74"/>
        <v xml:space="preserve"> </v>
      </c>
      <c r="CN34" s="370" t="str">
        <f t="shared" si="75"/>
        <v xml:space="preserve"> </v>
      </c>
      <c r="CO34" s="370" t="str">
        <f t="shared" si="76"/>
        <v xml:space="preserve"> </v>
      </c>
      <c r="CP34" s="370" t="str">
        <f t="shared" si="77"/>
        <v xml:space="preserve"> </v>
      </c>
      <c r="CQ34" s="370" t="str">
        <f t="shared" si="78"/>
        <v xml:space="preserve"> </v>
      </c>
      <c r="CR34" s="370" t="str">
        <f t="shared" si="27"/>
        <v xml:space="preserve"> </v>
      </c>
      <c r="CS34" s="370" t="str">
        <f t="shared" si="28"/>
        <v xml:space="preserve"> </v>
      </c>
      <c r="CT34" s="370" t="str">
        <f t="shared" si="29"/>
        <v xml:space="preserve"> </v>
      </c>
      <c r="CU34" s="370" t="str">
        <f>IF($A34="N/A"," ",IF('Pricing Inputs'!$AR$23=TRUE,Inputs!$S$22,VLOOKUP($A34,CorrelationTable,2,FALSE)))</f>
        <v xml:space="preserve"> </v>
      </c>
      <c r="CV34" s="371" t="str">
        <f>IF($A34="N/A"," ",F34+G34+(D34*('Pricing Inputs'!X69)))</f>
        <v xml:space="preserve"> </v>
      </c>
      <c r="CW34" s="372" t="str">
        <f>IF($A34="N/A"," ",IF(PV=1,0,'Pricing Inputs'!Y69))</f>
        <v xml:space="preserve"> </v>
      </c>
      <c r="CX34" s="373" t="str">
        <f t="shared" si="30"/>
        <v xml:space="preserve"> </v>
      </c>
      <c r="CY34" s="417" t="str">
        <f>IF($A34="N/A"," ",(IF(MONTH(A34)&gt;=4,IF(MONTH(A34)&lt;=10,Inputs!$S$26,Inputs!$S$27),Inputs!$S$27))*$CX34)</f>
        <v xml:space="preserve"> </v>
      </c>
      <c r="CZ34" s="374" t="str">
        <f t="shared" si="79"/>
        <v xml:space="preserve"> </v>
      </c>
      <c r="DA34" s="446" t="str">
        <f t="shared" si="80"/>
        <v xml:space="preserve"> </v>
      </c>
      <c r="DB34" s="375" t="str">
        <f t="shared" si="81"/>
        <v xml:space="preserve"> </v>
      </c>
      <c r="DC34" s="375" t="str">
        <f t="shared" si="82"/>
        <v xml:space="preserve"> </v>
      </c>
      <c r="DD34" s="376" t="str">
        <f t="shared" si="83"/>
        <v xml:space="preserve"> </v>
      </c>
      <c r="DE34" s="377" t="str">
        <f t="shared" si="84"/>
        <v xml:space="preserve"> </v>
      </c>
      <c r="DF34" s="378" t="str">
        <f t="shared" si="85"/>
        <v xml:space="preserve"> </v>
      </c>
      <c r="DG34" s="379" t="str">
        <f t="shared" si="86"/>
        <v xml:space="preserve"> </v>
      </c>
      <c r="DH34" s="380" t="str">
        <f>IF($A34="N/A"," ",IF(Option=1,$D34*Inputs!$S$15*SUM(AS34:BA34),0))</f>
        <v xml:space="preserve"> </v>
      </c>
      <c r="DI34" s="381" t="str">
        <f>IF($A34="N/A"," ",IF(Option=1,$D34*Inputs!$S$16*SUM(AS34:BA34),0))</f>
        <v xml:space="preserve"> </v>
      </c>
      <c r="DJ34" s="463" t="str">
        <f t="shared" si="87"/>
        <v xml:space="preserve"> </v>
      </c>
      <c r="DK34" s="463" t="str">
        <f t="shared" si="88"/>
        <v xml:space="preserve"> </v>
      </c>
      <c r="DL34" s="463" t="str">
        <f t="shared" si="89"/>
        <v xml:space="preserve"> </v>
      </c>
      <c r="DM34" s="463" t="str">
        <f t="shared" si="90"/>
        <v xml:space="preserve"> </v>
      </c>
    </row>
    <row r="35" spans="1:117" x14ac:dyDescent="0.2">
      <c r="A35" s="343" t="str">
        <f>IF(A34="N/A","N/A",IF(EDATE(A34,1)&gt;Inputs!$S$5,"N/A",EDATE(A34,1)))</f>
        <v>N/A</v>
      </c>
      <c r="B35" s="344" t="str">
        <f t="shared" si="31"/>
        <v xml:space="preserve"> </v>
      </c>
      <c r="C35" s="345" t="str">
        <f t="shared" si="32"/>
        <v xml:space="preserve"> </v>
      </c>
      <c r="D35" s="346" t="str">
        <f t="shared" si="33"/>
        <v xml:space="preserve"> </v>
      </c>
      <c r="E35" s="347" t="str">
        <f t="shared" si="34"/>
        <v xml:space="preserve"> </v>
      </c>
      <c r="F35" s="348" t="str">
        <f t="shared" si="35"/>
        <v xml:space="preserve"> </v>
      </c>
      <c r="G35" s="348" t="str">
        <f>IF(A35="N/A"," ",Perstart/VLOOKUP(Dayrun,'Pricing Inputs'!$AQ$4:$AS$14,3)/(CY35/CX35))</f>
        <v xml:space="preserve"> </v>
      </c>
      <c r="H35" s="349" t="str">
        <f t="shared" si="36"/>
        <v xml:space="preserve"> </v>
      </c>
      <c r="I35" s="350" t="str">
        <f t="shared" si="37"/>
        <v xml:space="preserve"> </v>
      </c>
      <c r="J35" s="351" t="str">
        <f t="shared" si="38"/>
        <v xml:space="preserve"> </v>
      </c>
      <c r="K35" s="351" t="str">
        <f t="shared" si="39"/>
        <v xml:space="preserve"> </v>
      </c>
      <c r="L35" s="351" t="str">
        <f t="shared" si="40"/>
        <v xml:space="preserve"> </v>
      </c>
      <c r="M35" s="351" t="str">
        <f t="shared" si="41"/>
        <v xml:space="preserve"> </v>
      </c>
      <c r="N35" s="351" t="str">
        <f t="shared" si="42"/>
        <v xml:space="preserve"> </v>
      </c>
      <c r="O35" s="351" t="str">
        <f t="shared" si="43"/>
        <v xml:space="preserve"> </v>
      </c>
      <c r="P35" s="351" t="str">
        <f t="shared" si="44"/>
        <v xml:space="preserve"> </v>
      </c>
      <c r="Q35" s="352" t="str">
        <f t="shared" si="45"/>
        <v xml:space="preserve"> </v>
      </c>
      <c r="R35" s="353" t="str">
        <f t="shared" si="46"/>
        <v xml:space="preserve"> </v>
      </c>
      <c r="S35" s="347" t="str">
        <f t="shared" si="47"/>
        <v xml:space="preserve"> </v>
      </c>
      <c r="T35" s="347" t="str">
        <f t="shared" si="48"/>
        <v xml:space="preserve"> </v>
      </c>
      <c r="U35" s="347" t="str">
        <f t="shared" si="49"/>
        <v xml:space="preserve"> </v>
      </c>
      <c r="V35" s="347" t="str">
        <f t="shared" si="50"/>
        <v xml:space="preserve"> </v>
      </c>
      <c r="W35" s="347" t="str">
        <f t="shared" si="51"/>
        <v xml:space="preserve"> </v>
      </c>
      <c r="X35" s="347" t="str">
        <f t="shared" si="52"/>
        <v xml:space="preserve"> </v>
      </c>
      <c r="Y35" s="347" t="str">
        <f t="shared" si="53"/>
        <v xml:space="preserve"> </v>
      </c>
      <c r="Z35" s="354" t="str">
        <f t="shared" si="54"/>
        <v xml:space="preserve"> </v>
      </c>
      <c r="AA35" s="350" t="str">
        <f>IF($A35="N/A"," ",IF(Dayrun&gt;=3,(MAX(0,(_xll.xSPRDOPT(I35,($E35-'Pricing Inputs'!$X70*$D35),$CV35,0,($CN35+IF(Smile=TRUE,VLOOKUP(MAX(-5,$H35-I35),Volsmile,2),0)),$CT35,$CU35,($A35-DateToday)+15,ABS(Option-2),0)-R35))),0))</f>
        <v xml:space="preserve"> </v>
      </c>
      <c r="AB35" s="351" t="str">
        <f>IF($A35="N/A"," ",IF(Dayrun&gt;=6,MAX(0,(_xll.xSPRDOPT(J35,($E35-'Pricing Inputs'!$X70*$D35),$CV35,0,($CN35+IF(Smile=TRUE,VLOOKUP(MAX(-5,$H35-J35),Volsmile,2),0)),$CT35,$CU35,($A35-DateToday)+15,ABS(Option-2),0)-S35)),0))</f>
        <v xml:space="preserve"> </v>
      </c>
      <c r="AC35" s="351" t="str">
        <f>IF($A35="N/A"," ",IF(OR(Dayrun&lt;=2,Dayrun&gt;=9),IF(OffPeakEx=TRUE,MAX(0,(_xll.xSPRDOPT(K35,($E35-'Pricing Inputs'!$X70*$D35),$CV35,0,($CQ35+IF(Smile=TRUE,VLOOKUP(MAX(-5,$H35-K35),Volsmile,2),0)),$CT35,$CU35,($A35-DateToday)+15,ABS(Option-2),0)-T35)),0),0))</f>
        <v xml:space="preserve"> </v>
      </c>
      <c r="AD35" s="351" t="str">
        <f>IF($A35="N/A"," ",IF(OR(Dayrun=1,Dayrun=4,Dayrun=5,Dayrun=7,Dayrun=8,Dayrun=10,Dayrun=11),MAX(0,(_xll.xSPRDOPT(L35,($E35-'Pricing Inputs'!$X70*$D35),$CV35,0,($CQ35+IF(Smile=TRUE,VLOOKUP(MAX(-5,$H35-L35),Volsmile,2),0)),$CT35,$CU35,($A35-DateToday)+15,ABS(Option-2),0)-U35)),0))</f>
        <v xml:space="preserve"> </v>
      </c>
      <c r="AE35" s="351" t="str">
        <f>IF($A35="N/A"," ",IF(OR(Dayrun=1,Dayrun=7,Dayrun=8,Dayrun=10,Dayrun=11),MAX(0,(_xll.xSPRDOPT(M35,($E35-'Pricing Inputs'!$X70*$D35),$CV35,0,($CQ35+IF(Smile=TRUE,VLOOKUP(MAX(-5,$H35-M35),Volsmile,2),0)),$CT35,$CU35,($A35-DateToday)+15,ABS(Option-2),0)-V35)),0))</f>
        <v xml:space="preserve"> </v>
      </c>
      <c r="AF35" s="351" t="str">
        <f>IF($A35="N/A"," ",IF(OR(Dayrun&lt;=2,Dayrun&gt;=10),IF(OffPeakEx=TRUE,MAX(0,(_xll.xSPRDOPT(N35,($E35-'Pricing Inputs'!$X70*$D35),$CV35,0,($CQ35+IF(Smile=TRUE,VLOOKUP(MAX(-5,$H35-N35),Volsmile,2),0)),$CT35,$CU35,($A35-DateToday)+15,ABS(Option-2),0)-W35)),0),0))</f>
        <v xml:space="preserve"> </v>
      </c>
      <c r="AG35" s="351" t="str">
        <f>IF($A35="N/A"," ",IF(OR(Dayrun=1,Dayrun=5,Dayrun=8,Dayrun=11),MAX(0,(_xll.xSPRDOPT(O35,($E35-'Pricing Inputs'!$X70*$D35),$CV35,0,($CQ35+IF(Smile=TRUE,VLOOKUP(MAX(-5,$H35-O35),Volsmile,2),0)),$CT35,$CU35,($A35-DateToday)+15,ABS(Option-2),0)-X35)),0))</f>
        <v xml:space="preserve"> </v>
      </c>
      <c r="AH35" s="351" t="str">
        <f>IF($A35="N/A"," ",IF(OR(Dayrun=1,Dayrun=8,Dayrun=11),MAX(0,(_xll.xSPRDOPT(P35,($E35-'Pricing Inputs'!$X70*$D35),$CV35,0,($CQ35+IF(Smile=TRUE,VLOOKUP(MAX(-5,$H35-P35),Volsmile,2),0)),$CT35,$CU35,($A35-DateToday)+15,ABS(Option-2),0)-Y35)),0))</f>
        <v xml:space="preserve"> </v>
      </c>
      <c r="AI35" s="351" t="str">
        <f>IF($A35="N/A"," ",IF(OR(Dayrun&lt;=2,Dayrun&gt;=11),IF(OffPeakEx=TRUE,MAX(0,(_xll.xSPRDOPT(Q35,($E35-'Pricing Inputs'!$X70*$D35),$CV35,0,($CQ35+IF(Smile=TRUE,VLOOKUP(MAX(-5,$H35-Q35),Volsmile,2),0)),$CT35,$CU35,($A35-DateToday)+15,ABS(Option-2),0)-Z35)),0),0))</f>
        <v xml:space="preserve"> </v>
      </c>
      <c r="AJ35" s="355" t="str">
        <f t="shared" si="55"/>
        <v xml:space="preserve"> </v>
      </c>
      <c r="AK35" s="356" t="str">
        <f t="shared" si="56"/>
        <v xml:space="preserve"> </v>
      </c>
      <c r="AL35" s="356" t="str">
        <f t="shared" si="57"/>
        <v xml:space="preserve"> </v>
      </c>
      <c r="AM35" s="356" t="str">
        <f t="shared" si="58"/>
        <v xml:space="preserve"> </v>
      </c>
      <c r="AN35" s="356" t="str">
        <f t="shared" si="59"/>
        <v xml:space="preserve"> </v>
      </c>
      <c r="AO35" s="356" t="str">
        <f t="shared" si="60"/>
        <v xml:space="preserve"> </v>
      </c>
      <c r="AP35" s="356" t="str">
        <f t="shared" si="61"/>
        <v xml:space="preserve"> </v>
      </c>
      <c r="AQ35" s="356" t="str">
        <f t="shared" si="62"/>
        <v xml:space="preserve"> </v>
      </c>
      <c r="AR35" s="357" t="str">
        <f t="shared" si="63"/>
        <v xml:space="preserve"> </v>
      </c>
      <c r="AS35" s="364" t="str">
        <f t="shared" si="64"/>
        <v xml:space="preserve"> </v>
      </c>
      <c r="AT35" s="364" t="str">
        <f t="shared" si="65"/>
        <v xml:space="preserve"> </v>
      </c>
      <c r="AU35" s="364" t="str">
        <f t="shared" si="66"/>
        <v xml:space="preserve"> </v>
      </c>
      <c r="AV35" s="364" t="str">
        <f t="shared" si="67"/>
        <v xml:space="preserve"> </v>
      </c>
      <c r="AW35" s="364" t="str">
        <f t="shared" si="68"/>
        <v xml:space="preserve"> </v>
      </c>
      <c r="AX35" s="364" t="str">
        <f t="shared" si="69"/>
        <v xml:space="preserve"> </v>
      </c>
      <c r="AY35" s="364" t="str">
        <f t="shared" si="70"/>
        <v xml:space="preserve"> </v>
      </c>
      <c r="AZ35" s="364" t="str">
        <f t="shared" si="71"/>
        <v xml:space="preserve"> </v>
      </c>
      <c r="BA35" s="365" t="str">
        <f t="shared" si="72"/>
        <v xml:space="preserve"> </v>
      </c>
      <c r="BB35" s="461" t="str">
        <f>IF($A35="N/A"," ",IF(Dayrun&gt;=3,(MAX(0,(_xll.xSPRDOPT(I35,($E35-'Pricing Inputs'!$X70*$D35),$CV35,0,($CN35+IF(Smile=TRUE,VLOOKUP(MAX(-5,$H35-I35),Volsmile,2),0)),$CT35,$CU35,($A35-DateToday)+15,ABS(Option-2),1)*DE35*8))),0))</f>
        <v xml:space="preserve"> </v>
      </c>
      <c r="BC35" s="460" t="str">
        <f>IF($A35="N/A"," ",IF(Dayrun&gt;=6,MAX(0,(_xll.xSPRDOPT(J35,($E35-'Pricing Inputs'!$X70*$D35),$CV35,0,($CN35+IF(Smile=TRUE,VLOOKUP(MAX(-5,$H35-J35),Volsmile,2),0)),$CT35,$CU35,($A35-DateToday)+15,ABS(Option-2),1)*DE35*8)),0))</f>
        <v xml:space="preserve"> </v>
      </c>
      <c r="BD35" s="460" t="str">
        <f>IF($A35="N/A"," ",IF(OR(Dayrun&lt;=2,Dayrun&gt;=9),IF(OffPeakEx=TRUE,MAX(0,(_xll.xSPRDOPT(K35,($E35-'Pricing Inputs'!$X70*$D35),$CV35,0,($CQ35+IF(Smile=TRUE,VLOOKUP(MAX(-5,$H35-K35),Volsmile,2),0)),$CT35,$CU35,($A35-DateToday)+15,ABS(Option-2),1)*DE35*8)),0),0))</f>
        <v xml:space="preserve"> </v>
      </c>
      <c r="BE35" s="460" t="str">
        <f>IF($A35="N/A"," ",IF(OR(Dayrun=1,Dayrun=4,Dayrun=5,Dayrun=7,Dayrun=8,Dayrun=10,Dayrun=11),MAX(0,(_xll.xSPRDOPT(L35,($E35-'Pricing Inputs'!$X70*$D35),$CV35,0,($CQ35+IF(Smile=TRUE,VLOOKUP(MAX(-5,$H35-L35),Volsmile,2),0)),$CT35,$CU35,($A35-DateToday)+15,ABS(Option-2),1)*DF35*8)),0))</f>
        <v xml:space="preserve"> </v>
      </c>
      <c r="BF35" s="460" t="str">
        <f>IF($A35="N/A"," ",IF(OR(Dayrun=1,Dayrun=7,Dayrun=8,Dayrun=10,Dayrun=11),MAX(0,(_xll.xSPRDOPT(M35,($E35-'Pricing Inputs'!$X70*$D35),$CV35,0,($CQ35+IF(Smile=TRUE,VLOOKUP(MAX(-5,$H35-M35),Volsmile,2),0)),$CT35,$CU35,($A35-DateToday)+15,ABS(Option-2),1)*DF35*8)),0))</f>
        <v xml:space="preserve"> </v>
      </c>
      <c r="BG35" s="460" t="str">
        <f>IF($A35="N/A"," ",IF(OR(Dayrun&lt;=2,Dayrun&gt;=10),IF(OffPeakEx=TRUE,MAX(0,(_xll.xSPRDOPT(N35,($E35-'Pricing Inputs'!$X70*$D35),$CV35,0,($CQ35+IF(Smile=TRUE,VLOOKUP(MAX(-5,$H35-N35),Volsmile,2),0)),$CT35,$CU35,($A35-DateToday)+15,ABS(Option-2),1)*DF35*8)),0),0))</f>
        <v xml:space="preserve"> </v>
      </c>
      <c r="BH35" s="460" t="str">
        <f>IF($A35="N/A"," ",IF(OR(Dayrun=1,Dayrun=5,Dayrun=8,Dayrun=11),MAX(0,(_xll.xSPRDOPT(O35,($E35-'Pricing Inputs'!$X70*$D35),$CV35,0,($CQ35+IF(Smile=TRUE,VLOOKUP(MAX(-5,$H35-O35),Volsmile,2),0)),$CT35,$CU35,($A35-DateToday)+15,ABS(Option-2),1)*DG35*8)),0))</f>
        <v xml:space="preserve"> </v>
      </c>
      <c r="BI35" s="460" t="str">
        <f>IF($A35="N/A"," ",IF(OR(Dayrun=1,Dayrun=8,Dayrun=11),MAX(0,(_xll.xSPRDOPT(P35,($E35-'Pricing Inputs'!$X70*$D35),$CV35,0,($CQ35+IF(Smile=TRUE,VLOOKUP(MAX(-5,$H35-P35),Volsmile,2),0)),$CT35,$CU35,($A35-DateToday)+15,ABS(Option-2),1)*DG35*8)),0))</f>
        <v xml:space="preserve"> </v>
      </c>
      <c r="BJ35" s="462" t="str">
        <f>IF($A35="N/A"," ",IF(OR(Dayrun&lt;=2,Dayrun&gt;=11),IF(OffPeakEx=TRUE,MAX(0,(_xll.xSPRDOPT(Q35,($E35-'Pricing Inputs'!$X70*$D35),$CV35,0,($CQ35+IF(Smile=TRUE,VLOOKUP(MAX(-5,$H35-Q35),Volsmile,2),0)),$CT35,$CU35,($A35-DateToday)+15,ABS(Option-2),1)*DG35*8)),0),0))</f>
        <v xml:space="preserve"> </v>
      </c>
      <c r="BK35" s="358" t="str">
        <f t="shared" si="0"/>
        <v xml:space="preserve"> </v>
      </c>
      <c r="BL35" s="359" t="str">
        <f t="shared" si="1"/>
        <v xml:space="preserve"> </v>
      </c>
      <c r="BM35" s="359" t="str">
        <f t="shared" si="2"/>
        <v xml:space="preserve"> </v>
      </c>
      <c r="BN35" s="359" t="str">
        <f t="shared" si="3"/>
        <v xml:space="preserve"> </v>
      </c>
      <c r="BO35" s="359" t="str">
        <f t="shared" si="4"/>
        <v xml:space="preserve"> </v>
      </c>
      <c r="BP35" s="359" t="str">
        <f t="shared" si="5"/>
        <v xml:space="preserve"> </v>
      </c>
      <c r="BQ35" s="359" t="str">
        <f t="shared" si="6"/>
        <v xml:space="preserve"> </v>
      </c>
      <c r="BR35" s="359" t="str">
        <f t="shared" si="7"/>
        <v xml:space="preserve"> </v>
      </c>
      <c r="BS35" s="360" t="str">
        <f t="shared" si="8"/>
        <v xml:space="preserve"> </v>
      </c>
      <c r="BT35" s="361" t="str">
        <f t="shared" si="9"/>
        <v xml:space="preserve"> </v>
      </c>
      <c r="BU35" s="362" t="str">
        <f t="shared" si="10"/>
        <v xml:space="preserve"> </v>
      </c>
      <c r="BV35" s="362" t="str">
        <f t="shared" si="11"/>
        <v xml:space="preserve"> </v>
      </c>
      <c r="BW35" s="362" t="str">
        <f t="shared" si="12"/>
        <v xml:space="preserve"> </v>
      </c>
      <c r="BX35" s="362" t="str">
        <f t="shared" si="13"/>
        <v xml:space="preserve"> </v>
      </c>
      <c r="BY35" s="362" t="str">
        <f t="shared" si="14"/>
        <v xml:space="preserve"> </v>
      </c>
      <c r="BZ35" s="362" t="str">
        <f t="shared" si="15"/>
        <v xml:space="preserve"> </v>
      </c>
      <c r="CA35" s="362" t="str">
        <f t="shared" si="16"/>
        <v xml:space="preserve"> </v>
      </c>
      <c r="CB35" s="363" t="str">
        <f t="shared" si="17"/>
        <v xml:space="preserve"> </v>
      </c>
      <c r="CC35" s="366" t="str">
        <f t="shared" si="18"/>
        <v xml:space="preserve"> </v>
      </c>
      <c r="CD35" s="367" t="str">
        <f t="shared" si="19"/>
        <v xml:space="preserve"> </v>
      </c>
      <c r="CE35" s="367" t="str">
        <f t="shared" si="20"/>
        <v xml:space="preserve"> </v>
      </c>
      <c r="CF35" s="367" t="str">
        <f t="shared" si="21"/>
        <v xml:space="preserve"> </v>
      </c>
      <c r="CG35" s="367" t="str">
        <f t="shared" si="22"/>
        <v xml:space="preserve"> </v>
      </c>
      <c r="CH35" s="367" t="str">
        <f t="shared" si="23"/>
        <v xml:space="preserve"> </v>
      </c>
      <c r="CI35" s="367" t="str">
        <f t="shared" si="24"/>
        <v xml:space="preserve"> </v>
      </c>
      <c r="CJ35" s="367" t="str">
        <f t="shared" si="25"/>
        <v xml:space="preserve"> </v>
      </c>
      <c r="CK35" s="368" t="str">
        <f t="shared" si="26"/>
        <v xml:space="preserve"> </v>
      </c>
      <c r="CL35" s="369" t="str">
        <f t="shared" si="73"/>
        <v xml:space="preserve"> </v>
      </c>
      <c r="CM35" s="370" t="str">
        <f t="shared" si="74"/>
        <v xml:space="preserve"> </v>
      </c>
      <c r="CN35" s="370" t="str">
        <f t="shared" si="75"/>
        <v xml:space="preserve"> </v>
      </c>
      <c r="CO35" s="370" t="str">
        <f t="shared" si="76"/>
        <v xml:space="preserve"> </v>
      </c>
      <c r="CP35" s="370" t="str">
        <f t="shared" si="77"/>
        <v xml:space="preserve"> </v>
      </c>
      <c r="CQ35" s="370" t="str">
        <f t="shared" si="78"/>
        <v xml:space="preserve"> </v>
      </c>
      <c r="CR35" s="370" t="str">
        <f t="shared" si="27"/>
        <v xml:space="preserve"> </v>
      </c>
      <c r="CS35" s="370" t="str">
        <f t="shared" si="28"/>
        <v xml:space="preserve"> </v>
      </c>
      <c r="CT35" s="370" t="str">
        <f t="shared" si="29"/>
        <v xml:space="preserve"> </v>
      </c>
      <c r="CU35" s="370" t="str">
        <f>IF($A35="N/A"," ",IF('Pricing Inputs'!$AR$23=TRUE,Inputs!$S$22,VLOOKUP($A35,CorrelationTable,2,FALSE)))</f>
        <v xml:space="preserve"> </v>
      </c>
      <c r="CV35" s="371" t="str">
        <f>IF($A35="N/A"," ",F35+G35+(D35*('Pricing Inputs'!X70)))</f>
        <v xml:space="preserve"> </v>
      </c>
      <c r="CW35" s="372" t="str">
        <f>IF($A35="N/A"," ",IF(PV=1,0,'Pricing Inputs'!Y70))</f>
        <v xml:space="preserve"> </v>
      </c>
      <c r="CX35" s="373" t="str">
        <f t="shared" si="30"/>
        <v xml:space="preserve"> </v>
      </c>
      <c r="CY35" s="417" t="str">
        <f>IF($A35="N/A"," ",(IF(MONTH(A35)&gt;=4,IF(MONTH(A35)&lt;=10,Inputs!$S$26,Inputs!$S$27),Inputs!$S$27))*$CX35)</f>
        <v xml:space="preserve"> </v>
      </c>
      <c r="CZ35" s="374" t="str">
        <f t="shared" si="79"/>
        <v xml:space="preserve"> </v>
      </c>
      <c r="DA35" s="446" t="str">
        <f t="shared" si="80"/>
        <v xml:space="preserve"> </v>
      </c>
      <c r="DB35" s="375" t="str">
        <f t="shared" si="81"/>
        <v xml:space="preserve"> </v>
      </c>
      <c r="DC35" s="375" t="str">
        <f t="shared" si="82"/>
        <v xml:space="preserve"> </v>
      </c>
      <c r="DD35" s="376" t="str">
        <f t="shared" si="83"/>
        <v xml:space="preserve"> </v>
      </c>
      <c r="DE35" s="377" t="str">
        <f t="shared" si="84"/>
        <v xml:space="preserve"> </v>
      </c>
      <c r="DF35" s="378" t="str">
        <f t="shared" si="85"/>
        <v xml:space="preserve"> </v>
      </c>
      <c r="DG35" s="379" t="str">
        <f t="shared" si="86"/>
        <v xml:space="preserve"> </v>
      </c>
      <c r="DH35" s="380" t="str">
        <f>IF($A35="N/A"," ",IF(Option=1,$D35*Inputs!$S$15*SUM(AS35:BA35),0))</f>
        <v xml:space="preserve"> </v>
      </c>
      <c r="DI35" s="381" t="str">
        <f>IF($A35="N/A"," ",IF(Option=1,$D35*Inputs!$S$16*SUM(AS35:BA35),0))</f>
        <v xml:space="preserve"> </v>
      </c>
      <c r="DJ35" s="463" t="str">
        <f t="shared" si="87"/>
        <v xml:space="preserve"> </v>
      </c>
      <c r="DK35" s="463" t="str">
        <f t="shared" si="88"/>
        <v xml:space="preserve"> </v>
      </c>
      <c r="DL35" s="463" t="str">
        <f t="shared" si="89"/>
        <v xml:space="preserve"> </v>
      </c>
      <c r="DM35" s="463" t="str">
        <f t="shared" si="90"/>
        <v xml:space="preserve"> </v>
      </c>
    </row>
    <row r="36" spans="1:117" x14ac:dyDescent="0.2">
      <c r="A36" s="343" t="str">
        <f>IF(A35="N/A","N/A",IF(EDATE(A35,1)&gt;Inputs!$S$5,"N/A",EDATE(A35,1)))</f>
        <v>N/A</v>
      </c>
      <c r="B36" s="344" t="str">
        <f t="shared" si="31"/>
        <v xml:space="preserve"> </v>
      </c>
      <c r="C36" s="345" t="str">
        <f t="shared" si="32"/>
        <v xml:space="preserve"> </v>
      </c>
      <c r="D36" s="346" t="str">
        <f t="shared" si="33"/>
        <v xml:space="preserve"> </v>
      </c>
      <c r="E36" s="347" t="str">
        <f t="shared" si="34"/>
        <v xml:space="preserve"> </v>
      </c>
      <c r="F36" s="348" t="str">
        <f t="shared" si="35"/>
        <v xml:space="preserve"> </v>
      </c>
      <c r="G36" s="348" t="str">
        <f>IF(A36="N/A"," ",Perstart/VLOOKUP(Dayrun,'Pricing Inputs'!$AQ$4:$AS$14,3)/(CY36/CX36))</f>
        <v xml:space="preserve"> </v>
      </c>
      <c r="H36" s="349" t="str">
        <f t="shared" si="36"/>
        <v xml:space="preserve"> </v>
      </c>
      <c r="I36" s="350" t="str">
        <f t="shared" si="37"/>
        <v xml:space="preserve"> </v>
      </c>
      <c r="J36" s="351" t="str">
        <f t="shared" si="38"/>
        <v xml:space="preserve"> </v>
      </c>
      <c r="K36" s="351" t="str">
        <f t="shared" si="39"/>
        <v xml:space="preserve"> </v>
      </c>
      <c r="L36" s="351" t="str">
        <f t="shared" si="40"/>
        <v xml:space="preserve"> </v>
      </c>
      <c r="M36" s="351" t="str">
        <f t="shared" si="41"/>
        <v xml:space="preserve"> </v>
      </c>
      <c r="N36" s="351" t="str">
        <f t="shared" si="42"/>
        <v xml:space="preserve"> </v>
      </c>
      <c r="O36" s="351" t="str">
        <f t="shared" si="43"/>
        <v xml:space="preserve"> </v>
      </c>
      <c r="P36" s="351" t="str">
        <f t="shared" si="44"/>
        <v xml:space="preserve"> </v>
      </c>
      <c r="Q36" s="352" t="str">
        <f t="shared" si="45"/>
        <v xml:space="preserve"> </v>
      </c>
      <c r="R36" s="353" t="str">
        <f t="shared" si="46"/>
        <v xml:space="preserve"> </v>
      </c>
      <c r="S36" s="347" t="str">
        <f t="shared" si="47"/>
        <v xml:space="preserve"> </v>
      </c>
      <c r="T36" s="347" t="str">
        <f t="shared" si="48"/>
        <v xml:space="preserve"> </v>
      </c>
      <c r="U36" s="347" t="str">
        <f t="shared" si="49"/>
        <v xml:space="preserve"> </v>
      </c>
      <c r="V36" s="347" t="str">
        <f t="shared" si="50"/>
        <v xml:space="preserve"> </v>
      </c>
      <c r="W36" s="347" t="str">
        <f t="shared" si="51"/>
        <v xml:space="preserve"> </v>
      </c>
      <c r="X36" s="347" t="str">
        <f t="shared" si="52"/>
        <v xml:space="preserve"> </v>
      </c>
      <c r="Y36" s="347" t="str">
        <f t="shared" si="53"/>
        <v xml:space="preserve"> </v>
      </c>
      <c r="Z36" s="354" t="str">
        <f t="shared" si="54"/>
        <v xml:space="preserve"> </v>
      </c>
      <c r="AA36" s="350" t="str">
        <f>IF($A36="N/A"," ",IF(Dayrun&gt;=3,(MAX(0,(_xll.xSPRDOPT(I36,($E36-'Pricing Inputs'!$X71*$D36),$CV36,0,($CN36+IF(Smile=TRUE,VLOOKUP(MAX(-5,$H36-I36),Volsmile,2),0)),$CT36,$CU36,($A36-DateToday)+15,ABS(Option-2),0)-R36))),0))</f>
        <v xml:space="preserve"> </v>
      </c>
      <c r="AB36" s="351" t="str">
        <f>IF($A36="N/A"," ",IF(Dayrun&gt;=6,MAX(0,(_xll.xSPRDOPT(J36,($E36-'Pricing Inputs'!$X71*$D36),$CV36,0,($CN36+IF(Smile=TRUE,VLOOKUP(MAX(-5,$H36-J36),Volsmile,2),0)),$CT36,$CU36,($A36-DateToday)+15,ABS(Option-2),0)-S36)),0))</f>
        <v xml:space="preserve"> </v>
      </c>
      <c r="AC36" s="351" t="str">
        <f>IF($A36="N/A"," ",IF(OR(Dayrun&lt;=2,Dayrun&gt;=9),IF(OffPeakEx=TRUE,MAX(0,(_xll.xSPRDOPT(K36,($E36-'Pricing Inputs'!$X71*$D36),$CV36,0,($CQ36+IF(Smile=TRUE,VLOOKUP(MAX(-5,$H36-K36),Volsmile,2),0)),$CT36,$CU36,($A36-DateToday)+15,ABS(Option-2),0)-T36)),0),0))</f>
        <v xml:space="preserve"> </v>
      </c>
      <c r="AD36" s="351" t="str">
        <f>IF($A36="N/A"," ",IF(OR(Dayrun=1,Dayrun=4,Dayrun=5,Dayrun=7,Dayrun=8,Dayrun=10,Dayrun=11),MAX(0,(_xll.xSPRDOPT(L36,($E36-'Pricing Inputs'!$X71*$D36),$CV36,0,($CQ36+IF(Smile=TRUE,VLOOKUP(MAX(-5,$H36-L36),Volsmile,2),0)),$CT36,$CU36,($A36-DateToday)+15,ABS(Option-2),0)-U36)),0))</f>
        <v xml:space="preserve"> </v>
      </c>
      <c r="AE36" s="351" t="str">
        <f>IF($A36="N/A"," ",IF(OR(Dayrun=1,Dayrun=7,Dayrun=8,Dayrun=10,Dayrun=11),MAX(0,(_xll.xSPRDOPT(M36,($E36-'Pricing Inputs'!$X71*$D36),$CV36,0,($CQ36+IF(Smile=TRUE,VLOOKUP(MAX(-5,$H36-M36),Volsmile,2),0)),$CT36,$CU36,($A36-DateToday)+15,ABS(Option-2),0)-V36)),0))</f>
        <v xml:space="preserve"> </v>
      </c>
      <c r="AF36" s="351" t="str">
        <f>IF($A36="N/A"," ",IF(OR(Dayrun&lt;=2,Dayrun&gt;=10),IF(OffPeakEx=TRUE,MAX(0,(_xll.xSPRDOPT(N36,($E36-'Pricing Inputs'!$X71*$D36),$CV36,0,($CQ36+IF(Smile=TRUE,VLOOKUP(MAX(-5,$H36-N36),Volsmile,2),0)),$CT36,$CU36,($A36-DateToday)+15,ABS(Option-2),0)-W36)),0),0))</f>
        <v xml:space="preserve"> </v>
      </c>
      <c r="AG36" s="351" t="str">
        <f>IF($A36="N/A"," ",IF(OR(Dayrun=1,Dayrun=5,Dayrun=8,Dayrun=11),MAX(0,(_xll.xSPRDOPT(O36,($E36-'Pricing Inputs'!$X71*$D36),$CV36,0,($CQ36+IF(Smile=TRUE,VLOOKUP(MAX(-5,$H36-O36),Volsmile,2),0)),$CT36,$CU36,($A36-DateToday)+15,ABS(Option-2),0)-X36)),0))</f>
        <v xml:space="preserve"> </v>
      </c>
      <c r="AH36" s="351" t="str">
        <f>IF($A36="N/A"," ",IF(OR(Dayrun=1,Dayrun=8,Dayrun=11),MAX(0,(_xll.xSPRDOPT(P36,($E36-'Pricing Inputs'!$X71*$D36),$CV36,0,($CQ36+IF(Smile=TRUE,VLOOKUP(MAX(-5,$H36-P36),Volsmile,2),0)),$CT36,$CU36,($A36-DateToday)+15,ABS(Option-2),0)-Y36)),0))</f>
        <v xml:space="preserve"> </v>
      </c>
      <c r="AI36" s="351" t="str">
        <f>IF($A36="N/A"," ",IF(OR(Dayrun&lt;=2,Dayrun&gt;=11),IF(OffPeakEx=TRUE,MAX(0,(_xll.xSPRDOPT(Q36,($E36-'Pricing Inputs'!$X71*$D36),$CV36,0,($CQ36+IF(Smile=TRUE,VLOOKUP(MAX(-5,$H36-Q36),Volsmile,2),0)),$CT36,$CU36,($A36-DateToday)+15,ABS(Option-2),0)-Z36)),0),0))</f>
        <v xml:space="preserve"> </v>
      </c>
      <c r="AJ36" s="355" t="str">
        <f t="shared" si="55"/>
        <v xml:space="preserve"> </v>
      </c>
      <c r="AK36" s="356" t="str">
        <f t="shared" si="56"/>
        <v xml:space="preserve"> </v>
      </c>
      <c r="AL36" s="356" t="str">
        <f t="shared" si="57"/>
        <v xml:space="preserve"> </v>
      </c>
      <c r="AM36" s="356" t="str">
        <f t="shared" si="58"/>
        <v xml:space="preserve"> </v>
      </c>
      <c r="AN36" s="356" t="str">
        <f t="shared" si="59"/>
        <v xml:space="preserve"> </v>
      </c>
      <c r="AO36" s="356" t="str">
        <f t="shared" si="60"/>
        <v xml:space="preserve"> </v>
      </c>
      <c r="AP36" s="356" t="str">
        <f t="shared" si="61"/>
        <v xml:space="preserve"> </v>
      </c>
      <c r="AQ36" s="356" t="str">
        <f t="shared" si="62"/>
        <v xml:space="preserve"> </v>
      </c>
      <c r="AR36" s="357" t="str">
        <f t="shared" si="63"/>
        <v xml:space="preserve"> </v>
      </c>
      <c r="AS36" s="364" t="str">
        <f t="shared" si="64"/>
        <v xml:space="preserve"> </v>
      </c>
      <c r="AT36" s="364" t="str">
        <f t="shared" si="65"/>
        <v xml:space="preserve"> </v>
      </c>
      <c r="AU36" s="364" t="str">
        <f t="shared" si="66"/>
        <v xml:space="preserve"> </v>
      </c>
      <c r="AV36" s="364" t="str">
        <f t="shared" si="67"/>
        <v xml:space="preserve"> </v>
      </c>
      <c r="AW36" s="364" t="str">
        <f t="shared" si="68"/>
        <v xml:space="preserve"> </v>
      </c>
      <c r="AX36" s="364" t="str">
        <f t="shared" si="69"/>
        <v xml:space="preserve"> </v>
      </c>
      <c r="AY36" s="364" t="str">
        <f t="shared" si="70"/>
        <v xml:space="preserve"> </v>
      </c>
      <c r="AZ36" s="364" t="str">
        <f t="shared" si="71"/>
        <v xml:space="preserve"> </v>
      </c>
      <c r="BA36" s="365" t="str">
        <f t="shared" si="72"/>
        <v xml:space="preserve"> </v>
      </c>
      <c r="BB36" s="461" t="str">
        <f>IF($A36="N/A"," ",IF(Dayrun&gt;=3,(MAX(0,(_xll.xSPRDOPT(I36,($E36-'Pricing Inputs'!$X71*$D36),$CV36,0,($CN36+IF(Smile=TRUE,VLOOKUP(MAX(-5,$H36-I36),Volsmile,2),0)),$CT36,$CU36,($A36-DateToday)+15,ABS(Option-2),1)*DE36*8))),0))</f>
        <v xml:space="preserve"> </v>
      </c>
      <c r="BC36" s="460" t="str">
        <f>IF($A36="N/A"," ",IF(Dayrun&gt;=6,MAX(0,(_xll.xSPRDOPT(J36,($E36-'Pricing Inputs'!$X71*$D36),$CV36,0,($CN36+IF(Smile=TRUE,VLOOKUP(MAX(-5,$H36-J36),Volsmile,2),0)),$CT36,$CU36,($A36-DateToday)+15,ABS(Option-2),1)*DE36*8)),0))</f>
        <v xml:space="preserve"> </v>
      </c>
      <c r="BD36" s="460" t="str">
        <f>IF($A36="N/A"," ",IF(OR(Dayrun&lt;=2,Dayrun&gt;=9),IF(OffPeakEx=TRUE,MAX(0,(_xll.xSPRDOPT(K36,($E36-'Pricing Inputs'!$X71*$D36),$CV36,0,($CQ36+IF(Smile=TRUE,VLOOKUP(MAX(-5,$H36-K36),Volsmile,2),0)),$CT36,$CU36,($A36-DateToday)+15,ABS(Option-2),1)*DE36*8)),0),0))</f>
        <v xml:space="preserve"> </v>
      </c>
      <c r="BE36" s="460" t="str">
        <f>IF($A36="N/A"," ",IF(OR(Dayrun=1,Dayrun=4,Dayrun=5,Dayrun=7,Dayrun=8,Dayrun=10,Dayrun=11),MAX(0,(_xll.xSPRDOPT(L36,($E36-'Pricing Inputs'!$X71*$D36),$CV36,0,($CQ36+IF(Smile=TRUE,VLOOKUP(MAX(-5,$H36-L36),Volsmile,2),0)),$CT36,$CU36,($A36-DateToday)+15,ABS(Option-2),1)*DF36*8)),0))</f>
        <v xml:space="preserve"> </v>
      </c>
      <c r="BF36" s="460" t="str">
        <f>IF($A36="N/A"," ",IF(OR(Dayrun=1,Dayrun=7,Dayrun=8,Dayrun=10,Dayrun=11),MAX(0,(_xll.xSPRDOPT(M36,($E36-'Pricing Inputs'!$X71*$D36),$CV36,0,($CQ36+IF(Smile=TRUE,VLOOKUP(MAX(-5,$H36-M36),Volsmile,2),0)),$CT36,$CU36,($A36-DateToday)+15,ABS(Option-2),1)*DF36*8)),0))</f>
        <v xml:space="preserve"> </v>
      </c>
      <c r="BG36" s="460" t="str">
        <f>IF($A36="N/A"," ",IF(OR(Dayrun&lt;=2,Dayrun&gt;=10),IF(OffPeakEx=TRUE,MAX(0,(_xll.xSPRDOPT(N36,($E36-'Pricing Inputs'!$X71*$D36),$CV36,0,($CQ36+IF(Smile=TRUE,VLOOKUP(MAX(-5,$H36-N36),Volsmile,2),0)),$CT36,$CU36,($A36-DateToday)+15,ABS(Option-2),1)*DF36*8)),0),0))</f>
        <v xml:space="preserve"> </v>
      </c>
      <c r="BH36" s="460" t="str">
        <f>IF($A36="N/A"," ",IF(OR(Dayrun=1,Dayrun=5,Dayrun=8,Dayrun=11),MAX(0,(_xll.xSPRDOPT(O36,($E36-'Pricing Inputs'!$X71*$D36),$CV36,0,($CQ36+IF(Smile=TRUE,VLOOKUP(MAX(-5,$H36-O36),Volsmile,2),0)),$CT36,$CU36,($A36-DateToday)+15,ABS(Option-2),1)*DG36*8)),0))</f>
        <v xml:space="preserve"> </v>
      </c>
      <c r="BI36" s="460" t="str">
        <f>IF($A36="N/A"," ",IF(OR(Dayrun=1,Dayrun=8,Dayrun=11),MAX(0,(_xll.xSPRDOPT(P36,($E36-'Pricing Inputs'!$X71*$D36),$CV36,0,($CQ36+IF(Smile=TRUE,VLOOKUP(MAX(-5,$H36-P36),Volsmile,2),0)),$CT36,$CU36,($A36-DateToday)+15,ABS(Option-2),1)*DG36*8)),0))</f>
        <v xml:space="preserve"> </v>
      </c>
      <c r="BJ36" s="462" t="str">
        <f>IF($A36="N/A"," ",IF(OR(Dayrun&lt;=2,Dayrun&gt;=11),IF(OffPeakEx=TRUE,MAX(0,(_xll.xSPRDOPT(Q36,($E36-'Pricing Inputs'!$X71*$D36),$CV36,0,($CQ36+IF(Smile=TRUE,VLOOKUP(MAX(-5,$H36-Q36),Volsmile,2),0)),$CT36,$CU36,($A36-DateToday)+15,ABS(Option-2),1)*DG36*8)),0),0))</f>
        <v xml:space="preserve"> </v>
      </c>
      <c r="BK36" s="358" t="str">
        <f t="shared" si="0"/>
        <v xml:space="preserve"> </v>
      </c>
      <c r="BL36" s="359" t="str">
        <f t="shared" si="1"/>
        <v xml:space="preserve"> </v>
      </c>
      <c r="BM36" s="359" t="str">
        <f t="shared" si="2"/>
        <v xml:space="preserve"> </v>
      </c>
      <c r="BN36" s="359" t="str">
        <f t="shared" si="3"/>
        <v xml:space="preserve"> </v>
      </c>
      <c r="BO36" s="359" t="str">
        <f t="shared" si="4"/>
        <v xml:space="preserve"> </v>
      </c>
      <c r="BP36" s="359" t="str">
        <f t="shared" si="5"/>
        <v xml:space="preserve"> </v>
      </c>
      <c r="BQ36" s="359" t="str">
        <f t="shared" si="6"/>
        <v xml:space="preserve"> </v>
      </c>
      <c r="BR36" s="359" t="str">
        <f t="shared" si="7"/>
        <v xml:space="preserve"> </v>
      </c>
      <c r="BS36" s="360" t="str">
        <f t="shared" si="8"/>
        <v xml:space="preserve"> </v>
      </c>
      <c r="BT36" s="361" t="str">
        <f t="shared" si="9"/>
        <v xml:space="preserve"> </v>
      </c>
      <c r="BU36" s="362" t="str">
        <f t="shared" si="10"/>
        <v xml:space="preserve"> </v>
      </c>
      <c r="BV36" s="362" t="str">
        <f t="shared" si="11"/>
        <v xml:space="preserve"> </v>
      </c>
      <c r="BW36" s="362" t="str">
        <f t="shared" si="12"/>
        <v xml:space="preserve"> </v>
      </c>
      <c r="BX36" s="362" t="str">
        <f t="shared" si="13"/>
        <v xml:space="preserve"> </v>
      </c>
      <c r="BY36" s="362" t="str">
        <f t="shared" si="14"/>
        <v xml:space="preserve"> </v>
      </c>
      <c r="BZ36" s="362" t="str">
        <f t="shared" si="15"/>
        <v xml:space="preserve"> </v>
      </c>
      <c r="CA36" s="362" t="str">
        <f t="shared" si="16"/>
        <v xml:space="preserve"> </v>
      </c>
      <c r="CB36" s="363" t="str">
        <f t="shared" si="17"/>
        <v xml:space="preserve"> </v>
      </c>
      <c r="CC36" s="366" t="str">
        <f t="shared" si="18"/>
        <v xml:space="preserve"> </v>
      </c>
      <c r="CD36" s="367" t="str">
        <f t="shared" si="19"/>
        <v xml:space="preserve"> </v>
      </c>
      <c r="CE36" s="367" t="str">
        <f t="shared" si="20"/>
        <v xml:space="preserve"> </v>
      </c>
      <c r="CF36" s="367" t="str">
        <f t="shared" si="21"/>
        <v xml:space="preserve"> </v>
      </c>
      <c r="CG36" s="367" t="str">
        <f t="shared" si="22"/>
        <v xml:space="preserve"> </v>
      </c>
      <c r="CH36" s="367" t="str">
        <f t="shared" si="23"/>
        <v xml:space="preserve"> </v>
      </c>
      <c r="CI36" s="367" t="str">
        <f t="shared" si="24"/>
        <v xml:space="preserve"> </v>
      </c>
      <c r="CJ36" s="367" t="str">
        <f t="shared" si="25"/>
        <v xml:space="preserve"> </v>
      </c>
      <c r="CK36" s="368" t="str">
        <f t="shared" si="26"/>
        <v xml:space="preserve"> </v>
      </c>
      <c r="CL36" s="369" t="str">
        <f t="shared" si="73"/>
        <v xml:space="preserve"> </v>
      </c>
      <c r="CM36" s="370" t="str">
        <f t="shared" si="74"/>
        <v xml:space="preserve"> </v>
      </c>
      <c r="CN36" s="370" t="str">
        <f t="shared" si="75"/>
        <v xml:space="preserve"> </v>
      </c>
      <c r="CO36" s="370" t="str">
        <f t="shared" si="76"/>
        <v xml:space="preserve"> </v>
      </c>
      <c r="CP36" s="370" t="str">
        <f t="shared" si="77"/>
        <v xml:space="preserve"> </v>
      </c>
      <c r="CQ36" s="370" t="str">
        <f t="shared" si="78"/>
        <v xml:space="preserve"> </v>
      </c>
      <c r="CR36" s="370" t="str">
        <f t="shared" si="27"/>
        <v xml:space="preserve"> </v>
      </c>
      <c r="CS36" s="370" t="str">
        <f t="shared" si="28"/>
        <v xml:space="preserve"> </v>
      </c>
      <c r="CT36" s="370" t="str">
        <f t="shared" si="29"/>
        <v xml:space="preserve"> </v>
      </c>
      <c r="CU36" s="370" t="str">
        <f>IF($A36="N/A"," ",IF('Pricing Inputs'!$AR$23=TRUE,Inputs!$S$22,VLOOKUP($A36,CorrelationTable,2,FALSE)))</f>
        <v xml:space="preserve"> </v>
      </c>
      <c r="CV36" s="371" t="str">
        <f>IF($A36="N/A"," ",F36+G36+(D36*('Pricing Inputs'!X71)))</f>
        <v xml:space="preserve"> </v>
      </c>
      <c r="CW36" s="372" t="str">
        <f>IF($A36="N/A"," ",IF(PV=1,0,'Pricing Inputs'!Y71))</f>
        <v xml:space="preserve"> </v>
      </c>
      <c r="CX36" s="373" t="str">
        <f t="shared" si="30"/>
        <v xml:space="preserve"> </v>
      </c>
      <c r="CY36" s="417" t="str">
        <f>IF($A36="N/A"," ",(IF(MONTH(A36)&gt;=4,IF(MONTH(A36)&lt;=10,Inputs!$S$26,Inputs!$S$27),Inputs!$S$27))*$CX36)</f>
        <v xml:space="preserve"> </v>
      </c>
      <c r="CZ36" s="374" t="str">
        <f t="shared" si="79"/>
        <v xml:space="preserve"> </v>
      </c>
      <c r="DA36" s="446" t="str">
        <f t="shared" si="80"/>
        <v xml:space="preserve"> </v>
      </c>
      <c r="DB36" s="375" t="str">
        <f t="shared" si="81"/>
        <v xml:space="preserve"> </v>
      </c>
      <c r="DC36" s="375" t="str">
        <f t="shared" si="82"/>
        <v xml:space="preserve"> </v>
      </c>
      <c r="DD36" s="376" t="str">
        <f t="shared" si="83"/>
        <v xml:space="preserve"> </v>
      </c>
      <c r="DE36" s="377" t="str">
        <f t="shared" si="84"/>
        <v xml:space="preserve"> </v>
      </c>
      <c r="DF36" s="378" t="str">
        <f t="shared" si="85"/>
        <v xml:space="preserve"> </v>
      </c>
      <c r="DG36" s="379" t="str">
        <f t="shared" si="86"/>
        <v xml:space="preserve"> </v>
      </c>
      <c r="DH36" s="380" t="str">
        <f>IF($A36="N/A"," ",IF(Option=1,$D36*Inputs!$S$15*SUM(AS36:BA36),0))</f>
        <v xml:space="preserve"> </v>
      </c>
      <c r="DI36" s="381" t="str">
        <f>IF($A36="N/A"," ",IF(Option=1,$D36*Inputs!$S$16*SUM(AS36:BA36),0))</f>
        <v xml:space="preserve"> </v>
      </c>
      <c r="DJ36" s="463" t="str">
        <f t="shared" si="87"/>
        <v xml:space="preserve"> </v>
      </c>
      <c r="DK36" s="463" t="str">
        <f t="shared" si="88"/>
        <v xml:space="preserve"> </v>
      </c>
      <c r="DL36" s="463" t="str">
        <f t="shared" si="89"/>
        <v xml:space="preserve"> </v>
      </c>
      <c r="DM36" s="463" t="str">
        <f t="shared" si="90"/>
        <v xml:space="preserve"> </v>
      </c>
    </row>
    <row r="37" spans="1:117" x14ac:dyDescent="0.2">
      <c r="A37" s="343" t="str">
        <f>IF(A36="N/A","N/A",IF(EDATE(A36,1)&gt;Inputs!$S$5,"N/A",EDATE(A36,1)))</f>
        <v>N/A</v>
      </c>
      <c r="B37" s="344" t="str">
        <f t="shared" si="31"/>
        <v xml:space="preserve"> </v>
      </c>
      <c r="C37" s="345" t="str">
        <f t="shared" si="32"/>
        <v xml:space="preserve"> </v>
      </c>
      <c r="D37" s="346" t="str">
        <f t="shared" si="33"/>
        <v xml:space="preserve"> </v>
      </c>
      <c r="E37" s="347" t="str">
        <f t="shared" si="34"/>
        <v xml:space="preserve"> </v>
      </c>
      <c r="F37" s="348" t="str">
        <f t="shared" si="35"/>
        <v xml:space="preserve"> </v>
      </c>
      <c r="G37" s="348" t="str">
        <f>IF(A37="N/A"," ",Perstart/VLOOKUP(Dayrun,'Pricing Inputs'!$AQ$4:$AS$14,3)/(CY37/CX37))</f>
        <v xml:space="preserve"> </v>
      </c>
      <c r="H37" s="349" t="str">
        <f t="shared" si="36"/>
        <v xml:space="preserve"> </v>
      </c>
      <c r="I37" s="350" t="str">
        <f t="shared" si="37"/>
        <v xml:space="preserve"> </v>
      </c>
      <c r="J37" s="351" t="str">
        <f t="shared" si="38"/>
        <v xml:space="preserve"> </v>
      </c>
      <c r="K37" s="351" t="str">
        <f t="shared" si="39"/>
        <v xml:space="preserve"> </v>
      </c>
      <c r="L37" s="351" t="str">
        <f t="shared" si="40"/>
        <v xml:space="preserve"> </v>
      </c>
      <c r="M37" s="351" t="str">
        <f t="shared" si="41"/>
        <v xml:space="preserve"> </v>
      </c>
      <c r="N37" s="351" t="str">
        <f t="shared" si="42"/>
        <v xml:space="preserve"> </v>
      </c>
      <c r="O37" s="351" t="str">
        <f t="shared" si="43"/>
        <v xml:space="preserve"> </v>
      </c>
      <c r="P37" s="351" t="str">
        <f t="shared" si="44"/>
        <v xml:space="preserve"> </v>
      </c>
      <c r="Q37" s="352" t="str">
        <f t="shared" si="45"/>
        <v xml:space="preserve"> </v>
      </c>
      <c r="R37" s="353" t="str">
        <f t="shared" si="46"/>
        <v xml:space="preserve"> </v>
      </c>
      <c r="S37" s="347" t="str">
        <f t="shared" si="47"/>
        <v xml:space="preserve"> </v>
      </c>
      <c r="T37" s="347" t="str">
        <f t="shared" si="48"/>
        <v xml:space="preserve"> </v>
      </c>
      <c r="U37" s="347" t="str">
        <f t="shared" si="49"/>
        <v xml:space="preserve"> </v>
      </c>
      <c r="V37" s="347" t="str">
        <f t="shared" si="50"/>
        <v xml:space="preserve"> </v>
      </c>
      <c r="W37" s="347" t="str">
        <f t="shared" si="51"/>
        <v xml:space="preserve"> </v>
      </c>
      <c r="X37" s="347" t="str">
        <f t="shared" si="52"/>
        <v xml:space="preserve"> </v>
      </c>
      <c r="Y37" s="347" t="str">
        <f t="shared" si="53"/>
        <v xml:space="preserve"> </v>
      </c>
      <c r="Z37" s="354" t="str">
        <f t="shared" si="54"/>
        <v xml:space="preserve"> </v>
      </c>
      <c r="AA37" s="350" t="str">
        <f>IF($A37="N/A"," ",IF(Dayrun&gt;=3,(MAX(0,(_xll.xSPRDOPT(I37,($E37-'Pricing Inputs'!$X72*$D37),$CV37,0,($CN37+IF(Smile=TRUE,VLOOKUP(MAX(-5,$H37-I37),Volsmile,2),0)),$CT37,$CU37,($A37-DateToday)+15,ABS(Option-2),0)-R37))),0))</f>
        <v xml:space="preserve"> </v>
      </c>
      <c r="AB37" s="351" t="str">
        <f>IF($A37="N/A"," ",IF(Dayrun&gt;=6,MAX(0,(_xll.xSPRDOPT(J37,($E37-'Pricing Inputs'!$X72*$D37),$CV37,0,($CN37+IF(Smile=TRUE,VLOOKUP(MAX(-5,$H37-J37),Volsmile,2),0)),$CT37,$CU37,($A37-DateToday)+15,ABS(Option-2),0)-S37)),0))</f>
        <v xml:space="preserve"> </v>
      </c>
      <c r="AC37" s="351" t="str">
        <f>IF($A37="N/A"," ",IF(OR(Dayrun&lt;=2,Dayrun&gt;=9),IF(OffPeakEx=TRUE,MAX(0,(_xll.xSPRDOPT(K37,($E37-'Pricing Inputs'!$X72*$D37),$CV37,0,($CQ37+IF(Smile=TRUE,VLOOKUP(MAX(-5,$H37-K37),Volsmile,2),0)),$CT37,$CU37,($A37-DateToday)+15,ABS(Option-2),0)-T37)),0),0))</f>
        <v xml:space="preserve"> </v>
      </c>
      <c r="AD37" s="351" t="str">
        <f>IF($A37="N/A"," ",IF(OR(Dayrun=1,Dayrun=4,Dayrun=5,Dayrun=7,Dayrun=8,Dayrun=10,Dayrun=11),MAX(0,(_xll.xSPRDOPT(L37,($E37-'Pricing Inputs'!$X72*$D37),$CV37,0,($CQ37+IF(Smile=TRUE,VLOOKUP(MAX(-5,$H37-L37),Volsmile,2),0)),$CT37,$CU37,($A37-DateToday)+15,ABS(Option-2),0)-U37)),0))</f>
        <v xml:space="preserve"> </v>
      </c>
      <c r="AE37" s="351" t="str">
        <f>IF($A37="N/A"," ",IF(OR(Dayrun=1,Dayrun=7,Dayrun=8,Dayrun=10,Dayrun=11),MAX(0,(_xll.xSPRDOPT(M37,($E37-'Pricing Inputs'!$X72*$D37),$CV37,0,($CQ37+IF(Smile=TRUE,VLOOKUP(MAX(-5,$H37-M37),Volsmile,2),0)),$CT37,$CU37,($A37-DateToday)+15,ABS(Option-2),0)-V37)),0))</f>
        <v xml:space="preserve"> </v>
      </c>
      <c r="AF37" s="351" t="str">
        <f>IF($A37="N/A"," ",IF(OR(Dayrun&lt;=2,Dayrun&gt;=10),IF(OffPeakEx=TRUE,MAX(0,(_xll.xSPRDOPT(N37,($E37-'Pricing Inputs'!$X72*$D37),$CV37,0,($CQ37+IF(Smile=TRUE,VLOOKUP(MAX(-5,$H37-N37),Volsmile,2),0)),$CT37,$CU37,($A37-DateToday)+15,ABS(Option-2),0)-W37)),0),0))</f>
        <v xml:space="preserve"> </v>
      </c>
      <c r="AG37" s="351" t="str">
        <f>IF($A37="N/A"," ",IF(OR(Dayrun=1,Dayrun=5,Dayrun=8,Dayrun=11),MAX(0,(_xll.xSPRDOPT(O37,($E37-'Pricing Inputs'!$X72*$D37),$CV37,0,($CQ37+IF(Smile=TRUE,VLOOKUP(MAX(-5,$H37-O37),Volsmile,2),0)),$CT37,$CU37,($A37-DateToday)+15,ABS(Option-2),0)-X37)),0))</f>
        <v xml:space="preserve"> </v>
      </c>
      <c r="AH37" s="351" t="str">
        <f>IF($A37="N/A"," ",IF(OR(Dayrun=1,Dayrun=8,Dayrun=11),MAX(0,(_xll.xSPRDOPT(P37,($E37-'Pricing Inputs'!$X72*$D37),$CV37,0,($CQ37+IF(Smile=TRUE,VLOOKUP(MAX(-5,$H37-P37),Volsmile,2),0)),$CT37,$CU37,($A37-DateToday)+15,ABS(Option-2),0)-Y37)),0))</f>
        <v xml:space="preserve"> </v>
      </c>
      <c r="AI37" s="351" t="str">
        <f>IF($A37="N/A"," ",IF(OR(Dayrun&lt;=2,Dayrun&gt;=11),IF(OffPeakEx=TRUE,MAX(0,(_xll.xSPRDOPT(Q37,($E37-'Pricing Inputs'!$X72*$D37),$CV37,0,($CQ37+IF(Smile=TRUE,VLOOKUP(MAX(-5,$H37-Q37),Volsmile,2),0)),$CT37,$CU37,($A37-DateToday)+15,ABS(Option-2),0)-Z37)),0),0))</f>
        <v xml:space="preserve"> </v>
      </c>
      <c r="AJ37" s="355" t="str">
        <f t="shared" si="55"/>
        <v xml:space="preserve"> </v>
      </c>
      <c r="AK37" s="356" t="str">
        <f t="shared" si="56"/>
        <v xml:space="preserve"> </v>
      </c>
      <c r="AL37" s="356" t="str">
        <f t="shared" si="57"/>
        <v xml:space="preserve"> </v>
      </c>
      <c r="AM37" s="356" t="str">
        <f t="shared" si="58"/>
        <v xml:space="preserve"> </v>
      </c>
      <c r="AN37" s="356" t="str">
        <f t="shared" si="59"/>
        <v xml:space="preserve"> </v>
      </c>
      <c r="AO37" s="356" t="str">
        <f t="shared" si="60"/>
        <v xml:space="preserve"> </v>
      </c>
      <c r="AP37" s="356" t="str">
        <f t="shared" si="61"/>
        <v xml:space="preserve"> </v>
      </c>
      <c r="AQ37" s="356" t="str">
        <f t="shared" si="62"/>
        <v xml:space="preserve"> </v>
      </c>
      <c r="AR37" s="357" t="str">
        <f t="shared" si="63"/>
        <v xml:space="preserve"> </v>
      </c>
      <c r="AS37" s="364" t="str">
        <f t="shared" si="64"/>
        <v xml:space="preserve"> </v>
      </c>
      <c r="AT37" s="364" t="str">
        <f t="shared" si="65"/>
        <v xml:space="preserve"> </v>
      </c>
      <c r="AU37" s="364" t="str">
        <f t="shared" si="66"/>
        <v xml:space="preserve"> </v>
      </c>
      <c r="AV37" s="364" t="str">
        <f t="shared" si="67"/>
        <v xml:space="preserve"> </v>
      </c>
      <c r="AW37" s="364" t="str">
        <f t="shared" si="68"/>
        <v xml:space="preserve"> </v>
      </c>
      <c r="AX37" s="364" t="str">
        <f t="shared" si="69"/>
        <v xml:space="preserve"> </v>
      </c>
      <c r="AY37" s="364" t="str">
        <f t="shared" si="70"/>
        <v xml:space="preserve"> </v>
      </c>
      <c r="AZ37" s="364" t="str">
        <f t="shared" si="71"/>
        <v xml:space="preserve"> </v>
      </c>
      <c r="BA37" s="365" t="str">
        <f t="shared" si="72"/>
        <v xml:space="preserve"> </v>
      </c>
      <c r="BB37" s="461" t="str">
        <f>IF($A37="N/A"," ",IF(Dayrun&gt;=3,(MAX(0,(_xll.xSPRDOPT(I37,($E37-'Pricing Inputs'!$X72*$D37),$CV37,0,($CN37+IF(Smile=TRUE,VLOOKUP(MAX(-5,$H37-I37),Volsmile,2),0)),$CT37,$CU37,($A37-DateToday)+15,ABS(Option-2),1)*DE37*8))),0))</f>
        <v xml:space="preserve"> </v>
      </c>
      <c r="BC37" s="460" t="str">
        <f>IF($A37="N/A"," ",IF(Dayrun&gt;=6,MAX(0,(_xll.xSPRDOPT(J37,($E37-'Pricing Inputs'!$X72*$D37),$CV37,0,($CN37+IF(Smile=TRUE,VLOOKUP(MAX(-5,$H37-J37),Volsmile,2),0)),$CT37,$CU37,($A37-DateToday)+15,ABS(Option-2),1)*DE37*8)),0))</f>
        <v xml:space="preserve"> </v>
      </c>
      <c r="BD37" s="460" t="str">
        <f>IF($A37="N/A"," ",IF(OR(Dayrun&lt;=2,Dayrun&gt;=9),IF(OffPeakEx=TRUE,MAX(0,(_xll.xSPRDOPT(K37,($E37-'Pricing Inputs'!$X72*$D37),$CV37,0,($CQ37+IF(Smile=TRUE,VLOOKUP(MAX(-5,$H37-K37),Volsmile,2),0)),$CT37,$CU37,($A37-DateToday)+15,ABS(Option-2),1)*DE37*8)),0),0))</f>
        <v xml:space="preserve"> </v>
      </c>
      <c r="BE37" s="460" t="str">
        <f>IF($A37="N/A"," ",IF(OR(Dayrun=1,Dayrun=4,Dayrun=5,Dayrun=7,Dayrun=8,Dayrun=10,Dayrun=11),MAX(0,(_xll.xSPRDOPT(L37,($E37-'Pricing Inputs'!$X72*$D37),$CV37,0,($CQ37+IF(Smile=TRUE,VLOOKUP(MAX(-5,$H37-L37),Volsmile,2),0)),$CT37,$CU37,($A37-DateToday)+15,ABS(Option-2),1)*DF37*8)),0))</f>
        <v xml:space="preserve"> </v>
      </c>
      <c r="BF37" s="460" t="str">
        <f>IF($A37="N/A"," ",IF(OR(Dayrun=1,Dayrun=7,Dayrun=8,Dayrun=10,Dayrun=11),MAX(0,(_xll.xSPRDOPT(M37,($E37-'Pricing Inputs'!$X72*$D37),$CV37,0,($CQ37+IF(Smile=TRUE,VLOOKUP(MAX(-5,$H37-M37),Volsmile,2),0)),$CT37,$CU37,($A37-DateToday)+15,ABS(Option-2),1)*DF37*8)),0))</f>
        <v xml:space="preserve"> </v>
      </c>
      <c r="BG37" s="460" t="str">
        <f>IF($A37="N/A"," ",IF(OR(Dayrun&lt;=2,Dayrun&gt;=10),IF(OffPeakEx=TRUE,MAX(0,(_xll.xSPRDOPT(N37,($E37-'Pricing Inputs'!$X72*$D37),$CV37,0,($CQ37+IF(Smile=TRUE,VLOOKUP(MAX(-5,$H37-N37),Volsmile,2),0)),$CT37,$CU37,($A37-DateToday)+15,ABS(Option-2),1)*DF37*8)),0),0))</f>
        <v xml:space="preserve"> </v>
      </c>
      <c r="BH37" s="460" t="str">
        <f>IF($A37="N/A"," ",IF(OR(Dayrun=1,Dayrun=5,Dayrun=8,Dayrun=11),MAX(0,(_xll.xSPRDOPT(O37,($E37-'Pricing Inputs'!$X72*$D37),$CV37,0,($CQ37+IF(Smile=TRUE,VLOOKUP(MAX(-5,$H37-O37),Volsmile,2),0)),$CT37,$CU37,($A37-DateToday)+15,ABS(Option-2),1)*DG37*8)),0))</f>
        <v xml:space="preserve"> </v>
      </c>
      <c r="BI37" s="460" t="str">
        <f>IF($A37="N/A"," ",IF(OR(Dayrun=1,Dayrun=8,Dayrun=11),MAX(0,(_xll.xSPRDOPT(P37,($E37-'Pricing Inputs'!$X72*$D37),$CV37,0,($CQ37+IF(Smile=TRUE,VLOOKUP(MAX(-5,$H37-P37),Volsmile,2),0)),$CT37,$CU37,($A37-DateToday)+15,ABS(Option-2),1)*DG37*8)),0))</f>
        <v xml:space="preserve"> </v>
      </c>
      <c r="BJ37" s="462" t="str">
        <f>IF($A37="N/A"," ",IF(OR(Dayrun&lt;=2,Dayrun&gt;=11),IF(OffPeakEx=TRUE,MAX(0,(_xll.xSPRDOPT(Q37,($E37-'Pricing Inputs'!$X72*$D37),$CV37,0,($CQ37+IF(Smile=TRUE,VLOOKUP(MAX(-5,$H37-Q37),Volsmile,2),0)),$CT37,$CU37,($A37-DateToday)+15,ABS(Option-2),1)*DG37*8)),0),0))</f>
        <v xml:space="preserve"> </v>
      </c>
      <c r="BK37" s="358" t="str">
        <f t="shared" si="0"/>
        <v xml:space="preserve"> </v>
      </c>
      <c r="BL37" s="359" t="str">
        <f t="shared" si="1"/>
        <v xml:space="preserve"> </v>
      </c>
      <c r="BM37" s="359" t="str">
        <f t="shared" si="2"/>
        <v xml:space="preserve"> </v>
      </c>
      <c r="BN37" s="359" t="str">
        <f t="shared" si="3"/>
        <v xml:space="preserve"> </v>
      </c>
      <c r="BO37" s="359" t="str">
        <f t="shared" si="4"/>
        <v xml:space="preserve"> </v>
      </c>
      <c r="BP37" s="359" t="str">
        <f t="shared" si="5"/>
        <v xml:space="preserve"> </v>
      </c>
      <c r="BQ37" s="359" t="str">
        <f t="shared" si="6"/>
        <v xml:space="preserve"> </v>
      </c>
      <c r="BR37" s="359" t="str">
        <f t="shared" si="7"/>
        <v xml:space="preserve"> </v>
      </c>
      <c r="BS37" s="360" t="str">
        <f t="shared" si="8"/>
        <v xml:space="preserve"> </v>
      </c>
      <c r="BT37" s="361" t="str">
        <f t="shared" si="9"/>
        <v xml:space="preserve"> </v>
      </c>
      <c r="BU37" s="362" t="str">
        <f t="shared" si="10"/>
        <v xml:space="preserve"> </v>
      </c>
      <c r="BV37" s="362" t="str">
        <f t="shared" si="11"/>
        <v xml:space="preserve"> </v>
      </c>
      <c r="BW37" s="362" t="str">
        <f t="shared" si="12"/>
        <v xml:space="preserve"> </v>
      </c>
      <c r="BX37" s="362" t="str">
        <f t="shared" si="13"/>
        <v xml:space="preserve"> </v>
      </c>
      <c r="BY37" s="362" t="str">
        <f t="shared" si="14"/>
        <v xml:space="preserve"> </v>
      </c>
      <c r="BZ37" s="362" t="str">
        <f t="shared" si="15"/>
        <v xml:space="preserve"> </v>
      </c>
      <c r="CA37" s="362" t="str">
        <f t="shared" si="16"/>
        <v xml:space="preserve"> </v>
      </c>
      <c r="CB37" s="363" t="str">
        <f t="shared" si="17"/>
        <v xml:space="preserve"> </v>
      </c>
      <c r="CC37" s="366" t="str">
        <f t="shared" si="18"/>
        <v xml:space="preserve"> </v>
      </c>
      <c r="CD37" s="367" t="str">
        <f t="shared" si="19"/>
        <v xml:space="preserve"> </v>
      </c>
      <c r="CE37" s="367" t="str">
        <f t="shared" si="20"/>
        <v xml:space="preserve"> </v>
      </c>
      <c r="CF37" s="367" t="str">
        <f t="shared" si="21"/>
        <v xml:space="preserve"> </v>
      </c>
      <c r="CG37" s="367" t="str">
        <f t="shared" si="22"/>
        <v xml:space="preserve"> </v>
      </c>
      <c r="CH37" s="367" t="str">
        <f t="shared" si="23"/>
        <v xml:space="preserve"> </v>
      </c>
      <c r="CI37" s="367" t="str">
        <f t="shared" si="24"/>
        <v xml:space="preserve"> </v>
      </c>
      <c r="CJ37" s="367" t="str">
        <f t="shared" si="25"/>
        <v xml:space="preserve"> </v>
      </c>
      <c r="CK37" s="368" t="str">
        <f t="shared" si="26"/>
        <v xml:space="preserve"> </v>
      </c>
      <c r="CL37" s="369" t="str">
        <f t="shared" si="73"/>
        <v xml:space="preserve"> </v>
      </c>
      <c r="CM37" s="370" t="str">
        <f t="shared" si="74"/>
        <v xml:space="preserve"> </v>
      </c>
      <c r="CN37" s="370" t="str">
        <f t="shared" si="75"/>
        <v xml:space="preserve"> </v>
      </c>
      <c r="CO37" s="370" t="str">
        <f t="shared" si="76"/>
        <v xml:space="preserve"> </v>
      </c>
      <c r="CP37" s="370" t="str">
        <f t="shared" si="77"/>
        <v xml:space="preserve"> </v>
      </c>
      <c r="CQ37" s="370" t="str">
        <f t="shared" si="78"/>
        <v xml:space="preserve"> </v>
      </c>
      <c r="CR37" s="370" t="str">
        <f t="shared" si="27"/>
        <v xml:space="preserve"> </v>
      </c>
      <c r="CS37" s="370" t="str">
        <f t="shared" si="28"/>
        <v xml:space="preserve"> </v>
      </c>
      <c r="CT37" s="370" t="str">
        <f t="shared" si="29"/>
        <v xml:space="preserve"> </v>
      </c>
      <c r="CU37" s="370" t="str">
        <f>IF($A37="N/A"," ",IF('Pricing Inputs'!$AR$23=TRUE,Inputs!$S$22,VLOOKUP($A37,CorrelationTable,2,FALSE)))</f>
        <v xml:space="preserve"> </v>
      </c>
      <c r="CV37" s="371" t="str">
        <f>IF($A37="N/A"," ",F37+G37+(D37*('Pricing Inputs'!X72)))</f>
        <v xml:space="preserve"> </v>
      </c>
      <c r="CW37" s="372" t="str">
        <f>IF($A37="N/A"," ",IF(PV=1,0,'Pricing Inputs'!Y72))</f>
        <v xml:space="preserve"> </v>
      </c>
      <c r="CX37" s="373" t="str">
        <f t="shared" si="30"/>
        <v xml:space="preserve"> </v>
      </c>
      <c r="CY37" s="417" t="str">
        <f>IF($A37="N/A"," ",(IF(MONTH(A37)&gt;=4,IF(MONTH(A37)&lt;=10,Inputs!$S$26,Inputs!$S$27),Inputs!$S$27))*$CX37)</f>
        <v xml:space="preserve"> </v>
      </c>
      <c r="CZ37" s="374" t="str">
        <f t="shared" si="79"/>
        <v xml:space="preserve"> </v>
      </c>
      <c r="DA37" s="446" t="str">
        <f t="shared" si="80"/>
        <v xml:space="preserve"> </v>
      </c>
      <c r="DB37" s="375" t="str">
        <f t="shared" si="81"/>
        <v xml:space="preserve"> </v>
      </c>
      <c r="DC37" s="375" t="str">
        <f t="shared" si="82"/>
        <v xml:space="preserve"> </v>
      </c>
      <c r="DD37" s="376" t="str">
        <f t="shared" si="83"/>
        <v xml:space="preserve"> </v>
      </c>
      <c r="DE37" s="377" t="str">
        <f t="shared" si="84"/>
        <v xml:space="preserve"> </v>
      </c>
      <c r="DF37" s="378" t="str">
        <f t="shared" si="85"/>
        <v xml:space="preserve"> </v>
      </c>
      <c r="DG37" s="379" t="str">
        <f t="shared" si="86"/>
        <v xml:space="preserve"> </v>
      </c>
      <c r="DH37" s="380" t="str">
        <f>IF($A37="N/A"," ",IF(Option=1,$D37*Inputs!$S$15*SUM(AS37:BA37),0))</f>
        <v xml:space="preserve"> </v>
      </c>
      <c r="DI37" s="381" t="str">
        <f>IF($A37="N/A"," ",IF(Option=1,$D37*Inputs!$S$16*SUM(AS37:BA37),0))</f>
        <v xml:space="preserve"> </v>
      </c>
      <c r="DJ37" s="463" t="str">
        <f t="shared" si="87"/>
        <v xml:space="preserve"> </v>
      </c>
      <c r="DK37" s="463" t="str">
        <f t="shared" si="88"/>
        <v xml:space="preserve"> </v>
      </c>
      <c r="DL37" s="463" t="str">
        <f t="shared" si="89"/>
        <v xml:space="preserve"> </v>
      </c>
      <c r="DM37" s="463" t="str">
        <f t="shared" si="90"/>
        <v xml:space="preserve"> </v>
      </c>
    </row>
    <row r="38" spans="1:117" x14ac:dyDescent="0.2">
      <c r="A38" s="343" t="str">
        <f>IF(A37="N/A","N/A",IF(EDATE(A37,1)&gt;Inputs!$S$5,"N/A",EDATE(A37,1)))</f>
        <v>N/A</v>
      </c>
      <c r="B38" s="344" t="str">
        <f t="shared" si="31"/>
        <v xml:space="preserve"> </v>
      </c>
      <c r="C38" s="345" t="str">
        <f t="shared" si="32"/>
        <v xml:space="preserve"> </v>
      </c>
      <c r="D38" s="346" t="str">
        <f t="shared" si="33"/>
        <v xml:space="preserve"> </v>
      </c>
      <c r="E38" s="347" t="str">
        <f t="shared" si="34"/>
        <v xml:space="preserve"> </v>
      </c>
      <c r="F38" s="348" t="str">
        <f t="shared" si="35"/>
        <v xml:space="preserve"> </v>
      </c>
      <c r="G38" s="348" t="str">
        <f>IF(A38="N/A"," ",Perstart/VLOOKUP(Dayrun,'Pricing Inputs'!$AQ$4:$AS$14,3)/(CY38/CX38))</f>
        <v xml:space="preserve"> </v>
      </c>
      <c r="H38" s="349" t="str">
        <f t="shared" si="36"/>
        <v xml:space="preserve"> </v>
      </c>
      <c r="I38" s="350" t="str">
        <f t="shared" si="37"/>
        <v xml:space="preserve"> </v>
      </c>
      <c r="J38" s="351" t="str">
        <f t="shared" si="38"/>
        <v xml:space="preserve"> </v>
      </c>
      <c r="K38" s="351" t="str">
        <f t="shared" si="39"/>
        <v xml:space="preserve"> </v>
      </c>
      <c r="L38" s="351" t="str">
        <f t="shared" si="40"/>
        <v xml:space="preserve"> </v>
      </c>
      <c r="M38" s="351" t="str">
        <f t="shared" si="41"/>
        <v xml:space="preserve"> </v>
      </c>
      <c r="N38" s="351" t="str">
        <f t="shared" si="42"/>
        <v xml:space="preserve"> </v>
      </c>
      <c r="O38" s="351" t="str">
        <f t="shared" si="43"/>
        <v xml:space="preserve"> </v>
      </c>
      <c r="P38" s="351" t="str">
        <f t="shared" si="44"/>
        <v xml:space="preserve"> </v>
      </c>
      <c r="Q38" s="352" t="str">
        <f t="shared" si="45"/>
        <v xml:space="preserve"> </v>
      </c>
      <c r="R38" s="353" t="str">
        <f t="shared" si="46"/>
        <v xml:space="preserve"> </v>
      </c>
      <c r="S38" s="347" t="str">
        <f t="shared" si="47"/>
        <v xml:space="preserve"> </v>
      </c>
      <c r="T38" s="347" t="str">
        <f t="shared" si="48"/>
        <v xml:space="preserve"> </v>
      </c>
      <c r="U38" s="347" t="str">
        <f t="shared" si="49"/>
        <v xml:space="preserve"> </v>
      </c>
      <c r="V38" s="347" t="str">
        <f t="shared" si="50"/>
        <v xml:space="preserve"> </v>
      </c>
      <c r="W38" s="347" t="str">
        <f t="shared" si="51"/>
        <v xml:space="preserve"> </v>
      </c>
      <c r="X38" s="347" t="str">
        <f t="shared" si="52"/>
        <v xml:space="preserve"> </v>
      </c>
      <c r="Y38" s="347" t="str">
        <f t="shared" si="53"/>
        <v xml:space="preserve"> </v>
      </c>
      <c r="Z38" s="354" t="str">
        <f t="shared" si="54"/>
        <v xml:space="preserve"> </v>
      </c>
      <c r="AA38" s="350" t="str">
        <f>IF($A38="N/A"," ",IF(Dayrun&gt;=3,(MAX(0,(_xll.xSPRDOPT(I38,($E38-'Pricing Inputs'!$X73*$D38),$CV38,0,($CN38+IF(Smile=TRUE,VLOOKUP(MAX(-5,$H38-I38),Volsmile,2),0)),$CT38,$CU38,($A38-DateToday)+15,ABS(Option-2),0)-R38))),0))</f>
        <v xml:space="preserve"> </v>
      </c>
      <c r="AB38" s="351" t="str">
        <f>IF($A38="N/A"," ",IF(Dayrun&gt;=6,MAX(0,(_xll.xSPRDOPT(J38,($E38-'Pricing Inputs'!$X73*$D38),$CV38,0,($CN38+IF(Smile=TRUE,VLOOKUP(MAX(-5,$H38-J38),Volsmile,2),0)),$CT38,$CU38,($A38-DateToday)+15,ABS(Option-2),0)-S38)),0))</f>
        <v xml:space="preserve"> </v>
      </c>
      <c r="AC38" s="351" t="str">
        <f>IF($A38="N/A"," ",IF(OR(Dayrun&lt;=2,Dayrun&gt;=9),IF(OffPeakEx=TRUE,MAX(0,(_xll.xSPRDOPT(K38,($E38-'Pricing Inputs'!$X73*$D38),$CV38,0,($CQ38+IF(Smile=TRUE,VLOOKUP(MAX(-5,$H38-K38),Volsmile,2),0)),$CT38,$CU38,($A38-DateToday)+15,ABS(Option-2),0)-T38)),0),0))</f>
        <v xml:space="preserve"> </v>
      </c>
      <c r="AD38" s="351" t="str">
        <f>IF($A38="N/A"," ",IF(OR(Dayrun=1,Dayrun=4,Dayrun=5,Dayrun=7,Dayrun=8,Dayrun=10,Dayrun=11),MAX(0,(_xll.xSPRDOPT(L38,($E38-'Pricing Inputs'!$X73*$D38),$CV38,0,($CQ38+IF(Smile=TRUE,VLOOKUP(MAX(-5,$H38-L38),Volsmile,2),0)),$CT38,$CU38,($A38-DateToday)+15,ABS(Option-2),0)-U38)),0))</f>
        <v xml:space="preserve"> </v>
      </c>
      <c r="AE38" s="351" t="str">
        <f>IF($A38="N/A"," ",IF(OR(Dayrun=1,Dayrun=7,Dayrun=8,Dayrun=10,Dayrun=11),MAX(0,(_xll.xSPRDOPT(M38,($E38-'Pricing Inputs'!$X73*$D38),$CV38,0,($CQ38+IF(Smile=TRUE,VLOOKUP(MAX(-5,$H38-M38),Volsmile,2),0)),$CT38,$CU38,($A38-DateToday)+15,ABS(Option-2),0)-V38)),0))</f>
        <v xml:space="preserve"> </v>
      </c>
      <c r="AF38" s="351" t="str">
        <f>IF($A38="N/A"," ",IF(OR(Dayrun&lt;=2,Dayrun&gt;=10),IF(OffPeakEx=TRUE,MAX(0,(_xll.xSPRDOPT(N38,($E38-'Pricing Inputs'!$X73*$D38),$CV38,0,($CQ38+IF(Smile=TRUE,VLOOKUP(MAX(-5,$H38-N38),Volsmile,2),0)),$CT38,$CU38,($A38-DateToday)+15,ABS(Option-2),0)-W38)),0),0))</f>
        <v xml:space="preserve"> </v>
      </c>
      <c r="AG38" s="351" t="str">
        <f>IF($A38="N/A"," ",IF(OR(Dayrun=1,Dayrun=5,Dayrun=8,Dayrun=11),MAX(0,(_xll.xSPRDOPT(O38,($E38-'Pricing Inputs'!$X73*$D38),$CV38,0,($CQ38+IF(Smile=TRUE,VLOOKUP(MAX(-5,$H38-O38),Volsmile,2),0)),$CT38,$CU38,($A38-DateToday)+15,ABS(Option-2),0)-X38)),0))</f>
        <v xml:space="preserve"> </v>
      </c>
      <c r="AH38" s="351" t="str">
        <f>IF($A38="N/A"," ",IF(OR(Dayrun=1,Dayrun=8,Dayrun=11),MAX(0,(_xll.xSPRDOPT(P38,($E38-'Pricing Inputs'!$X73*$D38),$CV38,0,($CQ38+IF(Smile=TRUE,VLOOKUP(MAX(-5,$H38-P38),Volsmile,2),0)),$CT38,$CU38,($A38-DateToday)+15,ABS(Option-2),0)-Y38)),0))</f>
        <v xml:space="preserve"> </v>
      </c>
      <c r="AI38" s="351" t="str">
        <f>IF($A38="N/A"," ",IF(OR(Dayrun&lt;=2,Dayrun&gt;=11),IF(OffPeakEx=TRUE,MAX(0,(_xll.xSPRDOPT(Q38,($E38-'Pricing Inputs'!$X73*$D38),$CV38,0,($CQ38+IF(Smile=TRUE,VLOOKUP(MAX(-5,$H38-Q38),Volsmile,2),0)),$CT38,$CU38,($A38-DateToday)+15,ABS(Option-2),0)-Z38)),0),0))</f>
        <v xml:space="preserve"> </v>
      </c>
      <c r="AJ38" s="355" t="str">
        <f t="shared" si="55"/>
        <v xml:space="preserve"> </v>
      </c>
      <c r="AK38" s="356" t="str">
        <f t="shared" si="56"/>
        <v xml:space="preserve"> </v>
      </c>
      <c r="AL38" s="356" t="str">
        <f t="shared" si="57"/>
        <v xml:space="preserve"> </v>
      </c>
      <c r="AM38" s="356" t="str">
        <f t="shared" si="58"/>
        <v xml:space="preserve"> </v>
      </c>
      <c r="AN38" s="356" t="str">
        <f t="shared" si="59"/>
        <v xml:space="preserve"> </v>
      </c>
      <c r="AO38" s="356" t="str">
        <f t="shared" si="60"/>
        <v xml:space="preserve"> </v>
      </c>
      <c r="AP38" s="356" t="str">
        <f t="shared" si="61"/>
        <v xml:space="preserve"> </v>
      </c>
      <c r="AQ38" s="356" t="str">
        <f t="shared" si="62"/>
        <v xml:space="preserve"> </v>
      </c>
      <c r="AR38" s="357" t="str">
        <f t="shared" si="63"/>
        <v xml:space="preserve"> </v>
      </c>
      <c r="AS38" s="364" t="str">
        <f t="shared" si="64"/>
        <v xml:space="preserve"> </v>
      </c>
      <c r="AT38" s="364" t="str">
        <f t="shared" si="65"/>
        <v xml:space="preserve"> </v>
      </c>
      <c r="AU38" s="364" t="str">
        <f t="shared" si="66"/>
        <v xml:space="preserve"> </v>
      </c>
      <c r="AV38" s="364" t="str">
        <f t="shared" si="67"/>
        <v xml:space="preserve"> </v>
      </c>
      <c r="AW38" s="364" t="str">
        <f t="shared" si="68"/>
        <v xml:space="preserve"> </v>
      </c>
      <c r="AX38" s="364" t="str">
        <f t="shared" si="69"/>
        <v xml:space="preserve"> </v>
      </c>
      <c r="AY38" s="364" t="str">
        <f t="shared" si="70"/>
        <v xml:space="preserve"> </v>
      </c>
      <c r="AZ38" s="364" t="str">
        <f t="shared" si="71"/>
        <v xml:space="preserve"> </v>
      </c>
      <c r="BA38" s="365" t="str">
        <f t="shared" si="72"/>
        <v xml:space="preserve"> </v>
      </c>
      <c r="BB38" s="461" t="str">
        <f>IF($A38="N/A"," ",IF(Dayrun&gt;=3,(MAX(0,(_xll.xSPRDOPT(I38,($E38-'Pricing Inputs'!$X73*$D38),$CV38,0,($CN38+IF(Smile=TRUE,VLOOKUP(MAX(-5,$H38-I38),Volsmile,2),0)),$CT38,$CU38,($A38-DateToday)+15,ABS(Option-2),1)*DE38*8))),0))</f>
        <v xml:space="preserve"> </v>
      </c>
      <c r="BC38" s="460" t="str">
        <f>IF($A38="N/A"," ",IF(Dayrun&gt;=6,MAX(0,(_xll.xSPRDOPT(J38,($E38-'Pricing Inputs'!$X73*$D38),$CV38,0,($CN38+IF(Smile=TRUE,VLOOKUP(MAX(-5,$H38-J38),Volsmile,2),0)),$CT38,$CU38,($A38-DateToday)+15,ABS(Option-2),1)*DE38*8)),0))</f>
        <v xml:space="preserve"> </v>
      </c>
      <c r="BD38" s="460" t="str">
        <f>IF($A38="N/A"," ",IF(OR(Dayrun&lt;=2,Dayrun&gt;=9),IF(OffPeakEx=TRUE,MAX(0,(_xll.xSPRDOPT(K38,($E38-'Pricing Inputs'!$X73*$D38),$CV38,0,($CQ38+IF(Smile=TRUE,VLOOKUP(MAX(-5,$H38-K38),Volsmile,2),0)),$CT38,$CU38,($A38-DateToday)+15,ABS(Option-2),1)*DE38*8)),0),0))</f>
        <v xml:space="preserve"> </v>
      </c>
      <c r="BE38" s="460" t="str">
        <f>IF($A38="N/A"," ",IF(OR(Dayrun=1,Dayrun=4,Dayrun=5,Dayrun=7,Dayrun=8,Dayrun=10,Dayrun=11),MAX(0,(_xll.xSPRDOPT(L38,($E38-'Pricing Inputs'!$X73*$D38),$CV38,0,($CQ38+IF(Smile=TRUE,VLOOKUP(MAX(-5,$H38-L38),Volsmile,2),0)),$CT38,$CU38,($A38-DateToday)+15,ABS(Option-2),1)*DF38*8)),0))</f>
        <v xml:space="preserve"> </v>
      </c>
      <c r="BF38" s="460" t="str">
        <f>IF($A38="N/A"," ",IF(OR(Dayrun=1,Dayrun=7,Dayrun=8,Dayrun=10,Dayrun=11),MAX(0,(_xll.xSPRDOPT(M38,($E38-'Pricing Inputs'!$X73*$D38),$CV38,0,($CQ38+IF(Smile=TRUE,VLOOKUP(MAX(-5,$H38-M38),Volsmile,2),0)),$CT38,$CU38,($A38-DateToday)+15,ABS(Option-2),1)*DF38*8)),0))</f>
        <v xml:space="preserve"> </v>
      </c>
      <c r="BG38" s="460" t="str">
        <f>IF($A38="N/A"," ",IF(OR(Dayrun&lt;=2,Dayrun&gt;=10),IF(OffPeakEx=TRUE,MAX(0,(_xll.xSPRDOPT(N38,($E38-'Pricing Inputs'!$X73*$D38),$CV38,0,($CQ38+IF(Smile=TRUE,VLOOKUP(MAX(-5,$H38-N38),Volsmile,2),0)),$CT38,$CU38,($A38-DateToday)+15,ABS(Option-2),1)*DF38*8)),0),0))</f>
        <v xml:space="preserve"> </v>
      </c>
      <c r="BH38" s="460" t="str">
        <f>IF($A38="N/A"," ",IF(OR(Dayrun=1,Dayrun=5,Dayrun=8,Dayrun=11),MAX(0,(_xll.xSPRDOPT(O38,($E38-'Pricing Inputs'!$X73*$D38),$CV38,0,($CQ38+IF(Smile=TRUE,VLOOKUP(MAX(-5,$H38-O38),Volsmile,2),0)),$CT38,$CU38,($A38-DateToday)+15,ABS(Option-2),1)*DG38*8)),0))</f>
        <v xml:space="preserve"> </v>
      </c>
      <c r="BI38" s="460" t="str">
        <f>IF($A38="N/A"," ",IF(OR(Dayrun=1,Dayrun=8,Dayrun=11),MAX(0,(_xll.xSPRDOPT(P38,($E38-'Pricing Inputs'!$X73*$D38),$CV38,0,($CQ38+IF(Smile=TRUE,VLOOKUP(MAX(-5,$H38-P38),Volsmile,2),0)),$CT38,$CU38,($A38-DateToday)+15,ABS(Option-2),1)*DG38*8)),0))</f>
        <v xml:space="preserve"> </v>
      </c>
      <c r="BJ38" s="462" t="str">
        <f>IF($A38="N/A"," ",IF(OR(Dayrun&lt;=2,Dayrun&gt;=11),IF(OffPeakEx=TRUE,MAX(0,(_xll.xSPRDOPT(Q38,($E38-'Pricing Inputs'!$X73*$D38),$CV38,0,($CQ38+IF(Smile=TRUE,VLOOKUP(MAX(-5,$H38-Q38),Volsmile,2),0)),$CT38,$CU38,($A38-DateToday)+15,ABS(Option-2),1)*DG38*8)),0),0))</f>
        <v xml:space="preserve"> </v>
      </c>
      <c r="BK38" s="358" t="str">
        <f t="shared" si="0"/>
        <v xml:space="preserve"> </v>
      </c>
      <c r="BL38" s="359" t="str">
        <f t="shared" si="1"/>
        <v xml:space="preserve"> </v>
      </c>
      <c r="BM38" s="359" t="str">
        <f t="shared" si="2"/>
        <v xml:space="preserve"> </v>
      </c>
      <c r="BN38" s="359" t="str">
        <f t="shared" si="3"/>
        <v xml:space="preserve"> </v>
      </c>
      <c r="BO38" s="359" t="str">
        <f t="shared" si="4"/>
        <v xml:space="preserve"> </v>
      </c>
      <c r="BP38" s="359" t="str">
        <f t="shared" si="5"/>
        <v xml:space="preserve"> </v>
      </c>
      <c r="BQ38" s="359" t="str">
        <f t="shared" si="6"/>
        <v xml:space="preserve"> </v>
      </c>
      <c r="BR38" s="359" t="str">
        <f t="shared" si="7"/>
        <v xml:space="preserve"> </v>
      </c>
      <c r="BS38" s="360" t="str">
        <f t="shared" si="8"/>
        <v xml:space="preserve"> </v>
      </c>
      <c r="BT38" s="361" t="str">
        <f t="shared" si="9"/>
        <v xml:space="preserve"> </v>
      </c>
      <c r="BU38" s="362" t="str">
        <f t="shared" si="10"/>
        <v xml:space="preserve"> </v>
      </c>
      <c r="BV38" s="362" t="str">
        <f t="shared" si="11"/>
        <v xml:space="preserve"> </v>
      </c>
      <c r="BW38" s="362" t="str">
        <f t="shared" si="12"/>
        <v xml:space="preserve"> </v>
      </c>
      <c r="BX38" s="362" t="str">
        <f t="shared" si="13"/>
        <v xml:space="preserve"> </v>
      </c>
      <c r="BY38" s="362" t="str">
        <f t="shared" si="14"/>
        <v xml:space="preserve"> </v>
      </c>
      <c r="BZ38" s="362" t="str">
        <f t="shared" si="15"/>
        <v xml:space="preserve"> </v>
      </c>
      <c r="CA38" s="362" t="str">
        <f t="shared" si="16"/>
        <v xml:space="preserve"> </v>
      </c>
      <c r="CB38" s="363" t="str">
        <f t="shared" si="17"/>
        <v xml:space="preserve"> </v>
      </c>
      <c r="CC38" s="366" t="str">
        <f t="shared" si="18"/>
        <v xml:space="preserve"> </v>
      </c>
      <c r="CD38" s="367" t="str">
        <f t="shared" si="19"/>
        <v xml:space="preserve"> </v>
      </c>
      <c r="CE38" s="367" t="str">
        <f t="shared" si="20"/>
        <v xml:space="preserve"> </v>
      </c>
      <c r="CF38" s="367" t="str">
        <f t="shared" si="21"/>
        <v xml:space="preserve"> </v>
      </c>
      <c r="CG38" s="367" t="str">
        <f t="shared" si="22"/>
        <v xml:space="preserve"> </v>
      </c>
      <c r="CH38" s="367" t="str">
        <f t="shared" si="23"/>
        <v xml:space="preserve"> </v>
      </c>
      <c r="CI38" s="367" t="str">
        <f t="shared" si="24"/>
        <v xml:space="preserve"> </v>
      </c>
      <c r="CJ38" s="367" t="str">
        <f t="shared" si="25"/>
        <v xml:space="preserve"> </v>
      </c>
      <c r="CK38" s="368" t="str">
        <f t="shared" si="26"/>
        <v xml:space="preserve"> </v>
      </c>
      <c r="CL38" s="369" t="str">
        <f t="shared" si="73"/>
        <v xml:space="preserve"> </v>
      </c>
      <c r="CM38" s="370" t="str">
        <f t="shared" si="74"/>
        <v xml:space="preserve"> </v>
      </c>
      <c r="CN38" s="370" t="str">
        <f t="shared" si="75"/>
        <v xml:space="preserve"> </v>
      </c>
      <c r="CO38" s="370" t="str">
        <f t="shared" si="76"/>
        <v xml:space="preserve"> </v>
      </c>
      <c r="CP38" s="370" t="str">
        <f t="shared" si="77"/>
        <v xml:space="preserve"> </v>
      </c>
      <c r="CQ38" s="370" t="str">
        <f t="shared" si="78"/>
        <v xml:space="preserve"> </v>
      </c>
      <c r="CR38" s="370" t="str">
        <f t="shared" si="27"/>
        <v xml:space="preserve"> </v>
      </c>
      <c r="CS38" s="370" t="str">
        <f t="shared" si="28"/>
        <v xml:space="preserve"> </v>
      </c>
      <c r="CT38" s="370" t="str">
        <f t="shared" si="29"/>
        <v xml:space="preserve"> </v>
      </c>
      <c r="CU38" s="370" t="str">
        <f>IF($A38="N/A"," ",IF('Pricing Inputs'!$AR$23=TRUE,Inputs!$S$22,VLOOKUP($A38,CorrelationTable,2,FALSE)))</f>
        <v xml:space="preserve"> </v>
      </c>
      <c r="CV38" s="371" t="str">
        <f>IF($A38="N/A"," ",F38+G38+(D38*('Pricing Inputs'!X73)))</f>
        <v xml:space="preserve"> </v>
      </c>
      <c r="CW38" s="372" t="str">
        <f>IF($A38="N/A"," ",IF(PV=1,0,'Pricing Inputs'!Y73))</f>
        <v xml:space="preserve"> </v>
      </c>
      <c r="CX38" s="373" t="str">
        <f t="shared" si="30"/>
        <v xml:space="preserve"> </v>
      </c>
      <c r="CY38" s="417" t="str">
        <f>IF($A38="N/A"," ",(IF(MONTH(A38)&gt;=4,IF(MONTH(A38)&lt;=10,Inputs!$S$26,Inputs!$S$27),Inputs!$S$27))*$CX38)</f>
        <v xml:space="preserve"> </v>
      </c>
      <c r="CZ38" s="374" t="str">
        <f t="shared" si="79"/>
        <v xml:space="preserve"> </v>
      </c>
      <c r="DA38" s="446" t="str">
        <f t="shared" si="80"/>
        <v xml:space="preserve"> </v>
      </c>
      <c r="DB38" s="375" t="str">
        <f t="shared" si="81"/>
        <v xml:space="preserve"> </v>
      </c>
      <c r="DC38" s="375" t="str">
        <f t="shared" si="82"/>
        <v xml:space="preserve"> </v>
      </c>
      <c r="DD38" s="376" t="str">
        <f t="shared" si="83"/>
        <v xml:space="preserve"> </v>
      </c>
      <c r="DE38" s="377" t="str">
        <f t="shared" si="84"/>
        <v xml:space="preserve"> </v>
      </c>
      <c r="DF38" s="378" t="str">
        <f t="shared" si="85"/>
        <v xml:space="preserve"> </v>
      </c>
      <c r="DG38" s="379" t="str">
        <f t="shared" si="86"/>
        <v xml:space="preserve"> </v>
      </c>
      <c r="DH38" s="380" t="str">
        <f>IF($A38="N/A"," ",IF(Option=1,$D38*Inputs!$S$15*SUM(AS38:BA38),0))</f>
        <v xml:space="preserve"> </v>
      </c>
      <c r="DI38" s="381" t="str">
        <f>IF($A38="N/A"," ",IF(Option=1,$D38*Inputs!$S$16*SUM(AS38:BA38),0))</f>
        <v xml:space="preserve"> </v>
      </c>
      <c r="DJ38" s="463" t="str">
        <f t="shared" si="87"/>
        <v xml:space="preserve"> </v>
      </c>
      <c r="DK38" s="463" t="str">
        <f t="shared" si="88"/>
        <v xml:space="preserve"> </v>
      </c>
      <c r="DL38" s="463" t="str">
        <f t="shared" si="89"/>
        <v xml:space="preserve"> </v>
      </c>
      <c r="DM38" s="463" t="str">
        <f t="shared" si="90"/>
        <v xml:space="preserve"> </v>
      </c>
    </row>
    <row r="39" spans="1:117" x14ac:dyDescent="0.2">
      <c r="A39" s="343" t="str">
        <f>IF(A38="N/A","N/A",IF(EDATE(A38,1)&gt;Inputs!$S$5,"N/A",EDATE(A38,1)))</f>
        <v>N/A</v>
      </c>
      <c r="B39" s="344" t="str">
        <f t="shared" si="31"/>
        <v xml:space="preserve"> </v>
      </c>
      <c r="C39" s="345" t="str">
        <f t="shared" si="32"/>
        <v xml:space="preserve"> </v>
      </c>
      <c r="D39" s="346" t="str">
        <f t="shared" si="33"/>
        <v xml:space="preserve"> </v>
      </c>
      <c r="E39" s="347" t="str">
        <f t="shared" si="34"/>
        <v xml:space="preserve"> </v>
      </c>
      <c r="F39" s="348" t="str">
        <f t="shared" si="35"/>
        <v xml:space="preserve"> </v>
      </c>
      <c r="G39" s="348" t="str">
        <f>IF(A39="N/A"," ",Perstart/VLOOKUP(Dayrun,'Pricing Inputs'!$AQ$4:$AS$14,3)/(CY39/CX39))</f>
        <v xml:space="preserve"> </v>
      </c>
      <c r="H39" s="349" t="str">
        <f t="shared" si="36"/>
        <v xml:space="preserve"> </v>
      </c>
      <c r="I39" s="350" t="str">
        <f t="shared" si="37"/>
        <v xml:space="preserve"> </v>
      </c>
      <c r="J39" s="351" t="str">
        <f t="shared" si="38"/>
        <v xml:space="preserve"> </v>
      </c>
      <c r="K39" s="351" t="str">
        <f t="shared" si="39"/>
        <v xml:space="preserve"> </v>
      </c>
      <c r="L39" s="351" t="str">
        <f t="shared" si="40"/>
        <v xml:space="preserve"> </v>
      </c>
      <c r="M39" s="351" t="str">
        <f t="shared" si="41"/>
        <v xml:space="preserve"> </v>
      </c>
      <c r="N39" s="351" t="str">
        <f t="shared" si="42"/>
        <v xml:space="preserve"> </v>
      </c>
      <c r="O39" s="351" t="str">
        <f t="shared" si="43"/>
        <v xml:space="preserve"> </v>
      </c>
      <c r="P39" s="351" t="str">
        <f t="shared" si="44"/>
        <v xml:space="preserve"> </v>
      </c>
      <c r="Q39" s="352" t="str">
        <f t="shared" si="45"/>
        <v xml:space="preserve"> </v>
      </c>
      <c r="R39" s="353" t="str">
        <f t="shared" si="46"/>
        <v xml:space="preserve"> </v>
      </c>
      <c r="S39" s="347" t="str">
        <f t="shared" si="47"/>
        <v xml:space="preserve"> </v>
      </c>
      <c r="T39" s="347" t="str">
        <f t="shared" si="48"/>
        <v xml:space="preserve"> </v>
      </c>
      <c r="U39" s="347" t="str">
        <f t="shared" si="49"/>
        <v xml:space="preserve"> </v>
      </c>
      <c r="V39" s="347" t="str">
        <f t="shared" si="50"/>
        <v xml:space="preserve"> </v>
      </c>
      <c r="W39" s="347" t="str">
        <f t="shared" si="51"/>
        <v xml:space="preserve"> </v>
      </c>
      <c r="X39" s="347" t="str">
        <f t="shared" si="52"/>
        <v xml:space="preserve"> </v>
      </c>
      <c r="Y39" s="347" t="str">
        <f t="shared" si="53"/>
        <v xml:space="preserve"> </v>
      </c>
      <c r="Z39" s="354" t="str">
        <f t="shared" si="54"/>
        <v xml:space="preserve"> </v>
      </c>
      <c r="AA39" s="350" t="str">
        <f>IF($A39="N/A"," ",IF(Dayrun&gt;=3,(MAX(0,(_xll.xSPRDOPT(I39,($E39-'Pricing Inputs'!$X74*$D39),$CV39,0,($CN39+IF(Smile=TRUE,VLOOKUP(MAX(-5,$H39-I39),Volsmile,2),0)),$CT39,$CU39,($A39-DateToday)+15,ABS(Option-2),0)-R39))),0))</f>
        <v xml:space="preserve"> </v>
      </c>
      <c r="AB39" s="351" t="str">
        <f>IF($A39="N/A"," ",IF(Dayrun&gt;=6,MAX(0,(_xll.xSPRDOPT(J39,($E39-'Pricing Inputs'!$X74*$D39),$CV39,0,($CN39+IF(Smile=TRUE,VLOOKUP(MAX(-5,$H39-J39),Volsmile,2),0)),$CT39,$CU39,($A39-DateToday)+15,ABS(Option-2),0)-S39)),0))</f>
        <v xml:space="preserve"> </v>
      </c>
      <c r="AC39" s="351" t="str">
        <f>IF($A39="N/A"," ",IF(OR(Dayrun&lt;=2,Dayrun&gt;=9),IF(OffPeakEx=TRUE,MAX(0,(_xll.xSPRDOPT(K39,($E39-'Pricing Inputs'!$X74*$D39),$CV39,0,($CQ39+IF(Smile=TRUE,VLOOKUP(MAX(-5,$H39-K39),Volsmile,2),0)),$CT39,$CU39,($A39-DateToday)+15,ABS(Option-2),0)-T39)),0),0))</f>
        <v xml:space="preserve"> </v>
      </c>
      <c r="AD39" s="351" t="str">
        <f>IF($A39="N/A"," ",IF(OR(Dayrun=1,Dayrun=4,Dayrun=5,Dayrun=7,Dayrun=8,Dayrun=10,Dayrun=11),MAX(0,(_xll.xSPRDOPT(L39,($E39-'Pricing Inputs'!$X74*$D39),$CV39,0,($CQ39+IF(Smile=TRUE,VLOOKUP(MAX(-5,$H39-L39),Volsmile,2),0)),$CT39,$CU39,($A39-DateToday)+15,ABS(Option-2),0)-U39)),0))</f>
        <v xml:space="preserve"> </v>
      </c>
      <c r="AE39" s="351" t="str">
        <f>IF($A39="N/A"," ",IF(OR(Dayrun=1,Dayrun=7,Dayrun=8,Dayrun=10,Dayrun=11),MAX(0,(_xll.xSPRDOPT(M39,($E39-'Pricing Inputs'!$X74*$D39),$CV39,0,($CQ39+IF(Smile=TRUE,VLOOKUP(MAX(-5,$H39-M39),Volsmile,2),0)),$CT39,$CU39,($A39-DateToday)+15,ABS(Option-2),0)-V39)),0))</f>
        <v xml:space="preserve"> </v>
      </c>
      <c r="AF39" s="351" t="str">
        <f>IF($A39="N/A"," ",IF(OR(Dayrun&lt;=2,Dayrun&gt;=10),IF(OffPeakEx=TRUE,MAX(0,(_xll.xSPRDOPT(N39,($E39-'Pricing Inputs'!$X74*$D39),$CV39,0,($CQ39+IF(Smile=TRUE,VLOOKUP(MAX(-5,$H39-N39),Volsmile,2),0)),$CT39,$CU39,($A39-DateToday)+15,ABS(Option-2),0)-W39)),0),0))</f>
        <v xml:space="preserve"> </v>
      </c>
      <c r="AG39" s="351" t="str">
        <f>IF($A39="N/A"," ",IF(OR(Dayrun=1,Dayrun=5,Dayrun=8,Dayrun=11),MAX(0,(_xll.xSPRDOPT(O39,($E39-'Pricing Inputs'!$X74*$D39),$CV39,0,($CQ39+IF(Smile=TRUE,VLOOKUP(MAX(-5,$H39-O39),Volsmile,2),0)),$CT39,$CU39,($A39-DateToday)+15,ABS(Option-2),0)-X39)),0))</f>
        <v xml:space="preserve"> </v>
      </c>
      <c r="AH39" s="351" t="str">
        <f>IF($A39="N/A"," ",IF(OR(Dayrun=1,Dayrun=8,Dayrun=11),MAX(0,(_xll.xSPRDOPT(P39,($E39-'Pricing Inputs'!$X74*$D39),$CV39,0,($CQ39+IF(Smile=TRUE,VLOOKUP(MAX(-5,$H39-P39),Volsmile,2),0)),$CT39,$CU39,($A39-DateToday)+15,ABS(Option-2),0)-Y39)),0))</f>
        <v xml:space="preserve"> </v>
      </c>
      <c r="AI39" s="351" t="str">
        <f>IF($A39="N/A"," ",IF(OR(Dayrun&lt;=2,Dayrun&gt;=11),IF(OffPeakEx=TRUE,MAX(0,(_xll.xSPRDOPT(Q39,($E39-'Pricing Inputs'!$X74*$D39),$CV39,0,($CQ39+IF(Smile=TRUE,VLOOKUP(MAX(-5,$H39-Q39),Volsmile,2),0)),$CT39,$CU39,($A39-DateToday)+15,ABS(Option-2),0)-Z39)),0),0))</f>
        <v xml:space="preserve"> </v>
      </c>
      <c r="AJ39" s="355" t="str">
        <f t="shared" si="55"/>
        <v xml:space="preserve"> </v>
      </c>
      <c r="AK39" s="356" t="str">
        <f t="shared" si="56"/>
        <v xml:space="preserve"> </v>
      </c>
      <c r="AL39" s="356" t="str">
        <f t="shared" si="57"/>
        <v xml:space="preserve"> </v>
      </c>
      <c r="AM39" s="356" t="str">
        <f t="shared" si="58"/>
        <v xml:space="preserve"> </v>
      </c>
      <c r="AN39" s="356" t="str">
        <f t="shared" si="59"/>
        <v xml:space="preserve"> </v>
      </c>
      <c r="AO39" s="356" t="str">
        <f t="shared" si="60"/>
        <v xml:space="preserve"> </v>
      </c>
      <c r="AP39" s="356" t="str">
        <f t="shared" si="61"/>
        <v xml:space="preserve"> </v>
      </c>
      <c r="AQ39" s="356" t="str">
        <f t="shared" si="62"/>
        <v xml:space="preserve"> </v>
      </c>
      <c r="AR39" s="357" t="str">
        <f t="shared" si="63"/>
        <v xml:space="preserve"> </v>
      </c>
      <c r="AS39" s="364" t="str">
        <f t="shared" si="64"/>
        <v xml:space="preserve"> </v>
      </c>
      <c r="AT39" s="364" t="str">
        <f t="shared" si="65"/>
        <v xml:space="preserve"> </v>
      </c>
      <c r="AU39" s="364" t="str">
        <f t="shared" si="66"/>
        <v xml:space="preserve"> </v>
      </c>
      <c r="AV39" s="364" t="str">
        <f t="shared" si="67"/>
        <v xml:space="preserve"> </v>
      </c>
      <c r="AW39" s="364" t="str">
        <f t="shared" si="68"/>
        <v xml:space="preserve"> </v>
      </c>
      <c r="AX39" s="364" t="str">
        <f t="shared" si="69"/>
        <v xml:space="preserve"> </v>
      </c>
      <c r="AY39" s="364" t="str">
        <f t="shared" si="70"/>
        <v xml:space="preserve"> </v>
      </c>
      <c r="AZ39" s="364" t="str">
        <f t="shared" si="71"/>
        <v xml:space="preserve"> </v>
      </c>
      <c r="BA39" s="365" t="str">
        <f t="shared" si="72"/>
        <v xml:space="preserve"> </v>
      </c>
      <c r="BB39" s="461" t="str">
        <f>IF($A39="N/A"," ",IF(Dayrun&gt;=3,(MAX(0,(_xll.xSPRDOPT(I39,($E39-'Pricing Inputs'!$X74*$D39),$CV39,0,($CN39+IF(Smile=TRUE,VLOOKUP(MAX(-5,$H39-I39),Volsmile,2),0)),$CT39,$CU39,($A39-DateToday)+15,ABS(Option-2),1)*DE39*8))),0))</f>
        <v xml:space="preserve"> </v>
      </c>
      <c r="BC39" s="460" t="str">
        <f>IF($A39="N/A"," ",IF(Dayrun&gt;=6,MAX(0,(_xll.xSPRDOPT(J39,($E39-'Pricing Inputs'!$X74*$D39),$CV39,0,($CN39+IF(Smile=TRUE,VLOOKUP(MAX(-5,$H39-J39),Volsmile,2),0)),$CT39,$CU39,($A39-DateToday)+15,ABS(Option-2),1)*DE39*8)),0))</f>
        <v xml:space="preserve"> </v>
      </c>
      <c r="BD39" s="460" t="str">
        <f>IF($A39="N/A"," ",IF(OR(Dayrun&lt;=2,Dayrun&gt;=9),IF(OffPeakEx=TRUE,MAX(0,(_xll.xSPRDOPT(K39,($E39-'Pricing Inputs'!$X74*$D39),$CV39,0,($CQ39+IF(Smile=TRUE,VLOOKUP(MAX(-5,$H39-K39),Volsmile,2),0)),$CT39,$CU39,($A39-DateToday)+15,ABS(Option-2),1)*DE39*8)),0),0))</f>
        <v xml:space="preserve"> </v>
      </c>
      <c r="BE39" s="460" t="str">
        <f>IF($A39="N/A"," ",IF(OR(Dayrun=1,Dayrun=4,Dayrun=5,Dayrun=7,Dayrun=8,Dayrun=10,Dayrun=11),MAX(0,(_xll.xSPRDOPT(L39,($E39-'Pricing Inputs'!$X74*$D39),$CV39,0,($CQ39+IF(Smile=TRUE,VLOOKUP(MAX(-5,$H39-L39),Volsmile,2),0)),$CT39,$CU39,($A39-DateToday)+15,ABS(Option-2),1)*DF39*8)),0))</f>
        <v xml:space="preserve"> </v>
      </c>
      <c r="BF39" s="460" t="str">
        <f>IF($A39="N/A"," ",IF(OR(Dayrun=1,Dayrun=7,Dayrun=8,Dayrun=10,Dayrun=11),MAX(0,(_xll.xSPRDOPT(M39,($E39-'Pricing Inputs'!$X74*$D39),$CV39,0,($CQ39+IF(Smile=TRUE,VLOOKUP(MAX(-5,$H39-M39),Volsmile,2),0)),$CT39,$CU39,($A39-DateToday)+15,ABS(Option-2),1)*DF39*8)),0))</f>
        <v xml:space="preserve"> </v>
      </c>
      <c r="BG39" s="460" t="str">
        <f>IF($A39="N/A"," ",IF(OR(Dayrun&lt;=2,Dayrun&gt;=10),IF(OffPeakEx=TRUE,MAX(0,(_xll.xSPRDOPT(N39,($E39-'Pricing Inputs'!$X74*$D39),$CV39,0,($CQ39+IF(Smile=TRUE,VLOOKUP(MAX(-5,$H39-N39),Volsmile,2),0)),$CT39,$CU39,($A39-DateToday)+15,ABS(Option-2),1)*DF39*8)),0),0))</f>
        <v xml:space="preserve"> </v>
      </c>
      <c r="BH39" s="460" t="str">
        <f>IF($A39="N/A"," ",IF(OR(Dayrun=1,Dayrun=5,Dayrun=8,Dayrun=11),MAX(0,(_xll.xSPRDOPT(O39,($E39-'Pricing Inputs'!$X74*$D39),$CV39,0,($CQ39+IF(Smile=TRUE,VLOOKUP(MAX(-5,$H39-O39),Volsmile,2),0)),$CT39,$CU39,($A39-DateToday)+15,ABS(Option-2),1)*DG39*8)),0))</f>
        <v xml:space="preserve"> </v>
      </c>
      <c r="BI39" s="460" t="str">
        <f>IF($A39="N/A"," ",IF(OR(Dayrun=1,Dayrun=8,Dayrun=11),MAX(0,(_xll.xSPRDOPT(P39,($E39-'Pricing Inputs'!$X74*$D39),$CV39,0,($CQ39+IF(Smile=TRUE,VLOOKUP(MAX(-5,$H39-P39),Volsmile,2),0)),$CT39,$CU39,($A39-DateToday)+15,ABS(Option-2),1)*DG39*8)),0))</f>
        <v xml:space="preserve"> </v>
      </c>
      <c r="BJ39" s="462" t="str">
        <f>IF($A39="N/A"," ",IF(OR(Dayrun&lt;=2,Dayrun&gt;=11),IF(OffPeakEx=TRUE,MAX(0,(_xll.xSPRDOPT(Q39,($E39-'Pricing Inputs'!$X74*$D39),$CV39,0,($CQ39+IF(Smile=TRUE,VLOOKUP(MAX(-5,$H39-Q39),Volsmile,2),0)),$CT39,$CU39,($A39-DateToday)+15,ABS(Option-2),1)*DG39*8)),0),0))</f>
        <v xml:space="preserve"> </v>
      </c>
      <c r="BK39" s="358" t="str">
        <f t="shared" si="0"/>
        <v xml:space="preserve"> </v>
      </c>
      <c r="BL39" s="359" t="str">
        <f t="shared" si="1"/>
        <v xml:space="preserve"> </v>
      </c>
      <c r="BM39" s="359" t="str">
        <f t="shared" si="2"/>
        <v xml:space="preserve"> </v>
      </c>
      <c r="BN39" s="359" t="str">
        <f t="shared" si="3"/>
        <v xml:space="preserve"> </v>
      </c>
      <c r="BO39" s="359" t="str">
        <f t="shared" si="4"/>
        <v xml:space="preserve"> </v>
      </c>
      <c r="BP39" s="359" t="str">
        <f t="shared" si="5"/>
        <v xml:space="preserve"> </v>
      </c>
      <c r="BQ39" s="359" t="str">
        <f t="shared" si="6"/>
        <v xml:space="preserve"> </v>
      </c>
      <c r="BR39" s="359" t="str">
        <f t="shared" si="7"/>
        <v xml:space="preserve"> </v>
      </c>
      <c r="BS39" s="360" t="str">
        <f t="shared" si="8"/>
        <v xml:space="preserve"> </v>
      </c>
      <c r="BT39" s="361" t="str">
        <f t="shared" si="9"/>
        <v xml:space="preserve"> </v>
      </c>
      <c r="BU39" s="362" t="str">
        <f t="shared" si="10"/>
        <v xml:space="preserve"> </v>
      </c>
      <c r="BV39" s="362" t="str">
        <f t="shared" si="11"/>
        <v xml:space="preserve"> </v>
      </c>
      <c r="BW39" s="362" t="str">
        <f t="shared" si="12"/>
        <v xml:space="preserve"> </v>
      </c>
      <c r="BX39" s="362" t="str">
        <f t="shared" si="13"/>
        <v xml:space="preserve"> </v>
      </c>
      <c r="BY39" s="362" t="str">
        <f t="shared" si="14"/>
        <v xml:space="preserve"> </v>
      </c>
      <c r="BZ39" s="362" t="str">
        <f t="shared" si="15"/>
        <v xml:space="preserve"> </v>
      </c>
      <c r="CA39" s="362" t="str">
        <f t="shared" si="16"/>
        <v xml:space="preserve"> </v>
      </c>
      <c r="CB39" s="363" t="str">
        <f t="shared" si="17"/>
        <v xml:space="preserve"> </v>
      </c>
      <c r="CC39" s="366" t="str">
        <f t="shared" si="18"/>
        <v xml:space="preserve"> </v>
      </c>
      <c r="CD39" s="367" t="str">
        <f t="shared" si="19"/>
        <v xml:space="preserve"> </v>
      </c>
      <c r="CE39" s="367" t="str">
        <f t="shared" si="20"/>
        <v xml:space="preserve"> </v>
      </c>
      <c r="CF39" s="367" t="str">
        <f t="shared" si="21"/>
        <v xml:space="preserve"> </v>
      </c>
      <c r="CG39" s="367" t="str">
        <f t="shared" si="22"/>
        <v xml:space="preserve"> </v>
      </c>
      <c r="CH39" s="367" t="str">
        <f t="shared" si="23"/>
        <v xml:space="preserve"> </v>
      </c>
      <c r="CI39" s="367" t="str">
        <f t="shared" si="24"/>
        <v xml:space="preserve"> </v>
      </c>
      <c r="CJ39" s="367" t="str">
        <f t="shared" si="25"/>
        <v xml:space="preserve"> </v>
      </c>
      <c r="CK39" s="368" t="str">
        <f t="shared" si="26"/>
        <v xml:space="preserve"> </v>
      </c>
      <c r="CL39" s="369" t="str">
        <f t="shared" si="73"/>
        <v xml:space="preserve"> </v>
      </c>
      <c r="CM39" s="370" t="str">
        <f t="shared" si="74"/>
        <v xml:space="preserve"> </v>
      </c>
      <c r="CN39" s="370" t="str">
        <f t="shared" si="75"/>
        <v xml:space="preserve"> </v>
      </c>
      <c r="CO39" s="370" t="str">
        <f t="shared" si="76"/>
        <v xml:space="preserve"> </v>
      </c>
      <c r="CP39" s="370" t="str">
        <f t="shared" si="77"/>
        <v xml:space="preserve"> </v>
      </c>
      <c r="CQ39" s="370" t="str">
        <f t="shared" si="78"/>
        <v xml:space="preserve"> </v>
      </c>
      <c r="CR39" s="370" t="str">
        <f t="shared" si="27"/>
        <v xml:space="preserve"> </v>
      </c>
      <c r="CS39" s="370" t="str">
        <f t="shared" si="28"/>
        <v xml:space="preserve"> </v>
      </c>
      <c r="CT39" s="370" t="str">
        <f t="shared" si="29"/>
        <v xml:space="preserve"> </v>
      </c>
      <c r="CU39" s="370" t="str">
        <f>IF($A39="N/A"," ",IF('Pricing Inputs'!$AR$23=TRUE,Inputs!$S$22,VLOOKUP($A39,CorrelationTable,2,FALSE)))</f>
        <v xml:space="preserve"> </v>
      </c>
      <c r="CV39" s="371" t="str">
        <f>IF($A39="N/A"," ",F39+G39+(D39*('Pricing Inputs'!X74)))</f>
        <v xml:space="preserve"> </v>
      </c>
      <c r="CW39" s="372" t="str">
        <f>IF($A39="N/A"," ",IF(PV=1,0,'Pricing Inputs'!Y74))</f>
        <v xml:space="preserve"> </v>
      </c>
      <c r="CX39" s="373" t="str">
        <f t="shared" si="30"/>
        <v xml:space="preserve"> </v>
      </c>
      <c r="CY39" s="417" t="str">
        <f>IF($A39="N/A"," ",(IF(MONTH(A39)&gt;=4,IF(MONTH(A39)&lt;=10,Inputs!$S$26,Inputs!$S$27),Inputs!$S$27))*$CX39)</f>
        <v xml:space="preserve"> </v>
      </c>
      <c r="CZ39" s="374" t="str">
        <f t="shared" si="79"/>
        <v xml:space="preserve"> </v>
      </c>
      <c r="DA39" s="446" t="str">
        <f t="shared" si="80"/>
        <v xml:space="preserve"> </v>
      </c>
      <c r="DB39" s="375" t="str">
        <f t="shared" si="81"/>
        <v xml:space="preserve"> </v>
      </c>
      <c r="DC39" s="375" t="str">
        <f t="shared" si="82"/>
        <v xml:space="preserve"> </v>
      </c>
      <c r="DD39" s="376" t="str">
        <f t="shared" si="83"/>
        <v xml:space="preserve"> </v>
      </c>
      <c r="DE39" s="377" t="str">
        <f t="shared" si="84"/>
        <v xml:space="preserve"> </v>
      </c>
      <c r="DF39" s="378" t="str">
        <f t="shared" si="85"/>
        <v xml:space="preserve"> </v>
      </c>
      <c r="DG39" s="379" t="str">
        <f t="shared" si="86"/>
        <v xml:space="preserve"> </v>
      </c>
      <c r="DH39" s="380" t="str">
        <f>IF($A39="N/A"," ",IF(Option=1,$D39*Inputs!$S$15*SUM(AS39:BA39),0))</f>
        <v xml:space="preserve"> </v>
      </c>
      <c r="DI39" s="381" t="str">
        <f>IF($A39="N/A"," ",IF(Option=1,$D39*Inputs!$S$16*SUM(AS39:BA39),0))</f>
        <v xml:space="preserve"> </v>
      </c>
      <c r="DJ39" s="463" t="str">
        <f t="shared" si="87"/>
        <v xml:space="preserve"> </v>
      </c>
      <c r="DK39" s="463" t="str">
        <f t="shared" si="88"/>
        <v xml:space="preserve"> </v>
      </c>
      <c r="DL39" s="463" t="str">
        <f t="shared" si="89"/>
        <v xml:space="preserve"> </v>
      </c>
      <c r="DM39" s="463" t="str">
        <f t="shared" si="90"/>
        <v xml:space="preserve"> </v>
      </c>
    </row>
    <row r="40" spans="1:117" x14ac:dyDescent="0.2">
      <c r="A40" s="343" t="str">
        <f>IF(A39="N/A","N/A",IF(EDATE(A39,1)&gt;Inputs!$S$5,"N/A",EDATE(A39,1)))</f>
        <v>N/A</v>
      </c>
      <c r="B40" s="344" t="str">
        <f t="shared" si="31"/>
        <v xml:space="preserve"> </v>
      </c>
      <c r="C40" s="345" t="str">
        <f t="shared" si="32"/>
        <v xml:space="preserve"> </v>
      </c>
      <c r="D40" s="346" t="str">
        <f t="shared" si="33"/>
        <v xml:space="preserve"> </v>
      </c>
      <c r="E40" s="347" t="str">
        <f t="shared" si="34"/>
        <v xml:space="preserve"> </v>
      </c>
      <c r="F40" s="348" t="str">
        <f t="shared" si="35"/>
        <v xml:space="preserve"> </v>
      </c>
      <c r="G40" s="348" t="str">
        <f>IF(A40="N/A"," ",Perstart/VLOOKUP(Dayrun,'Pricing Inputs'!$AQ$4:$AS$14,3)/(CY40/CX40))</f>
        <v xml:space="preserve"> </v>
      </c>
      <c r="H40" s="349" t="str">
        <f t="shared" si="36"/>
        <v xml:space="preserve"> </v>
      </c>
      <c r="I40" s="350" t="str">
        <f t="shared" si="37"/>
        <v xml:space="preserve"> </v>
      </c>
      <c r="J40" s="351" t="str">
        <f t="shared" si="38"/>
        <v xml:space="preserve"> </v>
      </c>
      <c r="K40" s="351" t="str">
        <f t="shared" si="39"/>
        <v xml:space="preserve"> </v>
      </c>
      <c r="L40" s="351" t="str">
        <f t="shared" si="40"/>
        <v xml:space="preserve"> </v>
      </c>
      <c r="M40" s="351" t="str">
        <f t="shared" si="41"/>
        <v xml:space="preserve"> </v>
      </c>
      <c r="N40" s="351" t="str">
        <f t="shared" si="42"/>
        <v xml:space="preserve"> </v>
      </c>
      <c r="O40" s="351" t="str">
        <f t="shared" si="43"/>
        <v xml:space="preserve"> </v>
      </c>
      <c r="P40" s="351" t="str">
        <f t="shared" si="44"/>
        <v xml:space="preserve"> </v>
      </c>
      <c r="Q40" s="352" t="str">
        <f t="shared" si="45"/>
        <v xml:space="preserve"> </v>
      </c>
      <c r="R40" s="353" t="str">
        <f t="shared" si="46"/>
        <v xml:space="preserve"> </v>
      </c>
      <c r="S40" s="347" t="str">
        <f t="shared" si="47"/>
        <v xml:space="preserve"> </v>
      </c>
      <c r="T40" s="347" t="str">
        <f t="shared" si="48"/>
        <v xml:space="preserve"> </v>
      </c>
      <c r="U40" s="347" t="str">
        <f t="shared" si="49"/>
        <v xml:space="preserve"> </v>
      </c>
      <c r="V40" s="347" t="str">
        <f t="shared" si="50"/>
        <v xml:space="preserve"> </v>
      </c>
      <c r="W40" s="347" t="str">
        <f t="shared" si="51"/>
        <v xml:space="preserve"> </v>
      </c>
      <c r="X40" s="347" t="str">
        <f t="shared" si="52"/>
        <v xml:space="preserve"> </v>
      </c>
      <c r="Y40" s="347" t="str">
        <f t="shared" si="53"/>
        <v xml:space="preserve"> </v>
      </c>
      <c r="Z40" s="354" t="str">
        <f t="shared" si="54"/>
        <v xml:space="preserve"> </v>
      </c>
      <c r="AA40" s="350" t="str">
        <f>IF($A40="N/A"," ",IF(Dayrun&gt;=3,(MAX(0,(_xll.xSPRDOPT(I40,($E40-'Pricing Inputs'!$X75*$D40),$CV40,0,($CN40+IF(Smile=TRUE,VLOOKUP(MAX(-5,$H40-I40),Volsmile,2),0)),$CT40,$CU40,($A40-DateToday)+15,ABS(Option-2),0)-R40))),0))</f>
        <v xml:space="preserve"> </v>
      </c>
      <c r="AB40" s="351" t="str">
        <f>IF($A40="N/A"," ",IF(Dayrun&gt;=6,MAX(0,(_xll.xSPRDOPT(J40,($E40-'Pricing Inputs'!$X75*$D40),$CV40,0,($CN40+IF(Smile=TRUE,VLOOKUP(MAX(-5,$H40-J40),Volsmile,2),0)),$CT40,$CU40,($A40-DateToday)+15,ABS(Option-2),0)-S40)),0))</f>
        <v xml:space="preserve"> </v>
      </c>
      <c r="AC40" s="351" t="str">
        <f>IF($A40="N/A"," ",IF(OR(Dayrun&lt;=2,Dayrun&gt;=9),IF(OffPeakEx=TRUE,MAX(0,(_xll.xSPRDOPT(K40,($E40-'Pricing Inputs'!$X75*$D40),$CV40,0,($CQ40+IF(Smile=TRUE,VLOOKUP(MAX(-5,$H40-K40),Volsmile,2),0)),$CT40,$CU40,($A40-DateToday)+15,ABS(Option-2),0)-T40)),0),0))</f>
        <v xml:space="preserve"> </v>
      </c>
      <c r="AD40" s="351" t="str">
        <f>IF($A40="N/A"," ",IF(OR(Dayrun=1,Dayrun=4,Dayrun=5,Dayrun=7,Dayrun=8,Dayrun=10,Dayrun=11),MAX(0,(_xll.xSPRDOPT(L40,($E40-'Pricing Inputs'!$X75*$D40),$CV40,0,($CQ40+IF(Smile=TRUE,VLOOKUP(MAX(-5,$H40-L40),Volsmile,2),0)),$CT40,$CU40,($A40-DateToday)+15,ABS(Option-2),0)-U40)),0))</f>
        <v xml:space="preserve"> </v>
      </c>
      <c r="AE40" s="351" t="str">
        <f>IF($A40="N/A"," ",IF(OR(Dayrun=1,Dayrun=7,Dayrun=8,Dayrun=10,Dayrun=11),MAX(0,(_xll.xSPRDOPT(M40,($E40-'Pricing Inputs'!$X75*$D40),$CV40,0,($CQ40+IF(Smile=TRUE,VLOOKUP(MAX(-5,$H40-M40),Volsmile,2),0)),$CT40,$CU40,($A40-DateToday)+15,ABS(Option-2),0)-V40)),0))</f>
        <v xml:space="preserve"> </v>
      </c>
      <c r="AF40" s="351" t="str">
        <f>IF($A40="N/A"," ",IF(OR(Dayrun&lt;=2,Dayrun&gt;=10),IF(OffPeakEx=TRUE,MAX(0,(_xll.xSPRDOPT(N40,($E40-'Pricing Inputs'!$X75*$D40),$CV40,0,($CQ40+IF(Smile=TRUE,VLOOKUP(MAX(-5,$H40-N40),Volsmile,2),0)),$CT40,$CU40,($A40-DateToday)+15,ABS(Option-2),0)-W40)),0),0))</f>
        <v xml:space="preserve"> </v>
      </c>
      <c r="AG40" s="351" t="str">
        <f>IF($A40="N/A"," ",IF(OR(Dayrun=1,Dayrun=5,Dayrun=8,Dayrun=11),MAX(0,(_xll.xSPRDOPT(O40,($E40-'Pricing Inputs'!$X75*$D40),$CV40,0,($CQ40+IF(Smile=TRUE,VLOOKUP(MAX(-5,$H40-O40),Volsmile,2),0)),$CT40,$CU40,($A40-DateToday)+15,ABS(Option-2),0)-X40)),0))</f>
        <v xml:space="preserve"> </v>
      </c>
      <c r="AH40" s="351" t="str">
        <f>IF($A40="N/A"," ",IF(OR(Dayrun=1,Dayrun=8,Dayrun=11),MAX(0,(_xll.xSPRDOPT(P40,($E40-'Pricing Inputs'!$X75*$D40),$CV40,0,($CQ40+IF(Smile=TRUE,VLOOKUP(MAX(-5,$H40-P40),Volsmile,2),0)),$CT40,$CU40,($A40-DateToday)+15,ABS(Option-2),0)-Y40)),0))</f>
        <v xml:space="preserve"> </v>
      </c>
      <c r="AI40" s="351" t="str">
        <f>IF($A40="N/A"," ",IF(OR(Dayrun&lt;=2,Dayrun&gt;=11),IF(OffPeakEx=TRUE,MAX(0,(_xll.xSPRDOPT(Q40,($E40-'Pricing Inputs'!$X75*$D40),$CV40,0,($CQ40+IF(Smile=TRUE,VLOOKUP(MAX(-5,$H40-Q40),Volsmile,2),0)),$CT40,$CU40,($A40-DateToday)+15,ABS(Option-2),0)-Z40)),0),0))</f>
        <v xml:space="preserve"> </v>
      </c>
      <c r="AJ40" s="355" t="str">
        <f t="shared" si="55"/>
        <v xml:space="preserve"> </v>
      </c>
      <c r="AK40" s="356" t="str">
        <f t="shared" si="56"/>
        <v xml:space="preserve"> </v>
      </c>
      <c r="AL40" s="356" t="str">
        <f t="shared" si="57"/>
        <v xml:space="preserve"> </v>
      </c>
      <c r="AM40" s="356" t="str">
        <f t="shared" si="58"/>
        <v xml:space="preserve"> </v>
      </c>
      <c r="AN40" s="356" t="str">
        <f t="shared" si="59"/>
        <v xml:space="preserve"> </v>
      </c>
      <c r="AO40" s="356" t="str">
        <f t="shared" si="60"/>
        <v xml:space="preserve"> </v>
      </c>
      <c r="AP40" s="356" t="str">
        <f t="shared" si="61"/>
        <v xml:space="preserve"> </v>
      </c>
      <c r="AQ40" s="356" t="str">
        <f t="shared" si="62"/>
        <v xml:space="preserve"> </v>
      </c>
      <c r="AR40" s="357" t="str">
        <f t="shared" si="63"/>
        <v xml:space="preserve"> </v>
      </c>
      <c r="AS40" s="364" t="str">
        <f t="shared" si="64"/>
        <v xml:space="preserve"> </v>
      </c>
      <c r="AT40" s="364" t="str">
        <f t="shared" si="65"/>
        <v xml:space="preserve"> </v>
      </c>
      <c r="AU40" s="364" t="str">
        <f t="shared" si="66"/>
        <v xml:space="preserve"> </v>
      </c>
      <c r="AV40" s="364" t="str">
        <f t="shared" si="67"/>
        <v xml:space="preserve"> </v>
      </c>
      <c r="AW40" s="364" t="str">
        <f t="shared" si="68"/>
        <v xml:space="preserve"> </v>
      </c>
      <c r="AX40" s="364" t="str">
        <f t="shared" si="69"/>
        <v xml:space="preserve"> </v>
      </c>
      <c r="AY40" s="364" t="str">
        <f t="shared" si="70"/>
        <v xml:space="preserve"> </v>
      </c>
      <c r="AZ40" s="364" t="str">
        <f t="shared" si="71"/>
        <v xml:space="preserve"> </v>
      </c>
      <c r="BA40" s="365" t="str">
        <f t="shared" si="72"/>
        <v xml:space="preserve"> </v>
      </c>
      <c r="BB40" s="461" t="str">
        <f>IF($A40="N/A"," ",IF(Dayrun&gt;=3,(MAX(0,(_xll.xSPRDOPT(I40,($E40-'Pricing Inputs'!$X75*$D40),$CV40,0,($CN40+IF(Smile=TRUE,VLOOKUP(MAX(-5,$H40-I40),Volsmile,2),0)),$CT40,$CU40,($A40-DateToday)+15,ABS(Option-2),1)*DE40*8))),0))</f>
        <v xml:space="preserve"> </v>
      </c>
      <c r="BC40" s="460" t="str">
        <f>IF($A40="N/A"," ",IF(Dayrun&gt;=6,MAX(0,(_xll.xSPRDOPT(J40,($E40-'Pricing Inputs'!$X75*$D40),$CV40,0,($CN40+IF(Smile=TRUE,VLOOKUP(MAX(-5,$H40-J40),Volsmile,2),0)),$CT40,$CU40,($A40-DateToday)+15,ABS(Option-2),1)*DE40*8)),0))</f>
        <v xml:space="preserve"> </v>
      </c>
      <c r="BD40" s="460" t="str">
        <f>IF($A40="N/A"," ",IF(OR(Dayrun&lt;=2,Dayrun&gt;=9),IF(OffPeakEx=TRUE,MAX(0,(_xll.xSPRDOPT(K40,($E40-'Pricing Inputs'!$X75*$D40),$CV40,0,($CQ40+IF(Smile=TRUE,VLOOKUP(MAX(-5,$H40-K40),Volsmile,2),0)),$CT40,$CU40,($A40-DateToday)+15,ABS(Option-2),1)*DE40*8)),0),0))</f>
        <v xml:space="preserve"> </v>
      </c>
      <c r="BE40" s="460" t="str">
        <f>IF($A40="N/A"," ",IF(OR(Dayrun=1,Dayrun=4,Dayrun=5,Dayrun=7,Dayrun=8,Dayrun=10,Dayrun=11),MAX(0,(_xll.xSPRDOPT(L40,($E40-'Pricing Inputs'!$X75*$D40),$CV40,0,($CQ40+IF(Smile=TRUE,VLOOKUP(MAX(-5,$H40-L40),Volsmile,2),0)),$CT40,$CU40,($A40-DateToday)+15,ABS(Option-2),1)*DF40*8)),0))</f>
        <v xml:space="preserve"> </v>
      </c>
      <c r="BF40" s="460" t="str">
        <f>IF($A40="N/A"," ",IF(OR(Dayrun=1,Dayrun=7,Dayrun=8,Dayrun=10,Dayrun=11),MAX(0,(_xll.xSPRDOPT(M40,($E40-'Pricing Inputs'!$X75*$D40),$CV40,0,($CQ40+IF(Smile=TRUE,VLOOKUP(MAX(-5,$H40-M40),Volsmile,2),0)),$CT40,$CU40,($A40-DateToday)+15,ABS(Option-2),1)*DF40*8)),0))</f>
        <v xml:space="preserve"> </v>
      </c>
      <c r="BG40" s="460" t="str">
        <f>IF($A40="N/A"," ",IF(OR(Dayrun&lt;=2,Dayrun&gt;=10),IF(OffPeakEx=TRUE,MAX(0,(_xll.xSPRDOPT(N40,($E40-'Pricing Inputs'!$X75*$D40),$CV40,0,($CQ40+IF(Smile=TRUE,VLOOKUP(MAX(-5,$H40-N40),Volsmile,2),0)),$CT40,$CU40,($A40-DateToday)+15,ABS(Option-2),1)*DF40*8)),0),0))</f>
        <v xml:space="preserve"> </v>
      </c>
      <c r="BH40" s="460" t="str">
        <f>IF($A40="N/A"," ",IF(OR(Dayrun=1,Dayrun=5,Dayrun=8,Dayrun=11),MAX(0,(_xll.xSPRDOPT(O40,($E40-'Pricing Inputs'!$X75*$D40),$CV40,0,($CQ40+IF(Smile=TRUE,VLOOKUP(MAX(-5,$H40-O40),Volsmile,2),0)),$CT40,$CU40,($A40-DateToday)+15,ABS(Option-2),1)*DG40*8)),0))</f>
        <v xml:space="preserve"> </v>
      </c>
      <c r="BI40" s="460" t="str">
        <f>IF($A40="N/A"," ",IF(OR(Dayrun=1,Dayrun=8,Dayrun=11),MAX(0,(_xll.xSPRDOPT(P40,($E40-'Pricing Inputs'!$X75*$D40),$CV40,0,($CQ40+IF(Smile=TRUE,VLOOKUP(MAX(-5,$H40-P40),Volsmile,2),0)),$CT40,$CU40,($A40-DateToday)+15,ABS(Option-2),1)*DG40*8)),0))</f>
        <v xml:space="preserve"> </v>
      </c>
      <c r="BJ40" s="462" t="str">
        <f>IF($A40="N/A"," ",IF(OR(Dayrun&lt;=2,Dayrun&gt;=11),IF(OffPeakEx=TRUE,MAX(0,(_xll.xSPRDOPT(Q40,($E40-'Pricing Inputs'!$X75*$D40),$CV40,0,($CQ40+IF(Smile=TRUE,VLOOKUP(MAX(-5,$H40-Q40),Volsmile,2),0)),$CT40,$CU40,($A40-DateToday)+15,ABS(Option-2),1)*DG40*8)),0),0))</f>
        <v xml:space="preserve"> </v>
      </c>
      <c r="BK40" s="358" t="str">
        <f t="shared" si="0"/>
        <v xml:space="preserve"> </v>
      </c>
      <c r="BL40" s="359" t="str">
        <f t="shared" si="1"/>
        <v xml:space="preserve"> </v>
      </c>
      <c r="BM40" s="359" t="str">
        <f t="shared" si="2"/>
        <v xml:space="preserve"> </v>
      </c>
      <c r="BN40" s="359" t="str">
        <f t="shared" si="3"/>
        <v xml:space="preserve"> </v>
      </c>
      <c r="BO40" s="359" t="str">
        <f t="shared" si="4"/>
        <v xml:space="preserve"> </v>
      </c>
      <c r="BP40" s="359" t="str">
        <f t="shared" si="5"/>
        <v xml:space="preserve"> </v>
      </c>
      <c r="BQ40" s="359" t="str">
        <f t="shared" si="6"/>
        <v xml:space="preserve"> </v>
      </c>
      <c r="BR40" s="359" t="str">
        <f t="shared" si="7"/>
        <v xml:space="preserve"> </v>
      </c>
      <c r="BS40" s="360" t="str">
        <f t="shared" si="8"/>
        <v xml:space="preserve"> </v>
      </c>
      <c r="BT40" s="361" t="str">
        <f t="shared" si="9"/>
        <v xml:space="preserve"> </v>
      </c>
      <c r="BU40" s="362" t="str">
        <f t="shared" si="10"/>
        <v xml:space="preserve"> </v>
      </c>
      <c r="BV40" s="362" t="str">
        <f t="shared" si="11"/>
        <v xml:space="preserve"> </v>
      </c>
      <c r="BW40" s="362" t="str">
        <f t="shared" si="12"/>
        <v xml:space="preserve"> </v>
      </c>
      <c r="BX40" s="362" t="str">
        <f t="shared" si="13"/>
        <v xml:space="preserve"> </v>
      </c>
      <c r="BY40" s="362" t="str">
        <f t="shared" si="14"/>
        <v xml:space="preserve"> </v>
      </c>
      <c r="BZ40" s="362" t="str">
        <f t="shared" si="15"/>
        <v xml:space="preserve"> </v>
      </c>
      <c r="CA40" s="362" t="str">
        <f t="shared" si="16"/>
        <v xml:space="preserve"> </v>
      </c>
      <c r="CB40" s="363" t="str">
        <f t="shared" si="17"/>
        <v xml:space="preserve"> </v>
      </c>
      <c r="CC40" s="366" t="str">
        <f t="shared" si="18"/>
        <v xml:space="preserve"> </v>
      </c>
      <c r="CD40" s="367" t="str">
        <f t="shared" si="19"/>
        <v xml:space="preserve"> </v>
      </c>
      <c r="CE40" s="367" t="str">
        <f t="shared" si="20"/>
        <v xml:space="preserve"> </v>
      </c>
      <c r="CF40" s="367" t="str">
        <f t="shared" si="21"/>
        <v xml:space="preserve"> </v>
      </c>
      <c r="CG40" s="367" t="str">
        <f t="shared" si="22"/>
        <v xml:space="preserve"> </v>
      </c>
      <c r="CH40" s="367" t="str">
        <f t="shared" si="23"/>
        <v xml:space="preserve"> </v>
      </c>
      <c r="CI40" s="367" t="str">
        <f t="shared" si="24"/>
        <v xml:space="preserve"> </v>
      </c>
      <c r="CJ40" s="367" t="str">
        <f t="shared" si="25"/>
        <v xml:space="preserve"> </v>
      </c>
      <c r="CK40" s="368" t="str">
        <f t="shared" si="26"/>
        <v xml:space="preserve"> </v>
      </c>
      <c r="CL40" s="369" t="str">
        <f t="shared" si="73"/>
        <v xml:space="preserve"> </v>
      </c>
      <c r="CM40" s="370" t="str">
        <f t="shared" si="74"/>
        <v xml:space="preserve"> </v>
      </c>
      <c r="CN40" s="370" t="str">
        <f t="shared" si="75"/>
        <v xml:space="preserve"> </v>
      </c>
      <c r="CO40" s="370" t="str">
        <f t="shared" si="76"/>
        <v xml:space="preserve"> </v>
      </c>
      <c r="CP40" s="370" t="str">
        <f t="shared" si="77"/>
        <v xml:space="preserve"> </v>
      </c>
      <c r="CQ40" s="370" t="str">
        <f t="shared" si="78"/>
        <v xml:space="preserve"> </v>
      </c>
      <c r="CR40" s="370" t="str">
        <f t="shared" si="27"/>
        <v xml:space="preserve"> </v>
      </c>
      <c r="CS40" s="370" t="str">
        <f t="shared" si="28"/>
        <v xml:space="preserve"> </v>
      </c>
      <c r="CT40" s="370" t="str">
        <f t="shared" si="29"/>
        <v xml:space="preserve"> </v>
      </c>
      <c r="CU40" s="370" t="str">
        <f>IF($A40="N/A"," ",IF('Pricing Inputs'!$AR$23=TRUE,Inputs!$S$22,VLOOKUP($A40,CorrelationTable,2,FALSE)))</f>
        <v xml:space="preserve"> </v>
      </c>
      <c r="CV40" s="371" t="str">
        <f>IF($A40="N/A"," ",F40+G40+(D40*('Pricing Inputs'!X75)))</f>
        <v xml:space="preserve"> </v>
      </c>
      <c r="CW40" s="372" t="str">
        <f>IF($A40="N/A"," ",IF(PV=1,0,'Pricing Inputs'!Y75))</f>
        <v xml:space="preserve"> </v>
      </c>
      <c r="CX40" s="373" t="str">
        <f t="shared" si="30"/>
        <v xml:space="preserve"> </v>
      </c>
      <c r="CY40" s="417" t="str">
        <f>IF($A40="N/A"," ",(IF(MONTH(A40)&gt;=4,IF(MONTH(A40)&lt;=10,Inputs!$S$26,Inputs!$S$27),Inputs!$S$27))*$CX40)</f>
        <v xml:space="preserve"> </v>
      </c>
      <c r="CZ40" s="374" t="str">
        <f t="shared" si="79"/>
        <v xml:space="preserve"> </v>
      </c>
      <c r="DA40" s="446" t="str">
        <f t="shared" si="80"/>
        <v xml:space="preserve"> </v>
      </c>
      <c r="DB40" s="375" t="str">
        <f t="shared" si="81"/>
        <v xml:space="preserve"> </v>
      </c>
      <c r="DC40" s="375" t="str">
        <f t="shared" si="82"/>
        <v xml:space="preserve"> </v>
      </c>
      <c r="DD40" s="376" t="str">
        <f t="shared" si="83"/>
        <v xml:space="preserve"> </v>
      </c>
      <c r="DE40" s="377" t="str">
        <f t="shared" si="84"/>
        <v xml:space="preserve"> </v>
      </c>
      <c r="DF40" s="378" t="str">
        <f t="shared" si="85"/>
        <v xml:space="preserve"> </v>
      </c>
      <c r="DG40" s="379" t="str">
        <f t="shared" si="86"/>
        <v xml:space="preserve"> </v>
      </c>
      <c r="DH40" s="380" t="str">
        <f>IF($A40="N/A"," ",IF(Option=1,$D40*Inputs!$S$15*SUM(AS40:BA40),0))</f>
        <v xml:space="preserve"> </v>
      </c>
      <c r="DI40" s="381" t="str">
        <f>IF($A40="N/A"," ",IF(Option=1,$D40*Inputs!$S$16*SUM(AS40:BA40),0))</f>
        <v xml:space="preserve"> </v>
      </c>
      <c r="DJ40" s="463" t="str">
        <f t="shared" si="87"/>
        <v xml:space="preserve"> </v>
      </c>
      <c r="DK40" s="463" t="str">
        <f t="shared" si="88"/>
        <v xml:space="preserve"> </v>
      </c>
      <c r="DL40" s="463" t="str">
        <f t="shared" si="89"/>
        <v xml:space="preserve"> </v>
      </c>
      <c r="DM40" s="463" t="str">
        <f t="shared" si="90"/>
        <v xml:space="preserve"> </v>
      </c>
    </row>
    <row r="41" spans="1:117" x14ac:dyDescent="0.2">
      <c r="A41" s="343" t="str">
        <f>IF(A40="N/A","N/A",IF(EDATE(A40,1)&gt;Inputs!$S$5,"N/A",EDATE(A40,1)))</f>
        <v>N/A</v>
      </c>
      <c r="B41" s="344" t="str">
        <f t="shared" si="31"/>
        <v xml:space="preserve"> </v>
      </c>
      <c r="C41" s="345" t="str">
        <f t="shared" si="32"/>
        <v xml:space="preserve"> </v>
      </c>
      <c r="D41" s="346" t="str">
        <f t="shared" si="33"/>
        <v xml:space="preserve"> </v>
      </c>
      <c r="E41" s="347" t="str">
        <f t="shared" si="34"/>
        <v xml:space="preserve"> </v>
      </c>
      <c r="F41" s="348" t="str">
        <f t="shared" si="35"/>
        <v xml:space="preserve"> </v>
      </c>
      <c r="G41" s="348" t="str">
        <f>IF(A41="N/A"," ",Perstart/VLOOKUP(Dayrun,'Pricing Inputs'!$AQ$4:$AS$14,3)/(CY41/CX41))</f>
        <v xml:space="preserve"> </v>
      </c>
      <c r="H41" s="349" t="str">
        <f t="shared" si="36"/>
        <v xml:space="preserve"> </v>
      </c>
      <c r="I41" s="350" t="str">
        <f t="shared" si="37"/>
        <v xml:space="preserve"> </v>
      </c>
      <c r="J41" s="351" t="str">
        <f t="shared" si="38"/>
        <v xml:space="preserve"> </v>
      </c>
      <c r="K41" s="351" t="str">
        <f t="shared" si="39"/>
        <v xml:space="preserve"> </v>
      </c>
      <c r="L41" s="351" t="str">
        <f t="shared" si="40"/>
        <v xml:space="preserve"> </v>
      </c>
      <c r="M41" s="351" t="str">
        <f t="shared" si="41"/>
        <v xml:space="preserve"> </v>
      </c>
      <c r="N41" s="351" t="str">
        <f t="shared" si="42"/>
        <v xml:space="preserve"> </v>
      </c>
      <c r="O41" s="351" t="str">
        <f t="shared" si="43"/>
        <v xml:space="preserve"> </v>
      </c>
      <c r="P41" s="351" t="str">
        <f t="shared" si="44"/>
        <v xml:space="preserve"> </v>
      </c>
      <c r="Q41" s="352" t="str">
        <f t="shared" si="45"/>
        <v xml:space="preserve"> </v>
      </c>
      <c r="R41" s="353" t="str">
        <f t="shared" si="46"/>
        <v xml:space="preserve"> </v>
      </c>
      <c r="S41" s="347" t="str">
        <f t="shared" si="47"/>
        <v xml:space="preserve"> </v>
      </c>
      <c r="T41" s="347" t="str">
        <f t="shared" si="48"/>
        <v xml:space="preserve"> </v>
      </c>
      <c r="U41" s="347" t="str">
        <f t="shared" si="49"/>
        <v xml:space="preserve"> </v>
      </c>
      <c r="V41" s="347" t="str">
        <f t="shared" si="50"/>
        <v xml:space="preserve"> </v>
      </c>
      <c r="W41" s="347" t="str">
        <f t="shared" si="51"/>
        <v xml:space="preserve"> </v>
      </c>
      <c r="X41" s="347" t="str">
        <f t="shared" si="52"/>
        <v xml:space="preserve"> </v>
      </c>
      <c r="Y41" s="347" t="str">
        <f t="shared" si="53"/>
        <v xml:space="preserve"> </v>
      </c>
      <c r="Z41" s="354" t="str">
        <f t="shared" si="54"/>
        <v xml:space="preserve"> </v>
      </c>
      <c r="AA41" s="350" t="str">
        <f>IF($A41="N/A"," ",IF(Dayrun&gt;=3,(MAX(0,(_xll.xSPRDOPT(I41,($E41-'Pricing Inputs'!$X76*$D41),$CV41,0,($CN41+IF(Smile=TRUE,VLOOKUP(MAX(-5,$H41-I41),Volsmile,2),0)),$CT41,$CU41,($A41-DateToday)+15,ABS(Option-2),0)-R41))),0))</f>
        <v xml:space="preserve"> </v>
      </c>
      <c r="AB41" s="351" t="str">
        <f>IF($A41="N/A"," ",IF(Dayrun&gt;=6,MAX(0,(_xll.xSPRDOPT(J41,($E41-'Pricing Inputs'!$X76*$D41),$CV41,0,($CN41+IF(Smile=TRUE,VLOOKUP(MAX(-5,$H41-J41),Volsmile,2),0)),$CT41,$CU41,($A41-DateToday)+15,ABS(Option-2),0)-S41)),0))</f>
        <v xml:space="preserve"> </v>
      </c>
      <c r="AC41" s="351" t="str">
        <f>IF($A41="N/A"," ",IF(OR(Dayrun&lt;=2,Dayrun&gt;=9),IF(OffPeakEx=TRUE,MAX(0,(_xll.xSPRDOPT(K41,($E41-'Pricing Inputs'!$X76*$D41),$CV41,0,($CQ41+IF(Smile=TRUE,VLOOKUP(MAX(-5,$H41-K41),Volsmile,2),0)),$CT41,$CU41,($A41-DateToday)+15,ABS(Option-2),0)-T41)),0),0))</f>
        <v xml:space="preserve"> </v>
      </c>
      <c r="AD41" s="351" t="str">
        <f>IF($A41="N/A"," ",IF(OR(Dayrun=1,Dayrun=4,Dayrun=5,Dayrun=7,Dayrun=8,Dayrun=10,Dayrun=11),MAX(0,(_xll.xSPRDOPT(L41,($E41-'Pricing Inputs'!$X76*$D41),$CV41,0,($CQ41+IF(Smile=TRUE,VLOOKUP(MAX(-5,$H41-L41),Volsmile,2),0)),$CT41,$CU41,($A41-DateToday)+15,ABS(Option-2),0)-U41)),0))</f>
        <v xml:space="preserve"> </v>
      </c>
      <c r="AE41" s="351" t="str">
        <f>IF($A41="N/A"," ",IF(OR(Dayrun=1,Dayrun=7,Dayrun=8,Dayrun=10,Dayrun=11),MAX(0,(_xll.xSPRDOPT(M41,($E41-'Pricing Inputs'!$X76*$D41),$CV41,0,($CQ41+IF(Smile=TRUE,VLOOKUP(MAX(-5,$H41-M41),Volsmile,2),0)),$CT41,$CU41,($A41-DateToday)+15,ABS(Option-2),0)-V41)),0))</f>
        <v xml:space="preserve"> </v>
      </c>
      <c r="AF41" s="351" t="str">
        <f>IF($A41="N/A"," ",IF(OR(Dayrun&lt;=2,Dayrun&gt;=10),IF(OffPeakEx=TRUE,MAX(0,(_xll.xSPRDOPT(N41,($E41-'Pricing Inputs'!$X76*$D41),$CV41,0,($CQ41+IF(Smile=TRUE,VLOOKUP(MAX(-5,$H41-N41),Volsmile,2),0)),$CT41,$CU41,($A41-DateToday)+15,ABS(Option-2),0)-W41)),0),0))</f>
        <v xml:space="preserve"> </v>
      </c>
      <c r="AG41" s="351" t="str">
        <f>IF($A41="N/A"," ",IF(OR(Dayrun=1,Dayrun=5,Dayrun=8,Dayrun=11),MAX(0,(_xll.xSPRDOPT(O41,($E41-'Pricing Inputs'!$X76*$D41),$CV41,0,($CQ41+IF(Smile=TRUE,VLOOKUP(MAX(-5,$H41-O41),Volsmile,2),0)),$CT41,$CU41,($A41-DateToday)+15,ABS(Option-2),0)-X41)),0))</f>
        <v xml:space="preserve"> </v>
      </c>
      <c r="AH41" s="351" t="str">
        <f>IF($A41="N/A"," ",IF(OR(Dayrun=1,Dayrun=8,Dayrun=11),MAX(0,(_xll.xSPRDOPT(P41,($E41-'Pricing Inputs'!$X76*$D41),$CV41,0,($CQ41+IF(Smile=TRUE,VLOOKUP(MAX(-5,$H41-P41),Volsmile,2),0)),$CT41,$CU41,($A41-DateToday)+15,ABS(Option-2),0)-Y41)),0))</f>
        <v xml:space="preserve"> </v>
      </c>
      <c r="AI41" s="351" t="str">
        <f>IF($A41="N/A"," ",IF(OR(Dayrun&lt;=2,Dayrun&gt;=11),IF(OffPeakEx=TRUE,MAX(0,(_xll.xSPRDOPT(Q41,($E41-'Pricing Inputs'!$X76*$D41),$CV41,0,($CQ41+IF(Smile=TRUE,VLOOKUP(MAX(-5,$H41-Q41),Volsmile,2),0)),$CT41,$CU41,($A41-DateToday)+15,ABS(Option-2),0)-Z41)),0),0))</f>
        <v xml:space="preserve"> </v>
      </c>
      <c r="AJ41" s="355" t="str">
        <f t="shared" si="55"/>
        <v xml:space="preserve"> </v>
      </c>
      <c r="AK41" s="356" t="str">
        <f t="shared" si="56"/>
        <v xml:space="preserve"> </v>
      </c>
      <c r="AL41" s="356" t="str">
        <f t="shared" si="57"/>
        <v xml:space="preserve"> </v>
      </c>
      <c r="AM41" s="356" t="str">
        <f t="shared" si="58"/>
        <v xml:space="preserve"> </v>
      </c>
      <c r="AN41" s="356" t="str">
        <f t="shared" si="59"/>
        <v xml:space="preserve"> </v>
      </c>
      <c r="AO41" s="356" t="str">
        <f t="shared" si="60"/>
        <v xml:space="preserve"> </v>
      </c>
      <c r="AP41" s="356" t="str">
        <f t="shared" si="61"/>
        <v xml:space="preserve"> </v>
      </c>
      <c r="AQ41" s="356" t="str">
        <f t="shared" si="62"/>
        <v xml:space="preserve"> </v>
      </c>
      <c r="AR41" s="357" t="str">
        <f t="shared" si="63"/>
        <v xml:space="preserve"> </v>
      </c>
      <c r="AS41" s="364" t="str">
        <f t="shared" si="64"/>
        <v xml:space="preserve"> </v>
      </c>
      <c r="AT41" s="364" t="str">
        <f t="shared" si="65"/>
        <v xml:space="preserve"> </v>
      </c>
      <c r="AU41" s="364" t="str">
        <f t="shared" si="66"/>
        <v xml:space="preserve"> </v>
      </c>
      <c r="AV41" s="364" t="str">
        <f t="shared" si="67"/>
        <v xml:space="preserve"> </v>
      </c>
      <c r="AW41" s="364" t="str">
        <f t="shared" si="68"/>
        <v xml:space="preserve"> </v>
      </c>
      <c r="AX41" s="364" t="str">
        <f t="shared" si="69"/>
        <v xml:space="preserve"> </v>
      </c>
      <c r="AY41" s="364" t="str">
        <f t="shared" si="70"/>
        <v xml:space="preserve"> </v>
      </c>
      <c r="AZ41" s="364" t="str">
        <f t="shared" si="71"/>
        <v xml:space="preserve"> </v>
      </c>
      <c r="BA41" s="365" t="str">
        <f t="shared" si="72"/>
        <v xml:space="preserve"> </v>
      </c>
      <c r="BB41" s="461" t="str">
        <f>IF($A41="N/A"," ",IF(Dayrun&gt;=3,(MAX(0,(_xll.xSPRDOPT(I41,($E41-'Pricing Inputs'!$X76*$D41),$CV41,0,($CN41+IF(Smile=TRUE,VLOOKUP(MAX(-5,$H41-I41),Volsmile,2),0)),$CT41,$CU41,($A41-DateToday)+15,ABS(Option-2),1)*DE41*8))),0))</f>
        <v xml:space="preserve"> </v>
      </c>
      <c r="BC41" s="460" t="str">
        <f>IF($A41="N/A"," ",IF(Dayrun&gt;=6,MAX(0,(_xll.xSPRDOPT(J41,($E41-'Pricing Inputs'!$X76*$D41),$CV41,0,($CN41+IF(Smile=TRUE,VLOOKUP(MAX(-5,$H41-J41),Volsmile,2),0)),$CT41,$CU41,($A41-DateToday)+15,ABS(Option-2),1)*DE41*8)),0))</f>
        <v xml:space="preserve"> </v>
      </c>
      <c r="BD41" s="460" t="str">
        <f>IF($A41="N/A"," ",IF(OR(Dayrun&lt;=2,Dayrun&gt;=9),IF(OffPeakEx=TRUE,MAX(0,(_xll.xSPRDOPT(K41,($E41-'Pricing Inputs'!$X76*$D41),$CV41,0,($CQ41+IF(Smile=TRUE,VLOOKUP(MAX(-5,$H41-K41),Volsmile,2),0)),$CT41,$CU41,($A41-DateToday)+15,ABS(Option-2),1)*DE41*8)),0),0))</f>
        <v xml:space="preserve"> </v>
      </c>
      <c r="BE41" s="460" t="str">
        <f>IF($A41="N/A"," ",IF(OR(Dayrun=1,Dayrun=4,Dayrun=5,Dayrun=7,Dayrun=8,Dayrun=10,Dayrun=11),MAX(0,(_xll.xSPRDOPT(L41,($E41-'Pricing Inputs'!$X76*$D41),$CV41,0,($CQ41+IF(Smile=TRUE,VLOOKUP(MAX(-5,$H41-L41),Volsmile,2),0)),$CT41,$CU41,($A41-DateToday)+15,ABS(Option-2),1)*DF41*8)),0))</f>
        <v xml:space="preserve"> </v>
      </c>
      <c r="BF41" s="460" t="str">
        <f>IF($A41="N/A"," ",IF(OR(Dayrun=1,Dayrun=7,Dayrun=8,Dayrun=10,Dayrun=11),MAX(0,(_xll.xSPRDOPT(M41,($E41-'Pricing Inputs'!$X76*$D41),$CV41,0,($CQ41+IF(Smile=TRUE,VLOOKUP(MAX(-5,$H41-M41),Volsmile,2),0)),$CT41,$CU41,($A41-DateToday)+15,ABS(Option-2),1)*DF41*8)),0))</f>
        <v xml:space="preserve"> </v>
      </c>
      <c r="BG41" s="460" t="str">
        <f>IF($A41="N/A"," ",IF(OR(Dayrun&lt;=2,Dayrun&gt;=10),IF(OffPeakEx=TRUE,MAX(0,(_xll.xSPRDOPT(N41,($E41-'Pricing Inputs'!$X76*$D41),$CV41,0,($CQ41+IF(Smile=TRUE,VLOOKUP(MAX(-5,$H41-N41),Volsmile,2),0)),$CT41,$CU41,($A41-DateToday)+15,ABS(Option-2),1)*DF41*8)),0),0))</f>
        <v xml:space="preserve"> </v>
      </c>
      <c r="BH41" s="460" t="str">
        <f>IF($A41="N/A"," ",IF(OR(Dayrun=1,Dayrun=5,Dayrun=8,Dayrun=11),MAX(0,(_xll.xSPRDOPT(O41,($E41-'Pricing Inputs'!$X76*$D41),$CV41,0,($CQ41+IF(Smile=TRUE,VLOOKUP(MAX(-5,$H41-O41),Volsmile,2),0)),$CT41,$CU41,($A41-DateToday)+15,ABS(Option-2),1)*DG41*8)),0))</f>
        <v xml:space="preserve"> </v>
      </c>
      <c r="BI41" s="460" t="str">
        <f>IF($A41="N/A"," ",IF(OR(Dayrun=1,Dayrun=8,Dayrun=11),MAX(0,(_xll.xSPRDOPT(P41,($E41-'Pricing Inputs'!$X76*$D41),$CV41,0,($CQ41+IF(Smile=TRUE,VLOOKUP(MAX(-5,$H41-P41),Volsmile,2),0)),$CT41,$CU41,($A41-DateToday)+15,ABS(Option-2),1)*DG41*8)),0))</f>
        <v xml:space="preserve"> </v>
      </c>
      <c r="BJ41" s="462" t="str">
        <f>IF($A41="N/A"," ",IF(OR(Dayrun&lt;=2,Dayrun&gt;=11),IF(OffPeakEx=TRUE,MAX(0,(_xll.xSPRDOPT(Q41,($E41-'Pricing Inputs'!$X76*$D41),$CV41,0,($CQ41+IF(Smile=TRUE,VLOOKUP(MAX(-5,$H41-Q41),Volsmile,2),0)),$CT41,$CU41,($A41-DateToday)+15,ABS(Option-2),1)*DG41*8)),0),0))</f>
        <v xml:space="preserve"> </v>
      </c>
      <c r="BK41" s="358" t="str">
        <f t="shared" si="0"/>
        <v xml:space="preserve"> </v>
      </c>
      <c r="BL41" s="359" t="str">
        <f t="shared" si="1"/>
        <v xml:space="preserve"> </v>
      </c>
      <c r="BM41" s="359" t="str">
        <f t="shared" si="2"/>
        <v xml:space="preserve"> </v>
      </c>
      <c r="BN41" s="359" t="str">
        <f t="shared" si="3"/>
        <v xml:space="preserve"> </v>
      </c>
      <c r="BO41" s="359" t="str">
        <f t="shared" si="4"/>
        <v xml:space="preserve"> </v>
      </c>
      <c r="BP41" s="359" t="str">
        <f t="shared" si="5"/>
        <v xml:space="preserve"> </v>
      </c>
      <c r="BQ41" s="359" t="str">
        <f t="shared" si="6"/>
        <v xml:space="preserve"> </v>
      </c>
      <c r="BR41" s="359" t="str">
        <f t="shared" si="7"/>
        <v xml:space="preserve"> </v>
      </c>
      <c r="BS41" s="360" t="str">
        <f t="shared" si="8"/>
        <v xml:space="preserve"> </v>
      </c>
      <c r="BT41" s="361" t="str">
        <f t="shared" si="9"/>
        <v xml:space="preserve"> </v>
      </c>
      <c r="BU41" s="362" t="str">
        <f t="shared" si="10"/>
        <v xml:space="preserve"> </v>
      </c>
      <c r="BV41" s="362" t="str">
        <f t="shared" si="11"/>
        <v xml:space="preserve"> </v>
      </c>
      <c r="BW41" s="362" t="str">
        <f t="shared" si="12"/>
        <v xml:space="preserve"> </v>
      </c>
      <c r="BX41" s="362" t="str">
        <f t="shared" si="13"/>
        <v xml:space="preserve"> </v>
      </c>
      <c r="BY41" s="362" t="str">
        <f t="shared" si="14"/>
        <v xml:space="preserve"> </v>
      </c>
      <c r="BZ41" s="362" t="str">
        <f t="shared" si="15"/>
        <v xml:space="preserve"> </v>
      </c>
      <c r="CA41" s="362" t="str">
        <f t="shared" si="16"/>
        <v xml:space="preserve"> </v>
      </c>
      <c r="CB41" s="363" t="str">
        <f t="shared" si="17"/>
        <v xml:space="preserve"> </v>
      </c>
      <c r="CC41" s="366" t="str">
        <f t="shared" si="18"/>
        <v xml:space="preserve"> </v>
      </c>
      <c r="CD41" s="367" t="str">
        <f t="shared" si="19"/>
        <v xml:space="preserve"> </v>
      </c>
      <c r="CE41" s="367" t="str">
        <f t="shared" si="20"/>
        <v xml:space="preserve"> </v>
      </c>
      <c r="CF41" s="367" t="str">
        <f t="shared" si="21"/>
        <v xml:space="preserve"> </v>
      </c>
      <c r="CG41" s="367" t="str">
        <f t="shared" si="22"/>
        <v xml:space="preserve"> </v>
      </c>
      <c r="CH41" s="367" t="str">
        <f t="shared" si="23"/>
        <v xml:space="preserve"> </v>
      </c>
      <c r="CI41" s="367" t="str">
        <f t="shared" si="24"/>
        <v xml:space="preserve"> </v>
      </c>
      <c r="CJ41" s="367" t="str">
        <f t="shared" si="25"/>
        <v xml:space="preserve"> </v>
      </c>
      <c r="CK41" s="368" t="str">
        <f t="shared" si="26"/>
        <v xml:space="preserve"> </v>
      </c>
      <c r="CL41" s="369" t="str">
        <f t="shared" si="73"/>
        <v xml:space="preserve"> </v>
      </c>
      <c r="CM41" s="370" t="str">
        <f t="shared" si="74"/>
        <v xml:space="preserve"> </v>
      </c>
      <c r="CN41" s="370" t="str">
        <f t="shared" si="75"/>
        <v xml:space="preserve"> </v>
      </c>
      <c r="CO41" s="370" t="str">
        <f t="shared" si="76"/>
        <v xml:space="preserve"> </v>
      </c>
      <c r="CP41" s="370" t="str">
        <f t="shared" si="77"/>
        <v xml:space="preserve"> </v>
      </c>
      <c r="CQ41" s="370" t="str">
        <f t="shared" si="78"/>
        <v xml:space="preserve"> </v>
      </c>
      <c r="CR41" s="370" t="str">
        <f t="shared" si="27"/>
        <v xml:space="preserve"> </v>
      </c>
      <c r="CS41" s="370" t="str">
        <f t="shared" si="28"/>
        <v xml:space="preserve"> </v>
      </c>
      <c r="CT41" s="370" t="str">
        <f t="shared" si="29"/>
        <v xml:space="preserve"> </v>
      </c>
      <c r="CU41" s="370" t="str">
        <f>IF($A41="N/A"," ",IF('Pricing Inputs'!$AR$23=TRUE,Inputs!$S$22,VLOOKUP($A41,CorrelationTable,2,FALSE)))</f>
        <v xml:space="preserve"> </v>
      </c>
      <c r="CV41" s="371" t="str">
        <f>IF($A41="N/A"," ",F41+G41+(D41*('Pricing Inputs'!X76)))</f>
        <v xml:space="preserve"> </v>
      </c>
      <c r="CW41" s="372" t="str">
        <f>IF($A41="N/A"," ",IF(PV=1,0,'Pricing Inputs'!Y76))</f>
        <v xml:space="preserve"> </v>
      </c>
      <c r="CX41" s="373" t="str">
        <f t="shared" si="30"/>
        <v xml:space="preserve"> </v>
      </c>
      <c r="CY41" s="417" t="str">
        <f>IF($A41="N/A"," ",(IF(MONTH(A41)&gt;=4,IF(MONTH(A41)&lt;=10,Inputs!$S$26,Inputs!$S$27),Inputs!$S$27))*$CX41)</f>
        <v xml:space="preserve"> </v>
      </c>
      <c r="CZ41" s="374" t="str">
        <f t="shared" si="79"/>
        <v xml:space="preserve"> </v>
      </c>
      <c r="DA41" s="446" t="str">
        <f t="shared" si="80"/>
        <v xml:space="preserve"> </v>
      </c>
      <c r="DB41" s="375" t="str">
        <f t="shared" si="81"/>
        <v xml:space="preserve"> </v>
      </c>
      <c r="DC41" s="375" t="str">
        <f t="shared" si="82"/>
        <v xml:space="preserve"> </v>
      </c>
      <c r="DD41" s="376" t="str">
        <f t="shared" si="83"/>
        <v xml:space="preserve"> </v>
      </c>
      <c r="DE41" s="377" t="str">
        <f t="shared" si="84"/>
        <v xml:space="preserve"> </v>
      </c>
      <c r="DF41" s="378" t="str">
        <f t="shared" si="85"/>
        <v xml:space="preserve"> </v>
      </c>
      <c r="DG41" s="379" t="str">
        <f t="shared" si="86"/>
        <v xml:space="preserve"> </v>
      </c>
      <c r="DH41" s="380" t="str">
        <f>IF($A41="N/A"," ",IF(Option=1,$D41*Inputs!$S$15*SUM(AS41:BA41),0))</f>
        <v xml:space="preserve"> </v>
      </c>
      <c r="DI41" s="381" t="str">
        <f>IF($A41="N/A"," ",IF(Option=1,$D41*Inputs!$S$16*SUM(AS41:BA41),0))</f>
        <v xml:space="preserve"> </v>
      </c>
      <c r="DJ41" s="463" t="str">
        <f t="shared" si="87"/>
        <v xml:space="preserve"> </v>
      </c>
      <c r="DK41" s="463" t="str">
        <f t="shared" si="88"/>
        <v xml:space="preserve"> </v>
      </c>
      <c r="DL41" s="463" t="str">
        <f t="shared" si="89"/>
        <v xml:space="preserve"> </v>
      </c>
      <c r="DM41" s="463" t="str">
        <f t="shared" si="90"/>
        <v xml:space="preserve"> </v>
      </c>
    </row>
    <row r="42" spans="1:117" x14ac:dyDescent="0.2">
      <c r="A42" s="343" t="str">
        <f>IF(A41="N/A","N/A",IF(EDATE(A41,1)&gt;Inputs!$S$5,"N/A",EDATE(A41,1)))</f>
        <v>N/A</v>
      </c>
      <c r="B42" s="344" t="str">
        <f t="shared" si="31"/>
        <v xml:space="preserve"> </v>
      </c>
      <c r="C42" s="345" t="str">
        <f t="shared" si="32"/>
        <v xml:space="preserve"> </v>
      </c>
      <c r="D42" s="346" t="str">
        <f t="shared" si="33"/>
        <v xml:space="preserve"> </v>
      </c>
      <c r="E42" s="347" t="str">
        <f t="shared" si="34"/>
        <v xml:space="preserve"> </v>
      </c>
      <c r="F42" s="348" t="str">
        <f t="shared" si="35"/>
        <v xml:space="preserve"> </v>
      </c>
      <c r="G42" s="348" t="str">
        <f>IF(A42="N/A"," ",Perstart/VLOOKUP(Dayrun,'Pricing Inputs'!$AQ$4:$AS$14,3)/(CY42/CX42))</f>
        <v xml:space="preserve"> </v>
      </c>
      <c r="H42" s="349" t="str">
        <f t="shared" si="36"/>
        <v xml:space="preserve"> </v>
      </c>
      <c r="I42" s="350" t="str">
        <f t="shared" si="37"/>
        <v xml:space="preserve"> </v>
      </c>
      <c r="J42" s="351" t="str">
        <f t="shared" si="38"/>
        <v xml:space="preserve"> </v>
      </c>
      <c r="K42" s="351" t="str">
        <f t="shared" si="39"/>
        <v xml:space="preserve"> </v>
      </c>
      <c r="L42" s="351" t="str">
        <f t="shared" si="40"/>
        <v xml:space="preserve"> </v>
      </c>
      <c r="M42" s="351" t="str">
        <f t="shared" si="41"/>
        <v xml:space="preserve"> </v>
      </c>
      <c r="N42" s="351" t="str">
        <f t="shared" si="42"/>
        <v xml:space="preserve"> </v>
      </c>
      <c r="O42" s="351" t="str">
        <f t="shared" si="43"/>
        <v xml:space="preserve"> </v>
      </c>
      <c r="P42" s="351" t="str">
        <f t="shared" si="44"/>
        <v xml:space="preserve"> </v>
      </c>
      <c r="Q42" s="352" t="str">
        <f t="shared" si="45"/>
        <v xml:space="preserve"> </v>
      </c>
      <c r="R42" s="353" t="str">
        <f t="shared" si="46"/>
        <v xml:space="preserve"> </v>
      </c>
      <c r="S42" s="347" t="str">
        <f t="shared" si="47"/>
        <v xml:space="preserve"> </v>
      </c>
      <c r="T42" s="347" t="str">
        <f t="shared" si="48"/>
        <v xml:space="preserve"> </v>
      </c>
      <c r="U42" s="347" t="str">
        <f t="shared" si="49"/>
        <v xml:space="preserve"> </v>
      </c>
      <c r="V42" s="347" t="str">
        <f t="shared" si="50"/>
        <v xml:space="preserve"> </v>
      </c>
      <c r="W42" s="347" t="str">
        <f t="shared" si="51"/>
        <v xml:space="preserve"> </v>
      </c>
      <c r="X42" s="347" t="str">
        <f t="shared" si="52"/>
        <v xml:space="preserve"> </v>
      </c>
      <c r="Y42" s="347" t="str">
        <f t="shared" si="53"/>
        <v xml:space="preserve"> </v>
      </c>
      <c r="Z42" s="354" t="str">
        <f t="shared" si="54"/>
        <v xml:space="preserve"> </v>
      </c>
      <c r="AA42" s="350" t="str">
        <f>IF($A42="N/A"," ",IF(Dayrun&gt;=3,(MAX(0,(_xll.xSPRDOPT(I42,($E42-'Pricing Inputs'!$X77*$D42),$CV42,0,($CN42+IF(Smile=TRUE,VLOOKUP(MAX(-5,$H42-I42),Volsmile,2),0)),$CT42,$CU42,($A42-DateToday)+15,ABS(Option-2),0)-R42))),0))</f>
        <v xml:space="preserve"> </v>
      </c>
      <c r="AB42" s="351" t="str">
        <f>IF($A42="N/A"," ",IF(Dayrun&gt;=6,MAX(0,(_xll.xSPRDOPT(J42,($E42-'Pricing Inputs'!$X77*$D42),$CV42,0,($CN42+IF(Smile=TRUE,VLOOKUP(MAX(-5,$H42-J42),Volsmile,2),0)),$CT42,$CU42,($A42-DateToday)+15,ABS(Option-2),0)-S42)),0))</f>
        <v xml:space="preserve"> </v>
      </c>
      <c r="AC42" s="351" t="str">
        <f>IF($A42="N/A"," ",IF(OR(Dayrun&lt;=2,Dayrun&gt;=9),IF(OffPeakEx=TRUE,MAX(0,(_xll.xSPRDOPT(K42,($E42-'Pricing Inputs'!$X77*$D42),$CV42,0,($CQ42+IF(Smile=TRUE,VLOOKUP(MAX(-5,$H42-K42),Volsmile,2),0)),$CT42,$CU42,($A42-DateToday)+15,ABS(Option-2),0)-T42)),0),0))</f>
        <v xml:space="preserve"> </v>
      </c>
      <c r="AD42" s="351" t="str">
        <f>IF($A42="N/A"," ",IF(OR(Dayrun=1,Dayrun=4,Dayrun=5,Dayrun=7,Dayrun=8,Dayrun=10,Dayrun=11),MAX(0,(_xll.xSPRDOPT(L42,($E42-'Pricing Inputs'!$X77*$D42),$CV42,0,($CQ42+IF(Smile=TRUE,VLOOKUP(MAX(-5,$H42-L42),Volsmile,2),0)),$CT42,$CU42,($A42-DateToday)+15,ABS(Option-2),0)-U42)),0))</f>
        <v xml:space="preserve"> </v>
      </c>
      <c r="AE42" s="351" t="str">
        <f>IF($A42="N/A"," ",IF(OR(Dayrun=1,Dayrun=7,Dayrun=8,Dayrun=10,Dayrun=11),MAX(0,(_xll.xSPRDOPT(M42,($E42-'Pricing Inputs'!$X77*$D42),$CV42,0,($CQ42+IF(Smile=TRUE,VLOOKUP(MAX(-5,$H42-M42),Volsmile,2),0)),$CT42,$CU42,($A42-DateToday)+15,ABS(Option-2),0)-V42)),0))</f>
        <v xml:space="preserve"> </v>
      </c>
      <c r="AF42" s="351" t="str">
        <f>IF($A42="N/A"," ",IF(OR(Dayrun&lt;=2,Dayrun&gt;=10),IF(OffPeakEx=TRUE,MAX(0,(_xll.xSPRDOPT(N42,($E42-'Pricing Inputs'!$X77*$D42),$CV42,0,($CQ42+IF(Smile=TRUE,VLOOKUP(MAX(-5,$H42-N42),Volsmile,2),0)),$CT42,$CU42,($A42-DateToday)+15,ABS(Option-2),0)-W42)),0),0))</f>
        <v xml:space="preserve"> </v>
      </c>
      <c r="AG42" s="351" t="str">
        <f>IF($A42="N/A"," ",IF(OR(Dayrun=1,Dayrun=5,Dayrun=8,Dayrun=11),MAX(0,(_xll.xSPRDOPT(O42,($E42-'Pricing Inputs'!$X77*$D42),$CV42,0,($CQ42+IF(Smile=TRUE,VLOOKUP(MAX(-5,$H42-O42),Volsmile,2),0)),$CT42,$CU42,($A42-DateToday)+15,ABS(Option-2),0)-X42)),0))</f>
        <v xml:space="preserve"> </v>
      </c>
      <c r="AH42" s="351" t="str">
        <f>IF($A42="N/A"," ",IF(OR(Dayrun=1,Dayrun=8,Dayrun=11),MAX(0,(_xll.xSPRDOPT(P42,($E42-'Pricing Inputs'!$X77*$D42),$CV42,0,($CQ42+IF(Smile=TRUE,VLOOKUP(MAX(-5,$H42-P42),Volsmile,2),0)),$CT42,$CU42,($A42-DateToday)+15,ABS(Option-2),0)-Y42)),0))</f>
        <v xml:space="preserve"> </v>
      </c>
      <c r="AI42" s="351" t="str">
        <f>IF($A42="N/A"," ",IF(OR(Dayrun&lt;=2,Dayrun&gt;=11),IF(OffPeakEx=TRUE,MAX(0,(_xll.xSPRDOPT(Q42,($E42-'Pricing Inputs'!$X77*$D42),$CV42,0,($CQ42+IF(Smile=TRUE,VLOOKUP(MAX(-5,$H42-Q42),Volsmile,2),0)),$CT42,$CU42,($A42-DateToday)+15,ABS(Option-2),0)-Z42)),0),0))</f>
        <v xml:space="preserve"> </v>
      </c>
      <c r="AJ42" s="355" t="str">
        <f t="shared" si="55"/>
        <v xml:space="preserve"> </v>
      </c>
      <c r="AK42" s="356" t="str">
        <f t="shared" si="56"/>
        <v xml:space="preserve"> </v>
      </c>
      <c r="AL42" s="356" t="str">
        <f t="shared" si="57"/>
        <v xml:space="preserve"> </v>
      </c>
      <c r="AM42" s="356" t="str">
        <f t="shared" si="58"/>
        <v xml:space="preserve"> </v>
      </c>
      <c r="AN42" s="356" t="str">
        <f t="shared" si="59"/>
        <v xml:space="preserve"> </v>
      </c>
      <c r="AO42" s="356" t="str">
        <f t="shared" si="60"/>
        <v xml:space="preserve"> </v>
      </c>
      <c r="AP42" s="356" t="str">
        <f t="shared" si="61"/>
        <v xml:space="preserve"> </v>
      </c>
      <c r="AQ42" s="356" t="str">
        <f t="shared" si="62"/>
        <v xml:space="preserve"> </v>
      </c>
      <c r="AR42" s="357" t="str">
        <f t="shared" si="63"/>
        <v xml:space="preserve"> </v>
      </c>
      <c r="AS42" s="364" t="str">
        <f t="shared" si="64"/>
        <v xml:space="preserve"> </v>
      </c>
      <c r="AT42" s="364" t="str">
        <f t="shared" si="65"/>
        <v xml:space="preserve"> </v>
      </c>
      <c r="AU42" s="364" t="str">
        <f t="shared" si="66"/>
        <v xml:space="preserve"> </v>
      </c>
      <c r="AV42" s="364" t="str">
        <f t="shared" si="67"/>
        <v xml:space="preserve"> </v>
      </c>
      <c r="AW42" s="364" t="str">
        <f t="shared" si="68"/>
        <v xml:space="preserve"> </v>
      </c>
      <c r="AX42" s="364" t="str">
        <f t="shared" si="69"/>
        <v xml:space="preserve"> </v>
      </c>
      <c r="AY42" s="364" t="str">
        <f t="shared" si="70"/>
        <v xml:space="preserve"> </v>
      </c>
      <c r="AZ42" s="364" t="str">
        <f t="shared" si="71"/>
        <v xml:space="preserve"> </v>
      </c>
      <c r="BA42" s="365" t="str">
        <f t="shared" si="72"/>
        <v xml:space="preserve"> </v>
      </c>
      <c r="BB42" s="461" t="str">
        <f>IF($A42="N/A"," ",IF(Dayrun&gt;=3,(MAX(0,(_xll.xSPRDOPT(I42,($E42-'Pricing Inputs'!$X77*$D42),$CV42,0,($CN42+IF(Smile=TRUE,VLOOKUP(MAX(-5,$H42-I42),Volsmile,2),0)),$CT42,$CU42,($A42-DateToday)+15,ABS(Option-2),1)*DE42*8))),0))</f>
        <v xml:space="preserve"> </v>
      </c>
      <c r="BC42" s="460" t="str">
        <f>IF($A42="N/A"," ",IF(Dayrun&gt;=6,MAX(0,(_xll.xSPRDOPT(J42,($E42-'Pricing Inputs'!$X77*$D42),$CV42,0,($CN42+IF(Smile=TRUE,VLOOKUP(MAX(-5,$H42-J42),Volsmile,2),0)),$CT42,$CU42,($A42-DateToday)+15,ABS(Option-2),1)*DE42*8)),0))</f>
        <v xml:space="preserve"> </v>
      </c>
      <c r="BD42" s="460" t="str">
        <f>IF($A42="N/A"," ",IF(OR(Dayrun&lt;=2,Dayrun&gt;=9),IF(OffPeakEx=TRUE,MAX(0,(_xll.xSPRDOPT(K42,($E42-'Pricing Inputs'!$X77*$D42),$CV42,0,($CQ42+IF(Smile=TRUE,VLOOKUP(MAX(-5,$H42-K42),Volsmile,2),0)),$CT42,$CU42,($A42-DateToday)+15,ABS(Option-2),1)*DE42*8)),0),0))</f>
        <v xml:space="preserve"> </v>
      </c>
      <c r="BE42" s="460" t="str">
        <f>IF($A42="N/A"," ",IF(OR(Dayrun=1,Dayrun=4,Dayrun=5,Dayrun=7,Dayrun=8,Dayrun=10,Dayrun=11),MAX(0,(_xll.xSPRDOPT(L42,($E42-'Pricing Inputs'!$X77*$D42),$CV42,0,($CQ42+IF(Smile=TRUE,VLOOKUP(MAX(-5,$H42-L42),Volsmile,2),0)),$CT42,$CU42,($A42-DateToday)+15,ABS(Option-2),1)*DF42*8)),0))</f>
        <v xml:space="preserve"> </v>
      </c>
      <c r="BF42" s="460" t="str">
        <f>IF($A42="N/A"," ",IF(OR(Dayrun=1,Dayrun=7,Dayrun=8,Dayrun=10,Dayrun=11),MAX(0,(_xll.xSPRDOPT(M42,($E42-'Pricing Inputs'!$X77*$D42),$CV42,0,($CQ42+IF(Smile=TRUE,VLOOKUP(MAX(-5,$H42-M42),Volsmile,2),0)),$CT42,$CU42,($A42-DateToday)+15,ABS(Option-2),1)*DF42*8)),0))</f>
        <v xml:space="preserve"> </v>
      </c>
      <c r="BG42" s="460" t="str">
        <f>IF($A42="N/A"," ",IF(OR(Dayrun&lt;=2,Dayrun&gt;=10),IF(OffPeakEx=TRUE,MAX(0,(_xll.xSPRDOPT(N42,($E42-'Pricing Inputs'!$X77*$D42),$CV42,0,($CQ42+IF(Smile=TRUE,VLOOKUP(MAX(-5,$H42-N42),Volsmile,2),0)),$CT42,$CU42,($A42-DateToday)+15,ABS(Option-2),1)*DF42*8)),0),0))</f>
        <v xml:space="preserve"> </v>
      </c>
      <c r="BH42" s="460" t="str">
        <f>IF($A42="N/A"," ",IF(OR(Dayrun=1,Dayrun=5,Dayrun=8,Dayrun=11),MAX(0,(_xll.xSPRDOPT(O42,($E42-'Pricing Inputs'!$X77*$D42),$CV42,0,($CQ42+IF(Smile=TRUE,VLOOKUP(MAX(-5,$H42-O42),Volsmile,2),0)),$CT42,$CU42,($A42-DateToday)+15,ABS(Option-2),1)*DG42*8)),0))</f>
        <v xml:space="preserve"> </v>
      </c>
      <c r="BI42" s="460" t="str">
        <f>IF($A42="N/A"," ",IF(OR(Dayrun=1,Dayrun=8,Dayrun=11),MAX(0,(_xll.xSPRDOPT(P42,($E42-'Pricing Inputs'!$X77*$D42),$CV42,0,($CQ42+IF(Smile=TRUE,VLOOKUP(MAX(-5,$H42-P42),Volsmile,2),0)),$CT42,$CU42,($A42-DateToday)+15,ABS(Option-2),1)*DG42*8)),0))</f>
        <v xml:space="preserve"> </v>
      </c>
      <c r="BJ42" s="462" t="str">
        <f>IF($A42="N/A"," ",IF(OR(Dayrun&lt;=2,Dayrun&gt;=11),IF(OffPeakEx=TRUE,MAX(0,(_xll.xSPRDOPT(Q42,($E42-'Pricing Inputs'!$X77*$D42),$CV42,0,($CQ42+IF(Smile=TRUE,VLOOKUP(MAX(-5,$H42-Q42),Volsmile,2),0)),$CT42,$CU42,($A42-DateToday)+15,ABS(Option-2),1)*DG42*8)),0),0))</f>
        <v xml:space="preserve"> </v>
      </c>
      <c r="BK42" s="358" t="str">
        <f t="shared" si="0"/>
        <v xml:space="preserve"> </v>
      </c>
      <c r="BL42" s="359" t="str">
        <f t="shared" si="1"/>
        <v xml:space="preserve"> </v>
      </c>
      <c r="BM42" s="359" t="str">
        <f t="shared" si="2"/>
        <v xml:space="preserve"> </v>
      </c>
      <c r="BN42" s="359" t="str">
        <f t="shared" si="3"/>
        <v xml:space="preserve"> </v>
      </c>
      <c r="BO42" s="359" t="str">
        <f t="shared" si="4"/>
        <v xml:space="preserve"> </v>
      </c>
      <c r="BP42" s="359" t="str">
        <f t="shared" si="5"/>
        <v xml:space="preserve"> </v>
      </c>
      <c r="BQ42" s="359" t="str">
        <f t="shared" si="6"/>
        <v xml:space="preserve"> </v>
      </c>
      <c r="BR42" s="359" t="str">
        <f t="shared" si="7"/>
        <v xml:space="preserve"> </v>
      </c>
      <c r="BS42" s="360" t="str">
        <f t="shared" si="8"/>
        <v xml:space="preserve"> </v>
      </c>
      <c r="BT42" s="361" t="str">
        <f t="shared" si="9"/>
        <v xml:space="preserve"> </v>
      </c>
      <c r="BU42" s="362" t="str">
        <f t="shared" si="10"/>
        <v xml:space="preserve"> </v>
      </c>
      <c r="BV42" s="362" t="str">
        <f t="shared" si="11"/>
        <v xml:space="preserve"> </v>
      </c>
      <c r="BW42" s="362" t="str">
        <f t="shared" si="12"/>
        <v xml:space="preserve"> </v>
      </c>
      <c r="BX42" s="362" t="str">
        <f t="shared" si="13"/>
        <v xml:space="preserve"> </v>
      </c>
      <c r="BY42" s="362" t="str">
        <f t="shared" si="14"/>
        <v xml:space="preserve"> </v>
      </c>
      <c r="BZ42" s="362" t="str">
        <f t="shared" si="15"/>
        <v xml:space="preserve"> </v>
      </c>
      <c r="CA42" s="362" t="str">
        <f t="shared" si="16"/>
        <v xml:space="preserve"> </v>
      </c>
      <c r="CB42" s="363" t="str">
        <f t="shared" si="17"/>
        <v xml:space="preserve"> </v>
      </c>
      <c r="CC42" s="366" t="str">
        <f t="shared" si="18"/>
        <v xml:space="preserve"> </v>
      </c>
      <c r="CD42" s="367" t="str">
        <f t="shared" si="19"/>
        <v xml:space="preserve"> </v>
      </c>
      <c r="CE42" s="367" t="str">
        <f t="shared" si="20"/>
        <v xml:space="preserve"> </v>
      </c>
      <c r="CF42" s="367" t="str">
        <f t="shared" si="21"/>
        <v xml:space="preserve"> </v>
      </c>
      <c r="CG42" s="367" t="str">
        <f t="shared" si="22"/>
        <v xml:space="preserve"> </v>
      </c>
      <c r="CH42" s="367" t="str">
        <f t="shared" si="23"/>
        <v xml:space="preserve"> </v>
      </c>
      <c r="CI42" s="367" t="str">
        <f t="shared" si="24"/>
        <v xml:space="preserve"> </v>
      </c>
      <c r="CJ42" s="367" t="str">
        <f t="shared" si="25"/>
        <v xml:space="preserve"> </v>
      </c>
      <c r="CK42" s="368" t="str">
        <f t="shared" si="26"/>
        <v xml:space="preserve"> </v>
      </c>
      <c r="CL42" s="369" t="str">
        <f t="shared" si="73"/>
        <v xml:space="preserve"> </v>
      </c>
      <c r="CM42" s="370" t="str">
        <f t="shared" si="74"/>
        <v xml:space="preserve"> </v>
      </c>
      <c r="CN42" s="370" t="str">
        <f t="shared" si="75"/>
        <v xml:space="preserve"> </v>
      </c>
      <c r="CO42" s="370" t="str">
        <f t="shared" si="76"/>
        <v xml:space="preserve"> </v>
      </c>
      <c r="CP42" s="370" t="str">
        <f t="shared" si="77"/>
        <v xml:space="preserve"> </v>
      </c>
      <c r="CQ42" s="370" t="str">
        <f t="shared" si="78"/>
        <v xml:space="preserve"> </v>
      </c>
      <c r="CR42" s="370" t="str">
        <f t="shared" si="27"/>
        <v xml:space="preserve"> </v>
      </c>
      <c r="CS42" s="370" t="str">
        <f t="shared" si="28"/>
        <v xml:space="preserve"> </v>
      </c>
      <c r="CT42" s="370" t="str">
        <f t="shared" si="29"/>
        <v xml:space="preserve"> </v>
      </c>
      <c r="CU42" s="370" t="str">
        <f>IF($A42="N/A"," ",IF('Pricing Inputs'!$AR$23=TRUE,Inputs!$S$22,VLOOKUP($A42,CorrelationTable,2,FALSE)))</f>
        <v xml:space="preserve"> </v>
      </c>
      <c r="CV42" s="371" t="str">
        <f>IF($A42="N/A"," ",F42+G42+(D42*('Pricing Inputs'!X77)))</f>
        <v xml:space="preserve"> </v>
      </c>
      <c r="CW42" s="372" t="str">
        <f>IF($A42="N/A"," ",IF(PV=1,0,'Pricing Inputs'!Y77))</f>
        <v xml:space="preserve"> </v>
      </c>
      <c r="CX42" s="373" t="str">
        <f t="shared" si="30"/>
        <v xml:space="preserve"> </v>
      </c>
      <c r="CY42" s="417" t="str">
        <f>IF($A42="N/A"," ",(IF(MONTH(A42)&gt;=4,IF(MONTH(A42)&lt;=10,Inputs!$S$26,Inputs!$S$27),Inputs!$S$27))*$CX42)</f>
        <v xml:space="preserve"> </v>
      </c>
      <c r="CZ42" s="374" t="str">
        <f t="shared" si="79"/>
        <v xml:space="preserve"> </v>
      </c>
      <c r="DA42" s="446" t="str">
        <f t="shared" si="80"/>
        <v xml:space="preserve"> </v>
      </c>
      <c r="DB42" s="375" t="str">
        <f t="shared" si="81"/>
        <v xml:space="preserve"> </v>
      </c>
      <c r="DC42" s="375" t="str">
        <f t="shared" si="82"/>
        <v xml:space="preserve"> </v>
      </c>
      <c r="DD42" s="376" t="str">
        <f t="shared" si="83"/>
        <v xml:space="preserve"> </v>
      </c>
      <c r="DE42" s="377" t="str">
        <f t="shared" si="84"/>
        <v xml:space="preserve"> </v>
      </c>
      <c r="DF42" s="378" t="str">
        <f t="shared" si="85"/>
        <v xml:space="preserve"> </v>
      </c>
      <c r="DG42" s="379" t="str">
        <f t="shared" si="86"/>
        <v xml:space="preserve"> </v>
      </c>
      <c r="DH42" s="380" t="str">
        <f>IF($A42="N/A"," ",IF(Option=1,$D42*Inputs!$S$15*SUM(AS42:BA42),0))</f>
        <v xml:space="preserve"> </v>
      </c>
      <c r="DI42" s="381" t="str">
        <f>IF($A42="N/A"," ",IF(Option=1,$D42*Inputs!$S$16*SUM(AS42:BA42),0))</f>
        <v xml:space="preserve"> </v>
      </c>
      <c r="DJ42" s="463" t="str">
        <f t="shared" si="87"/>
        <v xml:space="preserve"> </v>
      </c>
      <c r="DK42" s="463" t="str">
        <f t="shared" si="88"/>
        <v xml:space="preserve"> </v>
      </c>
      <c r="DL42" s="463" t="str">
        <f t="shared" si="89"/>
        <v xml:space="preserve"> </v>
      </c>
      <c r="DM42" s="463" t="str">
        <f t="shared" si="90"/>
        <v xml:space="preserve"> </v>
      </c>
    </row>
    <row r="43" spans="1:117" x14ac:dyDescent="0.2">
      <c r="A43" s="343" t="str">
        <f>IF(A42="N/A","N/A",IF(EDATE(A42,1)&gt;Inputs!$S$5,"N/A",EDATE(A42,1)))</f>
        <v>N/A</v>
      </c>
      <c r="B43" s="344" t="str">
        <f t="shared" si="31"/>
        <v xml:space="preserve"> </v>
      </c>
      <c r="C43" s="345" t="str">
        <f t="shared" si="32"/>
        <v xml:space="preserve"> </v>
      </c>
      <c r="D43" s="346" t="str">
        <f t="shared" si="33"/>
        <v xml:space="preserve"> </v>
      </c>
      <c r="E43" s="347" t="str">
        <f t="shared" si="34"/>
        <v xml:space="preserve"> </v>
      </c>
      <c r="F43" s="348" t="str">
        <f t="shared" si="35"/>
        <v xml:space="preserve"> </v>
      </c>
      <c r="G43" s="348" t="str">
        <f>IF(A43="N/A"," ",Perstart/VLOOKUP(Dayrun,'Pricing Inputs'!$AQ$4:$AS$14,3)/(CY43/CX43))</f>
        <v xml:space="preserve"> </v>
      </c>
      <c r="H43" s="349" t="str">
        <f t="shared" si="36"/>
        <v xml:space="preserve"> </v>
      </c>
      <c r="I43" s="350" t="str">
        <f t="shared" si="37"/>
        <v xml:space="preserve"> </v>
      </c>
      <c r="J43" s="351" t="str">
        <f t="shared" si="38"/>
        <v xml:space="preserve"> </v>
      </c>
      <c r="K43" s="351" t="str">
        <f t="shared" si="39"/>
        <v xml:space="preserve"> </v>
      </c>
      <c r="L43" s="351" t="str">
        <f t="shared" si="40"/>
        <v xml:space="preserve"> </v>
      </c>
      <c r="M43" s="351" t="str">
        <f t="shared" si="41"/>
        <v xml:space="preserve"> </v>
      </c>
      <c r="N43" s="351" t="str">
        <f t="shared" si="42"/>
        <v xml:space="preserve"> </v>
      </c>
      <c r="O43" s="351" t="str">
        <f t="shared" si="43"/>
        <v xml:space="preserve"> </v>
      </c>
      <c r="P43" s="351" t="str">
        <f t="shared" si="44"/>
        <v xml:space="preserve"> </v>
      </c>
      <c r="Q43" s="352" t="str">
        <f t="shared" si="45"/>
        <v xml:space="preserve"> </v>
      </c>
      <c r="R43" s="353" t="str">
        <f t="shared" si="46"/>
        <v xml:space="preserve"> </v>
      </c>
      <c r="S43" s="347" t="str">
        <f t="shared" si="47"/>
        <v xml:space="preserve"> </v>
      </c>
      <c r="T43" s="347" t="str">
        <f t="shared" si="48"/>
        <v xml:space="preserve"> </v>
      </c>
      <c r="U43" s="347" t="str">
        <f t="shared" si="49"/>
        <v xml:space="preserve"> </v>
      </c>
      <c r="V43" s="347" t="str">
        <f t="shared" si="50"/>
        <v xml:space="preserve"> </v>
      </c>
      <c r="W43" s="347" t="str">
        <f t="shared" si="51"/>
        <v xml:space="preserve"> </v>
      </c>
      <c r="X43" s="347" t="str">
        <f t="shared" si="52"/>
        <v xml:space="preserve"> </v>
      </c>
      <c r="Y43" s="347" t="str">
        <f t="shared" si="53"/>
        <v xml:space="preserve"> </v>
      </c>
      <c r="Z43" s="354" t="str">
        <f t="shared" si="54"/>
        <v xml:space="preserve"> </v>
      </c>
      <c r="AA43" s="350" t="str">
        <f>IF($A43="N/A"," ",IF(Dayrun&gt;=3,(MAX(0,(_xll.xSPRDOPT(I43,($E43-'Pricing Inputs'!$X78*$D43),$CV43,0,($CN43+IF(Smile=TRUE,VLOOKUP(MAX(-5,$H43-I43),Volsmile,2),0)),$CT43,$CU43,($A43-DateToday)+15,ABS(Option-2),0)-R43))),0))</f>
        <v xml:space="preserve"> </v>
      </c>
      <c r="AB43" s="351" t="str">
        <f>IF($A43="N/A"," ",IF(Dayrun&gt;=6,MAX(0,(_xll.xSPRDOPT(J43,($E43-'Pricing Inputs'!$X78*$D43),$CV43,0,($CN43+IF(Smile=TRUE,VLOOKUP(MAX(-5,$H43-J43),Volsmile,2),0)),$CT43,$CU43,($A43-DateToday)+15,ABS(Option-2),0)-S43)),0))</f>
        <v xml:space="preserve"> </v>
      </c>
      <c r="AC43" s="351" t="str">
        <f>IF($A43="N/A"," ",IF(OR(Dayrun&lt;=2,Dayrun&gt;=9),IF(OffPeakEx=TRUE,MAX(0,(_xll.xSPRDOPT(K43,($E43-'Pricing Inputs'!$X78*$D43),$CV43,0,($CQ43+IF(Smile=TRUE,VLOOKUP(MAX(-5,$H43-K43),Volsmile,2),0)),$CT43,$CU43,($A43-DateToday)+15,ABS(Option-2),0)-T43)),0),0))</f>
        <v xml:space="preserve"> </v>
      </c>
      <c r="AD43" s="351" t="str">
        <f>IF($A43="N/A"," ",IF(OR(Dayrun=1,Dayrun=4,Dayrun=5,Dayrun=7,Dayrun=8,Dayrun=10,Dayrun=11),MAX(0,(_xll.xSPRDOPT(L43,($E43-'Pricing Inputs'!$X78*$D43),$CV43,0,($CQ43+IF(Smile=TRUE,VLOOKUP(MAX(-5,$H43-L43),Volsmile,2),0)),$CT43,$CU43,($A43-DateToday)+15,ABS(Option-2),0)-U43)),0))</f>
        <v xml:space="preserve"> </v>
      </c>
      <c r="AE43" s="351" t="str">
        <f>IF($A43="N/A"," ",IF(OR(Dayrun=1,Dayrun=7,Dayrun=8,Dayrun=10,Dayrun=11),MAX(0,(_xll.xSPRDOPT(M43,($E43-'Pricing Inputs'!$X78*$D43),$CV43,0,($CQ43+IF(Smile=TRUE,VLOOKUP(MAX(-5,$H43-M43),Volsmile,2),0)),$CT43,$CU43,($A43-DateToday)+15,ABS(Option-2),0)-V43)),0))</f>
        <v xml:space="preserve"> </v>
      </c>
      <c r="AF43" s="351" t="str">
        <f>IF($A43="N/A"," ",IF(OR(Dayrun&lt;=2,Dayrun&gt;=10),IF(OffPeakEx=TRUE,MAX(0,(_xll.xSPRDOPT(N43,($E43-'Pricing Inputs'!$X78*$D43),$CV43,0,($CQ43+IF(Smile=TRUE,VLOOKUP(MAX(-5,$H43-N43),Volsmile,2),0)),$CT43,$CU43,($A43-DateToday)+15,ABS(Option-2),0)-W43)),0),0))</f>
        <v xml:space="preserve"> </v>
      </c>
      <c r="AG43" s="351" t="str">
        <f>IF($A43="N/A"," ",IF(OR(Dayrun=1,Dayrun=5,Dayrun=8,Dayrun=11),MAX(0,(_xll.xSPRDOPT(O43,($E43-'Pricing Inputs'!$X78*$D43),$CV43,0,($CQ43+IF(Smile=TRUE,VLOOKUP(MAX(-5,$H43-O43),Volsmile,2),0)),$CT43,$CU43,($A43-DateToday)+15,ABS(Option-2),0)-X43)),0))</f>
        <v xml:space="preserve"> </v>
      </c>
      <c r="AH43" s="351" t="str">
        <f>IF($A43="N/A"," ",IF(OR(Dayrun=1,Dayrun=8,Dayrun=11),MAX(0,(_xll.xSPRDOPT(P43,($E43-'Pricing Inputs'!$X78*$D43),$CV43,0,($CQ43+IF(Smile=TRUE,VLOOKUP(MAX(-5,$H43-P43),Volsmile,2),0)),$CT43,$CU43,($A43-DateToday)+15,ABS(Option-2),0)-Y43)),0))</f>
        <v xml:space="preserve"> </v>
      </c>
      <c r="AI43" s="351" t="str">
        <f>IF($A43="N/A"," ",IF(OR(Dayrun&lt;=2,Dayrun&gt;=11),IF(OffPeakEx=TRUE,MAX(0,(_xll.xSPRDOPT(Q43,($E43-'Pricing Inputs'!$X78*$D43),$CV43,0,($CQ43+IF(Smile=TRUE,VLOOKUP(MAX(-5,$H43-Q43),Volsmile,2),0)),$CT43,$CU43,($A43-DateToday)+15,ABS(Option-2),0)-Z43)),0),0))</f>
        <v xml:space="preserve"> </v>
      </c>
      <c r="AJ43" s="355" t="str">
        <f t="shared" si="55"/>
        <v xml:space="preserve"> </v>
      </c>
      <c r="AK43" s="356" t="str">
        <f t="shared" si="56"/>
        <v xml:space="preserve"> </v>
      </c>
      <c r="AL43" s="356" t="str">
        <f t="shared" si="57"/>
        <v xml:space="preserve"> </v>
      </c>
      <c r="AM43" s="356" t="str">
        <f t="shared" si="58"/>
        <v xml:space="preserve"> </v>
      </c>
      <c r="AN43" s="356" t="str">
        <f t="shared" si="59"/>
        <v xml:space="preserve"> </v>
      </c>
      <c r="AO43" s="356" t="str">
        <f t="shared" si="60"/>
        <v xml:space="preserve"> </v>
      </c>
      <c r="AP43" s="356" t="str">
        <f t="shared" si="61"/>
        <v xml:space="preserve"> </v>
      </c>
      <c r="AQ43" s="356" t="str">
        <f t="shared" si="62"/>
        <v xml:space="preserve"> </v>
      </c>
      <c r="AR43" s="357" t="str">
        <f t="shared" si="63"/>
        <v xml:space="preserve"> </v>
      </c>
      <c r="AS43" s="364" t="str">
        <f t="shared" si="64"/>
        <v xml:space="preserve"> </v>
      </c>
      <c r="AT43" s="364" t="str">
        <f t="shared" si="65"/>
        <v xml:space="preserve"> </v>
      </c>
      <c r="AU43" s="364" t="str">
        <f t="shared" si="66"/>
        <v xml:space="preserve"> </v>
      </c>
      <c r="AV43" s="364" t="str">
        <f t="shared" si="67"/>
        <v xml:space="preserve"> </v>
      </c>
      <c r="AW43" s="364" t="str">
        <f t="shared" si="68"/>
        <v xml:space="preserve"> </v>
      </c>
      <c r="AX43" s="364" t="str">
        <f t="shared" si="69"/>
        <v xml:space="preserve"> </v>
      </c>
      <c r="AY43" s="364" t="str">
        <f t="shared" si="70"/>
        <v xml:space="preserve"> </v>
      </c>
      <c r="AZ43" s="364" t="str">
        <f t="shared" si="71"/>
        <v xml:space="preserve"> </v>
      </c>
      <c r="BA43" s="365" t="str">
        <f t="shared" si="72"/>
        <v xml:space="preserve"> </v>
      </c>
      <c r="BB43" s="461" t="str">
        <f>IF($A43="N/A"," ",IF(Dayrun&gt;=3,(MAX(0,(_xll.xSPRDOPT(I43,($E43-'Pricing Inputs'!$X78*$D43),$CV43,0,($CN43+IF(Smile=TRUE,VLOOKUP(MAX(-5,$H43-I43),Volsmile,2),0)),$CT43,$CU43,($A43-DateToday)+15,ABS(Option-2),1)*DE43*8))),0))</f>
        <v xml:space="preserve"> </v>
      </c>
      <c r="BC43" s="460" t="str">
        <f>IF($A43="N/A"," ",IF(Dayrun&gt;=6,MAX(0,(_xll.xSPRDOPT(J43,($E43-'Pricing Inputs'!$X78*$D43),$CV43,0,($CN43+IF(Smile=TRUE,VLOOKUP(MAX(-5,$H43-J43),Volsmile,2),0)),$CT43,$CU43,($A43-DateToday)+15,ABS(Option-2),1)*DE43*8)),0))</f>
        <v xml:space="preserve"> </v>
      </c>
      <c r="BD43" s="460" t="str">
        <f>IF($A43="N/A"," ",IF(OR(Dayrun&lt;=2,Dayrun&gt;=9),IF(OffPeakEx=TRUE,MAX(0,(_xll.xSPRDOPT(K43,($E43-'Pricing Inputs'!$X78*$D43),$CV43,0,($CQ43+IF(Smile=TRUE,VLOOKUP(MAX(-5,$H43-K43),Volsmile,2),0)),$CT43,$CU43,($A43-DateToday)+15,ABS(Option-2),1)*DE43*8)),0),0))</f>
        <v xml:space="preserve"> </v>
      </c>
      <c r="BE43" s="460" t="str">
        <f>IF($A43="N/A"," ",IF(OR(Dayrun=1,Dayrun=4,Dayrun=5,Dayrun=7,Dayrun=8,Dayrun=10,Dayrun=11),MAX(0,(_xll.xSPRDOPT(L43,($E43-'Pricing Inputs'!$X78*$D43),$CV43,0,($CQ43+IF(Smile=TRUE,VLOOKUP(MAX(-5,$H43-L43),Volsmile,2),0)),$CT43,$CU43,($A43-DateToday)+15,ABS(Option-2),1)*DF43*8)),0))</f>
        <v xml:space="preserve"> </v>
      </c>
      <c r="BF43" s="460" t="str">
        <f>IF($A43="N/A"," ",IF(OR(Dayrun=1,Dayrun=7,Dayrun=8,Dayrun=10,Dayrun=11),MAX(0,(_xll.xSPRDOPT(M43,($E43-'Pricing Inputs'!$X78*$D43),$CV43,0,($CQ43+IF(Smile=TRUE,VLOOKUP(MAX(-5,$H43-M43),Volsmile,2),0)),$CT43,$CU43,($A43-DateToday)+15,ABS(Option-2),1)*DF43*8)),0))</f>
        <v xml:space="preserve"> </v>
      </c>
      <c r="BG43" s="460" t="str">
        <f>IF($A43="N/A"," ",IF(OR(Dayrun&lt;=2,Dayrun&gt;=10),IF(OffPeakEx=TRUE,MAX(0,(_xll.xSPRDOPT(N43,($E43-'Pricing Inputs'!$X78*$D43),$CV43,0,($CQ43+IF(Smile=TRUE,VLOOKUP(MAX(-5,$H43-N43),Volsmile,2),0)),$CT43,$CU43,($A43-DateToday)+15,ABS(Option-2),1)*DF43*8)),0),0))</f>
        <v xml:space="preserve"> </v>
      </c>
      <c r="BH43" s="460" t="str">
        <f>IF($A43="N/A"," ",IF(OR(Dayrun=1,Dayrun=5,Dayrun=8,Dayrun=11),MAX(0,(_xll.xSPRDOPT(O43,($E43-'Pricing Inputs'!$X78*$D43),$CV43,0,($CQ43+IF(Smile=TRUE,VLOOKUP(MAX(-5,$H43-O43),Volsmile,2),0)),$CT43,$CU43,($A43-DateToday)+15,ABS(Option-2),1)*DG43*8)),0))</f>
        <v xml:space="preserve"> </v>
      </c>
      <c r="BI43" s="460" t="str">
        <f>IF($A43="N/A"," ",IF(OR(Dayrun=1,Dayrun=8,Dayrun=11),MAX(0,(_xll.xSPRDOPT(P43,($E43-'Pricing Inputs'!$X78*$D43),$CV43,0,($CQ43+IF(Smile=TRUE,VLOOKUP(MAX(-5,$H43-P43),Volsmile,2),0)),$CT43,$CU43,($A43-DateToday)+15,ABS(Option-2),1)*DG43*8)),0))</f>
        <v xml:space="preserve"> </v>
      </c>
      <c r="BJ43" s="462" t="str">
        <f>IF($A43="N/A"," ",IF(OR(Dayrun&lt;=2,Dayrun&gt;=11),IF(OffPeakEx=TRUE,MAX(0,(_xll.xSPRDOPT(Q43,($E43-'Pricing Inputs'!$X78*$D43),$CV43,0,($CQ43+IF(Smile=TRUE,VLOOKUP(MAX(-5,$H43-Q43),Volsmile,2),0)),$CT43,$CU43,($A43-DateToday)+15,ABS(Option-2),1)*DG43*8)),0),0))</f>
        <v xml:space="preserve"> </v>
      </c>
      <c r="BK43" s="358" t="str">
        <f t="shared" si="0"/>
        <v xml:space="preserve"> </v>
      </c>
      <c r="BL43" s="359" t="str">
        <f t="shared" si="1"/>
        <v xml:space="preserve"> </v>
      </c>
      <c r="BM43" s="359" t="str">
        <f t="shared" si="2"/>
        <v xml:space="preserve"> </v>
      </c>
      <c r="BN43" s="359" t="str">
        <f t="shared" si="3"/>
        <v xml:space="preserve"> </v>
      </c>
      <c r="BO43" s="359" t="str">
        <f t="shared" si="4"/>
        <v xml:space="preserve"> </v>
      </c>
      <c r="BP43" s="359" t="str">
        <f t="shared" si="5"/>
        <v xml:space="preserve"> </v>
      </c>
      <c r="BQ43" s="359" t="str">
        <f t="shared" si="6"/>
        <v xml:space="preserve"> </v>
      </c>
      <c r="BR43" s="359" t="str">
        <f t="shared" si="7"/>
        <v xml:space="preserve"> </v>
      </c>
      <c r="BS43" s="360" t="str">
        <f t="shared" si="8"/>
        <v xml:space="preserve"> </v>
      </c>
      <c r="BT43" s="361" t="str">
        <f t="shared" si="9"/>
        <v xml:space="preserve"> </v>
      </c>
      <c r="BU43" s="362" t="str">
        <f t="shared" si="10"/>
        <v xml:space="preserve"> </v>
      </c>
      <c r="BV43" s="362" t="str">
        <f t="shared" si="11"/>
        <v xml:space="preserve"> </v>
      </c>
      <c r="BW43" s="362" t="str">
        <f t="shared" si="12"/>
        <v xml:space="preserve"> </v>
      </c>
      <c r="BX43" s="362" t="str">
        <f t="shared" si="13"/>
        <v xml:space="preserve"> </v>
      </c>
      <c r="BY43" s="362" t="str">
        <f t="shared" si="14"/>
        <v xml:space="preserve"> </v>
      </c>
      <c r="BZ43" s="362" t="str">
        <f t="shared" si="15"/>
        <v xml:space="preserve"> </v>
      </c>
      <c r="CA43" s="362" t="str">
        <f t="shared" si="16"/>
        <v xml:space="preserve"> </v>
      </c>
      <c r="CB43" s="363" t="str">
        <f t="shared" si="17"/>
        <v xml:space="preserve"> </v>
      </c>
      <c r="CC43" s="366" t="str">
        <f t="shared" si="18"/>
        <v xml:space="preserve"> </v>
      </c>
      <c r="CD43" s="367" t="str">
        <f t="shared" si="19"/>
        <v xml:space="preserve"> </v>
      </c>
      <c r="CE43" s="367" t="str">
        <f t="shared" si="20"/>
        <v xml:space="preserve"> </v>
      </c>
      <c r="CF43" s="367" t="str">
        <f t="shared" si="21"/>
        <v xml:space="preserve"> </v>
      </c>
      <c r="CG43" s="367" t="str">
        <f t="shared" si="22"/>
        <v xml:space="preserve"> </v>
      </c>
      <c r="CH43" s="367" t="str">
        <f t="shared" si="23"/>
        <v xml:space="preserve"> </v>
      </c>
      <c r="CI43" s="367" t="str">
        <f t="shared" si="24"/>
        <v xml:space="preserve"> </v>
      </c>
      <c r="CJ43" s="367" t="str">
        <f t="shared" si="25"/>
        <v xml:space="preserve"> </v>
      </c>
      <c r="CK43" s="368" t="str">
        <f t="shared" si="26"/>
        <v xml:space="preserve"> </v>
      </c>
      <c r="CL43" s="369" t="str">
        <f t="shared" si="73"/>
        <v xml:space="preserve"> </v>
      </c>
      <c r="CM43" s="370" t="str">
        <f t="shared" si="74"/>
        <v xml:space="preserve"> </v>
      </c>
      <c r="CN43" s="370" t="str">
        <f t="shared" si="75"/>
        <v xml:space="preserve"> </v>
      </c>
      <c r="CO43" s="370" t="str">
        <f t="shared" si="76"/>
        <v xml:space="preserve"> </v>
      </c>
      <c r="CP43" s="370" t="str">
        <f t="shared" si="77"/>
        <v xml:space="preserve"> </v>
      </c>
      <c r="CQ43" s="370" t="str">
        <f t="shared" si="78"/>
        <v xml:space="preserve"> </v>
      </c>
      <c r="CR43" s="370" t="str">
        <f t="shared" si="27"/>
        <v xml:space="preserve"> </v>
      </c>
      <c r="CS43" s="370" t="str">
        <f t="shared" si="28"/>
        <v xml:space="preserve"> </v>
      </c>
      <c r="CT43" s="370" t="str">
        <f t="shared" si="29"/>
        <v xml:space="preserve"> </v>
      </c>
      <c r="CU43" s="370" t="str">
        <f>IF($A43="N/A"," ",IF('Pricing Inputs'!$AR$23=TRUE,Inputs!$S$22,VLOOKUP($A43,CorrelationTable,2,FALSE)))</f>
        <v xml:space="preserve"> </v>
      </c>
      <c r="CV43" s="371" t="str">
        <f>IF($A43="N/A"," ",F43+G43+(D43*('Pricing Inputs'!X78)))</f>
        <v xml:space="preserve"> </v>
      </c>
      <c r="CW43" s="372" t="str">
        <f>IF($A43="N/A"," ",IF(PV=1,0,'Pricing Inputs'!Y78))</f>
        <v xml:space="preserve"> </v>
      </c>
      <c r="CX43" s="373" t="str">
        <f t="shared" si="30"/>
        <v xml:space="preserve"> </v>
      </c>
      <c r="CY43" s="417" t="str">
        <f>IF($A43="N/A"," ",(IF(MONTH(A43)&gt;=4,IF(MONTH(A43)&lt;=10,Inputs!$S$26,Inputs!$S$27),Inputs!$S$27))*$CX43)</f>
        <v xml:space="preserve"> </v>
      </c>
      <c r="CZ43" s="374" t="str">
        <f t="shared" si="79"/>
        <v xml:space="preserve"> </v>
      </c>
      <c r="DA43" s="446" t="str">
        <f t="shared" si="80"/>
        <v xml:space="preserve"> </v>
      </c>
      <c r="DB43" s="375" t="str">
        <f t="shared" si="81"/>
        <v xml:space="preserve"> </v>
      </c>
      <c r="DC43" s="375" t="str">
        <f t="shared" si="82"/>
        <v xml:space="preserve"> </v>
      </c>
      <c r="DD43" s="376" t="str">
        <f t="shared" si="83"/>
        <v xml:space="preserve"> </v>
      </c>
      <c r="DE43" s="377" t="str">
        <f t="shared" si="84"/>
        <v xml:space="preserve"> </v>
      </c>
      <c r="DF43" s="378" t="str">
        <f t="shared" si="85"/>
        <v xml:space="preserve"> </v>
      </c>
      <c r="DG43" s="379" t="str">
        <f t="shared" si="86"/>
        <v xml:space="preserve"> </v>
      </c>
      <c r="DH43" s="380" t="str">
        <f>IF($A43="N/A"," ",IF(Option=1,$D43*Inputs!$S$15*SUM(AS43:BA43),0))</f>
        <v xml:space="preserve"> </v>
      </c>
      <c r="DI43" s="381" t="str">
        <f>IF($A43="N/A"," ",IF(Option=1,$D43*Inputs!$S$16*SUM(AS43:BA43),0))</f>
        <v xml:space="preserve"> </v>
      </c>
      <c r="DJ43" s="463" t="str">
        <f t="shared" si="87"/>
        <v xml:space="preserve"> </v>
      </c>
      <c r="DK43" s="463" t="str">
        <f t="shared" si="88"/>
        <v xml:space="preserve"> </v>
      </c>
      <c r="DL43" s="463" t="str">
        <f t="shared" si="89"/>
        <v xml:space="preserve"> </v>
      </c>
      <c r="DM43" s="463" t="str">
        <f t="shared" si="90"/>
        <v xml:space="preserve"> </v>
      </c>
    </row>
    <row r="44" spans="1:117" x14ac:dyDescent="0.2">
      <c r="A44" s="343" t="str">
        <f>IF(A43="N/A","N/A",IF(EDATE(A43,1)&gt;Inputs!$S$5,"N/A",EDATE(A43,1)))</f>
        <v>N/A</v>
      </c>
      <c r="B44" s="344" t="str">
        <f t="shared" si="31"/>
        <v xml:space="preserve"> </v>
      </c>
      <c r="C44" s="345" t="str">
        <f t="shared" si="32"/>
        <v xml:space="preserve"> </v>
      </c>
      <c r="D44" s="346" t="str">
        <f t="shared" si="33"/>
        <v xml:space="preserve"> </v>
      </c>
      <c r="E44" s="347" t="str">
        <f t="shared" si="34"/>
        <v xml:space="preserve"> </v>
      </c>
      <c r="F44" s="348" t="str">
        <f t="shared" si="35"/>
        <v xml:space="preserve"> </v>
      </c>
      <c r="G44" s="348" t="str">
        <f>IF(A44="N/A"," ",Perstart/VLOOKUP(Dayrun,'Pricing Inputs'!$AQ$4:$AS$14,3)/(CY44/CX44))</f>
        <v xml:space="preserve"> </v>
      </c>
      <c r="H44" s="349" t="str">
        <f t="shared" si="36"/>
        <v xml:space="preserve"> </v>
      </c>
      <c r="I44" s="350" t="str">
        <f t="shared" si="37"/>
        <v xml:space="preserve"> </v>
      </c>
      <c r="J44" s="351" t="str">
        <f t="shared" si="38"/>
        <v xml:space="preserve"> </v>
      </c>
      <c r="K44" s="351" t="str">
        <f t="shared" si="39"/>
        <v xml:space="preserve"> </v>
      </c>
      <c r="L44" s="351" t="str">
        <f t="shared" si="40"/>
        <v xml:space="preserve"> </v>
      </c>
      <c r="M44" s="351" t="str">
        <f t="shared" si="41"/>
        <v xml:space="preserve"> </v>
      </c>
      <c r="N44" s="351" t="str">
        <f t="shared" si="42"/>
        <v xml:space="preserve"> </v>
      </c>
      <c r="O44" s="351" t="str">
        <f t="shared" si="43"/>
        <v xml:space="preserve"> </v>
      </c>
      <c r="P44" s="351" t="str">
        <f t="shared" si="44"/>
        <v xml:space="preserve"> </v>
      </c>
      <c r="Q44" s="352" t="str">
        <f t="shared" si="45"/>
        <v xml:space="preserve"> </v>
      </c>
      <c r="R44" s="353" t="str">
        <f t="shared" si="46"/>
        <v xml:space="preserve"> </v>
      </c>
      <c r="S44" s="347" t="str">
        <f t="shared" si="47"/>
        <v xml:space="preserve"> </v>
      </c>
      <c r="T44" s="347" t="str">
        <f t="shared" si="48"/>
        <v xml:space="preserve"> </v>
      </c>
      <c r="U44" s="347" t="str">
        <f t="shared" si="49"/>
        <v xml:space="preserve"> </v>
      </c>
      <c r="V44" s="347" t="str">
        <f t="shared" si="50"/>
        <v xml:space="preserve"> </v>
      </c>
      <c r="W44" s="347" t="str">
        <f t="shared" si="51"/>
        <v xml:space="preserve"> </v>
      </c>
      <c r="X44" s="347" t="str">
        <f t="shared" si="52"/>
        <v xml:space="preserve"> </v>
      </c>
      <c r="Y44" s="347" t="str">
        <f t="shared" si="53"/>
        <v xml:space="preserve"> </v>
      </c>
      <c r="Z44" s="354" t="str">
        <f t="shared" si="54"/>
        <v xml:space="preserve"> </v>
      </c>
      <c r="AA44" s="350" t="str">
        <f>IF($A44="N/A"," ",IF(Dayrun&gt;=3,(MAX(0,(_xll.xSPRDOPT(I44,($E44-'Pricing Inputs'!$X79*$D44),$CV44,0,($CN44+IF(Smile=TRUE,VLOOKUP(MAX(-5,$H44-I44),Volsmile,2),0)),$CT44,$CU44,($A44-DateToday)+15,ABS(Option-2),0)-R44))),0))</f>
        <v xml:space="preserve"> </v>
      </c>
      <c r="AB44" s="351" t="str">
        <f>IF($A44="N/A"," ",IF(Dayrun&gt;=6,MAX(0,(_xll.xSPRDOPT(J44,($E44-'Pricing Inputs'!$X79*$D44),$CV44,0,($CN44+IF(Smile=TRUE,VLOOKUP(MAX(-5,$H44-J44),Volsmile,2),0)),$CT44,$CU44,($A44-DateToday)+15,ABS(Option-2),0)-S44)),0))</f>
        <v xml:space="preserve"> </v>
      </c>
      <c r="AC44" s="351" t="str">
        <f>IF($A44="N/A"," ",IF(OR(Dayrun&lt;=2,Dayrun&gt;=9),IF(OffPeakEx=TRUE,MAX(0,(_xll.xSPRDOPT(K44,($E44-'Pricing Inputs'!$X79*$D44),$CV44,0,($CQ44+IF(Smile=TRUE,VLOOKUP(MAX(-5,$H44-K44),Volsmile,2),0)),$CT44,$CU44,($A44-DateToday)+15,ABS(Option-2),0)-T44)),0),0))</f>
        <v xml:space="preserve"> </v>
      </c>
      <c r="AD44" s="351" t="str">
        <f>IF($A44="N/A"," ",IF(OR(Dayrun=1,Dayrun=4,Dayrun=5,Dayrun=7,Dayrun=8,Dayrun=10,Dayrun=11),MAX(0,(_xll.xSPRDOPT(L44,($E44-'Pricing Inputs'!$X79*$D44),$CV44,0,($CQ44+IF(Smile=TRUE,VLOOKUP(MAX(-5,$H44-L44),Volsmile,2),0)),$CT44,$CU44,($A44-DateToday)+15,ABS(Option-2),0)-U44)),0))</f>
        <v xml:space="preserve"> </v>
      </c>
      <c r="AE44" s="351" t="str">
        <f>IF($A44="N/A"," ",IF(OR(Dayrun=1,Dayrun=7,Dayrun=8,Dayrun=10,Dayrun=11),MAX(0,(_xll.xSPRDOPT(M44,($E44-'Pricing Inputs'!$X79*$D44),$CV44,0,($CQ44+IF(Smile=TRUE,VLOOKUP(MAX(-5,$H44-M44),Volsmile,2),0)),$CT44,$CU44,($A44-DateToday)+15,ABS(Option-2),0)-V44)),0))</f>
        <v xml:space="preserve"> </v>
      </c>
      <c r="AF44" s="351" t="str">
        <f>IF($A44="N/A"," ",IF(OR(Dayrun&lt;=2,Dayrun&gt;=10),IF(OffPeakEx=TRUE,MAX(0,(_xll.xSPRDOPT(N44,($E44-'Pricing Inputs'!$X79*$D44),$CV44,0,($CQ44+IF(Smile=TRUE,VLOOKUP(MAX(-5,$H44-N44),Volsmile,2),0)),$CT44,$CU44,($A44-DateToday)+15,ABS(Option-2),0)-W44)),0),0))</f>
        <v xml:space="preserve"> </v>
      </c>
      <c r="AG44" s="351" t="str">
        <f>IF($A44="N/A"," ",IF(OR(Dayrun=1,Dayrun=5,Dayrun=8,Dayrun=11),MAX(0,(_xll.xSPRDOPT(O44,($E44-'Pricing Inputs'!$X79*$D44),$CV44,0,($CQ44+IF(Smile=TRUE,VLOOKUP(MAX(-5,$H44-O44),Volsmile,2),0)),$CT44,$CU44,($A44-DateToday)+15,ABS(Option-2),0)-X44)),0))</f>
        <v xml:space="preserve"> </v>
      </c>
      <c r="AH44" s="351" t="str">
        <f>IF($A44="N/A"," ",IF(OR(Dayrun=1,Dayrun=8,Dayrun=11),MAX(0,(_xll.xSPRDOPT(P44,($E44-'Pricing Inputs'!$X79*$D44),$CV44,0,($CQ44+IF(Smile=TRUE,VLOOKUP(MAX(-5,$H44-P44),Volsmile,2),0)),$CT44,$CU44,($A44-DateToday)+15,ABS(Option-2),0)-Y44)),0))</f>
        <v xml:space="preserve"> </v>
      </c>
      <c r="AI44" s="351" t="str">
        <f>IF($A44="N/A"," ",IF(OR(Dayrun&lt;=2,Dayrun&gt;=11),IF(OffPeakEx=TRUE,MAX(0,(_xll.xSPRDOPT(Q44,($E44-'Pricing Inputs'!$X79*$D44),$CV44,0,($CQ44+IF(Smile=TRUE,VLOOKUP(MAX(-5,$H44-Q44),Volsmile,2),0)),$CT44,$CU44,($A44-DateToday)+15,ABS(Option-2),0)-Z44)),0),0))</f>
        <v xml:space="preserve"> </v>
      </c>
      <c r="AJ44" s="355" t="str">
        <f t="shared" si="55"/>
        <v xml:space="preserve"> </v>
      </c>
      <c r="AK44" s="356" t="str">
        <f t="shared" si="56"/>
        <v xml:space="preserve"> </v>
      </c>
      <c r="AL44" s="356" t="str">
        <f t="shared" si="57"/>
        <v xml:space="preserve"> </v>
      </c>
      <c r="AM44" s="356" t="str">
        <f t="shared" si="58"/>
        <v xml:space="preserve"> </v>
      </c>
      <c r="AN44" s="356" t="str">
        <f t="shared" si="59"/>
        <v xml:space="preserve"> </v>
      </c>
      <c r="AO44" s="356" t="str">
        <f t="shared" si="60"/>
        <v xml:space="preserve"> </v>
      </c>
      <c r="AP44" s="356" t="str">
        <f t="shared" si="61"/>
        <v xml:space="preserve"> </v>
      </c>
      <c r="AQ44" s="356" t="str">
        <f t="shared" si="62"/>
        <v xml:space="preserve"> </v>
      </c>
      <c r="AR44" s="357" t="str">
        <f t="shared" si="63"/>
        <v xml:space="preserve"> </v>
      </c>
      <c r="AS44" s="364" t="str">
        <f t="shared" si="64"/>
        <v xml:space="preserve"> </v>
      </c>
      <c r="AT44" s="364" t="str">
        <f t="shared" si="65"/>
        <v xml:space="preserve"> </v>
      </c>
      <c r="AU44" s="364" t="str">
        <f t="shared" si="66"/>
        <v xml:space="preserve"> </v>
      </c>
      <c r="AV44" s="364" t="str">
        <f t="shared" si="67"/>
        <v xml:space="preserve"> </v>
      </c>
      <c r="AW44" s="364" t="str">
        <f t="shared" si="68"/>
        <v xml:space="preserve"> </v>
      </c>
      <c r="AX44" s="364" t="str">
        <f t="shared" si="69"/>
        <v xml:space="preserve"> </v>
      </c>
      <c r="AY44" s="364" t="str">
        <f t="shared" si="70"/>
        <v xml:space="preserve"> </v>
      </c>
      <c r="AZ44" s="364" t="str">
        <f t="shared" si="71"/>
        <v xml:space="preserve"> </v>
      </c>
      <c r="BA44" s="365" t="str">
        <f t="shared" si="72"/>
        <v xml:space="preserve"> </v>
      </c>
      <c r="BB44" s="461" t="str">
        <f>IF($A44="N/A"," ",IF(Dayrun&gt;=3,(MAX(0,(_xll.xSPRDOPT(I44,($E44-'Pricing Inputs'!$X79*$D44),$CV44,0,($CN44+IF(Smile=TRUE,VLOOKUP(MAX(-5,$H44-I44),Volsmile,2),0)),$CT44,$CU44,($A44-DateToday)+15,ABS(Option-2),1)*DE44*8))),0))</f>
        <v xml:space="preserve"> </v>
      </c>
      <c r="BC44" s="460" t="str">
        <f>IF($A44="N/A"," ",IF(Dayrun&gt;=6,MAX(0,(_xll.xSPRDOPT(J44,($E44-'Pricing Inputs'!$X79*$D44),$CV44,0,($CN44+IF(Smile=TRUE,VLOOKUP(MAX(-5,$H44-J44),Volsmile,2),0)),$CT44,$CU44,($A44-DateToday)+15,ABS(Option-2),1)*DE44*8)),0))</f>
        <v xml:space="preserve"> </v>
      </c>
      <c r="BD44" s="460" t="str">
        <f>IF($A44="N/A"," ",IF(OR(Dayrun&lt;=2,Dayrun&gt;=9),IF(OffPeakEx=TRUE,MAX(0,(_xll.xSPRDOPT(K44,($E44-'Pricing Inputs'!$X79*$D44),$CV44,0,($CQ44+IF(Smile=TRUE,VLOOKUP(MAX(-5,$H44-K44),Volsmile,2),0)),$CT44,$CU44,($A44-DateToday)+15,ABS(Option-2),1)*DE44*8)),0),0))</f>
        <v xml:space="preserve"> </v>
      </c>
      <c r="BE44" s="460" t="str">
        <f>IF($A44="N/A"," ",IF(OR(Dayrun=1,Dayrun=4,Dayrun=5,Dayrun=7,Dayrun=8,Dayrun=10,Dayrun=11),MAX(0,(_xll.xSPRDOPT(L44,($E44-'Pricing Inputs'!$X79*$D44),$CV44,0,($CQ44+IF(Smile=TRUE,VLOOKUP(MAX(-5,$H44-L44),Volsmile,2),0)),$CT44,$CU44,($A44-DateToday)+15,ABS(Option-2),1)*DF44*8)),0))</f>
        <v xml:space="preserve"> </v>
      </c>
      <c r="BF44" s="460" t="str">
        <f>IF($A44="N/A"," ",IF(OR(Dayrun=1,Dayrun=7,Dayrun=8,Dayrun=10,Dayrun=11),MAX(0,(_xll.xSPRDOPT(M44,($E44-'Pricing Inputs'!$X79*$D44),$CV44,0,($CQ44+IF(Smile=TRUE,VLOOKUP(MAX(-5,$H44-M44),Volsmile,2),0)),$CT44,$CU44,($A44-DateToday)+15,ABS(Option-2),1)*DF44*8)),0))</f>
        <v xml:space="preserve"> </v>
      </c>
      <c r="BG44" s="460" t="str">
        <f>IF($A44="N/A"," ",IF(OR(Dayrun&lt;=2,Dayrun&gt;=10),IF(OffPeakEx=TRUE,MAX(0,(_xll.xSPRDOPT(N44,($E44-'Pricing Inputs'!$X79*$D44),$CV44,0,($CQ44+IF(Smile=TRUE,VLOOKUP(MAX(-5,$H44-N44),Volsmile,2),0)),$CT44,$CU44,($A44-DateToday)+15,ABS(Option-2),1)*DF44*8)),0),0))</f>
        <v xml:space="preserve"> </v>
      </c>
      <c r="BH44" s="460" t="str">
        <f>IF($A44="N/A"," ",IF(OR(Dayrun=1,Dayrun=5,Dayrun=8,Dayrun=11),MAX(0,(_xll.xSPRDOPT(O44,($E44-'Pricing Inputs'!$X79*$D44),$CV44,0,($CQ44+IF(Smile=TRUE,VLOOKUP(MAX(-5,$H44-O44),Volsmile,2),0)),$CT44,$CU44,($A44-DateToday)+15,ABS(Option-2),1)*DG44*8)),0))</f>
        <v xml:space="preserve"> </v>
      </c>
      <c r="BI44" s="460" t="str">
        <f>IF($A44="N/A"," ",IF(OR(Dayrun=1,Dayrun=8,Dayrun=11),MAX(0,(_xll.xSPRDOPT(P44,($E44-'Pricing Inputs'!$X79*$D44),$CV44,0,($CQ44+IF(Smile=TRUE,VLOOKUP(MAX(-5,$H44-P44),Volsmile,2),0)),$CT44,$CU44,($A44-DateToday)+15,ABS(Option-2),1)*DG44*8)),0))</f>
        <v xml:space="preserve"> </v>
      </c>
      <c r="BJ44" s="462" t="str">
        <f>IF($A44="N/A"," ",IF(OR(Dayrun&lt;=2,Dayrun&gt;=11),IF(OffPeakEx=TRUE,MAX(0,(_xll.xSPRDOPT(Q44,($E44-'Pricing Inputs'!$X79*$D44),$CV44,0,($CQ44+IF(Smile=TRUE,VLOOKUP(MAX(-5,$H44-Q44),Volsmile,2),0)),$CT44,$CU44,($A44-DateToday)+15,ABS(Option-2),1)*DG44*8)),0),0))</f>
        <v xml:space="preserve"> </v>
      </c>
      <c r="BK44" s="358" t="str">
        <f t="shared" si="0"/>
        <v xml:space="preserve"> </v>
      </c>
      <c r="BL44" s="359" t="str">
        <f t="shared" si="1"/>
        <v xml:space="preserve"> </v>
      </c>
      <c r="BM44" s="359" t="str">
        <f t="shared" si="2"/>
        <v xml:space="preserve"> </v>
      </c>
      <c r="BN44" s="359" t="str">
        <f t="shared" si="3"/>
        <v xml:space="preserve"> </v>
      </c>
      <c r="BO44" s="359" t="str">
        <f t="shared" si="4"/>
        <v xml:space="preserve"> </v>
      </c>
      <c r="BP44" s="359" t="str">
        <f t="shared" si="5"/>
        <v xml:space="preserve"> </v>
      </c>
      <c r="BQ44" s="359" t="str">
        <f t="shared" si="6"/>
        <v xml:space="preserve"> </v>
      </c>
      <c r="BR44" s="359" t="str">
        <f t="shared" si="7"/>
        <v xml:space="preserve"> </v>
      </c>
      <c r="BS44" s="360" t="str">
        <f t="shared" si="8"/>
        <v xml:space="preserve"> </v>
      </c>
      <c r="BT44" s="361" t="str">
        <f t="shared" si="9"/>
        <v xml:space="preserve"> </v>
      </c>
      <c r="BU44" s="362" t="str">
        <f t="shared" si="10"/>
        <v xml:space="preserve"> </v>
      </c>
      <c r="BV44" s="362" t="str">
        <f t="shared" si="11"/>
        <v xml:space="preserve"> </v>
      </c>
      <c r="BW44" s="362" t="str">
        <f t="shared" si="12"/>
        <v xml:space="preserve"> </v>
      </c>
      <c r="BX44" s="362" t="str">
        <f t="shared" si="13"/>
        <v xml:space="preserve"> </v>
      </c>
      <c r="BY44" s="362" t="str">
        <f t="shared" si="14"/>
        <v xml:space="preserve"> </v>
      </c>
      <c r="BZ44" s="362" t="str">
        <f t="shared" si="15"/>
        <v xml:space="preserve"> </v>
      </c>
      <c r="CA44" s="362" t="str">
        <f t="shared" si="16"/>
        <v xml:space="preserve"> </v>
      </c>
      <c r="CB44" s="363" t="str">
        <f t="shared" si="17"/>
        <v xml:space="preserve"> </v>
      </c>
      <c r="CC44" s="366" t="str">
        <f t="shared" si="18"/>
        <v xml:space="preserve"> </v>
      </c>
      <c r="CD44" s="367" t="str">
        <f t="shared" si="19"/>
        <v xml:space="preserve"> </v>
      </c>
      <c r="CE44" s="367" t="str">
        <f t="shared" si="20"/>
        <v xml:space="preserve"> </v>
      </c>
      <c r="CF44" s="367" t="str">
        <f t="shared" si="21"/>
        <v xml:space="preserve"> </v>
      </c>
      <c r="CG44" s="367" t="str">
        <f t="shared" si="22"/>
        <v xml:space="preserve"> </v>
      </c>
      <c r="CH44" s="367" t="str">
        <f t="shared" si="23"/>
        <v xml:space="preserve"> </v>
      </c>
      <c r="CI44" s="367" t="str">
        <f t="shared" si="24"/>
        <v xml:space="preserve"> </v>
      </c>
      <c r="CJ44" s="367" t="str">
        <f t="shared" si="25"/>
        <v xml:space="preserve"> </v>
      </c>
      <c r="CK44" s="368" t="str">
        <f t="shared" si="26"/>
        <v xml:space="preserve"> </v>
      </c>
      <c r="CL44" s="369" t="str">
        <f t="shared" si="73"/>
        <v xml:space="preserve"> </v>
      </c>
      <c r="CM44" s="370" t="str">
        <f t="shared" si="74"/>
        <v xml:space="preserve"> </v>
      </c>
      <c r="CN44" s="370" t="str">
        <f t="shared" si="75"/>
        <v xml:space="preserve"> </v>
      </c>
      <c r="CO44" s="370" t="str">
        <f t="shared" si="76"/>
        <v xml:space="preserve"> </v>
      </c>
      <c r="CP44" s="370" t="str">
        <f t="shared" si="77"/>
        <v xml:space="preserve"> </v>
      </c>
      <c r="CQ44" s="370" t="str">
        <f t="shared" si="78"/>
        <v xml:space="preserve"> </v>
      </c>
      <c r="CR44" s="370" t="str">
        <f t="shared" si="27"/>
        <v xml:space="preserve"> </v>
      </c>
      <c r="CS44" s="370" t="str">
        <f t="shared" si="28"/>
        <v xml:space="preserve"> </v>
      </c>
      <c r="CT44" s="370" t="str">
        <f t="shared" si="29"/>
        <v xml:space="preserve"> </v>
      </c>
      <c r="CU44" s="370" t="str">
        <f>IF($A44="N/A"," ",IF('Pricing Inputs'!$AR$23=TRUE,Inputs!$S$22,VLOOKUP($A44,CorrelationTable,2,FALSE)))</f>
        <v xml:space="preserve"> </v>
      </c>
      <c r="CV44" s="371" t="str">
        <f>IF($A44="N/A"," ",F44+G44+(D44*('Pricing Inputs'!X79)))</f>
        <v xml:space="preserve"> </v>
      </c>
      <c r="CW44" s="372" t="str">
        <f>IF($A44="N/A"," ",IF(PV=1,0,'Pricing Inputs'!Y79))</f>
        <v xml:space="preserve"> </v>
      </c>
      <c r="CX44" s="373" t="str">
        <f t="shared" si="30"/>
        <v xml:space="preserve"> </v>
      </c>
      <c r="CY44" s="417" t="str">
        <f>IF($A44="N/A"," ",(IF(MONTH(A44)&gt;=4,IF(MONTH(A44)&lt;=10,Inputs!$S$26,Inputs!$S$27),Inputs!$S$27))*$CX44)</f>
        <v xml:space="preserve"> </v>
      </c>
      <c r="CZ44" s="374" t="str">
        <f t="shared" si="79"/>
        <v xml:space="preserve"> </v>
      </c>
      <c r="DA44" s="446" t="str">
        <f t="shared" si="80"/>
        <v xml:space="preserve"> </v>
      </c>
      <c r="DB44" s="375" t="str">
        <f t="shared" si="81"/>
        <v xml:space="preserve"> </v>
      </c>
      <c r="DC44" s="375" t="str">
        <f t="shared" si="82"/>
        <v xml:space="preserve"> </v>
      </c>
      <c r="DD44" s="376" t="str">
        <f t="shared" si="83"/>
        <v xml:space="preserve"> </v>
      </c>
      <c r="DE44" s="377" t="str">
        <f t="shared" si="84"/>
        <v xml:space="preserve"> </v>
      </c>
      <c r="DF44" s="378" t="str">
        <f t="shared" si="85"/>
        <v xml:space="preserve"> </v>
      </c>
      <c r="DG44" s="379" t="str">
        <f t="shared" si="86"/>
        <v xml:space="preserve"> </v>
      </c>
      <c r="DH44" s="380" t="str">
        <f>IF($A44="N/A"," ",IF(Option=1,$D44*Inputs!$S$15*SUM(AS44:BA44),0))</f>
        <v xml:space="preserve"> </v>
      </c>
      <c r="DI44" s="381" t="str">
        <f>IF($A44="N/A"," ",IF(Option=1,$D44*Inputs!$S$16*SUM(AS44:BA44),0))</f>
        <v xml:space="preserve"> </v>
      </c>
      <c r="DJ44" s="463" t="str">
        <f t="shared" si="87"/>
        <v xml:space="preserve"> </v>
      </c>
      <c r="DK44" s="463" t="str">
        <f t="shared" si="88"/>
        <v xml:space="preserve"> </v>
      </c>
      <c r="DL44" s="463" t="str">
        <f t="shared" si="89"/>
        <v xml:space="preserve"> </v>
      </c>
      <c r="DM44" s="463" t="str">
        <f t="shared" si="90"/>
        <v xml:space="preserve"> </v>
      </c>
    </row>
    <row r="45" spans="1:117" x14ac:dyDescent="0.2">
      <c r="A45" s="343" t="str">
        <f>IF(A44="N/A","N/A",IF(EDATE(A44,1)&gt;Inputs!$S$5,"N/A",EDATE(A44,1)))</f>
        <v>N/A</v>
      </c>
      <c r="B45" s="344" t="str">
        <f t="shared" si="31"/>
        <v xml:space="preserve"> </v>
      </c>
      <c r="C45" s="345" t="str">
        <f t="shared" si="32"/>
        <v xml:space="preserve"> </v>
      </c>
      <c r="D45" s="346" t="str">
        <f t="shared" si="33"/>
        <v xml:space="preserve"> </v>
      </c>
      <c r="E45" s="347" t="str">
        <f t="shared" si="34"/>
        <v xml:space="preserve"> </v>
      </c>
      <c r="F45" s="348" t="str">
        <f t="shared" si="35"/>
        <v xml:space="preserve"> </v>
      </c>
      <c r="G45" s="348" t="str">
        <f>IF(A45="N/A"," ",Perstart/VLOOKUP(Dayrun,'Pricing Inputs'!$AQ$4:$AS$14,3)/(CY45/CX45))</f>
        <v xml:space="preserve"> </v>
      </c>
      <c r="H45" s="349" t="str">
        <f t="shared" si="36"/>
        <v xml:space="preserve"> </v>
      </c>
      <c r="I45" s="350" t="str">
        <f t="shared" si="37"/>
        <v xml:space="preserve"> </v>
      </c>
      <c r="J45" s="351" t="str">
        <f t="shared" si="38"/>
        <v xml:space="preserve"> </v>
      </c>
      <c r="K45" s="351" t="str">
        <f t="shared" si="39"/>
        <v xml:space="preserve"> </v>
      </c>
      <c r="L45" s="351" t="str">
        <f t="shared" si="40"/>
        <v xml:space="preserve"> </v>
      </c>
      <c r="M45" s="351" t="str">
        <f t="shared" si="41"/>
        <v xml:space="preserve"> </v>
      </c>
      <c r="N45" s="351" t="str">
        <f t="shared" si="42"/>
        <v xml:space="preserve"> </v>
      </c>
      <c r="O45" s="351" t="str">
        <f t="shared" si="43"/>
        <v xml:space="preserve"> </v>
      </c>
      <c r="P45" s="351" t="str">
        <f t="shared" si="44"/>
        <v xml:space="preserve"> </v>
      </c>
      <c r="Q45" s="352" t="str">
        <f t="shared" si="45"/>
        <v xml:space="preserve"> </v>
      </c>
      <c r="R45" s="353" t="str">
        <f t="shared" si="46"/>
        <v xml:space="preserve"> </v>
      </c>
      <c r="S45" s="347" t="str">
        <f t="shared" si="47"/>
        <v xml:space="preserve"> </v>
      </c>
      <c r="T45" s="347" t="str">
        <f t="shared" si="48"/>
        <v xml:space="preserve"> </v>
      </c>
      <c r="U45" s="347" t="str">
        <f t="shared" si="49"/>
        <v xml:space="preserve"> </v>
      </c>
      <c r="V45" s="347" t="str">
        <f t="shared" si="50"/>
        <v xml:space="preserve"> </v>
      </c>
      <c r="W45" s="347" t="str">
        <f t="shared" si="51"/>
        <v xml:space="preserve"> </v>
      </c>
      <c r="X45" s="347" t="str">
        <f t="shared" si="52"/>
        <v xml:space="preserve"> </v>
      </c>
      <c r="Y45" s="347" t="str">
        <f t="shared" si="53"/>
        <v xml:space="preserve"> </v>
      </c>
      <c r="Z45" s="354" t="str">
        <f t="shared" si="54"/>
        <v xml:space="preserve"> </v>
      </c>
      <c r="AA45" s="350" t="str">
        <f>IF($A45="N/A"," ",IF(Dayrun&gt;=3,(MAX(0,(_xll.xSPRDOPT(I45,($E45-'Pricing Inputs'!$X80*$D45),$CV45,0,($CN45+IF(Smile=TRUE,VLOOKUP(MAX(-5,$H45-I45),Volsmile,2),0)),$CT45,$CU45,($A45-DateToday)+15,ABS(Option-2),0)-R45))),0))</f>
        <v xml:space="preserve"> </v>
      </c>
      <c r="AB45" s="351" t="str">
        <f>IF($A45="N/A"," ",IF(Dayrun&gt;=6,MAX(0,(_xll.xSPRDOPT(J45,($E45-'Pricing Inputs'!$X80*$D45),$CV45,0,($CN45+IF(Smile=TRUE,VLOOKUP(MAX(-5,$H45-J45),Volsmile,2),0)),$CT45,$CU45,($A45-DateToday)+15,ABS(Option-2),0)-S45)),0))</f>
        <v xml:space="preserve"> </v>
      </c>
      <c r="AC45" s="351" t="str">
        <f>IF($A45="N/A"," ",IF(OR(Dayrun&lt;=2,Dayrun&gt;=9),IF(OffPeakEx=TRUE,MAX(0,(_xll.xSPRDOPT(K45,($E45-'Pricing Inputs'!$X80*$D45),$CV45,0,($CQ45+IF(Smile=TRUE,VLOOKUP(MAX(-5,$H45-K45),Volsmile,2),0)),$CT45,$CU45,($A45-DateToday)+15,ABS(Option-2),0)-T45)),0),0))</f>
        <v xml:space="preserve"> </v>
      </c>
      <c r="AD45" s="351" t="str">
        <f>IF($A45="N/A"," ",IF(OR(Dayrun=1,Dayrun=4,Dayrun=5,Dayrun=7,Dayrun=8,Dayrun=10,Dayrun=11),MAX(0,(_xll.xSPRDOPT(L45,($E45-'Pricing Inputs'!$X80*$D45),$CV45,0,($CQ45+IF(Smile=TRUE,VLOOKUP(MAX(-5,$H45-L45),Volsmile,2),0)),$CT45,$CU45,($A45-DateToday)+15,ABS(Option-2),0)-U45)),0))</f>
        <v xml:space="preserve"> </v>
      </c>
      <c r="AE45" s="351" t="str">
        <f>IF($A45="N/A"," ",IF(OR(Dayrun=1,Dayrun=7,Dayrun=8,Dayrun=10,Dayrun=11),MAX(0,(_xll.xSPRDOPT(M45,($E45-'Pricing Inputs'!$X80*$D45),$CV45,0,($CQ45+IF(Smile=TRUE,VLOOKUP(MAX(-5,$H45-M45),Volsmile,2),0)),$CT45,$CU45,($A45-DateToday)+15,ABS(Option-2),0)-V45)),0))</f>
        <v xml:space="preserve"> </v>
      </c>
      <c r="AF45" s="351" t="str">
        <f>IF($A45="N/A"," ",IF(OR(Dayrun&lt;=2,Dayrun&gt;=10),IF(OffPeakEx=TRUE,MAX(0,(_xll.xSPRDOPT(N45,($E45-'Pricing Inputs'!$X80*$D45),$CV45,0,($CQ45+IF(Smile=TRUE,VLOOKUP(MAX(-5,$H45-N45),Volsmile,2),0)),$CT45,$CU45,($A45-DateToday)+15,ABS(Option-2),0)-W45)),0),0))</f>
        <v xml:space="preserve"> </v>
      </c>
      <c r="AG45" s="351" t="str">
        <f>IF($A45="N/A"," ",IF(OR(Dayrun=1,Dayrun=5,Dayrun=8,Dayrun=11),MAX(0,(_xll.xSPRDOPT(O45,($E45-'Pricing Inputs'!$X80*$D45),$CV45,0,($CQ45+IF(Smile=TRUE,VLOOKUP(MAX(-5,$H45-O45),Volsmile,2),0)),$CT45,$CU45,($A45-DateToday)+15,ABS(Option-2),0)-X45)),0))</f>
        <v xml:space="preserve"> </v>
      </c>
      <c r="AH45" s="351" t="str">
        <f>IF($A45="N/A"," ",IF(OR(Dayrun=1,Dayrun=8,Dayrun=11),MAX(0,(_xll.xSPRDOPT(P45,($E45-'Pricing Inputs'!$X80*$D45),$CV45,0,($CQ45+IF(Smile=TRUE,VLOOKUP(MAX(-5,$H45-P45),Volsmile,2),0)),$CT45,$CU45,($A45-DateToday)+15,ABS(Option-2),0)-Y45)),0))</f>
        <v xml:space="preserve"> </v>
      </c>
      <c r="AI45" s="351" t="str">
        <f>IF($A45="N/A"," ",IF(OR(Dayrun&lt;=2,Dayrun&gt;=11),IF(OffPeakEx=TRUE,MAX(0,(_xll.xSPRDOPT(Q45,($E45-'Pricing Inputs'!$X80*$D45),$CV45,0,($CQ45+IF(Smile=TRUE,VLOOKUP(MAX(-5,$H45-Q45),Volsmile,2),0)),$CT45,$CU45,($A45-DateToday)+15,ABS(Option-2),0)-Z45)),0),0))</f>
        <v xml:space="preserve"> </v>
      </c>
      <c r="AJ45" s="355" t="str">
        <f t="shared" si="55"/>
        <v xml:space="preserve"> </v>
      </c>
      <c r="AK45" s="356" t="str">
        <f t="shared" si="56"/>
        <v xml:space="preserve"> </v>
      </c>
      <c r="AL45" s="356" t="str">
        <f t="shared" si="57"/>
        <v xml:space="preserve"> </v>
      </c>
      <c r="AM45" s="356" t="str">
        <f t="shared" si="58"/>
        <v xml:space="preserve"> </v>
      </c>
      <c r="AN45" s="356" t="str">
        <f t="shared" si="59"/>
        <v xml:space="preserve"> </v>
      </c>
      <c r="AO45" s="356" t="str">
        <f t="shared" si="60"/>
        <v xml:space="preserve"> </v>
      </c>
      <c r="AP45" s="356" t="str">
        <f t="shared" si="61"/>
        <v xml:space="preserve"> </v>
      </c>
      <c r="AQ45" s="356" t="str">
        <f t="shared" si="62"/>
        <v xml:space="preserve"> </v>
      </c>
      <c r="AR45" s="357" t="str">
        <f t="shared" si="63"/>
        <v xml:space="preserve"> </v>
      </c>
      <c r="AS45" s="364" t="str">
        <f t="shared" si="64"/>
        <v xml:space="preserve"> </v>
      </c>
      <c r="AT45" s="364" t="str">
        <f t="shared" si="65"/>
        <v xml:space="preserve"> </v>
      </c>
      <c r="AU45" s="364" t="str">
        <f t="shared" si="66"/>
        <v xml:space="preserve"> </v>
      </c>
      <c r="AV45" s="364" t="str">
        <f t="shared" si="67"/>
        <v xml:space="preserve"> </v>
      </c>
      <c r="AW45" s="364" t="str">
        <f t="shared" si="68"/>
        <v xml:space="preserve"> </v>
      </c>
      <c r="AX45" s="364" t="str">
        <f t="shared" si="69"/>
        <v xml:space="preserve"> </v>
      </c>
      <c r="AY45" s="364" t="str">
        <f t="shared" si="70"/>
        <v xml:space="preserve"> </v>
      </c>
      <c r="AZ45" s="364" t="str">
        <f t="shared" si="71"/>
        <v xml:space="preserve"> </v>
      </c>
      <c r="BA45" s="365" t="str">
        <f t="shared" si="72"/>
        <v xml:space="preserve"> </v>
      </c>
      <c r="BB45" s="461" t="str">
        <f>IF($A45="N/A"," ",IF(Dayrun&gt;=3,(MAX(0,(_xll.xSPRDOPT(I45,($E45-'Pricing Inputs'!$X80*$D45),$CV45,0,($CN45+IF(Smile=TRUE,VLOOKUP(MAX(-5,$H45-I45),Volsmile,2),0)),$CT45,$CU45,($A45-DateToday)+15,ABS(Option-2),1)*DE45*8))),0))</f>
        <v xml:space="preserve"> </v>
      </c>
      <c r="BC45" s="460" t="str">
        <f>IF($A45="N/A"," ",IF(Dayrun&gt;=6,MAX(0,(_xll.xSPRDOPT(J45,($E45-'Pricing Inputs'!$X80*$D45),$CV45,0,($CN45+IF(Smile=TRUE,VLOOKUP(MAX(-5,$H45-J45),Volsmile,2),0)),$CT45,$CU45,($A45-DateToday)+15,ABS(Option-2),1)*DE45*8)),0))</f>
        <v xml:space="preserve"> </v>
      </c>
      <c r="BD45" s="460" t="str">
        <f>IF($A45="N/A"," ",IF(OR(Dayrun&lt;=2,Dayrun&gt;=9),IF(OffPeakEx=TRUE,MAX(0,(_xll.xSPRDOPT(K45,($E45-'Pricing Inputs'!$X80*$D45),$CV45,0,($CQ45+IF(Smile=TRUE,VLOOKUP(MAX(-5,$H45-K45),Volsmile,2),0)),$CT45,$CU45,($A45-DateToday)+15,ABS(Option-2),1)*DE45*8)),0),0))</f>
        <v xml:space="preserve"> </v>
      </c>
      <c r="BE45" s="460" t="str">
        <f>IF($A45="N/A"," ",IF(OR(Dayrun=1,Dayrun=4,Dayrun=5,Dayrun=7,Dayrun=8,Dayrun=10,Dayrun=11),MAX(0,(_xll.xSPRDOPT(L45,($E45-'Pricing Inputs'!$X80*$D45),$CV45,0,($CQ45+IF(Smile=TRUE,VLOOKUP(MAX(-5,$H45-L45),Volsmile,2),0)),$CT45,$CU45,($A45-DateToday)+15,ABS(Option-2),1)*DF45*8)),0))</f>
        <v xml:space="preserve"> </v>
      </c>
      <c r="BF45" s="460" t="str">
        <f>IF($A45="N/A"," ",IF(OR(Dayrun=1,Dayrun=7,Dayrun=8,Dayrun=10,Dayrun=11),MAX(0,(_xll.xSPRDOPT(M45,($E45-'Pricing Inputs'!$X80*$D45),$CV45,0,($CQ45+IF(Smile=TRUE,VLOOKUP(MAX(-5,$H45-M45),Volsmile,2),0)),$CT45,$CU45,($A45-DateToday)+15,ABS(Option-2),1)*DF45*8)),0))</f>
        <v xml:space="preserve"> </v>
      </c>
      <c r="BG45" s="460" t="str">
        <f>IF($A45="N/A"," ",IF(OR(Dayrun&lt;=2,Dayrun&gt;=10),IF(OffPeakEx=TRUE,MAX(0,(_xll.xSPRDOPT(N45,($E45-'Pricing Inputs'!$X80*$D45),$CV45,0,($CQ45+IF(Smile=TRUE,VLOOKUP(MAX(-5,$H45-N45),Volsmile,2),0)),$CT45,$CU45,($A45-DateToday)+15,ABS(Option-2),1)*DF45*8)),0),0))</f>
        <v xml:space="preserve"> </v>
      </c>
      <c r="BH45" s="460" t="str">
        <f>IF($A45="N/A"," ",IF(OR(Dayrun=1,Dayrun=5,Dayrun=8,Dayrun=11),MAX(0,(_xll.xSPRDOPT(O45,($E45-'Pricing Inputs'!$X80*$D45),$CV45,0,($CQ45+IF(Smile=TRUE,VLOOKUP(MAX(-5,$H45-O45),Volsmile,2),0)),$CT45,$CU45,($A45-DateToday)+15,ABS(Option-2),1)*DG45*8)),0))</f>
        <v xml:space="preserve"> </v>
      </c>
      <c r="BI45" s="460" t="str">
        <f>IF($A45="N/A"," ",IF(OR(Dayrun=1,Dayrun=8,Dayrun=11),MAX(0,(_xll.xSPRDOPT(P45,($E45-'Pricing Inputs'!$X80*$D45),$CV45,0,($CQ45+IF(Smile=TRUE,VLOOKUP(MAX(-5,$H45-P45),Volsmile,2),0)),$CT45,$CU45,($A45-DateToday)+15,ABS(Option-2),1)*DG45*8)),0))</f>
        <v xml:space="preserve"> </v>
      </c>
      <c r="BJ45" s="462" t="str">
        <f>IF($A45="N/A"," ",IF(OR(Dayrun&lt;=2,Dayrun&gt;=11),IF(OffPeakEx=TRUE,MAX(0,(_xll.xSPRDOPT(Q45,($E45-'Pricing Inputs'!$X80*$D45),$CV45,0,($CQ45+IF(Smile=TRUE,VLOOKUP(MAX(-5,$H45-Q45),Volsmile,2),0)),$CT45,$CU45,($A45-DateToday)+15,ABS(Option-2),1)*DG45*8)),0),0))</f>
        <v xml:space="preserve"> </v>
      </c>
      <c r="BK45" s="358" t="str">
        <f t="shared" si="0"/>
        <v xml:space="preserve"> </v>
      </c>
      <c r="BL45" s="359" t="str">
        <f t="shared" si="1"/>
        <v xml:space="preserve"> </v>
      </c>
      <c r="BM45" s="359" t="str">
        <f t="shared" si="2"/>
        <v xml:space="preserve"> </v>
      </c>
      <c r="BN45" s="359" t="str">
        <f t="shared" si="3"/>
        <v xml:space="preserve"> </v>
      </c>
      <c r="BO45" s="359" t="str">
        <f t="shared" si="4"/>
        <v xml:space="preserve"> </v>
      </c>
      <c r="BP45" s="359" t="str">
        <f t="shared" si="5"/>
        <v xml:space="preserve"> </v>
      </c>
      <c r="BQ45" s="359" t="str">
        <f t="shared" si="6"/>
        <v xml:space="preserve"> </v>
      </c>
      <c r="BR45" s="359" t="str">
        <f t="shared" si="7"/>
        <v xml:space="preserve"> </v>
      </c>
      <c r="BS45" s="360" t="str">
        <f t="shared" si="8"/>
        <v xml:space="preserve"> </v>
      </c>
      <c r="BT45" s="361" t="str">
        <f t="shared" si="9"/>
        <v xml:space="preserve"> </v>
      </c>
      <c r="BU45" s="362" t="str">
        <f t="shared" si="10"/>
        <v xml:space="preserve"> </v>
      </c>
      <c r="BV45" s="362" t="str">
        <f t="shared" si="11"/>
        <v xml:space="preserve"> </v>
      </c>
      <c r="BW45" s="362" t="str">
        <f t="shared" si="12"/>
        <v xml:space="preserve"> </v>
      </c>
      <c r="BX45" s="362" t="str">
        <f t="shared" si="13"/>
        <v xml:space="preserve"> </v>
      </c>
      <c r="BY45" s="362" t="str">
        <f t="shared" si="14"/>
        <v xml:space="preserve"> </v>
      </c>
      <c r="BZ45" s="362" t="str">
        <f t="shared" si="15"/>
        <v xml:space="preserve"> </v>
      </c>
      <c r="CA45" s="362" t="str">
        <f t="shared" si="16"/>
        <v xml:space="preserve"> </v>
      </c>
      <c r="CB45" s="363" t="str">
        <f t="shared" si="17"/>
        <v xml:space="preserve"> </v>
      </c>
      <c r="CC45" s="366" t="str">
        <f t="shared" si="18"/>
        <v xml:space="preserve"> </v>
      </c>
      <c r="CD45" s="367" t="str">
        <f t="shared" si="19"/>
        <v xml:space="preserve"> </v>
      </c>
      <c r="CE45" s="367" t="str">
        <f t="shared" si="20"/>
        <v xml:space="preserve"> </v>
      </c>
      <c r="CF45" s="367" t="str">
        <f t="shared" si="21"/>
        <v xml:space="preserve"> </v>
      </c>
      <c r="CG45" s="367" t="str">
        <f t="shared" si="22"/>
        <v xml:space="preserve"> </v>
      </c>
      <c r="CH45" s="367" t="str">
        <f t="shared" si="23"/>
        <v xml:space="preserve"> </v>
      </c>
      <c r="CI45" s="367" t="str">
        <f t="shared" si="24"/>
        <v xml:space="preserve"> </v>
      </c>
      <c r="CJ45" s="367" t="str">
        <f t="shared" si="25"/>
        <v xml:space="preserve"> </v>
      </c>
      <c r="CK45" s="368" t="str">
        <f t="shared" si="26"/>
        <v xml:space="preserve"> </v>
      </c>
      <c r="CL45" s="369" t="str">
        <f t="shared" si="73"/>
        <v xml:space="preserve"> </v>
      </c>
      <c r="CM45" s="370" t="str">
        <f t="shared" si="74"/>
        <v xml:space="preserve"> </v>
      </c>
      <c r="CN45" s="370" t="str">
        <f t="shared" si="75"/>
        <v xml:space="preserve"> </v>
      </c>
      <c r="CO45" s="370" t="str">
        <f t="shared" si="76"/>
        <v xml:space="preserve"> </v>
      </c>
      <c r="CP45" s="370" t="str">
        <f t="shared" si="77"/>
        <v xml:space="preserve"> </v>
      </c>
      <c r="CQ45" s="370" t="str">
        <f t="shared" si="78"/>
        <v xml:space="preserve"> </v>
      </c>
      <c r="CR45" s="370" t="str">
        <f t="shared" si="27"/>
        <v xml:space="preserve"> </v>
      </c>
      <c r="CS45" s="370" t="str">
        <f t="shared" si="28"/>
        <v xml:space="preserve"> </v>
      </c>
      <c r="CT45" s="370" t="str">
        <f t="shared" si="29"/>
        <v xml:space="preserve"> </v>
      </c>
      <c r="CU45" s="370" t="str">
        <f>IF($A45="N/A"," ",IF('Pricing Inputs'!$AR$23=TRUE,Inputs!$S$22,VLOOKUP($A45,CorrelationTable,2,FALSE)))</f>
        <v xml:space="preserve"> </v>
      </c>
      <c r="CV45" s="371" t="str">
        <f>IF($A45="N/A"," ",F45+G45+(D45*('Pricing Inputs'!X80)))</f>
        <v xml:space="preserve"> </v>
      </c>
      <c r="CW45" s="372" t="str">
        <f>IF($A45="N/A"," ",IF(PV=1,0,'Pricing Inputs'!Y80))</f>
        <v xml:space="preserve"> </v>
      </c>
      <c r="CX45" s="373" t="str">
        <f t="shared" si="30"/>
        <v xml:space="preserve"> </v>
      </c>
      <c r="CY45" s="417" t="str">
        <f>IF($A45="N/A"," ",(IF(MONTH(A45)&gt;=4,IF(MONTH(A45)&lt;=10,Inputs!$S$26,Inputs!$S$27),Inputs!$S$27))*$CX45)</f>
        <v xml:space="preserve"> </v>
      </c>
      <c r="CZ45" s="374" t="str">
        <f t="shared" si="79"/>
        <v xml:space="preserve"> </v>
      </c>
      <c r="DA45" s="446" t="str">
        <f t="shared" si="80"/>
        <v xml:space="preserve"> </v>
      </c>
      <c r="DB45" s="375" t="str">
        <f t="shared" si="81"/>
        <v xml:space="preserve"> </v>
      </c>
      <c r="DC45" s="375" t="str">
        <f t="shared" si="82"/>
        <v xml:space="preserve"> </v>
      </c>
      <c r="DD45" s="376" t="str">
        <f t="shared" si="83"/>
        <v xml:space="preserve"> </v>
      </c>
      <c r="DE45" s="377" t="str">
        <f t="shared" si="84"/>
        <v xml:space="preserve"> </v>
      </c>
      <c r="DF45" s="378" t="str">
        <f t="shared" si="85"/>
        <v xml:space="preserve"> </v>
      </c>
      <c r="DG45" s="379" t="str">
        <f t="shared" si="86"/>
        <v xml:space="preserve"> </v>
      </c>
      <c r="DH45" s="380" t="str">
        <f>IF($A45="N/A"," ",IF(Option=1,$D45*Inputs!$S$15*SUM(AS45:BA45),0))</f>
        <v xml:space="preserve"> </v>
      </c>
      <c r="DI45" s="381" t="str">
        <f>IF($A45="N/A"," ",IF(Option=1,$D45*Inputs!$S$16*SUM(AS45:BA45),0))</f>
        <v xml:space="preserve"> </v>
      </c>
      <c r="DJ45" s="463" t="str">
        <f t="shared" si="87"/>
        <v xml:space="preserve"> </v>
      </c>
      <c r="DK45" s="463" t="str">
        <f t="shared" si="88"/>
        <v xml:space="preserve"> </v>
      </c>
      <c r="DL45" s="463" t="str">
        <f t="shared" si="89"/>
        <v xml:space="preserve"> </v>
      </c>
      <c r="DM45" s="463" t="str">
        <f t="shared" si="90"/>
        <v xml:space="preserve"> </v>
      </c>
    </row>
    <row r="46" spans="1:117" x14ac:dyDescent="0.2">
      <c r="A46" s="343" t="str">
        <f>IF(A45="N/A","N/A",IF(EDATE(A45,1)&gt;Inputs!$S$5,"N/A",EDATE(A45,1)))</f>
        <v>N/A</v>
      </c>
      <c r="B46" s="344" t="str">
        <f t="shared" si="31"/>
        <v xml:space="preserve"> </v>
      </c>
      <c r="C46" s="345" t="str">
        <f t="shared" si="32"/>
        <v xml:space="preserve"> </v>
      </c>
      <c r="D46" s="346" t="str">
        <f t="shared" si="33"/>
        <v xml:space="preserve"> </v>
      </c>
      <c r="E46" s="347" t="str">
        <f t="shared" si="34"/>
        <v xml:space="preserve"> </v>
      </c>
      <c r="F46" s="348" t="str">
        <f t="shared" si="35"/>
        <v xml:space="preserve"> </v>
      </c>
      <c r="G46" s="348" t="str">
        <f>IF(A46="N/A"," ",Perstart/VLOOKUP(Dayrun,'Pricing Inputs'!$AQ$4:$AS$14,3)/(CY46/CX46))</f>
        <v xml:space="preserve"> </v>
      </c>
      <c r="H46" s="349" t="str">
        <f t="shared" si="36"/>
        <v xml:space="preserve"> </v>
      </c>
      <c r="I46" s="350" t="str">
        <f t="shared" si="37"/>
        <v xml:space="preserve"> </v>
      </c>
      <c r="J46" s="351" t="str">
        <f t="shared" si="38"/>
        <v xml:space="preserve"> </v>
      </c>
      <c r="K46" s="351" t="str">
        <f t="shared" si="39"/>
        <v xml:space="preserve"> </v>
      </c>
      <c r="L46" s="351" t="str">
        <f t="shared" si="40"/>
        <v xml:space="preserve"> </v>
      </c>
      <c r="M46" s="351" t="str">
        <f t="shared" si="41"/>
        <v xml:space="preserve"> </v>
      </c>
      <c r="N46" s="351" t="str">
        <f t="shared" si="42"/>
        <v xml:space="preserve"> </v>
      </c>
      <c r="O46" s="351" t="str">
        <f t="shared" si="43"/>
        <v xml:space="preserve"> </v>
      </c>
      <c r="P46" s="351" t="str">
        <f t="shared" si="44"/>
        <v xml:space="preserve"> </v>
      </c>
      <c r="Q46" s="352" t="str">
        <f t="shared" si="45"/>
        <v xml:space="preserve"> </v>
      </c>
      <c r="R46" s="353" t="str">
        <f t="shared" si="46"/>
        <v xml:space="preserve"> </v>
      </c>
      <c r="S46" s="347" t="str">
        <f t="shared" si="47"/>
        <v xml:space="preserve"> </v>
      </c>
      <c r="T46" s="347" t="str">
        <f t="shared" si="48"/>
        <v xml:space="preserve"> </v>
      </c>
      <c r="U46" s="347" t="str">
        <f t="shared" si="49"/>
        <v xml:space="preserve"> </v>
      </c>
      <c r="V46" s="347" t="str">
        <f t="shared" si="50"/>
        <v xml:space="preserve"> </v>
      </c>
      <c r="W46" s="347" t="str">
        <f t="shared" si="51"/>
        <v xml:space="preserve"> </v>
      </c>
      <c r="X46" s="347" t="str">
        <f t="shared" si="52"/>
        <v xml:space="preserve"> </v>
      </c>
      <c r="Y46" s="347" t="str">
        <f t="shared" si="53"/>
        <v xml:space="preserve"> </v>
      </c>
      <c r="Z46" s="354" t="str">
        <f t="shared" si="54"/>
        <v xml:space="preserve"> </v>
      </c>
      <c r="AA46" s="350" t="str">
        <f>IF($A46="N/A"," ",IF(Dayrun&gt;=3,(MAX(0,(_xll.xSPRDOPT(I46,($E46-'Pricing Inputs'!$X81*$D46),$CV46,0,($CN46+IF(Smile=TRUE,VLOOKUP(MAX(-5,$H46-I46),Volsmile,2),0)),$CT46,$CU46,($A46-DateToday)+15,ABS(Option-2),0)-R46))),0))</f>
        <v xml:space="preserve"> </v>
      </c>
      <c r="AB46" s="351" t="str">
        <f>IF($A46="N/A"," ",IF(Dayrun&gt;=6,MAX(0,(_xll.xSPRDOPT(J46,($E46-'Pricing Inputs'!$X81*$D46),$CV46,0,($CN46+IF(Smile=TRUE,VLOOKUP(MAX(-5,$H46-J46),Volsmile,2),0)),$CT46,$CU46,($A46-DateToday)+15,ABS(Option-2),0)-S46)),0))</f>
        <v xml:space="preserve"> </v>
      </c>
      <c r="AC46" s="351" t="str">
        <f>IF($A46="N/A"," ",IF(OR(Dayrun&lt;=2,Dayrun&gt;=9),IF(OffPeakEx=TRUE,MAX(0,(_xll.xSPRDOPT(K46,($E46-'Pricing Inputs'!$X81*$D46),$CV46,0,($CQ46+IF(Smile=TRUE,VLOOKUP(MAX(-5,$H46-K46),Volsmile,2),0)),$CT46,$CU46,($A46-DateToday)+15,ABS(Option-2),0)-T46)),0),0))</f>
        <v xml:space="preserve"> </v>
      </c>
      <c r="AD46" s="351" t="str">
        <f>IF($A46="N/A"," ",IF(OR(Dayrun=1,Dayrun=4,Dayrun=5,Dayrun=7,Dayrun=8,Dayrun=10,Dayrun=11),MAX(0,(_xll.xSPRDOPT(L46,($E46-'Pricing Inputs'!$X81*$D46),$CV46,0,($CQ46+IF(Smile=TRUE,VLOOKUP(MAX(-5,$H46-L46),Volsmile,2),0)),$CT46,$CU46,($A46-DateToday)+15,ABS(Option-2),0)-U46)),0))</f>
        <v xml:space="preserve"> </v>
      </c>
      <c r="AE46" s="351" t="str">
        <f>IF($A46="N/A"," ",IF(OR(Dayrun=1,Dayrun=7,Dayrun=8,Dayrun=10,Dayrun=11),MAX(0,(_xll.xSPRDOPT(M46,($E46-'Pricing Inputs'!$X81*$D46),$CV46,0,($CQ46+IF(Smile=TRUE,VLOOKUP(MAX(-5,$H46-M46),Volsmile,2),0)),$CT46,$CU46,($A46-DateToday)+15,ABS(Option-2),0)-V46)),0))</f>
        <v xml:space="preserve"> </v>
      </c>
      <c r="AF46" s="351" t="str">
        <f>IF($A46="N/A"," ",IF(OR(Dayrun&lt;=2,Dayrun&gt;=10),IF(OffPeakEx=TRUE,MAX(0,(_xll.xSPRDOPT(N46,($E46-'Pricing Inputs'!$X81*$D46),$CV46,0,($CQ46+IF(Smile=TRUE,VLOOKUP(MAX(-5,$H46-N46),Volsmile,2),0)),$CT46,$CU46,($A46-DateToday)+15,ABS(Option-2),0)-W46)),0),0))</f>
        <v xml:space="preserve"> </v>
      </c>
      <c r="AG46" s="351" t="str">
        <f>IF($A46="N/A"," ",IF(OR(Dayrun=1,Dayrun=5,Dayrun=8,Dayrun=11),MAX(0,(_xll.xSPRDOPT(O46,($E46-'Pricing Inputs'!$X81*$D46),$CV46,0,($CQ46+IF(Smile=TRUE,VLOOKUP(MAX(-5,$H46-O46),Volsmile,2),0)),$CT46,$CU46,($A46-DateToday)+15,ABS(Option-2),0)-X46)),0))</f>
        <v xml:space="preserve"> </v>
      </c>
      <c r="AH46" s="351" t="str">
        <f>IF($A46="N/A"," ",IF(OR(Dayrun=1,Dayrun=8,Dayrun=11),MAX(0,(_xll.xSPRDOPT(P46,($E46-'Pricing Inputs'!$X81*$D46),$CV46,0,($CQ46+IF(Smile=TRUE,VLOOKUP(MAX(-5,$H46-P46),Volsmile,2),0)),$CT46,$CU46,($A46-DateToday)+15,ABS(Option-2),0)-Y46)),0))</f>
        <v xml:space="preserve"> </v>
      </c>
      <c r="AI46" s="351" t="str">
        <f>IF($A46="N/A"," ",IF(OR(Dayrun&lt;=2,Dayrun&gt;=11),IF(OffPeakEx=TRUE,MAX(0,(_xll.xSPRDOPT(Q46,($E46-'Pricing Inputs'!$X81*$D46),$CV46,0,($CQ46+IF(Smile=TRUE,VLOOKUP(MAX(-5,$H46-Q46),Volsmile,2),0)),$CT46,$CU46,($A46-DateToday)+15,ABS(Option-2),0)-Z46)),0),0))</f>
        <v xml:space="preserve"> </v>
      </c>
      <c r="AJ46" s="355" t="str">
        <f t="shared" si="55"/>
        <v xml:space="preserve"> </v>
      </c>
      <c r="AK46" s="356" t="str">
        <f t="shared" si="56"/>
        <v xml:space="preserve"> </v>
      </c>
      <c r="AL46" s="356" t="str">
        <f t="shared" si="57"/>
        <v xml:space="preserve"> </v>
      </c>
      <c r="AM46" s="356" t="str">
        <f t="shared" si="58"/>
        <v xml:space="preserve"> </v>
      </c>
      <c r="AN46" s="356" t="str">
        <f t="shared" si="59"/>
        <v xml:space="preserve"> </v>
      </c>
      <c r="AO46" s="356" t="str">
        <f t="shared" si="60"/>
        <v xml:space="preserve"> </v>
      </c>
      <c r="AP46" s="356" t="str">
        <f t="shared" si="61"/>
        <v xml:space="preserve"> </v>
      </c>
      <c r="AQ46" s="356" t="str">
        <f t="shared" si="62"/>
        <v xml:space="preserve"> </v>
      </c>
      <c r="AR46" s="357" t="str">
        <f t="shared" si="63"/>
        <v xml:space="preserve"> </v>
      </c>
      <c r="AS46" s="364" t="str">
        <f t="shared" si="64"/>
        <v xml:space="preserve"> </v>
      </c>
      <c r="AT46" s="364" t="str">
        <f t="shared" si="65"/>
        <v xml:space="preserve"> </v>
      </c>
      <c r="AU46" s="364" t="str">
        <f t="shared" si="66"/>
        <v xml:space="preserve"> </v>
      </c>
      <c r="AV46" s="364" t="str">
        <f t="shared" si="67"/>
        <v xml:space="preserve"> </v>
      </c>
      <c r="AW46" s="364" t="str">
        <f t="shared" si="68"/>
        <v xml:space="preserve"> </v>
      </c>
      <c r="AX46" s="364" t="str">
        <f t="shared" si="69"/>
        <v xml:space="preserve"> </v>
      </c>
      <c r="AY46" s="364" t="str">
        <f t="shared" si="70"/>
        <v xml:space="preserve"> </v>
      </c>
      <c r="AZ46" s="364" t="str">
        <f t="shared" si="71"/>
        <v xml:space="preserve"> </v>
      </c>
      <c r="BA46" s="365" t="str">
        <f t="shared" si="72"/>
        <v xml:space="preserve"> </v>
      </c>
      <c r="BB46" s="461" t="str">
        <f>IF($A46="N/A"," ",IF(Dayrun&gt;=3,(MAX(0,(_xll.xSPRDOPT(I46,($E46-'Pricing Inputs'!$X81*$D46),$CV46,0,($CN46+IF(Smile=TRUE,VLOOKUP(MAX(-5,$H46-I46),Volsmile,2),0)),$CT46,$CU46,($A46-DateToday)+15,ABS(Option-2),1)*DE46*8))),0))</f>
        <v xml:space="preserve"> </v>
      </c>
      <c r="BC46" s="460" t="str">
        <f>IF($A46="N/A"," ",IF(Dayrun&gt;=6,MAX(0,(_xll.xSPRDOPT(J46,($E46-'Pricing Inputs'!$X81*$D46),$CV46,0,($CN46+IF(Smile=TRUE,VLOOKUP(MAX(-5,$H46-J46),Volsmile,2),0)),$CT46,$CU46,($A46-DateToday)+15,ABS(Option-2),1)*DE46*8)),0))</f>
        <v xml:space="preserve"> </v>
      </c>
      <c r="BD46" s="460" t="str">
        <f>IF($A46="N/A"," ",IF(OR(Dayrun&lt;=2,Dayrun&gt;=9),IF(OffPeakEx=TRUE,MAX(0,(_xll.xSPRDOPT(K46,($E46-'Pricing Inputs'!$X81*$D46),$CV46,0,($CQ46+IF(Smile=TRUE,VLOOKUP(MAX(-5,$H46-K46),Volsmile,2),0)),$CT46,$CU46,($A46-DateToday)+15,ABS(Option-2),1)*DE46*8)),0),0))</f>
        <v xml:space="preserve"> </v>
      </c>
      <c r="BE46" s="460" t="str">
        <f>IF($A46="N/A"," ",IF(OR(Dayrun=1,Dayrun=4,Dayrun=5,Dayrun=7,Dayrun=8,Dayrun=10,Dayrun=11),MAX(0,(_xll.xSPRDOPT(L46,($E46-'Pricing Inputs'!$X81*$D46),$CV46,0,($CQ46+IF(Smile=TRUE,VLOOKUP(MAX(-5,$H46-L46),Volsmile,2),0)),$CT46,$CU46,($A46-DateToday)+15,ABS(Option-2),1)*DF46*8)),0))</f>
        <v xml:space="preserve"> </v>
      </c>
      <c r="BF46" s="460" t="str">
        <f>IF($A46="N/A"," ",IF(OR(Dayrun=1,Dayrun=7,Dayrun=8,Dayrun=10,Dayrun=11),MAX(0,(_xll.xSPRDOPT(M46,($E46-'Pricing Inputs'!$X81*$D46),$CV46,0,($CQ46+IF(Smile=TRUE,VLOOKUP(MAX(-5,$H46-M46),Volsmile,2),0)),$CT46,$CU46,($A46-DateToday)+15,ABS(Option-2),1)*DF46*8)),0))</f>
        <v xml:space="preserve"> </v>
      </c>
      <c r="BG46" s="460" t="str">
        <f>IF($A46="N/A"," ",IF(OR(Dayrun&lt;=2,Dayrun&gt;=10),IF(OffPeakEx=TRUE,MAX(0,(_xll.xSPRDOPT(N46,($E46-'Pricing Inputs'!$X81*$D46),$CV46,0,($CQ46+IF(Smile=TRUE,VLOOKUP(MAX(-5,$H46-N46),Volsmile,2),0)),$CT46,$CU46,($A46-DateToday)+15,ABS(Option-2),1)*DF46*8)),0),0))</f>
        <v xml:space="preserve"> </v>
      </c>
      <c r="BH46" s="460" t="str">
        <f>IF($A46="N/A"," ",IF(OR(Dayrun=1,Dayrun=5,Dayrun=8,Dayrun=11),MAX(0,(_xll.xSPRDOPT(O46,($E46-'Pricing Inputs'!$X81*$D46),$CV46,0,($CQ46+IF(Smile=TRUE,VLOOKUP(MAX(-5,$H46-O46),Volsmile,2),0)),$CT46,$CU46,($A46-DateToday)+15,ABS(Option-2),1)*DG46*8)),0))</f>
        <v xml:space="preserve"> </v>
      </c>
      <c r="BI46" s="460" t="str">
        <f>IF($A46="N/A"," ",IF(OR(Dayrun=1,Dayrun=8,Dayrun=11),MAX(0,(_xll.xSPRDOPT(P46,($E46-'Pricing Inputs'!$X81*$D46),$CV46,0,($CQ46+IF(Smile=TRUE,VLOOKUP(MAX(-5,$H46-P46),Volsmile,2),0)),$CT46,$CU46,($A46-DateToday)+15,ABS(Option-2),1)*DG46*8)),0))</f>
        <v xml:space="preserve"> </v>
      </c>
      <c r="BJ46" s="462" t="str">
        <f>IF($A46="N/A"," ",IF(OR(Dayrun&lt;=2,Dayrun&gt;=11),IF(OffPeakEx=TRUE,MAX(0,(_xll.xSPRDOPT(Q46,($E46-'Pricing Inputs'!$X81*$D46),$CV46,0,($CQ46+IF(Smile=TRUE,VLOOKUP(MAX(-5,$H46-Q46),Volsmile,2),0)),$CT46,$CU46,($A46-DateToday)+15,ABS(Option-2),1)*DG46*8)),0),0))</f>
        <v xml:space="preserve"> </v>
      </c>
      <c r="BK46" s="358" t="str">
        <f t="shared" si="0"/>
        <v xml:space="preserve"> </v>
      </c>
      <c r="BL46" s="359" t="str">
        <f t="shared" si="1"/>
        <v xml:space="preserve"> </v>
      </c>
      <c r="BM46" s="359" t="str">
        <f t="shared" si="2"/>
        <v xml:space="preserve"> </v>
      </c>
      <c r="BN46" s="359" t="str">
        <f t="shared" si="3"/>
        <v xml:space="preserve"> </v>
      </c>
      <c r="BO46" s="359" t="str">
        <f t="shared" si="4"/>
        <v xml:space="preserve"> </v>
      </c>
      <c r="BP46" s="359" t="str">
        <f t="shared" si="5"/>
        <v xml:space="preserve"> </v>
      </c>
      <c r="BQ46" s="359" t="str">
        <f t="shared" si="6"/>
        <v xml:space="preserve"> </v>
      </c>
      <c r="BR46" s="359" t="str">
        <f t="shared" si="7"/>
        <v xml:space="preserve"> </v>
      </c>
      <c r="BS46" s="360" t="str">
        <f t="shared" si="8"/>
        <v xml:space="preserve"> </v>
      </c>
      <c r="BT46" s="361" t="str">
        <f t="shared" si="9"/>
        <v xml:space="preserve"> </v>
      </c>
      <c r="BU46" s="362" t="str">
        <f t="shared" si="10"/>
        <v xml:space="preserve"> </v>
      </c>
      <c r="BV46" s="362" t="str">
        <f t="shared" si="11"/>
        <v xml:space="preserve"> </v>
      </c>
      <c r="BW46" s="362" t="str">
        <f t="shared" si="12"/>
        <v xml:space="preserve"> </v>
      </c>
      <c r="BX46" s="362" t="str">
        <f t="shared" si="13"/>
        <v xml:space="preserve"> </v>
      </c>
      <c r="BY46" s="362" t="str">
        <f t="shared" si="14"/>
        <v xml:space="preserve"> </v>
      </c>
      <c r="BZ46" s="362" t="str">
        <f t="shared" si="15"/>
        <v xml:space="preserve"> </v>
      </c>
      <c r="CA46" s="362" t="str">
        <f t="shared" si="16"/>
        <v xml:space="preserve"> </v>
      </c>
      <c r="CB46" s="363" t="str">
        <f t="shared" si="17"/>
        <v xml:space="preserve"> </v>
      </c>
      <c r="CC46" s="366" t="str">
        <f t="shared" si="18"/>
        <v xml:space="preserve"> </v>
      </c>
      <c r="CD46" s="367" t="str">
        <f t="shared" si="19"/>
        <v xml:space="preserve"> </v>
      </c>
      <c r="CE46" s="367" t="str">
        <f t="shared" si="20"/>
        <v xml:space="preserve"> </v>
      </c>
      <c r="CF46" s="367" t="str">
        <f t="shared" si="21"/>
        <v xml:space="preserve"> </v>
      </c>
      <c r="CG46" s="367" t="str">
        <f t="shared" si="22"/>
        <v xml:space="preserve"> </v>
      </c>
      <c r="CH46" s="367" t="str">
        <f t="shared" si="23"/>
        <v xml:space="preserve"> </v>
      </c>
      <c r="CI46" s="367" t="str">
        <f t="shared" si="24"/>
        <v xml:space="preserve"> </v>
      </c>
      <c r="CJ46" s="367" t="str">
        <f t="shared" si="25"/>
        <v xml:space="preserve"> </v>
      </c>
      <c r="CK46" s="368" t="str">
        <f t="shared" si="26"/>
        <v xml:space="preserve"> </v>
      </c>
      <c r="CL46" s="369" t="str">
        <f t="shared" si="73"/>
        <v xml:space="preserve"> </v>
      </c>
      <c r="CM46" s="370" t="str">
        <f t="shared" si="74"/>
        <v xml:space="preserve"> </v>
      </c>
      <c r="CN46" s="370" t="str">
        <f t="shared" si="75"/>
        <v xml:space="preserve"> </v>
      </c>
      <c r="CO46" s="370" t="str">
        <f t="shared" si="76"/>
        <v xml:space="preserve"> </v>
      </c>
      <c r="CP46" s="370" t="str">
        <f t="shared" si="77"/>
        <v xml:space="preserve"> </v>
      </c>
      <c r="CQ46" s="370" t="str">
        <f t="shared" si="78"/>
        <v xml:space="preserve"> </v>
      </c>
      <c r="CR46" s="370" t="str">
        <f t="shared" si="27"/>
        <v xml:space="preserve"> </v>
      </c>
      <c r="CS46" s="370" t="str">
        <f t="shared" si="28"/>
        <v xml:space="preserve"> </v>
      </c>
      <c r="CT46" s="370" t="str">
        <f t="shared" si="29"/>
        <v xml:space="preserve"> </v>
      </c>
      <c r="CU46" s="370" t="str">
        <f>IF($A46="N/A"," ",IF('Pricing Inputs'!$AR$23=TRUE,Inputs!$S$22,VLOOKUP($A46,CorrelationTable,2,FALSE)))</f>
        <v xml:space="preserve"> </v>
      </c>
      <c r="CV46" s="371" t="str">
        <f>IF($A46="N/A"," ",F46+G46+(D46*('Pricing Inputs'!X81)))</f>
        <v xml:space="preserve"> </v>
      </c>
      <c r="CW46" s="372" t="str">
        <f>IF($A46="N/A"," ",IF(PV=1,0,'Pricing Inputs'!Y81))</f>
        <v xml:space="preserve"> </v>
      </c>
      <c r="CX46" s="373" t="str">
        <f t="shared" si="30"/>
        <v xml:space="preserve"> </v>
      </c>
      <c r="CY46" s="417" t="str">
        <f>IF($A46="N/A"," ",(IF(MONTH(A46)&gt;=4,IF(MONTH(A46)&lt;=10,Inputs!$S$26,Inputs!$S$27),Inputs!$S$27))*$CX46)</f>
        <v xml:space="preserve"> </v>
      </c>
      <c r="CZ46" s="374" t="str">
        <f t="shared" si="79"/>
        <v xml:space="preserve"> </v>
      </c>
      <c r="DA46" s="446" t="str">
        <f t="shared" si="80"/>
        <v xml:space="preserve"> </v>
      </c>
      <c r="DB46" s="375" t="str">
        <f t="shared" si="81"/>
        <v xml:space="preserve"> </v>
      </c>
      <c r="DC46" s="375" t="str">
        <f t="shared" si="82"/>
        <v xml:space="preserve"> </v>
      </c>
      <c r="DD46" s="376" t="str">
        <f t="shared" si="83"/>
        <v xml:space="preserve"> </v>
      </c>
      <c r="DE46" s="377" t="str">
        <f t="shared" si="84"/>
        <v xml:space="preserve"> </v>
      </c>
      <c r="DF46" s="378" t="str">
        <f t="shared" si="85"/>
        <v xml:space="preserve"> </v>
      </c>
      <c r="DG46" s="379" t="str">
        <f t="shared" si="86"/>
        <v xml:space="preserve"> </v>
      </c>
      <c r="DH46" s="380" t="str">
        <f>IF($A46="N/A"," ",IF(Option=1,$D46*Inputs!$S$15*SUM(AS46:BA46),0))</f>
        <v xml:space="preserve"> </v>
      </c>
      <c r="DI46" s="381" t="str">
        <f>IF($A46="N/A"," ",IF(Option=1,$D46*Inputs!$S$16*SUM(AS46:BA46),0))</f>
        <v xml:space="preserve"> </v>
      </c>
      <c r="DJ46" s="463" t="str">
        <f t="shared" si="87"/>
        <v xml:space="preserve"> </v>
      </c>
      <c r="DK46" s="463" t="str">
        <f t="shared" si="88"/>
        <v xml:space="preserve"> </v>
      </c>
      <c r="DL46" s="463" t="str">
        <f t="shared" si="89"/>
        <v xml:space="preserve"> </v>
      </c>
      <c r="DM46" s="463" t="str">
        <f t="shared" si="90"/>
        <v xml:space="preserve"> </v>
      </c>
    </row>
    <row r="47" spans="1:117" x14ac:dyDescent="0.2">
      <c r="A47" s="343" t="str">
        <f>IF(A46="N/A","N/A",IF(EDATE(A46,1)&gt;Inputs!$S$5,"N/A",EDATE(A46,1)))</f>
        <v>N/A</v>
      </c>
      <c r="B47" s="344" t="str">
        <f t="shared" si="31"/>
        <v xml:space="preserve"> </v>
      </c>
      <c r="C47" s="345" t="str">
        <f t="shared" si="32"/>
        <v xml:space="preserve"> </v>
      </c>
      <c r="D47" s="346" t="str">
        <f t="shared" si="33"/>
        <v xml:space="preserve"> </v>
      </c>
      <c r="E47" s="347" t="str">
        <f t="shared" si="34"/>
        <v xml:space="preserve"> </v>
      </c>
      <c r="F47" s="348" t="str">
        <f t="shared" si="35"/>
        <v xml:space="preserve"> </v>
      </c>
      <c r="G47" s="348" t="str">
        <f>IF(A47="N/A"," ",Perstart/VLOOKUP(Dayrun,'Pricing Inputs'!$AQ$4:$AS$14,3)/(CY47/CX47))</f>
        <v xml:space="preserve"> </v>
      </c>
      <c r="H47" s="349" t="str">
        <f t="shared" si="36"/>
        <v xml:space="preserve"> </v>
      </c>
      <c r="I47" s="350" t="str">
        <f t="shared" si="37"/>
        <v xml:space="preserve"> </v>
      </c>
      <c r="J47" s="351" t="str">
        <f t="shared" si="38"/>
        <v xml:space="preserve"> </v>
      </c>
      <c r="K47" s="351" t="str">
        <f t="shared" si="39"/>
        <v xml:space="preserve"> </v>
      </c>
      <c r="L47" s="351" t="str">
        <f t="shared" si="40"/>
        <v xml:space="preserve"> </v>
      </c>
      <c r="M47" s="351" t="str">
        <f t="shared" si="41"/>
        <v xml:space="preserve"> </v>
      </c>
      <c r="N47" s="351" t="str">
        <f t="shared" si="42"/>
        <v xml:space="preserve"> </v>
      </c>
      <c r="O47" s="351" t="str">
        <f t="shared" si="43"/>
        <v xml:space="preserve"> </v>
      </c>
      <c r="P47" s="351" t="str">
        <f t="shared" si="44"/>
        <v xml:space="preserve"> </v>
      </c>
      <c r="Q47" s="352" t="str">
        <f t="shared" si="45"/>
        <v xml:space="preserve"> </v>
      </c>
      <c r="R47" s="353" t="str">
        <f t="shared" si="46"/>
        <v xml:space="preserve"> </v>
      </c>
      <c r="S47" s="347" t="str">
        <f t="shared" si="47"/>
        <v xml:space="preserve"> </v>
      </c>
      <c r="T47" s="347" t="str">
        <f t="shared" si="48"/>
        <v xml:space="preserve"> </v>
      </c>
      <c r="U47" s="347" t="str">
        <f t="shared" si="49"/>
        <v xml:space="preserve"> </v>
      </c>
      <c r="V47" s="347" t="str">
        <f t="shared" si="50"/>
        <v xml:space="preserve"> </v>
      </c>
      <c r="W47" s="347" t="str">
        <f t="shared" si="51"/>
        <v xml:space="preserve"> </v>
      </c>
      <c r="X47" s="347" t="str">
        <f t="shared" si="52"/>
        <v xml:space="preserve"> </v>
      </c>
      <c r="Y47" s="347" t="str">
        <f t="shared" si="53"/>
        <v xml:space="preserve"> </v>
      </c>
      <c r="Z47" s="354" t="str">
        <f t="shared" si="54"/>
        <v xml:space="preserve"> </v>
      </c>
      <c r="AA47" s="350" t="str">
        <f>IF($A47="N/A"," ",IF(Dayrun&gt;=3,(MAX(0,(_xll.xSPRDOPT(I47,($E47-'Pricing Inputs'!$X82*$D47),$CV47,0,($CN47+IF(Smile=TRUE,VLOOKUP(MAX(-5,$H47-I47),Volsmile,2),0)),$CT47,$CU47,($A47-DateToday)+15,ABS(Option-2),0)-R47))),0))</f>
        <v xml:space="preserve"> </v>
      </c>
      <c r="AB47" s="351" t="str">
        <f>IF($A47="N/A"," ",IF(Dayrun&gt;=6,MAX(0,(_xll.xSPRDOPT(J47,($E47-'Pricing Inputs'!$X82*$D47),$CV47,0,($CN47+IF(Smile=TRUE,VLOOKUP(MAX(-5,$H47-J47),Volsmile,2),0)),$CT47,$CU47,($A47-DateToday)+15,ABS(Option-2),0)-S47)),0))</f>
        <v xml:space="preserve"> </v>
      </c>
      <c r="AC47" s="351" t="str">
        <f>IF($A47="N/A"," ",IF(OR(Dayrun&lt;=2,Dayrun&gt;=9),IF(OffPeakEx=TRUE,MAX(0,(_xll.xSPRDOPT(K47,($E47-'Pricing Inputs'!$X82*$D47),$CV47,0,($CQ47+IF(Smile=TRUE,VLOOKUP(MAX(-5,$H47-K47),Volsmile,2),0)),$CT47,$CU47,($A47-DateToday)+15,ABS(Option-2),0)-T47)),0),0))</f>
        <v xml:space="preserve"> </v>
      </c>
      <c r="AD47" s="351" t="str">
        <f>IF($A47="N/A"," ",IF(OR(Dayrun=1,Dayrun=4,Dayrun=5,Dayrun=7,Dayrun=8,Dayrun=10,Dayrun=11),MAX(0,(_xll.xSPRDOPT(L47,($E47-'Pricing Inputs'!$X82*$D47),$CV47,0,($CQ47+IF(Smile=TRUE,VLOOKUP(MAX(-5,$H47-L47),Volsmile,2),0)),$CT47,$CU47,($A47-DateToday)+15,ABS(Option-2),0)-U47)),0))</f>
        <v xml:space="preserve"> </v>
      </c>
      <c r="AE47" s="351" t="str">
        <f>IF($A47="N/A"," ",IF(OR(Dayrun=1,Dayrun=7,Dayrun=8,Dayrun=10,Dayrun=11),MAX(0,(_xll.xSPRDOPT(M47,($E47-'Pricing Inputs'!$X82*$D47),$CV47,0,($CQ47+IF(Smile=TRUE,VLOOKUP(MAX(-5,$H47-M47),Volsmile,2),0)),$CT47,$CU47,($A47-DateToday)+15,ABS(Option-2),0)-V47)),0))</f>
        <v xml:space="preserve"> </v>
      </c>
      <c r="AF47" s="351" t="str">
        <f>IF($A47="N/A"," ",IF(OR(Dayrun&lt;=2,Dayrun&gt;=10),IF(OffPeakEx=TRUE,MAX(0,(_xll.xSPRDOPT(N47,($E47-'Pricing Inputs'!$X82*$D47),$CV47,0,($CQ47+IF(Smile=TRUE,VLOOKUP(MAX(-5,$H47-N47),Volsmile,2),0)),$CT47,$CU47,($A47-DateToday)+15,ABS(Option-2),0)-W47)),0),0))</f>
        <v xml:space="preserve"> </v>
      </c>
      <c r="AG47" s="351" t="str">
        <f>IF($A47="N/A"," ",IF(OR(Dayrun=1,Dayrun=5,Dayrun=8,Dayrun=11),MAX(0,(_xll.xSPRDOPT(O47,($E47-'Pricing Inputs'!$X82*$D47),$CV47,0,($CQ47+IF(Smile=TRUE,VLOOKUP(MAX(-5,$H47-O47),Volsmile,2),0)),$CT47,$CU47,($A47-DateToday)+15,ABS(Option-2),0)-X47)),0))</f>
        <v xml:space="preserve"> </v>
      </c>
      <c r="AH47" s="351" t="str">
        <f>IF($A47="N/A"," ",IF(OR(Dayrun=1,Dayrun=8,Dayrun=11),MAX(0,(_xll.xSPRDOPT(P47,($E47-'Pricing Inputs'!$X82*$D47),$CV47,0,($CQ47+IF(Smile=TRUE,VLOOKUP(MAX(-5,$H47-P47),Volsmile,2),0)),$CT47,$CU47,($A47-DateToday)+15,ABS(Option-2),0)-Y47)),0))</f>
        <v xml:space="preserve"> </v>
      </c>
      <c r="AI47" s="351" t="str">
        <f>IF($A47="N/A"," ",IF(OR(Dayrun&lt;=2,Dayrun&gt;=11),IF(OffPeakEx=TRUE,MAX(0,(_xll.xSPRDOPT(Q47,($E47-'Pricing Inputs'!$X82*$D47),$CV47,0,($CQ47+IF(Smile=TRUE,VLOOKUP(MAX(-5,$H47-Q47),Volsmile,2),0)),$CT47,$CU47,($A47-DateToday)+15,ABS(Option-2),0)-Z47)),0),0))</f>
        <v xml:space="preserve"> </v>
      </c>
      <c r="AJ47" s="355" t="str">
        <f t="shared" si="55"/>
        <v xml:space="preserve"> </v>
      </c>
      <c r="AK47" s="356" t="str">
        <f t="shared" si="56"/>
        <v xml:space="preserve"> </v>
      </c>
      <c r="AL47" s="356" t="str">
        <f t="shared" si="57"/>
        <v xml:space="preserve"> </v>
      </c>
      <c r="AM47" s="356" t="str">
        <f t="shared" si="58"/>
        <v xml:space="preserve"> </v>
      </c>
      <c r="AN47" s="356" t="str">
        <f t="shared" si="59"/>
        <v xml:space="preserve"> </v>
      </c>
      <c r="AO47" s="356" t="str">
        <f t="shared" si="60"/>
        <v xml:space="preserve"> </v>
      </c>
      <c r="AP47" s="356" t="str">
        <f t="shared" si="61"/>
        <v xml:space="preserve"> </v>
      </c>
      <c r="AQ47" s="356" t="str">
        <f t="shared" si="62"/>
        <v xml:space="preserve"> </v>
      </c>
      <c r="AR47" s="357" t="str">
        <f t="shared" si="63"/>
        <v xml:space="preserve"> </v>
      </c>
      <c r="AS47" s="364" t="str">
        <f t="shared" si="64"/>
        <v xml:space="preserve"> </v>
      </c>
      <c r="AT47" s="364" t="str">
        <f t="shared" si="65"/>
        <v xml:space="preserve"> </v>
      </c>
      <c r="AU47" s="364" t="str">
        <f t="shared" si="66"/>
        <v xml:space="preserve"> </v>
      </c>
      <c r="AV47" s="364" t="str">
        <f t="shared" si="67"/>
        <v xml:space="preserve"> </v>
      </c>
      <c r="AW47" s="364" t="str">
        <f t="shared" si="68"/>
        <v xml:space="preserve"> </v>
      </c>
      <c r="AX47" s="364" t="str">
        <f t="shared" si="69"/>
        <v xml:space="preserve"> </v>
      </c>
      <c r="AY47" s="364" t="str">
        <f t="shared" si="70"/>
        <v xml:space="preserve"> </v>
      </c>
      <c r="AZ47" s="364" t="str">
        <f t="shared" si="71"/>
        <v xml:space="preserve"> </v>
      </c>
      <c r="BA47" s="365" t="str">
        <f t="shared" si="72"/>
        <v xml:space="preserve"> </v>
      </c>
      <c r="BB47" s="461" t="str">
        <f>IF($A47="N/A"," ",IF(Dayrun&gt;=3,(MAX(0,(_xll.xSPRDOPT(I47,($E47-'Pricing Inputs'!$X82*$D47),$CV47,0,($CN47+IF(Smile=TRUE,VLOOKUP(MAX(-5,$H47-I47),Volsmile,2),0)),$CT47,$CU47,($A47-DateToday)+15,ABS(Option-2),1)*DE47*8))),0))</f>
        <v xml:space="preserve"> </v>
      </c>
      <c r="BC47" s="460" t="str">
        <f>IF($A47="N/A"," ",IF(Dayrun&gt;=6,MAX(0,(_xll.xSPRDOPT(J47,($E47-'Pricing Inputs'!$X82*$D47),$CV47,0,($CN47+IF(Smile=TRUE,VLOOKUP(MAX(-5,$H47-J47),Volsmile,2),0)),$CT47,$CU47,($A47-DateToday)+15,ABS(Option-2),1)*DE47*8)),0))</f>
        <v xml:space="preserve"> </v>
      </c>
      <c r="BD47" s="460" t="str">
        <f>IF($A47="N/A"," ",IF(OR(Dayrun&lt;=2,Dayrun&gt;=9),IF(OffPeakEx=TRUE,MAX(0,(_xll.xSPRDOPT(K47,($E47-'Pricing Inputs'!$X82*$D47),$CV47,0,($CQ47+IF(Smile=TRUE,VLOOKUP(MAX(-5,$H47-K47),Volsmile,2),0)),$CT47,$CU47,($A47-DateToday)+15,ABS(Option-2),1)*DE47*8)),0),0))</f>
        <v xml:space="preserve"> </v>
      </c>
      <c r="BE47" s="460" t="str">
        <f>IF($A47="N/A"," ",IF(OR(Dayrun=1,Dayrun=4,Dayrun=5,Dayrun=7,Dayrun=8,Dayrun=10,Dayrun=11),MAX(0,(_xll.xSPRDOPT(L47,($E47-'Pricing Inputs'!$X82*$D47),$CV47,0,($CQ47+IF(Smile=TRUE,VLOOKUP(MAX(-5,$H47-L47),Volsmile,2),0)),$CT47,$CU47,($A47-DateToday)+15,ABS(Option-2),1)*DF47*8)),0))</f>
        <v xml:space="preserve"> </v>
      </c>
      <c r="BF47" s="460" t="str">
        <f>IF($A47="N/A"," ",IF(OR(Dayrun=1,Dayrun=7,Dayrun=8,Dayrun=10,Dayrun=11),MAX(0,(_xll.xSPRDOPT(M47,($E47-'Pricing Inputs'!$X82*$D47),$CV47,0,($CQ47+IF(Smile=TRUE,VLOOKUP(MAX(-5,$H47-M47),Volsmile,2),0)),$CT47,$CU47,($A47-DateToday)+15,ABS(Option-2),1)*DF47*8)),0))</f>
        <v xml:space="preserve"> </v>
      </c>
      <c r="BG47" s="460" t="str">
        <f>IF($A47="N/A"," ",IF(OR(Dayrun&lt;=2,Dayrun&gt;=10),IF(OffPeakEx=TRUE,MAX(0,(_xll.xSPRDOPT(N47,($E47-'Pricing Inputs'!$X82*$D47),$CV47,0,($CQ47+IF(Smile=TRUE,VLOOKUP(MAX(-5,$H47-N47),Volsmile,2),0)),$CT47,$CU47,($A47-DateToday)+15,ABS(Option-2),1)*DF47*8)),0),0))</f>
        <v xml:space="preserve"> </v>
      </c>
      <c r="BH47" s="460" t="str">
        <f>IF($A47="N/A"," ",IF(OR(Dayrun=1,Dayrun=5,Dayrun=8,Dayrun=11),MAX(0,(_xll.xSPRDOPT(O47,($E47-'Pricing Inputs'!$X82*$D47),$CV47,0,($CQ47+IF(Smile=TRUE,VLOOKUP(MAX(-5,$H47-O47),Volsmile,2),0)),$CT47,$CU47,($A47-DateToday)+15,ABS(Option-2),1)*DG47*8)),0))</f>
        <v xml:space="preserve"> </v>
      </c>
      <c r="BI47" s="460" t="str">
        <f>IF($A47="N/A"," ",IF(OR(Dayrun=1,Dayrun=8,Dayrun=11),MAX(0,(_xll.xSPRDOPT(P47,($E47-'Pricing Inputs'!$X82*$D47),$CV47,0,($CQ47+IF(Smile=TRUE,VLOOKUP(MAX(-5,$H47-P47),Volsmile,2),0)),$CT47,$CU47,($A47-DateToday)+15,ABS(Option-2),1)*DG47*8)),0))</f>
        <v xml:space="preserve"> </v>
      </c>
      <c r="BJ47" s="462" t="str">
        <f>IF($A47="N/A"," ",IF(OR(Dayrun&lt;=2,Dayrun&gt;=11),IF(OffPeakEx=TRUE,MAX(0,(_xll.xSPRDOPT(Q47,($E47-'Pricing Inputs'!$X82*$D47),$CV47,0,($CQ47+IF(Smile=TRUE,VLOOKUP(MAX(-5,$H47-Q47),Volsmile,2),0)),$CT47,$CU47,($A47-DateToday)+15,ABS(Option-2),1)*DG47*8)),0),0))</f>
        <v xml:space="preserve"> </v>
      </c>
      <c r="BK47" s="358" t="str">
        <f t="shared" si="0"/>
        <v xml:space="preserve"> </v>
      </c>
      <c r="BL47" s="359" t="str">
        <f t="shared" si="1"/>
        <v xml:space="preserve"> </v>
      </c>
      <c r="BM47" s="359" t="str">
        <f t="shared" si="2"/>
        <v xml:space="preserve"> </v>
      </c>
      <c r="BN47" s="359" t="str">
        <f t="shared" si="3"/>
        <v xml:space="preserve"> </v>
      </c>
      <c r="BO47" s="359" t="str">
        <f t="shared" si="4"/>
        <v xml:space="preserve"> </v>
      </c>
      <c r="BP47" s="359" t="str">
        <f t="shared" si="5"/>
        <v xml:space="preserve"> </v>
      </c>
      <c r="BQ47" s="359" t="str">
        <f t="shared" si="6"/>
        <v xml:space="preserve"> </v>
      </c>
      <c r="BR47" s="359" t="str">
        <f t="shared" si="7"/>
        <v xml:space="preserve"> </v>
      </c>
      <c r="BS47" s="360" t="str">
        <f t="shared" si="8"/>
        <v xml:space="preserve"> </v>
      </c>
      <c r="BT47" s="361" t="str">
        <f t="shared" si="9"/>
        <v xml:space="preserve"> </v>
      </c>
      <c r="BU47" s="362" t="str">
        <f t="shared" si="10"/>
        <v xml:space="preserve"> </v>
      </c>
      <c r="BV47" s="362" t="str">
        <f t="shared" si="11"/>
        <v xml:space="preserve"> </v>
      </c>
      <c r="BW47" s="362" t="str">
        <f t="shared" si="12"/>
        <v xml:space="preserve"> </v>
      </c>
      <c r="BX47" s="362" t="str">
        <f t="shared" si="13"/>
        <v xml:space="preserve"> </v>
      </c>
      <c r="BY47" s="362" t="str">
        <f t="shared" si="14"/>
        <v xml:space="preserve"> </v>
      </c>
      <c r="BZ47" s="362" t="str">
        <f t="shared" si="15"/>
        <v xml:space="preserve"> </v>
      </c>
      <c r="CA47" s="362" t="str">
        <f t="shared" si="16"/>
        <v xml:space="preserve"> </v>
      </c>
      <c r="CB47" s="363" t="str">
        <f t="shared" si="17"/>
        <v xml:space="preserve"> </v>
      </c>
      <c r="CC47" s="366" t="str">
        <f t="shared" si="18"/>
        <v xml:space="preserve"> </v>
      </c>
      <c r="CD47" s="367" t="str">
        <f t="shared" si="19"/>
        <v xml:space="preserve"> </v>
      </c>
      <c r="CE47" s="367" t="str">
        <f t="shared" si="20"/>
        <v xml:space="preserve"> </v>
      </c>
      <c r="CF47" s="367" t="str">
        <f t="shared" si="21"/>
        <v xml:space="preserve"> </v>
      </c>
      <c r="CG47" s="367" t="str">
        <f t="shared" si="22"/>
        <v xml:space="preserve"> </v>
      </c>
      <c r="CH47" s="367" t="str">
        <f t="shared" si="23"/>
        <v xml:space="preserve"> </v>
      </c>
      <c r="CI47" s="367" t="str">
        <f t="shared" si="24"/>
        <v xml:space="preserve"> </v>
      </c>
      <c r="CJ47" s="367" t="str">
        <f t="shared" si="25"/>
        <v xml:space="preserve"> </v>
      </c>
      <c r="CK47" s="368" t="str">
        <f t="shared" si="26"/>
        <v xml:space="preserve"> </v>
      </c>
      <c r="CL47" s="369" t="str">
        <f t="shared" si="73"/>
        <v xml:space="preserve"> </v>
      </c>
      <c r="CM47" s="370" t="str">
        <f t="shared" si="74"/>
        <v xml:space="preserve"> </v>
      </c>
      <c r="CN47" s="370" t="str">
        <f t="shared" si="75"/>
        <v xml:space="preserve"> </v>
      </c>
      <c r="CO47" s="370" t="str">
        <f t="shared" si="76"/>
        <v xml:space="preserve"> </v>
      </c>
      <c r="CP47" s="370" t="str">
        <f t="shared" si="77"/>
        <v xml:space="preserve"> </v>
      </c>
      <c r="CQ47" s="370" t="str">
        <f t="shared" si="78"/>
        <v xml:space="preserve"> </v>
      </c>
      <c r="CR47" s="370" t="str">
        <f t="shared" si="27"/>
        <v xml:space="preserve"> </v>
      </c>
      <c r="CS47" s="370" t="str">
        <f t="shared" si="28"/>
        <v xml:space="preserve"> </v>
      </c>
      <c r="CT47" s="370" t="str">
        <f t="shared" si="29"/>
        <v xml:space="preserve"> </v>
      </c>
      <c r="CU47" s="370" t="str">
        <f>IF($A47="N/A"," ",IF('Pricing Inputs'!$AR$23=TRUE,Inputs!$S$22,VLOOKUP($A47,CorrelationTable,2,FALSE)))</f>
        <v xml:space="preserve"> </v>
      </c>
      <c r="CV47" s="371" t="str">
        <f>IF($A47="N/A"," ",F47+G47+(D47*('Pricing Inputs'!X82)))</f>
        <v xml:space="preserve"> </v>
      </c>
      <c r="CW47" s="372" t="str">
        <f>IF($A47="N/A"," ",IF(PV=1,0,'Pricing Inputs'!Y82))</f>
        <v xml:space="preserve"> </v>
      </c>
      <c r="CX47" s="373" t="str">
        <f t="shared" si="30"/>
        <v xml:space="preserve"> </v>
      </c>
      <c r="CY47" s="417" t="str">
        <f>IF($A47="N/A"," ",(IF(MONTH(A47)&gt;=4,IF(MONTH(A47)&lt;=10,Inputs!$S$26,Inputs!$S$27),Inputs!$S$27))*$CX47)</f>
        <v xml:space="preserve"> </v>
      </c>
      <c r="CZ47" s="374" t="str">
        <f t="shared" si="79"/>
        <v xml:space="preserve"> </v>
      </c>
      <c r="DA47" s="446" t="str">
        <f t="shared" si="80"/>
        <v xml:space="preserve"> </v>
      </c>
      <c r="DB47" s="375" t="str">
        <f t="shared" si="81"/>
        <v xml:space="preserve"> </v>
      </c>
      <c r="DC47" s="375" t="str">
        <f t="shared" si="82"/>
        <v xml:space="preserve"> </v>
      </c>
      <c r="DD47" s="376" t="str">
        <f t="shared" si="83"/>
        <v xml:space="preserve"> </v>
      </c>
      <c r="DE47" s="377" t="str">
        <f t="shared" si="84"/>
        <v xml:space="preserve"> </v>
      </c>
      <c r="DF47" s="378" t="str">
        <f t="shared" si="85"/>
        <v xml:space="preserve"> </v>
      </c>
      <c r="DG47" s="379" t="str">
        <f t="shared" si="86"/>
        <v xml:space="preserve"> </v>
      </c>
      <c r="DH47" s="380" t="str">
        <f>IF($A47="N/A"," ",IF(Option=1,$D47*Inputs!$S$15*SUM(AS47:BA47),0))</f>
        <v xml:space="preserve"> </v>
      </c>
      <c r="DI47" s="381" t="str">
        <f>IF($A47="N/A"," ",IF(Option=1,$D47*Inputs!$S$16*SUM(AS47:BA47),0))</f>
        <v xml:space="preserve"> </v>
      </c>
      <c r="DJ47" s="463" t="str">
        <f t="shared" si="87"/>
        <v xml:space="preserve"> </v>
      </c>
      <c r="DK47" s="463" t="str">
        <f t="shared" si="88"/>
        <v xml:space="preserve"> </v>
      </c>
      <c r="DL47" s="463" t="str">
        <f t="shared" si="89"/>
        <v xml:space="preserve"> </v>
      </c>
      <c r="DM47" s="463" t="str">
        <f t="shared" si="90"/>
        <v xml:space="preserve"> </v>
      </c>
    </row>
    <row r="48" spans="1:117" x14ac:dyDescent="0.2">
      <c r="A48" s="343" t="str">
        <f>IF(A47="N/A","N/A",IF(EDATE(A47,1)&gt;Inputs!$S$5,"N/A",EDATE(A47,1)))</f>
        <v>N/A</v>
      </c>
      <c r="B48" s="344" t="str">
        <f t="shared" si="31"/>
        <v xml:space="preserve"> </v>
      </c>
      <c r="C48" s="345" t="str">
        <f t="shared" si="32"/>
        <v xml:space="preserve"> </v>
      </c>
      <c r="D48" s="346" t="str">
        <f t="shared" si="33"/>
        <v xml:space="preserve"> </v>
      </c>
      <c r="E48" s="347" t="str">
        <f t="shared" si="34"/>
        <v xml:space="preserve"> </v>
      </c>
      <c r="F48" s="348" t="str">
        <f t="shared" si="35"/>
        <v xml:space="preserve"> </v>
      </c>
      <c r="G48" s="348" t="str">
        <f>IF(A48="N/A"," ",Perstart/VLOOKUP(Dayrun,'Pricing Inputs'!$AQ$4:$AS$14,3)/(CY48/CX48))</f>
        <v xml:space="preserve"> </v>
      </c>
      <c r="H48" s="349" t="str">
        <f t="shared" si="36"/>
        <v xml:space="preserve"> </v>
      </c>
      <c r="I48" s="350" t="str">
        <f t="shared" si="37"/>
        <v xml:space="preserve"> </v>
      </c>
      <c r="J48" s="351" t="str">
        <f t="shared" si="38"/>
        <v xml:space="preserve"> </v>
      </c>
      <c r="K48" s="351" t="str">
        <f t="shared" si="39"/>
        <v xml:space="preserve"> </v>
      </c>
      <c r="L48" s="351" t="str">
        <f t="shared" si="40"/>
        <v xml:space="preserve"> </v>
      </c>
      <c r="M48" s="351" t="str">
        <f t="shared" si="41"/>
        <v xml:space="preserve"> </v>
      </c>
      <c r="N48" s="351" t="str">
        <f t="shared" si="42"/>
        <v xml:space="preserve"> </v>
      </c>
      <c r="O48" s="351" t="str">
        <f t="shared" si="43"/>
        <v xml:space="preserve"> </v>
      </c>
      <c r="P48" s="351" t="str">
        <f t="shared" si="44"/>
        <v xml:space="preserve"> </v>
      </c>
      <c r="Q48" s="352" t="str">
        <f t="shared" si="45"/>
        <v xml:space="preserve"> </v>
      </c>
      <c r="R48" s="353" t="str">
        <f t="shared" si="46"/>
        <v xml:space="preserve"> </v>
      </c>
      <c r="S48" s="347" t="str">
        <f t="shared" si="47"/>
        <v xml:space="preserve"> </v>
      </c>
      <c r="T48" s="347" t="str">
        <f t="shared" si="48"/>
        <v xml:space="preserve"> </v>
      </c>
      <c r="U48" s="347" t="str">
        <f t="shared" si="49"/>
        <v xml:space="preserve"> </v>
      </c>
      <c r="V48" s="347" t="str">
        <f t="shared" si="50"/>
        <v xml:space="preserve"> </v>
      </c>
      <c r="W48" s="347" t="str">
        <f t="shared" si="51"/>
        <v xml:space="preserve"> </v>
      </c>
      <c r="X48" s="347" t="str">
        <f t="shared" si="52"/>
        <v xml:space="preserve"> </v>
      </c>
      <c r="Y48" s="347" t="str">
        <f t="shared" si="53"/>
        <v xml:space="preserve"> </v>
      </c>
      <c r="Z48" s="354" t="str">
        <f t="shared" si="54"/>
        <v xml:space="preserve"> </v>
      </c>
      <c r="AA48" s="350" t="str">
        <f>IF($A48="N/A"," ",IF(Dayrun&gt;=3,(MAX(0,(_xll.xSPRDOPT(I48,($E48-'Pricing Inputs'!$X83*$D48),$CV48,0,($CN48+IF(Smile=TRUE,VLOOKUP(MAX(-5,$H48-I48),Volsmile,2),0)),$CT48,$CU48,($A48-DateToday)+15,ABS(Option-2),0)-R48))),0))</f>
        <v xml:space="preserve"> </v>
      </c>
      <c r="AB48" s="351" t="str">
        <f>IF($A48="N/A"," ",IF(Dayrun&gt;=6,MAX(0,(_xll.xSPRDOPT(J48,($E48-'Pricing Inputs'!$X83*$D48),$CV48,0,($CN48+IF(Smile=TRUE,VLOOKUP(MAX(-5,$H48-J48),Volsmile,2),0)),$CT48,$CU48,($A48-DateToday)+15,ABS(Option-2),0)-S48)),0))</f>
        <v xml:space="preserve"> </v>
      </c>
      <c r="AC48" s="351" t="str">
        <f>IF($A48="N/A"," ",IF(OR(Dayrun&lt;=2,Dayrun&gt;=9),IF(OffPeakEx=TRUE,MAX(0,(_xll.xSPRDOPT(K48,($E48-'Pricing Inputs'!$X83*$D48),$CV48,0,($CQ48+IF(Smile=TRUE,VLOOKUP(MAX(-5,$H48-K48),Volsmile,2),0)),$CT48,$CU48,($A48-DateToday)+15,ABS(Option-2),0)-T48)),0),0))</f>
        <v xml:space="preserve"> </v>
      </c>
      <c r="AD48" s="351" t="str">
        <f>IF($A48="N/A"," ",IF(OR(Dayrun=1,Dayrun=4,Dayrun=5,Dayrun=7,Dayrun=8,Dayrun=10,Dayrun=11),MAX(0,(_xll.xSPRDOPT(L48,($E48-'Pricing Inputs'!$X83*$D48),$CV48,0,($CQ48+IF(Smile=TRUE,VLOOKUP(MAX(-5,$H48-L48),Volsmile,2),0)),$CT48,$CU48,($A48-DateToday)+15,ABS(Option-2),0)-U48)),0))</f>
        <v xml:space="preserve"> </v>
      </c>
      <c r="AE48" s="351" t="str">
        <f>IF($A48="N/A"," ",IF(OR(Dayrun=1,Dayrun=7,Dayrun=8,Dayrun=10,Dayrun=11),MAX(0,(_xll.xSPRDOPT(M48,($E48-'Pricing Inputs'!$X83*$D48),$CV48,0,($CQ48+IF(Smile=TRUE,VLOOKUP(MAX(-5,$H48-M48),Volsmile,2),0)),$CT48,$CU48,($A48-DateToday)+15,ABS(Option-2),0)-V48)),0))</f>
        <v xml:space="preserve"> </v>
      </c>
      <c r="AF48" s="351" t="str">
        <f>IF($A48="N/A"," ",IF(OR(Dayrun&lt;=2,Dayrun&gt;=10),IF(OffPeakEx=TRUE,MAX(0,(_xll.xSPRDOPT(N48,($E48-'Pricing Inputs'!$X83*$D48),$CV48,0,($CQ48+IF(Smile=TRUE,VLOOKUP(MAX(-5,$H48-N48),Volsmile,2),0)),$CT48,$CU48,($A48-DateToday)+15,ABS(Option-2),0)-W48)),0),0))</f>
        <v xml:space="preserve"> </v>
      </c>
      <c r="AG48" s="351" t="str">
        <f>IF($A48="N/A"," ",IF(OR(Dayrun=1,Dayrun=5,Dayrun=8,Dayrun=11),MAX(0,(_xll.xSPRDOPT(O48,($E48-'Pricing Inputs'!$X83*$D48),$CV48,0,($CQ48+IF(Smile=TRUE,VLOOKUP(MAX(-5,$H48-O48),Volsmile,2),0)),$CT48,$CU48,($A48-DateToday)+15,ABS(Option-2),0)-X48)),0))</f>
        <v xml:space="preserve"> </v>
      </c>
      <c r="AH48" s="351" t="str">
        <f>IF($A48="N/A"," ",IF(OR(Dayrun=1,Dayrun=8,Dayrun=11),MAX(0,(_xll.xSPRDOPT(P48,($E48-'Pricing Inputs'!$X83*$D48),$CV48,0,($CQ48+IF(Smile=TRUE,VLOOKUP(MAX(-5,$H48-P48),Volsmile,2),0)),$CT48,$CU48,($A48-DateToday)+15,ABS(Option-2),0)-Y48)),0))</f>
        <v xml:space="preserve"> </v>
      </c>
      <c r="AI48" s="351" t="str">
        <f>IF($A48="N/A"," ",IF(OR(Dayrun&lt;=2,Dayrun&gt;=11),IF(OffPeakEx=TRUE,MAX(0,(_xll.xSPRDOPT(Q48,($E48-'Pricing Inputs'!$X83*$D48),$CV48,0,($CQ48+IF(Smile=TRUE,VLOOKUP(MAX(-5,$H48-Q48),Volsmile,2),0)),$CT48,$CU48,($A48-DateToday)+15,ABS(Option-2),0)-Z48)),0),0))</f>
        <v xml:space="preserve"> </v>
      </c>
      <c r="AJ48" s="355" t="str">
        <f t="shared" si="55"/>
        <v xml:space="preserve"> </v>
      </c>
      <c r="AK48" s="356" t="str">
        <f t="shared" si="56"/>
        <v xml:space="preserve"> </v>
      </c>
      <c r="AL48" s="356" t="str">
        <f t="shared" si="57"/>
        <v xml:space="preserve"> </v>
      </c>
      <c r="AM48" s="356" t="str">
        <f t="shared" si="58"/>
        <v xml:space="preserve"> </v>
      </c>
      <c r="AN48" s="356" t="str">
        <f t="shared" si="59"/>
        <v xml:space="preserve"> </v>
      </c>
      <c r="AO48" s="356" t="str">
        <f t="shared" si="60"/>
        <v xml:space="preserve"> </v>
      </c>
      <c r="AP48" s="356" t="str">
        <f t="shared" si="61"/>
        <v xml:space="preserve"> </v>
      </c>
      <c r="AQ48" s="356" t="str">
        <f t="shared" si="62"/>
        <v xml:space="preserve"> </v>
      </c>
      <c r="AR48" s="357" t="str">
        <f t="shared" si="63"/>
        <v xml:space="preserve"> </v>
      </c>
      <c r="AS48" s="364" t="str">
        <f t="shared" si="64"/>
        <v xml:space="preserve"> </v>
      </c>
      <c r="AT48" s="364" t="str">
        <f t="shared" si="65"/>
        <v xml:space="preserve"> </v>
      </c>
      <c r="AU48" s="364" t="str">
        <f t="shared" si="66"/>
        <v xml:space="preserve"> </v>
      </c>
      <c r="AV48" s="364" t="str">
        <f t="shared" si="67"/>
        <v xml:space="preserve"> </v>
      </c>
      <c r="AW48" s="364" t="str">
        <f t="shared" si="68"/>
        <v xml:space="preserve"> </v>
      </c>
      <c r="AX48" s="364" t="str">
        <f t="shared" si="69"/>
        <v xml:space="preserve"> </v>
      </c>
      <c r="AY48" s="364" t="str">
        <f t="shared" si="70"/>
        <v xml:space="preserve"> </v>
      </c>
      <c r="AZ48" s="364" t="str">
        <f t="shared" si="71"/>
        <v xml:space="preserve"> </v>
      </c>
      <c r="BA48" s="365" t="str">
        <f t="shared" si="72"/>
        <v xml:space="preserve"> </v>
      </c>
      <c r="BB48" s="461" t="str">
        <f>IF($A48="N/A"," ",IF(Dayrun&gt;=3,(MAX(0,(_xll.xSPRDOPT(I48,($E48-'Pricing Inputs'!$X83*$D48),$CV48,0,($CN48+IF(Smile=TRUE,VLOOKUP(MAX(-5,$H48-I48),Volsmile,2),0)),$CT48,$CU48,($A48-DateToday)+15,ABS(Option-2),1)*DE48*8))),0))</f>
        <v xml:space="preserve"> </v>
      </c>
      <c r="BC48" s="460" t="str">
        <f>IF($A48="N/A"," ",IF(Dayrun&gt;=6,MAX(0,(_xll.xSPRDOPT(J48,($E48-'Pricing Inputs'!$X83*$D48),$CV48,0,($CN48+IF(Smile=TRUE,VLOOKUP(MAX(-5,$H48-J48),Volsmile,2),0)),$CT48,$CU48,($A48-DateToday)+15,ABS(Option-2),1)*DE48*8)),0))</f>
        <v xml:space="preserve"> </v>
      </c>
      <c r="BD48" s="460" t="str">
        <f>IF($A48="N/A"," ",IF(OR(Dayrun&lt;=2,Dayrun&gt;=9),IF(OffPeakEx=TRUE,MAX(0,(_xll.xSPRDOPT(K48,($E48-'Pricing Inputs'!$X83*$D48),$CV48,0,($CQ48+IF(Smile=TRUE,VLOOKUP(MAX(-5,$H48-K48),Volsmile,2),0)),$CT48,$CU48,($A48-DateToday)+15,ABS(Option-2),1)*DE48*8)),0),0))</f>
        <v xml:space="preserve"> </v>
      </c>
      <c r="BE48" s="460" t="str">
        <f>IF($A48="N/A"," ",IF(OR(Dayrun=1,Dayrun=4,Dayrun=5,Dayrun=7,Dayrun=8,Dayrun=10,Dayrun=11),MAX(0,(_xll.xSPRDOPT(L48,($E48-'Pricing Inputs'!$X83*$D48),$CV48,0,($CQ48+IF(Smile=TRUE,VLOOKUP(MAX(-5,$H48-L48),Volsmile,2),0)),$CT48,$CU48,($A48-DateToday)+15,ABS(Option-2),1)*DF48*8)),0))</f>
        <v xml:space="preserve"> </v>
      </c>
      <c r="BF48" s="460" t="str">
        <f>IF($A48="N/A"," ",IF(OR(Dayrun=1,Dayrun=7,Dayrun=8,Dayrun=10,Dayrun=11),MAX(0,(_xll.xSPRDOPT(M48,($E48-'Pricing Inputs'!$X83*$D48),$CV48,0,($CQ48+IF(Smile=TRUE,VLOOKUP(MAX(-5,$H48-M48),Volsmile,2),0)),$CT48,$CU48,($A48-DateToday)+15,ABS(Option-2),1)*DF48*8)),0))</f>
        <v xml:space="preserve"> </v>
      </c>
      <c r="BG48" s="460" t="str">
        <f>IF($A48="N/A"," ",IF(OR(Dayrun&lt;=2,Dayrun&gt;=10),IF(OffPeakEx=TRUE,MAX(0,(_xll.xSPRDOPT(N48,($E48-'Pricing Inputs'!$X83*$D48),$CV48,0,($CQ48+IF(Smile=TRUE,VLOOKUP(MAX(-5,$H48-N48),Volsmile,2),0)),$CT48,$CU48,($A48-DateToday)+15,ABS(Option-2),1)*DF48*8)),0),0))</f>
        <v xml:space="preserve"> </v>
      </c>
      <c r="BH48" s="460" t="str">
        <f>IF($A48="N/A"," ",IF(OR(Dayrun=1,Dayrun=5,Dayrun=8,Dayrun=11),MAX(0,(_xll.xSPRDOPT(O48,($E48-'Pricing Inputs'!$X83*$D48),$CV48,0,($CQ48+IF(Smile=TRUE,VLOOKUP(MAX(-5,$H48-O48),Volsmile,2),0)),$CT48,$CU48,($A48-DateToday)+15,ABS(Option-2),1)*DG48*8)),0))</f>
        <v xml:space="preserve"> </v>
      </c>
      <c r="BI48" s="460" t="str">
        <f>IF($A48="N/A"," ",IF(OR(Dayrun=1,Dayrun=8,Dayrun=11),MAX(0,(_xll.xSPRDOPT(P48,($E48-'Pricing Inputs'!$X83*$D48),$CV48,0,($CQ48+IF(Smile=TRUE,VLOOKUP(MAX(-5,$H48-P48),Volsmile,2),0)),$CT48,$CU48,($A48-DateToday)+15,ABS(Option-2),1)*DG48*8)),0))</f>
        <v xml:space="preserve"> </v>
      </c>
      <c r="BJ48" s="462" t="str">
        <f>IF($A48="N/A"," ",IF(OR(Dayrun&lt;=2,Dayrun&gt;=11),IF(OffPeakEx=TRUE,MAX(0,(_xll.xSPRDOPT(Q48,($E48-'Pricing Inputs'!$X83*$D48),$CV48,0,($CQ48+IF(Smile=TRUE,VLOOKUP(MAX(-5,$H48-Q48),Volsmile,2),0)),$CT48,$CU48,($A48-DateToday)+15,ABS(Option-2),1)*DG48*8)),0),0))</f>
        <v xml:space="preserve"> </v>
      </c>
      <c r="BK48" s="358" t="str">
        <f t="shared" si="0"/>
        <v xml:space="preserve"> </v>
      </c>
      <c r="BL48" s="359" t="str">
        <f t="shared" si="1"/>
        <v xml:space="preserve"> </v>
      </c>
      <c r="BM48" s="359" t="str">
        <f t="shared" si="2"/>
        <v xml:space="preserve"> </v>
      </c>
      <c r="BN48" s="359" t="str">
        <f t="shared" si="3"/>
        <v xml:space="preserve"> </v>
      </c>
      <c r="BO48" s="359" t="str">
        <f t="shared" si="4"/>
        <v xml:space="preserve"> </v>
      </c>
      <c r="BP48" s="359" t="str">
        <f t="shared" si="5"/>
        <v xml:space="preserve"> </v>
      </c>
      <c r="BQ48" s="359" t="str">
        <f t="shared" si="6"/>
        <v xml:space="preserve"> </v>
      </c>
      <c r="BR48" s="359" t="str">
        <f t="shared" si="7"/>
        <v xml:space="preserve"> </v>
      </c>
      <c r="BS48" s="360" t="str">
        <f t="shared" si="8"/>
        <v xml:space="preserve"> </v>
      </c>
      <c r="BT48" s="361" t="str">
        <f t="shared" si="9"/>
        <v xml:space="preserve"> </v>
      </c>
      <c r="BU48" s="362" t="str">
        <f t="shared" si="10"/>
        <v xml:space="preserve"> </v>
      </c>
      <c r="BV48" s="362" t="str">
        <f t="shared" si="11"/>
        <v xml:space="preserve"> </v>
      </c>
      <c r="BW48" s="362" t="str">
        <f t="shared" si="12"/>
        <v xml:space="preserve"> </v>
      </c>
      <c r="BX48" s="362" t="str">
        <f t="shared" si="13"/>
        <v xml:space="preserve"> </v>
      </c>
      <c r="BY48" s="362" t="str">
        <f t="shared" si="14"/>
        <v xml:space="preserve"> </v>
      </c>
      <c r="BZ48" s="362" t="str">
        <f t="shared" si="15"/>
        <v xml:space="preserve"> </v>
      </c>
      <c r="CA48" s="362" t="str">
        <f t="shared" si="16"/>
        <v xml:space="preserve"> </v>
      </c>
      <c r="CB48" s="363" t="str">
        <f t="shared" si="17"/>
        <v xml:space="preserve"> </v>
      </c>
      <c r="CC48" s="366" t="str">
        <f t="shared" si="18"/>
        <v xml:space="preserve"> </v>
      </c>
      <c r="CD48" s="367" t="str">
        <f t="shared" si="19"/>
        <v xml:space="preserve"> </v>
      </c>
      <c r="CE48" s="367" t="str">
        <f t="shared" si="20"/>
        <v xml:space="preserve"> </v>
      </c>
      <c r="CF48" s="367" t="str">
        <f t="shared" si="21"/>
        <v xml:space="preserve"> </v>
      </c>
      <c r="CG48" s="367" t="str">
        <f t="shared" si="22"/>
        <v xml:space="preserve"> </v>
      </c>
      <c r="CH48" s="367" t="str">
        <f t="shared" si="23"/>
        <v xml:space="preserve"> </v>
      </c>
      <c r="CI48" s="367" t="str">
        <f t="shared" si="24"/>
        <v xml:space="preserve"> </v>
      </c>
      <c r="CJ48" s="367" t="str">
        <f t="shared" si="25"/>
        <v xml:space="preserve"> </v>
      </c>
      <c r="CK48" s="368" t="str">
        <f t="shared" si="26"/>
        <v xml:space="preserve"> </v>
      </c>
      <c r="CL48" s="369" t="str">
        <f t="shared" si="73"/>
        <v xml:space="preserve"> </v>
      </c>
      <c r="CM48" s="370" t="str">
        <f t="shared" si="74"/>
        <v xml:space="preserve"> </v>
      </c>
      <c r="CN48" s="370" t="str">
        <f t="shared" si="75"/>
        <v xml:space="preserve"> </v>
      </c>
      <c r="CO48" s="370" t="str">
        <f t="shared" si="76"/>
        <v xml:space="preserve"> </v>
      </c>
      <c r="CP48" s="370" t="str">
        <f t="shared" si="77"/>
        <v xml:space="preserve"> </v>
      </c>
      <c r="CQ48" s="370" t="str">
        <f t="shared" si="78"/>
        <v xml:space="preserve"> </v>
      </c>
      <c r="CR48" s="370" t="str">
        <f t="shared" si="27"/>
        <v xml:space="preserve"> </v>
      </c>
      <c r="CS48" s="370" t="str">
        <f t="shared" si="28"/>
        <v xml:space="preserve"> </v>
      </c>
      <c r="CT48" s="370" t="str">
        <f t="shared" si="29"/>
        <v xml:space="preserve"> </v>
      </c>
      <c r="CU48" s="370" t="str">
        <f>IF($A48="N/A"," ",IF('Pricing Inputs'!$AR$23=TRUE,Inputs!$S$22,VLOOKUP($A48,CorrelationTable,2,FALSE)))</f>
        <v xml:space="preserve"> </v>
      </c>
      <c r="CV48" s="371" t="str">
        <f>IF($A48="N/A"," ",F48+G48+(D48*('Pricing Inputs'!X83)))</f>
        <v xml:space="preserve"> </v>
      </c>
      <c r="CW48" s="372" t="str">
        <f>IF($A48="N/A"," ",IF(PV=1,0,'Pricing Inputs'!Y83))</f>
        <v xml:space="preserve"> </v>
      </c>
      <c r="CX48" s="373" t="str">
        <f t="shared" si="30"/>
        <v xml:space="preserve"> </v>
      </c>
      <c r="CY48" s="417" t="str">
        <f>IF($A48="N/A"," ",(IF(MONTH(A48)&gt;=4,IF(MONTH(A48)&lt;=10,Inputs!$S$26,Inputs!$S$27),Inputs!$S$27))*$CX48)</f>
        <v xml:space="preserve"> </v>
      </c>
      <c r="CZ48" s="374" t="str">
        <f t="shared" si="79"/>
        <v xml:space="preserve"> </v>
      </c>
      <c r="DA48" s="446" t="str">
        <f t="shared" si="80"/>
        <v xml:space="preserve"> </v>
      </c>
      <c r="DB48" s="375" t="str">
        <f t="shared" si="81"/>
        <v xml:space="preserve"> </v>
      </c>
      <c r="DC48" s="375" t="str">
        <f t="shared" si="82"/>
        <v xml:space="preserve"> </v>
      </c>
      <c r="DD48" s="376" t="str">
        <f t="shared" si="83"/>
        <v xml:space="preserve"> </v>
      </c>
      <c r="DE48" s="377" t="str">
        <f t="shared" si="84"/>
        <v xml:space="preserve"> </v>
      </c>
      <c r="DF48" s="378" t="str">
        <f t="shared" si="85"/>
        <v xml:space="preserve"> </v>
      </c>
      <c r="DG48" s="379" t="str">
        <f t="shared" si="86"/>
        <v xml:space="preserve"> </v>
      </c>
      <c r="DH48" s="380" t="str">
        <f>IF($A48="N/A"," ",IF(Option=1,$D48*Inputs!$S$15*SUM(AS48:BA48),0))</f>
        <v xml:space="preserve"> </v>
      </c>
      <c r="DI48" s="381" t="str">
        <f>IF($A48="N/A"," ",IF(Option=1,$D48*Inputs!$S$16*SUM(AS48:BA48),0))</f>
        <v xml:space="preserve"> </v>
      </c>
      <c r="DJ48" s="463" t="str">
        <f t="shared" si="87"/>
        <v xml:space="preserve"> </v>
      </c>
      <c r="DK48" s="463" t="str">
        <f t="shared" si="88"/>
        <v xml:space="preserve"> </v>
      </c>
      <c r="DL48" s="463" t="str">
        <f t="shared" si="89"/>
        <v xml:space="preserve"> </v>
      </c>
      <c r="DM48" s="463" t="str">
        <f t="shared" si="90"/>
        <v xml:space="preserve"> </v>
      </c>
    </row>
    <row r="49" spans="1:117" x14ac:dyDescent="0.2">
      <c r="A49" s="343" t="str">
        <f>IF(A48="N/A","N/A",IF(EDATE(A48,1)&gt;Inputs!$S$5,"N/A",EDATE(A48,1)))</f>
        <v>N/A</v>
      </c>
      <c r="B49" s="344" t="str">
        <f t="shared" si="31"/>
        <v xml:space="preserve"> </v>
      </c>
      <c r="C49" s="345" t="str">
        <f t="shared" si="32"/>
        <v xml:space="preserve"> </v>
      </c>
      <c r="D49" s="346" t="str">
        <f t="shared" si="33"/>
        <v xml:space="preserve"> </v>
      </c>
      <c r="E49" s="347" t="str">
        <f t="shared" si="34"/>
        <v xml:space="preserve"> </v>
      </c>
      <c r="F49" s="348" t="str">
        <f t="shared" si="35"/>
        <v xml:space="preserve"> </v>
      </c>
      <c r="G49" s="348" t="str">
        <f>IF(A49="N/A"," ",Perstart/VLOOKUP(Dayrun,'Pricing Inputs'!$AQ$4:$AS$14,3)/(CY49/CX49))</f>
        <v xml:space="preserve"> </v>
      </c>
      <c r="H49" s="349" t="str">
        <f t="shared" si="36"/>
        <v xml:space="preserve"> </v>
      </c>
      <c r="I49" s="350" t="str">
        <f t="shared" si="37"/>
        <v xml:space="preserve"> </v>
      </c>
      <c r="J49" s="351" t="str">
        <f t="shared" si="38"/>
        <v xml:space="preserve"> </v>
      </c>
      <c r="K49" s="351" t="str">
        <f t="shared" si="39"/>
        <v xml:space="preserve"> </v>
      </c>
      <c r="L49" s="351" t="str">
        <f t="shared" si="40"/>
        <v xml:space="preserve"> </v>
      </c>
      <c r="M49" s="351" t="str">
        <f t="shared" si="41"/>
        <v xml:space="preserve"> </v>
      </c>
      <c r="N49" s="351" t="str">
        <f t="shared" si="42"/>
        <v xml:space="preserve"> </v>
      </c>
      <c r="O49" s="351" t="str">
        <f t="shared" si="43"/>
        <v xml:space="preserve"> </v>
      </c>
      <c r="P49" s="351" t="str">
        <f t="shared" si="44"/>
        <v xml:space="preserve"> </v>
      </c>
      <c r="Q49" s="352" t="str">
        <f t="shared" si="45"/>
        <v xml:space="preserve"> </v>
      </c>
      <c r="R49" s="353" t="str">
        <f t="shared" si="46"/>
        <v xml:space="preserve"> </v>
      </c>
      <c r="S49" s="347" t="str">
        <f t="shared" si="47"/>
        <v xml:space="preserve"> </v>
      </c>
      <c r="T49" s="347" t="str">
        <f t="shared" si="48"/>
        <v xml:space="preserve"> </v>
      </c>
      <c r="U49" s="347" t="str">
        <f t="shared" si="49"/>
        <v xml:space="preserve"> </v>
      </c>
      <c r="V49" s="347" t="str">
        <f t="shared" si="50"/>
        <v xml:space="preserve"> </v>
      </c>
      <c r="W49" s="347" t="str">
        <f t="shared" si="51"/>
        <v xml:space="preserve"> </v>
      </c>
      <c r="X49" s="347" t="str">
        <f t="shared" si="52"/>
        <v xml:space="preserve"> </v>
      </c>
      <c r="Y49" s="347" t="str">
        <f t="shared" si="53"/>
        <v xml:space="preserve"> </v>
      </c>
      <c r="Z49" s="354" t="str">
        <f t="shared" si="54"/>
        <v xml:space="preserve"> </v>
      </c>
      <c r="AA49" s="350" t="str">
        <f>IF($A49="N/A"," ",IF(Dayrun&gt;=3,(MAX(0,(_xll.xSPRDOPT(I49,($E49-'Pricing Inputs'!$X84*$D49),$CV49,0,($CN49+IF(Smile=TRUE,VLOOKUP(MAX(-5,$H49-I49),Volsmile,2),0)),$CT49,$CU49,($A49-DateToday)+15,ABS(Option-2),0)-R49))),0))</f>
        <v xml:space="preserve"> </v>
      </c>
      <c r="AB49" s="351" t="str">
        <f>IF($A49="N/A"," ",IF(Dayrun&gt;=6,MAX(0,(_xll.xSPRDOPT(J49,($E49-'Pricing Inputs'!$X84*$D49),$CV49,0,($CN49+IF(Smile=TRUE,VLOOKUP(MAX(-5,$H49-J49),Volsmile,2),0)),$CT49,$CU49,($A49-DateToday)+15,ABS(Option-2),0)-S49)),0))</f>
        <v xml:space="preserve"> </v>
      </c>
      <c r="AC49" s="351" t="str">
        <f>IF($A49="N/A"," ",IF(OR(Dayrun&lt;=2,Dayrun&gt;=9),IF(OffPeakEx=TRUE,MAX(0,(_xll.xSPRDOPT(K49,($E49-'Pricing Inputs'!$X84*$D49),$CV49,0,($CQ49+IF(Smile=TRUE,VLOOKUP(MAX(-5,$H49-K49),Volsmile,2),0)),$CT49,$CU49,($A49-DateToday)+15,ABS(Option-2),0)-T49)),0),0))</f>
        <v xml:space="preserve"> </v>
      </c>
      <c r="AD49" s="351" t="str">
        <f>IF($A49="N/A"," ",IF(OR(Dayrun=1,Dayrun=4,Dayrun=5,Dayrun=7,Dayrun=8,Dayrun=10,Dayrun=11),MAX(0,(_xll.xSPRDOPT(L49,($E49-'Pricing Inputs'!$X84*$D49),$CV49,0,($CQ49+IF(Smile=TRUE,VLOOKUP(MAX(-5,$H49-L49),Volsmile,2),0)),$CT49,$CU49,($A49-DateToday)+15,ABS(Option-2),0)-U49)),0))</f>
        <v xml:space="preserve"> </v>
      </c>
      <c r="AE49" s="351" t="str">
        <f>IF($A49="N/A"," ",IF(OR(Dayrun=1,Dayrun=7,Dayrun=8,Dayrun=10,Dayrun=11),MAX(0,(_xll.xSPRDOPT(M49,($E49-'Pricing Inputs'!$X84*$D49),$CV49,0,($CQ49+IF(Smile=TRUE,VLOOKUP(MAX(-5,$H49-M49),Volsmile,2),0)),$CT49,$CU49,($A49-DateToday)+15,ABS(Option-2),0)-V49)),0))</f>
        <v xml:space="preserve"> </v>
      </c>
      <c r="AF49" s="351" t="str">
        <f>IF($A49="N/A"," ",IF(OR(Dayrun&lt;=2,Dayrun&gt;=10),IF(OffPeakEx=TRUE,MAX(0,(_xll.xSPRDOPT(N49,($E49-'Pricing Inputs'!$X84*$D49),$CV49,0,($CQ49+IF(Smile=TRUE,VLOOKUP(MAX(-5,$H49-N49),Volsmile,2),0)),$CT49,$CU49,($A49-DateToday)+15,ABS(Option-2),0)-W49)),0),0))</f>
        <v xml:space="preserve"> </v>
      </c>
      <c r="AG49" s="351" t="str">
        <f>IF($A49="N/A"," ",IF(OR(Dayrun=1,Dayrun=5,Dayrun=8,Dayrun=11),MAX(0,(_xll.xSPRDOPT(O49,($E49-'Pricing Inputs'!$X84*$D49),$CV49,0,($CQ49+IF(Smile=TRUE,VLOOKUP(MAX(-5,$H49-O49),Volsmile,2),0)),$CT49,$CU49,($A49-DateToday)+15,ABS(Option-2),0)-X49)),0))</f>
        <v xml:space="preserve"> </v>
      </c>
      <c r="AH49" s="351" t="str">
        <f>IF($A49="N/A"," ",IF(OR(Dayrun=1,Dayrun=8,Dayrun=11),MAX(0,(_xll.xSPRDOPT(P49,($E49-'Pricing Inputs'!$X84*$D49),$CV49,0,($CQ49+IF(Smile=TRUE,VLOOKUP(MAX(-5,$H49-P49),Volsmile,2),0)),$CT49,$CU49,($A49-DateToday)+15,ABS(Option-2),0)-Y49)),0))</f>
        <v xml:space="preserve"> </v>
      </c>
      <c r="AI49" s="351" t="str">
        <f>IF($A49="N/A"," ",IF(OR(Dayrun&lt;=2,Dayrun&gt;=11),IF(OffPeakEx=TRUE,MAX(0,(_xll.xSPRDOPT(Q49,($E49-'Pricing Inputs'!$X84*$D49),$CV49,0,($CQ49+IF(Smile=TRUE,VLOOKUP(MAX(-5,$H49-Q49),Volsmile,2),0)),$CT49,$CU49,($A49-DateToday)+15,ABS(Option-2),0)-Z49)),0),0))</f>
        <v xml:space="preserve"> </v>
      </c>
      <c r="AJ49" s="355" t="str">
        <f t="shared" si="55"/>
        <v xml:space="preserve"> </v>
      </c>
      <c r="AK49" s="356" t="str">
        <f t="shared" si="56"/>
        <v xml:space="preserve"> </v>
      </c>
      <c r="AL49" s="356" t="str">
        <f t="shared" si="57"/>
        <v xml:space="preserve"> </v>
      </c>
      <c r="AM49" s="356" t="str">
        <f t="shared" si="58"/>
        <v xml:space="preserve"> </v>
      </c>
      <c r="AN49" s="356" t="str">
        <f t="shared" si="59"/>
        <v xml:space="preserve"> </v>
      </c>
      <c r="AO49" s="356" t="str">
        <f t="shared" si="60"/>
        <v xml:space="preserve"> </v>
      </c>
      <c r="AP49" s="356" t="str">
        <f t="shared" si="61"/>
        <v xml:space="preserve"> </v>
      </c>
      <c r="AQ49" s="356" t="str">
        <f t="shared" si="62"/>
        <v xml:space="preserve"> </v>
      </c>
      <c r="AR49" s="357" t="str">
        <f t="shared" si="63"/>
        <v xml:space="preserve"> </v>
      </c>
      <c r="AS49" s="364" t="str">
        <f t="shared" si="64"/>
        <v xml:space="preserve"> </v>
      </c>
      <c r="AT49" s="364" t="str">
        <f t="shared" si="65"/>
        <v xml:space="preserve"> </v>
      </c>
      <c r="AU49" s="364" t="str">
        <f t="shared" si="66"/>
        <v xml:space="preserve"> </v>
      </c>
      <c r="AV49" s="364" t="str">
        <f t="shared" si="67"/>
        <v xml:space="preserve"> </v>
      </c>
      <c r="AW49" s="364" t="str">
        <f t="shared" si="68"/>
        <v xml:space="preserve"> </v>
      </c>
      <c r="AX49" s="364" t="str">
        <f t="shared" si="69"/>
        <v xml:space="preserve"> </v>
      </c>
      <c r="AY49" s="364" t="str">
        <f t="shared" si="70"/>
        <v xml:space="preserve"> </v>
      </c>
      <c r="AZ49" s="364" t="str">
        <f t="shared" si="71"/>
        <v xml:space="preserve"> </v>
      </c>
      <c r="BA49" s="365" t="str">
        <f t="shared" si="72"/>
        <v xml:space="preserve"> </v>
      </c>
      <c r="BB49" s="461" t="str">
        <f>IF($A49="N/A"," ",IF(Dayrun&gt;=3,(MAX(0,(_xll.xSPRDOPT(I49,($E49-'Pricing Inputs'!$X84*$D49),$CV49,0,($CN49+IF(Smile=TRUE,VLOOKUP(MAX(-5,$H49-I49),Volsmile,2),0)),$CT49,$CU49,($A49-DateToday)+15,ABS(Option-2),1)*DE49*8))),0))</f>
        <v xml:space="preserve"> </v>
      </c>
      <c r="BC49" s="460" t="str">
        <f>IF($A49="N/A"," ",IF(Dayrun&gt;=6,MAX(0,(_xll.xSPRDOPT(J49,($E49-'Pricing Inputs'!$X84*$D49),$CV49,0,($CN49+IF(Smile=TRUE,VLOOKUP(MAX(-5,$H49-J49),Volsmile,2),0)),$CT49,$CU49,($A49-DateToday)+15,ABS(Option-2),1)*DE49*8)),0))</f>
        <v xml:space="preserve"> </v>
      </c>
      <c r="BD49" s="460" t="str">
        <f>IF($A49="N/A"," ",IF(OR(Dayrun&lt;=2,Dayrun&gt;=9),IF(OffPeakEx=TRUE,MAX(0,(_xll.xSPRDOPT(K49,($E49-'Pricing Inputs'!$X84*$D49),$CV49,0,($CQ49+IF(Smile=TRUE,VLOOKUP(MAX(-5,$H49-K49),Volsmile,2),0)),$CT49,$CU49,($A49-DateToday)+15,ABS(Option-2),1)*DE49*8)),0),0))</f>
        <v xml:space="preserve"> </v>
      </c>
      <c r="BE49" s="460" t="str">
        <f>IF($A49="N/A"," ",IF(OR(Dayrun=1,Dayrun=4,Dayrun=5,Dayrun=7,Dayrun=8,Dayrun=10,Dayrun=11),MAX(0,(_xll.xSPRDOPT(L49,($E49-'Pricing Inputs'!$X84*$D49),$CV49,0,($CQ49+IF(Smile=TRUE,VLOOKUP(MAX(-5,$H49-L49),Volsmile,2),0)),$CT49,$CU49,($A49-DateToday)+15,ABS(Option-2),1)*DF49*8)),0))</f>
        <v xml:space="preserve"> </v>
      </c>
      <c r="BF49" s="460" t="str">
        <f>IF($A49="N/A"," ",IF(OR(Dayrun=1,Dayrun=7,Dayrun=8,Dayrun=10,Dayrun=11),MAX(0,(_xll.xSPRDOPT(M49,($E49-'Pricing Inputs'!$X84*$D49),$CV49,0,($CQ49+IF(Smile=TRUE,VLOOKUP(MAX(-5,$H49-M49),Volsmile,2),0)),$CT49,$CU49,($A49-DateToday)+15,ABS(Option-2),1)*DF49*8)),0))</f>
        <v xml:space="preserve"> </v>
      </c>
      <c r="BG49" s="460" t="str">
        <f>IF($A49="N/A"," ",IF(OR(Dayrun&lt;=2,Dayrun&gt;=10),IF(OffPeakEx=TRUE,MAX(0,(_xll.xSPRDOPT(N49,($E49-'Pricing Inputs'!$X84*$D49),$CV49,0,($CQ49+IF(Smile=TRUE,VLOOKUP(MAX(-5,$H49-N49),Volsmile,2),0)),$CT49,$CU49,($A49-DateToday)+15,ABS(Option-2),1)*DF49*8)),0),0))</f>
        <v xml:space="preserve"> </v>
      </c>
      <c r="BH49" s="460" t="str">
        <f>IF($A49="N/A"," ",IF(OR(Dayrun=1,Dayrun=5,Dayrun=8,Dayrun=11),MAX(0,(_xll.xSPRDOPT(O49,($E49-'Pricing Inputs'!$X84*$D49),$CV49,0,($CQ49+IF(Smile=TRUE,VLOOKUP(MAX(-5,$H49-O49),Volsmile,2),0)),$CT49,$CU49,($A49-DateToday)+15,ABS(Option-2),1)*DG49*8)),0))</f>
        <v xml:space="preserve"> </v>
      </c>
      <c r="BI49" s="460" t="str">
        <f>IF($A49="N/A"," ",IF(OR(Dayrun=1,Dayrun=8,Dayrun=11),MAX(0,(_xll.xSPRDOPT(P49,($E49-'Pricing Inputs'!$X84*$D49),$CV49,0,($CQ49+IF(Smile=TRUE,VLOOKUP(MAX(-5,$H49-P49),Volsmile,2),0)),$CT49,$CU49,($A49-DateToday)+15,ABS(Option-2),1)*DG49*8)),0))</f>
        <v xml:space="preserve"> </v>
      </c>
      <c r="BJ49" s="462" t="str">
        <f>IF($A49="N/A"," ",IF(OR(Dayrun&lt;=2,Dayrun&gt;=11),IF(OffPeakEx=TRUE,MAX(0,(_xll.xSPRDOPT(Q49,($E49-'Pricing Inputs'!$X84*$D49),$CV49,0,($CQ49+IF(Smile=TRUE,VLOOKUP(MAX(-5,$H49-Q49),Volsmile,2),0)),$CT49,$CU49,($A49-DateToday)+15,ABS(Option-2),1)*DG49*8)),0),0))</f>
        <v xml:space="preserve"> </v>
      </c>
      <c r="BK49" s="358" t="str">
        <f t="shared" si="0"/>
        <v xml:space="preserve"> </v>
      </c>
      <c r="BL49" s="359" t="str">
        <f t="shared" si="1"/>
        <v xml:space="preserve"> </v>
      </c>
      <c r="BM49" s="359" t="str">
        <f t="shared" si="2"/>
        <v xml:space="preserve"> </v>
      </c>
      <c r="BN49" s="359" t="str">
        <f t="shared" si="3"/>
        <v xml:space="preserve"> </v>
      </c>
      <c r="BO49" s="359" t="str">
        <f t="shared" si="4"/>
        <v xml:space="preserve"> </v>
      </c>
      <c r="BP49" s="359" t="str">
        <f t="shared" si="5"/>
        <v xml:space="preserve"> </v>
      </c>
      <c r="BQ49" s="359" t="str">
        <f t="shared" si="6"/>
        <v xml:space="preserve"> </v>
      </c>
      <c r="BR49" s="359" t="str">
        <f t="shared" si="7"/>
        <v xml:space="preserve"> </v>
      </c>
      <c r="BS49" s="360" t="str">
        <f t="shared" si="8"/>
        <v xml:space="preserve"> </v>
      </c>
      <c r="BT49" s="361" t="str">
        <f t="shared" si="9"/>
        <v xml:space="preserve"> </v>
      </c>
      <c r="BU49" s="362" t="str">
        <f t="shared" si="10"/>
        <v xml:space="preserve"> </v>
      </c>
      <c r="BV49" s="362" t="str">
        <f t="shared" si="11"/>
        <v xml:space="preserve"> </v>
      </c>
      <c r="BW49" s="362" t="str">
        <f t="shared" si="12"/>
        <v xml:space="preserve"> </v>
      </c>
      <c r="BX49" s="362" t="str">
        <f t="shared" si="13"/>
        <v xml:space="preserve"> </v>
      </c>
      <c r="BY49" s="362" t="str">
        <f t="shared" si="14"/>
        <v xml:space="preserve"> </v>
      </c>
      <c r="BZ49" s="362" t="str">
        <f t="shared" si="15"/>
        <v xml:space="preserve"> </v>
      </c>
      <c r="CA49" s="362" t="str">
        <f t="shared" si="16"/>
        <v xml:space="preserve"> </v>
      </c>
      <c r="CB49" s="363" t="str">
        <f t="shared" si="17"/>
        <v xml:space="preserve"> </v>
      </c>
      <c r="CC49" s="366" t="str">
        <f t="shared" si="18"/>
        <v xml:space="preserve"> </v>
      </c>
      <c r="CD49" s="367" t="str">
        <f t="shared" si="19"/>
        <v xml:space="preserve"> </v>
      </c>
      <c r="CE49" s="367" t="str">
        <f t="shared" si="20"/>
        <v xml:space="preserve"> </v>
      </c>
      <c r="CF49" s="367" t="str">
        <f t="shared" si="21"/>
        <v xml:space="preserve"> </v>
      </c>
      <c r="CG49" s="367" t="str">
        <f t="shared" si="22"/>
        <v xml:space="preserve"> </v>
      </c>
      <c r="CH49" s="367" t="str">
        <f t="shared" si="23"/>
        <v xml:space="preserve"> </v>
      </c>
      <c r="CI49" s="367" t="str">
        <f t="shared" si="24"/>
        <v xml:space="preserve"> </v>
      </c>
      <c r="CJ49" s="367" t="str">
        <f t="shared" si="25"/>
        <v xml:space="preserve"> </v>
      </c>
      <c r="CK49" s="368" t="str">
        <f t="shared" si="26"/>
        <v xml:space="preserve"> </v>
      </c>
      <c r="CL49" s="369" t="str">
        <f t="shared" si="73"/>
        <v xml:space="preserve"> </v>
      </c>
      <c r="CM49" s="370" t="str">
        <f t="shared" si="74"/>
        <v xml:space="preserve"> </v>
      </c>
      <c r="CN49" s="370" t="str">
        <f t="shared" si="75"/>
        <v xml:space="preserve"> </v>
      </c>
      <c r="CO49" s="370" t="str">
        <f t="shared" si="76"/>
        <v xml:space="preserve"> </v>
      </c>
      <c r="CP49" s="370" t="str">
        <f t="shared" si="77"/>
        <v xml:space="preserve"> </v>
      </c>
      <c r="CQ49" s="370" t="str">
        <f t="shared" si="78"/>
        <v xml:space="preserve"> </v>
      </c>
      <c r="CR49" s="370" t="str">
        <f t="shared" si="27"/>
        <v xml:space="preserve"> </v>
      </c>
      <c r="CS49" s="370" t="str">
        <f t="shared" si="28"/>
        <v xml:space="preserve"> </v>
      </c>
      <c r="CT49" s="370" t="str">
        <f t="shared" si="29"/>
        <v xml:space="preserve"> </v>
      </c>
      <c r="CU49" s="370" t="str">
        <f>IF($A49="N/A"," ",IF('Pricing Inputs'!$AR$23=TRUE,Inputs!$S$22,VLOOKUP($A49,CorrelationTable,2,FALSE)))</f>
        <v xml:space="preserve"> </v>
      </c>
      <c r="CV49" s="371" t="str">
        <f>IF($A49="N/A"," ",F49+G49+(D49*('Pricing Inputs'!X84)))</f>
        <v xml:space="preserve"> </v>
      </c>
      <c r="CW49" s="372" t="str">
        <f>IF($A49="N/A"," ",IF(PV=1,0,'Pricing Inputs'!Y84))</f>
        <v xml:space="preserve"> </v>
      </c>
      <c r="CX49" s="373" t="str">
        <f t="shared" si="30"/>
        <v xml:space="preserve"> </v>
      </c>
      <c r="CY49" s="417" t="str">
        <f>IF($A49="N/A"," ",(IF(MONTH(A49)&gt;=4,IF(MONTH(A49)&lt;=10,Inputs!$S$26,Inputs!$S$27),Inputs!$S$27))*$CX49)</f>
        <v xml:space="preserve"> </v>
      </c>
      <c r="CZ49" s="374" t="str">
        <f t="shared" si="79"/>
        <v xml:space="preserve"> </v>
      </c>
      <c r="DA49" s="446" t="str">
        <f t="shared" si="80"/>
        <v xml:space="preserve"> </v>
      </c>
      <c r="DB49" s="375" t="str">
        <f t="shared" si="81"/>
        <v xml:space="preserve"> </v>
      </c>
      <c r="DC49" s="375" t="str">
        <f t="shared" si="82"/>
        <v xml:space="preserve"> </v>
      </c>
      <c r="DD49" s="376" t="str">
        <f t="shared" si="83"/>
        <v xml:space="preserve"> </v>
      </c>
      <c r="DE49" s="377" t="str">
        <f t="shared" si="84"/>
        <v xml:space="preserve"> </v>
      </c>
      <c r="DF49" s="378" t="str">
        <f t="shared" si="85"/>
        <v xml:space="preserve"> </v>
      </c>
      <c r="DG49" s="379" t="str">
        <f t="shared" si="86"/>
        <v xml:space="preserve"> </v>
      </c>
      <c r="DH49" s="380" t="str">
        <f>IF($A49="N/A"," ",IF(Option=1,$D49*Inputs!$S$15*SUM(AS49:BA49),0))</f>
        <v xml:space="preserve"> </v>
      </c>
      <c r="DI49" s="381" t="str">
        <f>IF($A49="N/A"," ",IF(Option=1,$D49*Inputs!$S$16*SUM(AS49:BA49),0))</f>
        <v xml:space="preserve"> </v>
      </c>
      <c r="DJ49" s="463" t="str">
        <f t="shared" si="87"/>
        <v xml:space="preserve"> </v>
      </c>
      <c r="DK49" s="463" t="str">
        <f t="shared" si="88"/>
        <v xml:space="preserve"> </v>
      </c>
      <c r="DL49" s="463" t="str">
        <f t="shared" si="89"/>
        <v xml:space="preserve"> </v>
      </c>
      <c r="DM49" s="463" t="str">
        <f t="shared" si="90"/>
        <v xml:space="preserve"> </v>
      </c>
    </row>
    <row r="50" spans="1:117" x14ac:dyDescent="0.2">
      <c r="A50" s="343" t="str">
        <f>IF(A49="N/A","N/A",IF(EDATE(A49,1)&gt;Inputs!$S$5,"N/A",EDATE(A49,1)))</f>
        <v>N/A</v>
      </c>
      <c r="B50" s="344" t="str">
        <f t="shared" si="31"/>
        <v xml:space="preserve"> </v>
      </c>
      <c r="C50" s="345" t="str">
        <f t="shared" si="32"/>
        <v xml:space="preserve"> </v>
      </c>
      <c r="D50" s="346" t="str">
        <f t="shared" si="33"/>
        <v xml:space="preserve"> </v>
      </c>
      <c r="E50" s="347" t="str">
        <f t="shared" si="34"/>
        <v xml:space="preserve"> </v>
      </c>
      <c r="F50" s="348" t="str">
        <f t="shared" si="35"/>
        <v xml:space="preserve"> </v>
      </c>
      <c r="G50" s="348" t="str">
        <f>IF(A50="N/A"," ",Perstart/VLOOKUP(Dayrun,'Pricing Inputs'!$AQ$4:$AS$14,3)/(CY50/CX50))</f>
        <v xml:space="preserve"> </v>
      </c>
      <c r="H50" s="349" t="str">
        <f t="shared" si="36"/>
        <v xml:space="preserve"> </v>
      </c>
      <c r="I50" s="350" t="str">
        <f t="shared" si="37"/>
        <v xml:space="preserve"> </v>
      </c>
      <c r="J50" s="351" t="str">
        <f t="shared" si="38"/>
        <v xml:space="preserve"> </v>
      </c>
      <c r="K50" s="351" t="str">
        <f t="shared" si="39"/>
        <v xml:space="preserve"> </v>
      </c>
      <c r="L50" s="351" t="str">
        <f t="shared" si="40"/>
        <v xml:space="preserve"> </v>
      </c>
      <c r="M50" s="351" t="str">
        <f t="shared" si="41"/>
        <v xml:space="preserve"> </v>
      </c>
      <c r="N50" s="351" t="str">
        <f t="shared" si="42"/>
        <v xml:space="preserve"> </v>
      </c>
      <c r="O50" s="351" t="str">
        <f t="shared" si="43"/>
        <v xml:space="preserve"> </v>
      </c>
      <c r="P50" s="351" t="str">
        <f t="shared" si="44"/>
        <v xml:space="preserve"> </v>
      </c>
      <c r="Q50" s="352" t="str">
        <f t="shared" si="45"/>
        <v xml:space="preserve"> </v>
      </c>
      <c r="R50" s="353" t="str">
        <f t="shared" si="46"/>
        <v xml:space="preserve"> </v>
      </c>
      <c r="S50" s="347" t="str">
        <f t="shared" si="47"/>
        <v xml:space="preserve"> </v>
      </c>
      <c r="T50" s="347" t="str">
        <f t="shared" si="48"/>
        <v xml:space="preserve"> </v>
      </c>
      <c r="U50" s="347" t="str">
        <f t="shared" si="49"/>
        <v xml:space="preserve"> </v>
      </c>
      <c r="V50" s="347" t="str">
        <f t="shared" si="50"/>
        <v xml:space="preserve"> </v>
      </c>
      <c r="W50" s="347" t="str">
        <f t="shared" si="51"/>
        <v xml:space="preserve"> </v>
      </c>
      <c r="X50" s="347" t="str">
        <f t="shared" si="52"/>
        <v xml:space="preserve"> </v>
      </c>
      <c r="Y50" s="347" t="str">
        <f t="shared" si="53"/>
        <v xml:space="preserve"> </v>
      </c>
      <c r="Z50" s="354" t="str">
        <f t="shared" si="54"/>
        <v xml:space="preserve"> </v>
      </c>
      <c r="AA50" s="350" t="str">
        <f>IF($A50="N/A"," ",IF(Dayrun&gt;=3,(MAX(0,(_xll.xSPRDOPT(I50,($E50-'Pricing Inputs'!$X85*$D50),$CV50,0,($CN50+IF(Smile=TRUE,VLOOKUP(MAX(-5,$H50-I50),Volsmile,2),0)),$CT50,$CU50,($A50-DateToday)+15,ABS(Option-2),0)-R50))),0))</f>
        <v xml:space="preserve"> </v>
      </c>
      <c r="AB50" s="351" t="str">
        <f>IF($A50="N/A"," ",IF(Dayrun&gt;=6,MAX(0,(_xll.xSPRDOPT(J50,($E50-'Pricing Inputs'!$X85*$D50),$CV50,0,($CN50+IF(Smile=TRUE,VLOOKUP(MAX(-5,$H50-J50),Volsmile,2),0)),$CT50,$CU50,($A50-DateToday)+15,ABS(Option-2),0)-S50)),0))</f>
        <v xml:space="preserve"> </v>
      </c>
      <c r="AC50" s="351" t="str">
        <f>IF($A50="N/A"," ",IF(OR(Dayrun&lt;=2,Dayrun&gt;=9),IF(OffPeakEx=TRUE,MAX(0,(_xll.xSPRDOPT(K50,($E50-'Pricing Inputs'!$X85*$D50),$CV50,0,($CQ50+IF(Smile=TRUE,VLOOKUP(MAX(-5,$H50-K50),Volsmile,2),0)),$CT50,$CU50,($A50-DateToday)+15,ABS(Option-2),0)-T50)),0),0))</f>
        <v xml:space="preserve"> </v>
      </c>
      <c r="AD50" s="351" t="str">
        <f>IF($A50="N/A"," ",IF(OR(Dayrun=1,Dayrun=4,Dayrun=5,Dayrun=7,Dayrun=8,Dayrun=10,Dayrun=11),MAX(0,(_xll.xSPRDOPT(L50,($E50-'Pricing Inputs'!$X85*$D50),$CV50,0,($CQ50+IF(Smile=TRUE,VLOOKUP(MAX(-5,$H50-L50),Volsmile,2),0)),$CT50,$CU50,($A50-DateToday)+15,ABS(Option-2),0)-U50)),0))</f>
        <v xml:space="preserve"> </v>
      </c>
      <c r="AE50" s="351" t="str">
        <f>IF($A50="N/A"," ",IF(OR(Dayrun=1,Dayrun=7,Dayrun=8,Dayrun=10,Dayrun=11),MAX(0,(_xll.xSPRDOPT(M50,($E50-'Pricing Inputs'!$X85*$D50),$CV50,0,($CQ50+IF(Smile=TRUE,VLOOKUP(MAX(-5,$H50-M50),Volsmile,2),0)),$CT50,$CU50,($A50-DateToday)+15,ABS(Option-2),0)-V50)),0))</f>
        <v xml:space="preserve"> </v>
      </c>
      <c r="AF50" s="351" t="str">
        <f>IF($A50="N/A"," ",IF(OR(Dayrun&lt;=2,Dayrun&gt;=10),IF(OffPeakEx=TRUE,MAX(0,(_xll.xSPRDOPT(N50,($E50-'Pricing Inputs'!$X85*$D50),$CV50,0,($CQ50+IF(Smile=TRUE,VLOOKUP(MAX(-5,$H50-N50),Volsmile,2),0)),$CT50,$CU50,($A50-DateToday)+15,ABS(Option-2),0)-W50)),0),0))</f>
        <v xml:space="preserve"> </v>
      </c>
      <c r="AG50" s="351" t="str">
        <f>IF($A50="N/A"," ",IF(OR(Dayrun=1,Dayrun=5,Dayrun=8,Dayrun=11),MAX(0,(_xll.xSPRDOPT(O50,($E50-'Pricing Inputs'!$X85*$D50),$CV50,0,($CQ50+IF(Smile=TRUE,VLOOKUP(MAX(-5,$H50-O50),Volsmile,2),0)),$CT50,$CU50,($A50-DateToday)+15,ABS(Option-2),0)-X50)),0))</f>
        <v xml:space="preserve"> </v>
      </c>
      <c r="AH50" s="351" t="str">
        <f>IF($A50="N/A"," ",IF(OR(Dayrun=1,Dayrun=8,Dayrun=11),MAX(0,(_xll.xSPRDOPT(P50,($E50-'Pricing Inputs'!$X85*$D50),$CV50,0,($CQ50+IF(Smile=TRUE,VLOOKUP(MAX(-5,$H50-P50),Volsmile,2),0)),$CT50,$CU50,($A50-DateToday)+15,ABS(Option-2),0)-Y50)),0))</f>
        <v xml:space="preserve"> </v>
      </c>
      <c r="AI50" s="351" t="str">
        <f>IF($A50="N/A"," ",IF(OR(Dayrun&lt;=2,Dayrun&gt;=11),IF(OffPeakEx=TRUE,MAX(0,(_xll.xSPRDOPT(Q50,($E50-'Pricing Inputs'!$X85*$D50),$CV50,0,($CQ50+IF(Smile=TRUE,VLOOKUP(MAX(-5,$H50-Q50),Volsmile,2),0)),$CT50,$CU50,($A50-DateToday)+15,ABS(Option-2),0)-Z50)),0),0))</f>
        <v xml:space="preserve"> </v>
      </c>
      <c r="AJ50" s="355" t="str">
        <f t="shared" si="55"/>
        <v xml:space="preserve"> </v>
      </c>
      <c r="AK50" s="356" t="str">
        <f t="shared" si="56"/>
        <v xml:space="preserve"> </v>
      </c>
      <c r="AL50" s="356" t="str">
        <f t="shared" si="57"/>
        <v xml:space="preserve"> </v>
      </c>
      <c r="AM50" s="356" t="str">
        <f t="shared" si="58"/>
        <v xml:space="preserve"> </v>
      </c>
      <c r="AN50" s="356" t="str">
        <f t="shared" si="59"/>
        <v xml:space="preserve"> </v>
      </c>
      <c r="AO50" s="356" t="str">
        <f t="shared" si="60"/>
        <v xml:space="preserve"> </v>
      </c>
      <c r="AP50" s="356" t="str">
        <f t="shared" si="61"/>
        <v xml:space="preserve"> </v>
      </c>
      <c r="AQ50" s="356" t="str">
        <f t="shared" si="62"/>
        <v xml:space="preserve"> </v>
      </c>
      <c r="AR50" s="357" t="str">
        <f t="shared" si="63"/>
        <v xml:space="preserve"> </v>
      </c>
      <c r="AS50" s="364" t="str">
        <f t="shared" si="64"/>
        <v xml:space="preserve"> </v>
      </c>
      <c r="AT50" s="364" t="str">
        <f t="shared" si="65"/>
        <v xml:space="preserve"> </v>
      </c>
      <c r="AU50" s="364" t="str">
        <f t="shared" si="66"/>
        <v xml:space="preserve"> </v>
      </c>
      <c r="AV50" s="364" t="str">
        <f t="shared" si="67"/>
        <v xml:space="preserve"> </v>
      </c>
      <c r="AW50" s="364" t="str">
        <f t="shared" si="68"/>
        <v xml:space="preserve"> </v>
      </c>
      <c r="AX50" s="364" t="str">
        <f t="shared" si="69"/>
        <v xml:space="preserve"> </v>
      </c>
      <c r="AY50" s="364" t="str">
        <f t="shared" si="70"/>
        <v xml:space="preserve"> </v>
      </c>
      <c r="AZ50" s="364" t="str">
        <f t="shared" si="71"/>
        <v xml:space="preserve"> </v>
      </c>
      <c r="BA50" s="365" t="str">
        <f t="shared" si="72"/>
        <v xml:space="preserve"> </v>
      </c>
      <c r="BB50" s="461" t="str">
        <f>IF($A50="N/A"," ",IF(Dayrun&gt;=3,(MAX(0,(_xll.xSPRDOPT(I50,($E50-'Pricing Inputs'!$X85*$D50),$CV50,0,($CN50+IF(Smile=TRUE,VLOOKUP(MAX(-5,$H50-I50),Volsmile,2),0)),$CT50,$CU50,($A50-DateToday)+15,ABS(Option-2),1)*DE50*8))),0))</f>
        <v xml:space="preserve"> </v>
      </c>
      <c r="BC50" s="460" t="str">
        <f>IF($A50="N/A"," ",IF(Dayrun&gt;=6,MAX(0,(_xll.xSPRDOPT(J50,($E50-'Pricing Inputs'!$X85*$D50),$CV50,0,($CN50+IF(Smile=TRUE,VLOOKUP(MAX(-5,$H50-J50),Volsmile,2),0)),$CT50,$CU50,($A50-DateToday)+15,ABS(Option-2),1)*DE50*8)),0))</f>
        <v xml:space="preserve"> </v>
      </c>
      <c r="BD50" s="460" t="str">
        <f>IF($A50="N/A"," ",IF(OR(Dayrun&lt;=2,Dayrun&gt;=9),IF(OffPeakEx=TRUE,MAX(0,(_xll.xSPRDOPT(K50,($E50-'Pricing Inputs'!$X85*$D50),$CV50,0,($CQ50+IF(Smile=TRUE,VLOOKUP(MAX(-5,$H50-K50),Volsmile,2),0)),$CT50,$CU50,($A50-DateToday)+15,ABS(Option-2),1)*DE50*8)),0),0))</f>
        <v xml:space="preserve"> </v>
      </c>
      <c r="BE50" s="460" t="str">
        <f>IF($A50="N/A"," ",IF(OR(Dayrun=1,Dayrun=4,Dayrun=5,Dayrun=7,Dayrun=8,Dayrun=10,Dayrun=11),MAX(0,(_xll.xSPRDOPT(L50,($E50-'Pricing Inputs'!$X85*$D50),$CV50,0,($CQ50+IF(Smile=TRUE,VLOOKUP(MAX(-5,$H50-L50),Volsmile,2),0)),$CT50,$CU50,($A50-DateToday)+15,ABS(Option-2),1)*DF50*8)),0))</f>
        <v xml:space="preserve"> </v>
      </c>
      <c r="BF50" s="460" t="str">
        <f>IF($A50="N/A"," ",IF(OR(Dayrun=1,Dayrun=7,Dayrun=8,Dayrun=10,Dayrun=11),MAX(0,(_xll.xSPRDOPT(M50,($E50-'Pricing Inputs'!$X85*$D50),$CV50,0,($CQ50+IF(Smile=TRUE,VLOOKUP(MAX(-5,$H50-M50),Volsmile,2),0)),$CT50,$CU50,($A50-DateToday)+15,ABS(Option-2),1)*DF50*8)),0))</f>
        <v xml:space="preserve"> </v>
      </c>
      <c r="BG50" s="460" t="str">
        <f>IF($A50="N/A"," ",IF(OR(Dayrun&lt;=2,Dayrun&gt;=10),IF(OffPeakEx=TRUE,MAX(0,(_xll.xSPRDOPT(N50,($E50-'Pricing Inputs'!$X85*$D50),$CV50,0,($CQ50+IF(Smile=TRUE,VLOOKUP(MAX(-5,$H50-N50),Volsmile,2),0)),$CT50,$CU50,($A50-DateToday)+15,ABS(Option-2),1)*DF50*8)),0),0))</f>
        <v xml:space="preserve"> </v>
      </c>
      <c r="BH50" s="460" t="str">
        <f>IF($A50="N/A"," ",IF(OR(Dayrun=1,Dayrun=5,Dayrun=8,Dayrun=11),MAX(0,(_xll.xSPRDOPT(O50,($E50-'Pricing Inputs'!$X85*$D50),$CV50,0,($CQ50+IF(Smile=TRUE,VLOOKUP(MAX(-5,$H50-O50),Volsmile,2),0)),$CT50,$CU50,($A50-DateToday)+15,ABS(Option-2),1)*DG50*8)),0))</f>
        <v xml:space="preserve"> </v>
      </c>
      <c r="BI50" s="460" t="str">
        <f>IF($A50="N/A"," ",IF(OR(Dayrun=1,Dayrun=8,Dayrun=11),MAX(0,(_xll.xSPRDOPT(P50,($E50-'Pricing Inputs'!$X85*$D50),$CV50,0,($CQ50+IF(Smile=TRUE,VLOOKUP(MAX(-5,$H50-P50),Volsmile,2),0)),$CT50,$CU50,($A50-DateToday)+15,ABS(Option-2),1)*DG50*8)),0))</f>
        <v xml:space="preserve"> </v>
      </c>
      <c r="BJ50" s="462" t="str">
        <f>IF($A50="N/A"," ",IF(OR(Dayrun&lt;=2,Dayrun&gt;=11),IF(OffPeakEx=TRUE,MAX(0,(_xll.xSPRDOPT(Q50,($E50-'Pricing Inputs'!$X85*$D50),$CV50,0,($CQ50+IF(Smile=TRUE,VLOOKUP(MAX(-5,$H50-Q50),Volsmile,2),0)),$CT50,$CU50,($A50-DateToday)+15,ABS(Option-2),1)*DG50*8)),0),0))</f>
        <v xml:space="preserve"> </v>
      </c>
      <c r="BK50" s="358" t="str">
        <f t="shared" si="0"/>
        <v xml:space="preserve"> </v>
      </c>
      <c r="BL50" s="359" t="str">
        <f t="shared" si="1"/>
        <v xml:space="preserve"> </v>
      </c>
      <c r="BM50" s="359" t="str">
        <f t="shared" si="2"/>
        <v xml:space="preserve"> </v>
      </c>
      <c r="BN50" s="359" t="str">
        <f t="shared" si="3"/>
        <v xml:space="preserve"> </v>
      </c>
      <c r="BO50" s="359" t="str">
        <f t="shared" si="4"/>
        <v xml:space="preserve"> </v>
      </c>
      <c r="BP50" s="359" t="str">
        <f t="shared" si="5"/>
        <v xml:space="preserve"> </v>
      </c>
      <c r="BQ50" s="359" t="str">
        <f t="shared" si="6"/>
        <v xml:space="preserve"> </v>
      </c>
      <c r="BR50" s="359" t="str">
        <f t="shared" si="7"/>
        <v xml:space="preserve"> </v>
      </c>
      <c r="BS50" s="360" t="str">
        <f t="shared" si="8"/>
        <v xml:space="preserve"> </v>
      </c>
      <c r="BT50" s="361" t="str">
        <f t="shared" si="9"/>
        <v xml:space="preserve"> </v>
      </c>
      <c r="BU50" s="362" t="str">
        <f t="shared" si="10"/>
        <v xml:space="preserve"> </v>
      </c>
      <c r="BV50" s="362" t="str">
        <f t="shared" si="11"/>
        <v xml:space="preserve"> </v>
      </c>
      <c r="BW50" s="362" t="str">
        <f t="shared" si="12"/>
        <v xml:space="preserve"> </v>
      </c>
      <c r="BX50" s="362" t="str">
        <f t="shared" si="13"/>
        <v xml:space="preserve"> </v>
      </c>
      <c r="BY50" s="362" t="str">
        <f t="shared" si="14"/>
        <v xml:space="preserve"> </v>
      </c>
      <c r="BZ50" s="362" t="str">
        <f t="shared" si="15"/>
        <v xml:space="preserve"> </v>
      </c>
      <c r="CA50" s="362" t="str">
        <f t="shared" si="16"/>
        <v xml:space="preserve"> </v>
      </c>
      <c r="CB50" s="363" t="str">
        <f t="shared" si="17"/>
        <v xml:space="preserve"> </v>
      </c>
      <c r="CC50" s="366" t="str">
        <f t="shared" si="18"/>
        <v xml:space="preserve"> </v>
      </c>
      <c r="CD50" s="367" t="str">
        <f t="shared" si="19"/>
        <v xml:space="preserve"> </v>
      </c>
      <c r="CE50" s="367" t="str">
        <f t="shared" si="20"/>
        <v xml:space="preserve"> </v>
      </c>
      <c r="CF50" s="367" t="str">
        <f t="shared" si="21"/>
        <v xml:space="preserve"> </v>
      </c>
      <c r="CG50" s="367" t="str">
        <f t="shared" si="22"/>
        <v xml:space="preserve"> </v>
      </c>
      <c r="CH50" s="367" t="str">
        <f t="shared" si="23"/>
        <v xml:space="preserve"> </v>
      </c>
      <c r="CI50" s="367" t="str">
        <f t="shared" si="24"/>
        <v xml:space="preserve"> </v>
      </c>
      <c r="CJ50" s="367" t="str">
        <f t="shared" si="25"/>
        <v xml:space="preserve"> </v>
      </c>
      <c r="CK50" s="368" t="str">
        <f t="shared" si="26"/>
        <v xml:space="preserve"> </v>
      </c>
      <c r="CL50" s="369" t="str">
        <f t="shared" si="73"/>
        <v xml:space="preserve"> </v>
      </c>
      <c r="CM50" s="370" t="str">
        <f t="shared" si="74"/>
        <v xml:space="preserve"> </v>
      </c>
      <c r="CN50" s="370" t="str">
        <f t="shared" si="75"/>
        <v xml:space="preserve"> </v>
      </c>
      <c r="CO50" s="370" t="str">
        <f t="shared" si="76"/>
        <v xml:space="preserve"> </v>
      </c>
      <c r="CP50" s="370" t="str">
        <f t="shared" si="77"/>
        <v xml:space="preserve"> </v>
      </c>
      <c r="CQ50" s="370" t="str">
        <f t="shared" si="78"/>
        <v xml:space="preserve"> </v>
      </c>
      <c r="CR50" s="370" t="str">
        <f t="shared" si="27"/>
        <v xml:space="preserve"> </v>
      </c>
      <c r="CS50" s="370" t="str">
        <f t="shared" si="28"/>
        <v xml:space="preserve"> </v>
      </c>
      <c r="CT50" s="370" t="str">
        <f t="shared" si="29"/>
        <v xml:space="preserve"> </v>
      </c>
      <c r="CU50" s="370" t="str">
        <f>IF($A50="N/A"," ",IF('Pricing Inputs'!$AR$23=TRUE,Inputs!$S$22,VLOOKUP($A50,CorrelationTable,2,FALSE)))</f>
        <v xml:space="preserve"> </v>
      </c>
      <c r="CV50" s="371" t="str">
        <f>IF($A50="N/A"," ",F50+G50+(D50*('Pricing Inputs'!X85)))</f>
        <v xml:space="preserve"> </v>
      </c>
      <c r="CW50" s="372" t="str">
        <f>IF($A50="N/A"," ",IF(PV=1,0,'Pricing Inputs'!Y85))</f>
        <v xml:space="preserve"> </v>
      </c>
      <c r="CX50" s="373" t="str">
        <f t="shared" si="30"/>
        <v xml:space="preserve"> </v>
      </c>
      <c r="CY50" s="417" t="str">
        <f>IF($A50="N/A"," ",(IF(MONTH(A50)&gt;=4,IF(MONTH(A50)&lt;=10,Inputs!$S$26,Inputs!$S$27),Inputs!$S$27))*$CX50)</f>
        <v xml:space="preserve"> </v>
      </c>
      <c r="CZ50" s="374" t="str">
        <f t="shared" si="79"/>
        <v xml:space="preserve"> </v>
      </c>
      <c r="DA50" s="446" t="str">
        <f t="shared" si="80"/>
        <v xml:space="preserve"> </v>
      </c>
      <c r="DB50" s="375" t="str">
        <f t="shared" si="81"/>
        <v xml:space="preserve"> </v>
      </c>
      <c r="DC50" s="375" t="str">
        <f t="shared" si="82"/>
        <v xml:space="preserve"> </v>
      </c>
      <c r="DD50" s="376" t="str">
        <f t="shared" si="83"/>
        <v xml:space="preserve"> </v>
      </c>
      <c r="DE50" s="377" t="str">
        <f t="shared" si="84"/>
        <v xml:space="preserve"> </v>
      </c>
      <c r="DF50" s="378" t="str">
        <f t="shared" si="85"/>
        <v xml:space="preserve"> </v>
      </c>
      <c r="DG50" s="379" t="str">
        <f t="shared" si="86"/>
        <v xml:space="preserve"> </v>
      </c>
      <c r="DH50" s="380" t="str">
        <f>IF($A50="N/A"," ",IF(Option=1,$D50*Inputs!$S$15*SUM(AS50:BA50),0))</f>
        <v xml:space="preserve"> </v>
      </c>
      <c r="DI50" s="381" t="str">
        <f>IF($A50="N/A"," ",IF(Option=1,$D50*Inputs!$S$16*SUM(AS50:BA50),0))</f>
        <v xml:space="preserve"> </v>
      </c>
      <c r="DJ50" s="463" t="str">
        <f t="shared" si="87"/>
        <v xml:space="preserve"> </v>
      </c>
      <c r="DK50" s="463" t="str">
        <f t="shared" si="88"/>
        <v xml:space="preserve"> </v>
      </c>
      <c r="DL50" s="463" t="str">
        <f t="shared" si="89"/>
        <v xml:space="preserve"> </v>
      </c>
      <c r="DM50" s="463" t="str">
        <f t="shared" si="90"/>
        <v xml:space="preserve"> </v>
      </c>
    </row>
    <row r="51" spans="1:117" x14ac:dyDescent="0.2">
      <c r="A51" s="343" t="str">
        <f>IF(A50="N/A","N/A",IF(EDATE(A50,1)&gt;Inputs!$S$5,"N/A",EDATE(A50,1)))</f>
        <v>N/A</v>
      </c>
      <c r="B51" s="344" t="str">
        <f t="shared" si="31"/>
        <v xml:space="preserve"> </v>
      </c>
      <c r="C51" s="345" t="str">
        <f t="shared" si="32"/>
        <v xml:space="preserve"> </v>
      </c>
      <c r="D51" s="346" t="str">
        <f t="shared" si="33"/>
        <v xml:space="preserve"> </v>
      </c>
      <c r="E51" s="347" t="str">
        <f t="shared" si="34"/>
        <v xml:space="preserve"> </v>
      </c>
      <c r="F51" s="348" t="str">
        <f t="shared" si="35"/>
        <v xml:space="preserve"> </v>
      </c>
      <c r="G51" s="348" t="str">
        <f>IF(A51="N/A"," ",Perstart/VLOOKUP(Dayrun,'Pricing Inputs'!$AQ$4:$AS$14,3)/(CY51/CX51))</f>
        <v xml:space="preserve"> </v>
      </c>
      <c r="H51" s="349" t="str">
        <f t="shared" si="36"/>
        <v xml:space="preserve"> </v>
      </c>
      <c r="I51" s="350" t="str">
        <f t="shared" si="37"/>
        <v xml:space="preserve"> </v>
      </c>
      <c r="J51" s="351" t="str">
        <f t="shared" si="38"/>
        <v xml:space="preserve"> </v>
      </c>
      <c r="K51" s="351" t="str">
        <f t="shared" si="39"/>
        <v xml:space="preserve"> </v>
      </c>
      <c r="L51" s="351" t="str">
        <f t="shared" si="40"/>
        <v xml:space="preserve"> </v>
      </c>
      <c r="M51" s="351" t="str">
        <f t="shared" si="41"/>
        <v xml:space="preserve"> </v>
      </c>
      <c r="N51" s="351" t="str">
        <f t="shared" si="42"/>
        <v xml:space="preserve"> </v>
      </c>
      <c r="O51" s="351" t="str">
        <f t="shared" si="43"/>
        <v xml:space="preserve"> </v>
      </c>
      <c r="P51" s="351" t="str">
        <f t="shared" si="44"/>
        <v xml:space="preserve"> </v>
      </c>
      <c r="Q51" s="352" t="str">
        <f t="shared" si="45"/>
        <v xml:space="preserve"> </v>
      </c>
      <c r="R51" s="353" t="str">
        <f t="shared" si="46"/>
        <v xml:space="preserve"> </v>
      </c>
      <c r="S51" s="347" t="str">
        <f t="shared" si="47"/>
        <v xml:space="preserve"> </v>
      </c>
      <c r="T51" s="347" t="str">
        <f t="shared" si="48"/>
        <v xml:space="preserve"> </v>
      </c>
      <c r="U51" s="347" t="str">
        <f t="shared" si="49"/>
        <v xml:space="preserve"> </v>
      </c>
      <c r="V51" s="347" t="str">
        <f t="shared" si="50"/>
        <v xml:space="preserve"> </v>
      </c>
      <c r="W51" s="347" t="str">
        <f t="shared" si="51"/>
        <v xml:space="preserve"> </v>
      </c>
      <c r="X51" s="347" t="str">
        <f t="shared" si="52"/>
        <v xml:space="preserve"> </v>
      </c>
      <c r="Y51" s="347" t="str">
        <f t="shared" si="53"/>
        <v xml:space="preserve"> </v>
      </c>
      <c r="Z51" s="354" t="str">
        <f t="shared" si="54"/>
        <v xml:space="preserve"> </v>
      </c>
      <c r="AA51" s="350" t="str">
        <f>IF($A51="N/A"," ",IF(Dayrun&gt;=3,(MAX(0,(_xll.xSPRDOPT(I51,($E51-'Pricing Inputs'!$X86*$D51),$CV51,0,($CN51+IF(Smile=TRUE,VLOOKUP(MAX(-5,$H51-I51),Volsmile,2),0)),$CT51,$CU51,($A51-DateToday)+15,ABS(Option-2),0)-R51))),0))</f>
        <v xml:space="preserve"> </v>
      </c>
      <c r="AB51" s="351" t="str">
        <f>IF($A51="N/A"," ",IF(Dayrun&gt;=6,MAX(0,(_xll.xSPRDOPT(J51,($E51-'Pricing Inputs'!$X86*$D51),$CV51,0,($CN51+IF(Smile=TRUE,VLOOKUP(MAX(-5,$H51-J51),Volsmile,2),0)),$CT51,$CU51,($A51-DateToday)+15,ABS(Option-2),0)-S51)),0))</f>
        <v xml:space="preserve"> </v>
      </c>
      <c r="AC51" s="351" t="str">
        <f>IF($A51="N/A"," ",IF(OR(Dayrun&lt;=2,Dayrun&gt;=9),IF(OffPeakEx=TRUE,MAX(0,(_xll.xSPRDOPT(K51,($E51-'Pricing Inputs'!$X86*$D51),$CV51,0,($CQ51+IF(Smile=TRUE,VLOOKUP(MAX(-5,$H51-K51),Volsmile,2),0)),$CT51,$CU51,($A51-DateToday)+15,ABS(Option-2),0)-T51)),0),0))</f>
        <v xml:space="preserve"> </v>
      </c>
      <c r="AD51" s="351" t="str">
        <f>IF($A51="N/A"," ",IF(OR(Dayrun=1,Dayrun=4,Dayrun=5,Dayrun=7,Dayrun=8,Dayrun=10,Dayrun=11),MAX(0,(_xll.xSPRDOPT(L51,($E51-'Pricing Inputs'!$X86*$D51),$CV51,0,($CQ51+IF(Smile=TRUE,VLOOKUP(MAX(-5,$H51-L51),Volsmile,2),0)),$CT51,$CU51,($A51-DateToday)+15,ABS(Option-2),0)-U51)),0))</f>
        <v xml:space="preserve"> </v>
      </c>
      <c r="AE51" s="351" t="str">
        <f>IF($A51="N/A"," ",IF(OR(Dayrun=1,Dayrun=7,Dayrun=8,Dayrun=10,Dayrun=11),MAX(0,(_xll.xSPRDOPT(M51,($E51-'Pricing Inputs'!$X86*$D51),$CV51,0,($CQ51+IF(Smile=TRUE,VLOOKUP(MAX(-5,$H51-M51),Volsmile,2),0)),$CT51,$CU51,($A51-DateToday)+15,ABS(Option-2),0)-V51)),0))</f>
        <v xml:space="preserve"> </v>
      </c>
      <c r="AF51" s="351" t="str">
        <f>IF($A51="N/A"," ",IF(OR(Dayrun&lt;=2,Dayrun&gt;=10),IF(OffPeakEx=TRUE,MAX(0,(_xll.xSPRDOPT(N51,($E51-'Pricing Inputs'!$X86*$D51),$CV51,0,($CQ51+IF(Smile=TRUE,VLOOKUP(MAX(-5,$H51-N51),Volsmile,2),0)),$CT51,$CU51,($A51-DateToday)+15,ABS(Option-2),0)-W51)),0),0))</f>
        <v xml:space="preserve"> </v>
      </c>
      <c r="AG51" s="351" t="str">
        <f>IF($A51="N/A"," ",IF(OR(Dayrun=1,Dayrun=5,Dayrun=8,Dayrun=11),MAX(0,(_xll.xSPRDOPT(O51,($E51-'Pricing Inputs'!$X86*$D51),$CV51,0,($CQ51+IF(Smile=TRUE,VLOOKUP(MAX(-5,$H51-O51),Volsmile,2),0)),$CT51,$CU51,($A51-DateToday)+15,ABS(Option-2),0)-X51)),0))</f>
        <v xml:space="preserve"> </v>
      </c>
      <c r="AH51" s="351" t="str">
        <f>IF($A51="N/A"," ",IF(OR(Dayrun=1,Dayrun=8,Dayrun=11),MAX(0,(_xll.xSPRDOPT(P51,($E51-'Pricing Inputs'!$X86*$D51),$CV51,0,($CQ51+IF(Smile=TRUE,VLOOKUP(MAX(-5,$H51-P51),Volsmile,2),0)),$CT51,$CU51,($A51-DateToday)+15,ABS(Option-2),0)-Y51)),0))</f>
        <v xml:space="preserve"> </v>
      </c>
      <c r="AI51" s="351" t="str">
        <f>IF($A51="N/A"," ",IF(OR(Dayrun&lt;=2,Dayrun&gt;=11),IF(OffPeakEx=TRUE,MAX(0,(_xll.xSPRDOPT(Q51,($E51-'Pricing Inputs'!$X86*$D51),$CV51,0,($CQ51+IF(Smile=TRUE,VLOOKUP(MAX(-5,$H51-Q51),Volsmile,2),0)),$CT51,$CU51,($A51-DateToday)+15,ABS(Option-2),0)-Z51)),0),0))</f>
        <v xml:space="preserve"> </v>
      </c>
      <c r="AJ51" s="355" t="str">
        <f t="shared" si="55"/>
        <v xml:space="preserve"> </v>
      </c>
      <c r="AK51" s="356" t="str">
        <f t="shared" si="56"/>
        <v xml:space="preserve"> </v>
      </c>
      <c r="AL51" s="356" t="str">
        <f t="shared" si="57"/>
        <v xml:space="preserve"> </v>
      </c>
      <c r="AM51" s="356" t="str">
        <f t="shared" si="58"/>
        <v xml:space="preserve"> </v>
      </c>
      <c r="AN51" s="356" t="str">
        <f t="shared" si="59"/>
        <v xml:space="preserve"> </v>
      </c>
      <c r="AO51" s="356" t="str">
        <f t="shared" si="60"/>
        <v xml:space="preserve"> </v>
      </c>
      <c r="AP51" s="356" t="str">
        <f t="shared" si="61"/>
        <v xml:space="preserve"> </v>
      </c>
      <c r="AQ51" s="356" t="str">
        <f t="shared" si="62"/>
        <v xml:space="preserve"> </v>
      </c>
      <c r="AR51" s="357" t="str">
        <f t="shared" si="63"/>
        <v xml:space="preserve"> </v>
      </c>
      <c r="AS51" s="364" t="str">
        <f t="shared" si="64"/>
        <v xml:space="preserve"> </v>
      </c>
      <c r="AT51" s="364" t="str">
        <f t="shared" si="65"/>
        <v xml:space="preserve"> </v>
      </c>
      <c r="AU51" s="364" t="str">
        <f t="shared" si="66"/>
        <v xml:space="preserve"> </v>
      </c>
      <c r="AV51" s="364" t="str">
        <f t="shared" si="67"/>
        <v xml:space="preserve"> </v>
      </c>
      <c r="AW51" s="364" t="str">
        <f t="shared" si="68"/>
        <v xml:space="preserve"> </v>
      </c>
      <c r="AX51" s="364" t="str">
        <f t="shared" si="69"/>
        <v xml:space="preserve"> </v>
      </c>
      <c r="AY51" s="364" t="str">
        <f t="shared" si="70"/>
        <v xml:space="preserve"> </v>
      </c>
      <c r="AZ51" s="364" t="str">
        <f t="shared" si="71"/>
        <v xml:space="preserve"> </v>
      </c>
      <c r="BA51" s="365" t="str">
        <f t="shared" si="72"/>
        <v xml:space="preserve"> </v>
      </c>
      <c r="BB51" s="461" t="str">
        <f>IF($A51="N/A"," ",IF(Dayrun&gt;=3,(MAX(0,(_xll.xSPRDOPT(I51,($E51-'Pricing Inputs'!$X86*$D51),$CV51,0,($CN51+IF(Smile=TRUE,VLOOKUP(MAX(-5,$H51-I51),Volsmile,2),0)),$CT51,$CU51,($A51-DateToday)+15,ABS(Option-2),1)*DE51*8))),0))</f>
        <v xml:space="preserve"> </v>
      </c>
      <c r="BC51" s="460" t="str">
        <f>IF($A51="N/A"," ",IF(Dayrun&gt;=6,MAX(0,(_xll.xSPRDOPT(J51,($E51-'Pricing Inputs'!$X86*$D51),$CV51,0,($CN51+IF(Smile=TRUE,VLOOKUP(MAX(-5,$H51-J51),Volsmile,2),0)),$CT51,$CU51,($A51-DateToday)+15,ABS(Option-2),1)*DE51*8)),0))</f>
        <v xml:space="preserve"> </v>
      </c>
      <c r="BD51" s="460" t="str">
        <f>IF($A51="N/A"," ",IF(OR(Dayrun&lt;=2,Dayrun&gt;=9),IF(OffPeakEx=TRUE,MAX(0,(_xll.xSPRDOPT(K51,($E51-'Pricing Inputs'!$X86*$D51),$CV51,0,($CQ51+IF(Smile=TRUE,VLOOKUP(MAX(-5,$H51-K51),Volsmile,2),0)),$CT51,$CU51,($A51-DateToday)+15,ABS(Option-2),1)*DE51*8)),0),0))</f>
        <v xml:space="preserve"> </v>
      </c>
      <c r="BE51" s="460" t="str">
        <f>IF($A51="N/A"," ",IF(OR(Dayrun=1,Dayrun=4,Dayrun=5,Dayrun=7,Dayrun=8,Dayrun=10,Dayrun=11),MAX(0,(_xll.xSPRDOPT(L51,($E51-'Pricing Inputs'!$X86*$D51),$CV51,0,($CQ51+IF(Smile=TRUE,VLOOKUP(MAX(-5,$H51-L51),Volsmile,2),0)),$CT51,$CU51,($A51-DateToday)+15,ABS(Option-2),1)*DF51*8)),0))</f>
        <v xml:space="preserve"> </v>
      </c>
      <c r="BF51" s="460" t="str">
        <f>IF($A51="N/A"," ",IF(OR(Dayrun=1,Dayrun=7,Dayrun=8,Dayrun=10,Dayrun=11),MAX(0,(_xll.xSPRDOPT(M51,($E51-'Pricing Inputs'!$X86*$D51),$CV51,0,($CQ51+IF(Smile=TRUE,VLOOKUP(MAX(-5,$H51-M51),Volsmile,2),0)),$CT51,$CU51,($A51-DateToday)+15,ABS(Option-2),1)*DF51*8)),0))</f>
        <v xml:space="preserve"> </v>
      </c>
      <c r="BG51" s="460" t="str">
        <f>IF($A51="N/A"," ",IF(OR(Dayrun&lt;=2,Dayrun&gt;=10),IF(OffPeakEx=TRUE,MAX(0,(_xll.xSPRDOPT(N51,($E51-'Pricing Inputs'!$X86*$D51),$CV51,0,($CQ51+IF(Smile=TRUE,VLOOKUP(MAX(-5,$H51-N51),Volsmile,2),0)),$CT51,$CU51,($A51-DateToday)+15,ABS(Option-2),1)*DF51*8)),0),0))</f>
        <v xml:space="preserve"> </v>
      </c>
      <c r="BH51" s="460" t="str">
        <f>IF($A51="N/A"," ",IF(OR(Dayrun=1,Dayrun=5,Dayrun=8,Dayrun=11),MAX(0,(_xll.xSPRDOPT(O51,($E51-'Pricing Inputs'!$X86*$D51),$CV51,0,($CQ51+IF(Smile=TRUE,VLOOKUP(MAX(-5,$H51-O51),Volsmile,2),0)),$CT51,$CU51,($A51-DateToday)+15,ABS(Option-2),1)*DG51*8)),0))</f>
        <v xml:space="preserve"> </v>
      </c>
      <c r="BI51" s="460" t="str">
        <f>IF($A51="N/A"," ",IF(OR(Dayrun=1,Dayrun=8,Dayrun=11),MAX(0,(_xll.xSPRDOPT(P51,($E51-'Pricing Inputs'!$X86*$D51),$CV51,0,($CQ51+IF(Smile=TRUE,VLOOKUP(MAX(-5,$H51-P51),Volsmile,2),0)),$CT51,$CU51,($A51-DateToday)+15,ABS(Option-2),1)*DG51*8)),0))</f>
        <v xml:space="preserve"> </v>
      </c>
      <c r="BJ51" s="462" t="str">
        <f>IF($A51="N/A"," ",IF(OR(Dayrun&lt;=2,Dayrun&gt;=11),IF(OffPeakEx=TRUE,MAX(0,(_xll.xSPRDOPT(Q51,($E51-'Pricing Inputs'!$X86*$D51),$CV51,0,($CQ51+IF(Smile=TRUE,VLOOKUP(MAX(-5,$H51-Q51),Volsmile,2),0)),$CT51,$CU51,($A51-DateToday)+15,ABS(Option-2),1)*DG51*8)),0),0))</f>
        <v xml:space="preserve"> </v>
      </c>
      <c r="BK51" s="358" t="str">
        <f t="shared" si="0"/>
        <v xml:space="preserve"> </v>
      </c>
      <c r="BL51" s="359" t="str">
        <f t="shared" si="1"/>
        <v xml:space="preserve"> </v>
      </c>
      <c r="BM51" s="359" t="str">
        <f t="shared" si="2"/>
        <v xml:space="preserve"> </v>
      </c>
      <c r="BN51" s="359" t="str">
        <f t="shared" si="3"/>
        <v xml:space="preserve"> </v>
      </c>
      <c r="BO51" s="359" t="str">
        <f t="shared" si="4"/>
        <v xml:space="preserve"> </v>
      </c>
      <c r="BP51" s="359" t="str">
        <f t="shared" si="5"/>
        <v xml:space="preserve"> </v>
      </c>
      <c r="BQ51" s="359" t="str">
        <f t="shared" si="6"/>
        <v xml:space="preserve"> </v>
      </c>
      <c r="BR51" s="359" t="str">
        <f t="shared" si="7"/>
        <v xml:space="preserve"> </v>
      </c>
      <c r="BS51" s="360" t="str">
        <f t="shared" si="8"/>
        <v xml:space="preserve"> </v>
      </c>
      <c r="BT51" s="361" t="str">
        <f t="shared" si="9"/>
        <v xml:space="preserve"> </v>
      </c>
      <c r="BU51" s="362" t="str">
        <f t="shared" si="10"/>
        <v xml:space="preserve"> </v>
      </c>
      <c r="BV51" s="362" t="str">
        <f t="shared" si="11"/>
        <v xml:space="preserve"> </v>
      </c>
      <c r="BW51" s="362" t="str">
        <f t="shared" si="12"/>
        <v xml:space="preserve"> </v>
      </c>
      <c r="BX51" s="362" t="str">
        <f t="shared" si="13"/>
        <v xml:space="preserve"> </v>
      </c>
      <c r="BY51" s="362" t="str">
        <f t="shared" si="14"/>
        <v xml:space="preserve"> </v>
      </c>
      <c r="BZ51" s="362" t="str">
        <f t="shared" si="15"/>
        <v xml:space="preserve"> </v>
      </c>
      <c r="CA51" s="362" t="str">
        <f t="shared" si="16"/>
        <v xml:space="preserve"> </v>
      </c>
      <c r="CB51" s="363" t="str">
        <f t="shared" si="17"/>
        <v xml:space="preserve"> </v>
      </c>
      <c r="CC51" s="366" t="str">
        <f t="shared" si="18"/>
        <v xml:space="preserve"> </v>
      </c>
      <c r="CD51" s="367" t="str">
        <f t="shared" si="19"/>
        <v xml:space="preserve"> </v>
      </c>
      <c r="CE51" s="367" t="str">
        <f t="shared" si="20"/>
        <v xml:space="preserve"> </v>
      </c>
      <c r="CF51" s="367" t="str">
        <f t="shared" si="21"/>
        <v xml:space="preserve"> </v>
      </c>
      <c r="CG51" s="367" t="str">
        <f t="shared" si="22"/>
        <v xml:space="preserve"> </v>
      </c>
      <c r="CH51" s="367" t="str">
        <f t="shared" si="23"/>
        <v xml:space="preserve"> </v>
      </c>
      <c r="CI51" s="367" t="str">
        <f t="shared" si="24"/>
        <v xml:space="preserve"> </v>
      </c>
      <c r="CJ51" s="367" t="str">
        <f t="shared" si="25"/>
        <v xml:space="preserve"> </v>
      </c>
      <c r="CK51" s="368" t="str">
        <f t="shared" si="26"/>
        <v xml:space="preserve"> </v>
      </c>
      <c r="CL51" s="369" t="str">
        <f t="shared" si="73"/>
        <v xml:space="preserve"> </v>
      </c>
      <c r="CM51" s="370" t="str">
        <f t="shared" si="74"/>
        <v xml:space="preserve"> </v>
      </c>
      <c r="CN51" s="370" t="str">
        <f t="shared" si="75"/>
        <v xml:space="preserve"> </v>
      </c>
      <c r="CO51" s="370" t="str">
        <f t="shared" si="76"/>
        <v xml:space="preserve"> </v>
      </c>
      <c r="CP51" s="370" t="str">
        <f t="shared" si="77"/>
        <v xml:space="preserve"> </v>
      </c>
      <c r="CQ51" s="370" t="str">
        <f t="shared" si="78"/>
        <v xml:space="preserve"> </v>
      </c>
      <c r="CR51" s="370" t="str">
        <f t="shared" si="27"/>
        <v xml:space="preserve"> </v>
      </c>
      <c r="CS51" s="370" t="str">
        <f t="shared" si="28"/>
        <v xml:space="preserve"> </v>
      </c>
      <c r="CT51" s="370" t="str">
        <f t="shared" si="29"/>
        <v xml:space="preserve"> </v>
      </c>
      <c r="CU51" s="370" t="str">
        <f>IF($A51="N/A"," ",IF('Pricing Inputs'!$AR$23=TRUE,Inputs!$S$22,VLOOKUP($A51,CorrelationTable,2,FALSE)))</f>
        <v xml:space="preserve"> </v>
      </c>
      <c r="CV51" s="371" t="str">
        <f>IF($A51="N/A"," ",F51+G51+(D51*('Pricing Inputs'!X86)))</f>
        <v xml:space="preserve"> </v>
      </c>
      <c r="CW51" s="372" t="str">
        <f>IF($A51="N/A"," ",IF(PV=1,0,'Pricing Inputs'!Y86))</f>
        <v xml:space="preserve"> </v>
      </c>
      <c r="CX51" s="373" t="str">
        <f t="shared" si="30"/>
        <v xml:space="preserve"> </v>
      </c>
      <c r="CY51" s="417" t="str">
        <f>IF($A51="N/A"," ",(IF(MONTH(A51)&gt;=4,IF(MONTH(A51)&lt;=10,Inputs!$S$26,Inputs!$S$27),Inputs!$S$27))*$CX51)</f>
        <v xml:space="preserve"> </v>
      </c>
      <c r="CZ51" s="374" t="str">
        <f t="shared" si="79"/>
        <v xml:space="preserve"> </v>
      </c>
      <c r="DA51" s="446" t="str">
        <f t="shared" si="80"/>
        <v xml:space="preserve"> </v>
      </c>
      <c r="DB51" s="375" t="str">
        <f t="shared" si="81"/>
        <v xml:space="preserve"> </v>
      </c>
      <c r="DC51" s="375" t="str">
        <f t="shared" si="82"/>
        <v xml:space="preserve"> </v>
      </c>
      <c r="DD51" s="376" t="str">
        <f t="shared" si="83"/>
        <v xml:space="preserve"> </v>
      </c>
      <c r="DE51" s="377" t="str">
        <f t="shared" si="84"/>
        <v xml:space="preserve"> </v>
      </c>
      <c r="DF51" s="378" t="str">
        <f t="shared" si="85"/>
        <v xml:space="preserve"> </v>
      </c>
      <c r="DG51" s="379" t="str">
        <f t="shared" si="86"/>
        <v xml:space="preserve"> </v>
      </c>
      <c r="DH51" s="380" t="str">
        <f>IF($A51="N/A"," ",IF(Option=1,$D51*Inputs!$S$15*SUM(AS51:BA51),0))</f>
        <v xml:space="preserve"> </v>
      </c>
      <c r="DI51" s="381" t="str">
        <f>IF($A51="N/A"," ",IF(Option=1,$D51*Inputs!$S$16*SUM(AS51:BA51),0))</f>
        <v xml:space="preserve"> </v>
      </c>
      <c r="DJ51" s="463" t="str">
        <f t="shared" si="87"/>
        <v xml:space="preserve"> </v>
      </c>
      <c r="DK51" s="463" t="str">
        <f t="shared" si="88"/>
        <v xml:space="preserve"> </v>
      </c>
      <c r="DL51" s="463" t="str">
        <f t="shared" si="89"/>
        <v xml:space="preserve"> </v>
      </c>
      <c r="DM51" s="463" t="str">
        <f t="shared" si="90"/>
        <v xml:space="preserve"> </v>
      </c>
    </row>
    <row r="52" spans="1:117" x14ac:dyDescent="0.2">
      <c r="A52" s="343" t="str">
        <f>IF(A51="N/A","N/A",IF(EDATE(A51,1)&gt;Inputs!$S$5,"N/A",EDATE(A51,1)))</f>
        <v>N/A</v>
      </c>
      <c r="B52" s="344" t="str">
        <f t="shared" si="31"/>
        <v xml:space="preserve"> </v>
      </c>
      <c r="C52" s="345" t="str">
        <f t="shared" si="32"/>
        <v xml:space="preserve"> </v>
      </c>
      <c r="D52" s="346" t="str">
        <f t="shared" si="33"/>
        <v xml:space="preserve"> </v>
      </c>
      <c r="E52" s="347" t="str">
        <f t="shared" si="34"/>
        <v xml:space="preserve"> </v>
      </c>
      <c r="F52" s="348" t="str">
        <f t="shared" si="35"/>
        <v xml:space="preserve"> </v>
      </c>
      <c r="G52" s="348" t="str">
        <f>IF(A52="N/A"," ",Perstart/VLOOKUP(Dayrun,'Pricing Inputs'!$AQ$4:$AS$14,3)/(CY52/CX52))</f>
        <v xml:space="preserve"> </v>
      </c>
      <c r="H52" s="349" t="str">
        <f t="shared" si="36"/>
        <v xml:space="preserve"> </v>
      </c>
      <c r="I52" s="350" t="str">
        <f t="shared" si="37"/>
        <v xml:space="preserve"> </v>
      </c>
      <c r="J52" s="351" t="str">
        <f t="shared" si="38"/>
        <v xml:space="preserve"> </v>
      </c>
      <c r="K52" s="351" t="str">
        <f t="shared" si="39"/>
        <v xml:space="preserve"> </v>
      </c>
      <c r="L52" s="351" t="str">
        <f t="shared" si="40"/>
        <v xml:space="preserve"> </v>
      </c>
      <c r="M52" s="351" t="str">
        <f t="shared" si="41"/>
        <v xml:space="preserve"> </v>
      </c>
      <c r="N52" s="351" t="str">
        <f t="shared" si="42"/>
        <v xml:space="preserve"> </v>
      </c>
      <c r="O52" s="351" t="str">
        <f t="shared" si="43"/>
        <v xml:space="preserve"> </v>
      </c>
      <c r="P52" s="351" t="str">
        <f t="shared" si="44"/>
        <v xml:space="preserve"> </v>
      </c>
      <c r="Q52" s="352" t="str">
        <f t="shared" si="45"/>
        <v xml:space="preserve"> </v>
      </c>
      <c r="R52" s="353" t="str">
        <f t="shared" si="46"/>
        <v xml:space="preserve"> </v>
      </c>
      <c r="S52" s="347" t="str">
        <f t="shared" si="47"/>
        <v xml:space="preserve"> </v>
      </c>
      <c r="T52" s="347" t="str">
        <f t="shared" si="48"/>
        <v xml:space="preserve"> </v>
      </c>
      <c r="U52" s="347" t="str">
        <f t="shared" si="49"/>
        <v xml:space="preserve"> </v>
      </c>
      <c r="V52" s="347" t="str">
        <f t="shared" si="50"/>
        <v xml:space="preserve"> </v>
      </c>
      <c r="W52" s="347" t="str">
        <f t="shared" si="51"/>
        <v xml:space="preserve"> </v>
      </c>
      <c r="X52" s="347" t="str">
        <f t="shared" si="52"/>
        <v xml:space="preserve"> </v>
      </c>
      <c r="Y52" s="347" t="str">
        <f t="shared" si="53"/>
        <v xml:space="preserve"> </v>
      </c>
      <c r="Z52" s="354" t="str">
        <f t="shared" si="54"/>
        <v xml:space="preserve"> </v>
      </c>
      <c r="AA52" s="350" t="str">
        <f>IF($A52="N/A"," ",IF(Dayrun&gt;=3,(MAX(0,(_xll.xSPRDOPT(I52,($E52-'Pricing Inputs'!$X87*$D52),$CV52,0,($CN52+IF(Smile=TRUE,VLOOKUP(MAX(-5,$H52-I52),Volsmile,2),0)),$CT52,$CU52,($A52-DateToday)+15,ABS(Option-2),0)-R52))),0))</f>
        <v xml:space="preserve"> </v>
      </c>
      <c r="AB52" s="351" t="str">
        <f>IF($A52="N/A"," ",IF(Dayrun&gt;=6,MAX(0,(_xll.xSPRDOPT(J52,($E52-'Pricing Inputs'!$X87*$D52),$CV52,0,($CN52+IF(Smile=TRUE,VLOOKUP(MAX(-5,$H52-J52),Volsmile,2),0)),$CT52,$CU52,($A52-DateToday)+15,ABS(Option-2),0)-S52)),0))</f>
        <v xml:space="preserve"> </v>
      </c>
      <c r="AC52" s="351" t="str">
        <f>IF($A52="N/A"," ",IF(OR(Dayrun&lt;=2,Dayrun&gt;=9),IF(OffPeakEx=TRUE,MAX(0,(_xll.xSPRDOPT(K52,($E52-'Pricing Inputs'!$X87*$D52),$CV52,0,($CQ52+IF(Smile=TRUE,VLOOKUP(MAX(-5,$H52-K52),Volsmile,2),0)),$CT52,$CU52,($A52-DateToday)+15,ABS(Option-2),0)-T52)),0),0))</f>
        <v xml:space="preserve"> </v>
      </c>
      <c r="AD52" s="351" t="str">
        <f>IF($A52="N/A"," ",IF(OR(Dayrun=1,Dayrun=4,Dayrun=5,Dayrun=7,Dayrun=8,Dayrun=10,Dayrun=11),MAX(0,(_xll.xSPRDOPT(L52,($E52-'Pricing Inputs'!$X87*$D52),$CV52,0,($CQ52+IF(Smile=TRUE,VLOOKUP(MAX(-5,$H52-L52),Volsmile,2),0)),$CT52,$CU52,($A52-DateToday)+15,ABS(Option-2),0)-U52)),0))</f>
        <v xml:space="preserve"> </v>
      </c>
      <c r="AE52" s="351" t="str">
        <f>IF($A52="N/A"," ",IF(OR(Dayrun=1,Dayrun=7,Dayrun=8,Dayrun=10,Dayrun=11),MAX(0,(_xll.xSPRDOPT(M52,($E52-'Pricing Inputs'!$X87*$D52),$CV52,0,($CQ52+IF(Smile=TRUE,VLOOKUP(MAX(-5,$H52-M52),Volsmile,2),0)),$CT52,$CU52,($A52-DateToday)+15,ABS(Option-2),0)-V52)),0))</f>
        <v xml:space="preserve"> </v>
      </c>
      <c r="AF52" s="351" t="str">
        <f>IF($A52="N/A"," ",IF(OR(Dayrun&lt;=2,Dayrun&gt;=10),IF(OffPeakEx=TRUE,MAX(0,(_xll.xSPRDOPT(N52,($E52-'Pricing Inputs'!$X87*$D52),$CV52,0,($CQ52+IF(Smile=TRUE,VLOOKUP(MAX(-5,$H52-N52),Volsmile,2),0)),$CT52,$CU52,($A52-DateToday)+15,ABS(Option-2),0)-W52)),0),0))</f>
        <v xml:space="preserve"> </v>
      </c>
      <c r="AG52" s="351" t="str">
        <f>IF($A52="N/A"," ",IF(OR(Dayrun=1,Dayrun=5,Dayrun=8,Dayrun=11),MAX(0,(_xll.xSPRDOPT(O52,($E52-'Pricing Inputs'!$X87*$D52),$CV52,0,($CQ52+IF(Smile=TRUE,VLOOKUP(MAX(-5,$H52-O52),Volsmile,2),0)),$CT52,$CU52,($A52-DateToday)+15,ABS(Option-2),0)-X52)),0))</f>
        <v xml:space="preserve"> </v>
      </c>
      <c r="AH52" s="351" t="str">
        <f>IF($A52="N/A"," ",IF(OR(Dayrun=1,Dayrun=8,Dayrun=11),MAX(0,(_xll.xSPRDOPT(P52,($E52-'Pricing Inputs'!$X87*$D52),$CV52,0,($CQ52+IF(Smile=TRUE,VLOOKUP(MAX(-5,$H52-P52),Volsmile,2),0)),$CT52,$CU52,($A52-DateToday)+15,ABS(Option-2),0)-Y52)),0))</f>
        <v xml:space="preserve"> </v>
      </c>
      <c r="AI52" s="351" t="str">
        <f>IF($A52="N/A"," ",IF(OR(Dayrun&lt;=2,Dayrun&gt;=11),IF(OffPeakEx=TRUE,MAX(0,(_xll.xSPRDOPT(Q52,($E52-'Pricing Inputs'!$X87*$D52),$CV52,0,($CQ52+IF(Smile=TRUE,VLOOKUP(MAX(-5,$H52-Q52),Volsmile,2),0)),$CT52,$CU52,($A52-DateToday)+15,ABS(Option-2),0)-Z52)),0),0))</f>
        <v xml:space="preserve"> </v>
      </c>
      <c r="AJ52" s="355" t="str">
        <f t="shared" si="55"/>
        <v xml:space="preserve"> </v>
      </c>
      <c r="AK52" s="356" t="str">
        <f t="shared" si="56"/>
        <v xml:space="preserve"> </v>
      </c>
      <c r="AL52" s="356" t="str">
        <f t="shared" si="57"/>
        <v xml:space="preserve"> </v>
      </c>
      <c r="AM52" s="356" t="str">
        <f t="shared" si="58"/>
        <v xml:space="preserve"> </v>
      </c>
      <c r="AN52" s="356" t="str">
        <f t="shared" si="59"/>
        <v xml:space="preserve"> </v>
      </c>
      <c r="AO52" s="356" t="str">
        <f t="shared" si="60"/>
        <v xml:space="preserve"> </v>
      </c>
      <c r="AP52" s="356" t="str">
        <f t="shared" si="61"/>
        <v xml:space="preserve"> </v>
      </c>
      <c r="AQ52" s="356" t="str">
        <f t="shared" si="62"/>
        <v xml:space="preserve"> </v>
      </c>
      <c r="AR52" s="357" t="str">
        <f t="shared" si="63"/>
        <v xml:space="preserve"> </v>
      </c>
      <c r="AS52" s="364" t="str">
        <f t="shared" si="64"/>
        <v xml:space="preserve"> </v>
      </c>
      <c r="AT52" s="364" t="str">
        <f t="shared" si="65"/>
        <v xml:space="preserve"> </v>
      </c>
      <c r="AU52" s="364" t="str">
        <f t="shared" si="66"/>
        <v xml:space="preserve"> </v>
      </c>
      <c r="AV52" s="364" t="str">
        <f t="shared" si="67"/>
        <v xml:space="preserve"> </v>
      </c>
      <c r="AW52" s="364" t="str">
        <f t="shared" si="68"/>
        <v xml:space="preserve"> </v>
      </c>
      <c r="AX52" s="364" t="str">
        <f t="shared" si="69"/>
        <v xml:space="preserve"> </v>
      </c>
      <c r="AY52" s="364" t="str">
        <f t="shared" si="70"/>
        <v xml:space="preserve"> </v>
      </c>
      <c r="AZ52" s="364" t="str">
        <f t="shared" si="71"/>
        <v xml:space="preserve"> </v>
      </c>
      <c r="BA52" s="365" t="str">
        <f t="shared" si="72"/>
        <v xml:space="preserve"> </v>
      </c>
      <c r="BB52" s="461" t="str">
        <f>IF($A52="N/A"," ",IF(Dayrun&gt;=3,(MAX(0,(_xll.xSPRDOPT(I52,($E52-'Pricing Inputs'!$X87*$D52),$CV52,0,($CN52+IF(Smile=TRUE,VLOOKUP(MAX(-5,$H52-I52),Volsmile,2),0)),$CT52,$CU52,($A52-DateToday)+15,ABS(Option-2),1)*DE52*8))),0))</f>
        <v xml:space="preserve"> </v>
      </c>
      <c r="BC52" s="460" t="str">
        <f>IF($A52="N/A"," ",IF(Dayrun&gt;=6,MAX(0,(_xll.xSPRDOPT(J52,($E52-'Pricing Inputs'!$X87*$D52),$CV52,0,($CN52+IF(Smile=TRUE,VLOOKUP(MAX(-5,$H52-J52),Volsmile,2),0)),$CT52,$CU52,($A52-DateToday)+15,ABS(Option-2),1)*DE52*8)),0))</f>
        <v xml:space="preserve"> </v>
      </c>
      <c r="BD52" s="460" t="str">
        <f>IF($A52="N/A"," ",IF(OR(Dayrun&lt;=2,Dayrun&gt;=9),IF(OffPeakEx=TRUE,MAX(0,(_xll.xSPRDOPT(K52,($E52-'Pricing Inputs'!$X87*$D52),$CV52,0,($CQ52+IF(Smile=TRUE,VLOOKUP(MAX(-5,$H52-K52),Volsmile,2),0)),$CT52,$CU52,($A52-DateToday)+15,ABS(Option-2),1)*DE52*8)),0),0))</f>
        <v xml:space="preserve"> </v>
      </c>
      <c r="BE52" s="460" t="str">
        <f>IF($A52="N/A"," ",IF(OR(Dayrun=1,Dayrun=4,Dayrun=5,Dayrun=7,Dayrun=8,Dayrun=10,Dayrun=11),MAX(0,(_xll.xSPRDOPT(L52,($E52-'Pricing Inputs'!$X87*$D52),$CV52,0,($CQ52+IF(Smile=TRUE,VLOOKUP(MAX(-5,$H52-L52),Volsmile,2),0)),$CT52,$CU52,($A52-DateToday)+15,ABS(Option-2),1)*DF52*8)),0))</f>
        <v xml:space="preserve"> </v>
      </c>
      <c r="BF52" s="460" t="str">
        <f>IF($A52="N/A"," ",IF(OR(Dayrun=1,Dayrun=7,Dayrun=8,Dayrun=10,Dayrun=11),MAX(0,(_xll.xSPRDOPT(M52,($E52-'Pricing Inputs'!$X87*$D52),$CV52,0,($CQ52+IF(Smile=TRUE,VLOOKUP(MAX(-5,$H52-M52),Volsmile,2),0)),$CT52,$CU52,($A52-DateToday)+15,ABS(Option-2),1)*DF52*8)),0))</f>
        <v xml:space="preserve"> </v>
      </c>
      <c r="BG52" s="460" t="str">
        <f>IF($A52="N/A"," ",IF(OR(Dayrun&lt;=2,Dayrun&gt;=10),IF(OffPeakEx=TRUE,MAX(0,(_xll.xSPRDOPT(N52,($E52-'Pricing Inputs'!$X87*$D52),$CV52,0,($CQ52+IF(Smile=TRUE,VLOOKUP(MAX(-5,$H52-N52),Volsmile,2),0)),$CT52,$CU52,($A52-DateToday)+15,ABS(Option-2),1)*DF52*8)),0),0))</f>
        <v xml:space="preserve"> </v>
      </c>
      <c r="BH52" s="460" t="str">
        <f>IF($A52="N/A"," ",IF(OR(Dayrun=1,Dayrun=5,Dayrun=8,Dayrun=11),MAX(0,(_xll.xSPRDOPT(O52,($E52-'Pricing Inputs'!$X87*$D52),$CV52,0,($CQ52+IF(Smile=TRUE,VLOOKUP(MAX(-5,$H52-O52),Volsmile,2),0)),$CT52,$CU52,($A52-DateToday)+15,ABS(Option-2),1)*DG52*8)),0))</f>
        <v xml:space="preserve"> </v>
      </c>
      <c r="BI52" s="460" t="str">
        <f>IF($A52="N/A"," ",IF(OR(Dayrun=1,Dayrun=8,Dayrun=11),MAX(0,(_xll.xSPRDOPT(P52,($E52-'Pricing Inputs'!$X87*$D52),$CV52,0,($CQ52+IF(Smile=TRUE,VLOOKUP(MAX(-5,$H52-P52),Volsmile,2),0)),$CT52,$CU52,($A52-DateToday)+15,ABS(Option-2),1)*DG52*8)),0))</f>
        <v xml:space="preserve"> </v>
      </c>
      <c r="BJ52" s="462" t="str">
        <f>IF($A52="N/A"," ",IF(OR(Dayrun&lt;=2,Dayrun&gt;=11),IF(OffPeakEx=TRUE,MAX(0,(_xll.xSPRDOPT(Q52,($E52-'Pricing Inputs'!$X87*$D52),$CV52,0,($CQ52+IF(Smile=TRUE,VLOOKUP(MAX(-5,$H52-Q52),Volsmile,2),0)),$CT52,$CU52,($A52-DateToday)+15,ABS(Option-2),1)*DG52*8)),0),0))</f>
        <v xml:space="preserve"> </v>
      </c>
      <c r="BK52" s="358" t="str">
        <f t="shared" si="0"/>
        <v xml:space="preserve"> </v>
      </c>
      <c r="BL52" s="359" t="str">
        <f t="shared" si="1"/>
        <v xml:space="preserve"> </v>
      </c>
      <c r="BM52" s="359" t="str">
        <f t="shared" si="2"/>
        <v xml:space="preserve"> </v>
      </c>
      <c r="BN52" s="359" t="str">
        <f t="shared" si="3"/>
        <v xml:space="preserve"> </v>
      </c>
      <c r="BO52" s="359" t="str">
        <f t="shared" si="4"/>
        <v xml:space="preserve"> </v>
      </c>
      <c r="BP52" s="359" t="str">
        <f t="shared" si="5"/>
        <v xml:space="preserve"> </v>
      </c>
      <c r="BQ52" s="359" t="str">
        <f t="shared" si="6"/>
        <v xml:space="preserve"> </v>
      </c>
      <c r="BR52" s="359" t="str">
        <f t="shared" si="7"/>
        <v xml:space="preserve"> </v>
      </c>
      <c r="BS52" s="360" t="str">
        <f t="shared" si="8"/>
        <v xml:space="preserve"> </v>
      </c>
      <c r="BT52" s="361" t="str">
        <f t="shared" si="9"/>
        <v xml:space="preserve"> </v>
      </c>
      <c r="BU52" s="362" t="str">
        <f t="shared" si="10"/>
        <v xml:space="preserve"> </v>
      </c>
      <c r="BV52" s="362" t="str">
        <f t="shared" si="11"/>
        <v xml:space="preserve"> </v>
      </c>
      <c r="BW52" s="362" t="str">
        <f t="shared" si="12"/>
        <v xml:space="preserve"> </v>
      </c>
      <c r="BX52" s="362" t="str">
        <f t="shared" si="13"/>
        <v xml:space="preserve"> </v>
      </c>
      <c r="BY52" s="362" t="str">
        <f t="shared" si="14"/>
        <v xml:space="preserve"> </v>
      </c>
      <c r="BZ52" s="362" t="str">
        <f t="shared" si="15"/>
        <v xml:space="preserve"> </v>
      </c>
      <c r="CA52" s="362" t="str">
        <f t="shared" si="16"/>
        <v xml:space="preserve"> </v>
      </c>
      <c r="CB52" s="363" t="str">
        <f t="shared" si="17"/>
        <v xml:space="preserve"> </v>
      </c>
      <c r="CC52" s="366" t="str">
        <f t="shared" si="18"/>
        <v xml:space="preserve"> </v>
      </c>
      <c r="CD52" s="367" t="str">
        <f t="shared" si="19"/>
        <v xml:space="preserve"> </v>
      </c>
      <c r="CE52" s="367" t="str">
        <f t="shared" si="20"/>
        <v xml:space="preserve"> </v>
      </c>
      <c r="CF52" s="367" t="str">
        <f t="shared" si="21"/>
        <v xml:space="preserve"> </v>
      </c>
      <c r="CG52" s="367" t="str">
        <f t="shared" si="22"/>
        <v xml:space="preserve"> </v>
      </c>
      <c r="CH52" s="367" t="str">
        <f t="shared" si="23"/>
        <v xml:space="preserve"> </v>
      </c>
      <c r="CI52" s="367" t="str">
        <f t="shared" si="24"/>
        <v xml:space="preserve"> </v>
      </c>
      <c r="CJ52" s="367" t="str">
        <f t="shared" si="25"/>
        <v xml:space="preserve"> </v>
      </c>
      <c r="CK52" s="368" t="str">
        <f t="shared" si="26"/>
        <v xml:space="preserve"> </v>
      </c>
      <c r="CL52" s="369" t="str">
        <f t="shared" si="73"/>
        <v xml:space="preserve"> </v>
      </c>
      <c r="CM52" s="370" t="str">
        <f t="shared" si="74"/>
        <v xml:space="preserve"> </v>
      </c>
      <c r="CN52" s="370" t="str">
        <f t="shared" si="75"/>
        <v xml:space="preserve"> </v>
      </c>
      <c r="CO52" s="370" t="str">
        <f t="shared" si="76"/>
        <v xml:space="preserve"> </v>
      </c>
      <c r="CP52" s="370" t="str">
        <f t="shared" si="77"/>
        <v xml:space="preserve"> </v>
      </c>
      <c r="CQ52" s="370" t="str">
        <f t="shared" si="78"/>
        <v xml:space="preserve"> </v>
      </c>
      <c r="CR52" s="370" t="str">
        <f t="shared" si="27"/>
        <v xml:space="preserve"> </v>
      </c>
      <c r="CS52" s="370" t="str">
        <f t="shared" si="28"/>
        <v xml:space="preserve"> </v>
      </c>
      <c r="CT52" s="370" t="str">
        <f t="shared" si="29"/>
        <v xml:space="preserve"> </v>
      </c>
      <c r="CU52" s="370" t="str">
        <f>IF($A52="N/A"," ",IF('Pricing Inputs'!$AR$23=TRUE,Inputs!$S$22,VLOOKUP($A52,CorrelationTable,2,FALSE)))</f>
        <v xml:space="preserve"> </v>
      </c>
      <c r="CV52" s="371" t="str">
        <f>IF($A52="N/A"," ",F52+G52+(D52*('Pricing Inputs'!X87)))</f>
        <v xml:space="preserve"> </v>
      </c>
      <c r="CW52" s="372" t="str">
        <f>IF($A52="N/A"," ",IF(PV=1,0,'Pricing Inputs'!Y87))</f>
        <v xml:space="preserve"> </v>
      </c>
      <c r="CX52" s="373" t="str">
        <f t="shared" si="30"/>
        <v xml:space="preserve"> </v>
      </c>
      <c r="CY52" s="417" t="str">
        <f>IF($A52="N/A"," ",(IF(MONTH(A52)&gt;=4,IF(MONTH(A52)&lt;=10,Inputs!$S$26,Inputs!$S$27),Inputs!$S$27))*$CX52)</f>
        <v xml:space="preserve"> </v>
      </c>
      <c r="CZ52" s="374" t="str">
        <f t="shared" si="79"/>
        <v xml:space="preserve"> </v>
      </c>
      <c r="DA52" s="446" t="str">
        <f t="shared" si="80"/>
        <v xml:space="preserve"> </v>
      </c>
      <c r="DB52" s="375" t="str">
        <f t="shared" si="81"/>
        <v xml:space="preserve"> </v>
      </c>
      <c r="DC52" s="375" t="str">
        <f t="shared" si="82"/>
        <v xml:space="preserve"> </v>
      </c>
      <c r="DD52" s="376" t="str">
        <f t="shared" si="83"/>
        <v xml:space="preserve"> </v>
      </c>
      <c r="DE52" s="377" t="str">
        <f t="shared" si="84"/>
        <v xml:space="preserve"> </v>
      </c>
      <c r="DF52" s="378" t="str">
        <f t="shared" si="85"/>
        <v xml:space="preserve"> </v>
      </c>
      <c r="DG52" s="379" t="str">
        <f t="shared" si="86"/>
        <v xml:space="preserve"> </v>
      </c>
      <c r="DH52" s="380" t="str">
        <f>IF($A52="N/A"," ",IF(Option=1,$D52*Inputs!$S$15*SUM(AS52:BA52),0))</f>
        <v xml:space="preserve"> </v>
      </c>
      <c r="DI52" s="381" t="str">
        <f>IF($A52="N/A"," ",IF(Option=1,$D52*Inputs!$S$16*SUM(AS52:BA52),0))</f>
        <v xml:space="preserve"> </v>
      </c>
      <c r="DJ52" s="463" t="str">
        <f t="shared" si="87"/>
        <v xml:space="preserve"> </v>
      </c>
      <c r="DK52" s="463" t="str">
        <f t="shared" si="88"/>
        <v xml:space="preserve"> </v>
      </c>
      <c r="DL52" s="463" t="str">
        <f t="shared" si="89"/>
        <v xml:space="preserve"> </v>
      </c>
      <c r="DM52" s="463" t="str">
        <f t="shared" si="90"/>
        <v xml:space="preserve"> </v>
      </c>
    </row>
    <row r="53" spans="1:117" x14ac:dyDescent="0.2">
      <c r="A53" s="343" t="str">
        <f>IF(A52="N/A","N/A",IF(EDATE(A52,1)&gt;Inputs!$S$5,"N/A",EDATE(A52,1)))</f>
        <v>N/A</v>
      </c>
      <c r="B53" s="344" t="str">
        <f t="shared" si="31"/>
        <v xml:space="preserve"> </v>
      </c>
      <c r="C53" s="345" t="str">
        <f t="shared" si="32"/>
        <v xml:space="preserve"> </v>
      </c>
      <c r="D53" s="346" t="str">
        <f t="shared" si="33"/>
        <v xml:space="preserve"> </v>
      </c>
      <c r="E53" s="347" t="str">
        <f t="shared" si="34"/>
        <v xml:space="preserve"> </v>
      </c>
      <c r="F53" s="348" t="str">
        <f t="shared" si="35"/>
        <v xml:space="preserve"> </v>
      </c>
      <c r="G53" s="348" t="str">
        <f>IF(A53="N/A"," ",Perstart/VLOOKUP(Dayrun,'Pricing Inputs'!$AQ$4:$AS$14,3)/(CY53/CX53))</f>
        <v xml:space="preserve"> </v>
      </c>
      <c r="H53" s="349" t="str">
        <f t="shared" si="36"/>
        <v xml:space="preserve"> </v>
      </c>
      <c r="I53" s="350" t="str">
        <f t="shared" si="37"/>
        <v xml:space="preserve"> </v>
      </c>
      <c r="J53" s="351" t="str">
        <f t="shared" si="38"/>
        <v xml:space="preserve"> </v>
      </c>
      <c r="K53" s="351" t="str">
        <f t="shared" si="39"/>
        <v xml:space="preserve"> </v>
      </c>
      <c r="L53" s="351" t="str">
        <f t="shared" si="40"/>
        <v xml:space="preserve"> </v>
      </c>
      <c r="M53" s="351" t="str">
        <f t="shared" si="41"/>
        <v xml:space="preserve"> </v>
      </c>
      <c r="N53" s="351" t="str">
        <f t="shared" si="42"/>
        <v xml:space="preserve"> </v>
      </c>
      <c r="O53" s="351" t="str">
        <f t="shared" si="43"/>
        <v xml:space="preserve"> </v>
      </c>
      <c r="P53" s="351" t="str">
        <f t="shared" si="44"/>
        <v xml:space="preserve"> </v>
      </c>
      <c r="Q53" s="352" t="str">
        <f t="shared" si="45"/>
        <v xml:space="preserve"> </v>
      </c>
      <c r="R53" s="353" t="str">
        <f t="shared" si="46"/>
        <v xml:space="preserve"> </v>
      </c>
      <c r="S53" s="347" t="str">
        <f t="shared" si="47"/>
        <v xml:space="preserve"> </v>
      </c>
      <c r="T53" s="347" t="str">
        <f t="shared" si="48"/>
        <v xml:space="preserve"> </v>
      </c>
      <c r="U53" s="347" t="str">
        <f t="shared" si="49"/>
        <v xml:space="preserve"> </v>
      </c>
      <c r="V53" s="347" t="str">
        <f t="shared" si="50"/>
        <v xml:space="preserve"> </v>
      </c>
      <c r="W53" s="347" t="str">
        <f t="shared" si="51"/>
        <v xml:space="preserve"> </v>
      </c>
      <c r="X53" s="347" t="str">
        <f t="shared" si="52"/>
        <v xml:space="preserve"> </v>
      </c>
      <c r="Y53" s="347" t="str">
        <f t="shared" si="53"/>
        <v xml:space="preserve"> </v>
      </c>
      <c r="Z53" s="354" t="str">
        <f t="shared" si="54"/>
        <v xml:space="preserve"> </v>
      </c>
      <c r="AA53" s="350" t="str">
        <f>IF($A53="N/A"," ",IF(Dayrun&gt;=3,(MAX(0,(_xll.xSPRDOPT(I53,($E53-'Pricing Inputs'!$X88*$D53),$CV53,0,($CN53+IF(Smile=TRUE,VLOOKUP(MAX(-5,$H53-I53),Volsmile,2),0)),$CT53,$CU53,($A53-DateToday)+15,ABS(Option-2),0)-R53))),0))</f>
        <v xml:space="preserve"> </v>
      </c>
      <c r="AB53" s="351" t="str">
        <f>IF($A53="N/A"," ",IF(Dayrun&gt;=6,MAX(0,(_xll.xSPRDOPT(J53,($E53-'Pricing Inputs'!$X88*$D53),$CV53,0,($CN53+IF(Smile=TRUE,VLOOKUP(MAX(-5,$H53-J53),Volsmile,2),0)),$CT53,$CU53,($A53-DateToday)+15,ABS(Option-2),0)-S53)),0))</f>
        <v xml:space="preserve"> </v>
      </c>
      <c r="AC53" s="351" t="str">
        <f>IF($A53="N/A"," ",IF(OR(Dayrun&lt;=2,Dayrun&gt;=9),IF(OffPeakEx=TRUE,MAX(0,(_xll.xSPRDOPT(K53,($E53-'Pricing Inputs'!$X88*$D53),$CV53,0,($CQ53+IF(Smile=TRUE,VLOOKUP(MAX(-5,$H53-K53),Volsmile,2),0)),$CT53,$CU53,($A53-DateToday)+15,ABS(Option-2),0)-T53)),0),0))</f>
        <v xml:space="preserve"> </v>
      </c>
      <c r="AD53" s="351" t="str">
        <f>IF($A53="N/A"," ",IF(OR(Dayrun=1,Dayrun=4,Dayrun=5,Dayrun=7,Dayrun=8,Dayrun=10,Dayrun=11),MAX(0,(_xll.xSPRDOPT(L53,($E53-'Pricing Inputs'!$X88*$D53),$CV53,0,($CQ53+IF(Smile=TRUE,VLOOKUP(MAX(-5,$H53-L53),Volsmile,2),0)),$CT53,$CU53,($A53-DateToday)+15,ABS(Option-2),0)-U53)),0))</f>
        <v xml:space="preserve"> </v>
      </c>
      <c r="AE53" s="351" t="str">
        <f>IF($A53="N/A"," ",IF(OR(Dayrun=1,Dayrun=7,Dayrun=8,Dayrun=10,Dayrun=11),MAX(0,(_xll.xSPRDOPT(M53,($E53-'Pricing Inputs'!$X88*$D53),$CV53,0,($CQ53+IF(Smile=TRUE,VLOOKUP(MAX(-5,$H53-M53),Volsmile,2),0)),$CT53,$CU53,($A53-DateToday)+15,ABS(Option-2),0)-V53)),0))</f>
        <v xml:space="preserve"> </v>
      </c>
      <c r="AF53" s="351" t="str">
        <f>IF($A53="N/A"," ",IF(OR(Dayrun&lt;=2,Dayrun&gt;=10),IF(OffPeakEx=TRUE,MAX(0,(_xll.xSPRDOPT(N53,($E53-'Pricing Inputs'!$X88*$D53),$CV53,0,($CQ53+IF(Smile=TRUE,VLOOKUP(MAX(-5,$H53-N53),Volsmile,2),0)),$CT53,$CU53,($A53-DateToday)+15,ABS(Option-2),0)-W53)),0),0))</f>
        <v xml:space="preserve"> </v>
      </c>
      <c r="AG53" s="351" t="str">
        <f>IF($A53="N/A"," ",IF(OR(Dayrun=1,Dayrun=5,Dayrun=8,Dayrun=11),MAX(0,(_xll.xSPRDOPT(O53,($E53-'Pricing Inputs'!$X88*$D53),$CV53,0,($CQ53+IF(Smile=TRUE,VLOOKUP(MAX(-5,$H53-O53),Volsmile,2),0)),$CT53,$CU53,($A53-DateToday)+15,ABS(Option-2),0)-X53)),0))</f>
        <v xml:space="preserve"> </v>
      </c>
      <c r="AH53" s="351" t="str">
        <f>IF($A53="N/A"," ",IF(OR(Dayrun=1,Dayrun=8,Dayrun=11),MAX(0,(_xll.xSPRDOPT(P53,($E53-'Pricing Inputs'!$X88*$D53),$CV53,0,($CQ53+IF(Smile=TRUE,VLOOKUP(MAX(-5,$H53-P53),Volsmile,2),0)),$CT53,$CU53,($A53-DateToday)+15,ABS(Option-2),0)-Y53)),0))</f>
        <v xml:space="preserve"> </v>
      </c>
      <c r="AI53" s="351" t="str">
        <f>IF($A53="N/A"," ",IF(OR(Dayrun&lt;=2,Dayrun&gt;=11),IF(OffPeakEx=TRUE,MAX(0,(_xll.xSPRDOPT(Q53,($E53-'Pricing Inputs'!$X88*$D53),$CV53,0,($CQ53+IF(Smile=TRUE,VLOOKUP(MAX(-5,$H53-Q53),Volsmile,2),0)),$CT53,$CU53,($A53-DateToday)+15,ABS(Option-2),0)-Z53)),0),0))</f>
        <v xml:space="preserve"> </v>
      </c>
      <c r="AJ53" s="355" t="str">
        <f t="shared" si="55"/>
        <v xml:space="preserve"> </v>
      </c>
      <c r="AK53" s="356" t="str">
        <f t="shared" si="56"/>
        <v xml:space="preserve"> </v>
      </c>
      <c r="AL53" s="356" t="str">
        <f t="shared" si="57"/>
        <v xml:space="preserve"> </v>
      </c>
      <c r="AM53" s="356" t="str">
        <f t="shared" si="58"/>
        <v xml:space="preserve"> </v>
      </c>
      <c r="AN53" s="356" t="str">
        <f t="shared" si="59"/>
        <v xml:space="preserve"> </v>
      </c>
      <c r="AO53" s="356" t="str">
        <f t="shared" si="60"/>
        <v xml:space="preserve"> </v>
      </c>
      <c r="AP53" s="356" t="str">
        <f t="shared" si="61"/>
        <v xml:space="preserve"> </v>
      </c>
      <c r="AQ53" s="356" t="str">
        <f t="shared" si="62"/>
        <v xml:space="preserve"> </v>
      </c>
      <c r="AR53" s="357" t="str">
        <f t="shared" si="63"/>
        <v xml:space="preserve"> </v>
      </c>
      <c r="AS53" s="364" t="str">
        <f t="shared" si="64"/>
        <v xml:space="preserve"> </v>
      </c>
      <c r="AT53" s="364" t="str">
        <f t="shared" si="65"/>
        <v xml:space="preserve"> </v>
      </c>
      <c r="AU53" s="364" t="str">
        <f t="shared" si="66"/>
        <v xml:space="preserve"> </v>
      </c>
      <c r="AV53" s="364" t="str">
        <f t="shared" si="67"/>
        <v xml:space="preserve"> </v>
      </c>
      <c r="AW53" s="364" t="str">
        <f t="shared" si="68"/>
        <v xml:space="preserve"> </v>
      </c>
      <c r="AX53" s="364" t="str">
        <f t="shared" si="69"/>
        <v xml:space="preserve"> </v>
      </c>
      <c r="AY53" s="364" t="str">
        <f t="shared" si="70"/>
        <v xml:space="preserve"> </v>
      </c>
      <c r="AZ53" s="364" t="str">
        <f t="shared" si="71"/>
        <v xml:space="preserve"> </v>
      </c>
      <c r="BA53" s="365" t="str">
        <f t="shared" si="72"/>
        <v xml:space="preserve"> </v>
      </c>
      <c r="BB53" s="461" t="str">
        <f>IF($A53="N/A"," ",IF(Dayrun&gt;=3,(MAX(0,(_xll.xSPRDOPT(I53,($E53-'Pricing Inputs'!$X88*$D53),$CV53,0,($CN53+IF(Smile=TRUE,VLOOKUP(MAX(-5,$H53-I53),Volsmile,2),0)),$CT53,$CU53,($A53-DateToday)+15,ABS(Option-2),1)*DE53*8))),0))</f>
        <v xml:space="preserve"> </v>
      </c>
      <c r="BC53" s="460" t="str">
        <f>IF($A53="N/A"," ",IF(Dayrun&gt;=6,MAX(0,(_xll.xSPRDOPT(J53,($E53-'Pricing Inputs'!$X88*$D53),$CV53,0,($CN53+IF(Smile=TRUE,VLOOKUP(MAX(-5,$H53-J53),Volsmile,2),0)),$CT53,$CU53,($A53-DateToday)+15,ABS(Option-2),1)*DE53*8)),0))</f>
        <v xml:space="preserve"> </v>
      </c>
      <c r="BD53" s="460" t="str">
        <f>IF($A53="N/A"," ",IF(OR(Dayrun&lt;=2,Dayrun&gt;=9),IF(OffPeakEx=TRUE,MAX(0,(_xll.xSPRDOPT(K53,($E53-'Pricing Inputs'!$X88*$D53),$CV53,0,($CQ53+IF(Smile=TRUE,VLOOKUP(MAX(-5,$H53-K53),Volsmile,2),0)),$CT53,$CU53,($A53-DateToday)+15,ABS(Option-2),1)*DE53*8)),0),0))</f>
        <v xml:space="preserve"> </v>
      </c>
      <c r="BE53" s="460" t="str">
        <f>IF($A53="N/A"," ",IF(OR(Dayrun=1,Dayrun=4,Dayrun=5,Dayrun=7,Dayrun=8,Dayrun=10,Dayrun=11),MAX(0,(_xll.xSPRDOPT(L53,($E53-'Pricing Inputs'!$X88*$D53),$CV53,0,($CQ53+IF(Smile=TRUE,VLOOKUP(MAX(-5,$H53-L53),Volsmile,2),0)),$CT53,$CU53,($A53-DateToday)+15,ABS(Option-2),1)*DF53*8)),0))</f>
        <v xml:space="preserve"> </v>
      </c>
      <c r="BF53" s="460" t="str">
        <f>IF($A53="N/A"," ",IF(OR(Dayrun=1,Dayrun=7,Dayrun=8,Dayrun=10,Dayrun=11),MAX(0,(_xll.xSPRDOPT(M53,($E53-'Pricing Inputs'!$X88*$D53),$CV53,0,($CQ53+IF(Smile=TRUE,VLOOKUP(MAX(-5,$H53-M53),Volsmile,2),0)),$CT53,$CU53,($A53-DateToday)+15,ABS(Option-2),1)*DF53*8)),0))</f>
        <v xml:space="preserve"> </v>
      </c>
      <c r="BG53" s="460" t="str">
        <f>IF($A53="N/A"," ",IF(OR(Dayrun&lt;=2,Dayrun&gt;=10),IF(OffPeakEx=TRUE,MAX(0,(_xll.xSPRDOPT(N53,($E53-'Pricing Inputs'!$X88*$D53),$CV53,0,($CQ53+IF(Smile=TRUE,VLOOKUP(MAX(-5,$H53-N53),Volsmile,2),0)),$CT53,$CU53,($A53-DateToday)+15,ABS(Option-2),1)*DF53*8)),0),0))</f>
        <v xml:space="preserve"> </v>
      </c>
      <c r="BH53" s="460" t="str">
        <f>IF($A53="N/A"," ",IF(OR(Dayrun=1,Dayrun=5,Dayrun=8,Dayrun=11),MAX(0,(_xll.xSPRDOPT(O53,($E53-'Pricing Inputs'!$X88*$D53),$CV53,0,($CQ53+IF(Smile=TRUE,VLOOKUP(MAX(-5,$H53-O53),Volsmile,2),0)),$CT53,$CU53,($A53-DateToday)+15,ABS(Option-2),1)*DG53*8)),0))</f>
        <v xml:space="preserve"> </v>
      </c>
      <c r="BI53" s="460" t="str">
        <f>IF($A53="N/A"," ",IF(OR(Dayrun=1,Dayrun=8,Dayrun=11),MAX(0,(_xll.xSPRDOPT(P53,($E53-'Pricing Inputs'!$X88*$D53),$CV53,0,($CQ53+IF(Smile=TRUE,VLOOKUP(MAX(-5,$H53-P53),Volsmile,2),0)),$CT53,$CU53,($A53-DateToday)+15,ABS(Option-2),1)*DG53*8)),0))</f>
        <v xml:space="preserve"> </v>
      </c>
      <c r="BJ53" s="462" t="str">
        <f>IF($A53="N/A"," ",IF(OR(Dayrun&lt;=2,Dayrun&gt;=11),IF(OffPeakEx=TRUE,MAX(0,(_xll.xSPRDOPT(Q53,($E53-'Pricing Inputs'!$X88*$D53),$CV53,0,($CQ53+IF(Smile=TRUE,VLOOKUP(MAX(-5,$H53-Q53),Volsmile,2),0)),$CT53,$CU53,($A53-DateToday)+15,ABS(Option-2),1)*DG53*8)),0),0))</f>
        <v xml:space="preserve"> </v>
      </c>
      <c r="BK53" s="358" t="str">
        <f t="shared" si="0"/>
        <v xml:space="preserve"> </v>
      </c>
      <c r="BL53" s="359" t="str">
        <f t="shared" si="1"/>
        <v xml:space="preserve"> </v>
      </c>
      <c r="BM53" s="359" t="str">
        <f t="shared" si="2"/>
        <v xml:space="preserve"> </v>
      </c>
      <c r="BN53" s="359" t="str">
        <f t="shared" si="3"/>
        <v xml:space="preserve"> </v>
      </c>
      <c r="BO53" s="359" t="str">
        <f t="shared" si="4"/>
        <v xml:space="preserve"> </v>
      </c>
      <c r="BP53" s="359" t="str">
        <f t="shared" si="5"/>
        <v xml:space="preserve"> </v>
      </c>
      <c r="BQ53" s="359" t="str">
        <f t="shared" si="6"/>
        <v xml:space="preserve"> </v>
      </c>
      <c r="BR53" s="359" t="str">
        <f t="shared" si="7"/>
        <v xml:space="preserve"> </v>
      </c>
      <c r="BS53" s="360" t="str">
        <f t="shared" si="8"/>
        <v xml:space="preserve"> </v>
      </c>
      <c r="BT53" s="361" t="str">
        <f t="shared" si="9"/>
        <v xml:space="preserve"> </v>
      </c>
      <c r="BU53" s="362" t="str">
        <f t="shared" si="10"/>
        <v xml:space="preserve"> </v>
      </c>
      <c r="BV53" s="362" t="str">
        <f t="shared" si="11"/>
        <v xml:space="preserve"> </v>
      </c>
      <c r="BW53" s="362" t="str">
        <f t="shared" si="12"/>
        <v xml:space="preserve"> </v>
      </c>
      <c r="BX53" s="362" t="str">
        <f t="shared" si="13"/>
        <v xml:space="preserve"> </v>
      </c>
      <c r="BY53" s="362" t="str">
        <f t="shared" si="14"/>
        <v xml:space="preserve"> </v>
      </c>
      <c r="BZ53" s="362" t="str">
        <f t="shared" si="15"/>
        <v xml:space="preserve"> </v>
      </c>
      <c r="CA53" s="362" t="str">
        <f t="shared" si="16"/>
        <v xml:space="preserve"> </v>
      </c>
      <c r="CB53" s="363" t="str">
        <f t="shared" si="17"/>
        <v xml:space="preserve"> </v>
      </c>
      <c r="CC53" s="366" t="str">
        <f t="shared" si="18"/>
        <v xml:space="preserve"> </v>
      </c>
      <c r="CD53" s="367" t="str">
        <f t="shared" si="19"/>
        <v xml:space="preserve"> </v>
      </c>
      <c r="CE53" s="367" t="str">
        <f t="shared" si="20"/>
        <v xml:space="preserve"> </v>
      </c>
      <c r="CF53" s="367" t="str">
        <f t="shared" si="21"/>
        <v xml:space="preserve"> </v>
      </c>
      <c r="CG53" s="367" t="str">
        <f t="shared" si="22"/>
        <v xml:space="preserve"> </v>
      </c>
      <c r="CH53" s="367" t="str">
        <f t="shared" si="23"/>
        <v xml:space="preserve"> </v>
      </c>
      <c r="CI53" s="367" t="str">
        <f t="shared" si="24"/>
        <v xml:space="preserve"> </v>
      </c>
      <c r="CJ53" s="367" t="str">
        <f t="shared" si="25"/>
        <v xml:space="preserve"> </v>
      </c>
      <c r="CK53" s="368" t="str">
        <f t="shared" si="26"/>
        <v xml:space="preserve"> </v>
      </c>
      <c r="CL53" s="369" t="str">
        <f t="shared" si="73"/>
        <v xml:space="preserve"> </v>
      </c>
      <c r="CM53" s="370" t="str">
        <f t="shared" si="74"/>
        <v xml:space="preserve"> </v>
      </c>
      <c r="CN53" s="370" t="str">
        <f t="shared" si="75"/>
        <v xml:space="preserve"> </v>
      </c>
      <c r="CO53" s="370" t="str">
        <f t="shared" si="76"/>
        <v xml:space="preserve"> </v>
      </c>
      <c r="CP53" s="370" t="str">
        <f t="shared" si="77"/>
        <v xml:space="preserve"> </v>
      </c>
      <c r="CQ53" s="370" t="str">
        <f t="shared" si="78"/>
        <v xml:space="preserve"> </v>
      </c>
      <c r="CR53" s="370" t="str">
        <f t="shared" si="27"/>
        <v xml:space="preserve"> </v>
      </c>
      <c r="CS53" s="370" t="str">
        <f t="shared" si="28"/>
        <v xml:space="preserve"> </v>
      </c>
      <c r="CT53" s="370" t="str">
        <f t="shared" si="29"/>
        <v xml:space="preserve"> </v>
      </c>
      <c r="CU53" s="370" t="str">
        <f>IF($A53="N/A"," ",IF('Pricing Inputs'!$AR$23=TRUE,Inputs!$S$22,VLOOKUP($A53,CorrelationTable,2,FALSE)))</f>
        <v xml:space="preserve"> </v>
      </c>
      <c r="CV53" s="371" t="str">
        <f>IF($A53="N/A"," ",F53+G53+(D53*('Pricing Inputs'!X88)))</f>
        <v xml:space="preserve"> </v>
      </c>
      <c r="CW53" s="372" t="str">
        <f>IF($A53="N/A"," ",IF(PV=1,0,'Pricing Inputs'!Y88))</f>
        <v xml:space="preserve"> </v>
      </c>
      <c r="CX53" s="373" t="str">
        <f t="shared" si="30"/>
        <v xml:space="preserve"> </v>
      </c>
      <c r="CY53" s="417" t="str">
        <f>IF($A53="N/A"," ",(IF(MONTH(A53)&gt;=4,IF(MONTH(A53)&lt;=10,Inputs!$S$26,Inputs!$S$27),Inputs!$S$27))*$CX53)</f>
        <v xml:space="preserve"> </v>
      </c>
      <c r="CZ53" s="374" t="str">
        <f t="shared" si="79"/>
        <v xml:space="preserve"> </v>
      </c>
      <c r="DA53" s="446" t="str">
        <f t="shared" si="80"/>
        <v xml:space="preserve"> </v>
      </c>
      <c r="DB53" s="375" t="str">
        <f t="shared" si="81"/>
        <v xml:space="preserve"> </v>
      </c>
      <c r="DC53" s="375" t="str">
        <f t="shared" si="82"/>
        <v xml:space="preserve"> </v>
      </c>
      <c r="DD53" s="376" t="str">
        <f t="shared" si="83"/>
        <v xml:space="preserve"> </v>
      </c>
      <c r="DE53" s="377" t="str">
        <f t="shared" si="84"/>
        <v xml:space="preserve"> </v>
      </c>
      <c r="DF53" s="378" t="str">
        <f t="shared" si="85"/>
        <v xml:space="preserve"> </v>
      </c>
      <c r="DG53" s="379" t="str">
        <f t="shared" si="86"/>
        <v xml:space="preserve"> </v>
      </c>
      <c r="DH53" s="380" t="str">
        <f>IF($A53="N/A"," ",IF(Option=1,$D53*Inputs!$S$15*SUM(AS53:BA53),0))</f>
        <v xml:space="preserve"> </v>
      </c>
      <c r="DI53" s="381" t="str">
        <f>IF($A53="N/A"," ",IF(Option=1,$D53*Inputs!$S$16*SUM(AS53:BA53),0))</f>
        <v xml:space="preserve"> </v>
      </c>
      <c r="DJ53" s="463" t="str">
        <f t="shared" si="87"/>
        <v xml:space="preserve"> </v>
      </c>
      <c r="DK53" s="463" t="str">
        <f t="shared" si="88"/>
        <v xml:space="preserve"> </v>
      </c>
      <c r="DL53" s="463" t="str">
        <f t="shared" si="89"/>
        <v xml:space="preserve"> </v>
      </c>
      <c r="DM53" s="463" t="str">
        <f t="shared" si="90"/>
        <v xml:space="preserve"> </v>
      </c>
    </row>
    <row r="54" spans="1:117" x14ac:dyDescent="0.2">
      <c r="A54" s="343" t="str">
        <f>IF(A53="N/A","N/A",IF(EDATE(A53,1)&gt;Inputs!$S$5,"N/A",EDATE(A53,1)))</f>
        <v>N/A</v>
      </c>
      <c r="B54" s="344" t="str">
        <f t="shared" si="31"/>
        <v xml:space="preserve"> </v>
      </c>
      <c r="C54" s="345" t="str">
        <f t="shared" si="32"/>
        <v xml:space="preserve"> </v>
      </c>
      <c r="D54" s="346" t="str">
        <f t="shared" si="33"/>
        <v xml:space="preserve"> </v>
      </c>
      <c r="E54" s="347" t="str">
        <f t="shared" si="34"/>
        <v xml:space="preserve"> </v>
      </c>
      <c r="F54" s="348" t="str">
        <f t="shared" si="35"/>
        <v xml:space="preserve"> </v>
      </c>
      <c r="G54" s="348" t="str">
        <f>IF(A54="N/A"," ",Perstart/VLOOKUP(Dayrun,'Pricing Inputs'!$AQ$4:$AS$14,3)/(CY54/CX54))</f>
        <v xml:space="preserve"> </v>
      </c>
      <c r="H54" s="349" t="str">
        <f t="shared" si="36"/>
        <v xml:space="preserve"> </v>
      </c>
      <c r="I54" s="350" t="str">
        <f t="shared" si="37"/>
        <v xml:space="preserve"> </v>
      </c>
      <c r="J54" s="351" t="str">
        <f t="shared" si="38"/>
        <v xml:space="preserve"> </v>
      </c>
      <c r="K54" s="351" t="str">
        <f t="shared" si="39"/>
        <v xml:space="preserve"> </v>
      </c>
      <c r="L54" s="351" t="str">
        <f t="shared" si="40"/>
        <v xml:space="preserve"> </v>
      </c>
      <c r="M54" s="351" t="str">
        <f t="shared" si="41"/>
        <v xml:space="preserve"> </v>
      </c>
      <c r="N54" s="351" t="str">
        <f t="shared" si="42"/>
        <v xml:space="preserve"> </v>
      </c>
      <c r="O54" s="351" t="str">
        <f t="shared" si="43"/>
        <v xml:space="preserve"> </v>
      </c>
      <c r="P54" s="351" t="str">
        <f t="shared" si="44"/>
        <v xml:space="preserve"> </v>
      </c>
      <c r="Q54" s="352" t="str">
        <f t="shared" si="45"/>
        <v xml:space="preserve"> </v>
      </c>
      <c r="R54" s="353" t="str">
        <f t="shared" si="46"/>
        <v xml:space="preserve"> </v>
      </c>
      <c r="S54" s="347" t="str">
        <f t="shared" si="47"/>
        <v xml:space="preserve"> </v>
      </c>
      <c r="T54" s="347" t="str">
        <f t="shared" si="48"/>
        <v xml:space="preserve"> </v>
      </c>
      <c r="U54" s="347" t="str">
        <f t="shared" si="49"/>
        <v xml:space="preserve"> </v>
      </c>
      <c r="V54" s="347" t="str">
        <f t="shared" si="50"/>
        <v xml:space="preserve"> </v>
      </c>
      <c r="W54" s="347" t="str">
        <f t="shared" si="51"/>
        <v xml:space="preserve"> </v>
      </c>
      <c r="X54" s="347" t="str">
        <f t="shared" si="52"/>
        <v xml:space="preserve"> </v>
      </c>
      <c r="Y54" s="347" t="str">
        <f t="shared" si="53"/>
        <v xml:space="preserve"> </v>
      </c>
      <c r="Z54" s="354" t="str">
        <f t="shared" si="54"/>
        <v xml:space="preserve"> </v>
      </c>
      <c r="AA54" s="350" t="str">
        <f>IF($A54="N/A"," ",IF(Dayrun&gt;=3,(MAX(0,(_xll.xSPRDOPT(I54,($E54-'Pricing Inputs'!$X89*$D54),$CV54,0,($CN54+IF(Smile=TRUE,VLOOKUP(MAX(-5,$H54-I54),Volsmile,2),0)),$CT54,$CU54,($A54-DateToday)+15,ABS(Option-2),0)-R54))),0))</f>
        <v xml:space="preserve"> </v>
      </c>
      <c r="AB54" s="351" t="str">
        <f>IF($A54="N/A"," ",IF(Dayrun&gt;=6,MAX(0,(_xll.xSPRDOPT(J54,($E54-'Pricing Inputs'!$X89*$D54),$CV54,0,($CN54+IF(Smile=TRUE,VLOOKUP(MAX(-5,$H54-J54),Volsmile,2),0)),$CT54,$CU54,($A54-DateToday)+15,ABS(Option-2),0)-S54)),0))</f>
        <v xml:space="preserve"> </v>
      </c>
      <c r="AC54" s="351" t="str">
        <f>IF($A54="N/A"," ",IF(OR(Dayrun&lt;=2,Dayrun&gt;=9),IF(OffPeakEx=TRUE,MAX(0,(_xll.xSPRDOPT(K54,($E54-'Pricing Inputs'!$X89*$D54),$CV54,0,($CQ54+IF(Smile=TRUE,VLOOKUP(MAX(-5,$H54-K54),Volsmile,2),0)),$CT54,$CU54,($A54-DateToday)+15,ABS(Option-2),0)-T54)),0),0))</f>
        <v xml:space="preserve"> </v>
      </c>
      <c r="AD54" s="351" t="str">
        <f>IF($A54="N/A"," ",IF(OR(Dayrun=1,Dayrun=4,Dayrun=5,Dayrun=7,Dayrun=8,Dayrun=10,Dayrun=11),MAX(0,(_xll.xSPRDOPT(L54,($E54-'Pricing Inputs'!$X89*$D54),$CV54,0,($CQ54+IF(Smile=TRUE,VLOOKUP(MAX(-5,$H54-L54),Volsmile,2),0)),$CT54,$CU54,($A54-DateToday)+15,ABS(Option-2),0)-U54)),0))</f>
        <v xml:space="preserve"> </v>
      </c>
      <c r="AE54" s="351" t="str">
        <f>IF($A54="N/A"," ",IF(OR(Dayrun=1,Dayrun=7,Dayrun=8,Dayrun=10,Dayrun=11),MAX(0,(_xll.xSPRDOPT(M54,($E54-'Pricing Inputs'!$X89*$D54),$CV54,0,($CQ54+IF(Smile=TRUE,VLOOKUP(MAX(-5,$H54-M54),Volsmile,2),0)),$CT54,$CU54,($A54-DateToday)+15,ABS(Option-2),0)-V54)),0))</f>
        <v xml:space="preserve"> </v>
      </c>
      <c r="AF54" s="351" t="str">
        <f>IF($A54="N/A"," ",IF(OR(Dayrun&lt;=2,Dayrun&gt;=10),IF(OffPeakEx=TRUE,MAX(0,(_xll.xSPRDOPT(N54,($E54-'Pricing Inputs'!$X89*$D54),$CV54,0,($CQ54+IF(Smile=TRUE,VLOOKUP(MAX(-5,$H54-N54),Volsmile,2),0)),$CT54,$CU54,($A54-DateToday)+15,ABS(Option-2),0)-W54)),0),0))</f>
        <v xml:space="preserve"> </v>
      </c>
      <c r="AG54" s="351" t="str">
        <f>IF($A54="N/A"," ",IF(OR(Dayrun=1,Dayrun=5,Dayrun=8,Dayrun=11),MAX(0,(_xll.xSPRDOPT(O54,($E54-'Pricing Inputs'!$X89*$D54),$CV54,0,($CQ54+IF(Smile=TRUE,VLOOKUP(MAX(-5,$H54-O54),Volsmile,2),0)),$CT54,$CU54,($A54-DateToday)+15,ABS(Option-2),0)-X54)),0))</f>
        <v xml:space="preserve"> </v>
      </c>
      <c r="AH54" s="351" t="str">
        <f>IF($A54="N/A"," ",IF(OR(Dayrun=1,Dayrun=8,Dayrun=11),MAX(0,(_xll.xSPRDOPT(P54,($E54-'Pricing Inputs'!$X89*$D54),$CV54,0,($CQ54+IF(Smile=TRUE,VLOOKUP(MAX(-5,$H54-P54),Volsmile,2),0)),$CT54,$CU54,($A54-DateToday)+15,ABS(Option-2),0)-Y54)),0))</f>
        <v xml:space="preserve"> </v>
      </c>
      <c r="AI54" s="351" t="str">
        <f>IF($A54="N/A"," ",IF(OR(Dayrun&lt;=2,Dayrun&gt;=11),IF(OffPeakEx=TRUE,MAX(0,(_xll.xSPRDOPT(Q54,($E54-'Pricing Inputs'!$X89*$D54),$CV54,0,($CQ54+IF(Smile=TRUE,VLOOKUP(MAX(-5,$H54-Q54),Volsmile,2),0)),$CT54,$CU54,($A54-DateToday)+15,ABS(Option-2),0)-Z54)),0),0))</f>
        <v xml:space="preserve"> </v>
      </c>
      <c r="AJ54" s="355" t="str">
        <f t="shared" si="55"/>
        <v xml:space="preserve"> </v>
      </c>
      <c r="AK54" s="356" t="str">
        <f t="shared" si="56"/>
        <v xml:space="preserve"> </v>
      </c>
      <c r="AL54" s="356" t="str">
        <f t="shared" si="57"/>
        <v xml:space="preserve"> </v>
      </c>
      <c r="AM54" s="356" t="str">
        <f t="shared" si="58"/>
        <v xml:space="preserve"> </v>
      </c>
      <c r="AN54" s="356" t="str">
        <f t="shared" si="59"/>
        <v xml:space="preserve"> </v>
      </c>
      <c r="AO54" s="356" t="str">
        <f t="shared" si="60"/>
        <v xml:space="preserve"> </v>
      </c>
      <c r="AP54" s="356" t="str">
        <f t="shared" si="61"/>
        <v xml:space="preserve"> </v>
      </c>
      <c r="AQ54" s="356" t="str">
        <f t="shared" si="62"/>
        <v xml:space="preserve"> </v>
      </c>
      <c r="AR54" s="357" t="str">
        <f t="shared" si="63"/>
        <v xml:space="preserve"> </v>
      </c>
      <c r="AS54" s="364" t="str">
        <f t="shared" si="64"/>
        <v xml:space="preserve"> </v>
      </c>
      <c r="AT54" s="364" t="str">
        <f t="shared" si="65"/>
        <v xml:space="preserve"> </v>
      </c>
      <c r="AU54" s="364" t="str">
        <f t="shared" si="66"/>
        <v xml:space="preserve"> </v>
      </c>
      <c r="AV54" s="364" t="str">
        <f t="shared" si="67"/>
        <v xml:space="preserve"> </v>
      </c>
      <c r="AW54" s="364" t="str">
        <f t="shared" si="68"/>
        <v xml:space="preserve"> </v>
      </c>
      <c r="AX54" s="364" t="str">
        <f t="shared" si="69"/>
        <v xml:space="preserve"> </v>
      </c>
      <c r="AY54" s="364" t="str">
        <f t="shared" si="70"/>
        <v xml:space="preserve"> </v>
      </c>
      <c r="AZ54" s="364" t="str">
        <f t="shared" si="71"/>
        <v xml:space="preserve"> </v>
      </c>
      <c r="BA54" s="365" t="str">
        <f t="shared" si="72"/>
        <v xml:space="preserve"> </v>
      </c>
      <c r="BB54" s="461" t="str">
        <f>IF($A54="N/A"," ",IF(Dayrun&gt;=3,(MAX(0,(_xll.xSPRDOPT(I54,($E54-'Pricing Inputs'!$X89*$D54),$CV54,0,($CN54+IF(Smile=TRUE,VLOOKUP(MAX(-5,$H54-I54),Volsmile,2),0)),$CT54,$CU54,($A54-DateToday)+15,ABS(Option-2),1)*DE54*8))),0))</f>
        <v xml:space="preserve"> </v>
      </c>
      <c r="BC54" s="460" t="str">
        <f>IF($A54="N/A"," ",IF(Dayrun&gt;=6,MAX(0,(_xll.xSPRDOPT(J54,($E54-'Pricing Inputs'!$X89*$D54),$CV54,0,($CN54+IF(Smile=TRUE,VLOOKUP(MAX(-5,$H54-J54),Volsmile,2),0)),$CT54,$CU54,($A54-DateToday)+15,ABS(Option-2),1)*DE54*8)),0))</f>
        <v xml:space="preserve"> </v>
      </c>
      <c r="BD54" s="460" t="str">
        <f>IF($A54="N/A"," ",IF(OR(Dayrun&lt;=2,Dayrun&gt;=9),IF(OffPeakEx=TRUE,MAX(0,(_xll.xSPRDOPT(K54,($E54-'Pricing Inputs'!$X89*$D54),$CV54,0,($CQ54+IF(Smile=TRUE,VLOOKUP(MAX(-5,$H54-K54),Volsmile,2),0)),$CT54,$CU54,($A54-DateToday)+15,ABS(Option-2),1)*DE54*8)),0),0))</f>
        <v xml:space="preserve"> </v>
      </c>
      <c r="BE54" s="460" t="str">
        <f>IF($A54="N/A"," ",IF(OR(Dayrun=1,Dayrun=4,Dayrun=5,Dayrun=7,Dayrun=8,Dayrun=10,Dayrun=11),MAX(0,(_xll.xSPRDOPT(L54,($E54-'Pricing Inputs'!$X89*$D54),$CV54,0,($CQ54+IF(Smile=TRUE,VLOOKUP(MAX(-5,$H54-L54),Volsmile,2),0)),$CT54,$CU54,($A54-DateToday)+15,ABS(Option-2),1)*DF54*8)),0))</f>
        <v xml:space="preserve"> </v>
      </c>
      <c r="BF54" s="460" t="str">
        <f>IF($A54="N/A"," ",IF(OR(Dayrun=1,Dayrun=7,Dayrun=8,Dayrun=10,Dayrun=11),MAX(0,(_xll.xSPRDOPT(M54,($E54-'Pricing Inputs'!$X89*$D54),$CV54,0,($CQ54+IF(Smile=TRUE,VLOOKUP(MAX(-5,$H54-M54),Volsmile,2),0)),$CT54,$CU54,($A54-DateToday)+15,ABS(Option-2),1)*DF54*8)),0))</f>
        <v xml:space="preserve"> </v>
      </c>
      <c r="BG54" s="460" t="str">
        <f>IF($A54="N/A"," ",IF(OR(Dayrun&lt;=2,Dayrun&gt;=10),IF(OffPeakEx=TRUE,MAX(0,(_xll.xSPRDOPT(N54,($E54-'Pricing Inputs'!$X89*$D54),$CV54,0,($CQ54+IF(Smile=TRUE,VLOOKUP(MAX(-5,$H54-N54),Volsmile,2),0)),$CT54,$CU54,($A54-DateToday)+15,ABS(Option-2),1)*DF54*8)),0),0))</f>
        <v xml:space="preserve"> </v>
      </c>
      <c r="BH54" s="460" t="str">
        <f>IF($A54="N/A"," ",IF(OR(Dayrun=1,Dayrun=5,Dayrun=8,Dayrun=11),MAX(0,(_xll.xSPRDOPT(O54,($E54-'Pricing Inputs'!$X89*$D54),$CV54,0,($CQ54+IF(Smile=TRUE,VLOOKUP(MAX(-5,$H54-O54),Volsmile,2),0)),$CT54,$CU54,($A54-DateToday)+15,ABS(Option-2),1)*DG54*8)),0))</f>
        <v xml:space="preserve"> </v>
      </c>
      <c r="BI54" s="460" t="str">
        <f>IF($A54="N/A"," ",IF(OR(Dayrun=1,Dayrun=8,Dayrun=11),MAX(0,(_xll.xSPRDOPT(P54,($E54-'Pricing Inputs'!$X89*$D54),$CV54,0,($CQ54+IF(Smile=TRUE,VLOOKUP(MAX(-5,$H54-P54),Volsmile,2),0)),$CT54,$CU54,($A54-DateToday)+15,ABS(Option-2),1)*DG54*8)),0))</f>
        <v xml:space="preserve"> </v>
      </c>
      <c r="BJ54" s="462" t="str">
        <f>IF($A54="N/A"," ",IF(OR(Dayrun&lt;=2,Dayrun&gt;=11),IF(OffPeakEx=TRUE,MAX(0,(_xll.xSPRDOPT(Q54,($E54-'Pricing Inputs'!$X89*$D54),$CV54,0,($CQ54+IF(Smile=TRUE,VLOOKUP(MAX(-5,$H54-Q54),Volsmile,2),0)),$CT54,$CU54,($A54-DateToday)+15,ABS(Option-2),1)*DG54*8)),0),0))</f>
        <v xml:space="preserve"> </v>
      </c>
      <c r="BK54" s="358" t="str">
        <f t="shared" si="0"/>
        <v xml:space="preserve"> </v>
      </c>
      <c r="BL54" s="359" t="str">
        <f t="shared" si="1"/>
        <v xml:space="preserve"> </v>
      </c>
      <c r="BM54" s="359" t="str">
        <f t="shared" si="2"/>
        <v xml:space="preserve"> </v>
      </c>
      <c r="BN54" s="359" t="str">
        <f t="shared" si="3"/>
        <v xml:space="preserve"> </v>
      </c>
      <c r="BO54" s="359" t="str">
        <f t="shared" si="4"/>
        <v xml:space="preserve"> </v>
      </c>
      <c r="BP54" s="359" t="str">
        <f t="shared" si="5"/>
        <v xml:space="preserve"> </v>
      </c>
      <c r="BQ54" s="359" t="str">
        <f t="shared" si="6"/>
        <v xml:space="preserve"> </v>
      </c>
      <c r="BR54" s="359" t="str">
        <f t="shared" si="7"/>
        <v xml:space="preserve"> </v>
      </c>
      <c r="BS54" s="360" t="str">
        <f t="shared" si="8"/>
        <v xml:space="preserve"> </v>
      </c>
      <c r="BT54" s="361" t="str">
        <f t="shared" si="9"/>
        <v xml:space="preserve"> </v>
      </c>
      <c r="BU54" s="362" t="str">
        <f t="shared" si="10"/>
        <v xml:space="preserve"> </v>
      </c>
      <c r="BV54" s="362" t="str">
        <f t="shared" si="11"/>
        <v xml:space="preserve"> </v>
      </c>
      <c r="BW54" s="362" t="str">
        <f t="shared" si="12"/>
        <v xml:space="preserve"> </v>
      </c>
      <c r="BX54" s="362" t="str">
        <f t="shared" si="13"/>
        <v xml:space="preserve"> </v>
      </c>
      <c r="BY54" s="362" t="str">
        <f t="shared" si="14"/>
        <v xml:space="preserve"> </v>
      </c>
      <c r="BZ54" s="362" t="str">
        <f t="shared" si="15"/>
        <v xml:space="preserve"> </v>
      </c>
      <c r="CA54" s="362" t="str">
        <f t="shared" si="16"/>
        <v xml:space="preserve"> </v>
      </c>
      <c r="CB54" s="363" t="str">
        <f t="shared" si="17"/>
        <v xml:space="preserve"> </v>
      </c>
      <c r="CC54" s="366" t="str">
        <f t="shared" si="18"/>
        <v xml:space="preserve"> </v>
      </c>
      <c r="CD54" s="367" t="str">
        <f t="shared" si="19"/>
        <v xml:space="preserve"> </v>
      </c>
      <c r="CE54" s="367" t="str">
        <f t="shared" si="20"/>
        <v xml:space="preserve"> </v>
      </c>
      <c r="CF54" s="367" t="str">
        <f t="shared" si="21"/>
        <v xml:space="preserve"> </v>
      </c>
      <c r="CG54" s="367" t="str">
        <f t="shared" si="22"/>
        <v xml:space="preserve"> </v>
      </c>
      <c r="CH54" s="367" t="str">
        <f t="shared" si="23"/>
        <v xml:space="preserve"> </v>
      </c>
      <c r="CI54" s="367" t="str">
        <f t="shared" si="24"/>
        <v xml:space="preserve"> </v>
      </c>
      <c r="CJ54" s="367" t="str">
        <f t="shared" si="25"/>
        <v xml:space="preserve"> </v>
      </c>
      <c r="CK54" s="368" t="str">
        <f t="shared" si="26"/>
        <v xml:space="preserve"> </v>
      </c>
      <c r="CL54" s="369" t="str">
        <f t="shared" si="73"/>
        <v xml:space="preserve"> </v>
      </c>
      <c r="CM54" s="370" t="str">
        <f t="shared" si="74"/>
        <v xml:space="preserve"> </v>
      </c>
      <c r="CN54" s="370" t="str">
        <f t="shared" si="75"/>
        <v xml:space="preserve"> </v>
      </c>
      <c r="CO54" s="370" t="str">
        <f t="shared" si="76"/>
        <v xml:space="preserve"> </v>
      </c>
      <c r="CP54" s="370" t="str">
        <f t="shared" si="77"/>
        <v xml:space="preserve"> </v>
      </c>
      <c r="CQ54" s="370" t="str">
        <f t="shared" si="78"/>
        <v xml:space="preserve"> </v>
      </c>
      <c r="CR54" s="370" t="str">
        <f t="shared" si="27"/>
        <v xml:space="preserve"> </v>
      </c>
      <c r="CS54" s="370" t="str">
        <f t="shared" si="28"/>
        <v xml:space="preserve"> </v>
      </c>
      <c r="CT54" s="370" t="str">
        <f t="shared" si="29"/>
        <v xml:space="preserve"> </v>
      </c>
      <c r="CU54" s="370" t="str">
        <f>IF($A54="N/A"," ",IF('Pricing Inputs'!$AR$23=TRUE,Inputs!$S$22,VLOOKUP($A54,CorrelationTable,2,FALSE)))</f>
        <v xml:space="preserve"> </v>
      </c>
      <c r="CV54" s="371" t="str">
        <f>IF($A54="N/A"," ",F54+G54+(D54*('Pricing Inputs'!X89)))</f>
        <v xml:space="preserve"> </v>
      </c>
      <c r="CW54" s="372" t="str">
        <f>IF($A54="N/A"," ",IF(PV=1,0,'Pricing Inputs'!Y89))</f>
        <v xml:space="preserve"> </v>
      </c>
      <c r="CX54" s="373" t="str">
        <f t="shared" si="30"/>
        <v xml:space="preserve"> </v>
      </c>
      <c r="CY54" s="417" t="str">
        <f>IF($A54="N/A"," ",(IF(MONTH(A54)&gt;=4,IF(MONTH(A54)&lt;=10,Inputs!$S$26,Inputs!$S$27),Inputs!$S$27))*$CX54)</f>
        <v xml:space="preserve"> </v>
      </c>
      <c r="CZ54" s="374" t="str">
        <f t="shared" si="79"/>
        <v xml:space="preserve"> </v>
      </c>
      <c r="DA54" s="446" t="str">
        <f t="shared" si="80"/>
        <v xml:space="preserve"> </v>
      </c>
      <c r="DB54" s="375" t="str">
        <f t="shared" si="81"/>
        <v xml:space="preserve"> </v>
      </c>
      <c r="DC54" s="375" t="str">
        <f t="shared" si="82"/>
        <v xml:space="preserve"> </v>
      </c>
      <c r="DD54" s="376" t="str">
        <f t="shared" si="83"/>
        <v xml:space="preserve"> </v>
      </c>
      <c r="DE54" s="377" t="str">
        <f t="shared" si="84"/>
        <v xml:space="preserve"> </v>
      </c>
      <c r="DF54" s="378" t="str">
        <f t="shared" si="85"/>
        <v xml:space="preserve"> </v>
      </c>
      <c r="DG54" s="379" t="str">
        <f t="shared" si="86"/>
        <v xml:space="preserve"> </v>
      </c>
      <c r="DH54" s="380" t="str">
        <f>IF($A54="N/A"," ",IF(Option=1,$D54*Inputs!$S$15*SUM(AS54:BA54),0))</f>
        <v xml:space="preserve"> </v>
      </c>
      <c r="DI54" s="381" t="str">
        <f>IF($A54="N/A"," ",IF(Option=1,$D54*Inputs!$S$16*SUM(AS54:BA54),0))</f>
        <v xml:space="preserve"> </v>
      </c>
      <c r="DJ54" s="463" t="str">
        <f t="shared" si="87"/>
        <v xml:space="preserve"> </v>
      </c>
      <c r="DK54" s="463" t="str">
        <f t="shared" si="88"/>
        <v xml:space="preserve"> </v>
      </c>
      <c r="DL54" s="463" t="str">
        <f t="shared" si="89"/>
        <v xml:space="preserve"> </v>
      </c>
      <c r="DM54" s="463" t="str">
        <f t="shared" si="90"/>
        <v xml:space="preserve"> </v>
      </c>
    </row>
    <row r="55" spans="1:117" x14ac:dyDescent="0.2">
      <c r="A55" s="343" t="str">
        <f>IF(A54="N/A","N/A",IF(EDATE(A54,1)&gt;Inputs!$S$5,"N/A",EDATE(A54,1)))</f>
        <v>N/A</v>
      </c>
      <c r="B55" s="344" t="str">
        <f t="shared" si="31"/>
        <v xml:space="preserve"> </v>
      </c>
      <c r="C55" s="345" t="str">
        <f t="shared" si="32"/>
        <v xml:space="preserve"> </v>
      </c>
      <c r="D55" s="346" t="str">
        <f t="shared" si="33"/>
        <v xml:space="preserve"> </v>
      </c>
      <c r="E55" s="347" t="str">
        <f t="shared" si="34"/>
        <v xml:space="preserve"> </v>
      </c>
      <c r="F55" s="348" t="str">
        <f t="shared" si="35"/>
        <v xml:space="preserve"> </v>
      </c>
      <c r="G55" s="348" t="str">
        <f>IF(A55="N/A"," ",Perstart/VLOOKUP(Dayrun,'Pricing Inputs'!$AQ$4:$AS$14,3)/(CY55/CX55))</f>
        <v xml:space="preserve"> </v>
      </c>
      <c r="H55" s="349" t="str">
        <f t="shared" si="36"/>
        <v xml:space="preserve"> </v>
      </c>
      <c r="I55" s="350" t="str">
        <f t="shared" si="37"/>
        <v xml:space="preserve"> </v>
      </c>
      <c r="J55" s="351" t="str">
        <f t="shared" si="38"/>
        <v xml:space="preserve"> </v>
      </c>
      <c r="K55" s="351" t="str">
        <f t="shared" si="39"/>
        <v xml:space="preserve"> </v>
      </c>
      <c r="L55" s="351" t="str">
        <f t="shared" si="40"/>
        <v xml:space="preserve"> </v>
      </c>
      <c r="M55" s="351" t="str">
        <f t="shared" si="41"/>
        <v xml:space="preserve"> </v>
      </c>
      <c r="N55" s="351" t="str">
        <f t="shared" si="42"/>
        <v xml:space="preserve"> </v>
      </c>
      <c r="O55" s="351" t="str">
        <f t="shared" si="43"/>
        <v xml:space="preserve"> </v>
      </c>
      <c r="P55" s="351" t="str">
        <f t="shared" si="44"/>
        <v xml:space="preserve"> </v>
      </c>
      <c r="Q55" s="352" t="str">
        <f t="shared" si="45"/>
        <v xml:space="preserve"> </v>
      </c>
      <c r="R55" s="353" t="str">
        <f t="shared" si="46"/>
        <v xml:space="preserve"> </v>
      </c>
      <c r="S55" s="347" t="str">
        <f t="shared" si="47"/>
        <v xml:space="preserve"> </v>
      </c>
      <c r="T55" s="347" t="str">
        <f t="shared" si="48"/>
        <v xml:space="preserve"> </v>
      </c>
      <c r="U55" s="347" t="str">
        <f t="shared" si="49"/>
        <v xml:space="preserve"> </v>
      </c>
      <c r="V55" s="347" t="str">
        <f t="shared" si="50"/>
        <v xml:space="preserve"> </v>
      </c>
      <c r="W55" s="347" t="str">
        <f t="shared" si="51"/>
        <v xml:space="preserve"> </v>
      </c>
      <c r="X55" s="347" t="str">
        <f t="shared" si="52"/>
        <v xml:space="preserve"> </v>
      </c>
      <c r="Y55" s="347" t="str">
        <f t="shared" si="53"/>
        <v xml:space="preserve"> </v>
      </c>
      <c r="Z55" s="354" t="str">
        <f t="shared" si="54"/>
        <v xml:space="preserve"> </v>
      </c>
      <c r="AA55" s="350" t="str">
        <f>IF($A55="N/A"," ",IF(Dayrun&gt;=3,(MAX(0,(_xll.xSPRDOPT(I55,($E55-'Pricing Inputs'!$X90*$D55),$CV55,0,($CN55+IF(Smile=TRUE,VLOOKUP(MAX(-5,$H55-I55),Volsmile,2),0)),$CT55,$CU55,($A55-DateToday)+15,ABS(Option-2),0)-R55))),0))</f>
        <v xml:space="preserve"> </v>
      </c>
      <c r="AB55" s="351" t="str">
        <f>IF($A55="N/A"," ",IF(Dayrun&gt;=6,MAX(0,(_xll.xSPRDOPT(J55,($E55-'Pricing Inputs'!$X90*$D55),$CV55,0,($CN55+IF(Smile=TRUE,VLOOKUP(MAX(-5,$H55-J55),Volsmile,2),0)),$CT55,$CU55,($A55-DateToday)+15,ABS(Option-2),0)-S55)),0))</f>
        <v xml:space="preserve"> </v>
      </c>
      <c r="AC55" s="351" t="str">
        <f>IF($A55="N/A"," ",IF(OR(Dayrun&lt;=2,Dayrun&gt;=9),IF(OffPeakEx=TRUE,MAX(0,(_xll.xSPRDOPT(K55,($E55-'Pricing Inputs'!$X90*$D55),$CV55,0,($CQ55+IF(Smile=TRUE,VLOOKUP(MAX(-5,$H55-K55),Volsmile,2),0)),$CT55,$CU55,($A55-DateToday)+15,ABS(Option-2),0)-T55)),0),0))</f>
        <v xml:space="preserve"> </v>
      </c>
      <c r="AD55" s="351" t="str">
        <f>IF($A55="N/A"," ",IF(OR(Dayrun=1,Dayrun=4,Dayrun=5,Dayrun=7,Dayrun=8,Dayrun=10,Dayrun=11),MAX(0,(_xll.xSPRDOPT(L55,($E55-'Pricing Inputs'!$X90*$D55),$CV55,0,($CQ55+IF(Smile=TRUE,VLOOKUP(MAX(-5,$H55-L55),Volsmile,2),0)),$CT55,$CU55,($A55-DateToday)+15,ABS(Option-2),0)-U55)),0))</f>
        <v xml:space="preserve"> </v>
      </c>
      <c r="AE55" s="351" t="str">
        <f>IF($A55="N/A"," ",IF(OR(Dayrun=1,Dayrun=7,Dayrun=8,Dayrun=10,Dayrun=11),MAX(0,(_xll.xSPRDOPT(M55,($E55-'Pricing Inputs'!$X90*$D55),$CV55,0,($CQ55+IF(Smile=TRUE,VLOOKUP(MAX(-5,$H55-M55),Volsmile,2),0)),$CT55,$CU55,($A55-DateToday)+15,ABS(Option-2),0)-V55)),0))</f>
        <v xml:space="preserve"> </v>
      </c>
      <c r="AF55" s="351" t="str">
        <f>IF($A55="N/A"," ",IF(OR(Dayrun&lt;=2,Dayrun&gt;=10),IF(OffPeakEx=TRUE,MAX(0,(_xll.xSPRDOPT(N55,($E55-'Pricing Inputs'!$X90*$D55),$CV55,0,($CQ55+IF(Smile=TRUE,VLOOKUP(MAX(-5,$H55-N55),Volsmile,2),0)),$CT55,$CU55,($A55-DateToday)+15,ABS(Option-2),0)-W55)),0),0))</f>
        <v xml:space="preserve"> </v>
      </c>
      <c r="AG55" s="351" t="str">
        <f>IF($A55="N/A"," ",IF(OR(Dayrun=1,Dayrun=5,Dayrun=8,Dayrun=11),MAX(0,(_xll.xSPRDOPT(O55,($E55-'Pricing Inputs'!$X90*$D55),$CV55,0,($CQ55+IF(Smile=TRUE,VLOOKUP(MAX(-5,$H55-O55),Volsmile,2),0)),$CT55,$CU55,($A55-DateToday)+15,ABS(Option-2),0)-X55)),0))</f>
        <v xml:space="preserve"> </v>
      </c>
      <c r="AH55" s="351" t="str">
        <f>IF($A55="N/A"," ",IF(OR(Dayrun=1,Dayrun=8,Dayrun=11),MAX(0,(_xll.xSPRDOPT(P55,($E55-'Pricing Inputs'!$X90*$D55),$CV55,0,($CQ55+IF(Smile=TRUE,VLOOKUP(MAX(-5,$H55-P55),Volsmile,2),0)),$CT55,$CU55,($A55-DateToday)+15,ABS(Option-2),0)-Y55)),0))</f>
        <v xml:space="preserve"> </v>
      </c>
      <c r="AI55" s="351" t="str">
        <f>IF($A55="N/A"," ",IF(OR(Dayrun&lt;=2,Dayrun&gt;=11),IF(OffPeakEx=TRUE,MAX(0,(_xll.xSPRDOPT(Q55,($E55-'Pricing Inputs'!$X90*$D55),$CV55,0,($CQ55+IF(Smile=TRUE,VLOOKUP(MAX(-5,$H55-Q55),Volsmile,2),0)),$CT55,$CU55,($A55-DateToday)+15,ABS(Option-2),0)-Z55)),0),0))</f>
        <v xml:space="preserve"> </v>
      </c>
      <c r="AJ55" s="355" t="str">
        <f t="shared" si="55"/>
        <v xml:space="preserve"> </v>
      </c>
      <c r="AK55" s="356" t="str">
        <f t="shared" si="56"/>
        <v xml:space="preserve"> </v>
      </c>
      <c r="AL55" s="356" t="str">
        <f t="shared" si="57"/>
        <v xml:space="preserve"> </v>
      </c>
      <c r="AM55" s="356" t="str">
        <f t="shared" si="58"/>
        <v xml:space="preserve"> </v>
      </c>
      <c r="AN55" s="356" t="str">
        <f t="shared" si="59"/>
        <v xml:space="preserve"> </v>
      </c>
      <c r="AO55" s="356" t="str">
        <f t="shared" si="60"/>
        <v xml:space="preserve"> </v>
      </c>
      <c r="AP55" s="356" t="str">
        <f t="shared" si="61"/>
        <v xml:space="preserve"> </v>
      </c>
      <c r="AQ55" s="356" t="str">
        <f t="shared" si="62"/>
        <v xml:space="preserve"> </v>
      </c>
      <c r="AR55" s="357" t="str">
        <f t="shared" si="63"/>
        <v xml:space="preserve"> </v>
      </c>
      <c r="AS55" s="364" t="str">
        <f t="shared" si="64"/>
        <v xml:space="preserve"> </v>
      </c>
      <c r="AT55" s="364" t="str">
        <f t="shared" si="65"/>
        <v xml:space="preserve"> </v>
      </c>
      <c r="AU55" s="364" t="str">
        <f t="shared" si="66"/>
        <v xml:space="preserve"> </v>
      </c>
      <c r="AV55" s="364" t="str">
        <f t="shared" si="67"/>
        <v xml:space="preserve"> </v>
      </c>
      <c r="AW55" s="364" t="str">
        <f t="shared" si="68"/>
        <v xml:space="preserve"> </v>
      </c>
      <c r="AX55" s="364" t="str">
        <f t="shared" si="69"/>
        <v xml:space="preserve"> </v>
      </c>
      <c r="AY55" s="364" t="str">
        <f t="shared" si="70"/>
        <v xml:space="preserve"> </v>
      </c>
      <c r="AZ55" s="364" t="str">
        <f t="shared" si="71"/>
        <v xml:space="preserve"> </v>
      </c>
      <c r="BA55" s="365" t="str">
        <f t="shared" si="72"/>
        <v xml:space="preserve"> </v>
      </c>
      <c r="BB55" s="461" t="str">
        <f>IF($A55="N/A"," ",IF(Dayrun&gt;=3,(MAX(0,(_xll.xSPRDOPT(I55,($E55-'Pricing Inputs'!$X90*$D55),$CV55,0,($CN55+IF(Smile=TRUE,VLOOKUP(MAX(-5,$H55-I55),Volsmile,2),0)),$CT55,$CU55,($A55-DateToday)+15,ABS(Option-2),1)*DE55*8))),0))</f>
        <v xml:space="preserve"> </v>
      </c>
      <c r="BC55" s="460" t="str">
        <f>IF($A55="N/A"," ",IF(Dayrun&gt;=6,MAX(0,(_xll.xSPRDOPT(J55,($E55-'Pricing Inputs'!$X90*$D55),$CV55,0,($CN55+IF(Smile=TRUE,VLOOKUP(MAX(-5,$H55-J55),Volsmile,2),0)),$CT55,$CU55,($A55-DateToday)+15,ABS(Option-2),1)*DE55*8)),0))</f>
        <v xml:space="preserve"> </v>
      </c>
      <c r="BD55" s="460" t="str">
        <f>IF($A55="N/A"," ",IF(OR(Dayrun&lt;=2,Dayrun&gt;=9),IF(OffPeakEx=TRUE,MAX(0,(_xll.xSPRDOPT(K55,($E55-'Pricing Inputs'!$X90*$D55),$CV55,0,($CQ55+IF(Smile=TRUE,VLOOKUP(MAX(-5,$H55-K55),Volsmile,2),0)),$CT55,$CU55,($A55-DateToday)+15,ABS(Option-2),1)*DE55*8)),0),0))</f>
        <v xml:space="preserve"> </v>
      </c>
      <c r="BE55" s="460" t="str">
        <f>IF($A55="N/A"," ",IF(OR(Dayrun=1,Dayrun=4,Dayrun=5,Dayrun=7,Dayrun=8,Dayrun=10,Dayrun=11),MAX(0,(_xll.xSPRDOPT(L55,($E55-'Pricing Inputs'!$X90*$D55),$CV55,0,($CQ55+IF(Smile=TRUE,VLOOKUP(MAX(-5,$H55-L55),Volsmile,2),0)),$CT55,$CU55,($A55-DateToday)+15,ABS(Option-2),1)*DF55*8)),0))</f>
        <v xml:space="preserve"> </v>
      </c>
      <c r="BF55" s="460" t="str">
        <f>IF($A55="N/A"," ",IF(OR(Dayrun=1,Dayrun=7,Dayrun=8,Dayrun=10,Dayrun=11),MAX(0,(_xll.xSPRDOPT(M55,($E55-'Pricing Inputs'!$X90*$D55),$CV55,0,($CQ55+IF(Smile=TRUE,VLOOKUP(MAX(-5,$H55-M55),Volsmile,2),0)),$CT55,$CU55,($A55-DateToday)+15,ABS(Option-2),1)*DF55*8)),0))</f>
        <v xml:space="preserve"> </v>
      </c>
      <c r="BG55" s="460" t="str">
        <f>IF($A55="N/A"," ",IF(OR(Dayrun&lt;=2,Dayrun&gt;=10),IF(OffPeakEx=TRUE,MAX(0,(_xll.xSPRDOPT(N55,($E55-'Pricing Inputs'!$X90*$D55),$CV55,0,($CQ55+IF(Smile=TRUE,VLOOKUP(MAX(-5,$H55-N55),Volsmile,2),0)),$CT55,$CU55,($A55-DateToday)+15,ABS(Option-2),1)*DF55*8)),0),0))</f>
        <v xml:space="preserve"> </v>
      </c>
      <c r="BH55" s="460" t="str">
        <f>IF($A55="N/A"," ",IF(OR(Dayrun=1,Dayrun=5,Dayrun=8,Dayrun=11),MAX(0,(_xll.xSPRDOPT(O55,($E55-'Pricing Inputs'!$X90*$D55),$CV55,0,($CQ55+IF(Smile=TRUE,VLOOKUP(MAX(-5,$H55-O55),Volsmile,2),0)),$CT55,$CU55,($A55-DateToday)+15,ABS(Option-2),1)*DG55*8)),0))</f>
        <v xml:space="preserve"> </v>
      </c>
      <c r="BI55" s="460" t="str">
        <f>IF($A55="N/A"," ",IF(OR(Dayrun=1,Dayrun=8,Dayrun=11),MAX(0,(_xll.xSPRDOPT(P55,($E55-'Pricing Inputs'!$X90*$D55),$CV55,0,($CQ55+IF(Smile=TRUE,VLOOKUP(MAX(-5,$H55-P55),Volsmile,2),0)),$CT55,$CU55,($A55-DateToday)+15,ABS(Option-2),1)*DG55*8)),0))</f>
        <v xml:space="preserve"> </v>
      </c>
      <c r="BJ55" s="462" t="str">
        <f>IF($A55="N/A"," ",IF(OR(Dayrun&lt;=2,Dayrun&gt;=11),IF(OffPeakEx=TRUE,MAX(0,(_xll.xSPRDOPT(Q55,($E55-'Pricing Inputs'!$X90*$D55),$CV55,0,($CQ55+IF(Smile=TRUE,VLOOKUP(MAX(-5,$H55-Q55),Volsmile,2),0)),$CT55,$CU55,($A55-DateToday)+15,ABS(Option-2),1)*DG55*8)),0),0))</f>
        <v xml:space="preserve"> </v>
      </c>
      <c r="BK55" s="358" t="str">
        <f t="shared" si="0"/>
        <v xml:space="preserve"> </v>
      </c>
      <c r="BL55" s="359" t="str">
        <f t="shared" si="1"/>
        <v xml:space="preserve"> </v>
      </c>
      <c r="BM55" s="359" t="str">
        <f t="shared" si="2"/>
        <v xml:space="preserve"> </v>
      </c>
      <c r="BN55" s="359" t="str">
        <f t="shared" si="3"/>
        <v xml:space="preserve"> </v>
      </c>
      <c r="BO55" s="359" t="str">
        <f t="shared" si="4"/>
        <v xml:space="preserve"> </v>
      </c>
      <c r="BP55" s="359" t="str">
        <f t="shared" si="5"/>
        <v xml:space="preserve"> </v>
      </c>
      <c r="BQ55" s="359" t="str">
        <f t="shared" si="6"/>
        <v xml:space="preserve"> </v>
      </c>
      <c r="BR55" s="359" t="str">
        <f t="shared" si="7"/>
        <v xml:space="preserve"> </v>
      </c>
      <c r="BS55" s="360" t="str">
        <f t="shared" si="8"/>
        <v xml:space="preserve"> </v>
      </c>
      <c r="BT55" s="361" t="str">
        <f t="shared" si="9"/>
        <v xml:space="preserve"> </v>
      </c>
      <c r="BU55" s="362" t="str">
        <f t="shared" si="10"/>
        <v xml:space="preserve"> </v>
      </c>
      <c r="BV55" s="362" t="str">
        <f t="shared" si="11"/>
        <v xml:space="preserve"> </v>
      </c>
      <c r="BW55" s="362" t="str">
        <f t="shared" si="12"/>
        <v xml:space="preserve"> </v>
      </c>
      <c r="BX55" s="362" t="str">
        <f t="shared" si="13"/>
        <v xml:space="preserve"> </v>
      </c>
      <c r="BY55" s="362" t="str">
        <f t="shared" si="14"/>
        <v xml:space="preserve"> </v>
      </c>
      <c r="BZ55" s="362" t="str">
        <f t="shared" si="15"/>
        <v xml:space="preserve"> </v>
      </c>
      <c r="CA55" s="362" t="str">
        <f t="shared" si="16"/>
        <v xml:space="preserve"> </v>
      </c>
      <c r="CB55" s="363" t="str">
        <f t="shared" si="17"/>
        <v xml:space="preserve"> </v>
      </c>
      <c r="CC55" s="366" t="str">
        <f t="shared" si="18"/>
        <v xml:space="preserve"> </v>
      </c>
      <c r="CD55" s="367" t="str">
        <f t="shared" si="19"/>
        <v xml:space="preserve"> </v>
      </c>
      <c r="CE55" s="367" t="str">
        <f t="shared" si="20"/>
        <v xml:space="preserve"> </v>
      </c>
      <c r="CF55" s="367" t="str">
        <f t="shared" si="21"/>
        <v xml:space="preserve"> </v>
      </c>
      <c r="CG55" s="367" t="str">
        <f t="shared" si="22"/>
        <v xml:space="preserve"> </v>
      </c>
      <c r="CH55" s="367" t="str">
        <f t="shared" si="23"/>
        <v xml:space="preserve"> </v>
      </c>
      <c r="CI55" s="367" t="str">
        <f t="shared" si="24"/>
        <v xml:space="preserve"> </v>
      </c>
      <c r="CJ55" s="367" t="str">
        <f t="shared" si="25"/>
        <v xml:space="preserve"> </v>
      </c>
      <c r="CK55" s="368" t="str">
        <f t="shared" si="26"/>
        <v xml:space="preserve"> </v>
      </c>
      <c r="CL55" s="369" t="str">
        <f t="shared" si="73"/>
        <v xml:space="preserve"> </v>
      </c>
      <c r="CM55" s="370" t="str">
        <f t="shared" si="74"/>
        <v xml:space="preserve"> </v>
      </c>
      <c r="CN55" s="370" t="str">
        <f t="shared" si="75"/>
        <v xml:space="preserve"> </v>
      </c>
      <c r="CO55" s="370" t="str">
        <f t="shared" si="76"/>
        <v xml:space="preserve"> </v>
      </c>
      <c r="CP55" s="370" t="str">
        <f t="shared" si="77"/>
        <v xml:space="preserve"> </v>
      </c>
      <c r="CQ55" s="370" t="str">
        <f t="shared" si="78"/>
        <v xml:space="preserve"> </v>
      </c>
      <c r="CR55" s="370" t="str">
        <f t="shared" si="27"/>
        <v xml:space="preserve"> </v>
      </c>
      <c r="CS55" s="370" t="str">
        <f t="shared" si="28"/>
        <v xml:space="preserve"> </v>
      </c>
      <c r="CT55" s="370" t="str">
        <f t="shared" si="29"/>
        <v xml:space="preserve"> </v>
      </c>
      <c r="CU55" s="370" t="str">
        <f>IF($A55="N/A"," ",IF('Pricing Inputs'!$AR$23=TRUE,Inputs!$S$22,VLOOKUP($A55,CorrelationTable,2,FALSE)))</f>
        <v xml:space="preserve"> </v>
      </c>
      <c r="CV55" s="371" t="str">
        <f>IF($A55="N/A"," ",F55+G55+(D55*('Pricing Inputs'!X90)))</f>
        <v xml:space="preserve"> </v>
      </c>
      <c r="CW55" s="372" t="str">
        <f>IF($A55="N/A"," ",IF(PV=1,0,'Pricing Inputs'!Y90))</f>
        <v xml:space="preserve"> </v>
      </c>
      <c r="CX55" s="373" t="str">
        <f t="shared" si="30"/>
        <v xml:space="preserve"> </v>
      </c>
      <c r="CY55" s="417" t="str">
        <f>IF($A55="N/A"," ",(IF(MONTH(A55)&gt;=4,IF(MONTH(A55)&lt;=10,Inputs!$S$26,Inputs!$S$27),Inputs!$S$27))*$CX55)</f>
        <v xml:space="preserve"> </v>
      </c>
      <c r="CZ55" s="374" t="str">
        <f t="shared" si="79"/>
        <v xml:space="preserve"> </v>
      </c>
      <c r="DA55" s="446" t="str">
        <f t="shared" si="80"/>
        <v xml:space="preserve"> </v>
      </c>
      <c r="DB55" s="375" t="str">
        <f t="shared" si="81"/>
        <v xml:space="preserve"> </v>
      </c>
      <c r="DC55" s="375" t="str">
        <f t="shared" si="82"/>
        <v xml:space="preserve"> </v>
      </c>
      <c r="DD55" s="376" t="str">
        <f t="shared" si="83"/>
        <v xml:space="preserve"> </v>
      </c>
      <c r="DE55" s="377" t="str">
        <f t="shared" si="84"/>
        <v xml:space="preserve"> </v>
      </c>
      <c r="DF55" s="378" t="str">
        <f t="shared" si="85"/>
        <v xml:space="preserve"> </v>
      </c>
      <c r="DG55" s="379" t="str">
        <f t="shared" si="86"/>
        <v xml:space="preserve"> </v>
      </c>
      <c r="DH55" s="380" t="str">
        <f>IF($A55="N/A"," ",IF(Option=1,$D55*Inputs!$S$15*SUM(AS55:BA55),0))</f>
        <v xml:space="preserve"> </v>
      </c>
      <c r="DI55" s="381" t="str">
        <f>IF($A55="N/A"," ",IF(Option=1,$D55*Inputs!$S$16*SUM(AS55:BA55),0))</f>
        <v xml:space="preserve"> </v>
      </c>
      <c r="DJ55" s="463" t="str">
        <f t="shared" si="87"/>
        <v xml:space="preserve"> </v>
      </c>
      <c r="DK55" s="463" t="str">
        <f t="shared" si="88"/>
        <v xml:space="preserve"> </v>
      </c>
      <c r="DL55" s="463" t="str">
        <f t="shared" si="89"/>
        <v xml:space="preserve"> </v>
      </c>
      <c r="DM55" s="463" t="str">
        <f t="shared" si="90"/>
        <v xml:space="preserve"> </v>
      </c>
    </row>
    <row r="56" spans="1:117" x14ac:dyDescent="0.2">
      <c r="A56" s="343" t="str">
        <f>IF(A55="N/A","N/A",IF(EDATE(A55,1)&gt;Inputs!$S$5,"N/A",EDATE(A55,1)))</f>
        <v>N/A</v>
      </c>
      <c r="B56" s="344" t="str">
        <f t="shared" si="31"/>
        <v xml:space="preserve"> </v>
      </c>
      <c r="C56" s="345" t="str">
        <f t="shared" si="32"/>
        <v xml:space="preserve"> </v>
      </c>
      <c r="D56" s="346" t="str">
        <f t="shared" si="33"/>
        <v xml:space="preserve"> </v>
      </c>
      <c r="E56" s="347" t="str">
        <f t="shared" si="34"/>
        <v xml:space="preserve"> </v>
      </c>
      <c r="F56" s="348" t="str">
        <f t="shared" si="35"/>
        <v xml:space="preserve"> </v>
      </c>
      <c r="G56" s="348" t="str">
        <f>IF(A56="N/A"," ",Perstart/VLOOKUP(Dayrun,'Pricing Inputs'!$AQ$4:$AS$14,3)/(CY56/CX56))</f>
        <v xml:space="preserve"> </v>
      </c>
      <c r="H56" s="349" t="str">
        <f t="shared" si="36"/>
        <v xml:space="preserve"> </v>
      </c>
      <c r="I56" s="350" t="str">
        <f t="shared" si="37"/>
        <v xml:space="preserve"> </v>
      </c>
      <c r="J56" s="351" t="str">
        <f t="shared" si="38"/>
        <v xml:space="preserve"> </v>
      </c>
      <c r="K56" s="351" t="str">
        <f t="shared" si="39"/>
        <v xml:space="preserve"> </v>
      </c>
      <c r="L56" s="351" t="str">
        <f t="shared" si="40"/>
        <v xml:space="preserve"> </v>
      </c>
      <c r="M56" s="351" t="str">
        <f t="shared" si="41"/>
        <v xml:space="preserve"> </v>
      </c>
      <c r="N56" s="351" t="str">
        <f t="shared" si="42"/>
        <v xml:space="preserve"> </v>
      </c>
      <c r="O56" s="351" t="str">
        <f t="shared" si="43"/>
        <v xml:space="preserve"> </v>
      </c>
      <c r="P56" s="351" t="str">
        <f t="shared" si="44"/>
        <v xml:space="preserve"> </v>
      </c>
      <c r="Q56" s="352" t="str">
        <f t="shared" si="45"/>
        <v xml:space="preserve"> </v>
      </c>
      <c r="R56" s="353" t="str">
        <f t="shared" si="46"/>
        <v xml:space="preserve"> </v>
      </c>
      <c r="S56" s="347" t="str">
        <f t="shared" si="47"/>
        <v xml:space="preserve"> </v>
      </c>
      <c r="T56" s="347" t="str">
        <f t="shared" si="48"/>
        <v xml:space="preserve"> </v>
      </c>
      <c r="U56" s="347" t="str">
        <f t="shared" si="49"/>
        <v xml:space="preserve"> </v>
      </c>
      <c r="V56" s="347" t="str">
        <f t="shared" si="50"/>
        <v xml:space="preserve"> </v>
      </c>
      <c r="W56" s="347" t="str">
        <f t="shared" si="51"/>
        <v xml:space="preserve"> </v>
      </c>
      <c r="X56" s="347" t="str">
        <f t="shared" si="52"/>
        <v xml:space="preserve"> </v>
      </c>
      <c r="Y56" s="347" t="str">
        <f t="shared" si="53"/>
        <v xml:space="preserve"> </v>
      </c>
      <c r="Z56" s="354" t="str">
        <f t="shared" si="54"/>
        <v xml:space="preserve"> </v>
      </c>
      <c r="AA56" s="350" t="str">
        <f>IF($A56="N/A"," ",IF(Dayrun&gt;=3,(MAX(0,(_xll.xSPRDOPT(I56,($E56-'Pricing Inputs'!$X91*$D56),$CV56,0,($CN56+IF(Smile=TRUE,VLOOKUP(MAX(-5,$H56-I56),Volsmile,2),0)),$CT56,$CU56,($A56-DateToday)+15,ABS(Option-2),0)-R56))),0))</f>
        <v xml:space="preserve"> </v>
      </c>
      <c r="AB56" s="351" t="str">
        <f>IF($A56="N/A"," ",IF(Dayrun&gt;=6,MAX(0,(_xll.xSPRDOPT(J56,($E56-'Pricing Inputs'!$X91*$D56),$CV56,0,($CN56+IF(Smile=TRUE,VLOOKUP(MAX(-5,$H56-J56),Volsmile,2),0)),$CT56,$CU56,($A56-DateToday)+15,ABS(Option-2),0)-S56)),0))</f>
        <v xml:space="preserve"> </v>
      </c>
      <c r="AC56" s="351" t="str">
        <f>IF($A56="N/A"," ",IF(OR(Dayrun&lt;=2,Dayrun&gt;=9),IF(OffPeakEx=TRUE,MAX(0,(_xll.xSPRDOPT(K56,($E56-'Pricing Inputs'!$X91*$D56),$CV56,0,($CQ56+IF(Smile=TRUE,VLOOKUP(MAX(-5,$H56-K56),Volsmile,2),0)),$CT56,$CU56,($A56-DateToday)+15,ABS(Option-2),0)-T56)),0),0))</f>
        <v xml:space="preserve"> </v>
      </c>
      <c r="AD56" s="351" t="str">
        <f>IF($A56="N/A"," ",IF(OR(Dayrun=1,Dayrun=4,Dayrun=5,Dayrun=7,Dayrun=8,Dayrun=10,Dayrun=11),MAX(0,(_xll.xSPRDOPT(L56,($E56-'Pricing Inputs'!$X91*$D56),$CV56,0,($CQ56+IF(Smile=TRUE,VLOOKUP(MAX(-5,$H56-L56),Volsmile,2),0)),$CT56,$CU56,($A56-DateToday)+15,ABS(Option-2),0)-U56)),0))</f>
        <v xml:space="preserve"> </v>
      </c>
      <c r="AE56" s="351" t="str">
        <f>IF($A56="N/A"," ",IF(OR(Dayrun=1,Dayrun=7,Dayrun=8,Dayrun=10,Dayrun=11),MAX(0,(_xll.xSPRDOPT(M56,($E56-'Pricing Inputs'!$X91*$D56),$CV56,0,($CQ56+IF(Smile=TRUE,VLOOKUP(MAX(-5,$H56-M56),Volsmile,2),0)),$CT56,$CU56,($A56-DateToday)+15,ABS(Option-2),0)-V56)),0))</f>
        <v xml:space="preserve"> </v>
      </c>
      <c r="AF56" s="351" t="str">
        <f>IF($A56="N/A"," ",IF(OR(Dayrun&lt;=2,Dayrun&gt;=10),IF(OffPeakEx=TRUE,MAX(0,(_xll.xSPRDOPT(N56,($E56-'Pricing Inputs'!$X91*$D56),$CV56,0,($CQ56+IF(Smile=TRUE,VLOOKUP(MAX(-5,$H56-N56),Volsmile,2),0)),$CT56,$CU56,($A56-DateToday)+15,ABS(Option-2),0)-W56)),0),0))</f>
        <v xml:space="preserve"> </v>
      </c>
      <c r="AG56" s="351" t="str">
        <f>IF($A56="N/A"," ",IF(OR(Dayrun=1,Dayrun=5,Dayrun=8,Dayrun=11),MAX(0,(_xll.xSPRDOPT(O56,($E56-'Pricing Inputs'!$X91*$D56),$CV56,0,($CQ56+IF(Smile=TRUE,VLOOKUP(MAX(-5,$H56-O56),Volsmile,2),0)),$CT56,$CU56,($A56-DateToday)+15,ABS(Option-2),0)-X56)),0))</f>
        <v xml:space="preserve"> </v>
      </c>
      <c r="AH56" s="351" t="str">
        <f>IF($A56="N/A"," ",IF(OR(Dayrun=1,Dayrun=8,Dayrun=11),MAX(0,(_xll.xSPRDOPT(P56,($E56-'Pricing Inputs'!$X91*$D56),$CV56,0,($CQ56+IF(Smile=TRUE,VLOOKUP(MAX(-5,$H56-P56),Volsmile,2),0)),$CT56,$CU56,($A56-DateToday)+15,ABS(Option-2),0)-Y56)),0))</f>
        <v xml:space="preserve"> </v>
      </c>
      <c r="AI56" s="351" t="str">
        <f>IF($A56="N/A"," ",IF(OR(Dayrun&lt;=2,Dayrun&gt;=11),IF(OffPeakEx=TRUE,MAX(0,(_xll.xSPRDOPT(Q56,($E56-'Pricing Inputs'!$X91*$D56),$CV56,0,($CQ56+IF(Smile=TRUE,VLOOKUP(MAX(-5,$H56-Q56),Volsmile,2),0)),$CT56,$CU56,($A56-DateToday)+15,ABS(Option-2),0)-Z56)),0),0))</f>
        <v xml:space="preserve"> </v>
      </c>
      <c r="AJ56" s="355" t="str">
        <f t="shared" si="55"/>
        <v xml:space="preserve"> </v>
      </c>
      <c r="AK56" s="356" t="str">
        <f t="shared" si="56"/>
        <v xml:space="preserve"> </v>
      </c>
      <c r="AL56" s="356" t="str">
        <f t="shared" si="57"/>
        <v xml:space="preserve"> </v>
      </c>
      <c r="AM56" s="356" t="str">
        <f t="shared" si="58"/>
        <v xml:space="preserve"> </v>
      </c>
      <c r="AN56" s="356" t="str">
        <f t="shared" si="59"/>
        <v xml:space="preserve"> </v>
      </c>
      <c r="AO56" s="356" t="str">
        <f t="shared" si="60"/>
        <v xml:space="preserve"> </v>
      </c>
      <c r="AP56" s="356" t="str">
        <f t="shared" si="61"/>
        <v xml:space="preserve"> </v>
      </c>
      <c r="AQ56" s="356" t="str">
        <f t="shared" si="62"/>
        <v xml:space="preserve"> </v>
      </c>
      <c r="AR56" s="357" t="str">
        <f t="shared" si="63"/>
        <v xml:space="preserve"> </v>
      </c>
      <c r="AS56" s="364" t="str">
        <f t="shared" si="64"/>
        <v xml:space="preserve"> </v>
      </c>
      <c r="AT56" s="364" t="str">
        <f t="shared" si="65"/>
        <v xml:space="preserve"> </v>
      </c>
      <c r="AU56" s="364" t="str">
        <f t="shared" si="66"/>
        <v xml:space="preserve"> </v>
      </c>
      <c r="AV56" s="364" t="str">
        <f t="shared" si="67"/>
        <v xml:space="preserve"> </v>
      </c>
      <c r="AW56" s="364" t="str">
        <f t="shared" si="68"/>
        <v xml:space="preserve"> </v>
      </c>
      <c r="AX56" s="364" t="str">
        <f t="shared" si="69"/>
        <v xml:space="preserve"> </v>
      </c>
      <c r="AY56" s="364" t="str">
        <f t="shared" si="70"/>
        <v xml:space="preserve"> </v>
      </c>
      <c r="AZ56" s="364" t="str">
        <f t="shared" si="71"/>
        <v xml:space="preserve"> </v>
      </c>
      <c r="BA56" s="365" t="str">
        <f t="shared" si="72"/>
        <v xml:space="preserve"> </v>
      </c>
      <c r="BB56" s="461" t="str">
        <f>IF($A56="N/A"," ",IF(Dayrun&gt;=3,(MAX(0,(_xll.xSPRDOPT(I56,($E56-'Pricing Inputs'!$X91*$D56),$CV56,0,($CN56+IF(Smile=TRUE,VLOOKUP(MAX(-5,$H56-I56),Volsmile,2),0)),$CT56,$CU56,($A56-DateToday)+15,ABS(Option-2),1)*DE56*8))),0))</f>
        <v xml:space="preserve"> </v>
      </c>
      <c r="BC56" s="460" t="str">
        <f>IF($A56="N/A"," ",IF(Dayrun&gt;=6,MAX(0,(_xll.xSPRDOPT(J56,($E56-'Pricing Inputs'!$X91*$D56),$CV56,0,($CN56+IF(Smile=TRUE,VLOOKUP(MAX(-5,$H56-J56),Volsmile,2),0)),$CT56,$CU56,($A56-DateToday)+15,ABS(Option-2),1)*DE56*8)),0))</f>
        <v xml:space="preserve"> </v>
      </c>
      <c r="BD56" s="460" t="str">
        <f>IF($A56="N/A"," ",IF(OR(Dayrun&lt;=2,Dayrun&gt;=9),IF(OffPeakEx=TRUE,MAX(0,(_xll.xSPRDOPT(K56,($E56-'Pricing Inputs'!$X91*$D56),$CV56,0,($CQ56+IF(Smile=TRUE,VLOOKUP(MAX(-5,$H56-K56),Volsmile,2),0)),$CT56,$CU56,($A56-DateToday)+15,ABS(Option-2),1)*DE56*8)),0),0))</f>
        <v xml:space="preserve"> </v>
      </c>
      <c r="BE56" s="460" t="str">
        <f>IF($A56="N/A"," ",IF(OR(Dayrun=1,Dayrun=4,Dayrun=5,Dayrun=7,Dayrun=8,Dayrun=10,Dayrun=11),MAX(0,(_xll.xSPRDOPT(L56,($E56-'Pricing Inputs'!$X91*$D56),$CV56,0,($CQ56+IF(Smile=TRUE,VLOOKUP(MAX(-5,$H56-L56),Volsmile,2),0)),$CT56,$CU56,($A56-DateToday)+15,ABS(Option-2),1)*DF56*8)),0))</f>
        <v xml:space="preserve"> </v>
      </c>
      <c r="BF56" s="460" t="str">
        <f>IF($A56="N/A"," ",IF(OR(Dayrun=1,Dayrun=7,Dayrun=8,Dayrun=10,Dayrun=11),MAX(0,(_xll.xSPRDOPT(M56,($E56-'Pricing Inputs'!$X91*$D56),$CV56,0,($CQ56+IF(Smile=TRUE,VLOOKUP(MAX(-5,$H56-M56),Volsmile,2),0)),$CT56,$CU56,($A56-DateToday)+15,ABS(Option-2),1)*DF56*8)),0))</f>
        <v xml:space="preserve"> </v>
      </c>
      <c r="BG56" s="460" t="str">
        <f>IF($A56="N/A"," ",IF(OR(Dayrun&lt;=2,Dayrun&gt;=10),IF(OffPeakEx=TRUE,MAX(0,(_xll.xSPRDOPT(N56,($E56-'Pricing Inputs'!$X91*$D56),$CV56,0,($CQ56+IF(Smile=TRUE,VLOOKUP(MAX(-5,$H56-N56),Volsmile,2),0)),$CT56,$CU56,($A56-DateToday)+15,ABS(Option-2),1)*DF56*8)),0),0))</f>
        <v xml:space="preserve"> </v>
      </c>
      <c r="BH56" s="460" t="str">
        <f>IF($A56="N/A"," ",IF(OR(Dayrun=1,Dayrun=5,Dayrun=8,Dayrun=11),MAX(0,(_xll.xSPRDOPT(O56,($E56-'Pricing Inputs'!$X91*$D56),$CV56,0,($CQ56+IF(Smile=TRUE,VLOOKUP(MAX(-5,$H56-O56),Volsmile,2),0)),$CT56,$CU56,($A56-DateToday)+15,ABS(Option-2),1)*DG56*8)),0))</f>
        <v xml:space="preserve"> </v>
      </c>
      <c r="BI56" s="460" t="str">
        <f>IF($A56="N/A"," ",IF(OR(Dayrun=1,Dayrun=8,Dayrun=11),MAX(0,(_xll.xSPRDOPT(P56,($E56-'Pricing Inputs'!$X91*$D56),$CV56,0,($CQ56+IF(Smile=TRUE,VLOOKUP(MAX(-5,$H56-P56),Volsmile,2),0)),$CT56,$CU56,($A56-DateToday)+15,ABS(Option-2),1)*DG56*8)),0))</f>
        <v xml:space="preserve"> </v>
      </c>
      <c r="BJ56" s="462" t="str">
        <f>IF($A56="N/A"," ",IF(OR(Dayrun&lt;=2,Dayrun&gt;=11),IF(OffPeakEx=TRUE,MAX(0,(_xll.xSPRDOPT(Q56,($E56-'Pricing Inputs'!$X91*$D56),$CV56,0,($CQ56+IF(Smile=TRUE,VLOOKUP(MAX(-5,$H56-Q56),Volsmile,2),0)),$CT56,$CU56,($A56-DateToday)+15,ABS(Option-2),1)*DG56*8)),0),0))</f>
        <v xml:space="preserve"> </v>
      </c>
      <c r="BK56" s="358" t="str">
        <f t="shared" si="0"/>
        <v xml:space="preserve"> </v>
      </c>
      <c r="BL56" s="359" t="str">
        <f t="shared" si="1"/>
        <v xml:space="preserve"> </v>
      </c>
      <c r="BM56" s="359" t="str">
        <f t="shared" si="2"/>
        <v xml:space="preserve"> </v>
      </c>
      <c r="BN56" s="359" t="str">
        <f t="shared" si="3"/>
        <v xml:space="preserve"> </v>
      </c>
      <c r="BO56" s="359" t="str">
        <f t="shared" si="4"/>
        <v xml:space="preserve"> </v>
      </c>
      <c r="BP56" s="359" t="str">
        <f t="shared" si="5"/>
        <v xml:space="preserve"> </v>
      </c>
      <c r="BQ56" s="359" t="str">
        <f t="shared" si="6"/>
        <v xml:space="preserve"> </v>
      </c>
      <c r="BR56" s="359" t="str">
        <f t="shared" si="7"/>
        <v xml:space="preserve"> </v>
      </c>
      <c r="BS56" s="360" t="str">
        <f t="shared" si="8"/>
        <v xml:space="preserve"> </v>
      </c>
      <c r="BT56" s="361" t="str">
        <f t="shared" si="9"/>
        <v xml:space="preserve"> </v>
      </c>
      <c r="BU56" s="362" t="str">
        <f t="shared" si="10"/>
        <v xml:space="preserve"> </v>
      </c>
      <c r="BV56" s="362" t="str">
        <f t="shared" si="11"/>
        <v xml:space="preserve"> </v>
      </c>
      <c r="BW56" s="362" t="str">
        <f t="shared" si="12"/>
        <v xml:space="preserve"> </v>
      </c>
      <c r="BX56" s="362" t="str">
        <f t="shared" si="13"/>
        <v xml:space="preserve"> </v>
      </c>
      <c r="BY56" s="362" t="str">
        <f t="shared" si="14"/>
        <v xml:space="preserve"> </v>
      </c>
      <c r="BZ56" s="362" t="str">
        <f t="shared" si="15"/>
        <v xml:space="preserve"> </v>
      </c>
      <c r="CA56" s="362" t="str">
        <f t="shared" si="16"/>
        <v xml:space="preserve"> </v>
      </c>
      <c r="CB56" s="363" t="str">
        <f t="shared" si="17"/>
        <v xml:space="preserve"> </v>
      </c>
      <c r="CC56" s="366" t="str">
        <f t="shared" si="18"/>
        <v xml:space="preserve"> </v>
      </c>
      <c r="CD56" s="367" t="str">
        <f t="shared" si="19"/>
        <v xml:space="preserve"> </v>
      </c>
      <c r="CE56" s="367" t="str">
        <f t="shared" si="20"/>
        <v xml:space="preserve"> </v>
      </c>
      <c r="CF56" s="367" t="str">
        <f t="shared" si="21"/>
        <v xml:space="preserve"> </v>
      </c>
      <c r="CG56" s="367" t="str">
        <f t="shared" si="22"/>
        <v xml:space="preserve"> </v>
      </c>
      <c r="CH56" s="367" t="str">
        <f t="shared" si="23"/>
        <v xml:space="preserve"> </v>
      </c>
      <c r="CI56" s="367" t="str">
        <f t="shared" si="24"/>
        <v xml:space="preserve"> </v>
      </c>
      <c r="CJ56" s="367" t="str">
        <f t="shared" si="25"/>
        <v xml:space="preserve"> </v>
      </c>
      <c r="CK56" s="368" t="str">
        <f t="shared" si="26"/>
        <v xml:space="preserve"> </v>
      </c>
      <c r="CL56" s="369" t="str">
        <f t="shared" si="73"/>
        <v xml:space="preserve"> </v>
      </c>
      <c r="CM56" s="370" t="str">
        <f t="shared" si="74"/>
        <v xml:space="preserve"> </v>
      </c>
      <c r="CN56" s="370" t="str">
        <f t="shared" si="75"/>
        <v xml:space="preserve"> </v>
      </c>
      <c r="CO56" s="370" t="str">
        <f t="shared" si="76"/>
        <v xml:space="preserve"> </v>
      </c>
      <c r="CP56" s="370" t="str">
        <f t="shared" si="77"/>
        <v xml:space="preserve"> </v>
      </c>
      <c r="CQ56" s="370" t="str">
        <f t="shared" si="78"/>
        <v xml:space="preserve"> </v>
      </c>
      <c r="CR56" s="370" t="str">
        <f t="shared" si="27"/>
        <v xml:space="preserve"> </v>
      </c>
      <c r="CS56" s="370" t="str">
        <f t="shared" si="28"/>
        <v xml:space="preserve"> </v>
      </c>
      <c r="CT56" s="370" t="str">
        <f t="shared" si="29"/>
        <v xml:space="preserve"> </v>
      </c>
      <c r="CU56" s="370" t="str">
        <f>IF($A56="N/A"," ",IF('Pricing Inputs'!$AR$23=TRUE,Inputs!$S$22,VLOOKUP($A56,CorrelationTable,2,FALSE)))</f>
        <v xml:space="preserve"> </v>
      </c>
      <c r="CV56" s="371" t="str">
        <f>IF($A56="N/A"," ",F56+G56+(D56*('Pricing Inputs'!X91)))</f>
        <v xml:space="preserve"> </v>
      </c>
      <c r="CW56" s="372" t="str">
        <f>IF($A56="N/A"," ",IF(PV=1,0,'Pricing Inputs'!Y91))</f>
        <v xml:space="preserve"> </v>
      </c>
      <c r="CX56" s="373" t="str">
        <f t="shared" si="30"/>
        <v xml:space="preserve"> </v>
      </c>
      <c r="CY56" s="417" t="str">
        <f>IF($A56="N/A"," ",(IF(MONTH(A56)&gt;=4,IF(MONTH(A56)&lt;=10,Inputs!$S$26,Inputs!$S$27),Inputs!$S$27))*$CX56)</f>
        <v xml:space="preserve"> </v>
      </c>
      <c r="CZ56" s="374" t="str">
        <f t="shared" si="79"/>
        <v xml:space="preserve"> </v>
      </c>
      <c r="DA56" s="446" t="str">
        <f t="shared" si="80"/>
        <v xml:space="preserve"> </v>
      </c>
      <c r="DB56" s="375" t="str">
        <f t="shared" si="81"/>
        <v xml:space="preserve"> </v>
      </c>
      <c r="DC56" s="375" t="str">
        <f t="shared" si="82"/>
        <v xml:space="preserve"> </v>
      </c>
      <c r="DD56" s="376" t="str">
        <f t="shared" si="83"/>
        <v xml:space="preserve"> </v>
      </c>
      <c r="DE56" s="377" t="str">
        <f t="shared" si="84"/>
        <v xml:space="preserve"> </v>
      </c>
      <c r="DF56" s="378" t="str">
        <f t="shared" si="85"/>
        <v xml:space="preserve"> </v>
      </c>
      <c r="DG56" s="379" t="str">
        <f t="shared" si="86"/>
        <v xml:space="preserve"> </v>
      </c>
      <c r="DH56" s="380" t="str">
        <f>IF($A56="N/A"," ",IF(Option=1,$D56*Inputs!$S$15*SUM(AS56:BA56),0))</f>
        <v xml:space="preserve"> </v>
      </c>
      <c r="DI56" s="381" t="str">
        <f>IF($A56="N/A"," ",IF(Option=1,$D56*Inputs!$S$16*SUM(AS56:BA56),0))</f>
        <v xml:space="preserve"> </v>
      </c>
      <c r="DJ56" s="463" t="str">
        <f t="shared" si="87"/>
        <v xml:space="preserve"> </v>
      </c>
      <c r="DK56" s="463" t="str">
        <f t="shared" si="88"/>
        <v xml:space="preserve"> </v>
      </c>
      <c r="DL56" s="463" t="str">
        <f t="shared" si="89"/>
        <v xml:space="preserve"> </v>
      </c>
      <c r="DM56" s="463" t="str">
        <f t="shared" si="90"/>
        <v xml:space="preserve"> </v>
      </c>
    </row>
    <row r="57" spans="1:117" x14ac:dyDescent="0.2">
      <c r="A57" s="343" t="str">
        <f>IF(A56="N/A","N/A",IF(EDATE(A56,1)&gt;Inputs!$S$5,"N/A",EDATE(A56,1)))</f>
        <v>N/A</v>
      </c>
      <c r="B57" s="344" t="str">
        <f t="shared" si="31"/>
        <v xml:space="preserve"> </v>
      </c>
      <c r="C57" s="345" t="str">
        <f t="shared" si="32"/>
        <v xml:space="preserve"> </v>
      </c>
      <c r="D57" s="346" t="str">
        <f t="shared" si="33"/>
        <v xml:space="preserve"> </v>
      </c>
      <c r="E57" s="347" t="str">
        <f t="shared" si="34"/>
        <v xml:space="preserve"> </v>
      </c>
      <c r="F57" s="348" t="str">
        <f t="shared" si="35"/>
        <v xml:space="preserve"> </v>
      </c>
      <c r="G57" s="348" t="str">
        <f>IF(A57="N/A"," ",Perstart/VLOOKUP(Dayrun,'Pricing Inputs'!$AQ$4:$AS$14,3)/(CY57/CX57))</f>
        <v xml:space="preserve"> </v>
      </c>
      <c r="H57" s="349" t="str">
        <f t="shared" si="36"/>
        <v xml:space="preserve"> </v>
      </c>
      <c r="I57" s="350" t="str">
        <f t="shared" si="37"/>
        <v xml:space="preserve"> </v>
      </c>
      <c r="J57" s="351" t="str">
        <f t="shared" si="38"/>
        <v xml:space="preserve"> </v>
      </c>
      <c r="K57" s="351" t="str">
        <f t="shared" si="39"/>
        <v xml:space="preserve"> </v>
      </c>
      <c r="L57" s="351" t="str">
        <f t="shared" si="40"/>
        <v xml:space="preserve"> </v>
      </c>
      <c r="M57" s="351" t="str">
        <f t="shared" si="41"/>
        <v xml:space="preserve"> </v>
      </c>
      <c r="N57" s="351" t="str">
        <f t="shared" si="42"/>
        <v xml:space="preserve"> </v>
      </c>
      <c r="O57" s="351" t="str">
        <f t="shared" si="43"/>
        <v xml:space="preserve"> </v>
      </c>
      <c r="P57" s="351" t="str">
        <f t="shared" si="44"/>
        <v xml:space="preserve"> </v>
      </c>
      <c r="Q57" s="352" t="str">
        <f t="shared" si="45"/>
        <v xml:space="preserve"> </v>
      </c>
      <c r="R57" s="353" t="str">
        <f t="shared" si="46"/>
        <v xml:space="preserve"> </v>
      </c>
      <c r="S57" s="347" t="str">
        <f t="shared" si="47"/>
        <v xml:space="preserve"> </v>
      </c>
      <c r="T57" s="347" t="str">
        <f t="shared" si="48"/>
        <v xml:space="preserve"> </v>
      </c>
      <c r="U57" s="347" t="str">
        <f t="shared" si="49"/>
        <v xml:space="preserve"> </v>
      </c>
      <c r="V57" s="347" t="str">
        <f t="shared" si="50"/>
        <v xml:space="preserve"> </v>
      </c>
      <c r="W57" s="347" t="str">
        <f t="shared" si="51"/>
        <v xml:space="preserve"> </v>
      </c>
      <c r="X57" s="347" t="str">
        <f t="shared" si="52"/>
        <v xml:space="preserve"> </v>
      </c>
      <c r="Y57" s="347" t="str">
        <f t="shared" si="53"/>
        <v xml:space="preserve"> </v>
      </c>
      <c r="Z57" s="354" t="str">
        <f t="shared" si="54"/>
        <v xml:space="preserve"> </v>
      </c>
      <c r="AA57" s="350" t="str">
        <f>IF($A57="N/A"," ",IF(Dayrun&gt;=3,(MAX(0,(_xll.xSPRDOPT(I57,($E57-'Pricing Inputs'!$X92*$D57),$CV57,0,($CN57+IF(Smile=TRUE,VLOOKUP(MAX(-5,$H57-I57),Volsmile,2),0)),$CT57,$CU57,($A57-DateToday)+15,ABS(Option-2),0)-R57))),0))</f>
        <v xml:space="preserve"> </v>
      </c>
      <c r="AB57" s="351" t="str">
        <f>IF($A57="N/A"," ",IF(Dayrun&gt;=6,MAX(0,(_xll.xSPRDOPT(J57,($E57-'Pricing Inputs'!$X92*$D57),$CV57,0,($CN57+IF(Smile=TRUE,VLOOKUP(MAX(-5,$H57-J57),Volsmile,2),0)),$CT57,$CU57,($A57-DateToday)+15,ABS(Option-2),0)-S57)),0))</f>
        <v xml:space="preserve"> </v>
      </c>
      <c r="AC57" s="351" t="str">
        <f>IF($A57="N/A"," ",IF(OR(Dayrun&lt;=2,Dayrun&gt;=9),IF(OffPeakEx=TRUE,MAX(0,(_xll.xSPRDOPT(K57,($E57-'Pricing Inputs'!$X92*$D57),$CV57,0,($CQ57+IF(Smile=TRUE,VLOOKUP(MAX(-5,$H57-K57),Volsmile,2),0)),$CT57,$CU57,($A57-DateToday)+15,ABS(Option-2),0)-T57)),0),0))</f>
        <v xml:space="preserve"> </v>
      </c>
      <c r="AD57" s="351" t="str">
        <f>IF($A57="N/A"," ",IF(OR(Dayrun=1,Dayrun=4,Dayrun=5,Dayrun=7,Dayrun=8,Dayrun=10,Dayrun=11),MAX(0,(_xll.xSPRDOPT(L57,($E57-'Pricing Inputs'!$X92*$D57),$CV57,0,($CQ57+IF(Smile=TRUE,VLOOKUP(MAX(-5,$H57-L57),Volsmile,2),0)),$CT57,$CU57,($A57-DateToday)+15,ABS(Option-2),0)-U57)),0))</f>
        <v xml:space="preserve"> </v>
      </c>
      <c r="AE57" s="351" t="str">
        <f>IF($A57="N/A"," ",IF(OR(Dayrun=1,Dayrun=7,Dayrun=8,Dayrun=10,Dayrun=11),MAX(0,(_xll.xSPRDOPT(M57,($E57-'Pricing Inputs'!$X92*$D57),$CV57,0,($CQ57+IF(Smile=TRUE,VLOOKUP(MAX(-5,$H57-M57),Volsmile,2),0)),$CT57,$CU57,($A57-DateToday)+15,ABS(Option-2),0)-V57)),0))</f>
        <v xml:space="preserve"> </v>
      </c>
      <c r="AF57" s="351" t="str">
        <f>IF($A57="N/A"," ",IF(OR(Dayrun&lt;=2,Dayrun&gt;=10),IF(OffPeakEx=TRUE,MAX(0,(_xll.xSPRDOPT(N57,($E57-'Pricing Inputs'!$X92*$D57),$CV57,0,($CQ57+IF(Smile=TRUE,VLOOKUP(MAX(-5,$H57-N57),Volsmile,2),0)),$CT57,$CU57,($A57-DateToday)+15,ABS(Option-2),0)-W57)),0),0))</f>
        <v xml:space="preserve"> </v>
      </c>
      <c r="AG57" s="351" t="str">
        <f>IF($A57="N/A"," ",IF(OR(Dayrun=1,Dayrun=5,Dayrun=8,Dayrun=11),MAX(0,(_xll.xSPRDOPT(O57,($E57-'Pricing Inputs'!$X92*$D57),$CV57,0,($CQ57+IF(Smile=TRUE,VLOOKUP(MAX(-5,$H57-O57),Volsmile,2),0)),$CT57,$CU57,($A57-DateToday)+15,ABS(Option-2),0)-X57)),0))</f>
        <v xml:space="preserve"> </v>
      </c>
      <c r="AH57" s="351" t="str">
        <f>IF($A57="N/A"," ",IF(OR(Dayrun=1,Dayrun=8,Dayrun=11),MAX(0,(_xll.xSPRDOPT(P57,($E57-'Pricing Inputs'!$X92*$D57),$CV57,0,($CQ57+IF(Smile=TRUE,VLOOKUP(MAX(-5,$H57-P57),Volsmile,2),0)),$CT57,$CU57,($A57-DateToday)+15,ABS(Option-2),0)-Y57)),0))</f>
        <v xml:space="preserve"> </v>
      </c>
      <c r="AI57" s="351" t="str">
        <f>IF($A57="N/A"," ",IF(OR(Dayrun&lt;=2,Dayrun&gt;=11),IF(OffPeakEx=TRUE,MAX(0,(_xll.xSPRDOPT(Q57,($E57-'Pricing Inputs'!$X92*$D57),$CV57,0,($CQ57+IF(Smile=TRUE,VLOOKUP(MAX(-5,$H57-Q57),Volsmile,2),0)),$CT57,$CU57,($A57-DateToday)+15,ABS(Option-2),0)-Z57)),0),0))</f>
        <v xml:space="preserve"> </v>
      </c>
      <c r="AJ57" s="355" t="str">
        <f t="shared" si="55"/>
        <v xml:space="preserve"> </v>
      </c>
      <c r="AK57" s="356" t="str">
        <f t="shared" si="56"/>
        <v xml:space="preserve"> </v>
      </c>
      <c r="AL57" s="356" t="str">
        <f t="shared" si="57"/>
        <v xml:space="preserve"> </v>
      </c>
      <c r="AM57" s="356" t="str">
        <f t="shared" si="58"/>
        <v xml:space="preserve"> </v>
      </c>
      <c r="AN57" s="356" t="str">
        <f t="shared" si="59"/>
        <v xml:space="preserve"> </v>
      </c>
      <c r="AO57" s="356" t="str">
        <f t="shared" si="60"/>
        <v xml:space="preserve"> </v>
      </c>
      <c r="AP57" s="356" t="str">
        <f t="shared" si="61"/>
        <v xml:space="preserve"> </v>
      </c>
      <c r="AQ57" s="356" t="str">
        <f t="shared" si="62"/>
        <v xml:space="preserve"> </v>
      </c>
      <c r="AR57" s="357" t="str">
        <f t="shared" si="63"/>
        <v xml:space="preserve"> </v>
      </c>
      <c r="AS57" s="364" t="str">
        <f t="shared" si="64"/>
        <v xml:space="preserve"> </v>
      </c>
      <c r="AT57" s="364" t="str">
        <f t="shared" si="65"/>
        <v xml:space="preserve"> </v>
      </c>
      <c r="AU57" s="364" t="str">
        <f t="shared" si="66"/>
        <v xml:space="preserve"> </v>
      </c>
      <c r="AV57" s="364" t="str">
        <f t="shared" si="67"/>
        <v xml:space="preserve"> </v>
      </c>
      <c r="AW57" s="364" t="str">
        <f t="shared" si="68"/>
        <v xml:space="preserve"> </v>
      </c>
      <c r="AX57" s="364" t="str">
        <f t="shared" si="69"/>
        <v xml:space="preserve"> </v>
      </c>
      <c r="AY57" s="364" t="str">
        <f t="shared" si="70"/>
        <v xml:space="preserve"> </v>
      </c>
      <c r="AZ57" s="364" t="str">
        <f t="shared" si="71"/>
        <v xml:space="preserve"> </v>
      </c>
      <c r="BA57" s="365" t="str">
        <f t="shared" si="72"/>
        <v xml:space="preserve"> </v>
      </c>
      <c r="BB57" s="461" t="str">
        <f>IF($A57="N/A"," ",IF(Dayrun&gt;=3,(MAX(0,(_xll.xSPRDOPT(I57,($E57-'Pricing Inputs'!$X92*$D57),$CV57,0,($CN57+IF(Smile=TRUE,VLOOKUP(MAX(-5,$H57-I57),Volsmile,2),0)),$CT57,$CU57,($A57-DateToday)+15,ABS(Option-2),1)*DE57*8))),0))</f>
        <v xml:space="preserve"> </v>
      </c>
      <c r="BC57" s="460" t="str">
        <f>IF($A57="N/A"," ",IF(Dayrun&gt;=6,MAX(0,(_xll.xSPRDOPT(J57,($E57-'Pricing Inputs'!$X92*$D57),$CV57,0,($CN57+IF(Smile=TRUE,VLOOKUP(MAX(-5,$H57-J57),Volsmile,2),0)),$CT57,$CU57,($A57-DateToday)+15,ABS(Option-2),1)*DE57*8)),0))</f>
        <v xml:space="preserve"> </v>
      </c>
      <c r="BD57" s="460" t="str">
        <f>IF($A57="N/A"," ",IF(OR(Dayrun&lt;=2,Dayrun&gt;=9),IF(OffPeakEx=TRUE,MAX(0,(_xll.xSPRDOPT(K57,($E57-'Pricing Inputs'!$X92*$D57),$CV57,0,($CQ57+IF(Smile=TRUE,VLOOKUP(MAX(-5,$H57-K57),Volsmile,2),0)),$CT57,$CU57,($A57-DateToday)+15,ABS(Option-2),1)*DE57*8)),0),0))</f>
        <v xml:space="preserve"> </v>
      </c>
      <c r="BE57" s="460" t="str">
        <f>IF($A57="N/A"," ",IF(OR(Dayrun=1,Dayrun=4,Dayrun=5,Dayrun=7,Dayrun=8,Dayrun=10,Dayrun=11),MAX(0,(_xll.xSPRDOPT(L57,($E57-'Pricing Inputs'!$X92*$D57),$CV57,0,($CQ57+IF(Smile=TRUE,VLOOKUP(MAX(-5,$H57-L57),Volsmile,2),0)),$CT57,$CU57,($A57-DateToday)+15,ABS(Option-2),1)*DF57*8)),0))</f>
        <v xml:space="preserve"> </v>
      </c>
      <c r="BF57" s="460" t="str">
        <f>IF($A57="N/A"," ",IF(OR(Dayrun=1,Dayrun=7,Dayrun=8,Dayrun=10,Dayrun=11),MAX(0,(_xll.xSPRDOPT(M57,($E57-'Pricing Inputs'!$X92*$D57),$CV57,0,($CQ57+IF(Smile=TRUE,VLOOKUP(MAX(-5,$H57-M57),Volsmile,2),0)),$CT57,$CU57,($A57-DateToday)+15,ABS(Option-2),1)*DF57*8)),0))</f>
        <v xml:space="preserve"> </v>
      </c>
      <c r="BG57" s="460" t="str">
        <f>IF($A57="N/A"," ",IF(OR(Dayrun&lt;=2,Dayrun&gt;=10),IF(OffPeakEx=TRUE,MAX(0,(_xll.xSPRDOPT(N57,($E57-'Pricing Inputs'!$X92*$D57),$CV57,0,($CQ57+IF(Smile=TRUE,VLOOKUP(MAX(-5,$H57-N57),Volsmile,2),0)),$CT57,$CU57,($A57-DateToday)+15,ABS(Option-2),1)*DF57*8)),0),0))</f>
        <v xml:space="preserve"> </v>
      </c>
      <c r="BH57" s="460" t="str">
        <f>IF($A57="N/A"," ",IF(OR(Dayrun=1,Dayrun=5,Dayrun=8,Dayrun=11),MAX(0,(_xll.xSPRDOPT(O57,($E57-'Pricing Inputs'!$X92*$D57),$CV57,0,($CQ57+IF(Smile=TRUE,VLOOKUP(MAX(-5,$H57-O57),Volsmile,2),0)),$CT57,$CU57,($A57-DateToday)+15,ABS(Option-2),1)*DG57*8)),0))</f>
        <v xml:space="preserve"> </v>
      </c>
      <c r="BI57" s="460" t="str">
        <f>IF($A57="N/A"," ",IF(OR(Dayrun=1,Dayrun=8,Dayrun=11),MAX(0,(_xll.xSPRDOPT(P57,($E57-'Pricing Inputs'!$X92*$D57),$CV57,0,($CQ57+IF(Smile=TRUE,VLOOKUP(MAX(-5,$H57-P57),Volsmile,2),0)),$CT57,$CU57,($A57-DateToday)+15,ABS(Option-2),1)*DG57*8)),0))</f>
        <v xml:space="preserve"> </v>
      </c>
      <c r="BJ57" s="462" t="str">
        <f>IF($A57="N/A"," ",IF(OR(Dayrun&lt;=2,Dayrun&gt;=11),IF(OffPeakEx=TRUE,MAX(0,(_xll.xSPRDOPT(Q57,($E57-'Pricing Inputs'!$X92*$D57),$CV57,0,($CQ57+IF(Smile=TRUE,VLOOKUP(MAX(-5,$H57-Q57),Volsmile,2),0)),$CT57,$CU57,($A57-DateToday)+15,ABS(Option-2),1)*DG57*8)),0),0))</f>
        <v xml:space="preserve"> </v>
      </c>
      <c r="BK57" s="358" t="str">
        <f t="shared" si="0"/>
        <v xml:space="preserve"> </v>
      </c>
      <c r="BL57" s="359" t="str">
        <f t="shared" si="1"/>
        <v xml:space="preserve"> </v>
      </c>
      <c r="BM57" s="359" t="str">
        <f t="shared" si="2"/>
        <v xml:space="preserve"> </v>
      </c>
      <c r="BN57" s="359" t="str">
        <f t="shared" si="3"/>
        <v xml:space="preserve"> </v>
      </c>
      <c r="BO57" s="359" t="str">
        <f t="shared" si="4"/>
        <v xml:space="preserve"> </v>
      </c>
      <c r="BP57" s="359" t="str">
        <f t="shared" si="5"/>
        <v xml:space="preserve"> </v>
      </c>
      <c r="BQ57" s="359" t="str">
        <f t="shared" si="6"/>
        <v xml:space="preserve"> </v>
      </c>
      <c r="BR57" s="359" t="str">
        <f t="shared" si="7"/>
        <v xml:space="preserve"> </v>
      </c>
      <c r="BS57" s="360" t="str">
        <f t="shared" si="8"/>
        <v xml:space="preserve"> </v>
      </c>
      <c r="BT57" s="361" t="str">
        <f t="shared" si="9"/>
        <v xml:space="preserve"> </v>
      </c>
      <c r="BU57" s="362" t="str">
        <f t="shared" si="10"/>
        <v xml:space="preserve"> </v>
      </c>
      <c r="BV57" s="362" t="str">
        <f t="shared" si="11"/>
        <v xml:space="preserve"> </v>
      </c>
      <c r="BW57" s="362" t="str">
        <f t="shared" si="12"/>
        <v xml:space="preserve"> </v>
      </c>
      <c r="BX57" s="362" t="str">
        <f t="shared" si="13"/>
        <v xml:space="preserve"> </v>
      </c>
      <c r="BY57" s="362" t="str">
        <f t="shared" si="14"/>
        <v xml:space="preserve"> </v>
      </c>
      <c r="BZ57" s="362" t="str">
        <f t="shared" si="15"/>
        <v xml:space="preserve"> </v>
      </c>
      <c r="CA57" s="362" t="str">
        <f t="shared" si="16"/>
        <v xml:space="preserve"> </v>
      </c>
      <c r="CB57" s="363" t="str">
        <f t="shared" si="17"/>
        <v xml:space="preserve"> </v>
      </c>
      <c r="CC57" s="366" t="str">
        <f t="shared" si="18"/>
        <v xml:space="preserve"> </v>
      </c>
      <c r="CD57" s="367" t="str">
        <f t="shared" si="19"/>
        <v xml:space="preserve"> </v>
      </c>
      <c r="CE57" s="367" t="str">
        <f t="shared" si="20"/>
        <v xml:space="preserve"> </v>
      </c>
      <c r="CF57" s="367" t="str">
        <f t="shared" si="21"/>
        <v xml:space="preserve"> </v>
      </c>
      <c r="CG57" s="367" t="str">
        <f t="shared" si="22"/>
        <v xml:space="preserve"> </v>
      </c>
      <c r="CH57" s="367" t="str">
        <f t="shared" si="23"/>
        <v xml:space="preserve"> </v>
      </c>
      <c r="CI57" s="367" t="str">
        <f t="shared" si="24"/>
        <v xml:space="preserve"> </v>
      </c>
      <c r="CJ57" s="367" t="str">
        <f t="shared" si="25"/>
        <v xml:space="preserve"> </v>
      </c>
      <c r="CK57" s="368" t="str">
        <f t="shared" si="26"/>
        <v xml:space="preserve"> </v>
      </c>
      <c r="CL57" s="369" t="str">
        <f t="shared" si="73"/>
        <v xml:space="preserve"> </v>
      </c>
      <c r="CM57" s="370" t="str">
        <f t="shared" si="74"/>
        <v xml:space="preserve"> </v>
      </c>
      <c r="CN57" s="370" t="str">
        <f t="shared" si="75"/>
        <v xml:space="preserve"> </v>
      </c>
      <c r="CO57" s="370" t="str">
        <f t="shared" si="76"/>
        <v xml:space="preserve"> </v>
      </c>
      <c r="CP57" s="370" t="str">
        <f t="shared" si="77"/>
        <v xml:space="preserve"> </v>
      </c>
      <c r="CQ57" s="370" t="str">
        <f t="shared" si="78"/>
        <v xml:space="preserve"> </v>
      </c>
      <c r="CR57" s="370" t="str">
        <f t="shared" si="27"/>
        <v xml:space="preserve"> </v>
      </c>
      <c r="CS57" s="370" t="str">
        <f t="shared" si="28"/>
        <v xml:space="preserve"> </v>
      </c>
      <c r="CT57" s="370" t="str">
        <f t="shared" si="29"/>
        <v xml:space="preserve"> </v>
      </c>
      <c r="CU57" s="370" t="str">
        <f>IF($A57="N/A"," ",IF('Pricing Inputs'!$AR$23=TRUE,Inputs!$S$22,VLOOKUP($A57,CorrelationTable,2,FALSE)))</f>
        <v xml:space="preserve"> </v>
      </c>
      <c r="CV57" s="371" t="str">
        <f>IF($A57="N/A"," ",F57+G57+(D57*('Pricing Inputs'!X92)))</f>
        <v xml:space="preserve"> </v>
      </c>
      <c r="CW57" s="372" t="str">
        <f>IF($A57="N/A"," ",IF(PV=1,0,'Pricing Inputs'!Y92))</f>
        <v xml:space="preserve"> </v>
      </c>
      <c r="CX57" s="373" t="str">
        <f t="shared" si="30"/>
        <v xml:space="preserve"> </v>
      </c>
      <c r="CY57" s="417" t="str">
        <f>IF($A57="N/A"," ",(IF(MONTH(A57)&gt;=4,IF(MONTH(A57)&lt;=10,Inputs!$S$26,Inputs!$S$27),Inputs!$S$27))*$CX57)</f>
        <v xml:space="preserve"> </v>
      </c>
      <c r="CZ57" s="374" t="str">
        <f t="shared" si="79"/>
        <v xml:space="preserve"> </v>
      </c>
      <c r="DA57" s="446" t="str">
        <f t="shared" si="80"/>
        <v xml:space="preserve"> </v>
      </c>
      <c r="DB57" s="375" t="str">
        <f t="shared" si="81"/>
        <v xml:space="preserve"> </v>
      </c>
      <c r="DC57" s="375" t="str">
        <f t="shared" si="82"/>
        <v xml:space="preserve"> </v>
      </c>
      <c r="DD57" s="376" t="str">
        <f t="shared" si="83"/>
        <v xml:space="preserve"> </v>
      </c>
      <c r="DE57" s="377" t="str">
        <f t="shared" si="84"/>
        <v xml:space="preserve"> </v>
      </c>
      <c r="DF57" s="378" t="str">
        <f t="shared" si="85"/>
        <v xml:space="preserve"> </v>
      </c>
      <c r="DG57" s="379" t="str">
        <f t="shared" si="86"/>
        <v xml:space="preserve"> </v>
      </c>
      <c r="DH57" s="380" t="str">
        <f>IF($A57="N/A"," ",IF(Option=1,$D57*Inputs!$S$15*SUM(AS57:BA57),0))</f>
        <v xml:space="preserve"> </v>
      </c>
      <c r="DI57" s="381" t="str">
        <f>IF($A57="N/A"," ",IF(Option=1,$D57*Inputs!$S$16*SUM(AS57:BA57),0))</f>
        <v xml:space="preserve"> </v>
      </c>
      <c r="DJ57" s="463" t="str">
        <f t="shared" si="87"/>
        <v xml:space="preserve"> </v>
      </c>
      <c r="DK57" s="463" t="str">
        <f t="shared" si="88"/>
        <v xml:space="preserve"> </v>
      </c>
      <c r="DL57" s="463" t="str">
        <f t="shared" si="89"/>
        <v xml:space="preserve"> </v>
      </c>
      <c r="DM57" s="463" t="str">
        <f t="shared" si="90"/>
        <v xml:space="preserve"> </v>
      </c>
    </row>
    <row r="58" spans="1:117" x14ac:dyDescent="0.2">
      <c r="A58" s="343" t="str">
        <f>IF(A57="N/A","N/A",IF(EDATE(A57,1)&gt;Inputs!$S$5,"N/A",EDATE(A57,1)))</f>
        <v>N/A</v>
      </c>
      <c r="B58" s="344" t="str">
        <f t="shared" si="31"/>
        <v xml:space="preserve"> </v>
      </c>
      <c r="C58" s="345" t="str">
        <f t="shared" si="32"/>
        <v xml:space="preserve"> </v>
      </c>
      <c r="D58" s="346" t="str">
        <f t="shared" si="33"/>
        <v xml:space="preserve"> </v>
      </c>
      <c r="E58" s="347" t="str">
        <f t="shared" si="34"/>
        <v xml:space="preserve"> </v>
      </c>
      <c r="F58" s="348" t="str">
        <f t="shared" si="35"/>
        <v xml:space="preserve"> </v>
      </c>
      <c r="G58" s="348" t="str">
        <f>IF(A58="N/A"," ",Perstart/VLOOKUP(Dayrun,'Pricing Inputs'!$AQ$4:$AS$14,3)/(CY58/CX58))</f>
        <v xml:space="preserve"> </v>
      </c>
      <c r="H58" s="349" t="str">
        <f t="shared" si="36"/>
        <v xml:space="preserve"> </v>
      </c>
      <c r="I58" s="350" t="str">
        <f t="shared" si="37"/>
        <v xml:space="preserve"> </v>
      </c>
      <c r="J58" s="351" t="str">
        <f t="shared" si="38"/>
        <v xml:space="preserve"> </v>
      </c>
      <c r="K58" s="351" t="str">
        <f t="shared" si="39"/>
        <v xml:space="preserve"> </v>
      </c>
      <c r="L58" s="351" t="str">
        <f t="shared" si="40"/>
        <v xml:space="preserve"> </v>
      </c>
      <c r="M58" s="351" t="str">
        <f t="shared" si="41"/>
        <v xml:space="preserve"> </v>
      </c>
      <c r="N58" s="351" t="str">
        <f t="shared" si="42"/>
        <v xml:space="preserve"> </v>
      </c>
      <c r="O58" s="351" t="str">
        <f t="shared" si="43"/>
        <v xml:space="preserve"> </v>
      </c>
      <c r="P58" s="351" t="str">
        <f t="shared" si="44"/>
        <v xml:space="preserve"> </v>
      </c>
      <c r="Q58" s="352" t="str">
        <f t="shared" si="45"/>
        <v xml:space="preserve"> </v>
      </c>
      <c r="R58" s="353" t="str">
        <f t="shared" si="46"/>
        <v xml:space="preserve"> </v>
      </c>
      <c r="S58" s="347" t="str">
        <f t="shared" si="47"/>
        <v xml:space="preserve"> </v>
      </c>
      <c r="T58" s="347" t="str">
        <f t="shared" si="48"/>
        <v xml:space="preserve"> </v>
      </c>
      <c r="U58" s="347" t="str">
        <f t="shared" si="49"/>
        <v xml:space="preserve"> </v>
      </c>
      <c r="V58" s="347" t="str">
        <f t="shared" si="50"/>
        <v xml:space="preserve"> </v>
      </c>
      <c r="W58" s="347" t="str">
        <f t="shared" si="51"/>
        <v xml:space="preserve"> </v>
      </c>
      <c r="X58" s="347" t="str">
        <f t="shared" si="52"/>
        <v xml:space="preserve"> </v>
      </c>
      <c r="Y58" s="347" t="str">
        <f t="shared" si="53"/>
        <v xml:space="preserve"> </v>
      </c>
      <c r="Z58" s="354" t="str">
        <f t="shared" si="54"/>
        <v xml:space="preserve"> </v>
      </c>
      <c r="AA58" s="350" t="str">
        <f>IF($A58="N/A"," ",IF(Dayrun&gt;=3,(MAX(0,(_xll.xSPRDOPT(I58,($E58-'Pricing Inputs'!$X93*$D58),$CV58,0,($CN58+IF(Smile=TRUE,VLOOKUP(MAX(-5,$H58-I58),Volsmile,2),0)),$CT58,$CU58,($A58-DateToday)+15,ABS(Option-2),0)-R58))),0))</f>
        <v xml:space="preserve"> </v>
      </c>
      <c r="AB58" s="351" t="str">
        <f>IF($A58="N/A"," ",IF(Dayrun&gt;=6,MAX(0,(_xll.xSPRDOPT(J58,($E58-'Pricing Inputs'!$X93*$D58),$CV58,0,($CN58+IF(Smile=TRUE,VLOOKUP(MAX(-5,$H58-J58),Volsmile,2),0)),$CT58,$CU58,($A58-DateToday)+15,ABS(Option-2),0)-S58)),0))</f>
        <v xml:space="preserve"> </v>
      </c>
      <c r="AC58" s="351" t="str">
        <f>IF($A58="N/A"," ",IF(OR(Dayrun&lt;=2,Dayrun&gt;=9),IF(OffPeakEx=TRUE,MAX(0,(_xll.xSPRDOPT(K58,($E58-'Pricing Inputs'!$X93*$D58),$CV58,0,($CQ58+IF(Smile=TRUE,VLOOKUP(MAX(-5,$H58-K58),Volsmile,2),0)),$CT58,$CU58,($A58-DateToday)+15,ABS(Option-2),0)-T58)),0),0))</f>
        <v xml:space="preserve"> </v>
      </c>
      <c r="AD58" s="351" t="str">
        <f>IF($A58="N/A"," ",IF(OR(Dayrun=1,Dayrun=4,Dayrun=5,Dayrun=7,Dayrun=8,Dayrun=10,Dayrun=11),MAX(0,(_xll.xSPRDOPT(L58,($E58-'Pricing Inputs'!$X93*$D58),$CV58,0,($CQ58+IF(Smile=TRUE,VLOOKUP(MAX(-5,$H58-L58),Volsmile,2),0)),$CT58,$CU58,($A58-DateToday)+15,ABS(Option-2),0)-U58)),0))</f>
        <v xml:space="preserve"> </v>
      </c>
      <c r="AE58" s="351" t="str">
        <f>IF($A58="N/A"," ",IF(OR(Dayrun=1,Dayrun=7,Dayrun=8,Dayrun=10,Dayrun=11),MAX(0,(_xll.xSPRDOPT(M58,($E58-'Pricing Inputs'!$X93*$D58),$CV58,0,($CQ58+IF(Smile=TRUE,VLOOKUP(MAX(-5,$H58-M58),Volsmile,2),0)),$CT58,$CU58,($A58-DateToday)+15,ABS(Option-2),0)-V58)),0))</f>
        <v xml:space="preserve"> </v>
      </c>
      <c r="AF58" s="351" t="str">
        <f>IF($A58="N/A"," ",IF(OR(Dayrun&lt;=2,Dayrun&gt;=10),IF(OffPeakEx=TRUE,MAX(0,(_xll.xSPRDOPT(N58,($E58-'Pricing Inputs'!$X93*$D58),$CV58,0,($CQ58+IF(Smile=TRUE,VLOOKUP(MAX(-5,$H58-N58),Volsmile,2),0)),$CT58,$CU58,($A58-DateToday)+15,ABS(Option-2),0)-W58)),0),0))</f>
        <v xml:space="preserve"> </v>
      </c>
      <c r="AG58" s="351" t="str">
        <f>IF($A58="N/A"," ",IF(OR(Dayrun=1,Dayrun=5,Dayrun=8,Dayrun=11),MAX(0,(_xll.xSPRDOPT(O58,($E58-'Pricing Inputs'!$X93*$D58),$CV58,0,($CQ58+IF(Smile=TRUE,VLOOKUP(MAX(-5,$H58-O58),Volsmile,2),0)),$CT58,$CU58,($A58-DateToday)+15,ABS(Option-2),0)-X58)),0))</f>
        <v xml:space="preserve"> </v>
      </c>
      <c r="AH58" s="351" t="str">
        <f>IF($A58="N/A"," ",IF(OR(Dayrun=1,Dayrun=8,Dayrun=11),MAX(0,(_xll.xSPRDOPT(P58,($E58-'Pricing Inputs'!$X93*$D58),$CV58,0,($CQ58+IF(Smile=TRUE,VLOOKUP(MAX(-5,$H58-P58),Volsmile,2),0)),$CT58,$CU58,($A58-DateToday)+15,ABS(Option-2),0)-Y58)),0))</f>
        <v xml:space="preserve"> </v>
      </c>
      <c r="AI58" s="351" t="str">
        <f>IF($A58="N/A"," ",IF(OR(Dayrun&lt;=2,Dayrun&gt;=11),IF(OffPeakEx=TRUE,MAX(0,(_xll.xSPRDOPT(Q58,($E58-'Pricing Inputs'!$X93*$D58),$CV58,0,($CQ58+IF(Smile=TRUE,VLOOKUP(MAX(-5,$H58-Q58),Volsmile,2),0)),$CT58,$CU58,($A58-DateToday)+15,ABS(Option-2),0)-Z58)),0),0))</f>
        <v xml:space="preserve"> </v>
      </c>
      <c r="AJ58" s="355" t="str">
        <f t="shared" si="55"/>
        <v xml:space="preserve"> </v>
      </c>
      <c r="AK58" s="356" t="str">
        <f t="shared" si="56"/>
        <v xml:space="preserve"> </v>
      </c>
      <c r="AL58" s="356" t="str">
        <f t="shared" si="57"/>
        <v xml:space="preserve"> </v>
      </c>
      <c r="AM58" s="356" t="str">
        <f t="shared" si="58"/>
        <v xml:space="preserve"> </v>
      </c>
      <c r="AN58" s="356" t="str">
        <f t="shared" si="59"/>
        <v xml:space="preserve"> </v>
      </c>
      <c r="AO58" s="356" t="str">
        <f t="shared" si="60"/>
        <v xml:space="preserve"> </v>
      </c>
      <c r="AP58" s="356" t="str">
        <f t="shared" si="61"/>
        <v xml:space="preserve"> </v>
      </c>
      <c r="AQ58" s="356" t="str">
        <f t="shared" si="62"/>
        <v xml:space="preserve"> </v>
      </c>
      <c r="AR58" s="357" t="str">
        <f t="shared" si="63"/>
        <v xml:space="preserve"> </v>
      </c>
      <c r="AS58" s="364" t="str">
        <f t="shared" si="64"/>
        <v xml:space="preserve"> </v>
      </c>
      <c r="AT58" s="364" t="str">
        <f t="shared" si="65"/>
        <v xml:space="preserve"> </v>
      </c>
      <c r="AU58" s="364" t="str">
        <f t="shared" si="66"/>
        <v xml:space="preserve"> </v>
      </c>
      <c r="AV58" s="364" t="str">
        <f t="shared" si="67"/>
        <v xml:space="preserve"> </v>
      </c>
      <c r="AW58" s="364" t="str">
        <f t="shared" si="68"/>
        <v xml:space="preserve"> </v>
      </c>
      <c r="AX58" s="364" t="str">
        <f t="shared" si="69"/>
        <v xml:space="preserve"> </v>
      </c>
      <c r="AY58" s="364" t="str">
        <f t="shared" si="70"/>
        <v xml:space="preserve"> </v>
      </c>
      <c r="AZ58" s="364" t="str">
        <f t="shared" si="71"/>
        <v xml:space="preserve"> </v>
      </c>
      <c r="BA58" s="365" t="str">
        <f t="shared" si="72"/>
        <v xml:space="preserve"> </v>
      </c>
      <c r="BB58" s="461" t="str">
        <f>IF($A58="N/A"," ",IF(Dayrun&gt;=3,(MAX(0,(_xll.xSPRDOPT(I58,($E58-'Pricing Inputs'!$X93*$D58),$CV58,0,($CN58+IF(Smile=TRUE,VLOOKUP(MAX(-5,$H58-I58),Volsmile,2),0)),$CT58,$CU58,($A58-DateToday)+15,ABS(Option-2),1)*DE58*8))),0))</f>
        <v xml:space="preserve"> </v>
      </c>
      <c r="BC58" s="460" t="str">
        <f>IF($A58="N/A"," ",IF(Dayrun&gt;=6,MAX(0,(_xll.xSPRDOPT(J58,($E58-'Pricing Inputs'!$X93*$D58),$CV58,0,($CN58+IF(Smile=TRUE,VLOOKUP(MAX(-5,$H58-J58),Volsmile,2),0)),$CT58,$CU58,($A58-DateToday)+15,ABS(Option-2),1)*DE58*8)),0))</f>
        <v xml:space="preserve"> </v>
      </c>
      <c r="BD58" s="460" t="str">
        <f>IF($A58="N/A"," ",IF(OR(Dayrun&lt;=2,Dayrun&gt;=9),IF(OffPeakEx=TRUE,MAX(0,(_xll.xSPRDOPT(K58,($E58-'Pricing Inputs'!$X93*$D58),$CV58,0,($CQ58+IF(Smile=TRUE,VLOOKUP(MAX(-5,$H58-K58),Volsmile,2),0)),$CT58,$CU58,($A58-DateToday)+15,ABS(Option-2),1)*DE58*8)),0),0))</f>
        <v xml:space="preserve"> </v>
      </c>
      <c r="BE58" s="460" t="str">
        <f>IF($A58="N/A"," ",IF(OR(Dayrun=1,Dayrun=4,Dayrun=5,Dayrun=7,Dayrun=8,Dayrun=10,Dayrun=11),MAX(0,(_xll.xSPRDOPT(L58,($E58-'Pricing Inputs'!$X93*$D58),$CV58,0,($CQ58+IF(Smile=TRUE,VLOOKUP(MAX(-5,$H58-L58),Volsmile,2),0)),$CT58,$CU58,($A58-DateToday)+15,ABS(Option-2),1)*DF58*8)),0))</f>
        <v xml:space="preserve"> </v>
      </c>
      <c r="BF58" s="460" t="str">
        <f>IF($A58="N/A"," ",IF(OR(Dayrun=1,Dayrun=7,Dayrun=8,Dayrun=10,Dayrun=11),MAX(0,(_xll.xSPRDOPT(M58,($E58-'Pricing Inputs'!$X93*$D58),$CV58,0,($CQ58+IF(Smile=TRUE,VLOOKUP(MAX(-5,$H58-M58),Volsmile,2),0)),$CT58,$CU58,($A58-DateToday)+15,ABS(Option-2),1)*DF58*8)),0))</f>
        <v xml:space="preserve"> </v>
      </c>
      <c r="BG58" s="460" t="str">
        <f>IF($A58="N/A"," ",IF(OR(Dayrun&lt;=2,Dayrun&gt;=10),IF(OffPeakEx=TRUE,MAX(0,(_xll.xSPRDOPT(N58,($E58-'Pricing Inputs'!$X93*$D58),$CV58,0,($CQ58+IF(Smile=TRUE,VLOOKUP(MAX(-5,$H58-N58),Volsmile,2),0)),$CT58,$CU58,($A58-DateToday)+15,ABS(Option-2),1)*DF58*8)),0),0))</f>
        <v xml:space="preserve"> </v>
      </c>
      <c r="BH58" s="460" t="str">
        <f>IF($A58="N/A"," ",IF(OR(Dayrun=1,Dayrun=5,Dayrun=8,Dayrun=11),MAX(0,(_xll.xSPRDOPT(O58,($E58-'Pricing Inputs'!$X93*$D58),$CV58,0,($CQ58+IF(Smile=TRUE,VLOOKUP(MAX(-5,$H58-O58),Volsmile,2),0)),$CT58,$CU58,($A58-DateToday)+15,ABS(Option-2),1)*DG58*8)),0))</f>
        <v xml:space="preserve"> </v>
      </c>
      <c r="BI58" s="460" t="str">
        <f>IF($A58="N/A"," ",IF(OR(Dayrun=1,Dayrun=8,Dayrun=11),MAX(0,(_xll.xSPRDOPT(P58,($E58-'Pricing Inputs'!$X93*$D58),$CV58,0,($CQ58+IF(Smile=TRUE,VLOOKUP(MAX(-5,$H58-P58),Volsmile,2),0)),$CT58,$CU58,($A58-DateToday)+15,ABS(Option-2),1)*DG58*8)),0))</f>
        <v xml:space="preserve"> </v>
      </c>
      <c r="BJ58" s="462" t="str">
        <f>IF($A58="N/A"," ",IF(OR(Dayrun&lt;=2,Dayrun&gt;=11),IF(OffPeakEx=TRUE,MAX(0,(_xll.xSPRDOPT(Q58,($E58-'Pricing Inputs'!$X93*$D58),$CV58,0,($CQ58+IF(Smile=TRUE,VLOOKUP(MAX(-5,$H58-Q58),Volsmile,2),0)),$CT58,$CU58,($A58-DateToday)+15,ABS(Option-2),1)*DG58*8)),0),0))</f>
        <v xml:space="preserve"> </v>
      </c>
      <c r="BK58" s="358" t="str">
        <f t="shared" si="0"/>
        <v xml:space="preserve"> </v>
      </c>
      <c r="BL58" s="359" t="str">
        <f t="shared" si="1"/>
        <v xml:space="preserve"> </v>
      </c>
      <c r="BM58" s="359" t="str">
        <f t="shared" si="2"/>
        <v xml:space="preserve"> </v>
      </c>
      <c r="BN58" s="359" t="str">
        <f t="shared" si="3"/>
        <v xml:space="preserve"> </v>
      </c>
      <c r="BO58" s="359" t="str">
        <f t="shared" si="4"/>
        <v xml:space="preserve"> </v>
      </c>
      <c r="BP58" s="359" t="str">
        <f t="shared" si="5"/>
        <v xml:space="preserve"> </v>
      </c>
      <c r="BQ58" s="359" t="str">
        <f t="shared" si="6"/>
        <v xml:space="preserve"> </v>
      </c>
      <c r="BR58" s="359" t="str">
        <f t="shared" si="7"/>
        <v xml:space="preserve"> </v>
      </c>
      <c r="BS58" s="360" t="str">
        <f t="shared" si="8"/>
        <v xml:space="preserve"> </v>
      </c>
      <c r="BT58" s="361" t="str">
        <f t="shared" si="9"/>
        <v xml:space="preserve"> </v>
      </c>
      <c r="BU58" s="362" t="str">
        <f t="shared" si="10"/>
        <v xml:space="preserve"> </v>
      </c>
      <c r="BV58" s="362" t="str">
        <f t="shared" si="11"/>
        <v xml:space="preserve"> </v>
      </c>
      <c r="BW58" s="362" t="str">
        <f t="shared" si="12"/>
        <v xml:space="preserve"> </v>
      </c>
      <c r="BX58" s="362" t="str">
        <f t="shared" si="13"/>
        <v xml:space="preserve"> </v>
      </c>
      <c r="BY58" s="362" t="str">
        <f t="shared" si="14"/>
        <v xml:space="preserve"> </v>
      </c>
      <c r="BZ58" s="362" t="str">
        <f t="shared" si="15"/>
        <v xml:space="preserve"> </v>
      </c>
      <c r="CA58" s="362" t="str">
        <f t="shared" si="16"/>
        <v xml:space="preserve"> </v>
      </c>
      <c r="CB58" s="363" t="str">
        <f t="shared" si="17"/>
        <v xml:space="preserve"> </v>
      </c>
      <c r="CC58" s="366" t="str">
        <f t="shared" si="18"/>
        <v xml:space="preserve"> </v>
      </c>
      <c r="CD58" s="367" t="str">
        <f t="shared" si="19"/>
        <v xml:space="preserve"> </v>
      </c>
      <c r="CE58" s="367" t="str">
        <f t="shared" si="20"/>
        <v xml:space="preserve"> </v>
      </c>
      <c r="CF58" s="367" t="str">
        <f t="shared" si="21"/>
        <v xml:space="preserve"> </v>
      </c>
      <c r="CG58" s="367" t="str">
        <f t="shared" si="22"/>
        <v xml:space="preserve"> </v>
      </c>
      <c r="CH58" s="367" t="str">
        <f t="shared" si="23"/>
        <v xml:space="preserve"> </v>
      </c>
      <c r="CI58" s="367" t="str">
        <f t="shared" si="24"/>
        <v xml:space="preserve"> </v>
      </c>
      <c r="CJ58" s="367" t="str">
        <f t="shared" si="25"/>
        <v xml:space="preserve"> </v>
      </c>
      <c r="CK58" s="368" t="str">
        <f t="shared" si="26"/>
        <v xml:space="preserve"> </v>
      </c>
      <c r="CL58" s="369" t="str">
        <f t="shared" si="73"/>
        <v xml:space="preserve"> </v>
      </c>
      <c r="CM58" s="370" t="str">
        <f t="shared" si="74"/>
        <v xml:space="preserve"> </v>
      </c>
      <c r="CN58" s="370" t="str">
        <f t="shared" si="75"/>
        <v xml:space="preserve"> </v>
      </c>
      <c r="CO58" s="370" t="str">
        <f t="shared" si="76"/>
        <v xml:space="preserve"> </v>
      </c>
      <c r="CP58" s="370" t="str">
        <f t="shared" si="77"/>
        <v xml:space="preserve"> </v>
      </c>
      <c r="CQ58" s="370" t="str">
        <f t="shared" si="78"/>
        <v xml:space="preserve"> </v>
      </c>
      <c r="CR58" s="370" t="str">
        <f t="shared" si="27"/>
        <v xml:space="preserve"> </v>
      </c>
      <c r="CS58" s="370" t="str">
        <f t="shared" si="28"/>
        <v xml:space="preserve"> </v>
      </c>
      <c r="CT58" s="370" t="str">
        <f t="shared" si="29"/>
        <v xml:space="preserve"> </v>
      </c>
      <c r="CU58" s="370" t="str">
        <f>IF($A58="N/A"," ",IF('Pricing Inputs'!$AR$23=TRUE,Inputs!$S$22,VLOOKUP($A58,CorrelationTable,2,FALSE)))</f>
        <v xml:space="preserve"> </v>
      </c>
      <c r="CV58" s="371" t="str">
        <f>IF($A58="N/A"," ",F58+G58+(D58*('Pricing Inputs'!X93)))</f>
        <v xml:space="preserve"> </v>
      </c>
      <c r="CW58" s="372" t="str">
        <f>IF($A58="N/A"," ",IF(PV=1,0,'Pricing Inputs'!Y93))</f>
        <v xml:space="preserve"> </v>
      </c>
      <c r="CX58" s="373" t="str">
        <f t="shared" si="30"/>
        <v xml:space="preserve"> </v>
      </c>
      <c r="CY58" s="417" t="str">
        <f>IF($A58="N/A"," ",(IF(MONTH(A58)&gt;=4,IF(MONTH(A58)&lt;=10,Inputs!$S$26,Inputs!$S$27),Inputs!$S$27))*$CX58)</f>
        <v xml:space="preserve"> </v>
      </c>
      <c r="CZ58" s="374" t="str">
        <f t="shared" si="79"/>
        <v xml:space="preserve"> </v>
      </c>
      <c r="DA58" s="446" t="str">
        <f t="shared" si="80"/>
        <v xml:space="preserve"> </v>
      </c>
      <c r="DB58" s="375" t="str">
        <f t="shared" si="81"/>
        <v xml:space="preserve"> </v>
      </c>
      <c r="DC58" s="375" t="str">
        <f t="shared" si="82"/>
        <v xml:space="preserve"> </v>
      </c>
      <c r="DD58" s="376" t="str">
        <f t="shared" si="83"/>
        <v xml:space="preserve"> </v>
      </c>
      <c r="DE58" s="377" t="str">
        <f t="shared" si="84"/>
        <v xml:space="preserve"> </v>
      </c>
      <c r="DF58" s="378" t="str">
        <f t="shared" si="85"/>
        <v xml:space="preserve"> </v>
      </c>
      <c r="DG58" s="379" t="str">
        <f t="shared" si="86"/>
        <v xml:space="preserve"> </v>
      </c>
      <c r="DH58" s="380" t="str">
        <f>IF($A58="N/A"," ",IF(Option=1,$D58*Inputs!$S$15*SUM(AS58:BA58),0))</f>
        <v xml:space="preserve"> </v>
      </c>
      <c r="DI58" s="381" t="str">
        <f>IF($A58="N/A"," ",IF(Option=1,$D58*Inputs!$S$16*SUM(AS58:BA58),0))</f>
        <v xml:space="preserve"> </v>
      </c>
      <c r="DJ58" s="463" t="str">
        <f t="shared" si="87"/>
        <v xml:space="preserve"> </v>
      </c>
      <c r="DK58" s="463" t="str">
        <f t="shared" si="88"/>
        <v xml:space="preserve"> </v>
      </c>
      <c r="DL58" s="463" t="str">
        <f t="shared" si="89"/>
        <v xml:space="preserve"> </v>
      </c>
      <c r="DM58" s="463" t="str">
        <f t="shared" si="90"/>
        <v xml:space="preserve"> </v>
      </c>
    </row>
    <row r="59" spans="1:117" x14ac:dyDescent="0.2">
      <c r="A59" s="343" t="str">
        <f>IF(A58="N/A","N/A",IF(EDATE(A58,1)&gt;Inputs!$S$5,"N/A",EDATE(A58,1)))</f>
        <v>N/A</v>
      </c>
      <c r="B59" s="344" t="str">
        <f t="shared" si="31"/>
        <v xml:space="preserve"> </v>
      </c>
      <c r="C59" s="345" t="str">
        <f t="shared" si="32"/>
        <v xml:space="preserve"> </v>
      </c>
      <c r="D59" s="346" t="str">
        <f t="shared" si="33"/>
        <v xml:space="preserve"> </v>
      </c>
      <c r="E59" s="347" t="str">
        <f t="shared" si="34"/>
        <v xml:space="preserve"> </v>
      </c>
      <c r="F59" s="348" t="str">
        <f t="shared" si="35"/>
        <v xml:space="preserve"> </v>
      </c>
      <c r="G59" s="348" t="str">
        <f>IF(A59="N/A"," ",Perstart/VLOOKUP(Dayrun,'Pricing Inputs'!$AQ$4:$AS$14,3)/(CY59/CX59))</f>
        <v xml:space="preserve"> </v>
      </c>
      <c r="H59" s="349" t="str">
        <f t="shared" si="36"/>
        <v xml:space="preserve"> </v>
      </c>
      <c r="I59" s="350" t="str">
        <f t="shared" si="37"/>
        <v xml:space="preserve"> </v>
      </c>
      <c r="J59" s="351" t="str">
        <f t="shared" si="38"/>
        <v xml:space="preserve"> </v>
      </c>
      <c r="K59" s="351" t="str">
        <f t="shared" si="39"/>
        <v xml:space="preserve"> </v>
      </c>
      <c r="L59" s="351" t="str">
        <f t="shared" si="40"/>
        <v xml:space="preserve"> </v>
      </c>
      <c r="M59" s="351" t="str">
        <f t="shared" si="41"/>
        <v xml:space="preserve"> </v>
      </c>
      <c r="N59" s="351" t="str">
        <f t="shared" si="42"/>
        <v xml:space="preserve"> </v>
      </c>
      <c r="O59" s="351" t="str">
        <f t="shared" si="43"/>
        <v xml:space="preserve"> </v>
      </c>
      <c r="P59" s="351" t="str">
        <f t="shared" si="44"/>
        <v xml:space="preserve"> </v>
      </c>
      <c r="Q59" s="352" t="str">
        <f t="shared" si="45"/>
        <v xml:space="preserve"> </v>
      </c>
      <c r="R59" s="353" t="str">
        <f t="shared" si="46"/>
        <v xml:space="preserve"> </v>
      </c>
      <c r="S59" s="347" t="str">
        <f t="shared" si="47"/>
        <v xml:space="preserve"> </v>
      </c>
      <c r="T59" s="347" t="str">
        <f t="shared" si="48"/>
        <v xml:space="preserve"> </v>
      </c>
      <c r="U59" s="347" t="str">
        <f t="shared" si="49"/>
        <v xml:space="preserve"> </v>
      </c>
      <c r="V59" s="347" t="str">
        <f t="shared" si="50"/>
        <v xml:space="preserve"> </v>
      </c>
      <c r="W59" s="347" t="str">
        <f t="shared" si="51"/>
        <v xml:space="preserve"> </v>
      </c>
      <c r="X59" s="347" t="str">
        <f t="shared" si="52"/>
        <v xml:space="preserve"> </v>
      </c>
      <c r="Y59" s="347" t="str">
        <f t="shared" si="53"/>
        <v xml:space="preserve"> </v>
      </c>
      <c r="Z59" s="354" t="str">
        <f t="shared" si="54"/>
        <v xml:space="preserve"> </v>
      </c>
      <c r="AA59" s="350" t="str">
        <f>IF($A59="N/A"," ",IF(Dayrun&gt;=3,(MAX(0,(_xll.xSPRDOPT(I59,($E59-'Pricing Inputs'!$X94*$D59),$CV59,0,($CN59+IF(Smile=TRUE,VLOOKUP(MAX(-5,$H59-I59),Volsmile,2),0)),$CT59,$CU59,($A59-DateToday)+15,ABS(Option-2),0)-R59))),0))</f>
        <v xml:space="preserve"> </v>
      </c>
      <c r="AB59" s="351" t="str">
        <f>IF($A59="N/A"," ",IF(Dayrun&gt;=6,MAX(0,(_xll.xSPRDOPT(J59,($E59-'Pricing Inputs'!$X94*$D59),$CV59,0,($CN59+IF(Smile=TRUE,VLOOKUP(MAX(-5,$H59-J59),Volsmile,2),0)),$CT59,$CU59,($A59-DateToday)+15,ABS(Option-2),0)-S59)),0))</f>
        <v xml:space="preserve"> </v>
      </c>
      <c r="AC59" s="351" t="str">
        <f>IF($A59="N/A"," ",IF(OR(Dayrun&lt;=2,Dayrun&gt;=9),IF(OffPeakEx=TRUE,MAX(0,(_xll.xSPRDOPT(K59,($E59-'Pricing Inputs'!$X94*$D59),$CV59,0,($CQ59+IF(Smile=TRUE,VLOOKUP(MAX(-5,$H59-K59),Volsmile,2),0)),$CT59,$CU59,($A59-DateToday)+15,ABS(Option-2),0)-T59)),0),0))</f>
        <v xml:space="preserve"> </v>
      </c>
      <c r="AD59" s="351" t="str">
        <f>IF($A59="N/A"," ",IF(OR(Dayrun=1,Dayrun=4,Dayrun=5,Dayrun=7,Dayrun=8,Dayrun=10,Dayrun=11),MAX(0,(_xll.xSPRDOPT(L59,($E59-'Pricing Inputs'!$X94*$D59),$CV59,0,($CQ59+IF(Smile=TRUE,VLOOKUP(MAX(-5,$H59-L59),Volsmile,2),0)),$CT59,$CU59,($A59-DateToday)+15,ABS(Option-2),0)-U59)),0))</f>
        <v xml:space="preserve"> </v>
      </c>
      <c r="AE59" s="351" t="str">
        <f>IF($A59="N/A"," ",IF(OR(Dayrun=1,Dayrun=7,Dayrun=8,Dayrun=10,Dayrun=11),MAX(0,(_xll.xSPRDOPT(M59,($E59-'Pricing Inputs'!$X94*$D59),$CV59,0,($CQ59+IF(Smile=TRUE,VLOOKUP(MAX(-5,$H59-M59),Volsmile,2),0)),$CT59,$CU59,($A59-DateToday)+15,ABS(Option-2),0)-V59)),0))</f>
        <v xml:space="preserve"> </v>
      </c>
      <c r="AF59" s="351" t="str">
        <f>IF($A59="N/A"," ",IF(OR(Dayrun&lt;=2,Dayrun&gt;=10),IF(OffPeakEx=TRUE,MAX(0,(_xll.xSPRDOPT(N59,($E59-'Pricing Inputs'!$X94*$D59),$CV59,0,($CQ59+IF(Smile=TRUE,VLOOKUP(MAX(-5,$H59-N59),Volsmile,2),0)),$CT59,$CU59,($A59-DateToday)+15,ABS(Option-2),0)-W59)),0),0))</f>
        <v xml:space="preserve"> </v>
      </c>
      <c r="AG59" s="351" t="str">
        <f>IF($A59="N/A"," ",IF(OR(Dayrun=1,Dayrun=5,Dayrun=8,Dayrun=11),MAX(0,(_xll.xSPRDOPT(O59,($E59-'Pricing Inputs'!$X94*$D59),$CV59,0,($CQ59+IF(Smile=TRUE,VLOOKUP(MAX(-5,$H59-O59),Volsmile,2),0)),$CT59,$CU59,($A59-DateToday)+15,ABS(Option-2),0)-X59)),0))</f>
        <v xml:space="preserve"> </v>
      </c>
      <c r="AH59" s="351" t="str">
        <f>IF($A59="N/A"," ",IF(OR(Dayrun=1,Dayrun=8,Dayrun=11),MAX(0,(_xll.xSPRDOPT(P59,($E59-'Pricing Inputs'!$X94*$D59),$CV59,0,($CQ59+IF(Smile=TRUE,VLOOKUP(MAX(-5,$H59-P59),Volsmile,2),0)),$CT59,$CU59,($A59-DateToday)+15,ABS(Option-2),0)-Y59)),0))</f>
        <v xml:space="preserve"> </v>
      </c>
      <c r="AI59" s="351" t="str">
        <f>IF($A59="N/A"," ",IF(OR(Dayrun&lt;=2,Dayrun&gt;=11),IF(OffPeakEx=TRUE,MAX(0,(_xll.xSPRDOPT(Q59,($E59-'Pricing Inputs'!$X94*$D59),$CV59,0,($CQ59+IF(Smile=TRUE,VLOOKUP(MAX(-5,$H59-Q59),Volsmile,2),0)),$CT59,$CU59,($A59-DateToday)+15,ABS(Option-2),0)-Z59)),0),0))</f>
        <v xml:space="preserve"> </v>
      </c>
      <c r="AJ59" s="355" t="str">
        <f t="shared" si="55"/>
        <v xml:space="preserve"> </v>
      </c>
      <c r="AK59" s="356" t="str">
        <f t="shared" si="56"/>
        <v xml:space="preserve"> </v>
      </c>
      <c r="AL59" s="356" t="str">
        <f t="shared" si="57"/>
        <v xml:space="preserve"> </v>
      </c>
      <c r="AM59" s="356" t="str">
        <f t="shared" si="58"/>
        <v xml:space="preserve"> </v>
      </c>
      <c r="AN59" s="356" t="str">
        <f t="shared" si="59"/>
        <v xml:space="preserve"> </v>
      </c>
      <c r="AO59" s="356" t="str">
        <f t="shared" si="60"/>
        <v xml:space="preserve"> </v>
      </c>
      <c r="AP59" s="356" t="str">
        <f t="shared" si="61"/>
        <v xml:space="preserve"> </v>
      </c>
      <c r="AQ59" s="356" t="str">
        <f t="shared" si="62"/>
        <v xml:space="preserve"> </v>
      </c>
      <c r="AR59" s="357" t="str">
        <f t="shared" si="63"/>
        <v xml:space="preserve"> </v>
      </c>
      <c r="AS59" s="364" t="str">
        <f t="shared" si="64"/>
        <v xml:space="preserve"> </v>
      </c>
      <c r="AT59" s="364" t="str">
        <f t="shared" si="65"/>
        <v xml:space="preserve"> </v>
      </c>
      <c r="AU59" s="364" t="str">
        <f t="shared" si="66"/>
        <v xml:space="preserve"> </v>
      </c>
      <c r="AV59" s="364" t="str">
        <f t="shared" si="67"/>
        <v xml:space="preserve"> </v>
      </c>
      <c r="AW59" s="364" t="str">
        <f t="shared" si="68"/>
        <v xml:space="preserve"> </v>
      </c>
      <c r="AX59" s="364" t="str">
        <f t="shared" si="69"/>
        <v xml:space="preserve"> </v>
      </c>
      <c r="AY59" s="364" t="str">
        <f t="shared" si="70"/>
        <v xml:space="preserve"> </v>
      </c>
      <c r="AZ59" s="364" t="str">
        <f t="shared" si="71"/>
        <v xml:space="preserve"> </v>
      </c>
      <c r="BA59" s="365" t="str">
        <f t="shared" si="72"/>
        <v xml:space="preserve"> </v>
      </c>
      <c r="BB59" s="461" t="str">
        <f>IF($A59="N/A"," ",IF(Dayrun&gt;=3,(MAX(0,(_xll.xSPRDOPT(I59,($E59-'Pricing Inputs'!$X94*$D59),$CV59,0,($CN59+IF(Smile=TRUE,VLOOKUP(MAX(-5,$H59-I59),Volsmile,2),0)),$CT59,$CU59,($A59-DateToday)+15,ABS(Option-2),1)*DE59*8))),0))</f>
        <v xml:space="preserve"> </v>
      </c>
      <c r="BC59" s="460" t="str">
        <f>IF($A59="N/A"," ",IF(Dayrun&gt;=6,MAX(0,(_xll.xSPRDOPT(J59,($E59-'Pricing Inputs'!$X94*$D59),$CV59,0,($CN59+IF(Smile=TRUE,VLOOKUP(MAX(-5,$H59-J59),Volsmile,2),0)),$CT59,$CU59,($A59-DateToday)+15,ABS(Option-2),1)*DE59*8)),0))</f>
        <v xml:space="preserve"> </v>
      </c>
      <c r="BD59" s="460" t="str">
        <f>IF($A59="N/A"," ",IF(OR(Dayrun&lt;=2,Dayrun&gt;=9),IF(OffPeakEx=TRUE,MAX(0,(_xll.xSPRDOPT(K59,($E59-'Pricing Inputs'!$X94*$D59),$CV59,0,($CQ59+IF(Smile=TRUE,VLOOKUP(MAX(-5,$H59-K59),Volsmile,2),0)),$CT59,$CU59,($A59-DateToday)+15,ABS(Option-2),1)*DE59*8)),0),0))</f>
        <v xml:space="preserve"> </v>
      </c>
      <c r="BE59" s="460" t="str">
        <f>IF($A59="N/A"," ",IF(OR(Dayrun=1,Dayrun=4,Dayrun=5,Dayrun=7,Dayrun=8,Dayrun=10,Dayrun=11),MAX(0,(_xll.xSPRDOPT(L59,($E59-'Pricing Inputs'!$X94*$D59),$CV59,0,($CQ59+IF(Smile=TRUE,VLOOKUP(MAX(-5,$H59-L59),Volsmile,2),0)),$CT59,$CU59,($A59-DateToday)+15,ABS(Option-2),1)*DF59*8)),0))</f>
        <v xml:space="preserve"> </v>
      </c>
      <c r="BF59" s="460" t="str">
        <f>IF($A59="N/A"," ",IF(OR(Dayrun=1,Dayrun=7,Dayrun=8,Dayrun=10,Dayrun=11),MAX(0,(_xll.xSPRDOPT(M59,($E59-'Pricing Inputs'!$X94*$D59),$CV59,0,($CQ59+IF(Smile=TRUE,VLOOKUP(MAX(-5,$H59-M59),Volsmile,2),0)),$CT59,$CU59,($A59-DateToday)+15,ABS(Option-2),1)*DF59*8)),0))</f>
        <v xml:space="preserve"> </v>
      </c>
      <c r="BG59" s="460" t="str">
        <f>IF($A59="N/A"," ",IF(OR(Dayrun&lt;=2,Dayrun&gt;=10),IF(OffPeakEx=TRUE,MAX(0,(_xll.xSPRDOPT(N59,($E59-'Pricing Inputs'!$X94*$D59),$CV59,0,($CQ59+IF(Smile=TRUE,VLOOKUP(MAX(-5,$H59-N59),Volsmile,2),0)),$CT59,$CU59,($A59-DateToday)+15,ABS(Option-2),1)*DF59*8)),0),0))</f>
        <v xml:space="preserve"> </v>
      </c>
      <c r="BH59" s="460" t="str">
        <f>IF($A59="N/A"," ",IF(OR(Dayrun=1,Dayrun=5,Dayrun=8,Dayrun=11),MAX(0,(_xll.xSPRDOPT(O59,($E59-'Pricing Inputs'!$X94*$D59),$CV59,0,($CQ59+IF(Smile=TRUE,VLOOKUP(MAX(-5,$H59-O59),Volsmile,2),0)),$CT59,$CU59,($A59-DateToday)+15,ABS(Option-2),1)*DG59*8)),0))</f>
        <v xml:space="preserve"> </v>
      </c>
      <c r="BI59" s="460" t="str">
        <f>IF($A59="N/A"," ",IF(OR(Dayrun=1,Dayrun=8,Dayrun=11),MAX(0,(_xll.xSPRDOPT(P59,($E59-'Pricing Inputs'!$X94*$D59),$CV59,0,($CQ59+IF(Smile=TRUE,VLOOKUP(MAX(-5,$H59-P59),Volsmile,2),0)),$CT59,$CU59,($A59-DateToday)+15,ABS(Option-2),1)*DG59*8)),0))</f>
        <v xml:space="preserve"> </v>
      </c>
      <c r="BJ59" s="462" t="str">
        <f>IF($A59="N/A"," ",IF(OR(Dayrun&lt;=2,Dayrun&gt;=11),IF(OffPeakEx=TRUE,MAX(0,(_xll.xSPRDOPT(Q59,($E59-'Pricing Inputs'!$X94*$D59),$CV59,0,($CQ59+IF(Smile=TRUE,VLOOKUP(MAX(-5,$H59-Q59),Volsmile,2),0)),$CT59,$CU59,($A59-DateToday)+15,ABS(Option-2),1)*DG59*8)),0),0))</f>
        <v xml:space="preserve"> </v>
      </c>
      <c r="BK59" s="358" t="str">
        <f t="shared" si="0"/>
        <v xml:space="preserve"> </v>
      </c>
      <c r="BL59" s="359" t="str">
        <f t="shared" si="1"/>
        <v xml:space="preserve"> </v>
      </c>
      <c r="BM59" s="359" t="str">
        <f t="shared" si="2"/>
        <v xml:space="preserve"> </v>
      </c>
      <c r="BN59" s="359" t="str">
        <f t="shared" si="3"/>
        <v xml:space="preserve"> </v>
      </c>
      <c r="BO59" s="359" t="str">
        <f t="shared" si="4"/>
        <v xml:space="preserve"> </v>
      </c>
      <c r="BP59" s="359" t="str">
        <f t="shared" si="5"/>
        <v xml:space="preserve"> </v>
      </c>
      <c r="BQ59" s="359" t="str">
        <f t="shared" si="6"/>
        <v xml:space="preserve"> </v>
      </c>
      <c r="BR59" s="359" t="str">
        <f t="shared" si="7"/>
        <v xml:space="preserve"> </v>
      </c>
      <c r="BS59" s="360" t="str">
        <f t="shared" si="8"/>
        <v xml:space="preserve"> </v>
      </c>
      <c r="BT59" s="361" t="str">
        <f t="shared" si="9"/>
        <v xml:space="preserve"> </v>
      </c>
      <c r="BU59" s="362" t="str">
        <f t="shared" si="10"/>
        <v xml:space="preserve"> </v>
      </c>
      <c r="BV59" s="362" t="str">
        <f t="shared" si="11"/>
        <v xml:space="preserve"> </v>
      </c>
      <c r="BW59" s="362" t="str">
        <f t="shared" si="12"/>
        <v xml:space="preserve"> </v>
      </c>
      <c r="BX59" s="362" t="str">
        <f t="shared" si="13"/>
        <v xml:space="preserve"> </v>
      </c>
      <c r="BY59" s="362" t="str">
        <f t="shared" si="14"/>
        <v xml:space="preserve"> </v>
      </c>
      <c r="BZ59" s="362" t="str">
        <f t="shared" si="15"/>
        <v xml:space="preserve"> </v>
      </c>
      <c r="CA59" s="362" t="str">
        <f t="shared" si="16"/>
        <v xml:space="preserve"> </v>
      </c>
      <c r="CB59" s="363" t="str">
        <f t="shared" si="17"/>
        <v xml:space="preserve"> </v>
      </c>
      <c r="CC59" s="366" t="str">
        <f t="shared" si="18"/>
        <v xml:space="preserve"> </v>
      </c>
      <c r="CD59" s="367" t="str">
        <f t="shared" si="19"/>
        <v xml:space="preserve"> </v>
      </c>
      <c r="CE59" s="367" t="str">
        <f t="shared" si="20"/>
        <v xml:space="preserve"> </v>
      </c>
      <c r="CF59" s="367" t="str">
        <f t="shared" si="21"/>
        <v xml:space="preserve"> </v>
      </c>
      <c r="CG59" s="367" t="str">
        <f t="shared" si="22"/>
        <v xml:space="preserve"> </v>
      </c>
      <c r="CH59" s="367" t="str">
        <f t="shared" si="23"/>
        <v xml:space="preserve"> </v>
      </c>
      <c r="CI59" s="367" t="str">
        <f t="shared" si="24"/>
        <v xml:space="preserve"> </v>
      </c>
      <c r="CJ59" s="367" t="str">
        <f t="shared" si="25"/>
        <v xml:space="preserve"> </v>
      </c>
      <c r="CK59" s="368" t="str">
        <f t="shared" si="26"/>
        <v xml:space="preserve"> </v>
      </c>
      <c r="CL59" s="369" t="str">
        <f t="shared" si="73"/>
        <v xml:space="preserve"> </v>
      </c>
      <c r="CM59" s="370" t="str">
        <f t="shared" si="74"/>
        <v xml:space="preserve"> </v>
      </c>
      <c r="CN59" s="370" t="str">
        <f t="shared" si="75"/>
        <v xml:space="preserve"> </v>
      </c>
      <c r="CO59" s="370" t="str">
        <f t="shared" si="76"/>
        <v xml:space="preserve"> </v>
      </c>
      <c r="CP59" s="370" t="str">
        <f t="shared" si="77"/>
        <v xml:space="preserve"> </v>
      </c>
      <c r="CQ59" s="370" t="str">
        <f t="shared" si="78"/>
        <v xml:space="preserve"> </v>
      </c>
      <c r="CR59" s="370" t="str">
        <f t="shared" si="27"/>
        <v xml:space="preserve"> </v>
      </c>
      <c r="CS59" s="370" t="str">
        <f t="shared" si="28"/>
        <v xml:space="preserve"> </v>
      </c>
      <c r="CT59" s="370" t="str">
        <f t="shared" si="29"/>
        <v xml:space="preserve"> </v>
      </c>
      <c r="CU59" s="370" t="str">
        <f>IF($A59="N/A"," ",IF('Pricing Inputs'!$AR$23=TRUE,Inputs!$S$22,VLOOKUP($A59,CorrelationTable,2,FALSE)))</f>
        <v xml:space="preserve"> </v>
      </c>
      <c r="CV59" s="371" t="str">
        <f>IF($A59="N/A"," ",F59+G59+(D59*('Pricing Inputs'!X94)))</f>
        <v xml:space="preserve"> </v>
      </c>
      <c r="CW59" s="372" t="str">
        <f>IF($A59="N/A"," ",IF(PV=1,0,'Pricing Inputs'!Y94))</f>
        <v xml:space="preserve"> </v>
      </c>
      <c r="CX59" s="373" t="str">
        <f t="shared" si="30"/>
        <v xml:space="preserve"> </v>
      </c>
      <c r="CY59" s="417" t="str">
        <f>IF($A59="N/A"," ",(IF(MONTH(A59)&gt;=4,IF(MONTH(A59)&lt;=10,Inputs!$S$26,Inputs!$S$27),Inputs!$S$27))*$CX59)</f>
        <v xml:space="preserve"> </v>
      </c>
      <c r="CZ59" s="374" t="str">
        <f t="shared" si="79"/>
        <v xml:space="preserve"> </v>
      </c>
      <c r="DA59" s="446" t="str">
        <f t="shared" si="80"/>
        <v xml:space="preserve"> </v>
      </c>
      <c r="DB59" s="375" t="str">
        <f t="shared" si="81"/>
        <v xml:space="preserve"> </v>
      </c>
      <c r="DC59" s="375" t="str">
        <f t="shared" si="82"/>
        <v xml:space="preserve"> </v>
      </c>
      <c r="DD59" s="376" t="str">
        <f t="shared" si="83"/>
        <v xml:space="preserve"> </v>
      </c>
      <c r="DE59" s="377" t="str">
        <f t="shared" si="84"/>
        <v xml:space="preserve"> </v>
      </c>
      <c r="DF59" s="378" t="str">
        <f t="shared" si="85"/>
        <v xml:space="preserve"> </v>
      </c>
      <c r="DG59" s="379" t="str">
        <f t="shared" si="86"/>
        <v xml:space="preserve"> </v>
      </c>
      <c r="DH59" s="380" t="str">
        <f>IF($A59="N/A"," ",IF(Option=1,$D59*Inputs!$S$15*SUM(AS59:BA59),0))</f>
        <v xml:space="preserve"> </v>
      </c>
      <c r="DI59" s="381" t="str">
        <f>IF($A59="N/A"," ",IF(Option=1,$D59*Inputs!$S$16*SUM(AS59:BA59),0))</f>
        <v xml:space="preserve"> </v>
      </c>
      <c r="DJ59" s="463" t="str">
        <f t="shared" si="87"/>
        <v xml:space="preserve"> </v>
      </c>
      <c r="DK59" s="463" t="str">
        <f t="shared" si="88"/>
        <v xml:space="preserve"> </v>
      </c>
      <c r="DL59" s="463" t="str">
        <f t="shared" si="89"/>
        <v xml:space="preserve"> </v>
      </c>
      <c r="DM59" s="463" t="str">
        <f t="shared" si="90"/>
        <v xml:space="preserve"> </v>
      </c>
    </row>
    <row r="60" spans="1:117" x14ac:dyDescent="0.2">
      <c r="A60" s="343" t="str">
        <f>IF(A59="N/A","N/A",IF(EDATE(A59,1)&gt;Inputs!$S$5,"N/A",EDATE(A59,1)))</f>
        <v>N/A</v>
      </c>
      <c r="B60" s="344" t="str">
        <f t="shared" si="31"/>
        <v xml:space="preserve"> </v>
      </c>
      <c r="C60" s="345" t="str">
        <f t="shared" si="32"/>
        <v xml:space="preserve"> </v>
      </c>
      <c r="D60" s="346" t="str">
        <f t="shared" si="33"/>
        <v xml:space="preserve"> </v>
      </c>
      <c r="E60" s="347" t="str">
        <f t="shared" si="34"/>
        <v xml:space="preserve"> </v>
      </c>
      <c r="F60" s="348" t="str">
        <f t="shared" si="35"/>
        <v xml:space="preserve"> </v>
      </c>
      <c r="G60" s="348" t="str">
        <f>IF(A60="N/A"," ",Perstart/VLOOKUP(Dayrun,'Pricing Inputs'!$AQ$4:$AS$14,3)/(CY60/CX60))</f>
        <v xml:space="preserve"> </v>
      </c>
      <c r="H60" s="349" t="str">
        <f t="shared" si="36"/>
        <v xml:space="preserve"> </v>
      </c>
      <c r="I60" s="350" t="str">
        <f t="shared" si="37"/>
        <v xml:space="preserve"> </v>
      </c>
      <c r="J60" s="351" t="str">
        <f t="shared" si="38"/>
        <v xml:space="preserve"> </v>
      </c>
      <c r="K60" s="351" t="str">
        <f t="shared" si="39"/>
        <v xml:space="preserve"> </v>
      </c>
      <c r="L60" s="351" t="str">
        <f t="shared" si="40"/>
        <v xml:space="preserve"> </v>
      </c>
      <c r="M60" s="351" t="str">
        <f t="shared" si="41"/>
        <v xml:space="preserve"> </v>
      </c>
      <c r="N60" s="351" t="str">
        <f t="shared" si="42"/>
        <v xml:space="preserve"> </v>
      </c>
      <c r="O60" s="351" t="str">
        <f t="shared" si="43"/>
        <v xml:space="preserve"> </v>
      </c>
      <c r="P60" s="351" t="str">
        <f t="shared" si="44"/>
        <v xml:space="preserve"> </v>
      </c>
      <c r="Q60" s="352" t="str">
        <f t="shared" si="45"/>
        <v xml:space="preserve"> </v>
      </c>
      <c r="R60" s="353" t="str">
        <f t="shared" si="46"/>
        <v xml:space="preserve"> </v>
      </c>
      <c r="S60" s="347" t="str">
        <f t="shared" si="47"/>
        <v xml:space="preserve"> </v>
      </c>
      <c r="T60" s="347" t="str">
        <f t="shared" si="48"/>
        <v xml:space="preserve"> </v>
      </c>
      <c r="U60" s="347" t="str">
        <f t="shared" si="49"/>
        <v xml:space="preserve"> </v>
      </c>
      <c r="V60" s="347" t="str">
        <f t="shared" si="50"/>
        <v xml:space="preserve"> </v>
      </c>
      <c r="W60" s="347" t="str">
        <f t="shared" si="51"/>
        <v xml:space="preserve"> </v>
      </c>
      <c r="X60" s="347" t="str">
        <f t="shared" si="52"/>
        <v xml:space="preserve"> </v>
      </c>
      <c r="Y60" s="347" t="str">
        <f t="shared" si="53"/>
        <v xml:space="preserve"> </v>
      </c>
      <c r="Z60" s="354" t="str">
        <f t="shared" si="54"/>
        <v xml:space="preserve"> </v>
      </c>
      <c r="AA60" s="350" t="str">
        <f>IF($A60="N/A"," ",IF(Dayrun&gt;=3,(MAX(0,(_xll.xSPRDOPT(I60,($E60-'Pricing Inputs'!$X95*$D60),$CV60,0,($CN60+IF(Smile=TRUE,VLOOKUP(MAX(-5,$H60-I60),Volsmile,2),0)),$CT60,$CU60,($A60-DateToday)+15,ABS(Option-2),0)-R60))),0))</f>
        <v xml:space="preserve"> </v>
      </c>
      <c r="AB60" s="351" t="str">
        <f>IF($A60="N/A"," ",IF(Dayrun&gt;=6,MAX(0,(_xll.xSPRDOPT(J60,($E60-'Pricing Inputs'!$X95*$D60),$CV60,0,($CN60+IF(Smile=TRUE,VLOOKUP(MAX(-5,$H60-J60),Volsmile,2),0)),$CT60,$CU60,($A60-DateToday)+15,ABS(Option-2),0)-S60)),0))</f>
        <v xml:space="preserve"> </v>
      </c>
      <c r="AC60" s="351" t="str">
        <f>IF($A60="N/A"," ",IF(OR(Dayrun&lt;=2,Dayrun&gt;=9),IF(OffPeakEx=TRUE,MAX(0,(_xll.xSPRDOPT(K60,($E60-'Pricing Inputs'!$X95*$D60),$CV60,0,($CQ60+IF(Smile=TRUE,VLOOKUP(MAX(-5,$H60-K60),Volsmile,2),0)),$CT60,$CU60,($A60-DateToday)+15,ABS(Option-2),0)-T60)),0),0))</f>
        <v xml:space="preserve"> </v>
      </c>
      <c r="AD60" s="351" t="str">
        <f>IF($A60="N/A"," ",IF(OR(Dayrun=1,Dayrun=4,Dayrun=5,Dayrun=7,Dayrun=8,Dayrun=10,Dayrun=11),MAX(0,(_xll.xSPRDOPT(L60,($E60-'Pricing Inputs'!$X95*$D60),$CV60,0,($CQ60+IF(Smile=TRUE,VLOOKUP(MAX(-5,$H60-L60),Volsmile,2),0)),$CT60,$CU60,($A60-DateToday)+15,ABS(Option-2),0)-U60)),0))</f>
        <v xml:space="preserve"> </v>
      </c>
      <c r="AE60" s="351" t="str">
        <f>IF($A60="N/A"," ",IF(OR(Dayrun=1,Dayrun=7,Dayrun=8,Dayrun=10,Dayrun=11),MAX(0,(_xll.xSPRDOPT(M60,($E60-'Pricing Inputs'!$X95*$D60),$CV60,0,($CQ60+IF(Smile=TRUE,VLOOKUP(MAX(-5,$H60-M60),Volsmile,2),0)),$CT60,$CU60,($A60-DateToday)+15,ABS(Option-2),0)-V60)),0))</f>
        <v xml:space="preserve"> </v>
      </c>
      <c r="AF60" s="351" t="str">
        <f>IF($A60="N/A"," ",IF(OR(Dayrun&lt;=2,Dayrun&gt;=10),IF(OffPeakEx=TRUE,MAX(0,(_xll.xSPRDOPT(N60,($E60-'Pricing Inputs'!$X95*$D60),$CV60,0,($CQ60+IF(Smile=TRUE,VLOOKUP(MAX(-5,$H60-N60),Volsmile,2),0)),$CT60,$CU60,($A60-DateToday)+15,ABS(Option-2),0)-W60)),0),0))</f>
        <v xml:space="preserve"> </v>
      </c>
      <c r="AG60" s="351" t="str">
        <f>IF($A60="N/A"," ",IF(OR(Dayrun=1,Dayrun=5,Dayrun=8,Dayrun=11),MAX(0,(_xll.xSPRDOPT(O60,($E60-'Pricing Inputs'!$X95*$D60),$CV60,0,($CQ60+IF(Smile=TRUE,VLOOKUP(MAX(-5,$H60-O60),Volsmile,2),0)),$CT60,$CU60,($A60-DateToday)+15,ABS(Option-2),0)-X60)),0))</f>
        <v xml:space="preserve"> </v>
      </c>
      <c r="AH60" s="351" t="str">
        <f>IF($A60="N/A"," ",IF(OR(Dayrun=1,Dayrun=8,Dayrun=11),MAX(0,(_xll.xSPRDOPT(P60,($E60-'Pricing Inputs'!$X95*$D60),$CV60,0,($CQ60+IF(Smile=TRUE,VLOOKUP(MAX(-5,$H60-P60),Volsmile,2),0)),$CT60,$CU60,($A60-DateToday)+15,ABS(Option-2),0)-Y60)),0))</f>
        <v xml:space="preserve"> </v>
      </c>
      <c r="AI60" s="351" t="str">
        <f>IF($A60="N/A"," ",IF(OR(Dayrun&lt;=2,Dayrun&gt;=11),IF(OffPeakEx=TRUE,MAX(0,(_xll.xSPRDOPT(Q60,($E60-'Pricing Inputs'!$X95*$D60),$CV60,0,($CQ60+IF(Smile=TRUE,VLOOKUP(MAX(-5,$H60-Q60),Volsmile,2),0)),$CT60,$CU60,($A60-DateToday)+15,ABS(Option-2),0)-Z60)),0),0))</f>
        <v xml:space="preserve"> </v>
      </c>
      <c r="AJ60" s="355" t="str">
        <f t="shared" si="55"/>
        <v xml:space="preserve"> </v>
      </c>
      <c r="AK60" s="356" t="str">
        <f t="shared" si="56"/>
        <v xml:space="preserve"> </v>
      </c>
      <c r="AL60" s="356" t="str">
        <f t="shared" si="57"/>
        <v xml:space="preserve"> </v>
      </c>
      <c r="AM60" s="356" t="str">
        <f t="shared" si="58"/>
        <v xml:space="preserve"> </v>
      </c>
      <c r="AN60" s="356" t="str">
        <f t="shared" si="59"/>
        <v xml:space="preserve"> </v>
      </c>
      <c r="AO60" s="356" t="str">
        <f t="shared" si="60"/>
        <v xml:space="preserve"> </v>
      </c>
      <c r="AP60" s="356" t="str">
        <f t="shared" si="61"/>
        <v xml:space="preserve"> </v>
      </c>
      <c r="AQ60" s="356" t="str">
        <f t="shared" si="62"/>
        <v xml:space="preserve"> </v>
      </c>
      <c r="AR60" s="357" t="str">
        <f t="shared" si="63"/>
        <v xml:space="preserve"> </v>
      </c>
      <c r="AS60" s="364" t="str">
        <f t="shared" si="64"/>
        <v xml:space="preserve"> </v>
      </c>
      <c r="AT60" s="364" t="str">
        <f t="shared" si="65"/>
        <v xml:space="preserve"> </v>
      </c>
      <c r="AU60" s="364" t="str">
        <f t="shared" si="66"/>
        <v xml:space="preserve"> </v>
      </c>
      <c r="AV60" s="364" t="str">
        <f t="shared" si="67"/>
        <v xml:space="preserve"> </v>
      </c>
      <c r="AW60" s="364" t="str">
        <f t="shared" si="68"/>
        <v xml:space="preserve"> </v>
      </c>
      <c r="AX60" s="364" t="str">
        <f t="shared" si="69"/>
        <v xml:space="preserve"> </v>
      </c>
      <c r="AY60" s="364" t="str">
        <f t="shared" si="70"/>
        <v xml:space="preserve"> </v>
      </c>
      <c r="AZ60" s="364" t="str">
        <f t="shared" si="71"/>
        <v xml:space="preserve"> </v>
      </c>
      <c r="BA60" s="365" t="str">
        <f t="shared" si="72"/>
        <v xml:space="preserve"> </v>
      </c>
      <c r="BB60" s="461" t="str">
        <f>IF($A60="N/A"," ",IF(Dayrun&gt;=3,(MAX(0,(_xll.xSPRDOPT(I60,($E60-'Pricing Inputs'!$X95*$D60),$CV60,0,($CN60+IF(Smile=TRUE,VLOOKUP(MAX(-5,$H60-I60),Volsmile,2),0)),$CT60,$CU60,($A60-DateToday)+15,ABS(Option-2),1)*DE60*8))),0))</f>
        <v xml:space="preserve"> </v>
      </c>
      <c r="BC60" s="460" t="str">
        <f>IF($A60="N/A"," ",IF(Dayrun&gt;=6,MAX(0,(_xll.xSPRDOPT(J60,($E60-'Pricing Inputs'!$X95*$D60),$CV60,0,($CN60+IF(Smile=TRUE,VLOOKUP(MAX(-5,$H60-J60),Volsmile,2),0)),$CT60,$CU60,($A60-DateToday)+15,ABS(Option-2),1)*DE60*8)),0))</f>
        <v xml:space="preserve"> </v>
      </c>
      <c r="BD60" s="460" t="str">
        <f>IF($A60="N/A"," ",IF(OR(Dayrun&lt;=2,Dayrun&gt;=9),IF(OffPeakEx=TRUE,MAX(0,(_xll.xSPRDOPT(K60,($E60-'Pricing Inputs'!$X95*$D60),$CV60,0,($CQ60+IF(Smile=TRUE,VLOOKUP(MAX(-5,$H60-K60),Volsmile,2),0)),$CT60,$CU60,($A60-DateToday)+15,ABS(Option-2),1)*DE60*8)),0),0))</f>
        <v xml:space="preserve"> </v>
      </c>
      <c r="BE60" s="460" t="str">
        <f>IF($A60="N/A"," ",IF(OR(Dayrun=1,Dayrun=4,Dayrun=5,Dayrun=7,Dayrun=8,Dayrun=10,Dayrun=11),MAX(0,(_xll.xSPRDOPT(L60,($E60-'Pricing Inputs'!$X95*$D60),$CV60,0,($CQ60+IF(Smile=TRUE,VLOOKUP(MAX(-5,$H60-L60),Volsmile,2),0)),$CT60,$CU60,($A60-DateToday)+15,ABS(Option-2),1)*DF60*8)),0))</f>
        <v xml:space="preserve"> </v>
      </c>
      <c r="BF60" s="460" t="str">
        <f>IF($A60="N/A"," ",IF(OR(Dayrun=1,Dayrun=7,Dayrun=8,Dayrun=10,Dayrun=11),MAX(0,(_xll.xSPRDOPT(M60,($E60-'Pricing Inputs'!$X95*$D60),$CV60,0,($CQ60+IF(Smile=TRUE,VLOOKUP(MAX(-5,$H60-M60),Volsmile,2),0)),$CT60,$CU60,($A60-DateToday)+15,ABS(Option-2),1)*DF60*8)),0))</f>
        <v xml:space="preserve"> </v>
      </c>
      <c r="BG60" s="460" t="str">
        <f>IF($A60="N/A"," ",IF(OR(Dayrun&lt;=2,Dayrun&gt;=10),IF(OffPeakEx=TRUE,MAX(0,(_xll.xSPRDOPT(N60,($E60-'Pricing Inputs'!$X95*$D60),$CV60,0,($CQ60+IF(Smile=TRUE,VLOOKUP(MAX(-5,$H60-N60),Volsmile,2),0)),$CT60,$CU60,($A60-DateToday)+15,ABS(Option-2),1)*DF60*8)),0),0))</f>
        <v xml:space="preserve"> </v>
      </c>
      <c r="BH60" s="460" t="str">
        <f>IF($A60="N/A"," ",IF(OR(Dayrun=1,Dayrun=5,Dayrun=8,Dayrun=11),MAX(0,(_xll.xSPRDOPT(O60,($E60-'Pricing Inputs'!$X95*$D60),$CV60,0,($CQ60+IF(Smile=TRUE,VLOOKUP(MAX(-5,$H60-O60),Volsmile,2),0)),$CT60,$CU60,($A60-DateToday)+15,ABS(Option-2),1)*DG60*8)),0))</f>
        <v xml:space="preserve"> </v>
      </c>
      <c r="BI60" s="460" t="str">
        <f>IF($A60="N/A"," ",IF(OR(Dayrun=1,Dayrun=8,Dayrun=11),MAX(0,(_xll.xSPRDOPT(P60,($E60-'Pricing Inputs'!$X95*$D60),$CV60,0,($CQ60+IF(Smile=TRUE,VLOOKUP(MAX(-5,$H60-P60),Volsmile,2),0)),$CT60,$CU60,($A60-DateToday)+15,ABS(Option-2),1)*DG60*8)),0))</f>
        <v xml:space="preserve"> </v>
      </c>
      <c r="BJ60" s="462" t="str">
        <f>IF($A60="N/A"," ",IF(OR(Dayrun&lt;=2,Dayrun&gt;=11),IF(OffPeakEx=TRUE,MAX(0,(_xll.xSPRDOPT(Q60,($E60-'Pricing Inputs'!$X95*$D60),$CV60,0,($CQ60+IF(Smile=TRUE,VLOOKUP(MAX(-5,$H60-Q60),Volsmile,2),0)),$CT60,$CU60,($A60-DateToday)+15,ABS(Option-2),1)*DG60*8)),0),0))</f>
        <v xml:space="preserve"> </v>
      </c>
      <c r="BK60" s="358" t="str">
        <f t="shared" si="0"/>
        <v xml:space="preserve"> </v>
      </c>
      <c r="BL60" s="359" t="str">
        <f t="shared" si="1"/>
        <v xml:space="preserve"> </v>
      </c>
      <c r="BM60" s="359" t="str">
        <f t="shared" si="2"/>
        <v xml:space="preserve"> </v>
      </c>
      <c r="BN60" s="359" t="str">
        <f t="shared" si="3"/>
        <v xml:space="preserve"> </v>
      </c>
      <c r="BO60" s="359" t="str">
        <f t="shared" si="4"/>
        <v xml:space="preserve"> </v>
      </c>
      <c r="BP60" s="359" t="str">
        <f t="shared" si="5"/>
        <v xml:space="preserve"> </v>
      </c>
      <c r="BQ60" s="359" t="str">
        <f t="shared" si="6"/>
        <v xml:space="preserve"> </v>
      </c>
      <c r="BR60" s="359" t="str">
        <f t="shared" si="7"/>
        <v xml:space="preserve"> </v>
      </c>
      <c r="BS60" s="360" t="str">
        <f t="shared" si="8"/>
        <v xml:space="preserve"> </v>
      </c>
      <c r="BT60" s="361" t="str">
        <f t="shared" si="9"/>
        <v xml:space="preserve"> </v>
      </c>
      <c r="BU60" s="362" t="str">
        <f t="shared" si="10"/>
        <v xml:space="preserve"> </v>
      </c>
      <c r="BV60" s="362" t="str">
        <f t="shared" si="11"/>
        <v xml:space="preserve"> </v>
      </c>
      <c r="BW60" s="362" t="str">
        <f t="shared" si="12"/>
        <v xml:space="preserve"> </v>
      </c>
      <c r="BX60" s="362" t="str">
        <f t="shared" si="13"/>
        <v xml:space="preserve"> </v>
      </c>
      <c r="BY60" s="362" t="str">
        <f t="shared" si="14"/>
        <v xml:space="preserve"> </v>
      </c>
      <c r="BZ60" s="362" t="str">
        <f t="shared" si="15"/>
        <v xml:space="preserve"> </v>
      </c>
      <c r="CA60" s="362" t="str">
        <f t="shared" si="16"/>
        <v xml:space="preserve"> </v>
      </c>
      <c r="CB60" s="363" t="str">
        <f t="shared" si="17"/>
        <v xml:space="preserve"> </v>
      </c>
      <c r="CC60" s="366" t="str">
        <f t="shared" si="18"/>
        <v xml:space="preserve"> </v>
      </c>
      <c r="CD60" s="367" t="str">
        <f t="shared" si="19"/>
        <v xml:space="preserve"> </v>
      </c>
      <c r="CE60" s="367" t="str">
        <f t="shared" si="20"/>
        <v xml:space="preserve"> </v>
      </c>
      <c r="CF60" s="367" t="str">
        <f t="shared" si="21"/>
        <v xml:space="preserve"> </v>
      </c>
      <c r="CG60" s="367" t="str">
        <f t="shared" si="22"/>
        <v xml:space="preserve"> </v>
      </c>
      <c r="CH60" s="367" t="str">
        <f t="shared" si="23"/>
        <v xml:space="preserve"> </v>
      </c>
      <c r="CI60" s="367" t="str">
        <f t="shared" si="24"/>
        <v xml:space="preserve"> </v>
      </c>
      <c r="CJ60" s="367" t="str">
        <f t="shared" si="25"/>
        <v xml:space="preserve"> </v>
      </c>
      <c r="CK60" s="368" t="str">
        <f t="shared" si="26"/>
        <v xml:space="preserve"> </v>
      </c>
      <c r="CL60" s="369" t="str">
        <f t="shared" si="73"/>
        <v xml:space="preserve"> </v>
      </c>
      <c r="CM60" s="370" t="str">
        <f t="shared" si="74"/>
        <v xml:space="preserve"> </v>
      </c>
      <c r="CN60" s="370" t="str">
        <f t="shared" si="75"/>
        <v xml:space="preserve"> </v>
      </c>
      <c r="CO60" s="370" t="str">
        <f t="shared" si="76"/>
        <v xml:space="preserve"> </v>
      </c>
      <c r="CP60" s="370" t="str">
        <f t="shared" si="77"/>
        <v xml:space="preserve"> </v>
      </c>
      <c r="CQ60" s="370" t="str">
        <f t="shared" si="78"/>
        <v xml:space="preserve"> </v>
      </c>
      <c r="CR60" s="370" t="str">
        <f t="shared" si="27"/>
        <v xml:space="preserve"> </v>
      </c>
      <c r="CS60" s="370" t="str">
        <f t="shared" si="28"/>
        <v xml:space="preserve"> </v>
      </c>
      <c r="CT60" s="370" t="str">
        <f t="shared" si="29"/>
        <v xml:space="preserve"> </v>
      </c>
      <c r="CU60" s="370" t="str">
        <f>IF($A60="N/A"," ",IF('Pricing Inputs'!$AR$23=TRUE,Inputs!$S$22,VLOOKUP($A60,CorrelationTable,2,FALSE)))</f>
        <v xml:space="preserve"> </v>
      </c>
      <c r="CV60" s="371" t="str">
        <f>IF($A60="N/A"," ",F60+G60+(D60*('Pricing Inputs'!X95)))</f>
        <v xml:space="preserve"> </v>
      </c>
      <c r="CW60" s="372" t="str">
        <f>IF($A60="N/A"," ",IF(PV=1,0,'Pricing Inputs'!Y95))</f>
        <v xml:space="preserve"> </v>
      </c>
      <c r="CX60" s="373" t="str">
        <f t="shared" si="30"/>
        <v xml:space="preserve"> </v>
      </c>
      <c r="CY60" s="417" t="str">
        <f>IF($A60="N/A"," ",(IF(MONTH(A60)&gt;=4,IF(MONTH(A60)&lt;=10,Inputs!$S$26,Inputs!$S$27),Inputs!$S$27))*$CX60)</f>
        <v xml:space="preserve"> </v>
      </c>
      <c r="CZ60" s="374" t="str">
        <f t="shared" si="79"/>
        <v xml:space="preserve"> </v>
      </c>
      <c r="DA60" s="446" t="str">
        <f t="shared" si="80"/>
        <v xml:space="preserve"> </v>
      </c>
      <c r="DB60" s="375" t="str">
        <f t="shared" si="81"/>
        <v xml:space="preserve"> </v>
      </c>
      <c r="DC60" s="375" t="str">
        <f t="shared" si="82"/>
        <v xml:space="preserve"> </v>
      </c>
      <c r="DD60" s="376" t="str">
        <f t="shared" si="83"/>
        <v xml:space="preserve"> </v>
      </c>
      <c r="DE60" s="377" t="str">
        <f t="shared" si="84"/>
        <v xml:space="preserve"> </v>
      </c>
      <c r="DF60" s="378" t="str">
        <f t="shared" si="85"/>
        <v xml:space="preserve"> </v>
      </c>
      <c r="DG60" s="379" t="str">
        <f t="shared" si="86"/>
        <v xml:space="preserve"> </v>
      </c>
      <c r="DH60" s="380" t="str">
        <f>IF($A60="N/A"," ",IF(Option=1,$D60*Inputs!$S$15*SUM(AS60:BA60),0))</f>
        <v xml:space="preserve"> </v>
      </c>
      <c r="DI60" s="381" t="str">
        <f>IF($A60="N/A"," ",IF(Option=1,$D60*Inputs!$S$16*SUM(AS60:BA60),0))</f>
        <v xml:space="preserve"> </v>
      </c>
      <c r="DJ60" s="463" t="str">
        <f t="shared" si="87"/>
        <v xml:space="preserve"> </v>
      </c>
      <c r="DK60" s="463" t="str">
        <f t="shared" si="88"/>
        <v xml:space="preserve"> </v>
      </c>
      <c r="DL60" s="463" t="str">
        <f t="shared" si="89"/>
        <v xml:space="preserve"> </v>
      </c>
      <c r="DM60" s="463" t="str">
        <f t="shared" si="90"/>
        <v xml:space="preserve"> </v>
      </c>
    </row>
    <row r="61" spans="1:117" x14ac:dyDescent="0.2">
      <c r="A61" s="343" t="str">
        <f>IF(A60="N/A","N/A",IF(EDATE(A60,1)&gt;Inputs!$S$5,"N/A",EDATE(A60,1)))</f>
        <v>N/A</v>
      </c>
      <c r="B61" s="344" t="str">
        <f t="shared" si="31"/>
        <v xml:space="preserve"> </v>
      </c>
      <c r="C61" s="345" t="str">
        <f t="shared" si="32"/>
        <v xml:space="preserve"> </v>
      </c>
      <c r="D61" s="346" t="str">
        <f t="shared" si="33"/>
        <v xml:space="preserve"> </v>
      </c>
      <c r="E61" s="347" t="str">
        <f t="shared" si="34"/>
        <v xml:space="preserve"> </v>
      </c>
      <c r="F61" s="348" t="str">
        <f t="shared" si="35"/>
        <v xml:space="preserve"> </v>
      </c>
      <c r="G61" s="348" t="str">
        <f>IF(A61="N/A"," ",Perstart/VLOOKUP(Dayrun,'Pricing Inputs'!$AQ$4:$AS$14,3)/(CY61/CX61))</f>
        <v xml:space="preserve"> </v>
      </c>
      <c r="H61" s="349" t="str">
        <f t="shared" si="36"/>
        <v xml:space="preserve"> </v>
      </c>
      <c r="I61" s="350" t="str">
        <f t="shared" si="37"/>
        <v xml:space="preserve"> </v>
      </c>
      <c r="J61" s="351" t="str">
        <f t="shared" si="38"/>
        <v xml:space="preserve"> </v>
      </c>
      <c r="K61" s="351" t="str">
        <f t="shared" si="39"/>
        <v xml:space="preserve"> </v>
      </c>
      <c r="L61" s="351" t="str">
        <f t="shared" si="40"/>
        <v xml:space="preserve"> </v>
      </c>
      <c r="M61" s="351" t="str">
        <f t="shared" si="41"/>
        <v xml:space="preserve"> </v>
      </c>
      <c r="N61" s="351" t="str">
        <f t="shared" si="42"/>
        <v xml:space="preserve"> </v>
      </c>
      <c r="O61" s="351" t="str">
        <f t="shared" si="43"/>
        <v xml:space="preserve"> </v>
      </c>
      <c r="P61" s="351" t="str">
        <f t="shared" si="44"/>
        <v xml:space="preserve"> </v>
      </c>
      <c r="Q61" s="352" t="str">
        <f t="shared" si="45"/>
        <v xml:space="preserve"> </v>
      </c>
      <c r="R61" s="353" t="str">
        <f t="shared" si="46"/>
        <v xml:space="preserve"> </v>
      </c>
      <c r="S61" s="347" t="str">
        <f t="shared" si="47"/>
        <v xml:space="preserve"> </v>
      </c>
      <c r="T61" s="347" t="str">
        <f t="shared" si="48"/>
        <v xml:space="preserve"> </v>
      </c>
      <c r="U61" s="347" t="str">
        <f t="shared" si="49"/>
        <v xml:space="preserve"> </v>
      </c>
      <c r="V61" s="347" t="str">
        <f t="shared" si="50"/>
        <v xml:space="preserve"> </v>
      </c>
      <c r="W61" s="347" t="str">
        <f t="shared" si="51"/>
        <v xml:space="preserve"> </v>
      </c>
      <c r="X61" s="347" t="str">
        <f t="shared" si="52"/>
        <v xml:space="preserve"> </v>
      </c>
      <c r="Y61" s="347" t="str">
        <f t="shared" si="53"/>
        <v xml:space="preserve"> </v>
      </c>
      <c r="Z61" s="354" t="str">
        <f t="shared" si="54"/>
        <v xml:space="preserve"> </v>
      </c>
      <c r="AA61" s="350" t="str">
        <f>IF($A61="N/A"," ",IF(Dayrun&gt;=3,(MAX(0,(_xll.xSPRDOPT(I61,($E61-'Pricing Inputs'!$X96*$D61),$CV61,0,($CN61+IF(Smile=TRUE,VLOOKUP(MAX(-5,$H61-I61),Volsmile,2),0)),$CT61,$CU61,($A61-DateToday)+15,ABS(Option-2),0)-R61))),0))</f>
        <v xml:space="preserve"> </v>
      </c>
      <c r="AB61" s="351" t="str">
        <f>IF($A61="N/A"," ",IF(Dayrun&gt;=6,MAX(0,(_xll.xSPRDOPT(J61,($E61-'Pricing Inputs'!$X96*$D61),$CV61,0,($CN61+IF(Smile=TRUE,VLOOKUP(MAX(-5,$H61-J61),Volsmile,2),0)),$CT61,$CU61,($A61-DateToday)+15,ABS(Option-2),0)-S61)),0))</f>
        <v xml:space="preserve"> </v>
      </c>
      <c r="AC61" s="351" t="str">
        <f>IF($A61="N/A"," ",IF(OR(Dayrun&lt;=2,Dayrun&gt;=9),IF(OffPeakEx=TRUE,MAX(0,(_xll.xSPRDOPT(K61,($E61-'Pricing Inputs'!$X96*$D61),$CV61,0,($CQ61+IF(Smile=TRUE,VLOOKUP(MAX(-5,$H61-K61),Volsmile,2),0)),$CT61,$CU61,($A61-DateToday)+15,ABS(Option-2),0)-T61)),0),0))</f>
        <v xml:space="preserve"> </v>
      </c>
      <c r="AD61" s="351" t="str">
        <f>IF($A61="N/A"," ",IF(OR(Dayrun=1,Dayrun=4,Dayrun=5,Dayrun=7,Dayrun=8,Dayrun=10,Dayrun=11),MAX(0,(_xll.xSPRDOPT(L61,($E61-'Pricing Inputs'!$X96*$D61),$CV61,0,($CQ61+IF(Smile=TRUE,VLOOKUP(MAX(-5,$H61-L61),Volsmile,2),0)),$CT61,$CU61,($A61-DateToday)+15,ABS(Option-2),0)-U61)),0))</f>
        <v xml:space="preserve"> </v>
      </c>
      <c r="AE61" s="351" t="str">
        <f>IF($A61="N/A"," ",IF(OR(Dayrun=1,Dayrun=7,Dayrun=8,Dayrun=10,Dayrun=11),MAX(0,(_xll.xSPRDOPT(M61,($E61-'Pricing Inputs'!$X96*$D61),$CV61,0,($CQ61+IF(Smile=TRUE,VLOOKUP(MAX(-5,$H61-M61),Volsmile,2),0)),$CT61,$CU61,($A61-DateToday)+15,ABS(Option-2),0)-V61)),0))</f>
        <v xml:space="preserve"> </v>
      </c>
      <c r="AF61" s="351" t="str">
        <f>IF($A61="N/A"," ",IF(OR(Dayrun&lt;=2,Dayrun&gt;=10),IF(OffPeakEx=TRUE,MAX(0,(_xll.xSPRDOPT(N61,($E61-'Pricing Inputs'!$X96*$D61),$CV61,0,($CQ61+IF(Smile=TRUE,VLOOKUP(MAX(-5,$H61-N61),Volsmile,2),0)),$CT61,$CU61,($A61-DateToday)+15,ABS(Option-2),0)-W61)),0),0))</f>
        <v xml:space="preserve"> </v>
      </c>
      <c r="AG61" s="351" t="str">
        <f>IF($A61="N/A"," ",IF(OR(Dayrun=1,Dayrun=5,Dayrun=8,Dayrun=11),MAX(0,(_xll.xSPRDOPT(O61,($E61-'Pricing Inputs'!$X96*$D61),$CV61,0,($CQ61+IF(Smile=TRUE,VLOOKUP(MAX(-5,$H61-O61),Volsmile,2),0)),$CT61,$CU61,($A61-DateToday)+15,ABS(Option-2),0)-X61)),0))</f>
        <v xml:space="preserve"> </v>
      </c>
      <c r="AH61" s="351" t="str">
        <f>IF($A61="N/A"," ",IF(OR(Dayrun=1,Dayrun=8,Dayrun=11),MAX(0,(_xll.xSPRDOPT(P61,($E61-'Pricing Inputs'!$X96*$D61),$CV61,0,($CQ61+IF(Smile=TRUE,VLOOKUP(MAX(-5,$H61-P61),Volsmile,2),0)),$CT61,$CU61,($A61-DateToday)+15,ABS(Option-2),0)-Y61)),0))</f>
        <v xml:space="preserve"> </v>
      </c>
      <c r="AI61" s="351" t="str">
        <f>IF($A61="N/A"," ",IF(OR(Dayrun&lt;=2,Dayrun&gt;=11),IF(OffPeakEx=TRUE,MAX(0,(_xll.xSPRDOPT(Q61,($E61-'Pricing Inputs'!$X96*$D61),$CV61,0,($CQ61+IF(Smile=TRUE,VLOOKUP(MAX(-5,$H61-Q61),Volsmile,2),0)),$CT61,$CU61,($A61-DateToday)+15,ABS(Option-2),0)-Z61)),0),0))</f>
        <v xml:space="preserve"> </v>
      </c>
      <c r="AJ61" s="355" t="str">
        <f t="shared" si="55"/>
        <v xml:space="preserve"> </v>
      </c>
      <c r="AK61" s="356" t="str">
        <f t="shared" si="56"/>
        <v xml:space="preserve"> </v>
      </c>
      <c r="AL61" s="356" t="str">
        <f t="shared" si="57"/>
        <v xml:space="preserve"> </v>
      </c>
      <c r="AM61" s="356" t="str">
        <f t="shared" si="58"/>
        <v xml:space="preserve"> </v>
      </c>
      <c r="AN61" s="356" t="str">
        <f t="shared" si="59"/>
        <v xml:space="preserve"> </v>
      </c>
      <c r="AO61" s="356" t="str">
        <f t="shared" si="60"/>
        <v xml:space="preserve"> </v>
      </c>
      <c r="AP61" s="356" t="str">
        <f t="shared" si="61"/>
        <v xml:space="preserve"> </v>
      </c>
      <c r="AQ61" s="356" t="str">
        <f t="shared" si="62"/>
        <v xml:space="preserve"> </v>
      </c>
      <c r="AR61" s="357" t="str">
        <f t="shared" si="63"/>
        <v xml:space="preserve"> </v>
      </c>
      <c r="AS61" s="364" t="str">
        <f t="shared" si="64"/>
        <v xml:space="preserve"> </v>
      </c>
      <c r="AT61" s="364" t="str">
        <f t="shared" si="65"/>
        <v xml:space="preserve"> </v>
      </c>
      <c r="AU61" s="364" t="str">
        <f t="shared" si="66"/>
        <v xml:space="preserve"> </v>
      </c>
      <c r="AV61" s="364" t="str">
        <f t="shared" si="67"/>
        <v xml:space="preserve"> </v>
      </c>
      <c r="AW61" s="364" t="str">
        <f t="shared" si="68"/>
        <v xml:space="preserve"> </v>
      </c>
      <c r="AX61" s="364" t="str">
        <f t="shared" si="69"/>
        <v xml:space="preserve"> </v>
      </c>
      <c r="AY61" s="364" t="str">
        <f t="shared" si="70"/>
        <v xml:space="preserve"> </v>
      </c>
      <c r="AZ61" s="364" t="str">
        <f t="shared" si="71"/>
        <v xml:space="preserve"> </v>
      </c>
      <c r="BA61" s="365" t="str">
        <f t="shared" si="72"/>
        <v xml:space="preserve"> </v>
      </c>
      <c r="BB61" s="461" t="str">
        <f>IF($A61="N/A"," ",IF(Dayrun&gt;=3,(MAX(0,(_xll.xSPRDOPT(I61,($E61-'Pricing Inputs'!$X96*$D61),$CV61,0,($CN61+IF(Smile=TRUE,VLOOKUP(MAX(-5,$H61-I61),Volsmile,2),0)),$CT61,$CU61,($A61-DateToday)+15,ABS(Option-2),1)*DE61*8))),0))</f>
        <v xml:space="preserve"> </v>
      </c>
      <c r="BC61" s="460" t="str">
        <f>IF($A61="N/A"," ",IF(Dayrun&gt;=6,MAX(0,(_xll.xSPRDOPT(J61,($E61-'Pricing Inputs'!$X96*$D61),$CV61,0,($CN61+IF(Smile=TRUE,VLOOKUP(MAX(-5,$H61-J61),Volsmile,2),0)),$CT61,$CU61,($A61-DateToday)+15,ABS(Option-2),1)*DE61*8)),0))</f>
        <v xml:space="preserve"> </v>
      </c>
      <c r="BD61" s="460" t="str">
        <f>IF($A61="N/A"," ",IF(OR(Dayrun&lt;=2,Dayrun&gt;=9),IF(OffPeakEx=TRUE,MAX(0,(_xll.xSPRDOPT(K61,($E61-'Pricing Inputs'!$X96*$D61),$CV61,0,($CQ61+IF(Smile=TRUE,VLOOKUP(MAX(-5,$H61-K61),Volsmile,2),0)),$CT61,$CU61,($A61-DateToday)+15,ABS(Option-2),1)*DE61*8)),0),0))</f>
        <v xml:space="preserve"> </v>
      </c>
      <c r="BE61" s="460" t="str">
        <f>IF($A61="N/A"," ",IF(OR(Dayrun=1,Dayrun=4,Dayrun=5,Dayrun=7,Dayrun=8,Dayrun=10,Dayrun=11),MAX(0,(_xll.xSPRDOPT(L61,($E61-'Pricing Inputs'!$X96*$D61),$CV61,0,($CQ61+IF(Smile=TRUE,VLOOKUP(MAX(-5,$H61-L61),Volsmile,2),0)),$CT61,$CU61,($A61-DateToday)+15,ABS(Option-2),1)*DF61*8)),0))</f>
        <v xml:space="preserve"> </v>
      </c>
      <c r="BF61" s="460" t="str">
        <f>IF($A61="N/A"," ",IF(OR(Dayrun=1,Dayrun=7,Dayrun=8,Dayrun=10,Dayrun=11),MAX(0,(_xll.xSPRDOPT(M61,($E61-'Pricing Inputs'!$X96*$D61),$CV61,0,($CQ61+IF(Smile=TRUE,VLOOKUP(MAX(-5,$H61-M61),Volsmile,2),0)),$CT61,$CU61,($A61-DateToday)+15,ABS(Option-2),1)*DF61*8)),0))</f>
        <v xml:space="preserve"> </v>
      </c>
      <c r="BG61" s="460" t="str">
        <f>IF($A61="N/A"," ",IF(OR(Dayrun&lt;=2,Dayrun&gt;=10),IF(OffPeakEx=TRUE,MAX(0,(_xll.xSPRDOPT(N61,($E61-'Pricing Inputs'!$X96*$D61),$CV61,0,($CQ61+IF(Smile=TRUE,VLOOKUP(MAX(-5,$H61-N61),Volsmile,2),0)),$CT61,$CU61,($A61-DateToday)+15,ABS(Option-2),1)*DF61*8)),0),0))</f>
        <v xml:space="preserve"> </v>
      </c>
      <c r="BH61" s="460" t="str">
        <f>IF($A61="N/A"," ",IF(OR(Dayrun=1,Dayrun=5,Dayrun=8,Dayrun=11),MAX(0,(_xll.xSPRDOPT(O61,($E61-'Pricing Inputs'!$X96*$D61),$CV61,0,($CQ61+IF(Smile=TRUE,VLOOKUP(MAX(-5,$H61-O61),Volsmile,2),0)),$CT61,$CU61,($A61-DateToday)+15,ABS(Option-2),1)*DG61*8)),0))</f>
        <v xml:space="preserve"> </v>
      </c>
      <c r="BI61" s="460" t="str">
        <f>IF($A61="N/A"," ",IF(OR(Dayrun=1,Dayrun=8,Dayrun=11),MAX(0,(_xll.xSPRDOPT(P61,($E61-'Pricing Inputs'!$X96*$D61),$CV61,0,($CQ61+IF(Smile=TRUE,VLOOKUP(MAX(-5,$H61-P61),Volsmile,2),0)),$CT61,$CU61,($A61-DateToday)+15,ABS(Option-2),1)*DG61*8)),0))</f>
        <v xml:space="preserve"> </v>
      </c>
      <c r="BJ61" s="462" t="str">
        <f>IF($A61="N/A"," ",IF(OR(Dayrun&lt;=2,Dayrun&gt;=11),IF(OffPeakEx=TRUE,MAX(0,(_xll.xSPRDOPT(Q61,($E61-'Pricing Inputs'!$X96*$D61),$CV61,0,($CQ61+IF(Smile=TRUE,VLOOKUP(MAX(-5,$H61-Q61),Volsmile,2),0)),$CT61,$CU61,($A61-DateToday)+15,ABS(Option-2),1)*DG61*8)),0),0))</f>
        <v xml:space="preserve"> </v>
      </c>
      <c r="BK61" s="358" t="str">
        <f t="shared" si="0"/>
        <v xml:space="preserve"> </v>
      </c>
      <c r="BL61" s="359" t="str">
        <f t="shared" si="1"/>
        <v xml:space="preserve"> </v>
      </c>
      <c r="BM61" s="359" t="str">
        <f t="shared" si="2"/>
        <v xml:space="preserve"> </v>
      </c>
      <c r="BN61" s="359" t="str">
        <f t="shared" si="3"/>
        <v xml:space="preserve"> </v>
      </c>
      <c r="BO61" s="359" t="str">
        <f t="shared" si="4"/>
        <v xml:space="preserve"> </v>
      </c>
      <c r="BP61" s="359" t="str">
        <f t="shared" si="5"/>
        <v xml:space="preserve"> </v>
      </c>
      <c r="BQ61" s="359" t="str">
        <f t="shared" si="6"/>
        <v xml:space="preserve"> </v>
      </c>
      <c r="BR61" s="359" t="str">
        <f t="shared" si="7"/>
        <v xml:space="preserve"> </v>
      </c>
      <c r="BS61" s="360" t="str">
        <f t="shared" si="8"/>
        <v xml:space="preserve"> </v>
      </c>
      <c r="BT61" s="361" t="str">
        <f t="shared" si="9"/>
        <v xml:space="preserve"> </v>
      </c>
      <c r="BU61" s="362" t="str">
        <f t="shared" si="10"/>
        <v xml:space="preserve"> </v>
      </c>
      <c r="BV61" s="362" t="str">
        <f t="shared" si="11"/>
        <v xml:space="preserve"> </v>
      </c>
      <c r="BW61" s="362" t="str">
        <f t="shared" si="12"/>
        <v xml:space="preserve"> </v>
      </c>
      <c r="BX61" s="362" t="str">
        <f t="shared" si="13"/>
        <v xml:space="preserve"> </v>
      </c>
      <c r="BY61" s="362" t="str">
        <f t="shared" si="14"/>
        <v xml:space="preserve"> </v>
      </c>
      <c r="BZ61" s="362" t="str">
        <f t="shared" si="15"/>
        <v xml:space="preserve"> </v>
      </c>
      <c r="CA61" s="362" t="str">
        <f t="shared" si="16"/>
        <v xml:space="preserve"> </v>
      </c>
      <c r="CB61" s="363" t="str">
        <f t="shared" si="17"/>
        <v xml:space="preserve"> </v>
      </c>
      <c r="CC61" s="366" t="str">
        <f t="shared" si="18"/>
        <v xml:space="preserve"> </v>
      </c>
      <c r="CD61" s="367" t="str">
        <f t="shared" si="19"/>
        <v xml:space="preserve"> </v>
      </c>
      <c r="CE61" s="367" t="str">
        <f t="shared" si="20"/>
        <v xml:space="preserve"> </v>
      </c>
      <c r="CF61" s="367" t="str">
        <f t="shared" si="21"/>
        <v xml:space="preserve"> </v>
      </c>
      <c r="CG61" s="367" t="str">
        <f t="shared" si="22"/>
        <v xml:space="preserve"> </v>
      </c>
      <c r="CH61" s="367" t="str">
        <f t="shared" si="23"/>
        <v xml:space="preserve"> </v>
      </c>
      <c r="CI61" s="367" t="str">
        <f t="shared" si="24"/>
        <v xml:space="preserve"> </v>
      </c>
      <c r="CJ61" s="367" t="str">
        <f t="shared" si="25"/>
        <v xml:space="preserve"> </v>
      </c>
      <c r="CK61" s="368" t="str">
        <f t="shared" si="26"/>
        <v xml:space="preserve"> </v>
      </c>
      <c r="CL61" s="369" t="str">
        <f t="shared" si="73"/>
        <v xml:space="preserve"> </v>
      </c>
      <c r="CM61" s="370" t="str">
        <f t="shared" si="74"/>
        <v xml:space="preserve"> </v>
      </c>
      <c r="CN61" s="370" t="str">
        <f t="shared" si="75"/>
        <v xml:space="preserve"> </v>
      </c>
      <c r="CO61" s="370" t="str">
        <f t="shared" si="76"/>
        <v xml:space="preserve"> </v>
      </c>
      <c r="CP61" s="370" t="str">
        <f t="shared" si="77"/>
        <v xml:space="preserve"> </v>
      </c>
      <c r="CQ61" s="370" t="str">
        <f t="shared" si="78"/>
        <v xml:space="preserve"> </v>
      </c>
      <c r="CR61" s="370" t="str">
        <f t="shared" si="27"/>
        <v xml:space="preserve"> </v>
      </c>
      <c r="CS61" s="370" t="str">
        <f t="shared" si="28"/>
        <v xml:space="preserve"> </v>
      </c>
      <c r="CT61" s="370" t="str">
        <f t="shared" si="29"/>
        <v xml:space="preserve"> </v>
      </c>
      <c r="CU61" s="370" t="str">
        <f>IF($A61="N/A"," ",IF('Pricing Inputs'!$AR$23=TRUE,Inputs!$S$22,VLOOKUP($A61,CorrelationTable,2,FALSE)))</f>
        <v xml:space="preserve"> </v>
      </c>
      <c r="CV61" s="371" t="str">
        <f>IF($A61="N/A"," ",F61+G61+(D61*('Pricing Inputs'!X96)))</f>
        <v xml:space="preserve"> </v>
      </c>
      <c r="CW61" s="372" t="str">
        <f>IF($A61="N/A"," ",IF(PV=1,0,'Pricing Inputs'!Y96))</f>
        <v xml:space="preserve"> </v>
      </c>
      <c r="CX61" s="373" t="str">
        <f t="shared" si="30"/>
        <v xml:space="preserve"> </v>
      </c>
      <c r="CY61" s="417" t="str">
        <f>IF($A61="N/A"," ",(IF(MONTH(A61)&gt;=4,IF(MONTH(A61)&lt;=10,Inputs!$S$26,Inputs!$S$27),Inputs!$S$27))*$CX61)</f>
        <v xml:space="preserve"> </v>
      </c>
      <c r="CZ61" s="374" t="str">
        <f t="shared" si="79"/>
        <v xml:space="preserve"> </v>
      </c>
      <c r="DA61" s="446" t="str">
        <f t="shared" si="80"/>
        <v xml:space="preserve"> </v>
      </c>
      <c r="DB61" s="375" t="str">
        <f t="shared" si="81"/>
        <v xml:space="preserve"> </v>
      </c>
      <c r="DC61" s="375" t="str">
        <f t="shared" si="82"/>
        <v xml:space="preserve"> </v>
      </c>
      <c r="DD61" s="376" t="str">
        <f t="shared" si="83"/>
        <v xml:space="preserve"> </v>
      </c>
      <c r="DE61" s="377" t="str">
        <f t="shared" si="84"/>
        <v xml:space="preserve"> </v>
      </c>
      <c r="DF61" s="378" t="str">
        <f t="shared" si="85"/>
        <v xml:space="preserve"> </v>
      </c>
      <c r="DG61" s="379" t="str">
        <f t="shared" si="86"/>
        <v xml:space="preserve"> </v>
      </c>
      <c r="DH61" s="380" t="str">
        <f>IF($A61="N/A"," ",IF(Option=1,$D61*Inputs!$S$15*SUM(AS61:BA61),0))</f>
        <v xml:space="preserve"> </v>
      </c>
      <c r="DI61" s="381" t="str">
        <f>IF($A61="N/A"," ",IF(Option=1,$D61*Inputs!$S$16*SUM(AS61:BA61),0))</f>
        <v xml:space="preserve"> </v>
      </c>
      <c r="DJ61" s="463" t="str">
        <f t="shared" si="87"/>
        <v xml:space="preserve"> </v>
      </c>
      <c r="DK61" s="463" t="str">
        <f t="shared" si="88"/>
        <v xml:space="preserve"> </v>
      </c>
      <c r="DL61" s="463" t="str">
        <f t="shared" si="89"/>
        <v xml:space="preserve"> </v>
      </c>
      <c r="DM61" s="463" t="str">
        <f t="shared" si="90"/>
        <v xml:space="preserve"> </v>
      </c>
    </row>
    <row r="62" spans="1:117" x14ac:dyDescent="0.2">
      <c r="A62" s="343" t="str">
        <f>IF(A61="N/A","N/A",IF(EDATE(A61,1)&gt;Inputs!$S$5,"N/A",EDATE(A61,1)))</f>
        <v>N/A</v>
      </c>
      <c r="B62" s="344" t="str">
        <f t="shared" si="31"/>
        <v xml:space="preserve"> </v>
      </c>
      <c r="C62" s="345" t="str">
        <f t="shared" si="32"/>
        <v xml:space="preserve"> </v>
      </c>
      <c r="D62" s="346" t="str">
        <f t="shared" si="33"/>
        <v xml:space="preserve"> </v>
      </c>
      <c r="E62" s="347" t="str">
        <f t="shared" si="34"/>
        <v xml:space="preserve"> </v>
      </c>
      <c r="F62" s="348" t="str">
        <f t="shared" si="35"/>
        <v xml:space="preserve"> </v>
      </c>
      <c r="G62" s="348" t="str">
        <f>IF(A62="N/A"," ",Perstart/VLOOKUP(Dayrun,'Pricing Inputs'!$AQ$4:$AS$14,3)/(CY62/CX62))</f>
        <v xml:space="preserve"> </v>
      </c>
      <c r="H62" s="349" t="str">
        <f t="shared" si="36"/>
        <v xml:space="preserve"> </v>
      </c>
      <c r="I62" s="350" t="str">
        <f t="shared" si="37"/>
        <v xml:space="preserve"> </v>
      </c>
      <c r="J62" s="351" t="str">
        <f t="shared" si="38"/>
        <v xml:space="preserve"> </v>
      </c>
      <c r="K62" s="351" t="str">
        <f t="shared" si="39"/>
        <v xml:space="preserve"> </v>
      </c>
      <c r="L62" s="351" t="str">
        <f t="shared" si="40"/>
        <v xml:space="preserve"> </v>
      </c>
      <c r="M62" s="351" t="str">
        <f t="shared" si="41"/>
        <v xml:space="preserve"> </v>
      </c>
      <c r="N62" s="351" t="str">
        <f t="shared" si="42"/>
        <v xml:space="preserve"> </v>
      </c>
      <c r="O62" s="351" t="str">
        <f t="shared" si="43"/>
        <v xml:space="preserve"> </v>
      </c>
      <c r="P62" s="351" t="str">
        <f t="shared" si="44"/>
        <v xml:space="preserve"> </v>
      </c>
      <c r="Q62" s="352" t="str">
        <f t="shared" si="45"/>
        <v xml:space="preserve"> </v>
      </c>
      <c r="R62" s="353" t="str">
        <f t="shared" si="46"/>
        <v xml:space="preserve"> </v>
      </c>
      <c r="S62" s="347" t="str">
        <f t="shared" si="47"/>
        <v xml:space="preserve"> </v>
      </c>
      <c r="T62" s="347" t="str">
        <f t="shared" si="48"/>
        <v xml:space="preserve"> </v>
      </c>
      <c r="U62" s="347" t="str">
        <f t="shared" si="49"/>
        <v xml:space="preserve"> </v>
      </c>
      <c r="V62" s="347" t="str">
        <f t="shared" si="50"/>
        <v xml:space="preserve"> </v>
      </c>
      <c r="W62" s="347" t="str">
        <f t="shared" si="51"/>
        <v xml:space="preserve"> </v>
      </c>
      <c r="X62" s="347" t="str">
        <f t="shared" si="52"/>
        <v xml:space="preserve"> </v>
      </c>
      <c r="Y62" s="347" t="str">
        <f t="shared" si="53"/>
        <v xml:space="preserve"> </v>
      </c>
      <c r="Z62" s="354" t="str">
        <f t="shared" si="54"/>
        <v xml:space="preserve"> </v>
      </c>
      <c r="AA62" s="350" t="str">
        <f>IF($A62="N/A"," ",IF(Dayrun&gt;=3,(MAX(0,(_xll.xSPRDOPT(I62,($E62-'Pricing Inputs'!$X97*$D62),$CV62,0,($CN62+IF(Smile=TRUE,VLOOKUP(MAX(-5,$H62-I62),Volsmile,2),0)),$CT62,$CU62,($A62-DateToday)+15,ABS(Option-2),0)-R62))),0))</f>
        <v xml:space="preserve"> </v>
      </c>
      <c r="AB62" s="351" t="str">
        <f>IF($A62="N/A"," ",IF(Dayrun&gt;=6,MAX(0,(_xll.xSPRDOPT(J62,($E62-'Pricing Inputs'!$X97*$D62),$CV62,0,($CN62+IF(Smile=TRUE,VLOOKUP(MAX(-5,$H62-J62),Volsmile,2),0)),$CT62,$CU62,($A62-DateToday)+15,ABS(Option-2),0)-S62)),0))</f>
        <v xml:space="preserve"> </v>
      </c>
      <c r="AC62" s="351" t="str">
        <f>IF($A62="N/A"," ",IF(OR(Dayrun&lt;=2,Dayrun&gt;=9),IF(OffPeakEx=TRUE,MAX(0,(_xll.xSPRDOPT(K62,($E62-'Pricing Inputs'!$X97*$D62),$CV62,0,($CQ62+IF(Smile=TRUE,VLOOKUP(MAX(-5,$H62-K62),Volsmile,2),0)),$CT62,$CU62,($A62-DateToday)+15,ABS(Option-2),0)-T62)),0),0))</f>
        <v xml:space="preserve"> </v>
      </c>
      <c r="AD62" s="351" t="str">
        <f>IF($A62="N/A"," ",IF(OR(Dayrun=1,Dayrun=4,Dayrun=5,Dayrun=7,Dayrun=8,Dayrun=10,Dayrun=11),MAX(0,(_xll.xSPRDOPT(L62,($E62-'Pricing Inputs'!$X97*$D62),$CV62,0,($CQ62+IF(Smile=TRUE,VLOOKUP(MAX(-5,$H62-L62),Volsmile,2),0)),$CT62,$CU62,($A62-DateToday)+15,ABS(Option-2),0)-U62)),0))</f>
        <v xml:space="preserve"> </v>
      </c>
      <c r="AE62" s="351" t="str">
        <f>IF($A62="N/A"," ",IF(OR(Dayrun=1,Dayrun=7,Dayrun=8,Dayrun=10,Dayrun=11),MAX(0,(_xll.xSPRDOPT(M62,($E62-'Pricing Inputs'!$X97*$D62),$CV62,0,($CQ62+IF(Smile=TRUE,VLOOKUP(MAX(-5,$H62-M62),Volsmile,2),0)),$CT62,$CU62,($A62-DateToday)+15,ABS(Option-2),0)-V62)),0))</f>
        <v xml:space="preserve"> </v>
      </c>
      <c r="AF62" s="351" t="str">
        <f>IF($A62="N/A"," ",IF(OR(Dayrun&lt;=2,Dayrun&gt;=10),IF(OffPeakEx=TRUE,MAX(0,(_xll.xSPRDOPT(N62,($E62-'Pricing Inputs'!$X97*$D62),$CV62,0,($CQ62+IF(Smile=TRUE,VLOOKUP(MAX(-5,$H62-N62),Volsmile,2),0)),$CT62,$CU62,($A62-DateToday)+15,ABS(Option-2),0)-W62)),0),0))</f>
        <v xml:space="preserve"> </v>
      </c>
      <c r="AG62" s="351" t="str">
        <f>IF($A62="N/A"," ",IF(OR(Dayrun=1,Dayrun=5,Dayrun=8,Dayrun=11),MAX(0,(_xll.xSPRDOPT(O62,($E62-'Pricing Inputs'!$X97*$D62),$CV62,0,($CQ62+IF(Smile=TRUE,VLOOKUP(MAX(-5,$H62-O62),Volsmile,2),0)),$CT62,$CU62,($A62-DateToday)+15,ABS(Option-2),0)-X62)),0))</f>
        <v xml:space="preserve"> </v>
      </c>
      <c r="AH62" s="351" t="str">
        <f>IF($A62="N/A"," ",IF(OR(Dayrun=1,Dayrun=8,Dayrun=11),MAX(0,(_xll.xSPRDOPT(P62,($E62-'Pricing Inputs'!$X97*$D62),$CV62,0,($CQ62+IF(Smile=TRUE,VLOOKUP(MAX(-5,$H62-P62),Volsmile,2),0)),$CT62,$CU62,($A62-DateToday)+15,ABS(Option-2),0)-Y62)),0))</f>
        <v xml:space="preserve"> </v>
      </c>
      <c r="AI62" s="351" t="str">
        <f>IF($A62="N/A"," ",IF(OR(Dayrun&lt;=2,Dayrun&gt;=11),IF(OffPeakEx=TRUE,MAX(0,(_xll.xSPRDOPT(Q62,($E62-'Pricing Inputs'!$X97*$D62),$CV62,0,($CQ62+IF(Smile=TRUE,VLOOKUP(MAX(-5,$H62-Q62),Volsmile,2),0)),$CT62,$CU62,($A62-DateToday)+15,ABS(Option-2),0)-Z62)),0),0))</f>
        <v xml:space="preserve"> </v>
      </c>
      <c r="AJ62" s="355" t="str">
        <f t="shared" si="55"/>
        <v xml:space="preserve"> </v>
      </c>
      <c r="AK62" s="356" t="str">
        <f t="shared" si="56"/>
        <v xml:space="preserve"> </v>
      </c>
      <c r="AL62" s="356" t="str">
        <f t="shared" si="57"/>
        <v xml:space="preserve"> </v>
      </c>
      <c r="AM62" s="356" t="str">
        <f t="shared" si="58"/>
        <v xml:space="preserve"> </v>
      </c>
      <c r="AN62" s="356" t="str">
        <f t="shared" si="59"/>
        <v xml:space="preserve"> </v>
      </c>
      <c r="AO62" s="356" t="str">
        <f t="shared" si="60"/>
        <v xml:space="preserve"> </v>
      </c>
      <c r="AP62" s="356" t="str">
        <f t="shared" si="61"/>
        <v xml:space="preserve"> </v>
      </c>
      <c r="AQ62" s="356" t="str">
        <f t="shared" si="62"/>
        <v xml:space="preserve"> </v>
      </c>
      <c r="AR62" s="357" t="str">
        <f t="shared" si="63"/>
        <v xml:space="preserve"> </v>
      </c>
      <c r="AS62" s="364" t="str">
        <f t="shared" si="64"/>
        <v xml:space="preserve"> </v>
      </c>
      <c r="AT62" s="364" t="str">
        <f t="shared" si="65"/>
        <v xml:space="preserve"> </v>
      </c>
      <c r="AU62" s="364" t="str">
        <f t="shared" si="66"/>
        <v xml:space="preserve"> </v>
      </c>
      <c r="AV62" s="364" t="str">
        <f t="shared" si="67"/>
        <v xml:space="preserve"> </v>
      </c>
      <c r="AW62" s="364" t="str">
        <f t="shared" si="68"/>
        <v xml:space="preserve"> </v>
      </c>
      <c r="AX62" s="364" t="str">
        <f t="shared" si="69"/>
        <v xml:space="preserve"> </v>
      </c>
      <c r="AY62" s="364" t="str">
        <f t="shared" si="70"/>
        <v xml:space="preserve"> </v>
      </c>
      <c r="AZ62" s="364" t="str">
        <f t="shared" si="71"/>
        <v xml:space="preserve"> </v>
      </c>
      <c r="BA62" s="365" t="str">
        <f t="shared" si="72"/>
        <v xml:space="preserve"> </v>
      </c>
      <c r="BB62" s="461" t="str">
        <f>IF($A62="N/A"," ",IF(Dayrun&gt;=3,(MAX(0,(_xll.xSPRDOPT(I62,($E62-'Pricing Inputs'!$X97*$D62),$CV62,0,($CN62+IF(Smile=TRUE,VLOOKUP(MAX(-5,$H62-I62),Volsmile,2),0)),$CT62,$CU62,($A62-DateToday)+15,ABS(Option-2),1)*DE62*8))),0))</f>
        <v xml:space="preserve"> </v>
      </c>
      <c r="BC62" s="460" t="str">
        <f>IF($A62="N/A"," ",IF(Dayrun&gt;=6,MAX(0,(_xll.xSPRDOPT(J62,($E62-'Pricing Inputs'!$X97*$D62),$CV62,0,($CN62+IF(Smile=TRUE,VLOOKUP(MAX(-5,$H62-J62),Volsmile,2),0)),$CT62,$CU62,($A62-DateToday)+15,ABS(Option-2),1)*DE62*8)),0))</f>
        <v xml:space="preserve"> </v>
      </c>
      <c r="BD62" s="460" t="str">
        <f>IF($A62="N/A"," ",IF(OR(Dayrun&lt;=2,Dayrun&gt;=9),IF(OffPeakEx=TRUE,MAX(0,(_xll.xSPRDOPT(K62,($E62-'Pricing Inputs'!$X97*$D62),$CV62,0,($CQ62+IF(Smile=TRUE,VLOOKUP(MAX(-5,$H62-K62),Volsmile,2),0)),$CT62,$CU62,($A62-DateToday)+15,ABS(Option-2),1)*DE62*8)),0),0))</f>
        <v xml:space="preserve"> </v>
      </c>
      <c r="BE62" s="460" t="str">
        <f>IF($A62="N/A"," ",IF(OR(Dayrun=1,Dayrun=4,Dayrun=5,Dayrun=7,Dayrun=8,Dayrun=10,Dayrun=11),MAX(0,(_xll.xSPRDOPT(L62,($E62-'Pricing Inputs'!$X97*$D62),$CV62,0,($CQ62+IF(Smile=TRUE,VLOOKUP(MAX(-5,$H62-L62),Volsmile,2),0)),$CT62,$CU62,($A62-DateToday)+15,ABS(Option-2),1)*DF62*8)),0))</f>
        <v xml:space="preserve"> </v>
      </c>
      <c r="BF62" s="460" t="str">
        <f>IF($A62="N/A"," ",IF(OR(Dayrun=1,Dayrun=7,Dayrun=8,Dayrun=10,Dayrun=11),MAX(0,(_xll.xSPRDOPT(M62,($E62-'Pricing Inputs'!$X97*$D62),$CV62,0,($CQ62+IF(Smile=TRUE,VLOOKUP(MAX(-5,$H62-M62),Volsmile,2),0)),$CT62,$CU62,($A62-DateToday)+15,ABS(Option-2),1)*DF62*8)),0))</f>
        <v xml:space="preserve"> </v>
      </c>
      <c r="BG62" s="460" t="str">
        <f>IF($A62="N/A"," ",IF(OR(Dayrun&lt;=2,Dayrun&gt;=10),IF(OffPeakEx=TRUE,MAX(0,(_xll.xSPRDOPT(N62,($E62-'Pricing Inputs'!$X97*$D62),$CV62,0,($CQ62+IF(Smile=TRUE,VLOOKUP(MAX(-5,$H62-N62),Volsmile,2),0)),$CT62,$CU62,($A62-DateToday)+15,ABS(Option-2),1)*DF62*8)),0),0))</f>
        <v xml:space="preserve"> </v>
      </c>
      <c r="BH62" s="460" t="str">
        <f>IF($A62="N/A"," ",IF(OR(Dayrun=1,Dayrun=5,Dayrun=8,Dayrun=11),MAX(0,(_xll.xSPRDOPT(O62,($E62-'Pricing Inputs'!$X97*$D62),$CV62,0,($CQ62+IF(Smile=TRUE,VLOOKUP(MAX(-5,$H62-O62),Volsmile,2),0)),$CT62,$CU62,($A62-DateToday)+15,ABS(Option-2),1)*DG62*8)),0))</f>
        <v xml:space="preserve"> </v>
      </c>
      <c r="BI62" s="460" t="str">
        <f>IF($A62="N/A"," ",IF(OR(Dayrun=1,Dayrun=8,Dayrun=11),MAX(0,(_xll.xSPRDOPT(P62,($E62-'Pricing Inputs'!$X97*$D62),$CV62,0,($CQ62+IF(Smile=TRUE,VLOOKUP(MAX(-5,$H62-P62),Volsmile,2),0)),$CT62,$CU62,($A62-DateToday)+15,ABS(Option-2),1)*DG62*8)),0))</f>
        <v xml:space="preserve"> </v>
      </c>
      <c r="BJ62" s="462" t="str">
        <f>IF($A62="N/A"," ",IF(OR(Dayrun&lt;=2,Dayrun&gt;=11),IF(OffPeakEx=TRUE,MAX(0,(_xll.xSPRDOPT(Q62,($E62-'Pricing Inputs'!$X97*$D62),$CV62,0,($CQ62+IF(Smile=TRUE,VLOOKUP(MAX(-5,$H62-Q62),Volsmile,2),0)),$CT62,$CU62,($A62-DateToday)+15,ABS(Option-2),1)*DG62*8)),0),0))</f>
        <v xml:space="preserve"> </v>
      </c>
      <c r="BK62" s="358" t="str">
        <f t="shared" si="0"/>
        <v xml:space="preserve"> </v>
      </c>
      <c r="BL62" s="359" t="str">
        <f t="shared" si="1"/>
        <v xml:space="preserve"> </v>
      </c>
      <c r="BM62" s="359" t="str">
        <f t="shared" si="2"/>
        <v xml:space="preserve"> </v>
      </c>
      <c r="BN62" s="359" t="str">
        <f t="shared" si="3"/>
        <v xml:space="preserve"> </v>
      </c>
      <c r="BO62" s="359" t="str">
        <f t="shared" si="4"/>
        <v xml:space="preserve"> </v>
      </c>
      <c r="BP62" s="359" t="str">
        <f t="shared" si="5"/>
        <v xml:space="preserve"> </v>
      </c>
      <c r="BQ62" s="359" t="str">
        <f t="shared" si="6"/>
        <v xml:space="preserve"> </v>
      </c>
      <c r="BR62" s="359" t="str">
        <f t="shared" si="7"/>
        <v xml:space="preserve"> </v>
      </c>
      <c r="BS62" s="360" t="str">
        <f t="shared" si="8"/>
        <v xml:space="preserve"> </v>
      </c>
      <c r="BT62" s="361" t="str">
        <f t="shared" si="9"/>
        <v xml:space="preserve"> </v>
      </c>
      <c r="BU62" s="362" t="str">
        <f t="shared" si="10"/>
        <v xml:space="preserve"> </v>
      </c>
      <c r="BV62" s="362" t="str">
        <f t="shared" si="11"/>
        <v xml:space="preserve"> </v>
      </c>
      <c r="BW62" s="362" t="str">
        <f t="shared" si="12"/>
        <v xml:space="preserve"> </v>
      </c>
      <c r="BX62" s="362" t="str">
        <f t="shared" si="13"/>
        <v xml:space="preserve"> </v>
      </c>
      <c r="BY62" s="362" t="str">
        <f t="shared" si="14"/>
        <v xml:space="preserve"> </v>
      </c>
      <c r="BZ62" s="362" t="str">
        <f t="shared" si="15"/>
        <v xml:space="preserve"> </v>
      </c>
      <c r="CA62" s="362" t="str">
        <f t="shared" si="16"/>
        <v xml:space="preserve"> </v>
      </c>
      <c r="CB62" s="363" t="str">
        <f t="shared" si="17"/>
        <v xml:space="preserve"> </v>
      </c>
      <c r="CC62" s="366" t="str">
        <f t="shared" si="18"/>
        <v xml:space="preserve"> </v>
      </c>
      <c r="CD62" s="367" t="str">
        <f t="shared" si="19"/>
        <v xml:space="preserve"> </v>
      </c>
      <c r="CE62" s="367" t="str">
        <f t="shared" si="20"/>
        <v xml:space="preserve"> </v>
      </c>
      <c r="CF62" s="367" t="str">
        <f t="shared" si="21"/>
        <v xml:space="preserve"> </v>
      </c>
      <c r="CG62" s="367" t="str">
        <f t="shared" si="22"/>
        <v xml:space="preserve"> </v>
      </c>
      <c r="CH62" s="367" t="str">
        <f t="shared" si="23"/>
        <v xml:space="preserve"> </v>
      </c>
      <c r="CI62" s="367" t="str">
        <f t="shared" si="24"/>
        <v xml:space="preserve"> </v>
      </c>
      <c r="CJ62" s="367" t="str">
        <f t="shared" si="25"/>
        <v xml:space="preserve"> </v>
      </c>
      <c r="CK62" s="368" t="str">
        <f t="shared" si="26"/>
        <v xml:space="preserve"> </v>
      </c>
      <c r="CL62" s="369" t="str">
        <f t="shared" si="73"/>
        <v xml:space="preserve"> </v>
      </c>
      <c r="CM62" s="370" t="str">
        <f t="shared" si="74"/>
        <v xml:space="preserve"> </v>
      </c>
      <c r="CN62" s="370" t="str">
        <f t="shared" si="75"/>
        <v xml:space="preserve"> </v>
      </c>
      <c r="CO62" s="370" t="str">
        <f t="shared" si="76"/>
        <v xml:space="preserve"> </v>
      </c>
      <c r="CP62" s="370" t="str">
        <f t="shared" si="77"/>
        <v xml:space="preserve"> </v>
      </c>
      <c r="CQ62" s="370" t="str">
        <f t="shared" si="78"/>
        <v xml:space="preserve"> </v>
      </c>
      <c r="CR62" s="370" t="str">
        <f t="shared" si="27"/>
        <v xml:space="preserve"> </v>
      </c>
      <c r="CS62" s="370" t="str">
        <f t="shared" si="28"/>
        <v xml:space="preserve"> </v>
      </c>
      <c r="CT62" s="370" t="str">
        <f t="shared" si="29"/>
        <v xml:space="preserve"> </v>
      </c>
      <c r="CU62" s="370" t="str">
        <f>IF($A62="N/A"," ",IF('Pricing Inputs'!$AR$23=TRUE,Inputs!$S$22,VLOOKUP($A62,CorrelationTable,2,FALSE)))</f>
        <v xml:space="preserve"> </v>
      </c>
      <c r="CV62" s="371" t="str">
        <f>IF($A62="N/A"," ",F62+G62+(D62*('Pricing Inputs'!X97)))</f>
        <v xml:space="preserve"> </v>
      </c>
      <c r="CW62" s="372" t="str">
        <f>IF($A62="N/A"," ",IF(PV=1,0,'Pricing Inputs'!Y97))</f>
        <v xml:space="preserve"> </v>
      </c>
      <c r="CX62" s="373" t="str">
        <f t="shared" si="30"/>
        <v xml:space="preserve"> </v>
      </c>
      <c r="CY62" s="417" t="str">
        <f>IF($A62="N/A"," ",(IF(MONTH(A62)&gt;=4,IF(MONTH(A62)&lt;=10,Inputs!$S$26,Inputs!$S$27),Inputs!$S$27))*$CX62)</f>
        <v xml:space="preserve"> </v>
      </c>
      <c r="CZ62" s="374" t="str">
        <f t="shared" si="79"/>
        <v xml:space="preserve"> </v>
      </c>
      <c r="DA62" s="446" t="str">
        <f t="shared" si="80"/>
        <v xml:space="preserve"> </v>
      </c>
      <c r="DB62" s="375" t="str">
        <f t="shared" si="81"/>
        <v xml:space="preserve"> </v>
      </c>
      <c r="DC62" s="375" t="str">
        <f t="shared" si="82"/>
        <v xml:space="preserve"> </v>
      </c>
      <c r="DD62" s="376" t="str">
        <f t="shared" si="83"/>
        <v xml:space="preserve"> </v>
      </c>
      <c r="DE62" s="377" t="str">
        <f t="shared" si="84"/>
        <v xml:space="preserve"> </v>
      </c>
      <c r="DF62" s="378" t="str">
        <f t="shared" si="85"/>
        <v xml:space="preserve"> </v>
      </c>
      <c r="DG62" s="379" t="str">
        <f t="shared" si="86"/>
        <v xml:space="preserve"> </v>
      </c>
      <c r="DH62" s="380" t="str">
        <f>IF($A62="N/A"," ",IF(Option=1,$D62*Inputs!$S$15*SUM(AS62:BA62),0))</f>
        <v xml:space="preserve"> </v>
      </c>
      <c r="DI62" s="381" t="str">
        <f>IF($A62="N/A"," ",IF(Option=1,$D62*Inputs!$S$16*SUM(AS62:BA62),0))</f>
        <v xml:space="preserve"> </v>
      </c>
      <c r="DJ62" s="463" t="str">
        <f t="shared" si="87"/>
        <v xml:space="preserve"> </v>
      </c>
      <c r="DK62" s="463" t="str">
        <f t="shared" si="88"/>
        <v xml:space="preserve"> </v>
      </c>
      <c r="DL62" s="463" t="str">
        <f t="shared" si="89"/>
        <v xml:space="preserve"> </v>
      </c>
      <c r="DM62" s="463" t="str">
        <f t="shared" si="90"/>
        <v xml:space="preserve"> </v>
      </c>
    </row>
    <row r="63" spans="1:117" x14ac:dyDescent="0.2">
      <c r="A63" s="343" t="str">
        <f>IF(A62="N/A","N/A",IF(EDATE(A62,1)&gt;Inputs!$S$5,"N/A",EDATE(A62,1)))</f>
        <v>N/A</v>
      </c>
      <c r="B63" s="344" t="str">
        <f t="shared" si="31"/>
        <v xml:space="preserve"> </v>
      </c>
      <c r="C63" s="345" t="str">
        <f t="shared" si="32"/>
        <v xml:space="preserve"> </v>
      </c>
      <c r="D63" s="346" t="str">
        <f t="shared" si="33"/>
        <v xml:space="preserve"> </v>
      </c>
      <c r="E63" s="347" t="str">
        <f t="shared" si="34"/>
        <v xml:space="preserve"> </v>
      </c>
      <c r="F63" s="348" t="str">
        <f t="shared" si="35"/>
        <v xml:space="preserve"> </v>
      </c>
      <c r="G63" s="348" t="str">
        <f>IF(A63="N/A"," ",Perstart/VLOOKUP(Dayrun,'Pricing Inputs'!$AQ$4:$AS$14,3)/(CY63/CX63))</f>
        <v xml:space="preserve"> </v>
      </c>
      <c r="H63" s="349" t="str">
        <f t="shared" si="36"/>
        <v xml:space="preserve"> </v>
      </c>
      <c r="I63" s="350" t="str">
        <f t="shared" si="37"/>
        <v xml:space="preserve"> </v>
      </c>
      <c r="J63" s="351" t="str">
        <f t="shared" si="38"/>
        <v xml:space="preserve"> </v>
      </c>
      <c r="K63" s="351" t="str">
        <f t="shared" si="39"/>
        <v xml:space="preserve"> </v>
      </c>
      <c r="L63" s="351" t="str">
        <f t="shared" si="40"/>
        <v xml:space="preserve"> </v>
      </c>
      <c r="M63" s="351" t="str">
        <f t="shared" si="41"/>
        <v xml:space="preserve"> </v>
      </c>
      <c r="N63" s="351" t="str">
        <f t="shared" si="42"/>
        <v xml:space="preserve"> </v>
      </c>
      <c r="O63" s="351" t="str">
        <f t="shared" si="43"/>
        <v xml:space="preserve"> </v>
      </c>
      <c r="P63" s="351" t="str">
        <f t="shared" si="44"/>
        <v xml:space="preserve"> </v>
      </c>
      <c r="Q63" s="352" t="str">
        <f t="shared" si="45"/>
        <v xml:space="preserve"> </v>
      </c>
      <c r="R63" s="353" t="str">
        <f t="shared" si="46"/>
        <v xml:space="preserve"> </v>
      </c>
      <c r="S63" s="347" t="str">
        <f t="shared" si="47"/>
        <v xml:space="preserve"> </v>
      </c>
      <c r="T63" s="347" t="str">
        <f t="shared" si="48"/>
        <v xml:space="preserve"> </v>
      </c>
      <c r="U63" s="347" t="str">
        <f t="shared" si="49"/>
        <v xml:space="preserve"> </v>
      </c>
      <c r="V63" s="347" t="str">
        <f t="shared" si="50"/>
        <v xml:space="preserve"> </v>
      </c>
      <c r="W63" s="347" t="str">
        <f t="shared" si="51"/>
        <v xml:space="preserve"> </v>
      </c>
      <c r="X63" s="347" t="str">
        <f t="shared" si="52"/>
        <v xml:space="preserve"> </v>
      </c>
      <c r="Y63" s="347" t="str">
        <f t="shared" si="53"/>
        <v xml:space="preserve"> </v>
      </c>
      <c r="Z63" s="354" t="str">
        <f t="shared" si="54"/>
        <v xml:space="preserve"> </v>
      </c>
      <c r="AA63" s="350" t="str">
        <f>IF($A63="N/A"," ",IF(Dayrun&gt;=3,(MAX(0,(_xll.xSPRDOPT(I63,($E63-'Pricing Inputs'!$X98*$D63),$CV63,0,($CN63+IF(Smile=TRUE,VLOOKUP(MAX(-5,$H63-I63),Volsmile,2),0)),$CT63,$CU63,($A63-DateToday)+15,ABS(Option-2),0)-R63))),0))</f>
        <v xml:space="preserve"> </v>
      </c>
      <c r="AB63" s="351" t="str">
        <f>IF($A63="N/A"," ",IF(Dayrun&gt;=6,MAX(0,(_xll.xSPRDOPT(J63,($E63-'Pricing Inputs'!$X98*$D63),$CV63,0,($CN63+IF(Smile=TRUE,VLOOKUP(MAX(-5,$H63-J63),Volsmile,2),0)),$CT63,$CU63,($A63-DateToday)+15,ABS(Option-2),0)-S63)),0))</f>
        <v xml:space="preserve"> </v>
      </c>
      <c r="AC63" s="351" t="str">
        <f>IF($A63="N/A"," ",IF(OR(Dayrun&lt;=2,Dayrun&gt;=9),IF(OffPeakEx=TRUE,MAX(0,(_xll.xSPRDOPT(K63,($E63-'Pricing Inputs'!$X98*$D63),$CV63,0,($CQ63+IF(Smile=TRUE,VLOOKUP(MAX(-5,$H63-K63),Volsmile,2),0)),$CT63,$CU63,($A63-DateToday)+15,ABS(Option-2),0)-T63)),0),0))</f>
        <v xml:space="preserve"> </v>
      </c>
      <c r="AD63" s="351" t="str">
        <f>IF($A63="N/A"," ",IF(OR(Dayrun=1,Dayrun=4,Dayrun=5,Dayrun=7,Dayrun=8,Dayrun=10,Dayrun=11),MAX(0,(_xll.xSPRDOPT(L63,($E63-'Pricing Inputs'!$X98*$D63),$CV63,0,($CQ63+IF(Smile=TRUE,VLOOKUP(MAX(-5,$H63-L63),Volsmile,2),0)),$CT63,$CU63,($A63-DateToday)+15,ABS(Option-2),0)-U63)),0))</f>
        <v xml:space="preserve"> </v>
      </c>
      <c r="AE63" s="351" t="str">
        <f>IF($A63="N/A"," ",IF(OR(Dayrun=1,Dayrun=7,Dayrun=8,Dayrun=10,Dayrun=11),MAX(0,(_xll.xSPRDOPT(M63,($E63-'Pricing Inputs'!$X98*$D63),$CV63,0,($CQ63+IF(Smile=TRUE,VLOOKUP(MAX(-5,$H63-M63),Volsmile,2),0)),$CT63,$CU63,($A63-DateToday)+15,ABS(Option-2),0)-V63)),0))</f>
        <v xml:space="preserve"> </v>
      </c>
      <c r="AF63" s="351" t="str">
        <f>IF($A63="N/A"," ",IF(OR(Dayrun&lt;=2,Dayrun&gt;=10),IF(OffPeakEx=TRUE,MAX(0,(_xll.xSPRDOPT(N63,($E63-'Pricing Inputs'!$X98*$D63),$CV63,0,($CQ63+IF(Smile=TRUE,VLOOKUP(MAX(-5,$H63-N63),Volsmile,2),0)),$CT63,$CU63,($A63-DateToday)+15,ABS(Option-2),0)-W63)),0),0))</f>
        <v xml:space="preserve"> </v>
      </c>
      <c r="AG63" s="351" t="str">
        <f>IF($A63="N/A"," ",IF(OR(Dayrun=1,Dayrun=5,Dayrun=8,Dayrun=11),MAX(0,(_xll.xSPRDOPT(O63,($E63-'Pricing Inputs'!$X98*$D63),$CV63,0,($CQ63+IF(Smile=TRUE,VLOOKUP(MAX(-5,$H63-O63),Volsmile,2),0)),$CT63,$CU63,($A63-DateToday)+15,ABS(Option-2),0)-X63)),0))</f>
        <v xml:space="preserve"> </v>
      </c>
      <c r="AH63" s="351" t="str">
        <f>IF($A63="N/A"," ",IF(OR(Dayrun=1,Dayrun=8,Dayrun=11),MAX(0,(_xll.xSPRDOPT(P63,($E63-'Pricing Inputs'!$X98*$D63),$CV63,0,($CQ63+IF(Smile=TRUE,VLOOKUP(MAX(-5,$H63-P63),Volsmile,2),0)),$CT63,$CU63,($A63-DateToday)+15,ABS(Option-2),0)-Y63)),0))</f>
        <v xml:space="preserve"> </v>
      </c>
      <c r="AI63" s="351" t="str">
        <f>IF($A63="N/A"," ",IF(OR(Dayrun&lt;=2,Dayrun&gt;=11),IF(OffPeakEx=TRUE,MAX(0,(_xll.xSPRDOPT(Q63,($E63-'Pricing Inputs'!$X98*$D63),$CV63,0,($CQ63+IF(Smile=TRUE,VLOOKUP(MAX(-5,$H63-Q63),Volsmile,2),0)),$CT63,$CU63,($A63-DateToday)+15,ABS(Option-2),0)-Z63)),0),0))</f>
        <v xml:space="preserve"> </v>
      </c>
      <c r="AJ63" s="355" t="str">
        <f t="shared" si="55"/>
        <v xml:space="preserve"> </v>
      </c>
      <c r="AK63" s="356" t="str">
        <f t="shared" si="56"/>
        <v xml:space="preserve"> </v>
      </c>
      <c r="AL63" s="356" t="str">
        <f t="shared" si="57"/>
        <v xml:space="preserve"> </v>
      </c>
      <c r="AM63" s="356" t="str">
        <f t="shared" si="58"/>
        <v xml:space="preserve"> </v>
      </c>
      <c r="AN63" s="356" t="str">
        <f t="shared" si="59"/>
        <v xml:space="preserve"> </v>
      </c>
      <c r="AO63" s="356" t="str">
        <f t="shared" si="60"/>
        <v xml:space="preserve"> </v>
      </c>
      <c r="AP63" s="356" t="str">
        <f t="shared" si="61"/>
        <v xml:space="preserve"> </v>
      </c>
      <c r="AQ63" s="356" t="str">
        <f t="shared" si="62"/>
        <v xml:space="preserve"> </v>
      </c>
      <c r="AR63" s="357" t="str">
        <f t="shared" si="63"/>
        <v xml:space="preserve"> </v>
      </c>
      <c r="AS63" s="364" t="str">
        <f t="shared" si="64"/>
        <v xml:space="preserve"> </v>
      </c>
      <c r="AT63" s="364" t="str">
        <f t="shared" si="65"/>
        <v xml:space="preserve"> </v>
      </c>
      <c r="AU63" s="364" t="str">
        <f t="shared" si="66"/>
        <v xml:space="preserve"> </v>
      </c>
      <c r="AV63" s="364" t="str">
        <f t="shared" si="67"/>
        <v xml:space="preserve"> </v>
      </c>
      <c r="AW63" s="364" t="str">
        <f t="shared" si="68"/>
        <v xml:space="preserve"> </v>
      </c>
      <c r="AX63" s="364" t="str">
        <f t="shared" si="69"/>
        <v xml:space="preserve"> </v>
      </c>
      <c r="AY63" s="364" t="str">
        <f t="shared" si="70"/>
        <v xml:space="preserve"> </v>
      </c>
      <c r="AZ63" s="364" t="str">
        <f t="shared" si="71"/>
        <v xml:space="preserve"> </v>
      </c>
      <c r="BA63" s="365" t="str">
        <f t="shared" si="72"/>
        <v xml:space="preserve"> </v>
      </c>
      <c r="BB63" s="461" t="str">
        <f>IF($A63="N/A"," ",IF(Dayrun&gt;=3,(MAX(0,(_xll.xSPRDOPT(I63,($E63-'Pricing Inputs'!$X98*$D63),$CV63,0,($CN63+IF(Smile=TRUE,VLOOKUP(MAX(-5,$H63-I63),Volsmile,2),0)),$CT63,$CU63,($A63-DateToday)+15,ABS(Option-2),1)*DE63*8))),0))</f>
        <v xml:space="preserve"> </v>
      </c>
      <c r="BC63" s="460" t="str">
        <f>IF($A63="N/A"," ",IF(Dayrun&gt;=6,MAX(0,(_xll.xSPRDOPT(J63,($E63-'Pricing Inputs'!$X98*$D63),$CV63,0,($CN63+IF(Smile=TRUE,VLOOKUP(MAX(-5,$H63-J63),Volsmile,2),0)),$CT63,$CU63,($A63-DateToday)+15,ABS(Option-2),1)*DE63*8)),0))</f>
        <v xml:space="preserve"> </v>
      </c>
      <c r="BD63" s="460" t="str">
        <f>IF($A63="N/A"," ",IF(OR(Dayrun&lt;=2,Dayrun&gt;=9),IF(OffPeakEx=TRUE,MAX(0,(_xll.xSPRDOPT(K63,($E63-'Pricing Inputs'!$X98*$D63),$CV63,0,($CQ63+IF(Smile=TRUE,VLOOKUP(MAX(-5,$H63-K63),Volsmile,2),0)),$CT63,$CU63,($A63-DateToday)+15,ABS(Option-2),1)*DE63*8)),0),0))</f>
        <v xml:space="preserve"> </v>
      </c>
      <c r="BE63" s="460" t="str">
        <f>IF($A63="N/A"," ",IF(OR(Dayrun=1,Dayrun=4,Dayrun=5,Dayrun=7,Dayrun=8,Dayrun=10,Dayrun=11),MAX(0,(_xll.xSPRDOPT(L63,($E63-'Pricing Inputs'!$X98*$D63),$CV63,0,($CQ63+IF(Smile=TRUE,VLOOKUP(MAX(-5,$H63-L63),Volsmile,2),0)),$CT63,$CU63,($A63-DateToday)+15,ABS(Option-2),1)*DF63*8)),0))</f>
        <v xml:space="preserve"> </v>
      </c>
      <c r="BF63" s="460" t="str">
        <f>IF($A63="N/A"," ",IF(OR(Dayrun=1,Dayrun=7,Dayrun=8,Dayrun=10,Dayrun=11),MAX(0,(_xll.xSPRDOPT(M63,($E63-'Pricing Inputs'!$X98*$D63),$CV63,0,($CQ63+IF(Smile=TRUE,VLOOKUP(MAX(-5,$H63-M63),Volsmile,2),0)),$CT63,$CU63,($A63-DateToday)+15,ABS(Option-2),1)*DF63*8)),0))</f>
        <v xml:space="preserve"> </v>
      </c>
      <c r="BG63" s="460" t="str">
        <f>IF($A63="N/A"," ",IF(OR(Dayrun&lt;=2,Dayrun&gt;=10),IF(OffPeakEx=TRUE,MAX(0,(_xll.xSPRDOPT(N63,($E63-'Pricing Inputs'!$X98*$D63),$CV63,0,($CQ63+IF(Smile=TRUE,VLOOKUP(MAX(-5,$H63-N63),Volsmile,2),0)),$CT63,$CU63,($A63-DateToday)+15,ABS(Option-2),1)*DF63*8)),0),0))</f>
        <v xml:space="preserve"> </v>
      </c>
      <c r="BH63" s="460" t="str">
        <f>IF($A63="N/A"," ",IF(OR(Dayrun=1,Dayrun=5,Dayrun=8,Dayrun=11),MAX(0,(_xll.xSPRDOPT(O63,($E63-'Pricing Inputs'!$X98*$D63),$CV63,0,($CQ63+IF(Smile=TRUE,VLOOKUP(MAX(-5,$H63-O63),Volsmile,2),0)),$CT63,$CU63,($A63-DateToday)+15,ABS(Option-2),1)*DG63*8)),0))</f>
        <v xml:space="preserve"> </v>
      </c>
      <c r="BI63" s="460" t="str">
        <f>IF($A63="N/A"," ",IF(OR(Dayrun=1,Dayrun=8,Dayrun=11),MAX(0,(_xll.xSPRDOPT(P63,($E63-'Pricing Inputs'!$X98*$D63),$CV63,0,($CQ63+IF(Smile=TRUE,VLOOKUP(MAX(-5,$H63-P63),Volsmile,2),0)),$CT63,$CU63,($A63-DateToday)+15,ABS(Option-2),1)*DG63*8)),0))</f>
        <v xml:space="preserve"> </v>
      </c>
      <c r="BJ63" s="462" t="str">
        <f>IF($A63="N/A"," ",IF(OR(Dayrun&lt;=2,Dayrun&gt;=11),IF(OffPeakEx=TRUE,MAX(0,(_xll.xSPRDOPT(Q63,($E63-'Pricing Inputs'!$X98*$D63),$CV63,0,($CQ63+IF(Smile=TRUE,VLOOKUP(MAX(-5,$H63-Q63),Volsmile,2),0)),$CT63,$CU63,($A63-DateToday)+15,ABS(Option-2),1)*DG63*8)),0),0))</f>
        <v xml:space="preserve"> </v>
      </c>
      <c r="BK63" s="358" t="str">
        <f t="shared" si="0"/>
        <v xml:space="preserve"> </v>
      </c>
      <c r="BL63" s="359" t="str">
        <f t="shared" si="1"/>
        <v xml:space="preserve"> </v>
      </c>
      <c r="BM63" s="359" t="str">
        <f t="shared" si="2"/>
        <v xml:space="preserve"> </v>
      </c>
      <c r="BN63" s="359" t="str">
        <f t="shared" si="3"/>
        <v xml:space="preserve"> </v>
      </c>
      <c r="BO63" s="359" t="str">
        <f t="shared" si="4"/>
        <v xml:space="preserve"> </v>
      </c>
      <c r="BP63" s="359" t="str">
        <f t="shared" si="5"/>
        <v xml:space="preserve"> </v>
      </c>
      <c r="BQ63" s="359" t="str">
        <f t="shared" si="6"/>
        <v xml:space="preserve"> </v>
      </c>
      <c r="BR63" s="359" t="str">
        <f t="shared" si="7"/>
        <v xml:space="preserve"> </v>
      </c>
      <c r="BS63" s="360" t="str">
        <f t="shared" si="8"/>
        <v xml:space="preserve"> </v>
      </c>
      <c r="BT63" s="361" t="str">
        <f t="shared" si="9"/>
        <v xml:space="preserve"> </v>
      </c>
      <c r="BU63" s="362" t="str">
        <f t="shared" si="10"/>
        <v xml:space="preserve"> </v>
      </c>
      <c r="BV63" s="362" t="str">
        <f t="shared" si="11"/>
        <v xml:space="preserve"> </v>
      </c>
      <c r="BW63" s="362" t="str">
        <f t="shared" si="12"/>
        <v xml:space="preserve"> </v>
      </c>
      <c r="BX63" s="362" t="str">
        <f t="shared" si="13"/>
        <v xml:space="preserve"> </v>
      </c>
      <c r="BY63" s="362" t="str">
        <f t="shared" si="14"/>
        <v xml:space="preserve"> </v>
      </c>
      <c r="BZ63" s="362" t="str">
        <f t="shared" si="15"/>
        <v xml:space="preserve"> </v>
      </c>
      <c r="CA63" s="362" t="str">
        <f t="shared" si="16"/>
        <v xml:space="preserve"> </v>
      </c>
      <c r="CB63" s="363" t="str">
        <f t="shared" si="17"/>
        <v xml:space="preserve"> </v>
      </c>
      <c r="CC63" s="366" t="str">
        <f t="shared" si="18"/>
        <v xml:space="preserve"> </v>
      </c>
      <c r="CD63" s="367" t="str">
        <f t="shared" si="19"/>
        <v xml:space="preserve"> </v>
      </c>
      <c r="CE63" s="367" t="str">
        <f t="shared" si="20"/>
        <v xml:space="preserve"> </v>
      </c>
      <c r="CF63" s="367" t="str">
        <f t="shared" si="21"/>
        <v xml:space="preserve"> </v>
      </c>
      <c r="CG63" s="367" t="str">
        <f t="shared" si="22"/>
        <v xml:space="preserve"> </v>
      </c>
      <c r="CH63" s="367" t="str">
        <f t="shared" si="23"/>
        <v xml:space="preserve"> </v>
      </c>
      <c r="CI63" s="367" t="str">
        <f t="shared" si="24"/>
        <v xml:space="preserve"> </v>
      </c>
      <c r="CJ63" s="367" t="str">
        <f t="shared" si="25"/>
        <v xml:space="preserve"> </v>
      </c>
      <c r="CK63" s="368" t="str">
        <f t="shared" si="26"/>
        <v xml:space="preserve"> </v>
      </c>
      <c r="CL63" s="369" t="str">
        <f t="shared" si="73"/>
        <v xml:space="preserve"> </v>
      </c>
      <c r="CM63" s="370" t="str">
        <f t="shared" si="74"/>
        <v xml:space="preserve"> </v>
      </c>
      <c r="CN63" s="370" t="str">
        <f t="shared" si="75"/>
        <v xml:space="preserve"> </v>
      </c>
      <c r="CO63" s="370" t="str">
        <f t="shared" si="76"/>
        <v xml:space="preserve"> </v>
      </c>
      <c r="CP63" s="370" t="str">
        <f t="shared" si="77"/>
        <v xml:space="preserve"> </v>
      </c>
      <c r="CQ63" s="370" t="str">
        <f t="shared" si="78"/>
        <v xml:space="preserve"> </v>
      </c>
      <c r="CR63" s="370" t="str">
        <f t="shared" si="27"/>
        <v xml:space="preserve"> </v>
      </c>
      <c r="CS63" s="370" t="str">
        <f t="shared" si="28"/>
        <v xml:space="preserve"> </v>
      </c>
      <c r="CT63" s="370" t="str">
        <f t="shared" si="29"/>
        <v xml:space="preserve"> </v>
      </c>
      <c r="CU63" s="370" t="str">
        <f>IF($A63="N/A"," ",IF('Pricing Inputs'!$AR$23=TRUE,Inputs!$S$22,VLOOKUP($A63,CorrelationTable,2,FALSE)))</f>
        <v xml:space="preserve"> </v>
      </c>
      <c r="CV63" s="371" t="str">
        <f>IF($A63="N/A"," ",F63+G63+(D63*('Pricing Inputs'!X98)))</f>
        <v xml:space="preserve"> </v>
      </c>
      <c r="CW63" s="372" t="str">
        <f>IF($A63="N/A"," ",IF(PV=1,0,'Pricing Inputs'!Y98))</f>
        <v xml:space="preserve"> </v>
      </c>
      <c r="CX63" s="373" t="str">
        <f t="shared" si="30"/>
        <v xml:space="preserve"> </v>
      </c>
      <c r="CY63" s="417" t="str">
        <f>IF($A63="N/A"," ",(IF(MONTH(A63)&gt;=4,IF(MONTH(A63)&lt;=10,Inputs!$S$26,Inputs!$S$27),Inputs!$S$27))*$CX63)</f>
        <v xml:space="preserve"> </v>
      </c>
      <c r="CZ63" s="374" t="str">
        <f t="shared" si="79"/>
        <v xml:space="preserve"> </v>
      </c>
      <c r="DA63" s="446" t="str">
        <f t="shared" si="80"/>
        <v xml:space="preserve"> </v>
      </c>
      <c r="DB63" s="375" t="str">
        <f t="shared" si="81"/>
        <v xml:space="preserve"> </v>
      </c>
      <c r="DC63" s="375" t="str">
        <f t="shared" si="82"/>
        <v xml:space="preserve"> </v>
      </c>
      <c r="DD63" s="376" t="str">
        <f t="shared" si="83"/>
        <v xml:space="preserve"> </v>
      </c>
      <c r="DE63" s="377" t="str">
        <f t="shared" si="84"/>
        <v xml:space="preserve"> </v>
      </c>
      <c r="DF63" s="378" t="str">
        <f t="shared" si="85"/>
        <v xml:space="preserve"> </v>
      </c>
      <c r="DG63" s="379" t="str">
        <f t="shared" si="86"/>
        <v xml:space="preserve"> </v>
      </c>
      <c r="DH63" s="380" t="str">
        <f>IF($A63="N/A"," ",IF(Option=1,$D63*Inputs!$S$15*SUM(AS63:BA63),0))</f>
        <v xml:space="preserve"> </v>
      </c>
      <c r="DI63" s="381" t="str">
        <f>IF($A63="N/A"," ",IF(Option=1,$D63*Inputs!$S$16*SUM(AS63:BA63),0))</f>
        <v xml:space="preserve"> </v>
      </c>
      <c r="DJ63" s="463" t="str">
        <f t="shared" si="87"/>
        <v xml:space="preserve"> </v>
      </c>
      <c r="DK63" s="463" t="str">
        <f t="shared" si="88"/>
        <v xml:space="preserve"> </v>
      </c>
      <c r="DL63" s="463" t="str">
        <f t="shared" si="89"/>
        <v xml:space="preserve"> </v>
      </c>
      <c r="DM63" s="463" t="str">
        <f t="shared" si="90"/>
        <v xml:space="preserve"> </v>
      </c>
    </row>
    <row r="64" spans="1:117" x14ac:dyDescent="0.2">
      <c r="A64" s="343" t="str">
        <f>IF(A63="N/A","N/A",IF(EDATE(A63,1)&gt;Inputs!$S$5,"N/A",EDATE(A63,1)))</f>
        <v>N/A</v>
      </c>
      <c r="B64" s="344" t="str">
        <f t="shared" si="31"/>
        <v xml:space="preserve"> </v>
      </c>
      <c r="C64" s="345" t="str">
        <f t="shared" si="32"/>
        <v xml:space="preserve"> </v>
      </c>
      <c r="D64" s="346" t="str">
        <f t="shared" si="33"/>
        <v xml:space="preserve"> </v>
      </c>
      <c r="E64" s="347" t="str">
        <f t="shared" si="34"/>
        <v xml:space="preserve"> </v>
      </c>
      <c r="F64" s="348" t="str">
        <f t="shared" si="35"/>
        <v xml:space="preserve"> </v>
      </c>
      <c r="G64" s="348" t="str">
        <f>IF(A64="N/A"," ",Perstart/VLOOKUP(Dayrun,'Pricing Inputs'!$AQ$4:$AS$14,3)/(CY64/CX64))</f>
        <v xml:space="preserve"> </v>
      </c>
      <c r="H64" s="349" t="str">
        <f t="shared" si="36"/>
        <v xml:space="preserve"> </v>
      </c>
      <c r="I64" s="350" t="str">
        <f t="shared" si="37"/>
        <v xml:space="preserve"> </v>
      </c>
      <c r="J64" s="351" t="str">
        <f t="shared" si="38"/>
        <v xml:space="preserve"> </v>
      </c>
      <c r="K64" s="351" t="str">
        <f t="shared" si="39"/>
        <v xml:space="preserve"> </v>
      </c>
      <c r="L64" s="351" t="str">
        <f t="shared" si="40"/>
        <v xml:space="preserve"> </v>
      </c>
      <c r="M64" s="351" t="str">
        <f t="shared" si="41"/>
        <v xml:space="preserve"> </v>
      </c>
      <c r="N64" s="351" t="str">
        <f t="shared" si="42"/>
        <v xml:space="preserve"> </v>
      </c>
      <c r="O64" s="351" t="str">
        <f t="shared" si="43"/>
        <v xml:space="preserve"> </v>
      </c>
      <c r="P64" s="351" t="str">
        <f t="shared" si="44"/>
        <v xml:space="preserve"> </v>
      </c>
      <c r="Q64" s="352" t="str">
        <f t="shared" si="45"/>
        <v xml:space="preserve"> </v>
      </c>
      <c r="R64" s="353" t="str">
        <f t="shared" si="46"/>
        <v xml:space="preserve"> </v>
      </c>
      <c r="S64" s="347" t="str">
        <f t="shared" si="47"/>
        <v xml:space="preserve"> </v>
      </c>
      <c r="T64" s="347" t="str">
        <f t="shared" si="48"/>
        <v xml:space="preserve"> </v>
      </c>
      <c r="U64" s="347" t="str">
        <f t="shared" si="49"/>
        <v xml:space="preserve"> </v>
      </c>
      <c r="V64" s="347" t="str">
        <f t="shared" si="50"/>
        <v xml:space="preserve"> </v>
      </c>
      <c r="W64" s="347" t="str">
        <f t="shared" si="51"/>
        <v xml:space="preserve"> </v>
      </c>
      <c r="X64" s="347" t="str">
        <f t="shared" si="52"/>
        <v xml:space="preserve"> </v>
      </c>
      <c r="Y64" s="347" t="str">
        <f t="shared" si="53"/>
        <v xml:space="preserve"> </v>
      </c>
      <c r="Z64" s="354" t="str">
        <f t="shared" si="54"/>
        <v xml:space="preserve"> </v>
      </c>
      <c r="AA64" s="350" t="str">
        <f>IF($A64="N/A"," ",IF(Dayrun&gt;=3,(MAX(0,(_xll.xSPRDOPT(I64,($E64-'Pricing Inputs'!$X99*$D64),$CV64,0,($CN64+IF(Smile=TRUE,VLOOKUP(MAX(-5,$H64-I64),Volsmile,2),0)),$CT64,$CU64,($A64-DateToday)+15,ABS(Option-2),0)-R64))),0))</f>
        <v xml:space="preserve"> </v>
      </c>
      <c r="AB64" s="351" t="str">
        <f>IF($A64="N/A"," ",IF(Dayrun&gt;=6,MAX(0,(_xll.xSPRDOPT(J64,($E64-'Pricing Inputs'!$X99*$D64),$CV64,0,($CN64+IF(Smile=TRUE,VLOOKUP(MAX(-5,$H64-J64),Volsmile,2),0)),$CT64,$CU64,($A64-DateToday)+15,ABS(Option-2),0)-S64)),0))</f>
        <v xml:space="preserve"> </v>
      </c>
      <c r="AC64" s="351" t="str">
        <f>IF($A64="N/A"," ",IF(OR(Dayrun&lt;=2,Dayrun&gt;=9),IF(OffPeakEx=TRUE,MAX(0,(_xll.xSPRDOPT(K64,($E64-'Pricing Inputs'!$X99*$D64),$CV64,0,($CQ64+IF(Smile=TRUE,VLOOKUP(MAX(-5,$H64-K64),Volsmile,2),0)),$CT64,$CU64,($A64-DateToday)+15,ABS(Option-2),0)-T64)),0),0))</f>
        <v xml:space="preserve"> </v>
      </c>
      <c r="AD64" s="351" t="str">
        <f>IF($A64="N/A"," ",IF(OR(Dayrun=1,Dayrun=4,Dayrun=5,Dayrun=7,Dayrun=8,Dayrun=10,Dayrun=11),MAX(0,(_xll.xSPRDOPT(L64,($E64-'Pricing Inputs'!$X99*$D64),$CV64,0,($CQ64+IF(Smile=TRUE,VLOOKUP(MAX(-5,$H64-L64),Volsmile,2),0)),$CT64,$CU64,($A64-DateToday)+15,ABS(Option-2),0)-U64)),0))</f>
        <v xml:space="preserve"> </v>
      </c>
      <c r="AE64" s="351" t="str">
        <f>IF($A64="N/A"," ",IF(OR(Dayrun=1,Dayrun=7,Dayrun=8,Dayrun=10,Dayrun=11),MAX(0,(_xll.xSPRDOPT(M64,($E64-'Pricing Inputs'!$X99*$D64),$CV64,0,($CQ64+IF(Smile=TRUE,VLOOKUP(MAX(-5,$H64-M64),Volsmile,2),0)),$CT64,$CU64,($A64-DateToday)+15,ABS(Option-2),0)-V64)),0))</f>
        <v xml:space="preserve"> </v>
      </c>
      <c r="AF64" s="351" t="str">
        <f>IF($A64="N/A"," ",IF(OR(Dayrun&lt;=2,Dayrun&gt;=10),IF(OffPeakEx=TRUE,MAX(0,(_xll.xSPRDOPT(N64,($E64-'Pricing Inputs'!$X99*$D64),$CV64,0,($CQ64+IF(Smile=TRUE,VLOOKUP(MAX(-5,$H64-N64),Volsmile,2),0)),$CT64,$CU64,($A64-DateToday)+15,ABS(Option-2),0)-W64)),0),0))</f>
        <v xml:space="preserve"> </v>
      </c>
      <c r="AG64" s="351" t="str">
        <f>IF($A64="N/A"," ",IF(OR(Dayrun=1,Dayrun=5,Dayrun=8,Dayrun=11),MAX(0,(_xll.xSPRDOPT(O64,($E64-'Pricing Inputs'!$X99*$D64),$CV64,0,($CQ64+IF(Smile=TRUE,VLOOKUP(MAX(-5,$H64-O64),Volsmile,2),0)),$CT64,$CU64,($A64-DateToday)+15,ABS(Option-2),0)-X64)),0))</f>
        <v xml:space="preserve"> </v>
      </c>
      <c r="AH64" s="351" t="str">
        <f>IF($A64="N/A"," ",IF(OR(Dayrun=1,Dayrun=8,Dayrun=11),MAX(0,(_xll.xSPRDOPT(P64,($E64-'Pricing Inputs'!$X99*$D64),$CV64,0,($CQ64+IF(Smile=TRUE,VLOOKUP(MAX(-5,$H64-P64),Volsmile,2),0)),$CT64,$CU64,($A64-DateToday)+15,ABS(Option-2),0)-Y64)),0))</f>
        <v xml:space="preserve"> </v>
      </c>
      <c r="AI64" s="351" t="str">
        <f>IF($A64="N/A"," ",IF(OR(Dayrun&lt;=2,Dayrun&gt;=11),IF(OffPeakEx=TRUE,MAX(0,(_xll.xSPRDOPT(Q64,($E64-'Pricing Inputs'!$X99*$D64),$CV64,0,($CQ64+IF(Smile=TRUE,VLOOKUP(MAX(-5,$H64-Q64),Volsmile,2),0)),$CT64,$CU64,($A64-DateToday)+15,ABS(Option-2),0)-Z64)),0),0))</f>
        <v xml:space="preserve"> </v>
      </c>
      <c r="AJ64" s="355" t="str">
        <f t="shared" si="55"/>
        <v xml:space="preserve"> </v>
      </c>
      <c r="AK64" s="356" t="str">
        <f t="shared" si="56"/>
        <v xml:space="preserve"> </v>
      </c>
      <c r="AL64" s="356" t="str">
        <f t="shared" si="57"/>
        <v xml:space="preserve"> </v>
      </c>
      <c r="AM64" s="356" t="str">
        <f t="shared" si="58"/>
        <v xml:space="preserve"> </v>
      </c>
      <c r="AN64" s="356" t="str">
        <f t="shared" si="59"/>
        <v xml:space="preserve"> </v>
      </c>
      <c r="AO64" s="356" t="str">
        <f t="shared" si="60"/>
        <v xml:space="preserve"> </v>
      </c>
      <c r="AP64" s="356" t="str">
        <f t="shared" si="61"/>
        <v xml:space="preserve"> </v>
      </c>
      <c r="AQ64" s="356" t="str">
        <f t="shared" si="62"/>
        <v xml:space="preserve"> </v>
      </c>
      <c r="AR64" s="357" t="str">
        <f t="shared" si="63"/>
        <v xml:space="preserve"> </v>
      </c>
      <c r="AS64" s="364" t="str">
        <f t="shared" si="64"/>
        <v xml:space="preserve"> </v>
      </c>
      <c r="AT64" s="364" t="str">
        <f t="shared" si="65"/>
        <v xml:space="preserve"> </v>
      </c>
      <c r="AU64" s="364" t="str">
        <f t="shared" si="66"/>
        <v xml:space="preserve"> </v>
      </c>
      <c r="AV64" s="364" t="str">
        <f t="shared" si="67"/>
        <v xml:space="preserve"> </v>
      </c>
      <c r="AW64" s="364" t="str">
        <f t="shared" si="68"/>
        <v xml:space="preserve"> </v>
      </c>
      <c r="AX64" s="364" t="str">
        <f t="shared" si="69"/>
        <v xml:space="preserve"> </v>
      </c>
      <c r="AY64" s="364" t="str">
        <f t="shared" si="70"/>
        <v xml:space="preserve"> </v>
      </c>
      <c r="AZ64" s="364" t="str">
        <f t="shared" si="71"/>
        <v xml:space="preserve"> </v>
      </c>
      <c r="BA64" s="365" t="str">
        <f t="shared" si="72"/>
        <v xml:space="preserve"> </v>
      </c>
      <c r="BB64" s="461" t="str">
        <f>IF($A64="N/A"," ",IF(Dayrun&gt;=3,(MAX(0,(_xll.xSPRDOPT(I64,($E64-'Pricing Inputs'!$X99*$D64),$CV64,0,($CN64+IF(Smile=TRUE,VLOOKUP(MAX(-5,$H64-I64),Volsmile,2),0)),$CT64,$CU64,($A64-DateToday)+15,ABS(Option-2),1)*DE64*8))),0))</f>
        <v xml:space="preserve"> </v>
      </c>
      <c r="BC64" s="460" t="str">
        <f>IF($A64="N/A"," ",IF(Dayrun&gt;=6,MAX(0,(_xll.xSPRDOPT(J64,($E64-'Pricing Inputs'!$X99*$D64),$CV64,0,($CN64+IF(Smile=TRUE,VLOOKUP(MAX(-5,$H64-J64),Volsmile,2),0)),$CT64,$CU64,($A64-DateToday)+15,ABS(Option-2),1)*DE64*8)),0))</f>
        <v xml:space="preserve"> </v>
      </c>
      <c r="BD64" s="460" t="str">
        <f>IF($A64="N/A"," ",IF(OR(Dayrun&lt;=2,Dayrun&gt;=9),IF(OffPeakEx=TRUE,MAX(0,(_xll.xSPRDOPT(K64,($E64-'Pricing Inputs'!$X99*$D64),$CV64,0,($CQ64+IF(Smile=TRUE,VLOOKUP(MAX(-5,$H64-K64),Volsmile,2),0)),$CT64,$CU64,($A64-DateToday)+15,ABS(Option-2),1)*DE64*8)),0),0))</f>
        <v xml:space="preserve"> </v>
      </c>
      <c r="BE64" s="460" t="str">
        <f>IF($A64="N/A"," ",IF(OR(Dayrun=1,Dayrun=4,Dayrun=5,Dayrun=7,Dayrun=8,Dayrun=10,Dayrun=11),MAX(0,(_xll.xSPRDOPT(L64,($E64-'Pricing Inputs'!$X99*$D64),$CV64,0,($CQ64+IF(Smile=TRUE,VLOOKUP(MAX(-5,$H64-L64),Volsmile,2),0)),$CT64,$CU64,($A64-DateToday)+15,ABS(Option-2),1)*DF64*8)),0))</f>
        <v xml:space="preserve"> </v>
      </c>
      <c r="BF64" s="460" t="str">
        <f>IF($A64="N/A"," ",IF(OR(Dayrun=1,Dayrun=7,Dayrun=8,Dayrun=10,Dayrun=11),MAX(0,(_xll.xSPRDOPT(M64,($E64-'Pricing Inputs'!$X99*$D64),$CV64,0,($CQ64+IF(Smile=TRUE,VLOOKUP(MAX(-5,$H64-M64),Volsmile,2),0)),$CT64,$CU64,($A64-DateToday)+15,ABS(Option-2),1)*DF64*8)),0))</f>
        <v xml:space="preserve"> </v>
      </c>
      <c r="BG64" s="460" t="str">
        <f>IF($A64="N/A"," ",IF(OR(Dayrun&lt;=2,Dayrun&gt;=10),IF(OffPeakEx=TRUE,MAX(0,(_xll.xSPRDOPT(N64,($E64-'Pricing Inputs'!$X99*$D64),$CV64,0,($CQ64+IF(Smile=TRUE,VLOOKUP(MAX(-5,$H64-N64),Volsmile,2),0)),$CT64,$CU64,($A64-DateToday)+15,ABS(Option-2),1)*DF64*8)),0),0))</f>
        <v xml:space="preserve"> </v>
      </c>
      <c r="BH64" s="460" t="str">
        <f>IF($A64="N/A"," ",IF(OR(Dayrun=1,Dayrun=5,Dayrun=8,Dayrun=11),MAX(0,(_xll.xSPRDOPT(O64,($E64-'Pricing Inputs'!$X99*$D64),$CV64,0,($CQ64+IF(Smile=TRUE,VLOOKUP(MAX(-5,$H64-O64),Volsmile,2),0)),$CT64,$CU64,($A64-DateToday)+15,ABS(Option-2),1)*DG64*8)),0))</f>
        <v xml:space="preserve"> </v>
      </c>
      <c r="BI64" s="460" t="str">
        <f>IF($A64="N/A"," ",IF(OR(Dayrun=1,Dayrun=8,Dayrun=11),MAX(0,(_xll.xSPRDOPT(P64,($E64-'Pricing Inputs'!$X99*$D64),$CV64,0,($CQ64+IF(Smile=TRUE,VLOOKUP(MAX(-5,$H64-P64),Volsmile,2),0)),$CT64,$CU64,($A64-DateToday)+15,ABS(Option-2),1)*DG64*8)),0))</f>
        <v xml:space="preserve"> </v>
      </c>
      <c r="BJ64" s="462" t="str">
        <f>IF($A64="N/A"," ",IF(OR(Dayrun&lt;=2,Dayrun&gt;=11),IF(OffPeakEx=TRUE,MAX(0,(_xll.xSPRDOPT(Q64,($E64-'Pricing Inputs'!$X99*$D64),$CV64,0,($CQ64+IF(Smile=TRUE,VLOOKUP(MAX(-5,$H64-Q64),Volsmile,2),0)),$CT64,$CU64,($A64-DateToday)+15,ABS(Option-2),1)*DG64*8)),0),0))</f>
        <v xml:space="preserve"> </v>
      </c>
      <c r="BK64" s="358" t="str">
        <f t="shared" si="0"/>
        <v xml:space="preserve"> </v>
      </c>
      <c r="BL64" s="359" t="str">
        <f t="shared" si="1"/>
        <v xml:space="preserve"> </v>
      </c>
      <c r="BM64" s="359" t="str">
        <f t="shared" si="2"/>
        <v xml:space="preserve"> </v>
      </c>
      <c r="BN64" s="359" t="str">
        <f t="shared" si="3"/>
        <v xml:space="preserve"> </v>
      </c>
      <c r="BO64" s="359" t="str">
        <f t="shared" si="4"/>
        <v xml:space="preserve"> </v>
      </c>
      <c r="BP64" s="359" t="str">
        <f t="shared" si="5"/>
        <v xml:space="preserve"> </v>
      </c>
      <c r="BQ64" s="359" t="str">
        <f t="shared" si="6"/>
        <v xml:space="preserve"> </v>
      </c>
      <c r="BR64" s="359" t="str">
        <f t="shared" si="7"/>
        <v xml:space="preserve"> </v>
      </c>
      <c r="BS64" s="360" t="str">
        <f t="shared" si="8"/>
        <v xml:space="preserve"> </v>
      </c>
      <c r="BT64" s="361" t="str">
        <f t="shared" si="9"/>
        <v xml:space="preserve"> </v>
      </c>
      <c r="BU64" s="362" t="str">
        <f t="shared" si="10"/>
        <v xml:space="preserve"> </v>
      </c>
      <c r="BV64" s="362" t="str">
        <f t="shared" si="11"/>
        <v xml:space="preserve"> </v>
      </c>
      <c r="BW64" s="362" t="str">
        <f t="shared" si="12"/>
        <v xml:space="preserve"> </v>
      </c>
      <c r="BX64" s="362" t="str">
        <f t="shared" si="13"/>
        <v xml:space="preserve"> </v>
      </c>
      <c r="BY64" s="362" t="str">
        <f t="shared" si="14"/>
        <v xml:space="preserve"> </v>
      </c>
      <c r="BZ64" s="362" t="str">
        <f t="shared" si="15"/>
        <v xml:space="preserve"> </v>
      </c>
      <c r="CA64" s="362" t="str">
        <f t="shared" si="16"/>
        <v xml:space="preserve"> </v>
      </c>
      <c r="CB64" s="363" t="str">
        <f t="shared" si="17"/>
        <v xml:space="preserve"> </v>
      </c>
      <c r="CC64" s="366" t="str">
        <f t="shared" si="18"/>
        <v xml:space="preserve"> </v>
      </c>
      <c r="CD64" s="367" t="str">
        <f t="shared" si="19"/>
        <v xml:space="preserve"> </v>
      </c>
      <c r="CE64" s="367" t="str">
        <f t="shared" si="20"/>
        <v xml:space="preserve"> </v>
      </c>
      <c r="CF64" s="367" t="str">
        <f t="shared" si="21"/>
        <v xml:space="preserve"> </v>
      </c>
      <c r="CG64" s="367" t="str">
        <f t="shared" si="22"/>
        <v xml:space="preserve"> </v>
      </c>
      <c r="CH64" s="367" t="str">
        <f t="shared" si="23"/>
        <v xml:space="preserve"> </v>
      </c>
      <c r="CI64" s="367" t="str">
        <f t="shared" si="24"/>
        <v xml:space="preserve"> </v>
      </c>
      <c r="CJ64" s="367" t="str">
        <f t="shared" si="25"/>
        <v xml:space="preserve"> </v>
      </c>
      <c r="CK64" s="368" t="str">
        <f t="shared" si="26"/>
        <v xml:space="preserve"> </v>
      </c>
      <c r="CL64" s="369" t="str">
        <f t="shared" si="73"/>
        <v xml:space="preserve"> </v>
      </c>
      <c r="CM64" s="370" t="str">
        <f t="shared" si="74"/>
        <v xml:space="preserve"> </v>
      </c>
      <c r="CN64" s="370" t="str">
        <f t="shared" si="75"/>
        <v xml:space="preserve"> </v>
      </c>
      <c r="CO64" s="370" t="str">
        <f t="shared" si="76"/>
        <v xml:space="preserve"> </v>
      </c>
      <c r="CP64" s="370" t="str">
        <f t="shared" si="77"/>
        <v xml:space="preserve"> </v>
      </c>
      <c r="CQ64" s="370" t="str">
        <f t="shared" si="78"/>
        <v xml:space="preserve"> </v>
      </c>
      <c r="CR64" s="370" t="str">
        <f t="shared" si="27"/>
        <v xml:space="preserve"> </v>
      </c>
      <c r="CS64" s="370" t="str">
        <f t="shared" si="28"/>
        <v xml:space="preserve"> </v>
      </c>
      <c r="CT64" s="370" t="str">
        <f t="shared" si="29"/>
        <v xml:space="preserve"> </v>
      </c>
      <c r="CU64" s="370" t="str">
        <f>IF($A64="N/A"," ",IF('Pricing Inputs'!$AR$23=TRUE,Inputs!$S$22,VLOOKUP($A64,CorrelationTable,2,FALSE)))</f>
        <v xml:space="preserve"> </v>
      </c>
      <c r="CV64" s="371" t="str">
        <f>IF($A64="N/A"," ",F64+G64+(D64*('Pricing Inputs'!X99)))</f>
        <v xml:space="preserve"> </v>
      </c>
      <c r="CW64" s="372" t="str">
        <f>IF($A64="N/A"," ",IF(PV=1,0,'Pricing Inputs'!Y99))</f>
        <v xml:space="preserve"> </v>
      </c>
      <c r="CX64" s="373" t="str">
        <f t="shared" si="30"/>
        <v xml:space="preserve"> </v>
      </c>
      <c r="CY64" s="417" t="str">
        <f>IF($A64="N/A"," ",(IF(MONTH(A64)&gt;=4,IF(MONTH(A64)&lt;=10,Inputs!$S$26,Inputs!$S$27),Inputs!$S$27))*$CX64)</f>
        <v xml:space="preserve"> </v>
      </c>
      <c r="CZ64" s="374" t="str">
        <f t="shared" si="79"/>
        <v xml:space="preserve"> </v>
      </c>
      <c r="DA64" s="446" t="str">
        <f t="shared" si="80"/>
        <v xml:space="preserve"> </v>
      </c>
      <c r="DB64" s="375" t="str">
        <f t="shared" si="81"/>
        <v xml:space="preserve"> </v>
      </c>
      <c r="DC64" s="375" t="str">
        <f t="shared" si="82"/>
        <v xml:space="preserve"> </v>
      </c>
      <c r="DD64" s="376" t="str">
        <f t="shared" si="83"/>
        <v xml:space="preserve"> </v>
      </c>
      <c r="DE64" s="377" t="str">
        <f t="shared" si="84"/>
        <v xml:space="preserve"> </v>
      </c>
      <c r="DF64" s="378" t="str">
        <f t="shared" si="85"/>
        <v xml:space="preserve"> </v>
      </c>
      <c r="DG64" s="379" t="str">
        <f t="shared" si="86"/>
        <v xml:space="preserve"> </v>
      </c>
      <c r="DH64" s="380" t="str">
        <f>IF($A64="N/A"," ",IF(Option=1,$D64*Inputs!$S$15*SUM(AS64:BA64),0))</f>
        <v xml:space="preserve"> </v>
      </c>
      <c r="DI64" s="381" t="str">
        <f>IF($A64="N/A"," ",IF(Option=1,$D64*Inputs!$S$16*SUM(AS64:BA64),0))</f>
        <v xml:space="preserve"> </v>
      </c>
      <c r="DJ64" s="463" t="str">
        <f t="shared" si="87"/>
        <v xml:space="preserve"> </v>
      </c>
      <c r="DK64" s="463" t="str">
        <f t="shared" si="88"/>
        <v xml:space="preserve"> </v>
      </c>
      <c r="DL64" s="463" t="str">
        <f t="shared" si="89"/>
        <v xml:space="preserve"> </v>
      </c>
      <c r="DM64" s="463" t="str">
        <f t="shared" si="90"/>
        <v xml:space="preserve"> </v>
      </c>
    </row>
    <row r="65" spans="1:117" x14ac:dyDescent="0.2">
      <c r="A65" s="343" t="str">
        <f>IF(A64="N/A","N/A",IF(EDATE(A64,1)&gt;Inputs!$S$5,"N/A",EDATE(A64,1)))</f>
        <v>N/A</v>
      </c>
      <c r="B65" s="344" t="str">
        <f t="shared" si="31"/>
        <v xml:space="preserve"> </v>
      </c>
      <c r="C65" s="345" t="str">
        <f t="shared" si="32"/>
        <v xml:space="preserve"> </v>
      </c>
      <c r="D65" s="346" t="str">
        <f t="shared" si="33"/>
        <v xml:space="preserve"> </v>
      </c>
      <c r="E65" s="347" t="str">
        <f t="shared" si="34"/>
        <v xml:space="preserve"> </v>
      </c>
      <c r="F65" s="348" t="str">
        <f t="shared" si="35"/>
        <v xml:space="preserve"> </v>
      </c>
      <c r="G65" s="348" t="str">
        <f>IF(A65="N/A"," ",Perstart/VLOOKUP(Dayrun,'Pricing Inputs'!$AQ$4:$AS$14,3)/(CY65/CX65))</f>
        <v xml:space="preserve"> </v>
      </c>
      <c r="H65" s="349" t="str">
        <f t="shared" si="36"/>
        <v xml:space="preserve"> </v>
      </c>
      <c r="I65" s="350" t="str">
        <f t="shared" si="37"/>
        <v xml:space="preserve"> </v>
      </c>
      <c r="J65" s="351" t="str">
        <f t="shared" si="38"/>
        <v xml:space="preserve"> </v>
      </c>
      <c r="K65" s="351" t="str">
        <f t="shared" si="39"/>
        <v xml:space="preserve"> </v>
      </c>
      <c r="L65" s="351" t="str">
        <f t="shared" si="40"/>
        <v xml:space="preserve"> </v>
      </c>
      <c r="M65" s="351" t="str">
        <f t="shared" si="41"/>
        <v xml:space="preserve"> </v>
      </c>
      <c r="N65" s="351" t="str">
        <f t="shared" si="42"/>
        <v xml:space="preserve"> </v>
      </c>
      <c r="O65" s="351" t="str">
        <f t="shared" si="43"/>
        <v xml:space="preserve"> </v>
      </c>
      <c r="P65" s="351" t="str">
        <f t="shared" si="44"/>
        <v xml:space="preserve"> </v>
      </c>
      <c r="Q65" s="352" t="str">
        <f t="shared" si="45"/>
        <v xml:space="preserve"> </v>
      </c>
      <c r="R65" s="353" t="str">
        <f t="shared" si="46"/>
        <v xml:space="preserve"> </v>
      </c>
      <c r="S65" s="347" t="str">
        <f t="shared" si="47"/>
        <v xml:space="preserve"> </v>
      </c>
      <c r="T65" s="347" t="str">
        <f t="shared" si="48"/>
        <v xml:space="preserve"> </v>
      </c>
      <c r="U65" s="347" t="str">
        <f t="shared" si="49"/>
        <v xml:space="preserve"> </v>
      </c>
      <c r="V65" s="347" t="str">
        <f t="shared" si="50"/>
        <v xml:space="preserve"> </v>
      </c>
      <c r="W65" s="347" t="str">
        <f t="shared" si="51"/>
        <v xml:space="preserve"> </v>
      </c>
      <c r="X65" s="347" t="str">
        <f t="shared" si="52"/>
        <v xml:space="preserve"> </v>
      </c>
      <c r="Y65" s="347" t="str">
        <f t="shared" si="53"/>
        <v xml:space="preserve"> </v>
      </c>
      <c r="Z65" s="354" t="str">
        <f t="shared" si="54"/>
        <v xml:space="preserve"> </v>
      </c>
      <c r="AA65" s="350" t="str">
        <f>IF($A65="N/A"," ",IF(Dayrun&gt;=3,(MAX(0,(_xll.xSPRDOPT(I65,($E65-'Pricing Inputs'!$X100*$D65),$CV65,0,($CN65+IF(Smile=TRUE,VLOOKUP(MAX(-5,$H65-I65),Volsmile,2),0)),$CT65,$CU65,($A65-DateToday)+15,ABS(Option-2),0)-R65))),0))</f>
        <v xml:space="preserve"> </v>
      </c>
      <c r="AB65" s="351" t="str">
        <f>IF($A65="N/A"," ",IF(Dayrun&gt;=6,MAX(0,(_xll.xSPRDOPT(J65,($E65-'Pricing Inputs'!$X100*$D65),$CV65,0,($CN65+IF(Smile=TRUE,VLOOKUP(MAX(-5,$H65-J65),Volsmile,2),0)),$CT65,$CU65,($A65-DateToday)+15,ABS(Option-2),0)-S65)),0))</f>
        <v xml:space="preserve"> </v>
      </c>
      <c r="AC65" s="351" t="str">
        <f>IF($A65="N/A"," ",IF(OR(Dayrun&lt;=2,Dayrun&gt;=9),IF(OffPeakEx=TRUE,MAX(0,(_xll.xSPRDOPT(K65,($E65-'Pricing Inputs'!$X100*$D65),$CV65,0,($CQ65+IF(Smile=TRUE,VLOOKUP(MAX(-5,$H65-K65),Volsmile,2),0)),$CT65,$CU65,($A65-DateToday)+15,ABS(Option-2),0)-T65)),0),0))</f>
        <v xml:space="preserve"> </v>
      </c>
      <c r="AD65" s="351" t="str">
        <f>IF($A65="N/A"," ",IF(OR(Dayrun=1,Dayrun=4,Dayrun=5,Dayrun=7,Dayrun=8,Dayrun=10,Dayrun=11),MAX(0,(_xll.xSPRDOPT(L65,($E65-'Pricing Inputs'!$X100*$D65),$CV65,0,($CQ65+IF(Smile=TRUE,VLOOKUP(MAX(-5,$H65-L65),Volsmile,2),0)),$CT65,$CU65,($A65-DateToday)+15,ABS(Option-2),0)-U65)),0))</f>
        <v xml:space="preserve"> </v>
      </c>
      <c r="AE65" s="351" t="str">
        <f>IF($A65="N/A"," ",IF(OR(Dayrun=1,Dayrun=7,Dayrun=8,Dayrun=10,Dayrun=11),MAX(0,(_xll.xSPRDOPT(M65,($E65-'Pricing Inputs'!$X100*$D65),$CV65,0,($CQ65+IF(Smile=TRUE,VLOOKUP(MAX(-5,$H65-M65),Volsmile,2),0)),$CT65,$CU65,($A65-DateToday)+15,ABS(Option-2),0)-V65)),0))</f>
        <v xml:space="preserve"> </v>
      </c>
      <c r="AF65" s="351" t="str">
        <f>IF($A65="N/A"," ",IF(OR(Dayrun&lt;=2,Dayrun&gt;=10),IF(OffPeakEx=TRUE,MAX(0,(_xll.xSPRDOPT(N65,($E65-'Pricing Inputs'!$X100*$D65),$CV65,0,($CQ65+IF(Smile=TRUE,VLOOKUP(MAX(-5,$H65-N65),Volsmile,2),0)),$CT65,$CU65,($A65-DateToday)+15,ABS(Option-2),0)-W65)),0),0))</f>
        <v xml:space="preserve"> </v>
      </c>
      <c r="AG65" s="351" t="str">
        <f>IF($A65="N/A"," ",IF(OR(Dayrun=1,Dayrun=5,Dayrun=8,Dayrun=11),MAX(0,(_xll.xSPRDOPT(O65,($E65-'Pricing Inputs'!$X100*$D65),$CV65,0,($CQ65+IF(Smile=TRUE,VLOOKUP(MAX(-5,$H65-O65),Volsmile,2),0)),$CT65,$CU65,($A65-DateToday)+15,ABS(Option-2),0)-X65)),0))</f>
        <v xml:space="preserve"> </v>
      </c>
      <c r="AH65" s="351" t="str">
        <f>IF($A65="N/A"," ",IF(OR(Dayrun=1,Dayrun=8,Dayrun=11),MAX(0,(_xll.xSPRDOPT(P65,($E65-'Pricing Inputs'!$X100*$D65),$CV65,0,($CQ65+IF(Smile=TRUE,VLOOKUP(MAX(-5,$H65-P65),Volsmile,2),0)),$CT65,$CU65,($A65-DateToday)+15,ABS(Option-2),0)-Y65)),0))</f>
        <v xml:space="preserve"> </v>
      </c>
      <c r="AI65" s="351" t="str">
        <f>IF($A65="N/A"," ",IF(OR(Dayrun&lt;=2,Dayrun&gt;=11),IF(OffPeakEx=TRUE,MAX(0,(_xll.xSPRDOPT(Q65,($E65-'Pricing Inputs'!$X100*$D65),$CV65,0,($CQ65+IF(Smile=TRUE,VLOOKUP(MAX(-5,$H65-Q65),Volsmile,2),0)),$CT65,$CU65,($A65-DateToday)+15,ABS(Option-2),0)-Z65)),0),0))</f>
        <v xml:space="preserve"> </v>
      </c>
      <c r="AJ65" s="355" t="str">
        <f t="shared" si="55"/>
        <v xml:space="preserve"> </v>
      </c>
      <c r="AK65" s="356" t="str">
        <f t="shared" si="56"/>
        <v xml:space="preserve"> </v>
      </c>
      <c r="AL65" s="356" t="str">
        <f t="shared" si="57"/>
        <v xml:space="preserve"> </v>
      </c>
      <c r="AM65" s="356" t="str">
        <f t="shared" si="58"/>
        <v xml:space="preserve"> </v>
      </c>
      <c r="AN65" s="356" t="str">
        <f t="shared" si="59"/>
        <v xml:space="preserve"> </v>
      </c>
      <c r="AO65" s="356" t="str">
        <f t="shared" si="60"/>
        <v xml:space="preserve"> </v>
      </c>
      <c r="AP65" s="356" t="str">
        <f t="shared" si="61"/>
        <v xml:space="preserve"> </v>
      </c>
      <c r="AQ65" s="356" t="str">
        <f t="shared" si="62"/>
        <v xml:space="preserve"> </v>
      </c>
      <c r="AR65" s="357" t="str">
        <f t="shared" si="63"/>
        <v xml:space="preserve"> </v>
      </c>
      <c r="AS65" s="364" t="str">
        <f t="shared" si="64"/>
        <v xml:space="preserve"> </v>
      </c>
      <c r="AT65" s="364" t="str">
        <f t="shared" si="65"/>
        <v xml:space="preserve"> </v>
      </c>
      <c r="AU65" s="364" t="str">
        <f t="shared" si="66"/>
        <v xml:space="preserve"> </v>
      </c>
      <c r="AV65" s="364" t="str">
        <f t="shared" si="67"/>
        <v xml:space="preserve"> </v>
      </c>
      <c r="AW65" s="364" t="str">
        <f t="shared" si="68"/>
        <v xml:space="preserve"> </v>
      </c>
      <c r="AX65" s="364" t="str">
        <f t="shared" si="69"/>
        <v xml:space="preserve"> </v>
      </c>
      <c r="AY65" s="364" t="str">
        <f t="shared" si="70"/>
        <v xml:space="preserve"> </v>
      </c>
      <c r="AZ65" s="364" t="str">
        <f t="shared" si="71"/>
        <v xml:space="preserve"> </v>
      </c>
      <c r="BA65" s="365" t="str">
        <f t="shared" si="72"/>
        <v xml:space="preserve"> </v>
      </c>
      <c r="BB65" s="461" t="str">
        <f>IF($A65="N/A"," ",IF(Dayrun&gt;=3,(MAX(0,(_xll.xSPRDOPT(I65,($E65-'Pricing Inputs'!$X100*$D65),$CV65,0,($CN65+IF(Smile=TRUE,VLOOKUP(MAX(-5,$H65-I65),Volsmile,2),0)),$CT65,$CU65,($A65-DateToday)+15,ABS(Option-2),1)*DE65*8))),0))</f>
        <v xml:space="preserve"> </v>
      </c>
      <c r="BC65" s="460" t="str">
        <f>IF($A65="N/A"," ",IF(Dayrun&gt;=6,MAX(0,(_xll.xSPRDOPT(J65,($E65-'Pricing Inputs'!$X100*$D65),$CV65,0,($CN65+IF(Smile=TRUE,VLOOKUP(MAX(-5,$H65-J65),Volsmile,2),0)),$CT65,$CU65,($A65-DateToday)+15,ABS(Option-2),1)*DE65*8)),0))</f>
        <v xml:space="preserve"> </v>
      </c>
      <c r="BD65" s="460" t="str">
        <f>IF($A65="N/A"," ",IF(OR(Dayrun&lt;=2,Dayrun&gt;=9),IF(OffPeakEx=TRUE,MAX(0,(_xll.xSPRDOPT(K65,($E65-'Pricing Inputs'!$X100*$D65),$CV65,0,($CQ65+IF(Smile=TRUE,VLOOKUP(MAX(-5,$H65-K65),Volsmile,2),0)),$CT65,$CU65,($A65-DateToday)+15,ABS(Option-2),1)*DE65*8)),0),0))</f>
        <v xml:space="preserve"> </v>
      </c>
      <c r="BE65" s="460" t="str">
        <f>IF($A65="N/A"," ",IF(OR(Dayrun=1,Dayrun=4,Dayrun=5,Dayrun=7,Dayrun=8,Dayrun=10,Dayrun=11),MAX(0,(_xll.xSPRDOPT(L65,($E65-'Pricing Inputs'!$X100*$D65),$CV65,0,($CQ65+IF(Smile=TRUE,VLOOKUP(MAX(-5,$H65-L65),Volsmile,2),0)),$CT65,$CU65,($A65-DateToday)+15,ABS(Option-2),1)*DF65*8)),0))</f>
        <v xml:space="preserve"> </v>
      </c>
      <c r="BF65" s="460" t="str">
        <f>IF($A65="N/A"," ",IF(OR(Dayrun=1,Dayrun=7,Dayrun=8,Dayrun=10,Dayrun=11),MAX(0,(_xll.xSPRDOPT(M65,($E65-'Pricing Inputs'!$X100*$D65),$CV65,0,($CQ65+IF(Smile=TRUE,VLOOKUP(MAX(-5,$H65-M65),Volsmile,2),0)),$CT65,$CU65,($A65-DateToday)+15,ABS(Option-2),1)*DF65*8)),0))</f>
        <v xml:space="preserve"> </v>
      </c>
      <c r="BG65" s="460" t="str">
        <f>IF($A65="N/A"," ",IF(OR(Dayrun&lt;=2,Dayrun&gt;=10),IF(OffPeakEx=TRUE,MAX(0,(_xll.xSPRDOPT(N65,($E65-'Pricing Inputs'!$X100*$D65),$CV65,0,($CQ65+IF(Smile=TRUE,VLOOKUP(MAX(-5,$H65-N65),Volsmile,2),0)),$CT65,$CU65,($A65-DateToday)+15,ABS(Option-2),1)*DF65*8)),0),0))</f>
        <v xml:space="preserve"> </v>
      </c>
      <c r="BH65" s="460" t="str">
        <f>IF($A65="N/A"," ",IF(OR(Dayrun=1,Dayrun=5,Dayrun=8,Dayrun=11),MAX(0,(_xll.xSPRDOPT(O65,($E65-'Pricing Inputs'!$X100*$D65),$CV65,0,($CQ65+IF(Smile=TRUE,VLOOKUP(MAX(-5,$H65-O65),Volsmile,2),0)),$CT65,$CU65,($A65-DateToday)+15,ABS(Option-2),1)*DG65*8)),0))</f>
        <v xml:space="preserve"> </v>
      </c>
      <c r="BI65" s="460" t="str">
        <f>IF($A65="N/A"," ",IF(OR(Dayrun=1,Dayrun=8,Dayrun=11),MAX(0,(_xll.xSPRDOPT(P65,($E65-'Pricing Inputs'!$X100*$D65),$CV65,0,($CQ65+IF(Smile=TRUE,VLOOKUP(MAX(-5,$H65-P65),Volsmile,2),0)),$CT65,$CU65,($A65-DateToday)+15,ABS(Option-2),1)*DG65*8)),0))</f>
        <v xml:space="preserve"> </v>
      </c>
      <c r="BJ65" s="462" t="str">
        <f>IF($A65="N/A"," ",IF(OR(Dayrun&lt;=2,Dayrun&gt;=11),IF(OffPeakEx=TRUE,MAX(0,(_xll.xSPRDOPT(Q65,($E65-'Pricing Inputs'!$X100*$D65),$CV65,0,($CQ65+IF(Smile=TRUE,VLOOKUP(MAX(-5,$H65-Q65),Volsmile,2),0)),$CT65,$CU65,($A65-DateToday)+15,ABS(Option-2),1)*DG65*8)),0),0))</f>
        <v xml:space="preserve"> </v>
      </c>
      <c r="BK65" s="358" t="str">
        <f t="shared" si="0"/>
        <v xml:space="preserve"> </v>
      </c>
      <c r="BL65" s="359" t="str">
        <f t="shared" si="1"/>
        <v xml:space="preserve"> </v>
      </c>
      <c r="BM65" s="359" t="str">
        <f t="shared" si="2"/>
        <v xml:space="preserve"> </v>
      </c>
      <c r="BN65" s="359" t="str">
        <f t="shared" si="3"/>
        <v xml:space="preserve"> </v>
      </c>
      <c r="BO65" s="359" t="str">
        <f t="shared" si="4"/>
        <v xml:space="preserve"> </v>
      </c>
      <c r="BP65" s="359" t="str">
        <f t="shared" si="5"/>
        <v xml:space="preserve"> </v>
      </c>
      <c r="BQ65" s="359" t="str">
        <f t="shared" si="6"/>
        <v xml:space="preserve"> </v>
      </c>
      <c r="BR65" s="359" t="str">
        <f t="shared" si="7"/>
        <v xml:space="preserve"> </v>
      </c>
      <c r="BS65" s="360" t="str">
        <f t="shared" si="8"/>
        <v xml:space="preserve"> </v>
      </c>
      <c r="BT65" s="361" t="str">
        <f t="shared" si="9"/>
        <v xml:space="preserve"> </v>
      </c>
      <c r="BU65" s="362" t="str">
        <f t="shared" si="10"/>
        <v xml:space="preserve"> </v>
      </c>
      <c r="BV65" s="362" t="str">
        <f t="shared" si="11"/>
        <v xml:space="preserve"> </v>
      </c>
      <c r="BW65" s="362" t="str">
        <f t="shared" si="12"/>
        <v xml:space="preserve"> </v>
      </c>
      <c r="BX65" s="362" t="str">
        <f t="shared" si="13"/>
        <v xml:space="preserve"> </v>
      </c>
      <c r="BY65" s="362" t="str">
        <f t="shared" si="14"/>
        <v xml:space="preserve"> </v>
      </c>
      <c r="BZ65" s="362" t="str">
        <f t="shared" si="15"/>
        <v xml:space="preserve"> </v>
      </c>
      <c r="CA65" s="362" t="str">
        <f t="shared" si="16"/>
        <v xml:space="preserve"> </v>
      </c>
      <c r="CB65" s="363" t="str">
        <f t="shared" si="17"/>
        <v xml:space="preserve"> </v>
      </c>
      <c r="CC65" s="366" t="str">
        <f t="shared" si="18"/>
        <v xml:space="preserve"> </v>
      </c>
      <c r="CD65" s="367" t="str">
        <f t="shared" si="19"/>
        <v xml:space="preserve"> </v>
      </c>
      <c r="CE65" s="367" t="str">
        <f t="shared" si="20"/>
        <v xml:space="preserve"> </v>
      </c>
      <c r="CF65" s="367" t="str">
        <f t="shared" si="21"/>
        <v xml:space="preserve"> </v>
      </c>
      <c r="CG65" s="367" t="str">
        <f t="shared" si="22"/>
        <v xml:space="preserve"> </v>
      </c>
      <c r="CH65" s="367" t="str">
        <f t="shared" si="23"/>
        <v xml:space="preserve"> </v>
      </c>
      <c r="CI65" s="367" t="str">
        <f t="shared" si="24"/>
        <v xml:space="preserve"> </v>
      </c>
      <c r="CJ65" s="367" t="str">
        <f t="shared" si="25"/>
        <v xml:space="preserve"> </v>
      </c>
      <c r="CK65" s="368" t="str">
        <f t="shared" si="26"/>
        <v xml:space="preserve"> </v>
      </c>
      <c r="CL65" s="369" t="str">
        <f t="shared" si="73"/>
        <v xml:space="preserve"> </v>
      </c>
      <c r="CM65" s="370" t="str">
        <f t="shared" si="74"/>
        <v xml:space="preserve"> </v>
      </c>
      <c r="CN65" s="370" t="str">
        <f t="shared" si="75"/>
        <v xml:space="preserve"> </v>
      </c>
      <c r="CO65" s="370" t="str">
        <f t="shared" si="76"/>
        <v xml:space="preserve"> </v>
      </c>
      <c r="CP65" s="370" t="str">
        <f t="shared" si="77"/>
        <v xml:space="preserve"> </v>
      </c>
      <c r="CQ65" s="370" t="str">
        <f t="shared" si="78"/>
        <v xml:space="preserve"> </v>
      </c>
      <c r="CR65" s="370" t="str">
        <f t="shared" si="27"/>
        <v xml:space="preserve"> </v>
      </c>
      <c r="CS65" s="370" t="str">
        <f t="shared" si="28"/>
        <v xml:space="preserve"> </v>
      </c>
      <c r="CT65" s="370" t="str">
        <f t="shared" si="29"/>
        <v xml:space="preserve"> </v>
      </c>
      <c r="CU65" s="370" t="str">
        <f>IF($A65="N/A"," ",IF('Pricing Inputs'!$AR$23=TRUE,Inputs!$S$22,VLOOKUP($A65,CorrelationTable,2,FALSE)))</f>
        <v xml:space="preserve"> </v>
      </c>
      <c r="CV65" s="371" t="str">
        <f>IF($A65="N/A"," ",F65+G65+(D65*('Pricing Inputs'!X100)))</f>
        <v xml:space="preserve"> </v>
      </c>
      <c r="CW65" s="372" t="str">
        <f>IF($A65="N/A"," ",IF(PV=1,0,'Pricing Inputs'!Y100))</f>
        <v xml:space="preserve"> </v>
      </c>
      <c r="CX65" s="373" t="str">
        <f t="shared" si="30"/>
        <v xml:space="preserve"> </v>
      </c>
      <c r="CY65" s="417" t="str">
        <f>IF($A65="N/A"," ",(IF(MONTH(A65)&gt;=4,IF(MONTH(A65)&lt;=10,Inputs!$S$26,Inputs!$S$27),Inputs!$S$27))*$CX65)</f>
        <v xml:space="preserve"> </v>
      </c>
      <c r="CZ65" s="374" t="str">
        <f t="shared" si="79"/>
        <v xml:space="preserve"> </v>
      </c>
      <c r="DA65" s="446" t="str">
        <f t="shared" si="80"/>
        <v xml:space="preserve"> </v>
      </c>
      <c r="DB65" s="375" t="str">
        <f t="shared" si="81"/>
        <v xml:space="preserve"> </v>
      </c>
      <c r="DC65" s="375" t="str">
        <f t="shared" si="82"/>
        <v xml:space="preserve"> </v>
      </c>
      <c r="DD65" s="376" t="str">
        <f t="shared" si="83"/>
        <v xml:space="preserve"> </v>
      </c>
      <c r="DE65" s="377" t="str">
        <f t="shared" si="84"/>
        <v xml:space="preserve"> </v>
      </c>
      <c r="DF65" s="378" t="str">
        <f t="shared" si="85"/>
        <v xml:space="preserve"> </v>
      </c>
      <c r="DG65" s="379" t="str">
        <f t="shared" si="86"/>
        <v xml:space="preserve"> </v>
      </c>
      <c r="DH65" s="380" t="str">
        <f>IF($A65="N/A"," ",IF(Option=1,$D65*Inputs!$S$15*SUM(AS65:BA65),0))</f>
        <v xml:space="preserve"> </v>
      </c>
      <c r="DI65" s="381" t="str">
        <f>IF($A65="N/A"," ",IF(Option=1,$D65*Inputs!$S$16*SUM(AS65:BA65),0))</f>
        <v xml:space="preserve"> </v>
      </c>
      <c r="DJ65" s="463" t="str">
        <f t="shared" si="87"/>
        <v xml:space="preserve"> </v>
      </c>
      <c r="DK65" s="463" t="str">
        <f t="shared" si="88"/>
        <v xml:space="preserve"> </v>
      </c>
      <c r="DL65" s="463" t="str">
        <f t="shared" si="89"/>
        <v xml:space="preserve"> </v>
      </c>
      <c r="DM65" s="463" t="str">
        <f t="shared" si="90"/>
        <v xml:space="preserve"> </v>
      </c>
    </row>
    <row r="66" spans="1:117" x14ac:dyDescent="0.2">
      <c r="A66" s="343" t="str">
        <f>IF(A65="N/A","N/A",IF(EDATE(A65,1)&gt;Inputs!$S$5,"N/A",EDATE(A65,1)))</f>
        <v>N/A</v>
      </c>
      <c r="B66" s="344" t="str">
        <f t="shared" si="31"/>
        <v xml:space="preserve"> </v>
      </c>
      <c r="C66" s="345" t="str">
        <f t="shared" si="32"/>
        <v xml:space="preserve"> </v>
      </c>
      <c r="D66" s="346" t="str">
        <f t="shared" si="33"/>
        <v xml:space="preserve"> </v>
      </c>
      <c r="E66" s="347" t="str">
        <f t="shared" si="34"/>
        <v xml:space="preserve"> </v>
      </c>
      <c r="F66" s="348" t="str">
        <f t="shared" si="35"/>
        <v xml:space="preserve"> </v>
      </c>
      <c r="G66" s="348" t="str">
        <f>IF(A66="N/A"," ",Perstart/VLOOKUP(Dayrun,'Pricing Inputs'!$AQ$4:$AS$14,3)/(CY66/CX66))</f>
        <v xml:space="preserve"> </v>
      </c>
      <c r="H66" s="349" t="str">
        <f t="shared" si="36"/>
        <v xml:space="preserve"> </v>
      </c>
      <c r="I66" s="350" t="str">
        <f t="shared" si="37"/>
        <v xml:space="preserve"> </v>
      </c>
      <c r="J66" s="351" t="str">
        <f t="shared" si="38"/>
        <v xml:space="preserve"> </v>
      </c>
      <c r="K66" s="351" t="str">
        <f t="shared" si="39"/>
        <v xml:space="preserve"> </v>
      </c>
      <c r="L66" s="351" t="str">
        <f t="shared" si="40"/>
        <v xml:space="preserve"> </v>
      </c>
      <c r="M66" s="351" t="str">
        <f t="shared" si="41"/>
        <v xml:space="preserve"> </v>
      </c>
      <c r="N66" s="351" t="str">
        <f t="shared" si="42"/>
        <v xml:space="preserve"> </v>
      </c>
      <c r="O66" s="351" t="str">
        <f t="shared" si="43"/>
        <v xml:space="preserve"> </v>
      </c>
      <c r="P66" s="351" t="str">
        <f t="shared" si="44"/>
        <v xml:space="preserve"> </v>
      </c>
      <c r="Q66" s="352" t="str">
        <f t="shared" si="45"/>
        <v xml:space="preserve"> </v>
      </c>
      <c r="R66" s="353" t="str">
        <f t="shared" si="46"/>
        <v xml:space="preserve"> </v>
      </c>
      <c r="S66" s="347" t="str">
        <f t="shared" si="47"/>
        <v xml:space="preserve"> </v>
      </c>
      <c r="T66" s="347" t="str">
        <f t="shared" si="48"/>
        <v xml:space="preserve"> </v>
      </c>
      <c r="U66" s="347" t="str">
        <f t="shared" si="49"/>
        <v xml:space="preserve"> </v>
      </c>
      <c r="V66" s="347" t="str">
        <f t="shared" si="50"/>
        <v xml:space="preserve"> </v>
      </c>
      <c r="W66" s="347" t="str">
        <f t="shared" si="51"/>
        <v xml:space="preserve"> </v>
      </c>
      <c r="X66" s="347" t="str">
        <f t="shared" si="52"/>
        <v xml:space="preserve"> </v>
      </c>
      <c r="Y66" s="347" t="str">
        <f t="shared" si="53"/>
        <v xml:space="preserve"> </v>
      </c>
      <c r="Z66" s="354" t="str">
        <f t="shared" si="54"/>
        <v xml:space="preserve"> </v>
      </c>
      <c r="AA66" s="350" t="str">
        <f>IF($A66="N/A"," ",IF(Dayrun&gt;=3,(MAX(0,(_xll.xSPRDOPT(I66,($E66-'Pricing Inputs'!$X101*$D66),$CV66,0,($CN66+IF(Smile=TRUE,VLOOKUP(MAX(-5,$H66-I66),Volsmile,2),0)),$CT66,$CU66,($A66-DateToday)+15,ABS(Option-2),0)-R66))),0))</f>
        <v xml:space="preserve"> </v>
      </c>
      <c r="AB66" s="351" t="str">
        <f>IF($A66="N/A"," ",IF(Dayrun&gt;=6,MAX(0,(_xll.xSPRDOPT(J66,($E66-'Pricing Inputs'!$X101*$D66),$CV66,0,($CN66+IF(Smile=TRUE,VLOOKUP(MAX(-5,$H66-J66),Volsmile,2),0)),$CT66,$CU66,($A66-DateToday)+15,ABS(Option-2),0)-S66)),0))</f>
        <v xml:space="preserve"> </v>
      </c>
      <c r="AC66" s="351" t="str">
        <f>IF($A66="N/A"," ",IF(OR(Dayrun&lt;=2,Dayrun&gt;=9),IF(OffPeakEx=TRUE,MAX(0,(_xll.xSPRDOPT(K66,($E66-'Pricing Inputs'!$X101*$D66),$CV66,0,($CQ66+IF(Smile=TRUE,VLOOKUP(MAX(-5,$H66-K66),Volsmile,2),0)),$CT66,$CU66,($A66-DateToday)+15,ABS(Option-2),0)-T66)),0),0))</f>
        <v xml:space="preserve"> </v>
      </c>
      <c r="AD66" s="351" t="str">
        <f>IF($A66="N/A"," ",IF(OR(Dayrun=1,Dayrun=4,Dayrun=5,Dayrun=7,Dayrun=8,Dayrun=10,Dayrun=11),MAX(0,(_xll.xSPRDOPT(L66,($E66-'Pricing Inputs'!$X101*$D66),$CV66,0,($CQ66+IF(Smile=TRUE,VLOOKUP(MAX(-5,$H66-L66),Volsmile,2),0)),$CT66,$CU66,($A66-DateToday)+15,ABS(Option-2),0)-U66)),0))</f>
        <v xml:space="preserve"> </v>
      </c>
      <c r="AE66" s="351" t="str">
        <f>IF($A66="N/A"," ",IF(OR(Dayrun=1,Dayrun=7,Dayrun=8,Dayrun=10,Dayrun=11),MAX(0,(_xll.xSPRDOPT(M66,($E66-'Pricing Inputs'!$X101*$D66),$CV66,0,($CQ66+IF(Smile=TRUE,VLOOKUP(MAX(-5,$H66-M66),Volsmile,2),0)),$CT66,$CU66,($A66-DateToday)+15,ABS(Option-2),0)-V66)),0))</f>
        <v xml:space="preserve"> </v>
      </c>
      <c r="AF66" s="351" t="str">
        <f>IF($A66="N/A"," ",IF(OR(Dayrun&lt;=2,Dayrun&gt;=10),IF(OffPeakEx=TRUE,MAX(0,(_xll.xSPRDOPT(N66,($E66-'Pricing Inputs'!$X101*$D66),$CV66,0,($CQ66+IF(Smile=TRUE,VLOOKUP(MAX(-5,$H66-N66),Volsmile,2),0)),$CT66,$CU66,($A66-DateToday)+15,ABS(Option-2),0)-W66)),0),0))</f>
        <v xml:space="preserve"> </v>
      </c>
      <c r="AG66" s="351" t="str">
        <f>IF($A66="N/A"," ",IF(OR(Dayrun=1,Dayrun=5,Dayrun=8,Dayrun=11),MAX(0,(_xll.xSPRDOPT(O66,($E66-'Pricing Inputs'!$X101*$D66),$CV66,0,($CQ66+IF(Smile=TRUE,VLOOKUP(MAX(-5,$H66-O66),Volsmile,2),0)),$CT66,$CU66,($A66-DateToday)+15,ABS(Option-2),0)-X66)),0))</f>
        <v xml:space="preserve"> </v>
      </c>
      <c r="AH66" s="351" t="str">
        <f>IF($A66="N/A"," ",IF(OR(Dayrun=1,Dayrun=8,Dayrun=11),MAX(0,(_xll.xSPRDOPT(P66,($E66-'Pricing Inputs'!$X101*$D66),$CV66,0,($CQ66+IF(Smile=TRUE,VLOOKUP(MAX(-5,$H66-P66),Volsmile,2),0)),$CT66,$CU66,($A66-DateToday)+15,ABS(Option-2),0)-Y66)),0))</f>
        <v xml:space="preserve"> </v>
      </c>
      <c r="AI66" s="351" t="str">
        <f>IF($A66="N/A"," ",IF(OR(Dayrun&lt;=2,Dayrun&gt;=11),IF(OffPeakEx=TRUE,MAX(0,(_xll.xSPRDOPT(Q66,($E66-'Pricing Inputs'!$X101*$D66),$CV66,0,($CQ66+IF(Smile=TRUE,VLOOKUP(MAX(-5,$H66-Q66),Volsmile,2),0)),$CT66,$CU66,($A66-DateToday)+15,ABS(Option-2),0)-Z66)),0),0))</f>
        <v xml:space="preserve"> </v>
      </c>
      <c r="AJ66" s="355" t="str">
        <f t="shared" si="55"/>
        <v xml:space="preserve"> </v>
      </c>
      <c r="AK66" s="356" t="str">
        <f t="shared" si="56"/>
        <v xml:space="preserve"> </v>
      </c>
      <c r="AL66" s="356" t="str">
        <f t="shared" si="57"/>
        <v xml:space="preserve"> </v>
      </c>
      <c r="AM66" s="356" t="str">
        <f t="shared" si="58"/>
        <v xml:space="preserve"> </v>
      </c>
      <c r="AN66" s="356" t="str">
        <f t="shared" si="59"/>
        <v xml:space="preserve"> </v>
      </c>
      <c r="AO66" s="356" t="str">
        <f t="shared" si="60"/>
        <v xml:space="preserve"> </v>
      </c>
      <c r="AP66" s="356" t="str">
        <f t="shared" si="61"/>
        <v xml:space="preserve"> </v>
      </c>
      <c r="AQ66" s="356" t="str">
        <f t="shared" si="62"/>
        <v xml:space="preserve"> </v>
      </c>
      <c r="AR66" s="357" t="str">
        <f t="shared" si="63"/>
        <v xml:space="preserve"> </v>
      </c>
      <c r="AS66" s="364" t="str">
        <f t="shared" si="64"/>
        <v xml:space="preserve"> </v>
      </c>
      <c r="AT66" s="364" t="str">
        <f t="shared" si="65"/>
        <v xml:space="preserve"> </v>
      </c>
      <c r="AU66" s="364" t="str">
        <f t="shared" si="66"/>
        <v xml:space="preserve"> </v>
      </c>
      <c r="AV66" s="364" t="str">
        <f t="shared" si="67"/>
        <v xml:space="preserve"> </v>
      </c>
      <c r="AW66" s="364" t="str">
        <f t="shared" si="68"/>
        <v xml:space="preserve"> </v>
      </c>
      <c r="AX66" s="364" t="str">
        <f t="shared" si="69"/>
        <v xml:space="preserve"> </v>
      </c>
      <c r="AY66" s="364" t="str">
        <f t="shared" si="70"/>
        <v xml:space="preserve"> </v>
      </c>
      <c r="AZ66" s="364" t="str">
        <f t="shared" si="71"/>
        <v xml:space="preserve"> </v>
      </c>
      <c r="BA66" s="365" t="str">
        <f t="shared" si="72"/>
        <v xml:space="preserve"> </v>
      </c>
      <c r="BB66" s="461" t="str">
        <f>IF($A66="N/A"," ",IF(Dayrun&gt;=3,(MAX(0,(_xll.xSPRDOPT(I66,($E66-'Pricing Inputs'!$X101*$D66),$CV66,0,($CN66+IF(Smile=TRUE,VLOOKUP(MAX(-5,$H66-I66),Volsmile,2),0)),$CT66,$CU66,($A66-DateToday)+15,ABS(Option-2),1)*DE66*8))),0))</f>
        <v xml:space="preserve"> </v>
      </c>
      <c r="BC66" s="460" t="str">
        <f>IF($A66="N/A"," ",IF(Dayrun&gt;=6,MAX(0,(_xll.xSPRDOPT(J66,($E66-'Pricing Inputs'!$X101*$D66),$CV66,0,($CN66+IF(Smile=TRUE,VLOOKUP(MAX(-5,$H66-J66),Volsmile,2),0)),$CT66,$CU66,($A66-DateToday)+15,ABS(Option-2),1)*DE66*8)),0))</f>
        <v xml:space="preserve"> </v>
      </c>
      <c r="BD66" s="460" t="str">
        <f>IF($A66="N/A"," ",IF(OR(Dayrun&lt;=2,Dayrun&gt;=9),IF(OffPeakEx=TRUE,MAX(0,(_xll.xSPRDOPT(K66,($E66-'Pricing Inputs'!$X101*$D66),$CV66,0,($CQ66+IF(Smile=TRUE,VLOOKUP(MAX(-5,$H66-K66),Volsmile,2),0)),$CT66,$CU66,($A66-DateToday)+15,ABS(Option-2),1)*DE66*8)),0),0))</f>
        <v xml:space="preserve"> </v>
      </c>
      <c r="BE66" s="460" t="str">
        <f>IF($A66="N/A"," ",IF(OR(Dayrun=1,Dayrun=4,Dayrun=5,Dayrun=7,Dayrun=8,Dayrun=10,Dayrun=11),MAX(0,(_xll.xSPRDOPT(L66,($E66-'Pricing Inputs'!$X101*$D66),$CV66,0,($CQ66+IF(Smile=TRUE,VLOOKUP(MAX(-5,$H66-L66),Volsmile,2),0)),$CT66,$CU66,($A66-DateToday)+15,ABS(Option-2),1)*DF66*8)),0))</f>
        <v xml:space="preserve"> </v>
      </c>
      <c r="BF66" s="460" t="str">
        <f>IF($A66="N/A"," ",IF(OR(Dayrun=1,Dayrun=7,Dayrun=8,Dayrun=10,Dayrun=11),MAX(0,(_xll.xSPRDOPT(M66,($E66-'Pricing Inputs'!$X101*$D66),$CV66,0,($CQ66+IF(Smile=TRUE,VLOOKUP(MAX(-5,$H66-M66),Volsmile,2),0)),$CT66,$CU66,($A66-DateToday)+15,ABS(Option-2),1)*DF66*8)),0))</f>
        <v xml:space="preserve"> </v>
      </c>
      <c r="BG66" s="460" t="str">
        <f>IF($A66="N/A"," ",IF(OR(Dayrun&lt;=2,Dayrun&gt;=10),IF(OffPeakEx=TRUE,MAX(0,(_xll.xSPRDOPT(N66,($E66-'Pricing Inputs'!$X101*$D66),$CV66,0,($CQ66+IF(Smile=TRUE,VLOOKUP(MAX(-5,$H66-N66),Volsmile,2),0)),$CT66,$CU66,($A66-DateToday)+15,ABS(Option-2),1)*DF66*8)),0),0))</f>
        <v xml:space="preserve"> </v>
      </c>
      <c r="BH66" s="460" t="str">
        <f>IF($A66="N/A"," ",IF(OR(Dayrun=1,Dayrun=5,Dayrun=8,Dayrun=11),MAX(0,(_xll.xSPRDOPT(O66,($E66-'Pricing Inputs'!$X101*$D66),$CV66,0,($CQ66+IF(Smile=TRUE,VLOOKUP(MAX(-5,$H66-O66),Volsmile,2),0)),$CT66,$CU66,($A66-DateToday)+15,ABS(Option-2),1)*DG66*8)),0))</f>
        <v xml:space="preserve"> </v>
      </c>
      <c r="BI66" s="460" t="str">
        <f>IF($A66="N/A"," ",IF(OR(Dayrun=1,Dayrun=8,Dayrun=11),MAX(0,(_xll.xSPRDOPT(P66,($E66-'Pricing Inputs'!$X101*$D66),$CV66,0,($CQ66+IF(Smile=TRUE,VLOOKUP(MAX(-5,$H66-P66),Volsmile,2),0)),$CT66,$CU66,($A66-DateToday)+15,ABS(Option-2),1)*DG66*8)),0))</f>
        <v xml:space="preserve"> </v>
      </c>
      <c r="BJ66" s="462" t="str">
        <f>IF($A66="N/A"," ",IF(OR(Dayrun&lt;=2,Dayrun&gt;=11),IF(OffPeakEx=TRUE,MAX(0,(_xll.xSPRDOPT(Q66,($E66-'Pricing Inputs'!$X101*$D66),$CV66,0,($CQ66+IF(Smile=TRUE,VLOOKUP(MAX(-5,$H66-Q66),Volsmile,2),0)),$CT66,$CU66,($A66-DateToday)+15,ABS(Option-2),1)*DG66*8)),0),0))</f>
        <v xml:space="preserve"> </v>
      </c>
      <c r="BK66" s="358" t="str">
        <f t="shared" si="0"/>
        <v xml:space="preserve"> </v>
      </c>
      <c r="BL66" s="359" t="str">
        <f t="shared" si="1"/>
        <v xml:space="preserve"> </v>
      </c>
      <c r="BM66" s="359" t="str">
        <f t="shared" si="2"/>
        <v xml:space="preserve"> </v>
      </c>
      <c r="BN66" s="359" t="str">
        <f t="shared" si="3"/>
        <v xml:space="preserve"> </v>
      </c>
      <c r="BO66" s="359" t="str">
        <f t="shared" si="4"/>
        <v xml:space="preserve"> </v>
      </c>
      <c r="BP66" s="359" t="str">
        <f t="shared" si="5"/>
        <v xml:space="preserve"> </v>
      </c>
      <c r="BQ66" s="359" t="str">
        <f t="shared" si="6"/>
        <v xml:space="preserve"> </v>
      </c>
      <c r="BR66" s="359" t="str">
        <f t="shared" si="7"/>
        <v xml:space="preserve"> </v>
      </c>
      <c r="BS66" s="360" t="str">
        <f t="shared" si="8"/>
        <v xml:space="preserve"> </v>
      </c>
      <c r="BT66" s="361" t="str">
        <f t="shared" si="9"/>
        <v xml:space="preserve"> </v>
      </c>
      <c r="BU66" s="362" t="str">
        <f t="shared" si="10"/>
        <v xml:space="preserve"> </v>
      </c>
      <c r="BV66" s="362" t="str">
        <f t="shared" si="11"/>
        <v xml:space="preserve"> </v>
      </c>
      <c r="BW66" s="362" t="str">
        <f t="shared" si="12"/>
        <v xml:space="preserve"> </v>
      </c>
      <c r="BX66" s="362" t="str">
        <f t="shared" si="13"/>
        <v xml:space="preserve"> </v>
      </c>
      <c r="BY66" s="362" t="str">
        <f t="shared" si="14"/>
        <v xml:space="preserve"> </v>
      </c>
      <c r="BZ66" s="362" t="str">
        <f t="shared" si="15"/>
        <v xml:space="preserve"> </v>
      </c>
      <c r="CA66" s="362" t="str">
        <f t="shared" si="16"/>
        <v xml:space="preserve"> </v>
      </c>
      <c r="CB66" s="363" t="str">
        <f t="shared" si="17"/>
        <v xml:space="preserve"> </v>
      </c>
      <c r="CC66" s="366" t="str">
        <f t="shared" si="18"/>
        <v xml:space="preserve"> </v>
      </c>
      <c r="CD66" s="367" t="str">
        <f t="shared" si="19"/>
        <v xml:space="preserve"> </v>
      </c>
      <c r="CE66" s="367" t="str">
        <f t="shared" si="20"/>
        <v xml:space="preserve"> </v>
      </c>
      <c r="CF66" s="367" t="str">
        <f t="shared" si="21"/>
        <v xml:space="preserve"> </v>
      </c>
      <c r="CG66" s="367" t="str">
        <f t="shared" si="22"/>
        <v xml:space="preserve"> </v>
      </c>
      <c r="CH66" s="367" t="str">
        <f t="shared" si="23"/>
        <v xml:space="preserve"> </v>
      </c>
      <c r="CI66" s="367" t="str">
        <f t="shared" si="24"/>
        <v xml:space="preserve"> </v>
      </c>
      <c r="CJ66" s="367" t="str">
        <f t="shared" si="25"/>
        <v xml:space="preserve"> </v>
      </c>
      <c r="CK66" s="368" t="str">
        <f t="shared" si="26"/>
        <v xml:space="preserve"> </v>
      </c>
      <c r="CL66" s="369" t="str">
        <f t="shared" si="73"/>
        <v xml:space="preserve"> </v>
      </c>
      <c r="CM66" s="370" t="str">
        <f t="shared" si="74"/>
        <v xml:space="preserve"> </v>
      </c>
      <c r="CN66" s="370" t="str">
        <f t="shared" si="75"/>
        <v xml:space="preserve"> </v>
      </c>
      <c r="CO66" s="370" t="str">
        <f t="shared" si="76"/>
        <v xml:space="preserve"> </v>
      </c>
      <c r="CP66" s="370" t="str">
        <f t="shared" si="77"/>
        <v xml:space="preserve"> </v>
      </c>
      <c r="CQ66" s="370" t="str">
        <f t="shared" si="78"/>
        <v xml:space="preserve"> </v>
      </c>
      <c r="CR66" s="370" t="str">
        <f t="shared" si="27"/>
        <v xml:space="preserve"> </v>
      </c>
      <c r="CS66" s="370" t="str">
        <f t="shared" si="28"/>
        <v xml:space="preserve"> </v>
      </c>
      <c r="CT66" s="370" t="str">
        <f t="shared" si="29"/>
        <v xml:space="preserve"> </v>
      </c>
      <c r="CU66" s="370" t="str">
        <f>IF($A66="N/A"," ",IF('Pricing Inputs'!$AR$23=TRUE,Inputs!$S$22,VLOOKUP($A66,CorrelationTable,2,FALSE)))</f>
        <v xml:space="preserve"> </v>
      </c>
      <c r="CV66" s="371" t="str">
        <f>IF($A66="N/A"," ",F66+G66+(D66*('Pricing Inputs'!X101)))</f>
        <v xml:space="preserve"> </v>
      </c>
      <c r="CW66" s="372" t="str">
        <f>IF($A66="N/A"," ",IF(PV=1,0,'Pricing Inputs'!Y101))</f>
        <v xml:space="preserve"> </v>
      </c>
      <c r="CX66" s="373" t="str">
        <f t="shared" si="30"/>
        <v xml:space="preserve"> </v>
      </c>
      <c r="CY66" s="417" t="str">
        <f>IF($A66="N/A"," ",(IF(MONTH(A66)&gt;=4,IF(MONTH(A66)&lt;=10,Inputs!$S$26,Inputs!$S$27),Inputs!$S$27))*$CX66)</f>
        <v xml:space="preserve"> </v>
      </c>
      <c r="CZ66" s="374" t="str">
        <f t="shared" si="79"/>
        <v xml:space="preserve"> </v>
      </c>
      <c r="DA66" s="446" t="str">
        <f t="shared" si="80"/>
        <v xml:space="preserve"> </v>
      </c>
      <c r="DB66" s="375" t="str">
        <f t="shared" si="81"/>
        <v xml:space="preserve"> </v>
      </c>
      <c r="DC66" s="375" t="str">
        <f t="shared" si="82"/>
        <v xml:space="preserve"> </v>
      </c>
      <c r="DD66" s="376" t="str">
        <f t="shared" si="83"/>
        <v xml:space="preserve"> </v>
      </c>
      <c r="DE66" s="377" t="str">
        <f t="shared" si="84"/>
        <v xml:space="preserve"> </v>
      </c>
      <c r="DF66" s="378" t="str">
        <f t="shared" si="85"/>
        <v xml:space="preserve"> </v>
      </c>
      <c r="DG66" s="379" t="str">
        <f t="shared" si="86"/>
        <v xml:space="preserve"> </v>
      </c>
      <c r="DH66" s="380" t="str">
        <f>IF($A66="N/A"," ",IF(Option=1,$D66*Inputs!$S$15*SUM(AS66:BA66),0))</f>
        <v xml:space="preserve"> </v>
      </c>
      <c r="DI66" s="381" t="str">
        <f>IF($A66="N/A"," ",IF(Option=1,$D66*Inputs!$S$16*SUM(AS66:BA66),0))</f>
        <v xml:space="preserve"> </v>
      </c>
      <c r="DJ66" s="463" t="str">
        <f t="shared" si="87"/>
        <v xml:space="preserve"> </v>
      </c>
      <c r="DK66" s="463" t="str">
        <f t="shared" si="88"/>
        <v xml:space="preserve"> </v>
      </c>
      <c r="DL66" s="463" t="str">
        <f t="shared" si="89"/>
        <v xml:space="preserve"> </v>
      </c>
      <c r="DM66" s="463" t="str">
        <f t="shared" si="90"/>
        <v xml:space="preserve"> </v>
      </c>
    </row>
    <row r="67" spans="1:117" x14ac:dyDescent="0.2">
      <c r="A67" s="343" t="str">
        <f>IF(A66="N/A","N/A",IF(EDATE(A66,1)&gt;Inputs!$S$5,"N/A",EDATE(A66,1)))</f>
        <v>N/A</v>
      </c>
      <c r="B67" s="344" t="str">
        <f t="shared" si="31"/>
        <v xml:space="preserve"> </v>
      </c>
      <c r="C67" s="345" t="str">
        <f t="shared" si="32"/>
        <v xml:space="preserve"> </v>
      </c>
      <c r="D67" s="346" t="str">
        <f t="shared" si="33"/>
        <v xml:space="preserve"> </v>
      </c>
      <c r="E67" s="347" t="str">
        <f t="shared" si="34"/>
        <v xml:space="preserve"> </v>
      </c>
      <c r="F67" s="348" t="str">
        <f t="shared" si="35"/>
        <v xml:space="preserve"> </v>
      </c>
      <c r="G67" s="348" t="str">
        <f>IF(A67="N/A"," ",Perstart/VLOOKUP(Dayrun,'Pricing Inputs'!$AQ$4:$AS$14,3)/(CY67/CX67))</f>
        <v xml:space="preserve"> </v>
      </c>
      <c r="H67" s="349" t="str">
        <f t="shared" si="36"/>
        <v xml:space="preserve"> </v>
      </c>
      <c r="I67" s="350" t="str">
        <f t="shared" si="37"/>
        <v xml:space="preserve"> </v>
      </c>
      <c r="J67" s="351" t="str">
        <f t="shared" si="38"/>
        <v xml:space="preserve"> </v>
      </c>
      <c r="K67" s="351" t="str">
        <f t="shared" si="39"/>
        <v xml:space="preserve"> </v>
      </c>
      <c r="L67" s="351" t="str">
        <f t="shared" si="40"/>
        <v xml:space="preserve"> </v>
      </c>
      <c r="M67" s="351" t="str">
        <f t="shared" si="41"/>
        <v xml:space="preserve"> </v>
      </c>
      <c r="N67" s="351" t="str">
        <f t="shared" si="42"/>
        <v xml:space="preserve"> </v>
      </c>
      <c r="O67" s="351" t="str">
        <f t="shared" si="43"/>
        <v xml:space="preserve"> </v>
      </c>
      <c r="P67" s="351" t="str">
        <f t="shared" si="44"/>
        <v xml:space="preserve"> </v>
      </c>
      <c r="Q67" s="352" t="str">
        <f t="shared" si="45"/>
        <v xml:space="preserve"> </v>
      </c>
      <c r="R67" s="353" t="str">
        <f t="shared" si="46"/>
        <v xml:space="preserve"> </v>
      </c>
      <c r="S67" s="347" t="str">
        <f t="shared" si="47"/>
        <v xml:space="preserve"> </v>
      </c>
      <c r="T67" s="347" t="str">
        <f t="shared" si="48"/>
        <v xml:space="preserve"> </v>
      </c>
      <c r="U67" s="347" t="str">
        <f t="shared" si="49"/>
        <v xml:space="preserve"> </v>
      </c>
      <c r="V67" s="347" t="str">
        <f t="shared" si="50"/>
        <v xml:space="preserve"> </v>
      </c>
      <c r="W67" s="347" t="str">
        <f t="shared" si="51"/>
        <v xml:space="preserve"> </v>
      </c>
      <c r="X67" s="347" t="str">
        <f t="shared" si="52"/>
        <v xml:space="preserve"> </v>
      </c>
      <c r="Y67" s="347" t="str">
        <f t="shared" si="53"/>
        <v xml:space="preserve"> </v>
      </c>
      <c r="Z67" s="354" t="str">
        <f t="shared" si="54"/>
        <v xml:space="preserve"> </v>
      </c>
      <c r="AA67" s="350" t="str">
        <f>IF($A67="N/A"," ",IF(Dayrun&gt;=3,(MAX(0,(_xll.xSPRDOPT(I67,($E67-'Pricing Inputs'!$X102*$D67),$CV67,0,($CN67+IF(Smile=TRUE,VLOOKUP(MAX(-5,$H67-I67),Volsmile,2),0)),$CT67,$CU67,($A67-DateToday)+15,ABS(Option-2),0)-R67))),0))</f>
        <v xml:space="preserve"> </v>
      </c>
      <c r="AB67" s="351" t="str">
        <f>IF($A67="N/A"," ",IF(Dayrun&gt;=6,MAX(0,(_xll.xSPRDOPT(J67,($E67-'Pricing Inputs'!$X102*$D67),$CV67,0,($CN67+IF(Smile=TRUE,VLOOKUP(MAX(-5,$H67-J67),Volsmile,2),0)),$CT67,$CU67,($A67-DateToday)+15,ABS(Option-2),0)-S67)),0))</f>
        <v xml:space="preserve"> </v>
      </c>
      <c r="AC67" s="351" t="str">
        <f>IF($A67="N/A"," ",IF(OR(Dayrun&lt;=2,Dayrun&gt;=9),IF(OffPeakEx=TRUE,MAX(0,(_xll.xSPRDOPT(K67,($E67-'Pricing Inputs'!$X102*$D67),$CV67,0,($CQ67+IF(Smile=TRUE,VLOOKUP(MAX(-5,$H67-K67),Volsmile,2),0)),$CT67,$CU67,($A67-DateToday)+15,ABS(Option-2),0)-T67)),0),0))</f>
        <v xml:space="preserve"> </v>
      </c>
      <c r="AD67" s="351" t="str">
        <f>IF($A67="N/A"," ",IF(OR(Dayrun=1,Dayrun=4,Dayrun=5,Dayrun=7,Dayrun=8,Dayrun=10,Dayrun=11),MAX(0,(_xll.xSPRDOPT(L67,($E67-'Pricing Inputs'!$X102*$D67),$CV67,0,($CQ67+IF(Smile=TRUE,VLOOKUP(MAX(-5,$H67-L67),Volsmile,2),0)),$CT67,$CU67,($A67-DateToday)+15,ABS(Option-2),0)-U67)),0))</f>
        <v xml:space="preserve"> </v>
      </c>
      <c r="AE67" s="351" t="str">
        <f>IF($A67="N/A"," ",IF(OR(Dayrun=1,Dayrun=7,Dayrun=8,Dayrun=10,Dayrun=11),MAX(0,(_xll.xSPRDOPT(M67,($E67-'Pricing Inputs'!$X102*$D67),$CV67,0,($CQ67+IF(Smile=TRUE,VLOOKUP(MAX(-5,$H67-M67),Volsmile,2),0)),$CT67,$CU67,($A67-DateToday)+15,ABS(Option-2),0)-V67)),0))</f>
        <v xml:space="preserve"> </v>
      </c>
      <c r="AF67" s="351" t="str">
        <f>IF($A67="N/A"," ",IF(OR(Dayrun&lt;=2,Dayrun&gt;=10),IF(OffPeakEx=TRUE,MAX(0,(_xll.xSPRDOPT(N67,($E67-'Pricing Inputs'!$X102*$D67),$CV67,0,($CQ67+IF(Smile=TRUE,VLOOKUP(MAX(-5,$H67-N67),Volsmile,2),0)),$CT67,$CU67,($A67-DateToday)+15,ABS(Option-2),0)-W67)),0),0))</f>
        <v xml:space="preserve"> </v>
      </c>
      <c r="AG67" s="351" t="str">
        <f>IF($A67="N/A"," ",IF(OR(Dayrun=1,Dayrun=5,Dayrun=8,Dayrun=11),MAX(0,(_xll.xSPRDOPT(O67,($E67-'Pricing Inputs'!$X102*$D67),$CV67,0,($CQ67+IF(Smile=TRUE,VLOOKUP(MAX(-5,$H67-O67),Volsmile,2),0)),$CT67,$CU67,($A67-DateToday)+15,ABS(Option-2),0)-X67)),0))</f>
        <v xml:space="preserve"> </v>
      </c>
      <c r="AH67" s="351" t="str">
        <f>IF($A67="N/A"," ",IF(OR(Dayrun=1,Dayrun=8,Dayrun=11),MAX(0,(_xll.xSPRDOPT(P67,($E67-'Pricing Inputs'!$X102*$D67),$CV67,0,($CQ67+IF(Smile=TRUE,VLOOKUP(MAX(-5,$H67-P67),Volsmile,2),0)),$CT67,$CU67,($A67-DateToday)+15,ABS(Option-2),0)-Y67)),0))</f>
        <v xml:space="preserve"> </v>
      </c>
      <c r="AI67" s="351" t="str">
        <f>IF($A67="N/A"," ",IF(OR(Dayrun&lt;=2,Dayrun&gt;=11),IF(OffPeakEx=TRUE,MAX(0,(_xll.xSPRDOPT(Q67,($E67-'Pricing Inputs'!$X102*$D67),$CV67,0,($CQ67+IF(Smile=TRUE,VLOOKUP(MAX(-5,$H67-Q67),Volsmile,2),0)),$CT67,$CU67,($A67-DateToday)+15,ABS(Option-2),0)-Z67)),0),0))</f>
        <v xml:space="preserve"> </v>
      </c>
      <c r="AJ67" s="355" t="str">
        <f t="shared" si="55"/>
        <v xml:space="preserve"> </v>
      </c>
      <c r="AK67" s="356" t="str">
        <f t="shared" si="56"/>
        <v xml:space="preserve"> </v>
      </c>
      <c r="AL67" s="356" t="str">
        <f t="shared" si="57"/>
        <v xml:space="preserve"> </v>
      </c>
      <c r="AM67" s="356" t="str">
        <f t="shared" si="58"/>
        <v xml:space="preserve"> </v>
      </c>
      <c r="AN67" s="356" t="str">
        <f t="shared" si="59"/>
        <v xml:space="preserve"> </v>
      </c>
      <c r="AO67" s="356" t="str">
        <f t="shared" si="60"/>
        <v xml:space="preserve"> </v>
      </c>
      <c r="AP67" s="356" t="str">
        <f t="shared" si="61"/>
        <v xml:space="preserve"> </v>
      </c>
      <c r="AQ67" s="356" t="str">
        <f t="shared" si="62"/>
        <v xml:space="preserve"> </v>
      </c>
      <c r="AR67" s="357" t="str">
        <f t="shared" si="63"/>
        <v xml:space="preserve"> </v>
      </c>
      <c r="AS67" s="364" t="str">
        <f t="shared" si="64"/>
        <v xml:space="preserve"> </v>
      </c>
      <c r="AT67" s="364" t="str">
        <f t="shared" si="65"/>
        <v xml:space="preserve"> </v>
      </c>
      <c r="AU67" s="364" t="str">
        <f t="shared" si="66"/>
        <v xml:space="preserve"> </v>
      </c>
      <c r="AV67" s="364" t="str">
        <f t="shared" si="67"/>
        <v xml:space="preserve"> </v>
      </c>
      <c r="AW67" s="364" t="str">
        <f t="shared" si="68"/>
        <v xml:space="preserve"> </v>
      </c>
      <c r="AX67" s="364" t="str">
        <f t="shared" si="69"/>
        <v xml:space="preserve"> </v>
      </c>
      <c r="AY67" s="364" t="str">
        <f t="shared" si="70"/>
        <v xml:space="preserve"> </v>
      </c>
      <c r="AZ67" s="364" t="str">
        <f t="shared" si="71"/>
        <v xml:space="preserve"> </v>
      </c>
      <c r="BA67" s="365" t="str">
        <f t="shared" si="72"/>
        <v xml:space="preserve"> </v>
      </c>
      <c r="BB67" s="461" t="str">
        <f>IF($A67="N/A"," ",IF(Dayrun&gt;=3,(MAX(0,(_xll.xSPRDOPT(I67,($E67-'Pricing Inputs'!$X102*$D67),$CV67,0,($CN67+IF(Smile=TRUE,VLOOKUP(MAX(-5,$H67-I67),Volsmile,2),0)),$CT67,$CU67,($A67-DateToday)+15,ABS(Option-2),1)*DE67*8))),0))</f>
        <v xml:space="preserve"> </v>
      </c>
      <c r="BC67" s="460" t="str">
        <f>IF($A67="N/A"," ",IF(Dayrun&gt;=6,MAX(0,(_xll.xSPRDOPT(J67,($E67-'Pricing Inputs'!$X102*$D67),$CV67,0,($CN67+IF(Smile=TRUE,VLOOKUP(MAX(-5,$H67-J67),Volsmile,2),0)),$CT67,$CU67,($A67-DateToday)+15,ABS(Option-2),1)*DE67*8)),0))</f>
        <v xml:space="preserve"> </v>
      </c>
      <c r="BD67" s="460" t="str">
        <f>IF($A67="N/A"," ",IF(OR(Dayrun&lt;=2,Dayrun&gt;=9),IF(OffPeakEx=TRUE,MAX(0,(_xll.xSPRDOPT(K67,($E67-'Pricing Inputs'!$X102*$D67),$CV67,0,($CQ67+IF(Smile=TRUE,VLOOKUP(MAX(-5,$H67-K67),Volsmile,2),0)),$CT67,$CU67,($A67-DateToday)+15,ABS(Option-2),1)*DE67*8)),0),0))</f>
        <v xml:space="preserve"> </v>
      </c>
      <c r="BE67" s="460" t="str">
        <f>IF($A67="N/A"," ",IF(OR(Dayrun=1,Dayrun=4,Dayrun=5,Dayrun=7,Dayrun=8,Dayrun=10,Dayrun=11),MAX(0,(_xll.xSPRDOPT(L67,($E67-'Pricing Inputs'!$X102*$D67),$CV67,0,($CQ67+IF(Smile=TRUE,VLOOKUP(MAX(-5,$H67-L67),Volsmile,2),0)),$CT67,$CU67,($A67-DateToday)+15,ABS(Option-2),1)*DF67*8)),0))</f>
        <v xml:space="preserve"> </v>
      </c>
      <c r="BF67" s="460" t="str">
        <f>IF($A67="N/A"," ",IF(OR(Dayrun=1,Dayrun=7,Dayrun=8,Dayrun=10,Dayrun=11),MAX(0,(_xll.xSPRDOPT(M67,($E67-'Pricing Inputs'!$X102*$D67),$CV67,0,($CQ67+IF(Smile=TRUE,VLOOKUP(MAX(-5,$H67-M67),Volsmile,2),0)),$CT67,$CU67,($A67-DateToday)+15,ABS(Option-2),1)*DF67*8)),0))</f>
        <v xml:space="preserve"> </v>
      </c>
      <c r="BG67" s="460" t="str">
        <f>IF($A67="N/A"," ",IF(OR(Dayrun&lt;=2,Dayrun&gt;=10),IF(OffPeakEx=TRUE,MAX(0,(_xll.xSPRDOPT(N67,($E67-'Pricing Inputs'!$X102*$D67),$CV67,0,($CQ67+IF(Smile=TRUE,VLOOKUP(MAX(-5,$H67-N67),Volsmile,2),0)),$CT67,$CU67,($A67-DateToday)+15,ABS(Option-2),1)*DF67*8)),0),0))</f>
        <v xml:space="preserve"> </v>
      </c>
      <c r="BH67" s="460" t="str">
        <f>IF($A67="N/A"," ",IF(OR(Dayrun=1,Dayrun=5,Dayrun=8,Dayrun=11),MAX(0,(_xll.xSPRDOPT(O67,($E67-'Pricing Inputs'!$X102*$D67),$CV67,0,($CQ67+IF(Smile=TRUE,VLOOKUP(MAX(-5,$H67-O67),Volsmile,2),0)),$CT67,$CU67,($A67-DateToday)+15,ABS(Option-2),1)*DG67*8)),0))</f>
        <v xml:space="preserve"> </v>
      </c>
      <c r="BI67" s="460" t="str">
        <f>IF($A67="N/A"," ",IF(OR(Dayrun=1,Dayrun=8,Dayrun=11),MAX(0,(_xll.xSPRDOPT(P67,($E67-'Pricing Inputs'!$X102*$D67),$CV67,0,($CQ67+IF(Smile=TRUE,VLOOKUP(MAX(-5,$H67-P67),Volsmile,2),0)),$CT67,$CU67,($A67-DateToday)+15,ABS(Option-2),1)*DG67*8)),0))</f>
        <v xml:space="preserve"> </v>
      </c>
      <c r="BJ67" s="462" t="str">
        <f>IF($A67="N/A"," ",IF(OR(Dayrun&lt;=2,Dayrun&gt;=11),IF(OffPeakEx=TRUE,MAX(0,(_xll.xSPRDOPT(Q67,($E67-'Pricing Inputs'!$X102*$D67),$CV67,0,($CQ67+IF(Smile=TRUE,VLOOKUP(MAX(-5,$H67-Q67),Volsmile,2),0)),$CT67,$CU67,($A67-DateToday)+15,ABS(Option-2),1)*DG67*8)),0),0))</f>
        <v xml:space="preserve"> </v>
      </c>
      <c r="BK67" s="358" t="str">
        <f t="shared" si="0"/>
        <v xml:space="preserve"> </v>
      </c>
      <c r="BL67" s="359" t="str">
        <f t="shared" si="1"/>
        <v xml:space="preserve"> </v>
      </c>
      <c r="BM67" s="359" t="str">
        <f t="shared" si="2"/>
        <v xml:space="preserve"> </v>
      </c>
      <c r="BN67" s="359" t="str">
        <f t="shared" si="3"/>
        <v xml:space="preserve"> </v>
      </c>
      <c r="BO67" s="359" t="str">
        <f t="shared" si="4"/>
        <v xml:space="preserve"> </v>
      </c>
      <c r="BP67" s="359" t="str">
        <f t="shared" si="5"/>
        <v xml:space="preserve"> </v>
      </c>
      <c r="BQ67" s="359" t="str">
        <f t="shared" si="6"/>
        <v xml:space="preserve"> </v>
      </c>
      <c r="BR67" s="359" t="str">
        <f t="shared" si="7"/>
        <v xml:space="preserve"> </v>
      </c>
      <c r="BS67" s="360" t="str">
        <f t="shared" si="8"/>
        <v xml:space="preserve"> </v>
      </c>
      <c r="BT67" s="361" t="str">
        <f t="shared" si="9"/>
        <v xml:space="preserve"> </v>
      </c>
      <c r="BU67" s="362" t="str">
        <f t="shared" si="10"/>
        <v xml:space="preserve"> </v>
      </c>
      <c r="BV67" s="362" t="str">
        <f t="shared" si="11"/>
        <v xml:space="preserve"> </v>
      </c>
      <c r="BW67" s="362" t="str">
        <f t="shared" si="12"/>
        <v xml:space="preserve"> </v>
      </c>
      <c r="BX67" s="362" t="str">
        <f t="shared" si="13"/>
        <v xml:space="preserve"> </v>
      </c>
      <c r="BY67" s="362" t="str">
        <f t="shared" si="14"/>
        <v xml:space="preserve"> </v>
      </c>
      <c r="BZ67" s="362" t="str">
        <f t="shared" si="15"/>
        <v xml:space="preserve"> </v>
      </c>
      <c r="CA67" s="362" t="str">
        <f t="shared" si="16"/>
        <v xml:space="preserve"> </v>
      </c>
      <c r="CB67" s="363" t="str">
        <f t="shared" si="17"/>
        <v xml:space="preserve"> </v>
      </c>
      <c r="CC67" s="366" t="str">
        <f t="shared" si="18"/>
        <v xml:space="preserve"> </v>
      </c>
      <c r="CD67" s="367" t="str">
        <f t="shared" si="19"/>
        <v xml:space="preserve"> </v>
      </c>
      <c r="CE67" s="367" t="str">
        <f t="shared" si="20"/>
        <v xml:space="preserve"> </v>
      </c>
      <c r="CF67" s="367" t="str">
        <f t="shared" si="21"/>
        <v xml:space="preserve"> </v>
      </c>
      <c r="CG67" s="367" t="str">
        <f t="shared" si="22"/>
        <v xml:space="preserve"> </v>
      </c>
      <c r="CH67" s="367" t="str">
        <f t="shared" si="23"/>
        <v xml:space="preserve"> </v>
      </c>
      <c r="CI67" s="367" t="str">
        <f t="shared" si="24"/>
        <v xml:space="preserve"> </v>
      </c>
      <c r="CJ67" s="367" t="str">
        <f t="shared" si="25"/>
        <v xml:space="preserve"> </v>
      </c>
      <c r="CK67" s="368" t="str">
        <f t="shared" si="26"/>
        <v xml:space="preserve"> </v>
      </c>
      <c r="CL67" s="369" t="str">
        <f t="shared" si="73"/>
        <v xml:space="preserve"> </v>
      </c>
      <c r="CM67" s="370" t="str">
        <f t="shared" si="74"/>
        <v xml:space="preserve"> </v>
      </c>
      <c r="CN67" s="370" t="str">
        <f t="shared" si="75"/>
        <v xml:space="preserve"> </v>
      </c>
      <c r="CO67" s="370" t="str">
        <f t="shared" si="76"/>
        <v xml:space="preserve"> </v>
      </c>
      <c r="CP67" s="370" t="str">
        <f t="shared" si="77"/>
        <v xml:space="preserve"> </v>
      </c>
      <c r="CQ67" s="370" t="str">
        <f t="shared" si="78"/>
        <v xml:space="preserve"> </v>
      </c>
      <c r="CR67" s="370" t="str">
        <f t="shared" si="27"/>
        <v xml:space="preserve"> </v>
      </c>
      <c r="CS67" s="370" t="str">
        <f t="shared" si="28"/>
        <v xml:space="preserve"> </v>
      </c>
      <c r="CT67" s="370" t="str">
        <f t="shared" si="29"/>
        <v xml:space="preserve"> </v>
      </c>
      <c r="CU67" s="370" t="str">
        <f>IF($A67="N/A"," ",IF('Pricing Inputs'!$AR$23=TRUE,Inputs!$S$22,VLOOKUP($A67,CorrelationTable,2,FALSE)))</f>
        <v xml:space="preserve"> </v>
      </c>
      <c r="CV67" s="371" t="str">
        <f>IF($A67="N/A"," ",F67+G67+(D67*('Pricing Inputs'!X102)))</f>
        <v xml:space="preserve"> </v>
      </c>
      <c r="CW67" s="372" t="str">
        <f>IF($A67="N/A"," ",IF(PV=1,0,'Pricing Inputs'!Y102))</f>
        <v xml:space="preserve"> </v>
      </c>
      <c r="CX67" s="373" t="str">
        <f t="shared" si="30"/>
        <v xml:space="preserve"> </v>
      </c>
      <c r="CY67" s="417" t="str">
        <f>IF($A67="N/A"," ",(IF(MONTH(A67)&gt;=4,IF(MONTH(A67)&lt;=10,Inputs!$S$26,Inputs!$S$27),Inputs!$S$27))*$CX67)</f>
        <v xml:space="preserve"> </v>
      </c>
      <c r="CZ67" s="374" t="str">
        <f t="shared" si="79"/>
        <v xml:space="preserve"> </v>
      </c>
      <c r="DA67" s="446" t="str">
        <f t="shared" si="80"/>
        <v xml:space="preserve"> </v>
      </c>
      <c r="DB67" s="375" t="str">
        <f t="shared" si="81"/>
        <v xml:space="preserve"> </v>
      </c>
      <c r="DC67" s="375" t="str">
        <f t="shared" si="82"/>
        <v xml:space="preserve"> </v>
      </c>
      <c r="DD67" s="376" t="str">
        <f t="shared" si="83"/>
        <v xml:space="preserve"> </v>
      </c>
      <c r="DE67" s="377" t="str">
        <f t="shared" si="84"/>
        <v xml:space="preserve"> </v>
      </c>
      <c r="DF67" s="378" t="str">
        <f t="shared" si="85"/>
        <v xml:space="preserve"> </v>
      </c>
      <c r="DG67" s="379" t="str">
        <f t="shared" si="86"/>
        <v xml:space="preserve"> </v>
      </c>
      <c r="DH67" s="380" t="str">
        <f>IF($A67="N/A"," ",IF(Option=1,$D67*Inputs!$S$15*SUM(AS67:BA67),0))</f>
        <v xml:space="preserve"> </v>
      </c>
      <c r="DI67" s="381" t="str">
        <f>IF($A67="N/A"," ",IF(Option=1,$D67*Inputs!$S$16*SUM(AS67:BA67),0))</f>
        <v xml:space="preserve"> </v>
      </c>
      <c r="DJ67" s="463" t="str">
        <f t="shared" si="87"/>
        <v xml:space="preserve"> </v>
      </c>
      <c r="DK67" s="463" t="str">
        <f t="shared" si="88"/>
        <v xml:space="preserve"> </v>
      </c>
      <c r="DL67" s="463" t="str">
        <f t="shared" si="89"/>
        <v xml:space="preserve"> </v>
      </c>
      <c r="DM67" s="463" t="str">
        <f t="shared" si="90"/>
        <v xml:space="preserve"> </v>
      </c>
    </row>
    <row r="68" spans="1:117" x14ac:dyDescent="0.2">
      <c r="A68" s="343" t="str">
        <f>IF(A67="N/A","N/A",IF(EDATE(A67,1)&gt;Inputs!$S$5,"N/A",EDATE(A67,1)))</f>
        <v>N/A</v>
      </c>
      <c r="B68" s="344" t="str">
        <f t="shared" si="31"/>
        <v xml:space="preserve"> </v>
      </c>
      <c r="C68" s="345" t="str">
        <f t="shared" si="32"/>
        <v xml:space="preserve"> </v>
      </c>
      <c r="D68" s="346" t="str">
        <f t="shared" si="33"/>
        <v xml:space="preserve"> </v>
      </c>
      <c r="E68" s="347" t="str">
        <f t="shared" si="34"/>
        <v xml:space="preserve"> </v>
      </c>
      <c r="F68" s="348" t="str">
        <f t="shared" si="35"/>
        <v xml:space="preserve"> </v>
      </c>
      <c r="G68" s="348" t="str">
        <f>IF(A68="N/A"," ",Perstart/VLOOKUP(Dayrun,'Pricing Inputs'!$AQ$4:$AS$14,3)/(CY68/CX68))</f>
        <v xml:space="preserve"> </v>
      </c>
      <c r="H68" s="349" t="str">
        <f t="shared" si="36"/>
        <v xml:space="preserve"> </v>
      </c>
      <c r="I68" s="350" t="str">
        <f t="shared" si="37"/>
        <v xml:space="preserve"> </v>
      </c>
      <c r="J68" s="351" t="str">
        <f t="shared" si="38"/>
        <v xml:space="preserve"> </v>
      </c>
      <c r="K68" s="351" t="str">
        <f t="shared" si="39"/>
        <v xml:space="preserve"> </v>
      </c>
      <c r="L68" s="351" t="str">
        <f t="shared" si="40"/>
        <v xml:space="preserve"> </v>
      </c>
      <c r="M68" s="351" t="str">
        <f t="shared" si="41"/>
        <v xml:space="preserve"> </v>
      </c>
      <c r="N68" s="351" t="str">
        <f t="shared" si="42"/>
        <v xml:space="preserve"> </v>
      </c>
      <c r="O68" s="351" t="str">
        <f t="shared" si="43"/>
        <v xml:space="preserve"> </v>
      </c>
      <c r="P68" s="351" t="str">
        <f t="shared" si="44"/>
        <v xml:space="preserve"> </v>
      </c>
      <c r="Q68" s="352" t="str">
        <f t="shared" si="45"/>
        <v xml:space="preserve"> </v>
      </c>
      <c r="R68" s="353" t="str">
        <f t="shared" si="46"/>
        <v xml:space="preserve"> </v>
      </c>
      <c r="S68" s="347" t="str">
        <f t="shared" si="47"/>
        <v xml:space="preserve"> </v>
      </c>
      <c r="T68" s="347" t="str">
        <f t="shared" si="48"/>
        <v xml:space="preserve"> </v>
      </c>
      <c r="U68" s="347" t="str">
        <f t="shared" si="49"/>
        <v xml:space="preserve"> </v>
      </c>
      <c r="V68" s="347" t="str">
        <f t="shared" si="50"/>
        <v xml:space="preserve"> </v>
      </c>
      <c r="W68" s="347" t="str">
        <f t="shared" si="51"/>
        <v xml:space="preserve"> </v>
      </c>
      <c r="X68" s="347" t="str">
        <f t="shared" si="52"/>
        <v xml:space="preserve"> </v>
      </c>
      <c r="Y68" s="347" t="str">
        <f t="shared" si="53"/>
        <v xml:space="preserve"> </v>
      </c>
      <c r="Z68" s="354" t="str">
        <f t="shared" si="54"/>
        <v xml:space="preserve"> </v>
      </c>
      <c r="AA68" s="350" t="str">
        <f>IF($A68="N/A"," ",IF(Dayrun&gt;=3,(MAX(0,(_xll.xSPRDOPT(I68,($E68-'Pricing Inputs'!$X103*$D68),$CV68,0,($CN68+IF(Smile=TRUE,VLOOKUP(MAX(-5,$H68-I68),Volsmile,2),0)),$CT68,$CU68,($A68-DateToday)+15,ABS(Option-2),0)-R68))),0))</f>
        <v xml:space="preserve"> </v>
      </c>
      <c r="AB68" s="351" t="str">
        <f>IF($A68="N/A"," ",IF(Dayrun&gt;=6,MAX(0,(_xll.xSPRDOPT(J68,($E68-'Pricing Inputs'!$X103*$D68),$CV68,0,($CN68+IF(Smile=TRUE,VLOOKUP(MAX(-5,$H68-J68),Volsmile,2),0)),$CT68,$CU68,($A68-DateToday)+15,ABS(Option-2),0)-S68)),0))</f>
        <v xml:space="preserve"> </v>
      </c>
      <c r="AC68" s="351" t="str">
        <f>IF($A68="N/A"," ",IF(OR(Dayrun&lt;=2,Dayrun&gt;=9),IF(OffPeakEx=TRUE,MAX(0,(_xll.xSPRDOPT(K68,($E68-'Pricing Inputs'!$X103*$D68),$CV68,0,($CQ68+IF(Smile=TRUE,VLOOKUP(MAX(-5,$H68-K68),Volsmile,2),0)),$CT68,$CU68,($A68-DateToday)+15,ABS(Option-2),0)-T68)),0),0))</f>
        <v xml:space="preserve"> </v>
      </c>
      <c r="AD68" s="351" t="str">
        <f>IF($A68="N/A"," ",IF(OR(Dayrun=1,Dayrun=4,Dayrun=5,Dayrun=7,Dayrun=8,Dayrun=10,Dayrun=11),MAX(0,(_xll.xSPRDOPT(L68,($E68-'Pricing Inputs'!$X103*$D68),$CV68,0,($CQ68+IF(Smile=TRUE,VLOOKUP(MAX(-5,$H68-L68),Volsmile,2),0)),$CT68,$CU68,($A68-DateToday)+15,ABS(Option-2),0)-U68)),0))</f>
        <v xml:space="preserve"> </v>
      </c>
      <c r="AE68" s="351" t="str">
        <f>IF($A68="N/A"," ",IF(OR(Dayrun=1,Dayrun=7,Dayrun=8,Dayrun=10,Dayrun=11),MAX(0,(_xll.xSPRDOPT(M68,($E68-'Pricing Inputs'!$X103*$D68),$CV68,0,($CQ68+IF(Smile=TRUE,VLOOKUP(MAX(-5,$H68-M68),Volsmile,2),0)),$CT68,$CU68,($A68-DateToday)+15,ABS(Option-2),0)-V68)),0))</f>
        <v xml:space="preserve"> </v>
      </c>
      <c r="AF68" s="351" t="str">
        <f>IF($A68="N/A"," ",IF(OR(Dayrun&lt;=2,Dayrun&gt;=10),IF(OffPeakEx=TRUE,MAX(0,(_xll.xSPRDOPT(N68,($E68-'Pricing Inputs'!$X103*$D68),$CV68,0,($CQ68+IF(Smile=TRUE,VLOOKUP(MAX(-5,$H68-N68),Volsmile,2),0)),$CT68,$CU68,($A68-DateToday)+15,ABS(Option-2),0)-W68)),0),0))</f>
        <v xml:space="preserve"> </v>
      </c>
      <c r="AG68" s="351" t="str">
        <f>IF($A68="N/A"," ",IF(OR(Dayrun=1,Dayrun=5,Dayrun=8,Dayrun=11),MAX(0,(_xll.xSPRDOPT(O68,($E68-'Pricing Inputs'!$X103*$D68),$CV68,0,($CQ68+IF(Smile=TRUE,VLOOKUP(MAX(-5,$H68-O68),Volsmile,2),0)),$CT68,$CU68,($A68-DateToday)+15,ABS(Option-2),0)-X68)),0))</f>
        <v xml:space="preserve"> </v>
      </c>
      <c r="AH68" s="351" t="str">
        <f>IF($A68="N/A"," ",IF(OR(Dayrun=1,Dayrun=8,Dayrun=11),MAX(0,(_xll.xSPRDOPT(P68,($E68-'Pricing Inputs'!$X103*$D68),$CV68,0,($CQ68+IF(Smile=TRUE,VLOOKUP(MAX(-5,$H68-P68),Volsmile,2),0)),$CT68,$CU68,($A68-DateToday)+15,ABS(Option-2),0)-Y68)),0))</f>
        <v xml:space="preserve"> </v>
      </c>
      <c r="AI68" s="351" t="str">
        <f>IF($A68="N/A"," ",IF(OR(Dayrun&lt;=2,Dayrun&gt;=11),IF(OffPeakEx=TRUE,MAX(0,(_xll.xSPRDOPT(Q68,($E68-'Pricing Inputs'!$X103*$D68),$CV68,0,($CQ68+IF(Smile=TRUE,VLOOKUP(MAX(-5,$H68-Q68),Volsmile,2),0)),$CT68,$CU68,($A68-DateToday)+15,ABS(Option-2),0)-Z68)),0),0))</f>
        <v xml:space="preserve"> </v>
      </c>
      <c r="AJ68" s="355" t="str">
        <f t="shared" si="55"/>
        <v xml:space="preserve"> </v>
      </c>
      <c r="AK68" s="356" t="str">
        <f t="shared" si="56"/>
        <v xml:space="preserve"> </v>
      </c>
      <c r="AL68" s="356" t="str">
        <f t="shared" si="57"/>
        <v xml:space="preserve"> </v>
      </c>
      <c r="AM68" s="356" t="str">
        <f t="shared" si="58"/>
        <v xml:space="preserve"> </v>
      </c>
      <c r="AN68" s="356" t="str">
        <f t="shared" si="59"/>
        <v xml:space="preserve"> </v>
      </c>
      <c r="AO68" s="356" t="str">
        <f t="shared" si="60"/>
        <v xml:space="preserve"> </v>
      </c>
      <c r="AP68" s="356" t="str">
        <f t="shared" si="61"/>
        <v xml:space="preserve"> </v>
      </c>
      <c r="AQ68" s="356" t="str">
        <f t="shared" si="62"/>
        <v xml:space="preserve"> </v>
      </c>
      <c r="AR68" s="357" t="str">
        <f t="shared" si="63"/>
        <v xml:space="preserve"> </v>
      </c>
      <c r="AS68" s="364" t="str">
        <f t="shared" si="64"/>
        <v xml:space="preserve"> </v>
      </c>
      <c r="AT68" s="364" t="str">
        <f t="shared" si="65"/>
        <v xml:space="preserve"> </v>
      </c>
      <c r="AU68" s="364" t="str">
        <f t="shared" si="66"/>
        <v xml:space="preserve"> </v>
      </c>
      <c r="AV68" s="364" t="str">
        <f t="shared" si="67"/>
        <v xml:space="preserve"> </v>
      </c>
      <c r="AW68" s="364" t="str">
        <f t="shared" si="68"/>
        <v xml:space="preserve"> </v>
      </c>
      <c r="AX68" s="364" t="str">
        <f t="shared" si="69"/>
        <v xml:space="preserve"> </v>
      </c>
      <c r="AY68" s="364" t="str">
        <f t="shared" si="70"/>
        <v xml:space="preserve"> </v>
      </c>
      <c r="AZ68" s="364" t="str">
        <f t="shared" si="71"/>
        <v xml:space="preserve"> </v>
      </c>
      <c r="BA68" s="365" t="str">
        <f t="shared" si="72"/>
        <v xml:space="preserve"> </v>
      </c>
      <c r="BB68" s="461" t="str">
        <f>IF($A68="N/A"," ",IF(Dayrun&gt;=3,(MAX(0,(_xll.xSPRDOPT(I68,($E68-'Pricing Inputs'!$X103*$D68),$CV68,0,($CN68+IF(Smile=TRUE,VLOOKUP(MAX(-5,$H68-I68),Volsmile,2),0)),$CT68,$CU68,($A68-DateToday)+15,ABS(Option-2),1)*DE68*8))),0))</f>
        <v xml:space="preserve"> </v>
      </c>
      <c r="BC68" s="460" t="str">
        <f>IF($A68="N/A"," ",IF(Dayrun&gt;=6,MAX(0,(_xll.xSPRDOPT(J68,($E68-'Pricing Inputs'!$X103*$D68),$CV68,0,($CN68+IF(Smile=TRUE,VLOOKUP(MAX(-5,$H68-J68),Volsmile,2),0)),$CT68,$CU68,($A68-DateToday)+15,ABS(Option-2),1)*DE68*8)),0))</f>
        <v xml:space="preserve"> </v>
      </c>
      <c r="BD68" s="460" t="str">
        <f>IF($A68="N/A"," ",IF(OR(Dayrun&lt;=2,Dayrun&gt;=9),IF(OffPeakEx=TRUE,MAX(0,(_xll.xSPRDOPT(K68,($E68-'Pricing Inputs'!$X103*$D68),$CV68,0,($CQ68+IF(Smile=TRUE,VLOOKUP(MAX(-5,$H68-K68),Volsmile,2),0)),$CT68,$CU68,($A68-DateToday)+15,ABS(Option-2),1)*DE68*8)),0),0))</f>
        <v xml:space="preserve"> </v>
      </c>
      <c r="BE68" s="460" t="str">
        <f>IF($A68="N/A"," ",IF(OR(Dayrun=1,Dayrun=4,Dayrun=5,Dayrun=7,Dayrun=8,Dayrun=10,Dayrun=11),MAX(0,(_xll.xSPRDOPT(L68,($E68-'Pricing Inputs'!$X103*$D68),$CV68,0,($CQ68+IF(Smile=TRUE,VLOOKUP(MAX(-5,$H68-L68),Volsmile,2),0)),$CT68,$CU68,($A68-DateToday)+15,ABS(Option-2),1)*DF68*8)),0))</f>
        <v xml:space="preserve"> </v>
      </c>
      <c r="BF68" s="460" t="str">
        <f>IF($A68="N/A"," ",IF(OR(Dayrun=1,Dayrun=7,Dayrun=8,Dayrun=10,Dayrun=11),MAX(0,(_xll.xSPRDOPT(M68,($E68-'Pricing Inputs'!$X103*$D68),$CV68,0,($CQ68+IF(Smile=TRUE,VLOOKUP(MAX(-5,$H68-M68),Volsmile,2),0)),$CT68,$CU68,($A68-DateToday)+15,ABS(Option-2),1)*DF68*8)),0))</f>
        <v xml:space="preserve"> </v>
      </c>
      <c r="BG68" s="460" t="str">
        <f>IF($A68="N/A"," ",IF(OR(Dayrun&lt;=2,Dayrun&gt;=10),IF(OffPeakEx=TRUE,MAX(0,(_xll.xSPRDOPT(N68,($E68-'Pricing Inputs'!$X103*$D68),$CV68,0,($CQ68+IF(Smile=TRUE,VLOOKUP(MAX(-5,$H68-N68),Volsmile,2),0)),$CT68,$CU68,($A68-DateToday)+15,ABS(Option-2),1)*DF68*8)),0),0))</f>
        <v xml:space="preserve"> </v>
      </c>
      <c r="BH68" s="460" t="str">
        <f>IF($A68="N/A"," ",IF(OR(Dayrun=1,Dayrun=5,Dayrun=8,Dayrun=11),MAX(0,(_xll.xSPRDOPT(O68,($E68-'Pricing Inputs'!$X103*$D68),$CV68,0,($CQ68+IF(Smile=TRUE,VLOOKUP(MAX(-5,$H68-O68),Volsmile,2),0)),$CT68,$CU68,($A68-DateToday)+15,ABS(Option-2),1)*DG68*8)),0))</f>
        <v xml:space="preserve"> </v>
      </c>
      <c r="BI68" s="460" t="str">
        <f>IF($A68="N/A"," ",IF(OR(Dayrun=1,Dayrun=8,Dayrun=11),MAX(0,(_xll.xSPRDOPT(P68,($E68-'Pricing Inputs'!$X103*$D68),$CV68,0,($CQ68+IF(Smile=TRUE,VLOOKUP(MAX(-5,$H68-P68),Volsmile,2),0)),$CT68,$CU68,($A68-DateToday)+15,ABS(Option-2),1)*DG68*8)),0))</f>
        <v xml:space="preserve"> </v>
      </c>
      <c r="BJ68" s="462" t="str">
        <f>IF($A68="N/A"," ",IF(OR(Dayrun&lt;=2,Dayrun&gt;=11),IF(OffPeakEx=TRUE,MAX(0,(_xll.xSPRDOPT(Q68,($E68-'Pricing Inputs'!$X103*$D68),$CV68,0,($CQ68+IF(Smile=TRUE,VLOOKUP(MAX(-5,$H68-Q68),Volsmile,2),0)),$CT68,$CU68,($A68-DateToday)+15,ABS(Option-2),1)*DG68*8)),0),0))</f>
        <v xml:space="preserve"> </v>
      </c>
      <c r="BK68" s="358" t="str">
        <f t="shared" ref="BK68:BK131" si="91">IF($A68="N/A"," ",R68*$AS68)</f>
        <v xml:space="preserve"> </v>
      </c>
      <c r="BL68" s="359" t="str">
        <f t="shared" ref="BL68:BL131" si="92">IF($A68="N/A"," ",S68*$AT68)</f>
        <v xml:space="preserve"> </v>
      </c>
      <c r="BM68" s="359" t="str">
        <f t="shared" ref="BM68:BM131" si="93">IF($A68="N/A"," ",T68*$AU68)</f>
        <v xml:space="preserve"> </v>
      </c>
      <c r="BN68" s="359" t="str">
        <f t="shared" ref="BN68:BN131" si="94">IF($A68="N/A"," ",U68*$AV68)</f>
        <v xml:space="preserve"> </v>
      </c>
      <c r="BO68" s="359" t="str">
        <f t="shared" ref="BO68:BO131" si="95">IF($A68="N/A"," ",V68*$AW68)</f>
        <v xml:space="preserve"> </v>
      </c>
      <c r="BP68" s="359" t="str">
        <f t="shared" ref="BP68:BP131" si="96">IF($A68="N/A"," ",W68*$AX68)</f>
        <v xml:space="preserve"> </v>
      </c>
      <c r="BQ68" s="359" t="str">
        <f t="shared" ref="BQ68:BQ131" si="97">IF($A68="N/A"," ",X68*$AY68)</f>
        <v xml:space="preserve"> </v>
      </c>
      <c r="BR68" s="359" t="str">
        <f t="shared" ref="BR68:BR131" si="98">IF($A68="N/A"," ",Y68*$AZ68)</f>
        <v xml:space="preserve"> </v>
      </c>
      <c r="BS68" s="360" t="str">
        <f t="shared" ref="BS68:BS131" si="99">IF($A68="N/A"," ",Z68*$BA68)</f>
        <v xml:space="preserve"> </v>
      </c>
      <c r="BT68" s="361" t="str">
        <f t="shared" ref="BT68:BT131" si="100">IF($A68="N/A"," ",AA68*$AS68)</f>
        <v xml:space="preserve"> </v>
      </c>
      <c r="BU68" s="362" t="str">
        <f t="shared" ref="BU68:BU131" si="101">IF($A68="N/A"," ",AB68*$AT68)</f>
        <v xml:space="preserve"> </v>
      </c>
      <c r="BV68" s="362" t="str">
        <f t="shared" ref="BV68:BV131" si="102">IF($A68="N/A"," ",AC68*$AU68)</f>
        <v xml:space="preserve"> </v>
      </c>
      <c r="BW68" s="362" t="str">
        <f t="shared" ref="BW68:BW131" si="103">IF($A68="N/A"," ",AD68*$AV68)</f>
        <v xml:space="preserve"> </v>
      </c>
      <c r="BX68" s="362" t="str">
        <f t="shared" ref="BX68:BX131" si="104">IF($A68="N/A"," ",AE68*$AW68)</f>
        <v xml:space="preserve"> </v>
      </c>
      <c r="BY68" s="362" t="str">
        <f t="shared" ref="BY68:BY131" si="105">IF($A68="N/A"," ",AF68*$AX68)</f>
        <v xml:space="preserve"> </v>
      </c>
      <c r="BZ68" s="362" t="str">
        <f t="shared" ref="BZ68:BZ131" si="106">IF($A68="N/A"," ",AG68*$AY68)</f>
        <v xml:space="preserve"> </v>
      </c>
      <c r="CA68" s="362" t="str">
        <f t="shared" ref="CA68:CA131" si="107">IF($A68="N/A"," ",AH68*$AZ68)</f>
        <v xml:space="preserve"> </v>
      </c>
      <c r="CB68" s="363" t="str">
        <f t="shared" ref="CB68:CB131" si="108">IF($A68="N/A"," ",AI68*$BA68)</f>
        <v xml:space="preserve"> </v>
      </c>
      <c r="CC68" s="366" t="str">
        <f t="shared" ref="CC68:CC131" si="109">IF($A68="N/A"," ",AJ68*$AS68)</f>
        <v xml:space="preserve"> </v>
      </c>
      <c r="CD68" s="367" t="str">
        <f t="shared" ref="CD68:CD131" si="110">IF($A68="N/A"," ",AK68*$AT68)</f>
        <v xml:space="preserve"> </v>
      </c>
      <c r="CE68" s="367" t="str">
        <f t="shared" ref="CE68:CE131" si="111">IF($A68="N/A"," ",AL68*$AU68)</f>
        <v xml:space="preserve"> </v>
      </c>
      <c r="CF68" s="367" t="str">
        <f t="shared" ref="CF68:CF131" si="112">IF($A68="N/A"," ",AM68*$AV68)</f>
        <v xml:space="preserve"> </v>
      </c>
      <c r="CG68" s="367" t="str">
        <f t="shared" ref="CG68:CG131" si="113">IF($A68="N/A"," ",AN68*$AW68)</f>
        <v xml:space="preserve"> </v>
      </c>
      <c r="CH68" s="367" t="str">
        <f t="shared" ref="CH68:CH131" si="114">IF($A68="N/A"," ",AO68*$AX68)</f>
        <v xml:space="preserve"> </v>
      </c>
      <c r="CI68" s="367" t="str">
        <f t="shared" ref="CI68:CI131" si="115">IF($A68="N/A"," ",AP68*$AY68)</f>
        <v xml:space="preserve"> </v>
      </c>
      <c r="CJ68" s="367" t="str">
        <f t="shared" ref="CJ68:CJ131" si="116">IF($A68="N/A"," ",AQ68*$AZ68)</f>
        <v xml:space="preserve"> </v>
      </c>
      <c r="CK68" s="368" t="str">
        <f t="shared" ref="CK68:CK131" si="117">IF($A68="N/A"," ",AR68*$BA68)</f>
        <v xml:space="preserve"> </v>
      </c>
      <c r="CL68" s="369" t="str">
        <f t="shared" ref="CL68:CL131" si="118">IF(A68="N/A"," ",(VLOOKUP(A68,PowerVolTable,(IF(VolBMO=2,7,IF(VolBMO=1,6,8))),FALSE)))</f>
        <v xml:space="preserve"> </v>
      </c>
      <c r="CM68" s="370" t="str">
        <f t="shared" si="74"/>
        <v xml:space="preserve"> </v>
      </c>
      <c r="CN68" s="370" t="str">
        <f t="shared" si="75"/>
        <v xml:space="preserve"> </v>
      </c>
      <c r="CO68" s="370" t="str">
        <f t="shared" si="76"/>
        <v xml:space="preserve"> </v>
      </c>
      <c r="CP68" s="370" t="str">
        <f t="shared" si="77"/>
        <v xml:space="preserve"> </v>
      </c>
      <c r="CQ68" s="370" t="str">
        <f t="shared" si="78"/>
        <v xml:space="preserve"> </v>
      </c>
      <c r="CR68" s="370" t="str">
        <f t="shared" ref="CR68:CR131" si="119">IF($A68="N/A"," ",(VLOOKUP($A68,GasVolTable,(IF(VolBMO=2,6,IF(VolBMO=1,7,5))),FALSE)))</f>
        <v xml:space="preserve"> </v>
      </c>
      <c r="CS68" s="370" t="str">
        <f t="shared" ref="CS68:CS131" si="120">IF($A68="N/A"," ",(VLOOKUP($A68,OmicronVol,(IF(VolBMO=2,3,IF(VolBMO=1,4,2))),FALSE)))</f>
        <v xml:space="preserve"> </v>
      </c>
      <c r="CT68" s="370" t="str">
        <f t="shared" ref="CT68:CT131" si="121">IF($A68="N/A"," ",(IF(DateToday&gt;$A68,$CS68,IF(VolType=1,((($CR68^2)*((($A68-1)-DateToday)/((EOMONTH($A68,0)+1)-DateToday-15)))+((($CS68)^2)*((15)/((EOMONTH($A68,0)+1)-DateToday-15))))^0.5,CR68))))</f>
        <v xml:space="preserve"> </v>
      </c>
      <c r="CU68" s="370" t="str">
        <f>IF($A68="N/A"," ",IF('Pricing Inputs'!$AR$23=TRUE,Inputs!$S$22,VLOOKUP($A68,CorrelationTable,2,FALSE)))</f>
        <v xml:space="preserve"> </v>
      </c>
      <c r="CV68" s="371" t="str">
        <f>IF($A68="N/A"," ",F68+G68+(D68*('Pricing Inputs'!X103)))</f>
        <v xml:space="preserve"> </v>
      </c>
      <c r="CW68" s="372" t="str">
        <f>IF($A68="N/A"," ",IF(PV=1,0,'Pricing Inputs'!Y103))</f>
        <v xml:space="preserve"> </v>
      </c>
      <c r="CX68" s="373" t="str">
        <f t="shared" ref="CX68:CX131" si="122">IF($A68="N/A"," ",(1+CW68/2)^(-2*((EOMONTH(A68,0)+20)-DateToday)/365.25))</f>
        <v xml:space="preserve"> </v>
      </c>
      <c r="CY68" s="417" t="str">
        <f>IF($A68="N/A"," ",(IF(MONTH(A68)&gt;=4,IF(MONTH(A68)&lt;=10,Inputs!$S$26,Inputs!$S$27),Inputs!$S$27))*$CX68)</f>
        <v xml:space="preserve"> </v>
      </c>
      <c r="CZ68" s="374" t="str">
        <f t="shared" si="79"/>
        <v xml:space="preserve"> </v>
      </c>
      <c r="DA68" s="446" t="str">
        <f t="shared" si="80"/>
        <v xml:space="preserve"> </v>
      </c>
      <c r="DB68" s="375" t="str">
        <f t="shared" si="81"/>
        <v xml:space="preserve"> </v>
      </c>
      <c r="DC68" s="375" t="str">
        <f t="shared" si="82"/>
        <v xml:space="preserve"> </v>
      </c>
      <c r="DD68" s="376" t="str">
        <f t="shared" si="83"/>
        <v xml:space="preserve"> </v>
      </c>
      <c r="DE68" s="377" t="str">
        <f t="shared" si="84"/>
        <v xml:space="preserve"> </v>
      </c>
      <c r="DF68" s="378" t="str">
        <f t="shared" si="85"/>
        <v xml:space="preserve"> </v>
      </c>
      <c r="DG68" s="379" t="str">
        <f t="shared" si="86"/>
        <v xml:space="preserve"> </v>
      </c>
      <c r="DH68" s="380" t="str">
        <f>IF($A68="N/A"," ",IF(Option=1,$D68*Inputs!$S$15*SUM(AS68:BA68),0))</f>
        <v xml:space="preserve"> </v>
      </c>
      <c r="DI68" s="381" t="str">
        <f>IF($A68="N/A"," ",IF(Option=1,$D68*Inputs!$S$16*SUM(AS68:BA68),0))</f>
        <v xml:space="preserve"> </v>
      </c>
      <c r="DJ68" s="463" t="str">
        <f t="shared" si="87"/>
        <v xml:space="preserve"> </v>
      </c>
      <c r="DK68" s="463" t="str">
        <f t="shared" si="88"/>
        <v xml:space="preserve"> </v>
      </c>
      <c r="DL68" s="463" t="str">
        <f t="shared" si="89"/>
        <v xml:space="preserve"> </v>
      </c>
      <c r="DM68" s="463" t="str">
        <f t="shared" si="90"/>
        <v xml:space="preserve"> </v>
      </c>
    </row>
    <row r="69" spans="1:117" x14ac:dyDescent="0.2">
      <c r="A69" s="343" t="str">
        <f>IF(A68="N/A","N/A",IF(EDATE(A68,1)&gt;Inputs!$S$5,"N/A",EDATE(A68,1)))</f>
        <v>N/A</v>
      </c>
      <c r="B69" s="344" t="str">
        <f t="shared" ref="B69:B132" si="123">IF(A69="N/A"," ",YEAR(A69))</f>
        <v xml:space="preserve"> </v>
      </c>
      <c r="C69" s="345" t="str">
        <f t="shared" ref="C69:C132" si="124">IF(A69="N/A"," ",VLOOKUP(A69,ScaledPrice,14))</f>
        <v xml:space="preserve"> </v>
      </c>
      <c r="D69" s="346" t="str">
        <f t="shared" ref="D69:D132" si="125">IF(A69="N/A"," ",(VLOOKUP(MONTH($A69),Hrtable,2))/1000)</f>
        <v xml:space="preserve"> </v>
      </c>
      <c r="E69" s="347" t="str">
        <f t="shared" ref="E69:E132" si="126">IF($A69="N/A"," ",(C69)*D69)</f>
        <v xml:space="preserve"> </v>
      </c>
      <c r="F69" s="348" t="str">
        <f t="shared" ref="F69:F132" si="127">IF(A69="N/A"," ",VOM*(1+VOMesc)^(YEAR(A69)-YEAR(Today)))</f>
        <v xml:space="preserve"> </v>
      </c>
      <c r="G69" s="348" t="str">
        <f>IF(A69="N/A"," ",Perstart/VLOOKUP(Dayrun,'Pricing Inputs'!$AQ$4:$AS$14,3)/(CY69/CX69))</f>
        <v xml:space="preserve"> </v>
      </c>
      <c r="H69" s="349" t="str">
        <f t="shared" ref="H69:H132" si="128">IF(A69="N/A"," ",SUM(E69:G69))</f>
        <v xml:space="preserve"> </v>
      </c>
      <c r="I69" s="350" t="str">
        <f t="shared" ref="I69:I132" si="129">VLOOKUP($A69,ScaledPrice,6)</f>
        <v xml:space="preserve"> </v>
      </c>
      <c r="J69" s="351" t="str">
        <f t="shared" ref="J69:J132" si="130">VLOOKUP($A69,ScaledPrice,10)</f>
        <v xml:space="preserve"> </v>
      </c>
      <c r="K69" s="351" t="str">
        <f t="shared" ref="K69:K132" si="131">VLOOKUP($A69,ScaledPrice,13)</f>
        <v xml:space="preserve"> </v>
      </c>
      <c r="L69" s="351" t="str">
        <f t="shared" ref="L69:L132" si="132">VLOOKUP($A69,ScaledPrice,7)</f>
        <v xml:space="preserve"> </v>
      </c>
      <c r="M69" s="351" t="str">
        <f t="shared" ref="M69:M132" si="133">VLOOKUP($A69,ScaledPrice,11)</f>
        <v xml:space="preserve"> </v>
      </c>
      <c r="N69" s="351" t="str">
        <f t="shared" ref="N69:N132" si="134">VLOOKUP($A69,ScaledPrice,13)</f>
        <v xml:space="preserve"> </v>
      </c>
      <c r="O69" s="351" t="str">
        <f t="shared" ref="O69:O132" si="135">VLOOKUP($A69,ScaledPrice,8)</f>
        <v xml:space="preserve"> </v>
      </c>
      <c r="P69" s="351" t="str">
        <f t="shared" ref="P69:P132" si="136">VLOOKUP($A69,ScaledPrice,12)</f>
        <v xml:space="preserve"> </v>
      </c>
      <c r="Q69" s="352" t="str">
        <f t="shared" ref="Q69:Q132" si="137">VLOOKUP($A69,ScaledPrice,13)</f>
        <v xml:space="preserve"> </v>
      </c>
      <c r="R69" s="353" t="str">
        <f t="shared" ref="R69:R132" si="138">IF($A69="N/A"," ",IF(Dayrun&gt;=3,IF(Option=1,MAX($I69-$H69,0),IF(Option=2,MAX($H69-$I69,0),0)),0))</f>
        <v xml:space="preserve"> </v>
      </c>
      <c r="S69" s="347" t="str">
        <f t="shared" ref="S69:S132" si="139">IF($A69="N/A"," ",IF(Dayrun&gt;=6,IF(Option=1,MAX($J69-H69,0),IF(Option=2,MAX(H69-$J69,0),0)),0))</f>
        <v xml:space="preserve"> </v>
      </c>
      <c r="T69" s="347" t="str">
        <f t="shared" ref="T69:T132" si="140">IF($A69="N/A"," ",IF(OR(Dayrun&lt;=2,Dayrun&gt;=9),IF(Option=1,MAX($K69-$H69,0),IF(Option=2,MAX($H69-$K69,0),0)),0))</f>
        <v xml:space="preserve"> </v>
      </c>
      <c r="U69" s="347" t="str">
        <f t="shared" ref="U69:U132" si="141">IF($A69="N/A"," ",IF(OR(Dayrun=1,Dayrun=4,Dayrun=5,Dayrun=7,Dayrun=8,Dayrun=10,Dayrun=11),IF(Option=1,MAX($L69-H69,0),IF(Option=2,MAX(H69-$L69,0),0)),0))</f>
        <v xml:space="preserve"> </v>
      </c>
      <c r="V69" s="347" t="str">
        <f t="shared" ref="V69:V132" si="142">IF($A69="N/A"," ",IF(OR(Dayrun=1,Dayrun=7,Dayrun=8,Dayrun=10,Dayrun=11),IF(Option=1,MAX($M69-H69,0),IF(Option=2,MAX(H69-$M69,0),0)),0))</f>
        <v xml:space="preserve"> </v>
      </c>
      <c r="W69" s="347" t="str">
        <f t="shared" ref="W69:W132" si="143">IF($A69="N/A"," ",IF(OR(Dayrun&lt;=2,Dayrun&gt;=10),IF(Option=1,MAX($N69-$H69,0),IF(Option=2,MAX($H69-$N69,0),0)),0))</f>
        <v xml:space="preserve"> </v>
      </c>
      <c r="X69" s="347" t="str">
        <f t="shared" ref="X69:X132" si="144">IF($A69="N/A"," ",IF(OR(Dayrun=1,Dayrun=5,Dayrun=8,Dayrun=11),IF(Option=1,MAX($O69-H69,0),IF(Option=2,MAX(H69-$O69,0),0)),0))</f>
        <v xml:space="preserve"> </v>
      </c>
      <c r="Y69" s="347" t="str">
        <f t="shared" ref="Y69:Y132" si="145">IF($A69="N/A"," ",IF(OR(Dayrun=1,Dayrun=8,Dayrun=11),IF(Option=1,MAX($P69-H69,0),IF(Option=2,MAX(H69-$P69,0),0)),0))</f>
        <v xml:space="preserve"> </v>
      </c>
      <c r="Z69" s="354" t="str">
        <f t="shared" ref="Z69:Z132" si="146">IF($A69="N/A"," ",IF(OR(Dayrun&lt;=2,Dayrun&gt;=11),IF(Option=1,MAX($Q69-$H69,0),IF(Option=2,MAX($H69-$Q69,0),0)),0))</f>
        <v xml:space="preserve"> </v>
      </c>
      <c r="AA69" s="350" t="str">
        <f>IF($A69="N/A"," ",IF(Dayrun&gt;=3,(MAX(0,(_xll.xSPRDOPT(I69,($E69-'Pricing Inputs'!$X104*$D69),$CV69,0,($CN69+IF(Smile=TRUE,VLOOKUP(MAX(-5,$H69-I69),Volsmile,2),0)),$CT69,$CU69,($A69-DateToday)+15,ABS(Option-2),0)-R69))),0))</f>
        <v xml:space="preserve"> </v>
      </c>
      <c r="AB69" s="351" t="str">
        <f>IF($A69="N/A"," ",IF(Dayrun&gt;=6,MAX(0,(_xll.xSPRDOPT(J69,($E69-'Pricing Inputs'!$X104*$D69),$CV69,0,($CN69+IF(Smile=TRUE,VLOOKUP(MAX(-5,$H69-J69),Volsmile,2),0)),$CT69,$CU69,($A69-DateToday)+15,ABS(Option-2),0)-S69)),0))</f>
        <v xml:space="preserve"> </v>
      </c>
      <c r="AC69" s="351" t="str">
        <f>IF($A69="N/A"," ",IF(OR(Dayrun&lt;=2,Dayrun&gt;=9),IF(OffPeakEx=TRUE,MAX(0,(_xll.xSPRDOPT(K69,($E69-'Pricing Inputs'!$X104*$D69),$CV69,0,($CQ69+IF(Smile=TRUE,VLOOKUP(MAX(-5,$H69-K69),Volsmile,2),0)),$CT69,$CU69,($A69-DateToday)+15,ABS(Option-2),0)-T69)),0),0))</f>
        <v xml:space="preserve"> </v>
      </c>
      <c r="AD69" s="351" t="str">
        <f>IF($A69="N/A"," ",IF(OR(Dayrun=1,Dayrun=4,Dayrun=5,Dayrun=7,Dayrun=8,Dayrun=10,Dayrun=11),MAX(0,(_xll.xSPRDOPT(L69,($E69-'Pricing Inputs'!$X104*$D69),$CV69,0,($CQ69+IF(Smile=TRUE,VLOOKUP(MAX(-5,$H69-L69),Volsmile,2),0)),$CT69,$CU69,($A69-DateToday)+15,ABS(Option-2),0)-U69)),0))</f>
        <v xml:space="preserve"> </v>
      </c>
      <c r="AE69" s="351" t="str">
        <f>IF($A69="N/A"," ",IF(OR(Dayrun=1,Dayrun=7,Dayrun=8,Dayrun=10,Dayrun=11),MAX(0,(_xll.xSPRDOPT(M69,($E69-'Pricing Inputs'!$X104*$D69),$CV69,0,($CQ69+IF(Smile=TRUE,VLOOKUP(MAX(-5,$H69-M69),Volsmile,2),0)),$CT69,$CU69,($A69-DateToday)+15,ABS(Option-2),0)-V69)),0))</f>
        <v xml:space="preserve"> </v>
      </c>
      <c r="AF69" s="351" t="str">
        <f>IF($A69="N/A"," ",IF(OR(Dayrun&lt;=2,Dayrun&gt;=10),IF(OffPeakEx=TRUE,MAX(0,(_xll.xSPRDOPT(N69,($E69-'Pricing Inputs'!$X104*$D69),$CV69,0,($CQ69+IF(Smile=TRUE,VLOOKUP(MAX(-5,$H69-N69),Volsmile,2),0)),$CT69,$CU69,($A69-DateToday)+15,ABS(Option-2),0)-W69)),0),0))</f>
        <v xml:space="preserve"> </v>
      </c>
      <c r="AG69" s="351" t="str">
        <f>IF($A69="N/A"," ",IF(OR(Dayrun=1,Dayrun=5,Dayrun=8,Dayrun=11),MAX(0,(_xll.xSPRDOPT(O69,($E69-'Pricing Inputs'!$X104*$D69),$CV69,0,($CQ69+IF(Smile=TRUE,VLOOKUP(MAX(-5,$H69-O69),Volsmile,2),0)),$CT69,$CU69,($A69-DateToday)+15,ABS(Option-2),0)-X69)),0))</f>
        <v xml:space="preserve"> </v>
      </c>
      <c r="AH69" s="351" t="str">
        <f>IF($A69="N/A"," ",IF(OR(Dayrun=1,Dayrun=8,Dayrun=11),MAX(0,(_xll.xSPRDOPT(P69,($E69-'Pricing Inputs'!$X104*$D69),$CV69,0,($CQ69+IF(Smile=TRUE,VLOOKUP(MAX(-5,$H69-P69),Volsmile,2),0)),$CT69,$CU69,($A69-DateToday)+15,ABS(Option-2),0)-Y69)),0))</f>
        <v xml:space="preserve"> </v>
      </c>
      <c r="AI69" s="351" t="str">
        <f>IF($A69="N/A"," ",IF(OR(Dayrun&lt;=2,Dayrun&gt;=11),IF(OffPeakEx=TRUE,MAX(0,(_xll.xSPRDOPT(Q69,($E69-'Pricing Inputs'!$X104*$D69),$CV69,0,($CQ69+IF(Smile=TRUE,VLOOKUP(MAX(-5,$H69-Q69),Volsmile,2),0)),$CT69,$CU69,($A69-DateToday)+15,ABS(Option-2),0)-Z69)),0),0))</f>
        <v xml:space="preserve"> </v>
      </c>
      <c r="AJ69" s="355" t="str">
        <f t="shared" ref="AJ69:AJ132" si="147">IF($A69="N/A"," ",IF(Dayrun&gt;=3,IF(Option=1,$I69-$H69,IF(Option=2,$H69-$I69)),0))</f>
        <v xml:space="preserve"> </v>
      </c>
      <c r="AK69" s="356" t="str">
        <f t="shared" ref="AK69:AK132" si="148">IF($A69="N/A"," ",IF(Dayrun&gt;=6,IF(Option=1,$J69-H69,IF(Option=2,H69-$J69)),0))</f>
        <v xml:space="preserve"> </v>
      </c>
      <c r="AL69" s="356" t="str">
        <f t="shared" ref="AL69:AL132" si="149">IF($A69="N/A"," ",IF(OR(Dayrun&lt;=2,Dayrun&gt;=9),IF(Option=1,$K69-$H69,IF(Option=2,$H69-$K69)),0))</f>
        <v xml:space="preserve"> </v>
      </c>
      <c r="AM69" s="356" t="str">
        <f t="shared" ref="AM69:AM132" si="150">IF($A69="N/A"," ",IF(OR(Dayrun=1,Dayrun=4,Dayrun=5,Dayrun=7,Dayrun=8,Dayrun=10,Dayrun=11),IF(Option=1,$L69-H69,IF(Option=2,H69-$L69)),0))</f>
        <v xml:space="preserve"> </v>
      </c>
      <c r="AN69" s="356" t="str">
        <f t="shared" ref="AN69:AN132" si="151">IF($A69="N/A"," ",IF(OR(Dayrun=1,Dayrun=7,Dayrun=8,Dayrun=10,Dayrun=11),IF(Option=1,$M69-H69,IF(Option=2,H69-$M69)),0))</f>
        <v xml:space="preserve"> </v>
      </c>
      <c r="AO69" s="356" t="str">
        <f t="shared" ref="AO69:AO132" si="152">IF($A69="N/A"," ",IF(OR(Dayrun&lt;=2,Dayrun&gt;=9),IF(Option=1,$N69-$H69,IF(Option=2,$H69-$N69)),0))</f>
        <v xml:space="preserve"> </v>
      </c>
      <c r="AP69" s="356" t="str">
        <f t="shared" ref="AP69:AP132" si="153">IF($A69="N/A"," ",IF(OR(Dayrun=1,Dayrun=5,Dayrun=8,Dayrun=11),IF(Option=1,$O69-H69,IF(Option=2,H69-$O69)),0))</f>
        <v xml:space="preserve"> </v>
      </c>
      <c r="AQ69" s="356" t="str">
        <f t="shared" ref="AQ69:AQ132" si="154">IF($A69="N/A"," ",IF(OR(Dayrun=1,Dayrun=8,Dayrun=11),IF(Option=1,$P69-H69,IF(Option=2,H69-$P69)),0))</f>
        <v xml:space="preserve"> </v>
      </c>
      <c r="AR69" s="357" t="str">
        <f t="shared" ref="AR69:AR132" si="155">IF($A69="N/A"," ",IF(OR(Dayrun&lt;=2,Dayrun&gt;=9),IF(Option=1,$Q69-H69,IF(Option=2,H69-$Q69)),0))</f>
        <v xml:space="preserve"> </v>
      </c>
      <c r="AS69" s="364" t="str">
        <f t="shared" ref="AS69:AS132" si="156">IF($A69="N/A"," ",IF(VLOOKUP(MONTH($A69),ManualTable,2)=1,IF(Dayrun&gt;=3,$DE69*8*$CY69,0),0))</f>
        <v xml:space="preserve"> </v>
      </c>
      <c r="AT69" s="364" t="str">
        <f t="shared" ref="AT69:AT132" si="157">IF($A69="N/A"," ",IF(VLOOKUP(MONTH($A69),ManualTable,3)=1,IF(Dayrun&gt;=6,$DE69*8*$CY69,0),0))</f>
        <v xml:space="preserve"> </v>
      </c>
      <c r="AU69" s="364" t="str">
        <f t="shared" ref="AU69:AU132" si="158">IF($A69="N/A"," ",IF(VLOOKUP(MONTH($A69),ManualTable,4)=1,IF(OR(Dayrun&lt;=2,Dayrun&gt;=9),$DE69*8*$CY69,0),0))</f>
        <v xml:space="preserve"> </v>
      </c>
      <c r="AV69" s="364" t="str">
        <f t="shared" ref="AV69:AV132" si="159">IF($A69="N/A"," ",IF(VLOOKUP(MONTH($A69),ManualTable,5)=1,IF(OR(Dayrun=1,Dayrun=4,Dayrun=5,Dayrun=7,Dayrun=8,Dayrun=10,Dayrun=11),$DF69*8*$CY69,0),0))</f>
        <v xml:space="preserve"> </v>
      </c>
      <c r="AW69" s="364" t="str">
        <f t="shared" ref="AW69:AW132" si="160">IF($A69="N/A"," ",IF(VLOOKUP(MONTH($A69),ManualTable,6)=1,IF(OR(Dayrun=1,Dayrun=7,Dayrun=8,Dayrun=10,Dayrun=11),$DF69*8*$CY69,0),0))</f>
        <v xml:space="preserve"> </v>
      </c>
      <c r="AX69" s="364" t="str">
        <f t="shared" ref="AX69:AX132" si="161">IF($A69="N/A"," ",IF(VLOOKUP(MONTH($A69),ManualTable,7)=1,IF(OR(Dayrun&lt;=2,Dayrun&gt;=9),$DF69*8*$CY69,0),0))</f>
        <v xml:space="preserve"> </v>
      </c>
      <c r="AY69" s="364" t="str">
        <f t="shared" ref="AY69:AY132" si="162">IF($A69="N/A"," ",IF(VLOOKUP(MONTH($A69),ManualTable,8)=1,IF(OR(Dayrun=1,Dayrun=5,Dayrun=8,Dayrun=11),$DG69*8*$CY69,0),0))</f>
        <v xml:space="preserve"> </v>
      </c>
      <c r="AZ69" s="364" t="str">
        <f t="shared" ref="AZ69:AZ132" si="163">IF($A69="N/A"," ",IF(VLOOKUP(MONTH($A69),ManualTable,9)=1,IF(OR(Dayrun=1,Dayrun=8,Dayrun=11),$DG69*8*$CY69,0),0))</f>
        <v xml:space="preserve"> </v>
      </c>
      <c r="BA69" s="365" t="str">
        <f t="shared" ref="BA69:BA132" si="164">IF($A69="N/A"," ",IF(VLOOKUP(MONTH($A69),ManualTable,10)=1,IF(OR(Dayrun&lt;=2,Dayrun&gt;=9),$DG69*8*$CY69,0),0))</f>
        <v xml:space="preserve"> </v>
      </c>
      <c r="BB69" s="461" t="str">
        <f>IF($A69="N/A"," ",IF(Dayrun&gt;=3,(MAX(0,(_xll.xSPRDOPT(I69,($E69-'Pricing Inputs'!$X104*$D69),$CV69,0,($CN69+IF(Smile=TRUE,VLOOKUP(MAX(-5,$H69-I69),Volsmile,2),0)),$CT69,$CU69,($A69-DateToday)+15,ABS(Option-2),1)*DE69*8))),0))</f>
        <v xml:space="preserve"> </v>
      </c>
      <c r="BC69" s="460" t="str">
        <f>IF($A69="N/A"," ",IF(Dayrun&gt;=6,MAX(0,(_xll.xSPRDOPT(J69,($E69-'Pricing Inputs'!$X104*$D69),$CV69,0,($CN69+IF(Smile=TRUE,VLOOKUP(MAX(-5,$H69-J69),Volsmile,2),0)),$CT69,$CU69,($A69-DateToday)+15,ABS(Option-2),1)*DE69*8)),0))</f>
        <v xml:space="preserve"> </v>
      </c>
      <c r="BD69" s="460" t="str">
        <f>IF($A69="N/A"," ",IF(OR(Dayrun&lt;=2,Dayrun&gt;=9),IF(OffPeakEx=TRUE,MAX(0,(_xll.xSPRDOPT(K69,($E69-'Pricing Inputs'!$X104*$D69),$CV69,0,($CQ69+IF(Smile=TRUE,VLOOKUP(MAX(-5,$H69-K69),Volsmile,2),0)),$CT69,$CU69,($A69-DateToday)+15,ABS(Option-2),1)*DE69*8)),0),0))</f>
        <v xml:space="preserve"> </v>
      </c>
      <c r="BE69" s="460" t="str">
        <f>IF($A69="N/A"," ",IF(OR(Dayrun=1,Dayrun=4,Dayrun=5,Dayrun=7,Dayrun=8,Dayrun=10,Dayrun=11),MAX(0,(_xll.xSPRDOPT(L69,($E69-'Pricing Inputs'!$X104*$D69),$CV69,0,($CQ69+IF(Smile=TRUE,VLOOKUP(MAX(-5,$H69-L69),Volsmile,2),0)),$CT69,$CU69,($A69-DateToday)+15,ABS(Option-2),1)*DF69*8)),0))</f>
        <v xml:space="preserve"> </v>
      </c>
      <c r="BF69" s="460" t="str">
        <f>IF($A69="N/A"," ",IF(OR(Dayrun=1,Dayrun=7,Dayrun=8,Dayrun=10,Dayrun=11),MAX(0,(_xll.xSPRDOPT(M69,($E69-'Pricing Inputs'!$X104*$D69),$CV69,0,($CQ69+IF(Smile=TRUE,VLOOKUP(MAX(-5,$H69-M69),Volsmile,2),0)),$CT69,$CU69,($A69-DateToday)+15,ABS(Option-2),1)*DF69*8)),0))</f>
        <v xml:space="preserve"> </v>
      </c>
      <c r="BG69" s="460" t="str">
        <f>IF($A69="N/A"," ",IF(OR(Dayrun&lt;=2,Dayrun&gt;=10),IF(OffPeakEx=TRUE,MAX(0,(_xll.xSPRDOPT(N69,($E69-'Pricing Inputs'!$X104*$D69),$CV69,0,($CQ69+IF(Smile=TRUE,VLOOKUP(MAX(-5,$H69-N69),Volsmile,2),0)),$CT69,$CU69,($A69-DateToday)+15,ABS(Option-2),1)*DF69*8)),0),0))</f>
        <v xml:space="preserve"> </v>
      </c>
      <c r="BH69" s="460" t="str">
        <f>IF($A69="N/A"," ",IF(OR(Dayrun=1,Dayrun=5,Dayrun=8,Dayrun=11),MAX(0,(_xll.xSPRDOPT(O69,($E69-'Pricing Inputs'!$X104*$D69),$CV69,0,($CQ69+IF(Smile=TRUE,VLOOKUP(MAX(-5,$H69-O69),Volsmile,2),0)),$CT69,$CU69,($A69-DateToday)+15,ABS(Option-2),1)*DG69*8)),0))</f>
        <v xml:space="preserve"> </v>
      </c>
      <c r="BI69" s="460" t="str">
        <f>IF($A69="N/A"," ",IF(OR(Dayrun=1,Dayrun=8,Dayrun=11),MAX(0,(_xll.xSPRDOPT(P69,($E69-'Pricing Inputs'!$X104*$D69),$CV69,0,($CQ69+IF(Smile=TRUE,VLOOKUP(MAX(-5,$H69-P69),Volsmile,2),0)),$CT69,$CU69,($A69-DateToday)+15,ABS(Option-2),1)*DG69*8)),0))</f>
        <v xml:space="preserve"> </v>
      </c>
      <c r="BJ69" s="462" t="str">
        <f>IF($A69="N/A"," ",IF(OR(Dayrun&lt;=2,Dayrun&gt;=11),IF(OffPeakEx=TRUE,MAX(0,(_xll.xSPRDOPT(Q69,($E69-'Pricing Inputs'!$X104*$D69),$CV69,0,($CQ69+IF(Smile=TRUE,VLOOKUP(MAX(-5,$H69-Q69),Volsmile,2),0)),$CT69,$CU69,($A69-DateToday)+15,ABS(Option-2),1)*DG69*8)),0),0))</f>
        <v xml:space="preserve"> </v>
      </c>
      <c r="BK69" s="358" t="str">
        <f t="shared" si="91"/>
        <v xml:space="preserve"> </v>
      </c>
      <c r="BL69" s="359" t="str">
        <f t="shared" si="92"/>
        <v xml:space="preserve"> </v>
      </c>
      <c r="BM69" s="359" t="str">
        <f t="shared" si="93"/>
        <v xml:space="preserve"> </v>
      </c>
      <c r="BN69" s="359" t="str">
        <f t="shared" si="94"/>
        <v xml:space="preserve"> </v>
      </c>
      <c r="BO69" s="359" t="str">
        <f t="shared" si="95"/>
        <v xml:space="preserve"> </v>
      </c>
      <c r="BP69" s="359" t="str">
        <f t="shared" si="96"/>
        <v xml:space="preserve"> </v>
      </c>
      <c r="BQ69" s="359" t="str">
        <f t="shared" si="97"/>
        <v xml:space="preserve"> </v>
      </c>
      <c r="BR69" s="359" t="str">
        <f t="shared" si="98"/>
        <v xml:space="preserve"> </v>
      </c>
      <c r="BS69" s="360" t="str">
        <f t="shared" si="99"/>
        <v xml:space="preserve"> </v>
      </c>
      <c r="BT69" s="361" t="str">
        <f t="shared" si="100"/>
        <v xml:space="preserve"> </v>
      </c>
      <c r="BU69" s="362" t="str">
        <f t="shared" si="101"/>
        <v xml:space="preserve"> </v>
      </c>
      <c r="BV69" s="362" t="str">
        <f t="shared" si="102"/>
        <v xml:space="preserve"> </v>
      </c>
      <c r="BW69" s="362" t="str">
        <f t="shared" si="103"/>
        <v xml:space="preserve"> </v>
      </c>
      <c r="BX69" s="362" t="str">
        <f t="shared" si="104"/>
        <v xml:space="preserve"> </v>
      </c>
      <c r="BY69" s="362" t="str">
        <f t="shared" si="105"/>
        <v xml:space="preserve"> </v>
      </c>
      <c r="BZ69" s="362" t="str">
        <f t="shared" si="106"/>
        <v xml:space="preserve"> </v>
      </c>
      <c r="CA69" s="362" t="str">
        <f t="shared" si="107"/>
        <v xml:space="preserve"> </v>
      </c>
      <c r="CB69" s="363" t="str">
        <f t="shared" si="108"/>
        <v xml:space="preserve"> </v>
      </c>
      <c r="CC69" s="366" t="str">
        <f t="shared" si="109"/>
        <v xml:space="preserve"> </v>
      </c>
      <c r="CD69" s="367" t="str">
        <f t="shared" si="110"/>
        <v xml:space="preserve"> </v>
      </c>
      <c r="CE69" s="367" t="str">
        <f t="shared" si="111"/>
        <v xml:space="preserve"> </v>
      </c>
      <c r="CF69" s="367" t="str">
        <f t="shared" si="112"/>
        <v xml:space="preserve"> </v>
      </c>
      <c r="CG69" s="367" t="str">
        <f t="shared" si="113"/>
        <v xml:space="preserve"> </v>
      </c>
      <c r="CH69" s="367" t="str">
        <f t="shared" si="114"/>
        <v xml:space="preserve"> </v>
      </c>
      <c r="CI69" s="367" t="str">
        <f t="shared" si="115"/>
        <v xml:space="preserve"> </v>
      </c>
      <c r="CJ69" s="367" t="str">
        <f t="shared" si="116"/>
        <v xml:space="preserve"> </v>
      </c>
      <c r="CK69" s="368" t="str">
        <f t="shared" si="117"/>
        <v xml:space="preserve"> </v>
      </c>
      <c r="CL69" s="369" t="str">
        <f t="shared" si="118"/>
        <v xml:space="preserve"> </v>
      </c>
      <c r="CM69" s="370" t="str">
        <f t="shared" ref="CM69:CM132" si="165">IF(A69="N/A"," ",(VLOOKUP(A69,IntraPowerVol,(IF(VolBMO=2,3,IF(VolBMO=1,2,4))),FALSE)*VLOOKUP(MONTH($A69),Volscale,2)))</f>
        <v xml:space="preserve"> </v>
      </c>
      <c r="CN69" s="370" t="str">
        <f t="shared" ref="CN69:CN132" si="166">IF($A69="N/A"," ",IF(VolType=1,CM69,CL69))</f>
        <v xml:space="preserve"> </v>
      </c>
      <c r="CO69" s="370" t="str">
        <f t="shared" ref="CO69:CO132" si="167">IF($A69="N/A"," ",(VLOOKUP($A69,OffPeakVol,(IF(VolBMO=2,7,IF(VolBMO=1,6,8))),FALSE)))</f>
        <v xml:space="preserve"> </v>
      </c>
      <c r="CP69" s="370" t="str">
        <f t="shared" ref="CP69:CP132" si="168">IF($A69="N/A"," ",(VLOOKUP($A69,OffPeakVol,(IF(VolBMO=2,3,IF(VolBMO=1,2,4))),FALSE)*VLOOKUP(MONTH($A69),Volscale,2)))</f>
        <v xml:space="preserve"> </v>
      </c>
      <c r="CQ69" s="370" t="str">
        <f t="shared" ref="CQ69:CQ132" si="169">IF($A69="N/A"," ",IF(VolType=1,CP69,CO69))</f>
        <v xml:space="preserve"> </v>
      </c>
      <c r="CR69" s="370" t="str">
        <f t="shared" si="119"/>
        <v xml:space="preserve"> </v>
      </c>
      <c r="CS69" s="370" t="str">
        <f t="shared" si="120"/>
        <v xml:space="preserve"> </v>
      </c>
      <c r="CT69" s="370" t="str">
        <f t="shared" si="121"/>
        <v xml:space="preserve"> </v>
      </c>
      <c r="CU69" s="370" t="str">
        <f>IF($A69="N/A"," ",IF('Pricing Inputs'!$AR$23=TRUE,Inputs!$S$22,VLOOKUP($A69,CorrelationTable,2,FALSE)))</f>
        <v xml:space="preserve"> </v>
      </c>
      <c r="CV69" s="371" t="str">
        <f>IF($A69="N/A"," ",F69+G69+(D69*('Pricing Inputs'!X104)))</f>
        <v xml:space="preserve"> </v>
      </c>
      <c r="CW69" s="372" t="str">
        <f>IF($A69="N/A"," ",IF(PV=1,0,'Pricing Inputs'!Y104))</f>
        <v xml:space="preserve"> </v>
      </c>
      <c r="CX69" s="373" t="str">
        <f t="shared" si="122"/>
        <v xml:space="preserve"> </v>
      </c>
      <c r="CY69" s="417" t="str">
        <f>IF($A69="N/A"," ",(IF(MONTH(A69)&gt;=4,IF(MONTH(A69)&lt;=10,Inputs!$S$26,Inputs!$S$27),Inputs!$S$27))*$CX69)</f>
        <v xml:space="preserve"> </v>
      </c>
      <c r="CZ69" s="374" t="str">
        <f t="shared" ref="CZ69:CZ132" si="170">IF($A69="N/A"," ",BK69+BL69+BN69+BO69+BQ69+BR69)</f>
        <v xml:space="preserve"> </v>
      </c>
      <c r="DA69" s="446" t="str">
        <f t="shared" ref="DA69:DA132" si="171">IF($A69="N/A"," ",BM69+BP69+BS69)</f>
        <v xml:space="preserve"> </v>
      </c>
      <c r="DB69" s="375" t="str">
        <f t="shared" ref="DB69:DB132" si="172">IF($A69="N/A"," ",BT69+BU69+BW69+BX69+BZ69+CA69)</f>
        <v xml:space="preserve"> </v>
      </c>
      <c r="DC69" s="375" t="str">
        <f t="shared" ref="DC69:DC132" si="173">IF($A69="N/A"," ",BV69+BY69+CB69)</f>
        <v xml:space="preserve"> </v>
      </c>
      <c r="DD69" s="376" t="str">
        <f t="shared" ref="DD69:DD132" si="174">IF($A69="N/A"," ",SUM(CC69:CK69))</f>
        <v xml:space="preserve"> </v>
      </c>
      <c r="DE69" s="377" t="str">
        <f t="shared" ref="DE69:DE132" si="175">IF($A69="N/A"," ",VLOOKUP($A69,NumberofDaysTable,2)*Availability)</f>
        <v xml:space="preserve"> </v>
      </c>
      <c r="DF69" s="378" t="str">
        <f t="shared" ref="DF69:DF132" si="176">IF($A69="N/A"," ",VLOOKUP($A69,NumberofDaysTable,3)*Availability)</f>
        <v xml:space="preserve"> </v>
      </c>
      <c r="DG69" s="379" t="str">
        <f t="shared" ref="DG69:DG132" si="177">IF($A69="N/A"," ",VLOOKUP($A69,NumberofDaysTable,4)*Availability)</f>
        <v xml:space="preserve"> </v>
      </c>
      <c r="DH69" s="380" t="str">
        <f>IF($A69="N/A"," ",IF(Option=1,$D69*Inputs!$S$15*SUM(AS69:BA69),0))</f>
        <v xml:space="preserve"> </v>
      </c>
      <c r="DI69" s="381" t="str">
        <f>IF($A69="N/A"," ",IF(Option=1,$D69*Inputs!$S$16*SUM(AS69:BA69),0))</f>
        <v xml:space="preserve"> </v>
      </c>
      <c r="DJ69" s="463" t="str">
        <f t="shared" ref="DJ69:DJ132" si="178">IF($A69="N/A"," ",SUM(AS69:AT69))</f>
        <v xml:space="preserve"> </v>
      </c>
      <c r="DK69" s="463" t="str">
        <f t="shared" ref="DK69:DK132" si="179">IF($A69="N/A"," ",SUM(AU69:BA69))</f>
        <v xml:space="preserve"> </v>
      </c>
      <c r="DL69" s="463" t="str">
        <f t="shared" ref="DL69:DL132" si="180">IF($A69="N/A"," ",SUM(BB69:BC69))</f>
        <v xml:space="preserve"> </v>
      </c>
      <c r="DM69" s="463" t="str">
        <f t="shared" ref="DM69:DM132" si="181">IF($A69="N/A"," ",SUM(BD69:BJ69))</f>
        <v xml:space="preserve"> </v>
      </c>
    </row>
    <row r="70" spans="1:117" x14ac:dyDescent="0.2">
      <c r="A70" s="343" t="str">
        <f>IF(A69="N/A","N/A",IF(EDATE(A69,1)&gt;Inputs!$S$5,"N/A",EDATE(A69,1)))</f>
        <v>N/A</v>
      </c>
      <c r="B70" s="344" t="str">
        <f t="shared" si="123"/>
        <v xml:space="preserve"> </v>
      </c>
      <c r="C70" s="345" t="str">
        <f t="shared" si="124"/>
        <v xml:space="preserve"> </v>
      </c>
      <c r="D70" s="346" t="str">
        <f t="shared" si="125"/>
        <v xml:space="preserve"> </v>
      </c>
      <c r="E70" s="347" t="str">
        <f t="shared" si="126"/>
        <v xml:space="preserve"> </v>
      </c>
      <c r="F70" s="348" t="str">
        <f t="shared" si="127"/>
        <v xml:space="preserve"> </v>
      </c>
      <c r="G70" s="348" t="str">
        <f>IF(A70="N/A"," ",Perstart/VLOOKUP(Dayrun,'Pricing Inputs'!$AQ$4:$AS$14,3)/(CY70/CX70))</f>
        <v xml:space="preserve"> </v>
      </c>
      <c r="H70" s="349" t="str">
        <f t="shared" si="128"/>
        <v xml:space="preserve"> </v>
      </c>
      <c r="I70" s="350" t="str">
        <f t="shared" si="129"/>
        <v xml:space="preserve"> </v>
      </c>
      <c r="J70" s="351" t="str">
        <f t="shared" si="130"/>
        <v xml:space="preserve"> </v>
      </c>
      <c r="K70" s="351" t="str">
        <f t="shared" si="131"/>
        <v xml:space="preserve"> </v>
      </c>
      <c r="L70" s="351" t="str">
        <f t="shared" si="132"/>
        <v xml:space="preserve"> </v>
      </c>
      <c r="M70" s="351" t="str">
        <f t="shared" si="133"/>
        <v xml:space="preserve"> </v>
      </c>
      <c r="N70" s="351" t="str">
        <f t="shared" si="134"/>
        <v xml:space="preserve"> </v>
      </c>
      <c r="O70" s="351" t="str">
        <f t="shared" si="135"/>
        <v xml:space="preserve"> </v>
      </c>
      <c r="P70" s="351" t="str">
        <f t="shared" si="136"/>
        <v xml:space="preserve"> </v>
      </c>
      <c r="Q70" s="352" t="str">
        <f t="shared" si="137"/>
        <v xml:space="preserve"> </v>
      </c>
      <c r="R70" s="353" t="str">
        <f t="shared" si="138"/>
        <v xml:space="preserve"> </v>
      </c>
      <c r="S70" s="347" t="str">
        <f t="shared" si="139"/>
        <v xml:space="preserve"> </v>
      </c>
      <c r="T70" s="347" t="str">
        <f t="shared" si="140"/>
        <v xml:space="preserve"> </v>
      </c>
      <c r="U70" s="347" t="str">
        <f t="shared" si="141"/>
        <v xml:space="preserve"> </v>
      </c>
      <c r="V70" s="347" t="str">
        <f t="shared" si="142"/>
        <v xml:space="preserve"> </v>
      </c>
      <c r="W70" s="347" t="str">
        <f t="shared" si="143"/>
        <v xml:space="preserve"> </v>
      </c>
      <c r="X70" s="347" t="str">
        <f t="shared" si="144"/>
        <v xml:space="preserve"> </v>
      </c>
      <c r="Y70" s="347" t="str">
        <f t="shared" si="145"/>
        <v xml:space="preserve"> </v>
      </c>
      <c r="Z70" s="354" t="str">
        <f t="shared" si="146"/>
        <v xml:space="preserve"> </v>
      </c>
      <c r="AA70" s="350" t="str">
        <f>IF($A70="N/A"," ",IF(Dayrun&gt;=3,(MAX(0,(_xll.xSPRDOPT(I70,($E70-'Pricing Inputs'!$X105*$D70),$CV70,0,($CN70+IF(Smile=TRUE,VLOOKUP(MAX(-5,$H70-I70),Volsmile,2),0)),$CT70,$CU70,($A70-DateToday)+15,ABS(Option-2),0)-R70))),0))</f>
        <v xml:space="preserve"> </v>
      </c>
      <c r="AB70" s="351" t="str">
        <f>IF($A70="N/A"," ",IF(Dayrun&gt;=6,MAX(0,(_xll.xSPRDOPT(J70,($E70-'Pricing Inputs'!$X105*$D70),$CV70,0,($CN70+IF(Smile=TRUE,VLOOKUP(MAX(-5,$H70-J70),Volsmile,2),0)),$CT70,$CU70,($A70-DateToday)+15,ABS(Option-2),0)-S70)),0))</f>
        <v xml:space="preserve"> </v>
      </c>
      <c r="AC70" s="351" t="str">
        <f>IF($A70="N/A"," ",IF(OR(Dayrun&lt;=2,Dayrun&gt;=9),IF(OffPeakEx=TRUE,MAX(0,(_xll.xSPRDOPT(K70,($E70-'Pricing Inputs'!$X105*$D70),$CV70,0,($CQ70+IF(Smile=TRUE,VLOOKUP(MAX(-5,$H70-K70),Volsmile,2),0)),$CT70,$CU70,($A70-DateToday)+15,ABS(Option-2),0)-T70)),0),0))</f>
        <v xml:space="preserve"> </v>
      </c>
      <c r="AD70" s="351" t="str">
        <f>IF($A70="N/A"," ",IF(OR(Dayrun=1,Dayrun=4,Dayrun=5,Dayrun=7,Dayrun=8,Dayrun=10,Dayrun=11),MAX(0,(_xll.xSPRDOPT(L70,($E70-'Pricing Inputs'!$X105*$D70),$CV70,0,($CQ70+IF(Smile=TRUE,VLOOKUP(MAX(-5,$H70-L70),Volsmile,2),0)),$CT70,$CU70,($A70-DateToday)+15,ABS(Option-2),0)-U70)),0))</f>
        <v xml:space="preserve"> </v>
      </c>
      <c r="AE70" s="351" t="str">
        <f>IF($A70="N/A"," ",IF(OR(Dayrun=1,Dayrun=7,Dayrun=8,Dayrun=10,Dayrun=11),MAX(0,(_xll.xSPRDOPT(M70,($E70-'Pricing Inputs'!$X105*$D70),$CV70,0,($CQ70+IF(Smile=TRUE,VLOOKUP(MAX(-5,$H70-M70),Volsmile,2),0)),$CT70,$CU70,($A70-DateToday)+15,ABS(Option-2),0)-V70)),0))</f>
        <v xml:space="preserve"> </v>
      </c>
      <c r="AF70" s="351" t="str">
        <f>IF($A70="N/A"," ",IF(OR(Dayrun&lt;=2,Dayrun&gt;=10),IF(OffPeakEx=TRUE,MAX(0,(_xll.xSPRDOPT(N70,($E70-'Pricing Inputs'!$X105*$D70),$CV70,0,($CQ70+IF(Smile=TRUE,VLOOKUP(MAX(-5,$H70-N70),Volsmile,2),0)),$CT70,$CU70,($A70-DateToday)+15,ABS(Option-2),0)-W70)),0),0))</f>
        <v xml:space="preserve"> </v>
      </c>
      <c r="AG70" s="351" t="str">
        <f>IF($A70="N/A"," ",IF(OR(Dayrun=1,Dayrun=5,Dayrun=8,Dayrun=11),MAX(0,(_xll.xSPRDOPT(O70,($E70-'Pricing Inputs'!$X105*$D70),$CV70,0,($CQ70+IF(Smile=TRUE,VLOOKUP(MAX(-5,$H70-O70),Volsmile,2),0)),$CT70,$CU70,($A70-DateToday)+15,ABS(Option-2),0)-X70)),0))</f>
        <v xml:space="preserve"> </v>
      </c>
      <c r="AH70" s="351" t="str">
        <f>IF($A70="N/A"," ",IF(OR(Dayrun=1,Dayrun=8,Dayrun=11),MAX(0,(_xll.xSPRDOPT(P70,($E70-'Pricing Inputs'!$X105*$D70),$CV70,0,($CQ70+IF(Smile=TRUE,VLOOKUP(MAX(-5,$H70-P70),Volsmile,2),0)),$CT70,$CU70,($A70-DateToday)+15,ABS(Option-2),0)-Y70)),0))</f>
        <v xml:space="preserve"> </v>
      </c>
      <c r="AI70" s="351" t="str">
        <f>IF($A70="N/A"," ",IF(OR(Dayrun&lt;=2,Dayrun&gt;=11),IF(OffPeakEx=TRUE,MAX(0,(_xll.xSPRDOPT(Q70,($E70-'Pricing Inputs'!$X105*$D70),$CV70,0,($CQ70+IF(Smile=TRUE,VLOOKUP(MAX(-5,$H70-Q70),Volsmile,2),0)),$CT70,$CU70,($A70-DateToday)+15,ABS(Option-2),0)-Z70)),0),0))</f>
        <v xml:space="preserve"> </v>
      </c>
      <c r="AJ70" s="355" t="str">
        <f t="shared" si="147"/>
        <v xml:space="preserve"> </v>
      </c>
      <c r="AK70" s="356" t="str">
        <f t="shared" si="148"/>
        <v xml:space="preserve"> </v>
      </c>
      <c r="AL70" s="356" t="str">
        <f t="shared" si="149"/>
        <v xml:space="preserve"> </v>
      </c>
      <c r="AM70" s="356" t="str">
        <f t="shared" si="150"/>
        <v xml:space="preserve"> </v>
      </c>
      <c r="AN70" s="356" t="str">
        <f t="shared" si="151"/>
        <v xml:space="preserve"> </v>
      </c>
      <c r="AO70" s="356" t="str">
        <f t="shared" si="152"/>
        <v xml:space="preserve"> </v>
      </c>
      <c r="AP70" s="356" t="str">
        <f t="shared" si="153"/>
        <v xml:space="preserve"> </v>
      </c>
      <c r="AQ70" s="356" t="str">
        <f t="shared" si="154"/>
        <v xml:space="preserve"> </v>
      </c>
      <c r="AR70" s="357" t="str">
        <f t="shared" si="155"/>
        <v xml:space="preserve"> </v>
      </c>
      <c r="AS70" s="364" t="str">
        <f t="shared" si="156"/>
        <v xml:space="preserve"> </v>
      </c>
      <c r="AT70" s="364" t="str">
        <f t="shared" si="157"/>
        <v xml:space="preserve"> </v>
      </c>
      <c r="AU70" s="364" t="str">
        <f t="shared" si="158"/>
        <v xml:space="preserve"> </v>
      </c>
      <c r="AV70" s="364" t="str">
        <f t="shared" si="159"/>
        <v xml:space="preserve"> </v>
      </c>
      <c r="AW70" s="364" t="str">
        <f t="shared" si="160"/>
        <v xml:space="preserve"> </v>
      </c>
      <c r="AX70" s="364" t="str">
        <f t="shared" si="161"/>
        <v xml:space="preserve"> </v>
      </c>
      <c r="AY70" s="364" t="str">
        <f t="shared" si="162"/>
        <v xml:space="preserve"> </v>
      </c>
      <c r="AZ70" s="364" t="str">
        <f t="shared" si="163"/>
        <v xml:space="preserve"> </v>
      </c>
      <c r="BA70" s="365" t="str">
        <f t="shared" si="164"/>
        <v xml:space="preserve"> </v>
      </c>
      <c r="BB70" s="461" t="str">
        <f>IF($A70="N/A"," ",IF(Dayrun&gt;=3,(MAX(0,(_xll.xSPRDOPT(I70,($E70-'Pricing Inputs'!$X105*$D70),$CV70,0,($CN70+IF(Smile=TRUE,VLOOKUP(MAX(-5,$H70-I70),Volsmile,2),0)),$CT70,$CU70,($A70-DateToday)+15,ABS(Option-2),1)*DE70*8))),0))</f>
        <v xml:space="preserve"> </v>
      </c>
      <c r="BC70" s="460" t="str">
        <f>IF($A70="N/A"," ",IF(Dayrun&gt;=6,MAX(0,(_xll.xSPRDOPT(J70,($E70-'Pricing Inputs'!$X105*$D70),$CV70,0,($CN70+IF(Smile=TRUE,VLOOKUP(MAX(-5,$H70-J70),Volsmile,2),0)),$CT70,$CU70,($A70-DateToday)+15,ABS(Option-2),1)*DE70*8)),0))</f>
        <v xml:space="preserve"> </v>
      </c>
      <c r="BD70" s="460" t="str">
        <f>IF($A70="N/A"," ",IF(OR(Dayrun&lt;=2,Dayrun&gt;=9),IF(OffPeakEx=TRUE,MAX(0,(_xll.xSPRDOPT(K70,($E70-'Pricing Inputs'!$X105*$D70),$CV70,0,($CQ70+IF(Smile=TRUE,VLOOKUP(MAX(-5,$H70-K70),Volsmile,2),0)),$CT70,$CU70,($A70-DateToday)+15,ABS(Option-2),1)*DE70*8)),0),0))</f>
        <v xml:space="preserve"> </v>
      </c>
      <c r="BE70" s="460" t="str">
        <f>IF($A70="N/A"," ",IF(OR(Dayrun=1,Dayrun=4,Dayrun=5,Dayrun=7,Dayrun=8,Dayrun=10,Dayrun=11),MAX(0,(_xll.xSPRDOPT(L70,($E70-'Pricing Inputs'!$X105*$D70),$CV70,0,($CQ70+IF(Smile=TRUE,VLOOKUP(MAX(-5,$H70-L70),Volsmile,2),0)),$CT70,$CU70,($A70-DateToday)+15,ABS(Option-2),1)*DF70*8)),0))</f>
        <v xml:space="preserve"> </v>
      </c>
      <c r="BF70" s="460" t="str">
        <f>IF($A70="N/A"," ",IF(OR(Dayrun=1,Dayrun=7,Dayrun=8,Dayrun=10,Dayrun=11),MAX(0,(_xll.xSPRDOPT(M70,($E70-'Pricing Inputs'!$X105*$D70),$CV70,0,($CQ70+IF(Smile=TRUE,VLOOKUP(MAX(-5,$H70-M70),Volsmile,2),0)),$CT70,$CU70,($A70-DateToday)+15,ABS(Option-2),1)*DF70*8)),0))</f>
        <v xml:space="preserve"> </v>
      </c>
      <c r="BG70" s="460" t="str">
        <f>IF($A70="N/A"," ",IF(OR(Dayrun&lt;=2,Dayrun&gt;=10),IF(OffPeakEx=TRUE,MAX(0,(_xll.xSPRDOPT(N70,($E70-'Pricing Inputs'!$X105*$D70),$CV70,0,($CQ70+IF(Smile=TRUE,VLOOKUP(MAX(-5,$H70-N70),Volsmile,2),0)),$CT70,$CU70,($A70-DateToday)+15,ABS(Option-2),1)*DF70*8)),0),0))</f>
        <v xml:space="preserve"> </v>
      </c>
      <c r="BH70" s="460" t="str">
        <f>IF($A70="N/A"," ",IF(OR(Dayrun=1,Dayrun=5,Dayrun=8,Dayrun=11),MAX(0,(_xll.xSPRDOPT(O70,($E70-'Pricing Inputs'!$X105*$D70),$CV70,0,($CQ70+IF(Smile=TRUE,VLOOKUP(MAX(-5,$H70-O70),Volsmile,2),0)),$CT70,$CU70,($A70-DateToday)+15,ABS(Option-2),1)*DG70*8)),0))</f>
        <v xml:space="preserve"> </v>
      </c>
      <c r="BI70" s="460" t="str">
        <f>IF($A70="N/A"," ",IF(OR(Dayrun=1,Dayrun=8,Dayrun=11),MAX(0,(_xll.xSPRDOPT(P70,($E70-'Pricing Inputs'!$X105*$D70),$CV70,0,($CQ70+IF(Smile=TRUE,VLOOKUP(MAX(-5,$H70-P70),Volsmile,2),0)),$CT70,$CU70,($A70-DateToday)+15,ABS(Option-2),1)*DG70*8)),0))</f>
        <v xml:space="preserve"> </v>
      </c>
      <c r="BJ70" s="462" t="str">
        <f>IF($A70="N/A"," ",IF(OR(Dayrun&lt;=2,Dayrun&gt;=11),IF(OffPeakEx=TRUE,MAX(0,(_xll.xSPRDOPT(Q70,($E70-'Pricing Inputs'!$X105*$D70),$CV70,0,($CQ70+IF(Smile=TRUE,VLOOKUP(MAX(-5,$H70-Q70),Volsmile,2),0)),$CT70,$CU70,($A70-DateToday)+15,ABS(Option-2),1)*DG70*8)),0),0))</f>
        <v xml:space="preserve"> </v>
      </c>
      <c r="BK70" s="358" t="str">
        <f t="shared" si="91"/>
        <v xml:space="preserve"> </v>
      </c>
      <c r="BL70" s="359" t="str">
        <f t="shared" si="92"/>
        <v xml:space="preserve"> </v>
      </c>
      <c r="BM70" s="359" t="str">
        <f t="shared" si="93"/>
        <v xml:space="preserve"> </v>
      </c>
      <c r="BN70" s="359" t="str">
        <f t="shared" si="94"/>
        <v xml:space="preserve"> </v>
      </c>
      <c r="BO70" s="359" t="str">
        <f t="shared" si="95"/>
        <v xml:space="preserve"> </v>
      </c>
      <c r="BP70" s="359" t="str">
        <f t="shared" si="96"/>
        <v xml:space="preserve"> </v>
      </c>
      <c r="BQ70" s="359" t="str">
        <f t="shared" si="97"/>
        <v xml:space="preserve"> </v>
      </c>
      <c r="BR70" s="359" t="str">
        <f t="shared" si="98"/>
        <v xml:space="preserve"> </v>
      </c>
      <c r="BS70" s="360" t="str">
        <f t="shared" si="99"/>
        <v xml:space="preserve"> </v>
      </c>
      <c r="BT70" s="361" t="str">
        <f t="shared" si="100"/>
        <v xml:space="preserve"> </v>
      </c>
      <c r="BU70" s="362" t="str">
        <f t="shared" si="101"/>
        <v xml:space="preserve"> </v>
      </c>
      <c r="BV70" s="362" t="str">
        <f t="shared" si="102"/>
        <v xml:space="preserve"> </v>
      </c>
      <c r="BW70" s="362" t="str">
        <f t="shared" si="103"/>
        <v xml:space="preserve"> </v>
      </c>
      <c r="BX70" s="362" t="str">
        <f t="shared" si="104"/>
        <v xml:space="preserve"> </v>
      </c>
      <c r="BY70" s="362" t="str">
        <f t="shared" si="105"/>
        <v xml:space="preserve"> </v>
      </c>
      <c r="BZ70" s="362" t="str">
        <f t="shared" si="106"/>
        <v xml:space="preserve"> </v>
      </c>
      <c r="CA70" s="362" t="str">
        <f t="shared" si="107"/>
        <v xml:space="preserve"> </v>
      </c>
      <c r="CB70" s="363" t="str">
        <f t="shared" si="108"/>
        <v xml:space="preserve"> </v>
      </c>
      <c r="CC70" s="366" t="str">
        <f t="shared" si="109"/>
        <v xml:space="preserve"> </v>
      </c>
      <c r="CD70" s="367" t="str">
        <f t="shared" si="110"/>
        <v xml:space="preserve"> </v>
      </c>
      <c r="CE70" s="367" t="str">
        <f t="shared" si="111"/>
        <v xml:space="preserve"> </v>
      </c>
      <c r="CF70" s="367" t="str">
        <f t="shared" si="112"/>
        <v xml:space="preserve"> </v>
      </c>
      <c r="CG70" s="367" t="str">
        <f t="shared" si="113"/>
        <v xml:space="preserve"> </v>
      </c>
      <c r="CH70" s="367" t="str">
        <f t="shared" si="114"/>
        <v xml:space="preserve"> </v>
      </c>
      <c r="CI70" s="367" t="str">
        <f t="shared" si="115"/>
        <v xml:space="preserve"> </v>
      </c>
      <c r="CJ70" s="367" t="str">
        <f t="shared" si="116"/>
        <v xml:space="preserve"> </v>
      </c>
      <c r="CK70" s="368" t="str">
        <f t="shared" si="117"/>
        <v xml:space="preserve"> </v>
      </c>
      <c r="CL70" s="369" t="str">
        <f t="shared" si="118"/>
        <v xml:space="preserve"> </v>
      </c>
      <c r="CM70" s="370" t="str">
        <f t="shared" si="165"/>
        <v xml:space="preserve"> </v>
      </c>
      <c r="CN70" s="370" t="str">
        <f t="shared" si="166"/>
        <v xml:space="preserve"> </v>
      </c>
      <c r="CO70" s="370" t="str">
        <f t="shared" si="167"/>
        <v xml:space="preserve"> </v>
      </c>
      <c r="CP70" s="370" t="str">
        <f t="shared" si="168"/>
        <v xml:space="preserve"> </v>
      </c>
      <c r="CQ70" s="370" t="str">
        <f t="shared" si="169"/>
        <v xml:space="preserve"> </v>
      </c>
      <c r="CR70" s="370" t="str">
        <f t="shared" si="119"/>
        <v xml:space="preserve"> </v>
      </c>
      <c r="CS70" s="370" t="str">
        <f t="shared" si="120"/>
        <v xml:space="preserve"> </v>
      </c>
      <c r="CT70" s="370" t="str">
        <f t="shared" si="121"/>
        <v xml:space="preserve"> </v>
      </c>
      <c r="CU70" s="370" t="str">
        <f>IF($A70="N/A"," ",IF('Pricing Inputs'!$AR$23=TRUE,Inputs!$S$22,VLOOKUP($A70,CorrelationTable,2,FALSE)))</f>
        <v xml:space="preserve"> </v>
      </c>
      <c r="CV70" s="371" t="str">
        <f>IF($A70="N/A"," ",F70+G70+(D70*('Pricing Inputs'!X105)))</f>
        <v xml:space="preserve"> </v>
      </c>
      <c r="CW70" s="372" t="str">
        <f>IF($A70="N/A"," ",IF(PV=1,0,'Pricing Inputs'!Y105))</f>
        <v xml:space="preserve"> </v>
      </c>
      <c r="CX70" s="373" t="str">
        <f t="shared" si="122"/>
        <v xml:space="preserve"> </v>
      </c>
      <c r="CY70" s="417" t="str">
        <f>IF($A70="N/A"," ",(IF(MONTH(A70)&gt;=4,IF(MONTH(A70)&lt;=10,Inputs!$S$26,Inputs!$S$27),Inputs!$S$27))*$CX70)</f>
        <v xml:space="preserve"> </v>
      </c>
      <c r="CZ70" s="374" t="str">
        <f t="shared" si="170"/>
        <v xml:space="preserve"> </v>
      </c>
      <c r="DA70" s="446" t="str">
        <f t="shared" si="171"/>
        <v xml:space="preserve"> </v>
      </c>
      <c r="DB70" s="375" t="str">
        <f t="shared" si="172"/>
        <v xml:space="preserve"> </v>
      </c>
      <c r="DC70" s="375" t="str">
        <f t="shared" si="173"/>
        <v xml:space="preserve"> </v>
      </c>
      <c r="DD70" s="376" t="str">
        <f t="shared" si="174"/>
        <v xml:space="preserve"> </v>
      </c>
      <c r="DE70" s="377" t="str">
        <f t="shared" si="175"/>
        <v xml:space="preserve"> </v>
      </c>
      <c r="DF70" s="378" t="str">
        <f t="shared" si="176"/>
        <v xml:space="preserve"> </v>
      </c>
      <c r="DG70" s="379" t="str">
        <f t="shared" si="177"/>
        <v xml:space="preserve"> </v>
      </c>
      <c r="DH70" s="380" t="str">
        <f>IF($A70="N/A"," ",IF(Option=1,$D70*Inputs!$S$15*SUM(AS70:BA70),0))</f>
        <v xml:space="preserve"> </v>
      </c>
      <c r="DI70" s="381" t="str">
        <f>IF($A70="N/A"," ",IF(Option=1,$D70*Inputs!$S$16*SUM(AS70:BA70),0))</f>
        <v xml:space="preserve"> </v>
      </c>
      <c r="DJ70" s="463" t="str">
        <f t="shared" si="178"/>
        <v xml:space="preserve"> </v>
      </c>
      <c r="DK70" s="463" t="str">
        <f t="shared" si="179"/>
        <v xml:space="preserve"> </v>
      </c>
      <c r="DL70" s="463" t="str">
        <f t="shared" si="180"/>
        <v xml:space="preserve"> </v>
      </c>
      <c r="DM70" s="463" t="str">
        <f t="shared" si="181"/>
        <v xml:space="preserve"> </v>
      </c>
    </row>
    <row r="71" spans="1:117" x14ac:dyDescent="0.2">
      <c r="A71" s="343" t="str">
        <f>IF(A70="N/A","N/A",IF(EDATE(A70,1)&gt;Inputs!$S$5,"N/A",EDATE(A70,1)))</f>
        <v>N/A</v>
      </c>
      <c r="B71" s="344" t="str">
        <f t="shared" si="123"/>
        <v xml:space="preserve"> </v>
      </c>
      <c r="C71" s="345" t="str">
        <f t="shared" si="124"/>
        <v xml:space="preserve"> </v>
      </c>
      <c r="D71" s="346" t="str">
        <f t="shared" si="125"/>
        <v xml:space="preserve"> </v>
      </c>
      <c r="E71" s="347" t="str">
        <f t="shared" si="126"/>
        <v xml:space="preserve"> </v>
      </c>
      <c r="F71" s="348" t="str">
        <f t="shared" si="127"/>
        <v xml:space="preserve"> </v>
      </c>
      <c r="G71" s="348" t="str">
        <f>IF(A71="N/A"," ",Perstart/VLOOKUP(Dayrun,'Pricing Inputs'!$AQ$4:$AS$14,3)/(CY71/CX71))</f>
        <v xml:space="preserve"> </v>
      </c>
      <c r="H71" s="349" t="str">
        <f t="shared" si="128"/>
        <v xml:space="preserve"> </v>
      </c>
      <c r="I71" s="350" t="str">
        <f t="shared" si="129"/>
        <v xml:space="preserve"> </v>
      </c>
      <c r="J71" s="351" t="str">
        <f t="shared" si="130"/>
        <v xml:space="preserve"> </v>
      </c>
      <c r="K71" s="351" t="str">
        <f t="shared" si="131"/>
        <v xml:space="preserve"> </v>
      </c>
      <c r="L71" s="351" t="str">
        <f t="shared" si="132"/>
        <v xml:space="preserve"> </v>
      </c>
      <c r="M71" s="351" t="str">
        <f t="shared" si="133"/>
        <v xml:space="preserve"> </v>
      </c>
      <c r="N71" s="351" t="str">
        <f t="shared" si="134"/>
        <v xml:space="preserve"> </v>
      </c>
      <c r="O71" s="351" t="str">
        <f t="shared" si="135"/>
        <v xml:space="preserve"> </v>
      </c>
      <c r="P71" s="351" t="str">
        <f t="shared" si="136"/>
        <v xml:space="preserve"> </v>
      </c>
      <c r="Q71" s="352" t="str">
        <f t="shared" si="137"/>
        <v xml:space="preserve"> </v>
      </c>
      <c r="R71" s="353" t="str">
        <f t="shared" si="138"/>
        <v xml:space="preserve"> </v>
      </c>
      <c r="S71" s="347" t="str">
        <f t="shared" si="139"/>
        <v xml:space="preserve"> </v>
      </c>
      <c r="T71" s="347" t="str">
        <f t="shared" si="140"/>
        <v xml:space="preserve"> </v>
      </c>
      <c r="U71" s="347" t="str">
        <f t="shared" si="141"/>
        <v xml:space="preserve"> </v>
      </c>
      <c r="V71" s="347" t="str">
        <f t="shared" si="142"/>
        <v xml:space="preserve"> </v>
      </c>
      <c r="W71" s="347" t="str">
        <f t="shared" si="143"/>
        <v xml:space="preserve"> </v>
      </c>
      <c r="X71" s="347" t="str">
        <f t="shared" si="144"/>
        <v xml:space="preserve"> </v>
      </c>
      <c r="Y71" s="347" t="str">
        <f t="shared" si="145"/>
        <v xml:space="preserve"> </v>
      </c>
      <c r="Z71" s="354" t="str">
        <f t="shared" si="146"/>
        <v xml:space="preserve"> </v>
      </c>
      <c r="AA71" s="350" t="str">
        <f>IF($A71="N/A"," ",IF(Dayrun&gt;=3,(MAX(0,(_xll.xSPRDOPT(I71,($E71-'Pricing Inputs'!$X106*$D71),$CV71,0,($CN71+IF(Smile=TRUE,VLOOKUP(MAX(-5,$H71-I71),Volsmile,2),0)),$CT71,$CU71,($A71-DateToday)+15,ABS(Option-2),0)-R71))),0))</f>
        <v xml:space="preserve"> </v>
      </c>
      <c r="AB71" s="351" t="str">
        <f>IF($A71="N/A"," ",IF(Dayrun&gt;=6,MAX(0,(_xll.xSPRDOPT(J71,($E71-'Pricing Inputs'!$X106*$D71),$CV71,0,($CN71+IF(Smile=TRUE,VLOOKUP(MAX(-5,$H71-J71),Volsmile,2),0)),$CT71,$CU71,($A71-DateToday)+15,ABS(Option-2),0)-S71)),0))</f>
        <v xml:space="preserve"> </v>
      </c>
      <c r="AC71" s="351" t="str">
        <f>IF($A71="N/A"," ",IF(OR(Dayrun&lt;=2,Dayrun&gt;=9),IF(OffPeakEx=TRUE,MAX(0,(_xll.xSPRDOPT(K71,($E71-'Pricing Inputs'!$X106*$D71),$CV71,0,($CQ71+IF(Smile=TRUE,VLOOKUP(MAX(-5,$H71-K71),Volsmile,2),0)),$CT71,$CU71,($A71-DateToday)+15,ABS(Option-2),0)-T71)),0),0))</f>
        <v xml:space="preserve"> </v>
      </c>
      <c r="AD71" s="351" t="str">
        <f>IF($A71="N/A"," ",IF(OR(Dayrun=1,Dayrun=4,Dayrun=5,Dayrun=7,Dayrun=8,Dayrun=10,Dayrun=11),MAX(0,(_xll.xSPRDOPT(L71,($E71-'Pricing Inputs'!$X106*$D71),$CV71,0,($CQ71+IF(Smile=TRUE,VLOOKUP(MAX(-5,$H71-L71),Volsmile,2),0)),$CT71,$CU71,($A71-DateToday)+15,ABS(Option-2),0)-U71)),0))</f>
        <v xml:space="preserve"> </v>
      </c>
      <c r="AE71" s="351" t="str">
        <f>IF($A71="N/A"," ",IF(OR(Dayrun=1,Dayrun=7,Dayrun=8,Dayrun=10,Dayrun=11),MAX(0,(_xll.xSPRDOPT(M71,($E71-'Pricing Inputs'!$X106*$D71),$CV71,0,($CQ71+IF(Smile=TRUE,VLOOKUP(MAX(-5,$H71-M71),Volsmile,2),0)),$CT71,$CU71,($A71-DateToday)+15,ABS(Option-2),0)-V71)),0))</f>
        <v xml:space="preserve"> </v>
      </c>
      <c r="AF71" s="351" t="str">
        <f>IF($A71="N/A"," ",IF(OR(Dayrun&lt;=2,Dayrun&gt;=10),IF(OffPeakEx=TRUE,MAX(0,(_xll.xSPRDOPT(N71,($E71-'Pricing Inputs'!$X106*$D71),$CV71,0,($CQ71+IF(Smile=TRUE,VLOOKUP(MAX(-5,$H71-N71),Volsmile,2),0)),$CT71,$CU71,($A71-DateToday)+15,ABS(Option-2),0)-W71)),0),0))</f>
        <v xml:space="preserve"> </v>
      </c>
      <c r="AG71" s="351" t="str">
        <f>IF($A71="N/A"," ",IF(OR(Dayrun=1,Dayrun=5,Dayrun=8,Dayrun=11),MAX(0,(_xll.xSPRDOPT(O71,($E71-'Pricing Inputs'!$X106*$D71),$CV71,0,($CQ71+IF(Smile=TRUE,VLOOKUP(MAX(-5,$H71-O71),Volsmile,2),0)),$CT71,$CU71,($A71-DateToday)+15,ABS(Option-2),0)-X71)),0))</f>
        <v xml:space="preserve"> </v>
      </c>
      <c r="AH71" s="351" t="str">
        <f>IF($A71="N/A"," ",IF(OR(Dayrun=1,Dayrun=8,Dayrun=11),MAX(0,(_xll.xSPRDOPT(P71,($E71-'Pricing Inputs'!$X106*$D71),$CV71,0,($CQ71+IF(Smile=TRUE,VLOOKUP(MAX(-5,$H71-P71),Volsmile,2),0)),$CT71,$CU71,($A71-DateToday)+15,ABS(Option-2),0)-Y71)),0))</f>
        <v xml:space="preserve"> </v>
      </c>
      <c r="AI71" s="351" t="str">
        <f>IF($A71="N/A"," ",IF(OR(Dayrun&lt;=2,Dayrun&gt;=11),IF(OffPeakEx=TRUE,MAX(0,(_xll.xSPRDOPT(Q71,($E71-'Pricing Inputs'!$X106*$D71),$CV71,0,($CQ71+IF(Smile=TRUE,VLOOKUP(MAX(-5,$H71-Q71),Volsmile,2),0)),$CT71,$CU71,($A71-DateToday)+15,ABS(Option-2),0)-Z71)),0),0))</f>
        <v xml:space="preserve"> </v>
      </c>
      <c r="AJ71" s="355" t="str">
        <f t="shared" si="147"/>
        <v xml:space="preserve"> </v>
      </c>
      <c r="AK71" s="356" t="str">
        <f t="shared" si="148"/>
        <v xml:space="preserve"> </v>
      </c>
      <c r="AL71" s="356" t="str">
        <f t="shared" si="149"/>
        <v xml:space="preserve"> </v>
      </c>
      <c r="AM71" s="356" t="str">
        <f t="shared" si="150"/>
        <v xml:space="preserve"> </v>
      </c>
      <c r="AN71" s="356" t="str">
        <f t="shared" si="151"/>
        <v xml:space="preserve"> </v>
      </c>
      <c r="AO71" s="356" t="str">
        <f t="shared" si="152"/>
        <v xml:space="preserve"> </v>
      </c>
      <c r="AP71" s="356" t="str">
        <f t="shared" si="153"/>
        <v xml:space="preserve"> </v>
      </c>
      <c r="AQ71" s="356" t="str">
        <f t="shared" si="154"/>
        <v xml:space="preserve"> </v>
      </c>
      <c r="AR71" s="357" t="str">
        <f t="shared" si="155"/>
        <v xml:space="preserve"> </v>
      </c>
      <c r="AS71" s="364" t="str">
        <f t="shared" si="156"/>
        <v xml:space="preserve"> </v>
      </c>
      <c r="AT71" s="364" t="str">
        <f t="shared" si="157"/>
        <v xml:space="preserve"> </v>
      </c>
      <c r="AU71" s="364" t="str">
        <f t="shared" si="158"/>
        <v xml:space="preserve"> </v>
      </c>
      <c r="AV71" s="364" t="str">
        <f t="shared" si="159"/>
        <v xml:space="preserve"> </v>
      </c>
      <c r="AW71" s="364" t="str">
        <f t="shared" si="160"/>
        <v xml:space="preserve"> </v>
      </c>
      <c r="AX71" s="364" t="str">
        <f t="shared" si="161"/>
        <v xml:space="preserve"> </v>
      </c>
      <c r="AY71" s="364" t="str">
        <f t="shared" si="162"/>
        <v xml:space="preserve"> </v>
      </c>
      <c r="AZ71" s="364" t="str">
        <f t="shared" si="163"/>
        <v xml:space="preserve"> </v>
      </c>
      <c r="BA71" s="365" t="str">
        <f t="shared" si="164"/>
        <v xml:space="preserve"> </v>
      </c>
      <c r="BB71" s="461" t="str">
        <f>IF($A71="N/A"," ",IF(Dayrun&gt;=3,(MAX(0,(_xll.xSPRDOPT(I71,($E71-'Pricing Inputs'!$X106*$D71),$CV71,0,($CN71+IF(Smile=TRUE,VLOOKUP(MAX(-5,$H71-I71),Volsmile,2),0)),$CT71,$CU71,($A71-DateToday)+15,ABS(Option-2),1)*DE71*8))),0))</f>
        <v xml:space="preserve"> </v>
      </c>
      <c r="BC71" s="460" t="str">
        <f>IF($A71="N/A"," ",IF(Dayrun&gt;=6,MAX(0,(_xll.xSPRDOPT(J71,($E71-'Pricing Inputs'!$X106*$D71),$CV71,0,($CN71+IF(Smile=TRUE,VLOOKUP(MAX(-5,$H71-J71),Volsmile,2),0)),$CT71,$CU71,($A71-DateToday)+15,ABS(Option-2),1)*DE71*8)),0))</f>
        <v xml:space="preserve"> </v>
      </c>
      <c r="BD71" s="460" t="str">
        <f>IF($A71="N/A"," ",IF(OR(Dayrun&lt;=2,Dayrun&gt;=9),IF(OffPeakEx=TRUE,MAX(0,(_xll.xSPRDOPT(K71,($E71-'Pricing Inputs'!$X106*$D71),$CV71,0,($CQ71+IF(Smile=TRUE,VLOOKUP(MAX(-5,$H71-K71),Volsmile,2),0)),$CT71,$CU71,($A71-DateToday)+15,ABS(Option-2),1)*DE71*8)),0),0))</f>
        <v xml:space="preserve"> </v>
      </c>
      <c r="BE71" s="460" t="str">
        <f>IF($A71="N/A"," ",IF(OR(Dayrun=1,Dayrun=4,Dayrun=5,Dayrun=7,Dayrun=8,Dayrun=10,Dayrun=11),MAX(0,(_xll.xSPRDOPT(L71,($E71-'Pricing Inputs'!$X106*$D71),$CV71,0,($CQ71+IF(Smile=TRUE,VLOOKUP(MAX(-5,$H71-L71),Volsmile,2),0)),$CT71,$CU71,($A71-DateToday)+15,ABS(Option-2),1)*DF71*8)),0))</f>
        <v xml:space="preserve"> </v>
      </c>
      <c r="BF71" s="460" t="str">
        <f>IF($A71="N/A"," ",IF(OR(Dayrun=1,Dayrun=7,Dayrun=8,Dayrun=10,Dayrun=11),MAX(0,(_xll.xSPRDOPT(M71,($E71-'Pricing Inputs'!$X106*$D71),$CV71,0,($CQ71+IF(Smile=TRUE,VLOOKUP(MAX(-5,$H71-M71),Volsmile,2),0)),$CT71,$CU71,($A71-DateToday)+15,ABS(Option-2),1)*DF71*8)),0))</f>
        <v xml:space="preserve"> </v>
      </c>
      <c r="BG71" s="460" t="str">
        <f>IF($A71="N/A"," ",IF(OR(Dayrun&lt;=2,Dayrun&gt;=10),IF(OffPeakEx=TRUE,MAX(0,(_xll.xSPRDOPT(N71,($E71-'Pricing Inputs'!$X106*$D71),$CV71,0,($CQ71+IF(Smile=TRUE,VLOOKUP(MAX(-5,$H71-N71),Volsmile,2),0)),$CT71,$CU71,($A71-DateToday)+15,ABS(Option-2),1)*DF71*8)),0),0))</f>
        <v xml:space="preserve"> </v>
      </c>
      <c r="BH71" s="460" t="str">
        <f>IF($A71="N/A"," ",IF(OR(Dayrun=1,Dayrun=5,Dayrun=8,Dayrun=11),MAX(0,(_xll.xSPRDOPT(O71,($E71-'Pricing Inputs'!$X106*$D71),$CV71,0,($CQ71+IF(Smile=TRUE,VLOOKUP(MAX(-5,$H71-O71),Volsmile,2),0)),$CT71,$CU71,($A71-DateToday)+15,ABS(Option-2),1)*DG71*8)),0))</f>
        <v xml:space="preserve"> </v>
      </c>
      <c r="BI71" s="460" t="str">
        <f>IF($A71="N/A"," ",IF(OR(Dayrun=1,Dayrun=8,Dayrun=11),MAX(0,(_xll.xSPRDOPT(P71,($E71-'Pricing Inputs'!$X106*$D71),$CV71,0,($CQ71+IF(Smile=TRUE,VLOOKUP(MAX(-5,$H71-P71),Volsmile,2),0)),$CT71,$CU71,($A71-DateToday)+15,ABS(Option-2),1)*DG71*8)),0))</f>
        <v xml:space="preserve"> </v>
      </c>
      <c r="BJ71" s="462" t="str">
        <f>IF($A71="N/A"," ",IF(OR(Dayrun&lt;=2,Dayrun&gt;=11),IF(OffPeakEx=TRUE,MAX(0,(_xll.xSPRDOPT(Q71,($E71-'Pricing Inputs'!$X106*$D71),$CV71,0,($CQ71+IF(Smile=TRUE,VLOOKUP(MAX(-5,$H71-Q71),Volsmile,2),0)),$CT71,$CU71,($A71-DateToday)+15,ABS(Option-2),1)*DG71*8)),0),0))</f>
        <v xml:space="preserve"> </v>
      </c>
      <c r="BK71" s="358" t="str">
        <f t="shared" si="91"/>
        <v xml:space="preserve"> </v>
      </c>
      <c r="BL71" s="359" t="str">
        <f t="shared" si="92"/>
        <v xml:space="preserve"> </v>
      </c>
      <c r="BM71" s="359" t="str">
        <f t="shared" si="93"/>
        <v xml:space="preserve"> </v>
      </c>
      <c r="BN71" s="359" t="str">
        <f t="shared" si="94"/>
        <v xml:space="preserve"> </v>
      </c>
      <c r="BO71" s="359" t="str">
        <f t="shared" si="95"/>
        <v xml:space="preserve"> </v>
      </c>
      <c r="BP71" s="359" t="str">
        <f t="shared" si="96"/>
        <v xml:space="preserve"> </v>
      </c>
      <c r="BQ71" s="359" t="str">
        <f t="shared" si="97"/>
        <v xml:space="preserve"> </v>
      </c>
      <c r="BR71" s="359" t="str">
        <f t="shared" si="98"/>
        <v xml:space="preserve"> </v>
      </c>
      <c r="BS71" s="360" t="str">
        <f t="shared" si="99"/>
        <v xml:space="preserve"> </v>
      </c>
      <c r="BT71" s="361" t="str">
        <f t="shared" si="100"/>
        <v xml:space="preserve"> </v>
      </c>
      <c r="BU71" s="362" t="str">
        <f t="shared" si="101"/>
        <v xml:space="preserve"> </v>
      </c>
      <c r="BV71" s="362" t="str">
        <f t="shared" si="102"/>
        <v xml:space="preserve"> </v>
      </c>
      <c r="BW71" s="362" t="str">
        <f t="shared" si="103"/>
        <v xml:space="preserve"> </v>
      </c>
      <c r="BX71" s="362" t="str">
        <f t="shared" si="104"/>
        <v xml:space="preserve"> </v>
      </c>
      <c r="BY71" s="362" t="str">
        <f t="shared" si="105"/>
        <v xml:space="preserve"> </v>
      </c>
      <c r="BZ71" s="362" t="str">
        <f t="shared" si="106"/>
        <v xml:space="preserve"> </v>
      </c>
      <c r="CA71" s="362" t="str">
        <f t="shared" si="107"/>
        <v xml:space="preserve"> </v>
      </c>
      <c r="CB71" s="363" t="str">
        <f t="shared" si="108"/>
        <v xml:space="preserve"> </v>
      </c>
      <c r="CC71" s="366" t="str">
        <f t="shared" si="109"/>
        <v xml:space="preserve"> </v>
      </c>
      <c r="CD71" s="367" t="str">
        <f t="shared" si="110"/>
        <v xml:space="preserve"> </v>
      </c>
      <c r="CE71" s="367" t="str">
        <f t="shared" si="111"/>
        <v xml:space="preserve"> </v>
      </c>
      <c r="CF71" s="367" t="str">
        <f t="shared" si="112"/>
        <v xml:space="preserve"> </v>
      </c>
      <c r="CG71" s="367" t="str">
        <f t="shared" si="113"/>
        <v xml:space="preserve"> </v>
      </c>
      <c r="CH71" s="367" t="str">
        <f t="shared" si="114"/>
        <v xml:space="preserve"> </v>
      </c>
      <c r="CI71" s="367" t="str">
        <f t="shared" si="115"/>
        <v xml:space="preserve"> </v>
      </c>
      <c r="CJ71" s="367" t="str">
        <f t="shared" si="116"/>
        <v xml:space="preserve"> </v>
      </c>
      <c r="CK71" s="368" t="str">
        <f t="shared" si="117"/>
        <v xml:space="preserve"> </v>
      </c>
      <c r="CL71" s="369" t="str">
        <f t="shared" si="118"/>
        <v xml:space="preserve"> </v>
      </c>
      <c r="CM71" s="370" t="str">
        <f t="shared" si="165"/>
        <v xml:space="preserve"> </v>
      </c>
      <c r="CN71" s="370" t="str">
        <f t="shared" si="166"/>
        <v xml:space="preserve"> </v>
      </c>
      <c r="CO71" s="370" t="str">
        <f t="shared" si="167"/>
        <v xml:space="preserve"> </v>
      </c>
      <c r="CP71" s="370" t="str">
        <f t="shared" si="168"/>
        <v xml:space="preserve"> </v>
      </c>
      <c r="CQ71" s="370" t="str">
        <f t="shared" si="169"/>
        <v xml:space="preserve"> </v>
      </c>
      <c r="CR71" s="370" t="str">
        <f t="shared" si="119"/>
        <v xml:space="preserve"> </v>
      </c>
      <c r="CS71" s="370" t="str">
        <f t="shared" si="120"/>
        <v xml:space="preserve"> </v>
      </c>
      <c r="CT71" s="370" t="str">
        <f t="shared" si="121"/>
        <v xml:space="preserve"> </v>
      </c>
      <c r="CU71" s="370" t="str">
        <f>IF($A71="N/A"," ",IF('Pricing Inputs'!$AR$23=TRUE,Inputs!$S$22,VLOOKUP($A71,CorrelationTable,2,FALSE)))</f>
        <v xml:space="preserve"> </v>
      </c>
      <c r="CV71" s="371" t="str">
        <f>IF($A71="N/A"," ",F71+G71+(D71*('Pricing Inputs'!X106)))</f>
        <v xml:space="preserve"> </v>
      </c>
      <c r="CW71" s="372" t="str">
        <f>IF($A71="N/A"," ",IF(PV=1,0,'Pricing Inputs'!Y106))</f>
        <v xml:space="preserve"> </v>
      </c>
      <c r="CX71" s="373" t="str">
        <f t="shared" si="122"/>
        <v xml:space="preserve"> </v>
      </c>
      <c r="CY71" s="417" t="str">
        <f>IF($A71="N/A"," ",(IF(MONTH(A71)&gt;=4,IF(MONTH(A71)&lt;=10,Inputs!$S$26,Inputs!$S$27),Inputs!$S$27))*$CX71)</f>
        <v xml:space="preserve"> </v>
      </c>
      <c r="CZ71" s="374" t="str">
        <f t="shared" si="170"/>
        <v xml:space="preserve"> </v>
      </c>
      <c r="DA71" s="446" t="str">
        <f t="shared" si="171"/>
        <v xml:space="preserve"> </v>
      </c>
      <c r="DB71" s="375" t="str">
        <f t="shared" si="172"/>
        <v xml:space="preserve"> </v>
      </c>
      <c r="DC71" s="375" t="str">
        <f t="shared" si="173"/>
        <v xml:space="preserve"> </v>
      </c>
      <c r="DD71" s="376" t="str">
        <f t="shared" si="174"/>
        <v xml:space="preserve"> </v>
      </c>
      <c r="DE71" s="377" t="str">
        <f t="shared" si="175"/>
        <v xml:space="preserve"> </v>
      </c>
      <c r="DF71" s="378" t="str">
        <f t="shared" si="176"/>
        <v xml:space="preserve"> </v>
      </c>
      <c r="DG71" s="379" t="str">
        <f t="shared" si="177"/>
        <v xml:space="preserve"> </v>
      </c>
      <c r="DH71" s="380" t="str">
        <f>IF($A71="N/A"," ",IF(Option=1,$D71*Inputs!$S$15*SUM(AS71:BA71),0))</f>
        <v xml:space="preserve"> </v>
      </c>
      <c r="DI71" s="381" t="str">
        <f>IF($A71="N/A"," ",IF(Option=1,$D71*Inputs!$S$16*SUM(AS71:BA71),0))</f>
        <v xml:space="preserve"> </v>
      </c>
      <c r="DJ71" s="463" t="str">
        <f t="shared" si="178"/>
        <v xml:space="preserve"> </v>
      </c>
      <c r="DK71" s="463" t="str">
        <f t="shared" si="179"/>
        <v xml:space="preserve"> </v>
      </c>
      <c r="DL71" s="463" t="str">
        <f t="shared" si="180"/>
        <v xml:space="preserve"> </v>
      </c>
      <c r="DM71" s="463" t="str">
        <f t="shared" si="181"/>
        <v xml:space="preserve"> </v>
      </c>
    </row>
    <row r="72" spans="1:117" x14ac:dyDescent="0.2">
      <c r="A72" s="343" t="str">
        <f>IF(A71="N/A","N/A",IF(EDATE(A71,1)&gt;Inputs!$S$5,"N/A",EDATE(A71,1)))</f>
        <v>N/A</v>
      </c>
      <c r="B72" s="344" t="str">
        <f t="shared" si="123"/>
        <v xml:space="preserve"> </v>
      </c>
      <c r="C72" s="345" t="str">
        <f t="shared" si="124"/>
        <v xml:space="preserve"> </v>
      </c>
      <c r="D72" s="346" t="str">
        <f t="shared" si="125"/>
        <v xml:space="preserve"> </v>
      </c>
      <c r="E72" s="347" t="str">
        <f t="shared" si="126"/>
        <v xml:space="preserve"> </v>
      </c>
      <c r="F72" s="348" t="str">
        <f t="shared" si="127"/>
        <v xml:space="preserve"> </v>
      </c>
      <c r="G72" s="348" t="str">
        <f>IF(A72="N/A"," ",Perstart/VLOOKUP(Dayrun,'Pricing Inputs'!$AQ$4:$AS$14,3)/(CY72/CX72))</f>
        <v xml:space="preserve"> </v>
      </c>
      <c r="H72" s="349" t="str">
        <f t="shared" si="128"/>
        <v xml:space="preserve"> </v>
      </c>
      <c r="I72" s="350" t="str">
        <f t="shared" si="129"/>
        <v xml:space="preserve"> </v>
      </c>
      <c r="J72" s="351" t="str">
        <f t="shared" si="130"/>
        <v xml:space="preserve"> </v>
      </c>
      <c r="K72" s="351" t="str">
        <f t="shared" si="131"/>
        <v xml:space="preserve"> </v>
      </c>
      <c r="L72" s="351" t="str">
        <f t="shared" si="132"/>
        <v xml:space="preserve"> </v>
      </c>
      <c r="M72" s="351" t="str">
        <f t="shared" si="133"/>
        <v xml:space="preserve"> </v>
      </c>
      <c r="N72" s="351" t="str">
        <f t="shared" si="134"/>
        <v xml:space="preserve"> </v>
      </c>
      <c r="O72" s="351" t="str">
        <f t="shared" si="135"/>
        <v xml:space="preserve"> </v>
      </c>
      <c r="P72" s="351" t="str">
        <f t="shared" si="136"/>
        <v xml:space="preserve"> </v>
      </c>
      <c r="Q72" s="352" t="str">
        <f t="shared" si="137"/>
        <v xml:space="preserve"> </v>
      </c>
      <c r="R72" s="353" t="str">
        <f t="shared" si="138"/>
        <v xml:space="preserve"> </v>
      </c>
      <c r="S72" s="347" t="str">
        <f t="shared" si="139"/>
        <v xml:space="preserve"> </v>
      </c>
      <c r="T72" s="347" t="str">
        <f t="shared" si="140"/>
        <v xml:space="preserve"> </v>
      </c>
      <c r="U72" s="347" t="str">
        <f t="shared" si="141"/>
        <v xml:space="preserve"> </v>
      </c>
      <c r="V72" s="347" t="str">
        <f t="shared" si="142"/>
        <v xml:space="preserve"> </v>
      </c>
      <c r="W72" s="347" t="str">
        <f t="shared" si="143"/>
        <v xml:space="preserve"> </v>
      </c>
      <c r="X72" s="347" t="str">
        <f t="shared" si="144"/>
        <v xml:space="preserve"> </v>
      </c>
      <c r="Y72" s="347" t="str">
        <f t="shared" si="145"/>
        <v xml:space="preserve"> </v>
      </c>
      <c r="Z72" s="354" t="str">
        <f t="shared" si="146"/>
        <v xml:space="preserve"> </v>
      </c>
      <c r="AA72" s="350" t="str">
        <f>IF($A72="N/A"," ",IF(Dayrun&gt;=3,(MAX(0,(_xll.xSPRDOPT(I72,($E72-'Pricing Inputs'!$X107*$D72),$CV72,0,($CN72+IF(Smile=TRUE,VLOOKUP(MAX(-5,$H72-I72),Volsmile,2),0)),$CT72,$CU72,($A72-DateToday)+15,ABS(Option-2),0)-R72))),0))</f>
        <v xml:space="preserve"> </v>
      </c>
      <c r="AB72" s="351" t="str">
        <f>IF($A72="N/A"," ",IF(Dayrun&gt;=6,MAX(0,(_xll.xSPRDOPT(J72,($E72-'Pricing Inputs'!$X107*$D72),$CV72,0,($CN72+IF(Smile=TRUE,VLOOKUP(MAX(-5,$H72-J72),Volsmile,2),0)),$CT72,$CU72,($A72-DateToday)+15,ABS(Option-2),0)-S72)),0))</f>
        <v xml:space="preserve"> </v>
      </c>
      <c r="AC72" s="351" t="str">
        <f>IF($A72="N/A"," ",IF(OR(Dayrun&lt;=2,Dayrun&gt;=9),IF(OffPeakEx=TRUE,MAX(0,(_xll.xSPRDOPT(K72,($E72-'Pricing Inputs'!$X107*$D72),$CV72,0,($CQ72+IF(Smile=TRUE,VLOOKUP(MAX(-5,$H72-K72),Volsmile,2),0)),$CT72,$CU72,($A72-DateToday)+15,ABS(Option-2),0)-T72)),0),0))</f>
        <v xml:space="preserve"> </v>
      </c>
      <c r="AD72" s="351" t="str">
        <f>IF($A72="N/A"," ",IF(OR(Dayrun=1,Dayrun=4,Dayrun=5,Dayrun=7,Dayrun=8,Dayrun=10,Dayrun=11),MAX(0,(_xll.xSPRDOPT(L72,($E72-'Pricing Inputs'!$X107*$D72),$CV72,0,($CQ72+IF(Smile=TRUE,VLOOKUP(MAX(-5,$H72-L72),Volsmile,2),0)),$CT72,$CU72,($A72-DateToday)+15,ABS(Option-2),0)-U72)),0))</f>
        <v xml:space="preserve"> </v>
      </c>
      <c r="AE72" s="351" t="str">
        <f>IF($A72="N/A"," ",IF(OR(Dayrun=1,Dayrun=7,Dayrun=8,Dayrun=10,Dayrun=11),MAX(0,(_xll.xSPRDOPT(M72,($E72-'Pricing Inputs'!$X107*$D72),$CV72,0,($CQ72+IF(Smile=TRUE,VLOOKUP(MAX(-5,$H72-M72),Volsmile,2),0)),$CT72,$CU72,($A72-DateToday)+15,ABS(Option-2),0)-V72)),0))</f>
        <v xml:space="preserve"> </v>
      </c>
      <c r="AF72" s="351" t="str">
        <f>IF($A72="N/A"," ",IF(OR(Dayrun&lt;=2,Dayrun&gt;=10),IF(OffPeakEx=TRUE,MAX(0,(_xll.xSPRDOPT(N72,($E72-'Pricing Inputs'!$X107*$D72),$CV72,0,($CQ72+IF(Smile=TRUE,VLOOKUP(MAX(-5,$H72-N72),Volsmile,2),0)),$CT72,$CU72,($A72-DateToday)+15,ABS(Option-2),0)-W72)),0),0))</f>
        <v xml:space="preserve"> </v>
      </c>
      <c r="AG72" s="351" t="str">
        <f>IF($A72="N/A"," ",IF(OR(Dayrun=1,Dayrun=5,Dayrun=8,Dayrun=11),MAX(0,(_xll.xSPRDOPT(O72,($E72-'Pricing Inputs'!$X107*$D72),$CV72,0,($CQ72+IF(Smile=TRUE,VLOOKUP(MAX(-5,$H72-O72),Volsmile,2),0)),$CT72,$CU72,($A72-DateToday)+15,ABS(Option-2),0)-X72)),0))</f>
        <v xml:space="preserve"> </v>
      </c>
      <c r="AH72" s="351" t="str">
        <f>IF($A72="N/A"," ",IF(OR(Dayrun=1,Dayrun=8,Dayrun=11),MAX(0,(_xll.xSPRDOPT(P72,($E72-'Pricing Inputs'!$X107*$D72),$CV72,0,($CQ72+IF(Smile=TRUE,VLOOKUP(MAX(-5,$H72-P72),Volsmile,2),0)),$CT72,$CU72,($A72-DateToday)+15,ABS(Option-2),0)-Y72)),0))</f>
        <v xml:space="preserve"> </v>
      </c>
      <c r="AI72" s="351" t="str">
        <f>IF($A72="N/A"," ",IF(OR(Dayrun&lt;=2,Dayrun&gt;=11),IF(OffPeakEx=TRUE,MAX(0,(_xll.xSPRDOPT(Q72,($E72-'Pricing Inputs'!$X107*$D72),$CV72,0,($CQ72+IF(Smile=TRUE,VLOOKUP(MAX(-5,$H72-Q72),Volsmile,2),0)),$CT72,$CU72,($A72-DateToday)+15,ABS(Option-2),0)-Z72)),0),0))</f>
        <v xml:space="preserve"> </v>
      </c>
      <c r="AJ72" s="355" t="str">
        <f t="shared" si="147"/>
        <v xml:space="preserve"> </v>
      </c>
      <c r="AK72" s="356" t="str">
        <f t="shared" si="148"/>
        <v xml:space="preserve"> </v>
      </c>
      <c r="AL72" s="356" t="str">
        <f t="shared" si="149"/>
        <v xml:space="preserve"> </v>
      </c>
      <c r="AM72" s="356" t="str">
        <f t="shared" si="150"/>
        <v xml:space="preserve"> </v>
      </c>
      <c r="AN72" s="356" t="str">
        <f t="shared" si="151"/>
        <v xml:space="preserve"> </v>
      </c>
      <c r="AO72" s="356" t="str">
        <f t="shared" si="152"/>
        <v xml:space="preserve"> </v>
      </c>
      <c r="AP72" s="356" t="str">
        <f t="shared" si="153"/>
        <v xml:space="preserve"> </v>
      </c>
      <c r="AQ72" s="356" t="str">
        <f t="shared" si="154"/>
        <v xml:space="preserve"> </v>
      </c>
      <c r="AR72" s="357" t="str">
        <f t="shared" si="155"/>
        <v xml:space="preserve"> </v>
      </c>
      <c r="AS72" s="364" t="str">
        <f t="shared" si="156"/>
        <v xml:space="preserve"> </v>
      </c>
      <c r="AT72" s="364" t="str">
        <f t="shared" si="157"/>
        <v xml:space="preserve"> </v>
      </c>
      <c r="AU72" s="364" t="str">
        <f t="shared" si="158"/>
        <v xml:space="preserve"> </v>
      </c>
      <c r="AV72" s="364" t="str">
        <f t="shared" si="159"/>
        <v xml:space="preserve"> </v>
      </c>
      <c r="AW72" s="364" t="str">
        <f t="shared" si="160"/>
        <v xml:space="preserve"> </v>
      </c>
      <c r="AX72" s="364" t="str">
        <f t="shared" si="161"/>
        <v xml:space="preserve"> </v>
      </c>
      <c r="AY72" s="364" t="str">
        <f t="shared" si="162"/>
        <v xml:space="preserve"> </v>
      </c>
      <c r="AZ72" s="364" t="str">
        <f t="shared" si="163"/>
        <v xml:space="preserve"> </v>
      </c>
      <c r="BA72" s="365" t="str">
        <f t="shared" si="164"/>
        <v xml:space="preserve"> </v>
      </c>
      <c r="BB72" s="461" t="str">
        <f>IF($A72="N/A"," ",IF(Dayrun&gt;=3,(MAX(0,(_xll.xSPRDOPT(I72,($E72-'Pricing Inputs'!$X107*$D72),$CV72,0,($CN72+IF(Smile=TRUE,VLOOKUP(MAX(-5,$H72-I72),Volsmile,2),0)),$CT72,$CU72,($A72-DateToday)+15,ABS(Option-2),1)*DE72*8))),0))</f>
        <v xml:space="preserve"> </v>
      </c>
      <c r="BC72" s="460" t="str">
        <f>IF($A72="N/A"," ",IF(Dayrun&gt;=6,MAX(0,(_xll.xSPRDOPT(J72,($E72-'Pricing Inputs'!$X107*$D72),$CV72,0,($CN72+IF(Smile=TRUE,VLOOKUP(MAX(-5,$H72-J72),Volsmile,2),0)),$CT72,$CU72,($A72-DateToday)+15,ABS(Option-2),1)*DE72*8)),0))</f>
        <v xml:space="preserve"> </v>
      </c>
      <c r="BD72" s="460" t="str">
        <f>IF($A72="N/A"," ",IF(OR(Dayrun&lt;=2,Dayrun&gt;=9),IF(OffPeakEx=TRUE,MAX(0,(_xll.xSPRDOPT(K72,($E72-'Pricing Inputs'!$X107*$D72),$CV72,0,($CQ72+IF(Smile=TRUE,VLOOKUP(MAX(-5,$H72-K72),Volsmile,2),0)),$CT72,$CU72,($A72-DateToday)+15,ABS(Option-2),1)*DE72*8)),0),0))</f>
        <v xml:space="preserve"> </v>
      </c>
      <c r="BE72" s="460" t="str">
        <f>IF($A72="N/A"," ",IF(OR(Dayrun=1,Dayrun=4,Dayrun=5,Dayrun=7,Dayrun=8,Dayrun=10,Dayrun=11),MAX(0,(_xll.xSPRDOPT(L72,($E72-'Pricing Inputs'!$X107*$D72),$CV72,0,($CQ72+IF(Smile=TRUE,VLOOKUP(MAX(-5,$H72-L72),Volsmile,2),0)),$CT72,$CU72,($A72-DateToday)+15,ABS(Option-2),1)*DF72*8)),0))</f>
        <v xml:space="preserve"> </v>
      </c>
      <c r="BF72" s="460" t="str">
        <f>IF($A72="N/A"," ",IF(OR(Dayrun=1,Dayrun=7,Dayrun=8,Dayrun=10,Dayrun=11),MAX(0,(_xll.xSPRDOPT(M72,($E72-'Pricing Inputs'!$X107*$D72),$CV72,0,($CQ72+IF(Smile=TRUE,VLOOKUP(MAX(-5,$H72-M72),Volsmile,2),0)),$CT72,$CU72,($A72-DateToday)+15,ABS(Option-2),1)*DF72*8)),0))</f>
        <v xml:space="preserve"> </v>
      </c>
      <c r="BG72" s="460" t="str">
        <f>IF($A72="N/A"," ",IF(OR(Dayrun&lt;=2,Dayrun&gt;=10),IF(OffPeakEx=TRUE,MAX(0,(_xll.xSPRDOPT(N72,($E72-'Pricing Inputs'!$X107*$D72),$CV72,0,($CQ72+IF(Smile=TRUE,VLOOKUP(MAX(-5,$H72-N72),Volsmile,2),0)),$CT72,$CU72,($A72-DateToday)+15,ABS(Option-2),1)*DF72*8)),0),0))</f>
        <v xml:space="preserve"> </v>
      </c>
      <c r="BH72" s="460" t="str">
        <f>IF($A72="N/A"," ",IF(OR(Dayrun=1,Dayrun=5,Dayrun=8,Dayrun=11),MAX(0,(_xll.xSPRDOPT(O72,($E72-'Pricing Inputs'!$X107*$D72),$CV72,0,($CQ72+IF(Smile=TRUE,VLOOKUP(MAX(-5,$H72-O72),Volsmile,2),0)),$CT72,$CU72,($A72-DateToday)+15,ABS(Option-2),1)*DG72*8)),0))</f>
        <v xml:space="preserve"> </v>
      </c>
      <c r="BI72" s="460" t="str">
        <f>IF($A72="N/A"," ",IF(OR(Dayrun=1,Dayrun=8,Dayrun=11),MAX(0,(_xll.xSPRDOPT(P72,($E72-'Pricing Inputs'!$X107*$D72),$CV72,0,($CQ72+IF(Smile=TRUE,VLOOKUP(MAX(-5,$H72-P72),Volsmile,2),0)),$CT72,$CU72,($A72-DateToday)+15,ABS(Option-2),1)*DG72*8)),0))</f>
        <v xml:space="preserve"> </v>
      </c>
      <c r="BJ72" s="462" t="str">
        <f>IF($A72="N/A"," ",IF(OR(Dayrun&lt;=2,Dayrun&gt;=11),IF(OffPeakEx=TRUE,MAX(0,(_xll.xSPRDOPT(Q72,($E72-'Pricing Inputs'!$X107*$D72),$CV72,0,($CQ72+IF(Smile=TRUE,VLOOKUP(MAX(-5,$H72-Q72),Volsmile,2),0)),$CT72,$CU72,($A72-DateToday)+15,ABS(Option-2),1)*DG72*8)),0),0))</f>
        <v xml:space="preserve"> </v>
      </c>
      <c r="BK72" s="358" t="str">
        <f t="shared" si="91"/>
        <v xml:space="preserve"> </v>
      </c>
      <c r="BL72" s="359" t="str">
        <f t="shared" si="92"/>
        <v xml:space="preserve"> </v>
      </c>
      <c r="BM72" s="359" t="str">
        <f t="shared" si="93"/>
        <v xml:space="preserve"> </v>
      </c>
      <c r="BN72" s="359" t="str">
        <f t="shared" si="94"/>
        <v xml:space="preserve"> </v>
      </c>
      <c r="BO72" s="359" t="str">
        <f t="shared" si="95"/>
        <v xml:space="preserve"> </v>
      </c>
      <c r="BP72" s="359" t="str">
        <f t="shared" si="96"/>
        <v xml:space="preserve"> </v>
      </c>
      <c r="BQ72" s="359" t="str">
        <f t="shared" si="97"/>
        <v xml:space="preserve"> </v>
      </c>
      <c r="BR72" s="359" t="str">
        <f t="shared" si="98"/>
        <v xml:space="preserve"> </v>
      </c>
      <c r="BS72" s="360" t="str">
        <f t="shared" si="99"/>
        <v xml:space="preserve"> </v>
      </c>
      <c r="BT72" s="361" t="str">
        <f t="shared" si="100"/>
        <v xml:space="preserve"> </v>
      </c>
      <c r="BU72" s="362" t="str">
        <f t="shared" si="101"/>
        <v xml:space="preserve"> </v>
      </c>
      <c r="BV72" s="362" t="str">
        <f t="shared" si="102"/>
        <v xml:space="preserve"> </v>
      </c>
      <c r="BW72" s="362" t="str">
        <f t="shared" si="103"/>
        <v xml:space="preserve"> </v>
      </c>
      <c r="BX72" s="362" t="str">
        <f t="shared" si="104"/>
        <v xml:space="preserve"> </v>
      </c>
      <c r="BY72" s="362" t="str">
        <f t="shared" si="105"/>
        <v xml:space="preserve"> </v>
      </c>
      <c r="BZ72" s="362" t="str">
        <f t="shared" si="106"/>
        <v xml:space="preserve"> </v>
      </c>
      <c r="CA72" s="362" t="str">
        <f t="shared" si="107"/>
        <v xml:space="preserve"> </v>
      </c>
      <c r="CB72" s="363" t="str">
        <f t="shared" si="108"/>
        <v xml:space="preserve"> </v>
      </c>
      <c r="CC72" s="366" t="str">
        <f t="shared" si="109"/>
        <v xml:space="preserve"> </v>
      </c>
      <c r="CD72" s="367" t="str">
        <f t="shared" si="110"/>
        <v xml:space="preserve"> </v>
      </c>
      <c r="CE72" s="367" t="str">
        <f t="shared" si="111"/>
        <v xml:space="preserve"> </v>
      </c>
      <c r="CF72" s="367" t="str">
        <f t="shared" si="112"/>
        <v xml:space="preserve"> </v>
      </c>
      <c r="CG72" s="367" t="str">
        <f t="shared" si="113"/>
        <v xml:space="preserve"> </v>
      </c>
      <c r="CH72" s="367" t="str">
        <f t="shared" si="114"/>
        <v xml:space="preserve"> </v>
      </c>
      <c r="CI72" s="367" t="str">
        <f t="shared" si="115"/>
        <v xml:space="preserve"> </v>
      </c>
      <c r="CJ72" s="367" t="str">
        <f t="shared" si="116"/>
        <v xml:space="preserve"> </v>
      </c>
      <c r="CK72" s="368" t="str">
        <f t="shared" si="117"/>
        <v xml:space="preserve"> </v>
      </c>
      <c r="CL72" s="369" t="str">
        <f t="shared" si="118"/>
        <v xml:space="preserve"> </v>
      </c>
      <c r="CM72" s="370" t="str">
        <f t="shared" si="165"/>
        <v xml:space="preserve"> </v>
      </c>
      <c r="CN72" s="370" t="str">
        <f t="shared" si="166"/>
        <v xml:space="preserve"> </v>
      </c>
      <c r="CO72" s="370" t="str">
        <f t="shared" si="167"/>
        <v xml:space="preserve"> </v>
      </c>
      <c r="CP72" s="370" t="str">
        <f t="shared" si="168"/>
        <v xml:space="preserve"> </v>
      </c>
      <c r="CQ72" s="370" t="str">
        <f t="shared" si="169"/>
        <v xml:space="preserve"> </v>
      </c>
      <c r="CR72" s="370" t="str">
        <f t="shared" si="119"/>
        <v xml:space="preserve"> </v>
      </c>
      <c r="CS72" s="370" t="str">
        <f t="shared" si="120"/>
        <v xml:space="preserve"> </v>
      </c>
      <c r="CT72" s="370" t="str">
        <f t="shared" si="121"/>
        <v xml:space="preserve"> </v>
      </c>
      <c r="CU72" s="370" t="str">
        <f>IF($A72="N/A"," ",IF('Pricing Inputs'!$AR$23=TRUE,Inputs!$S$22,VLOOKUP($A72,CorrelationTable,2,FALSE)))</f>
        <v xml:space="preserve"> </v>
      </c>
      <c r="CV72" s="371" t="str">
        <f>IF($A72="N/A"," ",F72+G72+(D72*('Pricing Inputs'!X107)))</f>
        <v xml:space="preserve"> </v>
      </c>
      <c r="CW72" s="372" t="str">
        <f>IF($A72="N/A"," ",IF(PV=1,0,'Pricing Inputs'!Y107))</f>
        <v xml:space="preserve"> </v>
      </c>
      <c r="CX72" s="373" t="str">
        <f t="shared" si="122"/>
        <v xml:space="preserve"> </v>
      </c>
      <c r="CY72" s="417" t="str">
        <f>IF($A72="N/A"," ",(IF(MONTH(A72)&gt;=4,IF(MONTH(A72)&lt;=10,Inputs!$S$26,Inputs!$S$27),Inputs!$S$27))*$CX72)</f>
        <v xml:space="preserve"> </v>
      </c>
      <c r="CZ72" s="374" t="str">
        <f t="shared" si="170"/>
        <v xml:space="preserve"> </v>
      </c>
      <c r="DA72" s="446" t="str">
        <f t="shared" si="171"/>
        <v xml:space="preserve"> </v>
      </c>
      <c r="DB72" s="375" t="str">
        <f t="shared" si="172"/>
        <v xml:space="preserve"> </v>
      </c>
      <c r="DC72" s="375" t="str">
        <f t="shared" si="173"/>
        <v xml:space="preserve"> </v>
      </c>
      <c r="DD72" s="376" t="str">
        <f t="shared" si="174"/>
        <v xml:space="preserve"> </v>
      </c>
      <c r="DE72" s="377" t="str">
        <f t="shared" si="175"/>
        <v xml:space="preserve"> </v>
      </c>
      <c r="DF72" s="378" t="str">
        <f t="shared" si="176"/>
        <v xml:space="preserve"> </v>
      </c>
      <c r="DG72" s="379" t="str">
        <f t="shared" si="177"/>
        <v xml:space="preserve"> </v>
      </c>
      <c r="DH72" s="380" t="str">
        <f>IF($A72="N/A"," ",IF(Option=1,$D72*Inputs!$S$15*SUM(AS72:BA72),0))</f>
        <v xml:space="preserve"> </v>
      </c>
      <c r="DI72" s="381" t="str">
        <f>IF($A72="N/A"," ",IF(Option=1,$D72*Inputs!$S$16*SUM(AS72:BA72),0))</f>
        <v xml:space="preserve"> </v>
      </c>
      <c r="DJ72" s="463" t="str">
        <f t="shared" si="178"/>
        <v xml:space="preserve"> </v>
      </c>
      <c r="DK72" s="463" t="str">
        <f t="shared" si="179"/>
        <v xml:space="preserve"> </v>
      </c>
      <c r="DL72" s="463" t="str">
        <f t="shared" si="180"/>
        <v xml:space="preserve"> </v>
      </c>
      <c r="DM72" s="463" t="str">
        <f t="shared" si="181"/>
        <v xml:space="preserve"> </v>
      </c>
    </row>
    <row r="73" spans="1:117" x14ac:dyDescent="0.2">
      <c r="A73" s="343" t="str">
        <f>IF(A72="N/A","N/A",IF(EDATE(A72,1)&gt;Inputs!$S$5,"N/A",EDATE(A72,1)))</f>
        <v>N/A</v>
      </c>
      <c r="B73" s="344" t="str">
        <f t="shared" si="123"/>
        <v xml:space="preserve"> </v>
      </c>
      <c r="C73" s="345" t="str">
        <f t="shared" si="124"/>
        <v xml:space="preserve"> </v>
      </c>
      <c r="D73" s="346" t="str">
        <f t="shared" si="125"/>
        <v xml:space="preserve"> </v>
      </c>
      <c r="E73" s="347" t="str">
        <f t="shared" si="126"/>
        <v xml:space="preserve"> </v>
      </c>
      <c r="F73" s="348" t="str">
        <f t="shared" si="127"/>
        <v xml:space="preserve"> </v>
      </c>
      <c r="G73" s="348" t="str">
        <f>IF(A73="N/A"," ",Perstart/VLOOKUP(Dayrun,'Pricing Inputs'!$AQ$4:$AS$14,3)/(CY73/CX73))</f>
        <v xml:space="preserve"> </v>
      </c>
      <c r="H73" s="349" t="str">
        <f t="shared" si="128"/>
        <v xml:space="preserve"> </v>
      </c>
      <c r="I73" s="350" t="str">
        <f t="shared" si="129"/>
        <v xml:space="preserve"> </v>
      </c>
      <c r="J73" s="351" t="str">
        <f t="shared" si="130"/>
        <v xml:space="preserve"> </v>
      </c>
      <c r="K73" s="351" t="str">
        <f t="shared" si="131"/>
        <v xml:space="preserve"> </v>
      </c>
      <c r="L73" s="351" t="str">
        <f t="shared" si="132"/>
        <v xml:space="preserve"> </v>
      </c>
      <c r="M73" s="351" t="str">
        <f t="shared" si="133"/>
        <v xml:space="preserve"> </v>
      </c>
      <c r="N73" s="351" t="str">
        <f t="shared" si="134"/>
        <v xml:space="preserve"> </v>
      </c>
      <c r="O73" s="351" t="str">
        <f t="shared" si="135"/>
        <v xml:space="preserve"> </v>
      </c>
      <c r="P73" s="351" t="str">
        <f t="shared" si="136"/>
        <v xml:space="preserve"> </v>
      </c>
      <c r="Q73" s="352" t="str">
        <f t="shared" si="137"/>
        <v xml:space="preserve"> </v>
      </c>
      <c r="R73" s="353" t="str">
        <f t="shared" si="138"/>
        <v xml:space="preserve"> </v>
      </c>
      <c r="S73" s="347" t="str">
        <f t="shared" si="139"/>
        <v xml:space="preserve"> </v>
      </c>
      <c r="T73" s="347" t="str">
        <f t="shared" si="140"/>
        <v xml:space="preserve"> </v>
      </c>
      <c r="U73" s="347" t="str">
        <f t="shared" si="141"/>
        <v xml:space="preserve"> </v>
      </c>
      <c r="V73" s="347" t="str">
        <f t="shared" si="142"/>
        <v xml:space="preserve"> </v>
      </c>
      <c r="W73" s="347" t="str">
        <f t="shared" si="143"/>
        <v xml:space="preserve"> </v>
      </c>
      <c r="X73" s="347" t="str">
        <f t="shared" si="144"/>
        <v xml:space="preserve"> </v>
      </c>
      <c r="Y73" s="347" t="str">
        <f t="shared" si="145"/>
        <v xml:space="preserve"> </v>
      </c>
      <c r="Z73" s="354" t="str">
        <f t="shared" si="146"/>
        <v xml:space="preserve"> </v>
      </c>
      <c r="AA73" s="350" t="str">
        <f>IF($A73="N/A"," ",IF(Dayrun&gt;=3,(MAX(0,(_xll.xSPRDOPT(I73,($E73-'Pricing Inputs'!$X108*$D73),$CV73,0,($CN73+IF(Smile=TRUE,VLOOKUP(MAX(-5,$H73-I73),Volsmile,2),0)),$CT73,$CU73,($A73-DateToday)+15,ABS(Option-2),0)-R73))),0))</f>
        <v xml:space="preserve"> </v>
      </c>
      <c r="AB73" s="351" t="str">
        <f>IF($A73="N/A"," ",IF(Dayrun&gt;=6,MAX(0,(_xll.xSPRDOPT(J73,($E73-'Pricing Inputs'!$X108*$D73),$CV73,0,($CN73+IF(Smile=TRUE,VLOOKUP(MAX(-5,$H73-J73),Volsmile,2),0)),$CT73,$CU73,($A73-DateToday)+15,ABS(Option-2),0)-S73)),0))</f>
        <v xml:space="preserve"> </v>
      </c>
      <c r="AC73" s="351" t="str">
        <f>IF($A73="N/A"," ",IF(OR(Dayrun&lt;=2,Dayrun&gt;=9),IF(OffPeakEx=TRUE,MAX(0,(_xll.xSPRDOPT(K73,($E73-'Pricing Inputs'!$X108*$D73),$CV73,0,($CQ73+IF(Smile=TRUE,VLOOKUP(MAX(-5,$H73-K73),Volsmile,2),0)),$CT73,$CU73,($A73-DateToday)+15,ABS(Option-2),0)-T73)),0),0))</f>
        <v xml:space="preserve"> </v>
      </c>
      <c r="AD73" s="351" t="str">
        <f>IF($A73="N/A"," ",IF(OR(Dayrun=1,Dayrun=4,Dayrun=5,Dayrun=7,Dayrun=8,Dayrun=10,Dayrun=11),MAX(0,(_xll.xSPRDOPT(L73,($E73-'Pricing Inputs'!$X108*$D73),$CV73,0,($CQ73+IF(Smile=TRUE,VLOOKUP(MAX(-5,$H73-L73),Volsmile,2),0)),$CT73,$CU73,($A73-DateToday)+15,ABS(Option-2),0)-U73)),0))</f>
        <v xml:space="preserve"> </v>
      </c>
      <c r="AE73" s="351" t="str">
        <f>IF($A73="N/A"," ",IF(OR(Dayrun=1,Dayrun=7,Dayrun=8,Dayrun=10,Dayrun=11),MAX(0,(_xll.xSPRDOPT(M73,($E73-'Pricing Inputs'!$X108*$D73),$CV73,0,($CQ73+IF(Smile=TRUE,VLOOKUP(MAX(-5,$H73-M73),Volsmile,2),0)),$CT73,$CU73,($A73-DateToday)+15,ABS(Option-2),0)-V73)),0))</f>
        <v xml:space="preserve"> </v>
      </c>
      <c r="AF73" s="351" t="str">
        <f>IF($A73="N/A"," ",IF(OR(Dayrun&lt;=2,Dayrun&gt;=10),IF(OffPeakEx=TRUE,MAX(0,(_xll.xSPRDOPT(N73,($E73-'Pricing Inputs'!$X108*$D73),$CV73,0,($CQ73+IF(Smile=TRUE,VLOOKUP(MAX(-5,$H73-N73),Volsmile,2),0)),$CT73,$CU73,($A73-DateToday)+15,ABS(Option-2),0)-W73)),0),0))</f>
        <v xml:space="preserve"> </v>
      </c>
      <c r="AG73" s="351" t="str">
        <f>IF($A73="N/A"," ",IF(OR(Dayrun=1,Dayrun=5,Dayrun=8,Dayrun=11),MAX(0,(_xll.xSPRDOPT(O73,($E73-'Pricing Inputs'!$X108*$D73),$CV73,0,($CQ73+IF(Smile=TRUE,VLOOKUP(MAX(-5,$H73-O73),Volsmile,2),0)),$CT73,$CU73,($A73-DateToday)+15,ABS(Option-2),0)-X73)),0))</f>
        <v xml:space="preserve"> </v>
      </c>
      <c r="AH73" s="351" t="str">
        <f>IF($A73="N/A"," ",IF(OR(Dayrun=1,Dayrun=8,Dayrun=11),MAX(0,(_xll.xSPRDOPT(P73,($E73-'Pricing Inputs'!$X108*$D73),$CV73,0,($CQ73+IF(Smile=TRUE,VLOOKUP(MAX(-5,$H73-P73),Volsmile,2),0)),$CT73,$CU73,($A73-DateToday)+15,ABS(Option-2),0)-Y73)),0))</f>
        <v xml:space="preserve"> </v>
      </c>
      <c r="AI73" s="351" t="str">
        <f>IF($A73="N/A"," ",IF(OR(Dayrun&lt;=2,Dayrun&gt;=11),IF(OffPeakEx=TRUE,MAX(0,(_xll.xSPRDOPT(Q73,($E73-'Pricing Inputs'!$X108*$D73),$CV73,0,($CQ73+IF(Smile=TRUE,VLOOKUP(MAX(-5,$H73-Q73),Volsmile,2),0)),$CT73,$CU73,($A73-DateToday)+15,ABS(Option-2),0)-Z73)),0),0))</f>
        <v xml:space="preserve"> </v>
      </c>
      <c r="AJ73" s="355" t="str">
        <f t="shared" si="147"/>
        <v xml:space="preserve"> </v>
      </c>
      <c r="AK73" s="356" t="str">
        <f t="shared" si="148"/>
        <v xml:space="preserve"> </v>
      </c>
      <c r="AL73" s="356" t="str">
        <f t="shared" si="149"/>
        <v xml:space="preserve"> </v>
      </c>
      <c r="AM73" s="356" t="str">
        <f t="shared" si="150"/>
        <v xml:space="preserve"> </v>
      </c>
      <c r="AN73" s="356" t="str">
        <f t="shared" si="151"/>
        <v xml:space="preserve"> </v>
      </c>
      <c r="AO73" s="356" t="str">
        <f t="shared" si="152"/>
        <v xml:space="preserve"> </v>
      </c>
      <c r="AP73" s="356" t="str">
        <f t="shared" si="153"/>
        <v xml:space="preserve"> </v>
      </c>
      <c r="AQ73" s="356" t="str">
        <f t="shared" si="154"/>
        <v xml:space="preserve"> </v>
      </c>
      <c r="AR73" s="357" t="str">
        <f t="shared" si="155"/>
        <v xml:space="preserve"> </v>
      </c>
      <c r="AS73" s="364" t="str">
        <f t="shared" si="156"/>
        <v xml:space="preserve"> </v>
      </c>
      <c r="AT73" s="364" t="str">
        <f t="shared" si="157"/>
        <v xml:space="preserve"> </v>
      </c>
      <c r="AU73" s="364" t="str">
        <f t="shared" si="158"/>
        <v xml:space="preserve"> </v>
      </c>
      <c r="AV73" s="364" t="str">
        <f t="shared" si="159"/>
        <v xml:space="preserve"> </v>
      </c>
      <c r="AW73" s="364" t="str">
        <f t="shared" si="160"/>
        <v xml:space="preserve"> </v>
      </c>
      <c r="AX73" s="364" t="str">
        <f t="shared" si="161"/>
        <v xml:space="preserve"> </v>
      </c>
      <c r="AY73" s="364" t="str">
        <f t="shared" si="162"/>
        <v xml:space="preserve"> </v>
      </c>
      <c r="AZ73" s="364" t="str">
        <f t="shared" si="163"/>
        <v xml:space="preserve"> </v>
      </c>
      <c r="BA73" s="365" t="str">
        <f t="shared" si="164"/>
        <v xml:space="preserve"> </v>
      </c>
      <c r="BB73" s="461" t="str">
        <f>IF($A73="N/A"," ",IF(Dayrun&gt;=3,(MAX(0,(_xll.xSPRDOPT(I73,($E73-'Pricing Inputs'!$X108*$D73),$CV73,0,($CN73+IF(Smile=TRUE,VLOOKUP(MAX(-5,$H73-I73),Volsmile,2),0)),$CT73,$CU73,($A73-DateToday)+15,ABS(Option-2),1)*DE73*8))),0))</f>
        <v xml:space="preserve"> </v>
      </c>
      <c r="BC73" s="460" t="str">
        <f>IF($A73="N/A"," ",IF(Dayrun&gt;=6,MAX(0,(_xll.xSPRDOPT(J73,($E73-'Pricing Inputs'!$X108*$D73),$CV73,0,($CN73+IF(Smile=TRUE,VLOOKUP(MAX(-5,$H73-J73),Volsmile,2),0)),$CT73,$CU73,($A73-DateToday)+15,ABS(Option-2),1)*DE73*8)),0))</f>
        <v xml:space="preserve"> </v>
      </c>
      <c r="BD73" s="460" t="str">
        <f>IF($A73="N/A"," ",IF(OR(Dayrun&lt;=2,Dayrun&gt;=9),IF(OffPeakEx=TRUE,MAX(0,(_xll.xSPRDOPT(K73,($E73-'Pricing Inputs'!$X108*$D73),$CV73,0,($CQ73+IF(Smile=TRUE,VLOOKUP(MAX(-5,$H73-K73),Volsmile,2),0)),$CT73,$CU73,($A73-DateToday)+15,ABS(Option-2),1)*DE73*8)),0),0))</f>
        <v xml:space="preserve"> </v>
      </c>
      <c r="BE73" s="460" t="str">
        <f>IF($A73="N/A"," ",IF(OR(Dayrun=1,Dayrun=4,Dayrun=5,Dayrun=7,Dayrun=8,Dayrun=10,Dayrun=11),MAX(0,(_xll.xSPRDOPT(L73,($E73-'Pricing Inputs'!$X108*$D73),$CV73,0,($CQ73+IF(Smile=TRUE,VLOOKUP(MAX(-5,$H73-L73),Volsmile,2),0)),$CT73,$CU73,($A73-DateToday)+15,ABS(Option-2),1)*DF73*8)),0))</f>
        <v xml:space="preserve"> </v>
      </c>
      <c r="BF73" s="460" t="str">
        <f>IF($A73="N/A"," ",IF(OR(Dayrun=1,Dayrun=7,Dayrun=8,Dayrun=10,Dayrun=11),MAX(0,(_xll.xSPRDOPT(M73,($E73-'Pricing Inputs'!$X108*$D73),$CV73,0,($CQ73+IF(Smile=TRUE,VLOOKUP(MAX(-5,$H73-M73),Volsmile,2),0)),$CT73,$CU73,($A73-DateToday)+15,ABS(Option-2),1)*DF73*8)),0))</f>
        <v xml:space="preserve"> </v>
      </c>
      <c r="BG73" s="460" t="str">
        <f>IF($A73="N/A"," ",IF(OR(Dayrun&lt;=2,Dayrun&gt;=10),IF(OffPeakEx=TRUE,MAX(0,(_xll.xSPRDOPT(N73,($E73-'Pricing Inputs'!$X108*$D73),$CV73,0,($CQ73+IF(Smile=TRUE,VLOOKUP(MAX(-5,$H73-N73),Volsmile,2),0)),$CT73,$CU73,($A73-DateToday)+15,ABS(Option-2),1)*DF73*8)),0),0))</f>
        <v xml:space="preserve"> </v>
      </c>
      <c r="BH73" s="460" t="str">
        <f>IF($A73="N/A"," ",IF(OR(Dayrun=1,Dayrun=5,Dayrun=8,Dayrun=11),MAX(0,(_xll.xSPRDOPT(O73,($E73-'Pricing Inputs'!$X108*$D73),$CV73,0,($CQ73+IF(Smile=TRUE,VLOOKUP(MAX(-5,$H73-O73),Volsmile,2),0)),$CT73,$CU73,($A73-DateToday)+15,ABS(Option-2),1)*DG73*8)),0))</f>
        <v xml:space="preserve"> </v>
      </c>
      <c r="BI73" s="460" t="str">
        <f>IF($A73="N/A"," ",IF(OR(Dayrun=1,Dayrun=8,Dayrun=11),MAX(0,(_xll.xSPRDOPT(P73,($E73-'Pricing Inputs'!$X108*$D73),$CV73,0,($CQ73+IF(Smile=TRUE,VLOOKUP(MAX(-5,$H73-P73),Volsmile,2),0)),$CT73,$CU73,($A73-DateToday)+15,ABS(Option-2),1)*DG73*8)),0))</f>
        <v xml:space="preserve"> </v>
      </c>
      <c r="BJ73" s="462" t="str">
        <f>IF($A73="N/A"," ",IF(OR(Dayrun&lt;=2,Dayrun&gt;=11),IF(OffPeakEx=TRUE,MAX(0,(_xll.xSPRDOPT(Q73,($E73-'Pricing Inputs'!$X108*$D73),$CV73,0,($CQ73+IF(Smile=TRUE,VLOOKUP(MAX(-5,$H73-Q73),Volsmile,2),0)),$CT73,$CU73,($A73-DateToday)+15,ABS(Option-2),1)*DG73*8)),0),0))</f>
        <v xml:space="preserve"> </v>
      </c>
      <c r="BK73" s="358" t="str">
        <f t="shared" si="91"/>
        <v xml:space="preserve"> </v>
      </c>
      <c r="BL73" s="359" t="str">
        <f t="shared" si="92"/>
        <v xml:space="preserve"> </v>
      </c>
      <c r="BM73" s="359" t="str">
        <f t="shared" si="93"/>
        <v xml:space="preserve"> </v>
      </c>
      <c r="BN73" s="359" t="str">
        <f t="shared" si="94"/>
        <v xml:space="preserve"> </v>
      </c>
      <c r="BO73" s="359" t="str">
        <f t="shared" si="95"/>
        <v xml:space="preserve"> </v>
      </c>
      <c r="BP73" s="359" t="str">
        <f t="shared" si="96"/>
        <v xml:space="preserve"> </v>
      </c>
      <c r="BQ73" s="359" t="str">
        <f t="shared" si="97"/>
        <v xml:space="preserve"> </v>
      </c>
      <c r="BR73" s="359" t="str">
        <f t="shared" si="98"/>
        <v xml:space="preserve"> </v>
      </c>
      <c r="BS73" s="360" t="str">
        <f t="shared" si="99"/>
        <v xml:space="preserve"> </v>
      </c>
      <c r="BT73" s="361" t="str">
        <f t="shared" si="100"/>
        <v xml:space="preserve"> </v>
      </c>
      <c r="BU73" s="362" t="str">
        <f t="shared" si="101"/>
        <v xml:space="preserve"> </v>
      </c>
      <c r="BV73" s="362" t="str">
        <f t="shared" si="102"/>
        <v xml:space="preserve"> </v>
      </c>
      <c r="BW73" s="362" t="str">
        <f t="shared" si="103"/>
        <v xml:space="preserve"> </v>
      </c>
      <c r="BX73" s="362" t="str">
        <f t="shared" si="104"/>
        <v xml:space="preserve"> </v>
      </c>
      <c r="BY73" s="362" t="str">
        <f t="shared" si="105"/>
        <v xml:space="preserve"> </v>
      </c>
      <c r="BZ73" s="362" t="str">
        <f t="shared" si="106"/>
        <v xml:space="preserve"> </v>
      </c>
      <c r="CA73" s="362" t="str">
        <f t="shared" si="107"/>
        <v xml:space="preserve"> </v>
      </c>
      <c r="CB73" s="363" t="str">
        <f t="shared" si="108"/>
        <v xml:space="preserve"> </v>
      </c>
      <c r="CC73" s="366" t="str">
        <f t="shared" si="109"/>
        <v xml:space="preserve"> </v>
      </c>
      <c r="CD73" s="367" t="str">
        <f t="shared" si="110"/>
        <v xml:space="preserve"> </v>
      </c>
      <c r="CE73" s="367" t="str">
        <f t="shared" si="111"/>
        <v xml:space="preserve"> </v>
      </c>
      <c r="CF73" s="367" t="str">
        <f t="shared" si="112"/>
        <v xml:space="preserve"> </v>
      </c>
      <c r="CG73" s="367" t="str">
        <f t="shared" si="113"/>
        <v xml:space="preserve"> </v>
      </c>
      <c r="CH73" s="367" t="str">
        <f t="shared" si="114"/>
        <v xml:space="preserve"> </v>
      </c>
      <c r="CI73" s="367" t="str">
        <f t="shared" si="115"/>
        <v xml:space="preserve"> </v>
      </c>
      <c r="CJ73" s="367" t="str">
        <f t="shared" si="116"/>
        <v xml:space="preserve"> </v>
      </c>
      <c r="CK73" s="368" t="str">
        <f t="shared" si="117"/>
        <v xml:space="preserve"> </v>
      </c>
      <c r="CL73" s="369" t="str">
        <f t="shared" si="118"/>
        <v xml:space="preserve"> </v>
      </c>
      <c r="CM73" s="370" t="str">
        <f t="shared" si="165"/>
        <v xml:space="preserve"> </v>
      </c>
      <c r="CN73" s="370" t="str">
        <f t="shared" si="166"/>
        <v xml:space="preserve"> </v>
      </c>
      <c r="CO73" s="370" t="str">
        <f t="shared" si="167"/>
        <v xml:space="preserve"> </v>
      </c>
      <c r="CP73" s="370" t="str">
        <f t="shared" si="168"/>
        <v xml:space="preserve"> </v>
      </c>
      <c r="CQ73" s="370" t="str">
        <f t="shared" si="169"/>
        <v xml:space="preserve"> </v>
      </c>
      <c r="CR73" s="370" t="str">
        <f t="shared" si="119"/>
        <v xml:space="preserve"> </v>
      </c>
      <c r="CS73" s="370" t="str">
        <f t="shared" si="120"/>
        <v xml:space="preserve"> </v>
      </c>
      <c r="CT73" s="370" t="str">
        <f t="shared" si="121"/>
        <v xml:space="preserve"> </v>
      </c>
      <c r="CU73" s="370" t="str">
        <f>IF($A73="N/A"," ",IF('Pricing Inputs'!$AR$23=TRUE,Inputs!$S$22,VLOOKUP($A73,CorrelationTable,2,FALSE)))</f>
        <v xml:space="preserve"> </v>
      </c>
      <c r="CV73" s="371" t="str">
        <f>IF($A73="N/A"," ",F73+G73+(D73*('Pricing Inputs'!X108)))</f>
        <v xml:space="preserve"> </v>
      </c>
      <c r="CW73" s="372" t="str">
        <f>IF($A73="N/A"," ",IF(PV=1,0,'Pricing Inputs'!Y108))</f>
        <v xml:space="preserve"> </v>
      </c>
      <c r="CX73" s="373" t="str">
        <f t="shared" si="122"/>
        <v xml:space="preserve"> </v>
      </c>
      <c r="CY73" s="417" t="str">
        <f>IF($A73="N/A"," ",(IF(MONTH(A73)&gt;=4,IF(MONTH(A73)&lt;=10,Inputs!$S$26,Inputs!$S$27),Inputs!$S$27))*$CX73)</f>
        <v xml:space="preserve"> </v>
      </c>
      <c r="CZ73" s="374" t="str">
        <f t="shared" si="170"/>
        <v xml:space="preserve"> </v>
      </c>
      <c r="DA73" s="446" t="str">
        <f t="shared" si="171"/>
        <v xml:space="preserve"> </v>
      </c>
      <c r="DB73" s="375" t="str">
        <f t="shared" si="172"/>
        <v xml:space="preserve"> </v>
      </c>
      <c r="DC73" s="375" t="str">
        <f t="shared" si="173"/>
        <v xml:space="preserve"> </v>
      </c>
      <c r="DD73" s="376" t="str">
        <f t="shared" si="174"/>
        <v xml:space="preserve"> </v>
      </c>
      <c r="DE73" s="377" t="str">
        <f t="shared" si="175"/>
        <v xml:space="preserve"> </v>
      </c>
      <c r="DF73" s="378" t="str">
        <f t="shared" si="176"/>
        <v xml:space="preserve"> </v>
      </c>
      <c r="DG73" s="379" t="str">
        <f t="shared" si="177"/>
        <v xml:space="preserve"> </v>
      </c>
      <c r="DH73" s="380" t="str">
        <f>IF($A73="N/A"," ",IF(Option=1,$D73*Inputs!$S$15*SUM(AS73:BA73),0))</f>
        <v xml:space="preserve"> </v>
      </c>
      <c r="DI73" s="381" t="str">
        <f>IF($A73="N/A"," ",IF(Option=1,$D73*Inputs!$S$16*SUM(AS73:BA73),0))</f>
        <v xml:space="preserve"> </v>
      </c>
      <c r="DJ73" s="463" t="str">
        <f t="shared" si="178"/>
        <v xml:space="preserve"> </v>
      </c>
      <c r="DK73" s="463" t="str">
        <f t="shared" si="179"/>
        <v xml:space="preserve"> </v>
      </c>
      <c r="DL73" s="463" t="str">
        <f t="shared" si="180"/>
        <v xml:space="preserve"> </v>
      </c>
      <c r="DM73" s="463" t="str">
        <f t="shared" si="181"/>
        <v xml:space="preserve"> </v>
      </c>
    </row>
    <row r="74" spans="1:117" x14ac:dyDescent="0.2">
      <c r="A74" s="343" t="str">
        <f>IF(A73="N/A","N/A",IF(EDATE(A73,1)&gt;Inputs!$S$5,"N/A",EDATE(A73,1)))</f>
        <v>N/A</v>
      </c>
      <c r="B74" s="344" t="str">
        <f t="shared" si="123"/>
        <v xml:space="preserve"> </v>
      </c>
      <c r="C74" s="345" t="str">
        <f t="shared" si="124"/>
        <v xml:space="preserve"> </v>
      </c>
      <c r="D74" s="346" t="str">
        <f t="shared" si="125"/>
        <v xml:space="preserve"> </v>
      </c>
      <c r="E74" s="347" t="str">
        <f t="shared" si="126"/>
        <v xml:space="preserve"> </v>
      </c>
      <c r="F74" s="348" t="str">
        <f t="shared" si="127"/>
        <v xml:space="preserve"> </v>
      </c>
      <c r="G74" s="348" t="str">
        <f>IF(A74="N/A"," ",Perstart/VLOOKUP(Dayrun,'Pricing Inputs'!$AQ$4:$AS$14,3)/(CY74/CX74))</f>
        <v xml:space="preserve"> </v>
      </c>
      <c r="H74" s="349" t="str">
        <f t="shared" si="128"/>
        <v xml:space="preserve"> </v>
      </c>
      <c r="I74" s="350" t="str">
        <f t="shared" si="129"/>
        <v xml:space="preserve"> </v>
      </c>
      <c r="J74" s="351" t="str">
        <f t="shared" si="130"/>
        <v xml:space="preserve"> </v>
      </c>
      <c r="K74" s="351" t="str">
        <f t="shared" si="131"/>
        <v xml:space="preserve"> </v>
      </c>
      <c r="L74" s="351" t="str">
        <f t="shared" si="132"/>
        <v xml:space="preserve"> </v>
      </c>
      <c r="M74" s="351" t="str">
        <f t="shared" si="133"/>
        <v xml:space="preserve"> </v>
      </c>
      <c r="N74" s="351" t="str">
        <f t="shared" si="134"/>
        <v xml:space="preserve"> </v>
      </c>
      <c r="O74" s="351" t="str">
        <f t="shared" si="135"/>
        <v xml:space="preserve"> </v>
      </c>
      <c r="P74" s="351" t="str">
        <f t="shared" si="136"/>
        <v xml:space="preserve"> </v>
      </c>
      <c r="Q74" s="352" t="str">
        <f t="shared" si="137"/>
        <v xml:space="preserve"> </v>
      </c>
      <c r="R74" s="353" t="str">
        <f t="shared" si="138"/>
        <v xml:space="preserve"> </v>
      </c>
      <c r="S74" s="347" t="str">
        <f t="shared" si="139"/>
        <v xml:space="preserve"> </v>
      </c>
      <c r="T74" s="347" t="str">
        <f t="shared" si="140"/>
        <v xml:space="preserve"> </v>
      </c>
      <c r="U74" s="347" t="str">
        <f t="shared" si="141"/>
        <v xml:space="preserve"> </v>
      </c>
      <c r="V74" s="347" t="str">
        <f t="shared" si="142"/>
        <v xml:space="preserve"> </v>
      </c>
      <c r="W74" s="347" t="str">
        <f t="shared" si="143"/>
        <v xml:space="preserve"> </v>
      </c>
      <c r="X74" s="347" t="str">
        <f t="shared" si="144"/>
        <v xml:space="preserve"> </v>
      </c>
      <c r="Y74" s="347" t="str">
        <f t="shared" si="145"/>
        <v xml:space="preserve"> </v>
      </c>
      <c r="Z74" s="354" t="str">
        <f t="shared" si="146"/>
        <v xml:space="preserve"> </v>
      </c>
      <c r="AA74" s="350" t="str">
        <f>IF($A74="N/A"," ",IF(Dayrun&gt;=3,(MAX(0,(_xll.xSPRDOPT(I74,($E74-'Pricing Inputs'!$X109*$D74),$CV74,0,($CN74+IF(Smile=TRUE,VLOOKUP(MAX(-5,$H74-I74),Volsmile,2),0)),$CT74,$CU74,($A74-DateToday)+15,ABS(Option-2),0)-R74))),0))</f>
        <v xml:space="preserve"> </v>
      </c>
      <c r="AB74" s="351" t="str">
        <f>IF($A74="N/A"," ",IF(Dayrun&gt;=6,MAX(0,(_xll.xSPRDOPT(J74,($E74-'Pricing Inputs'!$X109*$D74),$CV74,0,($CN74+IF(Smile=TRUE,VLOOKUP(MAX(-5,$H74-J74),Volsmile,2),0)),$CT74,$CU74,($A74-DateToday)+15,ABS(Option-2),0)-S74)),0))</f>
        <v xml:space="preserve"> </v>
      </c>
      <c r="AC74" s="351" t="str">
        <f>IF($A74="N/A"," ",IF(OR(Dayrun&lt;=2,Dayrun&gt;=9),IF(OffPeakEx=TRUE,MAX(0,(_xll.xSPRDOPT(K74,($E74-'Pricing Inputs'!$X109*$D74),$CV74,0,($CQ74+IF(Smile=TRUE,VLOOKUP(MAX(-5,$H74-K74),Volsmile,2),0)),$CT74,$CU74,($A74-DateToday)+15,ABS(Option-2),0)-T74)),0),0))</f>
        <v xml:space="preserve"> </v>
      </c>
      <c r="AD74" s="351" t="str">
        <f>IF($A74="N/A"," ",IF(OR(Dayrun=1,Dayrun=4,Dayrun=5,Dayrun=7,Dayrun=8,Dayrun=10,Dayrun=11),MAX(0,(_xll.xSPRDOPT(L74,($E74-'Pricing Inputs'!$X109*$D74),$CV74,0,($CQ74+IF(Smile=TRUE,VLOOKUP(MAX(-5,$H74-L74),Volsmile,2),0)),$CT74,$CU74,($A74-DateToday)+15,ABS(Option-2),0)-U74)),0))</f>
        <v xml:space="preserve"> </v>
      </c>
      <c r="AE74" s="351" t="str">
        <f>IF($A74="N/A"," ",IF(OR(Dayrun=1,Dayrun=7,Dayrun=8,Dayrun=10,Dayrun=11),MAX(0,(_xll.xSPRDOPT(M74,($E74-'Pricing Inputs'!$X109*$D74),$CV74,0,($CQ74+IF(Smile=TRUE,VLOOKUP(MAX(-5,$H74-M74),Volsmile,2),0)),$CT74,$CU74,($A74-DateToday)+15,ABS(Option-2),0)-V74)),0))</f>
        <v xml:space="preserve"> </v>
      </c>
      <c r="AF74" s="351" t="str">
        <f>IF($A74="N/A"," ",IF(OR(Dayrun&lt;=2,Dayrun&gt;=10),IF(OffPeakEx=TRUE,MAX(0,(_xll.xSPRDOPT(N74,($E74-'Pricing Inputs'!$X109*$D74),$CV74,0,($CQ74+IF(Smile=TRUE,VLOOKUP(MAX(-5,$H74-N74),Volsmile,2),0)),$CT74,$CU74,($A74-DateToday)+15,ABS(Option-2),0)-W74)),0),0))</f>
        <v xml:space="preserve"> </v>
      </c>
      <c r="AG74" s="351" t="str">
        <f>IF($A74="N/A"," ",IF(OR(Dayrun=1,Dayrun=5,Dayrun=8,Dayrun=11),MAX(0,(_xll.xSPRDOPT(O74,($E74-'Pricing Inputs'!$X109*$D74),$CV74,0,($CQ74+IF(Smile=TRUE,VLOOKUP(MAX(-5,$H74-O74),Volsmile,2),0)),$CT74,$CU74,($A74-DateToday)+15,ABS(Option-2),0)-X74)),0))</f>
        <v xml:space="preserve"> </v>
      </c>
      <c r="AH74" s="351" t="str">
        <f>IF($A74="N/A"," ",IF(OR(Dayrun=1,Dayrun=8,Dayrun=11),MAX(0,(_xll.xSPRDOPT(P74,($E74-'Pricing Inputs'!$X109*$D74),$CV74,0,($CQ74+IF(Smile=TRUE,VLOOKUP(MAX(-5,$H74-P74),Volsmile,2),0)),$CT74,$CU74,($A74-DateToday)+15,ABS(Option-2),0)-Y74)),0))</f>
        <v xml:space="preserve"> </v>
      </c>
      <c r="AI74" s="351" t="str">
        <f>IF($A74="N/A"," ",IF(OR(Dayrun&lt;=2,Dayrun&gt;=11),IF(OffPeakEx=TRUE,MAX(0,(_xll.xSPRDOPT(Q74,($E74-'Pricing Inputs'!$X109*$D74),$CV74,0,($CQ74+IF(Smile=TRUE,VLOOKUP(MAX(-5,$H74-Q74),Volsmile,2),0)),$CT74,$CU74,($A74-DateToday)+15,ABS(Option-2),0)-Z74)),0),0))</f>
        <v xml:space="preserve"> </v>
      </c>
      <c r="AJ74" s="355" t="str">
        <f t="shared" si="147"/>
        <v xml:space="preserve"> </v>
      </c>
      <c r="AK74" s="356" t="str">
        <f t="shared" si="148"/>
        <v xml:space="preserve"> </v>
      </c>
      <c r="AL74" s="356" t="str">
        <f t="shared" si="149"/>
        <v xml:space="preserve"> </v>
      </c>
      <c r="AM74" s="356" t="str">
        <f t="shared" si="150"/>
        <v xml:space="preserve"> </v>
      </c>
      <c r="AN74" s="356" t="str">
        <f t="shared" si="151"/>
        <v xml:space="preserve"> </v>
      </c>
      <c r="AO74" s="356" t="str">
        <f t="shared" si="152"/>
        <v xml:space="preserve"> </v>
      </c>
      <c r="AP74" s="356" t="str">
        <f t="shared" si="153"/>
        <v xml:space="preserve"> </v>
      </c>
      <c r="AQ74" s="356" t="str">
        <f t="shared" si="154"/>
        <v xml:space="preserve"> </v>
      </c>
      <c r="AR74" s="357" t="str">
        <f t="shared" si="155"/>
        <v xml:space="preserve"> </v>
      </c>
      <c r="AS74" s="364" t="str">
        <f t="shared" si="156"/>
        <v xml:space="preserve"> </v>
      </c>
      <c r="AT74" s="364" t="str">
        <f t="shared" si="157"/>
        <v xml:space="preserve"> </v>
      </c>
      <c r="AU74" s="364" t="str">
        <f t="shared" si="158"/>
        <v xml:space="preserve"> </v>
      </c>
      <c r="AV74" s="364" t="str">
        <f t="shared" si="159"/>
        <v xml:space="preserve"> </v>
      </c>
      <c r="AW74" s="364" t="str">
        <f t="shared" si="160"/>
        <v xml:space="preserve"> </v>
      </c>
      <c r="AX74" s="364" t="str">
        <f t="shared" si="161"/>
        <v xml:space="preserve"> </v>
      </c>
      <c r="AY74" s="364" t="str">
        <f t="shared" si="162"/>
        <v xml:space="preserve"> </v>
      </c>
      <c r="AZ74" s="364" t="str">
        <f t="shared" si="163"/>
        <v xml:space="preserve"> </v>
      </c>
      <c r="BA74" s="365" t="str">
        <f t="shared" si="164"/>
        <v xml:space="preserve"> </v>
      </c>
      <c r="BB74" s="461" t="str">
        <f>IF($A74="N/A"," ",IF(Dayrun&gt;=3,(MAX(0,(_xll.xSPRDOPT(I74,($E74-'Pricing Inputs'!$X109*$D74),$CV74,0,($CN74+IF(Smile=TRUE,VLOOKUP(MAX(-5,$H74-I74),Volsmile,2),0)),$CT74,$CU74,($A74-DateToday)+15,ABS(Option-2),1)*DE74*8))),0))</f>
        <v xml:space="preserve"> </v>
      </c>
      <c r="BC74" s="460" t="str">
        <f>IF($A74="N/A"," ",IF(Dayrun&gt;=6,MAX(0,(_xll.xSPRDOPT(J74,($E74-'Pricing Inputs'!$X109*$D74),$CV74,0,($CN74+IF(Smile=TRUE,VLOOKUP(MAX(-5,$H74-J74),Volsmile,2),0)),$CT74,$CU74,($A74-DateToday)+15,ABS(Option-2),1)*DE74*8)),0))</f>
        <v xml:space="preserve"> </v>
      </c>
      <c r="BD74" s="460" t="str">
        <f>IF($A74="N/A"," ",IF(OR(Dayrun&lt;=2,Dayrun&gt;=9),IF(OffPeakEx=TRUE,MAX(0,(_xll.xSPRDOPT(K74,($E74-'Pricing Inputs'!$X109*$D74),$CV74,0,($CQ74+IF(Smile=TRUE,VLOOKUP(MAX(-5,$H74-K74),Volsmile,2),0)),$CT74,$CU74,($A74-DateToday)+15,ABS(Option-2),1)*DE74*8)),0),0))</f>
        <v xml:space="preserve"> </v>
      </c>
      <c r="BE74" s="460" t="str">
        <f>IF($A74="N/A"," ",IF(OR(Dayrun=1,Dayrun=4,Dayrun=5,Dayrun=7,Dayrun=8,Dayrun=10,Dayrun=11),MAX(0,(_xll.xSPRDOPT(L74,($E74-'Pricing Inputs'!$X109*$D74),$CV74,0,($CQ74+IF(Smile=TRUE,VLOOKUP(MAX(-5,$H74-L74),Volsmile,2),0)),$CT74,$CU74,($A74-DateToday)+15,ABS(Option-2),1)*DF74*8)),0))</f>
        <v xml:space="preserve"> </v>
      </c>
      <c r="BF74" s="460" t="str">
        <f>IF($A74="N/A"," ",IF(OR(Dayrun=1,Dayrun=7,Dayrun=8,Dayrun=10,Dayrun=11),MAX(0,(_xll.xSPRDOPT(M74,($E74-'Pricing Inputs'!$X109*$D74),$CV74,0,($CQ74+IF(Smile=TRUE,VLOOKUP(MAX(-5,$H74-M74),Volsmile,2),0)),$CT74,$CU74,($A74-DateToday)+15,ABS(Option-2),1)*DF74*8)),0))</f>
        <v xml:space="preserve"> </v>
      </c>
      <c r="BG74" s="460" t="str">
        <f>IF($A74="N/A"," ",IF(OR(Dayrun&lt;=2,Dayrun&gt;=10),IF(OffPeakEx=TRUE,MAX(0,(_xll.xSPRDOPT(N74,($E74-'Pricing Inputs'!$X109*$D74),$CV74,0,($CQ74+IF(Smile=TRUE,VLOOKUP(MAX(-5,$H74-N74),Volsmile,2),0)),$CT74,$CU74,($A74-DateToday)+15,ABS(Option-2),1)*DF74*8)),0),0))</f>
        <v xml:space="preserve"> </v>
      </c>
      <c r="BH74" s="460" t="str">
        <f>IF($A74="N/A"," ",IF(OR(Dayrun=1,Dayrun=5,Dayrun=8,Dayrun=11),MAX(0,(_xll.xSPRDOPT(O74,($E74-'Pricing Inputs'!$X109*$D74),$CV74,0,($CQ74+IF(Smile=TRUE,VLOOKUP(MAX(-5,$H74-O74),Volsmile,2),0)),$CT74,$CU74,($A74-DateToday)+15,ABS(Option-2),1)*DG74*8)),0))</f>
        <v xml:space="preserve"> </v>
      </c>
      <c r="BI74" s="460" t="str">
        <f>IF($A74="N/A"," ",IF(OR(Dayrun=1,Dayrun=8,Dayrun=11),MAX(0,(_xll.xSPRDOPT(P74,($E74-'Pricing Inputs'!$X109*$D74),$CV74,0,($CQ74+IF(Smile=TRUE,VLOOKUP(MAX(-5,$H74-P74),Volsmile,2),0)),$CT74,$CU74,($A74-DateToday)+15,ABS(Option-2),1)*DG74*8)),0))</f>
        <v xml:space="preserve"> </v>
      </c>
      <c r="BJ74" s="462" t="str">
        <f>IF($A74="N/A"," ",IF(OR(Dayrun&lt;=2,Dayrun&gt;=11),IF(OffPeakEx=TRUE,MAX(0,(_xll.xSPRDOPT(Q74,($E74-'Pricing Inputs'!$X109*$D74),$CV74,0,($CQ74+IF(Smile=TRUE,VLOOKUP(MAX(-5,$H74-Q74),Volsmile,2),0)),$CT74,$CU74,($A74-DateToday)+15,ABS(Option-2),1)*DG74*8)),0),0))</f>
        <v xml:space="preserve"> </v>
      </c>
      <c r="BK74" s="358" t="str">
        <f t="shared" si="91"/>
        <v xml:space="preserve"> </v>
      </c>
      <c r="BL74" s="359" t="str">
        <f t="shared" si="92"/>
        <v xml:space="preserve"> </v>
      </c>
      <c r="BM74" s="359" t="str">
        <f t="shared" si="93"/>
        <v xml:space="preserve"> </v>
      </c>
      <c r="BN74" s="359" t="str">
        <f t="shared" si="94"/>
        <v xml:space="preserve"> </v>
      </c>
      <c r="BO74" s="359" t="str">
        <f t="shared" si="95"/>
        <v xml:space="preserve"> </v>
      </c>
      <c r="BP74" s="359" t="str">
        <f t="shared" si="96"/>
        <v xml:space="preserve"> </v>
      </c>
      <c r="BQ74" s="359" t="str">
        <f t="shared" si="97"/>
        <v xml:space="preserve"> </v>
      </c>
      <c r="BR74" s="359" t="str">
        <f t="shared" si="98"/>
        <v xml:space="preserve"> </v>
      </c>
      <c r="BS74" s="360" t="str">
        <f t="shared" si="99"/>
        <v xml:space="preserve"> </v>
      </c>
      <c r="BT74" s="361" t="str">
        <f t="shared" si="100"/>
        <v xml:space="preserve"> </v>
      </c>
      <c r="BU74" s="362" t="str">
        <f t="shared" si="101"/>
        <v xml:space="preserve"> </v>
      </c>
      <c r="BV74" s="362" t="str">
        <f t="shared" si="102"/>
        <v xml:space="preserve"> </v>
      </c>
      <c r="BW74" s="362" t="str">
        <f t="shared" si="103"/>
        <v xml:space="preserve"> </v>
      </c>
      <c r="BX74" s="362" t="str">
        <f t="shared" si="104"/>
        <v xml:space="preserve"> </v>
      </c>
      <c r="BY74" s="362" t="str">
        <f t="shared" si="105"/>
        <v xml:space="preserve"> </v>
      </c>
      <c r="BZ74" s="362" t="str">
        <f t="shared" si="106"/>
        <v xml:space="preserve"> </v>
      </c>
      <c r="CA74" s="362" t="str">
        <f t="shared" si="107"/>
        <v xml:space="preserve"> </v>
      </c>
      <c r="CB74" s="363" t="str">
        <f t="shared" si="108"/>
        <v xml:space="preserve"> </v>
      </c>
      <c r="CC74" s="366" t="str">
        <f t="shared" si="109"/>
        <v xml:space="preserve"> </v>
      </c>
      <c r="CD74" s="367" t="str">
        <f t="shared" si="110"/>
        <v xml:space="preserve"> </v>
      </c>
      <c r="CE74" s="367" t="str">
        <f t="shared" si="111"/>
        <v xml:space="preserve"> </v>
      </c>
      <c r="CF74" s="367" t="str">
        <f t="shared" si="112"/>
        <v xml:space="preserve"> </v>
      </c>
      <c r="CG74" s="367" t="str">
        <f t="shared" si="113"/>
        <v xml:space="preserve"> </v>
      </c>
      <c r="CH74" s="367" t="str">
        <f t="shared" si="114"/>
        <v xml:space="preserve"> </v>
      </c>
      <c r="CI74" s="367" t="str">
        <f t="shared" si="115"/>
        <v xml:space="preserve"> </v>
      </c>
      <c r="CJ74" s="367" t="str">
        <f t="shared" si="116"/>
        <v xml:space="preserve"> </v>
      </c>
      <c r="CK74" s="368" t="str">
        <f t="shared" si="117"/>
        <v xml:space="preserve"> </v>
      </c>
      <c r="CL74" s="369" t="str">
        <f t="shared" si="118"/>
        <v xml:space="preserve"> </v>
      </c>
      <c r="CM74" s="370" t="str">
        <f t="shared" si="165"/>
        <v xml:space="preserve"> </v>
      </c>
      <c r="CN74" s="370" t="str">
        <f t="shared" si="166"/>
        <v xml:space="preserve"> </v>
      </c>
      <c r="CO74" s="370" t="str">
        <f t="shared" si="167"/>
        <v xml:space="preserve"> </v>
      </c>
      <c r="CP74" s="370" t="str">
        <f t="shared" si="168"/>
        <v xml:space="preserve"> </v>
      </c>
      <c r="CQ74" s="370" t="str">
        <f t="shared" si="169"/>
        <v xml:space="preserve"> </v>
      </c>
      <c r="CR74" s="370" t="str">
        <f t="shared" si="119"/>
        <v xml:space="preserve"> </v>
      </c>
      <c r="CS74" s="370" t="str">
        <f t="shared" si="120"/>
        <v xml:space="preserve"> </v>
      </c>
      <c r="CT74" s="370" t="str">
        <f t="shared" si="121"/>
        <v xml:space="preserve"> </v>
      </c>
      <c r="CU74" s="370" t="str">
        <f>IF($A74="N/A"," ",IF('Pricing Inputs'!$AR$23=TRUE,Inputs!$S$22,VLOOKUP($A74,CorrelationTable,2,FALSE)))</f>
        <v xml:space="preserve"> </v>
      </c>
      <c r="CV74" s="371" t="str">
        <f>IF($A74="N/A"," ",F74+G74+(D74*('Pricing Inputs'!X109)))</f>
        <v xml:space="preserve"> </v>
      </c>
      <c r="CW74" s="372" t="str">
        <f>IF($A74="N/A"," ",IF(PV=1,0,'Pricing Inputs'!Y109))</f>
        <v xml:space="preserve"> </v>
      </c>
      <c r="CX74" s="373" t="str">
        <f t="shared" si="122"/>
        <v xml:space="preserve"> </v>
      </c>
      <c r="CY74" s="417" t="str">
        <f>IF($A74="N/A"," ",(IF(MONTH(A74)&gt;=4,IF(MONTH(A74)&lt;=10,Inputs!$S$26,Inputs!$S$27),Inputs!$S$27))*$CX74)</f>
        <v xml:space="preserve"> </v>
      </c>
      <c r="CZ74" s="374" t="str">
        <f t="shared" si="170"/>
        <v xml:space="preserve"> </v>
      </c>
      <c r="DA74" s="446" t="str">
        <f t="shared" si="171"/>
        <v xml:space="preserve"> </v>
      </c>
      <c r="DB74" s="375" t="str">
        <f t="shared" si="172"/>
        <v xml:space="preserve"> </v>
      </c>
      <c r="DC74" s="375" t="str">
        <f t="shared" si="173"/>
        <v xml:space="preserve"> </v>
      </c>
      <c r="DD74" s="376" t="str">
        <f t="shared" si="174"/>
        <v xml:space="preserve"> </v>
      </c>
      <c r="DE74" s="377" t="str">
        <f t="shared" si="175"/>
        <v xml:space="preserve"> </v>
      </c>
      <c r="DF74" s="378" t="str">
        <f t="shared" si="176"/>
        <v xml:space="preserve"> </v>
      </c>
      <c r="DG74" s="379" t="str">
        <f t="shared" si="177"/>
        <v xml:space="preserve"> </v>
      </c>
      <c r="DH74" s="380" t="str">
        <f>IF($A74="N/A"," ",IF(Option=1,$D74*Inputs!$S$15*SUM(AS74:BA74),0))</f>
        <v xml:space="preserve"> </v>
      </c>
      <c r="DI74" s="381" t="str">
        <f>IF($A74="N/A"," ",IF(Option=1,$D74*Inputs!$S$16*SUM(AS74:BA74),0))</f>
        <v xml:space="preserve"> </v>
      </c>
      <c r="DJ74" s="463" t="str">
        <f t="shared" si="178"/>
        <v xml:space="preserve"> </v>
      </c>
      <c r="DK74" s="463" t="str">
        <f t="shared" si="179"/>
        <v xml:space="preserve"> </v>
      </c>
      <c r="DL74" s="463" t="str">
        <f t="shared" si="180"/>
        <v xml:space="preserve"> </v>
      </c>
      <c r="DM74" s="463" t="str">
        <f t="shared" si="181"/>
        <v xml:space="preserve"> </v>
      </c>
    </row>
    <row r="75" spans="1:117" x14ac:dyDescent="0.2">
      <c r="A75" s="343" t="str">
        <f>IF(A74="N/A","N/A",IF(EDATE(A74,1)&gt;Inputs!$S$5,"N/A",EDATE(A74,1)))</f>
        <v>N/A</v>
      </c>
      <c r="B75" s="344" t="str">
        <f t="shared" si="123"/>
        <v xml:space="preserve"> </v>
      </c>
      <c r="C75" s="345" t="str">
        <f t="shared" si="124"/>
        <v xml:space="preserve"> </v>
      </c>
      <c r="D75" s="346" t="str">
        <f t="shared" si="125"/>
        <v xml:space="preserve"> </v>
      </c>
      <c r="E75" s="347" t="str">
        <f t="shared" si="126"/>
        <v xml:space="preserve"> </v>
      </c>
      <c r="F75" s="348" t="str">
        <f t="shared" si="127"/>
        <v xml:space="preserve"> </v>
      </c>
      <c r="G75" s="348" t="str">
        <f>IF(A75="N/A"," ",Perstart/VLOOKUP(Dayrun,'Pricing Inputs'!$AQ$4:$AS$14,3)/(CY75/CX75))</f>
        <v xml:space="preserve"> </v>
      </c>
      <c r="H75" s="349" t="str">
        <f t="shared" si="128"/>
        <v xml:space="preserve"> </v>
      </c>
      <c r="I75" s="350" t="str">
        <f t="shared" si="129"/>
        <v xml:space="preserve"> </v>
      </c>
      <c r="J75" s="351" t="str">
        <f t="shared" si="130"/>
        <v xml:space="preserve"> </v>
      </c>
      <c r="K75" s="351" t="str">
        <f t="shared" si="131"/>
        <v xml:space="preserve"> </v>
      </c>
      <c r="L75" s="351" t="str">
        <f t="shared" si="132"/>
        <v xml:space="preserve"> </v>
      </c>
      <c r="M75" s="351" t="str">
        <f t="shared" si="133"/>
        <v xml:space="preserve"> </v>
      </c>
      <c r="N75" s="351" t="str">
        <f t="shared" si="134"/>
        <v xml:space="preserve"> </v>
      </c>
      <c r="O75" s="351" t="str">
        <f t="shared" si="135"/>
        <v xml:space="preserve"> </v>
      </c>
      <c r="P75" s="351" t="str">
        <f t="shared" si="136"/>
        <v xml:space="preserve"> </v>
      </c>
      <c r="Q75" s="352" t="str">
        <f t="shared" si="137"/>
        <v xml:space="preserve"> </v>
      </c>
      <c r="R75" s="353" t="str">
        <f t="shared" si="138"/>
        <v xml:space="preserve"> </v>
      </c>
      <c r="S75" s="347" t="str">
        <f t="shared" si="139"/>
        <v xml:space="preserve"> </v>
      </c>
      <c r="T75" s="347" t="str">
        <f t="shared" si="140"/>
        <v xml:space="preserve"> </v>
      </c>
      <c r="U75" s="347" t="str">
        <f t="shared" si="141"/>
        <v xml:space="preserve"> </v>
      </c>
      <c r="V75" s="347" t="str">
        <f t="shared" si="142"/>
        <v xml:space="preserve"> </v>
      </c>
      <c r="W75" s="347" t="str">
        <f t="shared" si="143"/>
        <v xml:space="preserve"> </v>
      </c>
      <c r="X75" s="347" t="str">
        <f t="shared" si="144"/>
        <v xml:space="preserve"> </v>
      </c>
      <c r="Y75" s="347" t="str">
        <f t="shared" si="145"/>
        <v xml:space="preserve"> </v>
      </c>
      <c r="Z75" s="354" t="str">
        <f t="shared" si="146"/>
        <v xml:space="preserve"> </v>
      </c>
      <c r="AA75" s="350" t="str">
        <f>IF($A75="N/A"," ",IF(Dayrun&gt;=3,(MAX(0,(_xll.xSPRDOPT(I75,($E75-'Pricing Inputs'!$X110*$D75),$CV75,0,($CN75+IF(Smile=TRUE,VLOOKUP(MAX(-5,$H75-I75),Volsmile,2),0)),$CT75,$CU75,($A75-DateToday)+15,ABS(Option-2),0)-R75))),0))</f>
        <v xml:space="preserve"> </v>
      </c>
      <c r="AB75" s="351" t="str">
        <f>IF($A75="N/A"," ",IF(Dayrun&gt;=6,MAX(0,(_xll.xSPRDOPT(J75,($E75-'Pricing Inputs'!$X110*$D75),$CV75,0,($CN75+IF(Smile=TRUE,VLOOKUP(MAX(-5,$H75-J75),Volsmile,2),0)),$CT75,$CU75,($A75-DateToday)+15,ABS(Option-2),0)-S75)),0))</f>
        <v xml:space="preserve"> </v>
      </c>
      <c r="AC75" s="351" t="str">
        <f>IF($A75="N/A"," ",IF(OR(Dayrun&lt;=2,Dayrun&gt;=9),IF(OffPeakEx=TRUE,MAX(0,(_xll.xSPRDOPT(K75,($E75-'Pricing Inputs'!$X110*$D75),$CV75,0,($CQ75+IF(Smile=TRUE,VLOOKUP(MAX(-5,$H75-K75),Volsmile,2),0)),$CT75,$CU75,($A75-DateToday)+15,ABS(Option-2),0)-T75)),0),0))</f>
        <v xml:space="preserve"> </v>
      </c>
      <c r="AD75" s="351" t="str">
        <f>IF($A75="N/A"," ",IF(OR(Dayrun=1,Dayrun=4,Dayrun=5,Dayrun=7,Dayrun=8,Dayrun=10,Dayrun=11),MAX(0,(_xll.xSPRDOPT(L75,($E75-'Pricing Inputs'!$X110*$D75),$CV75,0,($CQ75+IF(Smile=TRUE,VLOOKUP(MAX(-5,$H75-L75),Volsmile,2),0)),$CT75,$CU75,($A75-DateToday)+15,ABS(Option-2),0)-U75)),0))</f>
        <v xml:space="preserve"> </v>
      </c>
      <c r="AE75" s="351" t="str">
        <f>IF($A75="N/A"," ",IF(OR(Dayrun=1,Dayrun=7,Dayrun=8,Dayrun=10,Dayrun=11),MAX(0,(_xll.xSPRDOPT(M75,($E75-'Pricing Inputs'!$X110*$D75),$CV75,0,($CQ75+IF(Smile=TRUE,VLOOKUP(MAX(-5,$H75-M75),Volsmile,2),0)),$CT75,$CU75,($A75-DateToday)+15,ABS(Option-2),0)-V75)),0))</f>
        <v xml:space="preserve"> </v>
      </c>
      <c r="AF75" s="351" t="str">
        <f>IF($A75="N/A"," ",IF(OR(Dayrun&lt;=2,Dayrun&gt;=10),IF(OffPeakEx=TRUE,MAX(0,(_xll.xSPRDOPT(N75,($E75-'Pricing Inputs'!$X110*$D75),$CV75,0,($CQ75+IF(Smile=TRUE,VLOOKUP(MAX(-5,$H75-N75),Volsmile,2),0)),$CT75,$CU75,($A75-DateToday)+15,ABS(Option-2),0)-W75)),0),0))</f>
        <v xml:space="preserve"> </v>
      </c>
      <c r="AG75" s="351" t="str">
        <f>IF($A75="N/A"," ",IF(OR(Dayrun=1,Dayrun=5,Dayrun=8,Dayrun=11),MAX(0,(_xll.xSPRDOPT(O75,($E75-'Pricing Inputs'!$X110*$D75),$CV75,0,($CQ75+IF(Smile=TRUE,VLOOKUP(MAX(-5,$H75-O75),Volsmile,2),0)),$CT75,$CU75,($A75-DateToday)+15,ABS(Option-2),0)-X75)),0))</f>
        <v xml:space="preserve"> </v>
      </c>
      <c r="AH75" s="351" t="str">
        <f>IF($A75="N/A"," ",IF(OR(Dayrun=1,Dayrun=8,Dayrun=11),MAX(0,(_xll.xSPRDOPT(P75,($E75-'Pricing Inputs'!$X110*$D75),$CV75,0,($CQ75+IF(Smile=TRUE,VLOOKUP(MAX(-5,$H75-P75),Volsmile,2),0)),$CT75,$CU75,($A75-DateToday)+15,ABS(Option-2),0)-Y75)),0))</f>
        <v xml:space="preserve"> </v>
      </c>
      <c r="AI75" s="351" t="str">
        <f>IF($A75="N/A"," ",IF(OR(Dayrun&lt;=2,Dayrun&gt;=11),IF(OffPeakEx=TRUE,MAX(0,(_xll.xSPRDOPT(Q75,($E75-'Pricing Inputs'!$X110*$D75),$CV75,0,($CQ75+IF(Smile=TRUE,VLOOKUP(MAX(-5,$H75-Q75),Volsmile,2),0)),$CT75,$CU75,($A75-DateToday)+15,ABS(Option-2),0)-Z75)),0),0))</f>
        <v xml:space="preserve"> </v>
      </c>
      <c r="AJ75" s="355" t="str">
        <f t="shared" si="147"/>
        <v xml:space="preserve"> </v>
      </c>
      <c r="AK75" s="356" t="str">
        <f t="shared" si="148"/>
        <v xml:space="preserve"> </v>
      </c>
      <c r="AL75" s="356" t="str">
        <f t="shared" si="149"/>
        <v xml:space="preserve"> </v>
      </c>
      <c r="AM75" s="356" t="str">
        <f t="shared" si="150"/>
        <v xml:space="preserve"> </v>
      </c>
      <c r="AN75" s="356" t="str">
        <f t="shared" si="151"/>
        <v xml:space="preserve"> </v>
      </c>
      <c r="AO75" s="356" t="str">
        <f t="shared" si="152"/>
        <v xml:space="preserve"> </v>
      </c>
      <c r="AP75" s="356" t="str">
        <f t="shared" si="153"/>
        <v xml:space="preserve"> </v>
      </c>
      <c r="AQ75" s="356" t="str">
        <f t="shared" si="154"/>
        <v xml:space="preserve"> </v>
      </c>
      <c r="AR75" s="357" t="str">
        <f t="shared" si="155"/>
        <v xml:space="preserve"> </v>
      </c>
      <c r="AS75" s="364" t="str">
        <f t="shared" si="156"/>
        <v xml:space="preserve"> </v>
      </c>
      <c r="AT75" s="364" t="str">
        <f t="shared" si="157"/>
        <v xml:space="preserve"> </v>
      </c>
      <c r="AU75" s="364" t="str">
        <f t="shared" si="158"/>
        <v xml:space="preserve"> </v>
      </c>
      <c r="AV75" s="364" t="str">
        <f t="shared" si="159"/>
        <v xml:space="preserve"> </v>
      </c>
      <c r="AW75" s="364" t="str">
        <f t="shared" si="160"/>
        <v xml:space="preserve"> </v>
      </c>
      <c r="AX75" s="364" t="str">
        <f t="shared" si="161"/>
        <v xml:space="preserve"> </v>
      </c>
      <c r="AY75" s="364" t="str">
        <f t="shared" si="162"/>
        <v xml:space="preserve"> </v>
      </c>
      <c r="AZ75" s="364" t="str">
        <f t="shared" si="163"/>
        <v xml:space="preserve"> </v>
      </c>
      <c r="BA75" s="365" t="str">
        <f t="shared" si="164"/>
        <v xml:space="preserve"> </v>
      </c>
      <c r="BB75" s="461" t="str">
        <f>IF($A75="N/A"," ",IF(Dayrun&gt;=3,(MAX(0,(_xll.xSPRDOPT(I75,($E75-'Pricing Inputs'!$X110*$D75),$CV75,0,($CN75+IF(Smile=TRUE,VLOOKUP(MAX(-5,$H75-I75),Volsmile,2),0)),$CT75,$CU75,($A75-DateToday)+15,ABS(Option-2),1)*DE75*8))),0))</f>
        <v xml:space="preserve"> </v>
      </c>
      <c r="BC75" s="460" t="str">
        <f>IF($A75="N/A"," ",IF(Dayrun&gt;=6,MAX(0,(_xll.xSPRDOPT(J75,($E75-'Pricing Inputs'!$X110*$D75),$CV75,0,($CN75+IF(Smile=TRUE,VLOOKUP(MAX(-5,$H75-J75),Volsmile,2),0)),$CT75,$CU75,($A75-DateToday)+15,ABS(Option-2),1)*DE75*8)),0))</f>
        <v xml:space="preserve"> </v>
      </c>
      <c r="BD75" s="460" t="str">
        <f>IF($A75="N/A"," ",IF(OR(Dayrun&lt;=2,Dayrun&gt;=9),IF(OffPeakEx=TRUE,MAX(0,(_xll.xSPRDOPT(K75,($E75-'Pricing Inputs'!$X110*$D75),$CV75,0,($CQ75+IF(Smile=TRUE,VLOOKUP(MAX(-5,$H75-K75),Volsmile,2),0)),$CT75,$CU75,($A75-DateToday)+15,ABS(Option-2),1)*DE75*8)),0),0))</f>
        <v xml:space="preserve"> </v>
      </c>
      <c r="BE75" s="460" t="str">
        <f>IF($A75="N/A"," ",IF(OR(Dayrun=1,Dayrun=4,Dayrun=5,Dayrun=7,Dayrun=8,Dayrun=10,Dayrun=11),MAX(0,(_xll.xSPRDOPT(L75,($E75-'Pricing Inputs'!$X110*$D75),$CV75,0,($CQ75+IF(Smile=TRUE,VLOOKUP(MAX(-5,$H75-L75),Volsmile,2),0)),$CT75,$CU75,($A75-DateToday)+15,ABS(Option-2),1)*DF75*8)),0))</f>
        <v xml:space="preserve"> </v>
      </c>
      <c r="BF75" s="460" t="str">
        <f>IF($A75="N/A"," ",IF(OR(Dayrun=1,Dayrun=7,Dayrun=8,Dayrun=10,Dayrun=11),MAX(0,(_xll.xSPRDOPT(M75,($E75-'Pricing Inputs'!$X110*$D75),$CV75,0,($CQ75+IF(Smile=TRUE,VLOOKUP(MAX(-5,$H75-M75),Volsmile,2),0)),$CT75,$CU75,($A75-DateToday)+15,ABS(Option-2),1)*DF75*8)),0))</f>
        <v xml:space="preserve"> </v>
      </c>
      <c r="BG75" s="460" t="str">
        <f>IF($A75="N/A"," ",IF(OR(Dayrun&lt;=2,Dayrun&gt;=10),IF(OffPeakEx=TRUE,MAX(0,(_xll.xSPRDOPT(N75,($E75-'Pricing Inputs'!$X110*$D75),$CV75,0,($CQ75+IF(Smile=TRUE,VLOOKUP(MAX(-5,$H75-N75),Volsmile,2),0)),$CT75,$CU75,($A75-DateToday)+15,ABS(Option-2),1)*DF75*8)),0),0))</f>
        <v xml:space="preserve"> </v>
      </c>
      <c r="BH75" s="460" t="str">
        <f>IF($A75="N/A"," ",IF(OR(Dayrun=1,Dayrun=5,Dayrun=8,Dayrun=11),MAX(0,(_xll.xSPRDOPT(O75,($E75-'Pricing Inputs'!$X110*$D75),$CV75,0,($CQ75+IF(Smile=TRUE,VLOOKUP(MAX(-5,$H75-O75),Volsmile,2),0)),$CT75,$CU75,($A75-DateToday)+15,ABS(Option-2),1)*DG75*8)),0))</f>
        <v xml:space="preserve"> </v>
      </c>
      <c r="BI75" s="460" t="str">
        <f>IF($A75="N/A"," ",IF(OR(Dayrun=1,Dayrun=8,Dayrun=11),MAX(0,(_xll.xSPRDOPT(P75,($E75-'Pricing Inputs'!$X110*$D75),$CV75,0,($CQ75+IF(Smile=TRUE,VLOOKUP(MAX(-5,$H75-P75),Volsmile,2),0)),$CT75,$CU75,($A75-DateToday)+15,ABS(Option-2),1)*DG75*8)),0))</f>
        <v xml:space="preserve"> </v>
      </c>
      <c r="BJ75" s="462" t="str">
        <f>IF($A75="N/A"," ",IF(OR(Dayrun&lt;=2,Dayrun&gt;=11),IF(OffPeakEx=TRUE,MAX(0,(_xll.xSPRDOPT(Q75,($E75-'Pricing Inputs'!$X110*$D75),$CV75,0,($CQ75+IF(Smile=TRUE,VLOOKUP(MAX(-5,$H75-Q75),Volsmile,2),0)),$CT75,$CU75,($A75-DateToday)+15,ABS(Option-2),1)*DG75*8)),0),0))</f>
        <v xml:space="preserve"> </v>
      </c>
      <c r="BK75" s="358" t="str">
        <f t="shared" si="91"/>
        <v xml:space="preserve"> </v>
      </c>
      <c r="BL75" s="359" t="str">
        <f t="shared" si="92"/>
        <v xml:space="preserve"> </v>
      </c>
      <c r="BM75" s="359" t="str">
        <f t="shared" si="93"/>
        <v xml:space="preserve"> </v>
      </c>
      <c r="BN75" s="359" t="str">
        <f t="shared" si="94"/>
        <v xml:space="preserve"> </v>
      </c>
      <c r="BO75" s="359" t="str">
        <f t="shared" si="95"/>
        <v xml:space="preserve"> </v>
      </c>
      <c r="BP75" s="359" t="str">
        <f t="shared" si="96"/>
        <v xml:space="preserve"> </v>
      </c>
      <c r="BQ75" s="359" t="str">
        <f t="shared" si="97"/>
        <v xml:space="preserve"> </v>
      </c>
      <c r="BR75" s="359" t="str">
        <f t="shared" si="98"/>
        <v xml:space="preserve"> </v>
      </c>
      <c r="BS75" s="360" t="str">
        <f t="shared" si="99"/>
        <v xml:space="preserve"> </v>
      </c>
      <c r="BT75" s="361" t="str">
        <f t="shared" si="100"/>
        <v xml:space="preserve"> </v>
      </c>
      <c r="BU75" s="362" t="str">
        <f t="shared" si="101"/>
        <v xml:space="preserve"> </v>
      </c>
      <c r="BV75" s="362" t="str">
        <f t="shared" si="102"/>
        <v xml:space="preserve"> </v>
      </c>
      <c r="BW75" s="362" t="str">
        <f t="shared" si="103"/>
        <v xml:space="preserve"> </v>
      </c>
      <c r="BX75" s="362" t="str">
        <f t="shared" si="104"/>
        <v xml:space="preserve"> </v>
      </c>
      <c r="BY75" s="362" t="str">
        <f t="shared" si="105"/>
        <v xml:space="preserve"> </v>
      </c>
      <c r="BZ75" s="362" t="str">
        <f t="shared" si="106"/>
        <v xml:space="preserve"> </v>
      </c>
      <c r="CA75" s="362" t="str">
        <f t="shared" si="107"/>
        <v xml:space="preserve"> </v>
      </c>
      <c r="CB75" s="363" t="str">
        <f t="shared" si="108"/>
        <v xml:space="preserve"> </v>
      </c>
      <c r="CC75" s="366" t="str">
        <f t="shared" si="109"/>
        <v xml:space="preserve"> </v>
      </c>
      <c r="CD75" s="367" t="str">
        <f t="shared" si="110"/>
        <v xml:space="preserve"> </v>
      </c>
      <c r="CE75" s="367" t="str">
        <f t="shared" si="111"/>
        <v xml:space="preserve"> </v>
      </c>
      <c r="CF75" s="367" t="str">
        <f t="shared" si="112"/>
        <v xml:space="preserve"> </v>
      </c>
      <c r="CG75" s="367" t="str">
        <f t="shared" si="113"/>
        <v xml:space="preserve"> </v>
      </c>
      <c r="CH75" s="367" t="str">
        <f t="shared" si="114"/>
        <v xml:space="preserve"> </v>
      </c>
      <c r="CI75" s="367" t="str">
        <f t="shared" si="115"/>
        <v xml:space="preserve"> </v>
      </c>
      <c r="CJ75" s="367" t="str">
        <f t="shared" si="116"/>
        <v xml:space="preserve"> </v>
      </c>
      <c r="CK75" s="368" t="str">
        <f t="shared" si="117"/>
        <v xml:space="preserve"> </v>
      </c>
      <c r="CL75" s="369" t="str">
        <f t="shared" si="118"/>
        <v xml:space="preserve"> </v>
      </c>
      <c r="CM75" s="370" t="str">
        <f t="shared" si="165"/>
        <v xml:space="preserve"> </v>
      </c>
      <c r="CN75" s="370" t="str">
        <f t="shared" si="166"/>
        <v xml:space="preserve"> </v>
      </c>
      <c r="CO75" s="370" t="str">
        <f t="shared" si="167"/>
        <v xml:space="preserve"> </v>
      </c>
      <c r="CP75" s="370" t="str">
        <f t="shared" si="168"/>
        <v xml:space="preserve"> </v>
      </c>
      <c r="CQ75" s="370" t="str">
        <f t="shared" si="169"/>
        <v xml:space="preserve"> </v>
      </c>
      <c r="CR75" s="370" t="str">
        <f t="shared" si="119"/>
        <v xml:space="preserve"> </v>
      </c>
      <c r="CS75" s="370" t="str">
        <f t="shared" si="120"/>
        <v xml:space="preserve"> </v>
      </c>
      <c r="CT75" s="370" t="str">
        <f t="shared" si="121"/>
        <v xml:space="preserve"> </v>
      </c>
      <c r="CU75" s="370" t="str">
        <f>IF($A75="N/A"," ",IF('Pricing Inputs'!$AR$23=TRUE,Inputs!$S$22,VLOOKUP($A75,CorrelationTable,2,FALSE)))</f>
        <v xml:space="preserve"> </v>
      </c>
      <c r="CV75" s="371" t="str">
        <f>IF($A75="N/A"," ",F75+G75+(D75*('Pricing Inputs'!X110)))</f>
        <v xml:space="preserve"> </v>
      </c>
      <c r="CW75" s="372" t="str">
        <f>IF($A75="N/A"," ",IF(PV=1,0,'Pricing Inputs'!Y110))</f>
        <v xml:space="preserve"> </v>
      </c>
      <c r="CX75" s="373" t="str">
        <f t="shared" si="122"/>
        <v xml:space="preserve"> </v>
      </c>
      <c r="CY75" s="417" t="str">
        <f>IF($A75="N/A"," ",(IF(MONTH(A75)&gt;=4,IF(MONTH(A75)&lt;=10,Inputs!$S$26,Inputs!$S$27),Inputs!$S$27))*$CX75)</f>
        <v xml:space="preserve"> </v>
      </c>
      <c r="CZ75" s="374" t="str">
        <f t="shared" si="170"/>
        <v xml:space="preserve"> </v>
      </c>
      <c r="DA75" s="446" t="str">
        <f t="shared" si="171"/>
        <v xml:space="preserve"> </v>
      </c>
      <c r="DB75" s="375" t="str">
        <f t="shared" si="172"/>
        <v xml:space="preserve"> </v>
      </c>
      <c r="DC75" s="375" t="str">
        <f t="shared" si="173"/>
        <v xml:space="preserve"> </v>
      </c>
      <c r="DD75" s="376" t="str">
        <f t="shared" si="174"/>
        <v xml:space="preserve"> </v>
      </c>
      <c r="DE75" s="377" t="str">
        <f t="shared" si="175"/>
        <v xml:space="preserve"> </v>
      </c>
      <c r="DF75" s="378" t="str">
        <f t="shared" si="176"/>
        <v xml:space="preserve"> </v>
      </c>
      <c r="DG75" s="379" t="str">
        <f t="shared" si="177"/>
        <v xml:space="preserve"> </v>
      </c>
      <c r="DH75" s="380" t="str">
        <f>IF($A75="N/A"," ",IF(Option=1,$D75*Inputs!$S$15*SUM(AS75:BA75),0))</f>
        <v xml:space="preserve"> </v>
      </c>
      <c r="DI75" s="381" t="str">
        <f>IF($A75="N/A"," ",IF(Option=1,$D75*Inputs!$S$16*SUM(AS75:BA75),0))</f>
        <v xml:space="preserve"> </v>
      </c>
      <c r="DJ75" s="463" t="str">
        <f t="shared" si="178"/>
        <v xml:space="preserve"> </v>
      </c>
      <c r="DK75" s="463" t="str">
        <f t="shared" si="179"/>
        <v xml:space="preserve"> </v>
      </c>
      <c r="DL75" s="463" t="str">
        <f t="shared" si="180"/>
        <v xml:space="preserve"> </v>
      </c>
      <c r="DM75" s="463" t="str">
        <f t="shared" si="181"/>
        <v xml:space="preserve"> </v>
      </c>
    </row>
    <row r="76" spans="1:117" x14ac:dyDescent="0.2">
      <c r="A76" s="343" t="str">
        <f>IF(A75="N/A","N/A",IF(EDATE(A75,1)&gt;Inputs!$S$5,"N/A",EDATE(A75,1)))</f>
        <v>N/A</v>
      </c>
      <c r="B76" s="344" t="str">
        <f t="shared" si="123"/>
        <v xml:space="preserve"> </v>
      </c>
      <c r="C76" s="345" t="str">
        <f t="shared" si="124"/>
        <v xml:space="preserve"> </v>
      </c>
      <c r="D76" s="346" t="str">
        <f t="shared" si="125"/>
        <v xml:space="preserve"> </v>
      </c>
      <c r="E76" s="347" t="str">
        <f t="shared" si="126"/>
        <v xml:space="preserve"> </v>
      </c>
      <c r="F76" s="348" t="str">
        <f t="shared" si="127"/>
        <v xml:space="preserve"> </v>
      </c>
      <c r="G76" s="348" t="str">
        <f>IF(A76="N/A"," ",Perstart/VLOOKUP(Dayrun,'Pricing Inputs'!$AQ$4:$AS$14,3)/(CY76/CX76))</f>
        <v xml:space="preserve"> </v>
      </c>
      <c r="H76" s="349" t="str">
        <f t="shared" si="128"/>
        <v xml:space="preserve"> </v>
      </c>
      <c r="I76" s="350" t="str">
        <f t="shared" si="129"/>
        <v xml:space="preserve"> </v>
      </c>
      <c r="J76" s="351" t="str">
        <f t="shared" si="130"/>
        <v xml:space="preserve"> </v>
      </c>
      <c r="K76" s="351" t="str">
        <f t="shared" si="131"/>
        <v xml:space="preserve"> </v>
      </c>
      <c r="L76" s="351" t="str">
        <f t="shared" si="132"/>
        <v xml:space="preserve"> </v>
      </c>
      <c r="M76" s="351" t="str">
        <f t="shared" si="133"/>
        <v xml:space="preserve"> </v>
      </c>
      <c r="N76" s="351" t="str">
        <f t="shared" si="134"/>
        <v xml:space="preserve"> </v>
      </c>
      <c r="O76" s="351" t="str">
        <f t="shared" si="135"/>
        <v xml:space="preserve"> </v>
      </c>
      <c r="P76" s="351" t="str">
        <f t="shared" si="136"/>
        <v xml:space="preserve"> </v>
      </c>
      <c r="Q76" s="352" t="str">
        <f t="shared" si="137"/>
        <v xml:space="preserve"> </v>
      </c>
      <c r="R76" s="353" t="str">
        <f t="shared" si="138"/>
        <v xml:space="preserve"> </v>
      </c>
      <c r="S76" s="347" t="str">
        <f t="shared" si="139"/>
        <v xml:space="preserve"> </v>
      </c>
      <c r="T76" s="347" t="str">
        <f t="shared" si="140"/>
        <v xml:space="preserve"> </v>
      </c>
      <c r="U76" s="347" t="str">
        <f t="shared" si="141"/>
        <v xml:space="preserve"> </v>
      </c>
      <c r="V76" s="347" t="str">
        <f t="shared" si="142"/>
        <v xml:space="preserve"> </v>
      </c>
      <c r="W76" s="347" t="str">
        <f t="shared" si="143"/>
        <v xml:space="preserve"> </v>
      </c>
      <c r="X76" s="347" t="str">
        <f t="shared" si="144"/>
        <v xml:space="preserve"> </v>
      </c>
      <c r="Y76" s="347" t="str">
        <f t="shared" si="145"/>
        <v xml:space="preserve"> </v>
      </c>
      <c r="Z76" s="354" t="str">
        <f t="shared" si="146"/>
        <v xml:space="preserve"> </v>
      </c>
      <c r="AA76" s="350" t="str">
        <f>IF($A76="N/A"," ",IF(Dayrun&gt;=3,(MAX(0,(_xll.xSPRDOPT(I76,($E76-'Pricing Inputs'!$X111*$D76),$CV76,0,($CN76+IF(Smile=TRUE,VLOOKUP(MAX(-5,$H76-I76),Volsmile,2),0)),$CT76,$CU76,($A76-DateToday)+15,ABS(Option-2),0)-R76))),0))</f>
        <v xml:space="preserve"> </v>
      </c>
      <c r="AB76" s="351" t="str">
        <f>IF($A76="N/A"," ",IF(Dayrun&gt;=6,MAX(0,(_xll.xSPRDOPT(J76,($E76-'Pricing Inputs'!$X111*$D76),$CV76,0,($CN76+IF(Smile=TRUE,VLOOKUP(MAX(-5,$H76-J76),Volsmile,2),0)),$CT76,$CU76,($A76-DateToday)+15,ABS(Option-2),0)-S76)),0))</f>
        <v xml:space="preserve"> </v>
      </c>
      <c r="AC76" s="351" t="str">
        <f>IF($A76="N/A"," ",IF(OR(Dayrun&lt;=2,Dayrun&gt;=9),IF(OffPeakEx=TRUE,MAX(0,(_xll.xSPRDOPT(K76,($E76-'Pricing Inputs'!$X111*$D76),$CV76,0,($CQ76+IF(Smile=TRUE,VLOOKUP(MAX(-5,$H76-K76),Volsmile,2),0)),$CT76,$CU76,($A76-DateToday)+15,ABS(Option-2),0)-T76)),0),0))</f>
        <v xml:space="preserve"> </v>
      </c>
      <c r="AD76" s="351" t="str">
        <f>IF($A76="N/A"," ",IF(OR(Dayrun=1,Dayrun=4,Dayrun=5,Dayrun=7,Dayrun=8,Dayrun=10,Dayrun=11),MAX(0,(_xll.xSPRDOPT(L76,($E76-'Pricing Inputs'!$X111*$D76),$CV76,0,($CQ76+IF(Smile=TRUE,VLOOKUP(MAX(-5,$H76-L76),Volsmile,2),0)),$CT76,$CU76,($A76-DateToday)+15,ABS(Option-2),0)-U76)),0))</f>
        <v xml:space="preserve"> </v>
      </c>
      <c r="AE76" s="351" t="str">
        <f>IF($A76="N/A"," ",IF(OR(Dayrun=1,Dayrun=7,Dayrun=8,Dayrun=10,Dayrun=11),MAX(0,(_xll.xSPRDOPT(M76,($E76-'Pricing Inputs'!$X111*$D76),$CV76,0,($CQ76+IF(Smile=TRUE,VLOOKUP(MAX(-5,$H76-M76),Volsmile,2),0)),$CT76,$CU76,($A76-DateToday)+15,ABS(Option-2),0)-V76)),0))</f>
        <v xml:space="preserve"> </v>
      </c>
      <c r="AF76" s="351" t="str">
        <f>IF($A76="N/A"," ",IF(OR(Dayrun&lt;=2,Dayrun&gt;=10),IF(OffPeakEx=TRUE,MAX(0,(_xll.xSPRDOPT(N76,($E76-'Pricing Inputs'!$X111*$D76),$CV76,0,($CQ76+IF(Smile=TRUE,VLOOKUP(MAX(-5,$H76-N76),Volsmile,2),0)),$CT76,$CU76,($A76-DateToday)+15,ABS(Option-2),0)-W76)),0),0))</f>
        <v xml:space="preserve"> </v>
      </c>
      <c r="AG76" s="351" t="str">
        <f>IF($A76="N/A"," ",IF(OR(Dayrun=1,Dayrun=5,Dayrun=8,Dayrun=11),MAX(0,(_xll.xSPRDOPT(O76,($E76-'Pricing Inputs'!$X111*$D76),$CV76,0,($CQ76+IF(Smile=TRUE,VLOOKUP(MAX(-5,$H76-O76),Volsmile,2),0)),$CT76,$CU76,($A76-DateToday)+15,ABS(Option-2),0)-X76)),0))</f>
        <v xml:space="preserve"> </v>
      </c>
      <c r="AH76" s="351" t="str">
        <f>IF($A76="N/A"," ",IF(OR(Dayrun=1,Dayrun=8,Dayrun=11),MAX(0,(_xll.xSPRDOPT(P76,($E76-'Pricing Inputs'!$X111*$D76),$CV76,0,($CQ76+IF(Smile=TRUE,VLOOKUP(MAX(-5,$H76-P76),Volsmile,2),0)),$CT76,$CU76,($A76-DateToday)+15,ABS(Option-2),0)-Y76)),0))</f>
        <v xml:space="preserve"> </v>
      </c>
      <c r="AI76" s="351" t="str">
        <f>IF($A76="N/A"," ",IF(OR(Dayrun&lt;=2,Dayrun&gt;=11),IF(OffPeakEx=TRUE,MAX(0,(_xll.xSPRDOPT(Q76,($E76-'Pricing Inputs'!$X111*$D76),$CV76,0,($CQ76+IF(Smile=TRUE,VLOOKUP(MAX(-5,$H76-Q76),Volsmile,2),0)),$CT76,$CU76,($A76-DateToday)+15,ABS(Option-2),0)-Z76)),0),0))</f>
        <v xml:space="preserve"> </v>
      </c>
      <c r="AJ76" s="355" t="str">
        <f t="shared" si="147"/>
        <v xml:space="preserve"> </v>
      </c>
      <c r="AK76" s="356" t="str">
        <f t="shared" si="148"/>
        <v xml:space="preserve"> </v>
      </c>
      <c r="AL76" s="356" t="str">
        <f t="shared" si="149"/>
        <v xml:space="preserve"> </v>
      </c>
      <c r="AM76" s="356" t="str">
        <f t="shared" si="150"/>
        <v xml:space="preserve"> </v>
      </c>
      <c r="AN76" s="356" t="str">
        <f t="shared" si="151"/>
        <v xml:space="preserve"> </v>
      </c>
      <c r="AO76" s="356" t="str">
        <f t="shared" si="152"/>
        <v xml:space="preserve"> </v>
      </c>
      <c r="AP76" s="356" t="str">
        <f t="shared" si="153"/>
        <v xml:space="preserve"> </v>
      </c>
      <c r="AQ76" s="356" t="str">
        <f t="shared" si="154"/>
        <v xml:space="preserve"> </v>
      </c>
      <c r="AR76" s="357" t="str">
        <f t="shared" si="155"/>
        <v xml:space="preserve"> </v>
      </c>
      <c r="AS76" s="364" t="str">
        <f t="shared" si="156"/>
        <v xml:space="preserve"> </v>
      </c>
      <c r="AT76" s="364" t="str">
        <f t="shared" si="157"/>
        <v xml:space="preserve"> </v>
      </c>
      <c r="AU76" s="364" t="str">
        <f t="shared" si="158"/>
        <v xml:space="preserve"> </v>
      </c>
      <c r="AV76" s="364" t="str">
        <f t="shared" si="159"/>
        <v xml:space="preserve"> </v>
      </c>
      <c r="AW76" s="364" t="str">
        <f t="shared" si="160"/>
        <v xml:space="preserve"> </v>
      </c>
      <c r="AX76" s="364" t="str">
        <f t="shared" si="161"/>
        <v xml:space="preserve"> </v>
      </c>
      <c r="AY76" s="364" t="str">
        <f t="shared" si="162"/>
        <v xml:space="preserve"> </v>
      </c>
      <c r="AZ76" s="364" t="str">
        <f t="shared" si="163"/>
        <v xml:space="preserve"> </v>
      </c>
      <c r="BA76" s="365" t="str">
        <f t="shared" si="164"/>
        <v xml:space="preserve"> </v>
      </c>
      <c r="BB76" s="461" t="str">
        <f>IF($A76="N/A"," ",IF(Dayrun&gt;=3,(MAX(0,(_xll.xSPRDOPT(I76,($E76-'Pricing Inputs'!$X111*$D76),$CV76,0,($CN76+IF(Smile=TRUE,VLOOKUP(MAX(-5,$H76-I76),Volsmile,2),0)),$CT76,$CU76,($A76-DateToday)+15,ABS(Option-2),1)*DE76*8))),0))</f>
        <v xml:space="preserve"> </v>
      </c>
      <c r="BC76" s="460" t="str">
        <f>IF($A76="N/A"," ",IF(Dayrun&gt;=6,MAX(0,(_xll.xSPRDOPT(J76,($E76-'Pricing Inputs'!$X111*$D76),$CV76,0,($CN76+IF(Smile=TRUE,VLOOKUP(MAX(-5,$H76-J76),Volsmile,2),0)),$CT76,$CU76,($A76-DateToday)+15,ABS(Option-2),1)*DE76*8)),0))</f>
        <v xml:space="preserve"> </v>
      </c>
      <c r="BD76" s="460" t="str">
        <f>IF($A76="N/A"," ",IF(OR(Dayrun&lt;=2,Dayrun&gt;=9),IF(OffPeakEx=TRUE,MAX(0,(_xll.xSPRDOPT(K76,($E76-'Pricing Inputs'!$X111*$D76),$CV76,0,($CQ76+IF(Smile=TRUE,VLOOKUP(MAX(-5,$H76-K76),Volsmile,2),0)),$CT76,$CU76,($A76-DateToday)+15,ABS(Option-2),1)*DE76*8)),0),0))</f>
        <v xml:space="preserve"> </v>
      </c>
      <c r="BE76" s="460" t="str">
        <f>IF($A76="N/A"," ",IF(OR(Dayrun=1,Dayrun=4,Dayrun=5,Dayrun=7,Dayrun=8,Dayrun=10,Dayrun=11),MAX(0,(_xll.xSPRDOPT(L76,($E76-'Pricing Inputs'!$X111*$D76),$CV76,0,($CQ76+IF(Smile=TRUE,VLOOKUP(MAX(-5,$H76-L76),Volsmile,2),0)),$CT76,$CU76,($A76-DateToday)+15,ABS(Option-2),1)*DF76*8)),0))</f>
        <v xml:space="preserve"> </v>
      </c>
      <c r="BF76" s="460" t="str">
        <f>IF($A76="N/A"," ",IF(OR(Dayrun=1,Dayrun=7,Dayrun=8,Dayrun=10,Dayrun=11),MAX(0,(_xll.xSPRDOPT(M76,($E76-'Pricing Inputs'!$X111*$D76),$CV76,0,($CQ76+IF(Smile=TRUE,VLOOKUP(MAX(-5,$H76-M76),Volsmile,2),0)),$CT76,$CU76,($A76-DateToday)+15,ABS(Option-2),1)*DF76*8)),0))</f>
        <v xml:space="preserve"> </v>
      </c>
      <c r="BG76" s="460" t="str">
        <f>IF($A76="N/A"," ",IF(OR(Dayrun&lt;=2,Dayrun&gt;=10),IF(OffPeakEx=TRUE,MAX(0,(_xll.xSPRDOPT(N76,($E76-'Pricing Inputs'!$X111*$D76),$CV76,0,($CQ76+IF(Smile=TRUE,VLOOKUP(MAX(-5,$H76-N76),Volsmile,2),0)),$CT76,$CU76,($A76-DateToday)+15,ABS(Option-2),1)*DF76*8)),0),0))</f>
        <v xml:space="preserve"> </v>
      </c>
      <c r="BH76" s="460" t="str">
        <f>IF($A76="N/A"," ",IF(OR(Dayrun=1,Dayrun=5,Dayrun=8,Dayrun=11),MAX(0,(_xll.xSPRDOPT(O76,($E76-'Pricing Inputs'!$X111*$D76),$CV76,0,($CQ76+IF(Smile=TRUE,VLOOKUP(MAX(-5,$H76-O76),Volsmile,2),0)),$CT76,$CU76,($A76-DateToday)+15,ABS(Option-2),1)*DG76*8)),0))</f>
        <v xml:space="preserve"> </v>
      </c>
      <c r="BI76" s="460" t="str">
        <f>IF($A76="N/A"," ",IF(OR(Dayrun=1,Dayrun=8,Dayrun=11),MAX(0,(_xll.xSPRDOPT(P76,($E76-'Pricing Inputs'!$X111*$D76),$CV76,0,($CQ76+IF(Smile=TRUE,VLOOKUP(MAX(-5,$H76-P76),Volsmile,2),0)),$CT76,$CU76,($A76-DateToday)+15,ABS(Option-2),1)*DG76*8)),0))</f>
        <v xml:space="preserve"> </v>
      </c>
      <c r="BJ76" s="462" t="str">
        <f>IF($A76="N/A"," ",IF(OR(Dayrun&lt;=2,Dayrun&gt;=11),IF(OffPeakEx=TRUE,MAX(0,(_xll.xSPRDOPT(Q76,($E76-'Pricing Inputs'!$X111*$D76),$CV76,0,($CQ76+IF(Smile=TRUE,VLOOKUP(MAX(-5,$H76-Q76),Volsmile,2),0)),$CT76,$CU76,($A76-DateToday)+15,ABS(Option-2),1)*DG76*8)),0),0))</f>
        <v xml:space="preserve"> </v>
      </c>
      <c r="BK76" s="358" t="str">
        <f t="shared" si="91"/>
        <v xml:space="preserve"> </v>
      </c>
      <c r="BL76" s="359" t="str">
        <f t="shared" si="92"/>
        <v xml:space="preserve"> </v>
      </c>
      <c r="BM76" s="359" t="str">
        <f t="shared" si="93"/>
        <v xml:space="preserve"> </v>
      </c>
      <c r="BN76" s="359" t="str">
        <f t="shared" si="94"/>
        <v xml:space="preserve"> </v>
      </c>
      <c r="BO76" s="359" t="str">
        <f t="shared" si="95"/>
        <v xml:space="preserve"> </v>
      </c>
      <c r="BP76" s="359" t="str">
        <f t="shared" si="96"/>
        <v xml:space="preserve"> </v>
      </c>
      <c r="BQ76" s="359" t="str">
        <f t="shared" si="97"/>
        <v xml:space="preserve"> </v>
      </c>
      <c r="BR76" s="359" t="str">
        <f t="shared" si="98"/>
        <v xml:space="preserve"> </v>
      </c>
      <c r="BS76" s="360" t="str">
        <f t="shared" si="99"/>
        <v xml:space="preserve"> </v>
      </c>
      <c r="BT76" s="361" t="str">
        <f t="shared" si="100"/>
        <v xml:space="preserve"> </v>
      </c>
      <c r="BU76" s="362" t="str">
        <f t="shared" si="101"/>
        <v xml:space="preserve"> </v>
      </c>
      <c r="BV76" s="362" t="str">
        <f t="shared" si="102"/>
        <v xml:space="preserve"> </v>
      </c>
      <c r="BW76" s="362" t="str">
        <f t="shared" si="103"/>
        <v xml:space="preserve"> </v>
      </c>
      <c r="BX76" s="362" t="str">
        <f t="shared" si="104"/>
        <v xml:space="preserve"> </v>
      </c>
      <c r="BY76" s="362" t="str">
        <f t="shared" si="105"/>
        <v xml:space="preserve"> </v>
      </c>
      <c r="BZ76" s="362" t="str">
        <f t="shared" si="106"/>
        <v xml:space="preserve"> </v>
      </c>
      <c r="CA76" s="362" t="str">
        <f t="shared" si="107"/>
        <v xml:space="preserve"> </v>
      </c>
      <c r="CB76" s="363" t="str">
        <f t="shared" si="108"/>
        <v xml:space="preserve"> </v>
      </c>
      <c r="CC76" s="366" t="str">
        <f t="shared" si="109"/>
        <v xml:space="preserve"> </v>
      </c>
      <c r="CD76" s="367" t="str">
        <f t="shared" si="110"/>
        <v xml:space="preserve"> </v>
      </c>
      <c r="CE76" s="367" t="str">
        <f t="shared" si="111"/>
        <v xml:space="preserve"> </v>
      </c>
      <c r="CF76" s="367" t="str">
        <f t="shared" si="112"/>
        <v xml:space="preserve"> </v>
      </c>
      <c r="CG76" s="367" t="str">
        <f t="shared" si="113"/>
        <v xml:space="preserve"> </v>
      </c>
      <c r="CH76" s="367" t="str">
        <f t="shared" si="114"/>
        <v xml:space="preserve"> </v>
      </c>
      <c r="CI76" s="367" t="str">
        <f t="shared" si="115"/>
        <v xml:space="preserve"> </v>
      </c>
      <c r="CJ76" s="367" t="str">
        <f t="shared" si="116"/>
        <v xml:space="preserve"> </v>
      </c>
      <c r="CK76" s="368" t="str">
        <f t="shared" si="117"/>
        <v xml:space="preserve"> </v>
      </c>
      <c r="CL76" s="369" t="str">
        <f t="shared" si="118"/>
        <v xml:space="preserve"> </v>
      </c>
      <c r="CM76" s="370" t="str">
        <f t="shared" si="165"/>
        <v xml:space="preserve"> </v>
      </c>
      <c r="CN76" s="370" t="str">
        <f t="shared" si="166"/>
        <v xml:space="preserve"> </v>
      </c>
      <c r="CO76" s="370" t="str">
        <f t="shared" si="167"/>
        <v xml:space="preserve"> </v>
      </c>
      <c r="CP76" s="370" t="str">
        <f t="shared" si="168"/>
        <v xml:space="preserve"> </v>
      </c>
      <c r="CQ76" s="370" t="str">
        <f t="shared" si="169"/>
        <v xml:space="preserve"> </v>
      </c>
      <c r="CR76" s="370" t="str">
        <f t="shared" si="119"/>
        <v xml:space="preserve"> </v>
      </c>
      <c r="CS76" s="370" t="str">
        <f t="shared" si="120"/>
        <v xml:space="preserve"> </v>
      </c>
      <c r="CT76" s="370" t="str">
        <f t="shared" si="121"/>
        <v xml:space="preserve"> </v>
      </c>
      <c r="CU76" s="370" t="str">
        <f>IF($A76="N/A"," ",IF('Pricing Inputs'!$AR$23=TRUE,Inputs!$S$22,VLOOKUP($A76,CorrelationTable,2,FALSE)))</f>
        <v xml:space="preserve"> </v>
      </c>
      <c r="CV76" s="371" t="str">
        <f>IF($A76="N/A"," ",F76+G76+(D76*('Pricing Inputs'!X111)))</f>
        <v xml:space="preserve"> </v>
      </c>
      <c r="CW76" s="372" t="str">
        <f>IF($A76="N/A"," ",IF(PV=1,0,'Pricing Inputs'!Y111))</f>
        <v xml:space="preserve"> </v>
      </c>
      <c r="CX76" s="373" t="str">
        <f t="shared" si="122"/>
        <v xml:space="preserve"> </v>
      </c>
      <c r="CY76" s="417" t="str">
        <f>IF($A76="N/A"," ",(IF(MONTH(A76)&gt;=4,IF(MONTH(A76)&lt;=10,Inputs!$S$26,Inputs!$S$27),Inputs!$S$27))*$CX76)</f>
        <v xml:space="preserve"> </v>
      </c>
      <c r="CZ76" s="374" t="str">
        <f t="shared" si="170"/>
        <v xml:space="preserve"> </v>
      </c>
      <c r="DA76" s="446" t="str">
        <f t="shared" si="171"/>
        <v xml:space="preserve"> </v>
      </c>
      <c r="DB76" s="375" t="str">
        <f t="shared" si="172"/>
        <v xml:space="preserve"> </v>
      </c>
      <c r="DC76" s="375" t="str">
        <f t="shared" si="173"/>
        <v xml:space="preserve"> </v>
      </c>
      <c r="DD76" s="376" t="str">
        <f t="shared" si="174"/>
        <v xml:space="preserve"> </v>
      </c>
      <c r="DE76" s="377" t="str">
        <f t="shared" si="175"/>
        <v xml:space="preserve"> </v>
      </c>
      <c r="DF76" s="378" t="str">
        <f t="shared" si="176"/>
        <v xml:space="preserve"> </v>
      </c>
      <c r="DG76" s="379" t="str">
        <f t="shared" si="177"/>
        <v xml:space="preserve"> </v>
      </c>
      <c r="DH76" s="380" t="str">
        <f>IF($A76="N/A"," ",IF(Option=1,$D76*Inputs!$S$15*SUM(AS76:BA76),0))</f>
        <v xml:space="preserve"> </v>
      </c>
      <c r="DI76" s="381" t="str">
        <f>IF($A76="N/A"," ",IF(Option=1,$D76*Inputs!$S$16*SUM(AS76:BA76),0))</f>
        <v xml:space="preserve"> </v>
      </c>
      <c r="DJ76" s="463" t="str">
        <f t="shared" si="178"/>
        <v xml:space="preserve"> </v>
      </c>
      <c r="DK76" s="463" t="str">
        <f t="shared" si="179"/>
        <v xml:space="preserve"> </v>
      </c>
      <c r="DL76" s="463" t="str">
        <f t="shared" si="180"/>
        <v xml:space="preserve"> </v>
      </c>
      <c r="DM76" s="463" t="str">
        <f t="shared" si="181"/>
        <v xml:space="preserve"> </v>
      </c>
    </row>
    <row r="77" spans="1:117" x14ac:dyDescent="0.2">
      <c r="A77" s="343" t="str">
        <f>IF(A76="N/A","N/A",IF(EDATE(A76,1)&gt;Inputs!$S$5,"N/A",EDATE(A76,1)))</f>
        <v>N/A</v>
      </c>
      <c r="B77" s="344" t="str">
        <f t="shared" si="123"/>
        <v xml:space="preserve"> </v>
      </c>
      <c r="C77" s="345" t="str">
        <f t="shared" si="124"/>
        <v xml:space="preserve"> </v>
      </c>
      <c r="D77" s="346" t="str">
        <f t="shared" si="125"/>
        <v xml:space="preserve"> </v>
      </c>
      <c r="E77" s="347" t="str">
        <f t="shared" si="126"/>
        <v xml:space="preserve"> </v>
      </c>
      <c r="F77" s="348" t="str">
        <f t="shared" si="127"/>
        <v xml:space="preserve"> </v>
      </c>
      <c r="G77" s="348" t="str">
        <f>IF(A77="N/A"," ",Perstart/VLOOKUP(Dayrun,'Pricing Inputs'!$AQ$4:$AS$14,3)/(CY77/CX77))</f>
        <v xml:space="preserve"> </v>
      </c>
      <c r="H77" s="349" t="str">
        <f t="shared" si="128"/>
        <v xml:space="preserve"> </v>
      </c>
      <c r="I77" s="350" t="str">
        <f t="shared" si="129"/>
        <v xml:space="preserve"> </v>
      </c>
      <c r="J77" s="351" t="str">
        <f t="shared" si="130"/>
        <v xml:space="preserve"> </v>
      </c>
      <c r="K77" s="351" t="str">
        <f t="shared" si="131"/>
        <v xml:space="preserve"> </v>
      </c>
      <c r="L77" s="351" t="str">
        <f t="shared" si="132"/>
        <v xml:space="preserve"> </v>
      </c>
      <c r="M77" s="351" t="str">
        <f t="shared" si="133"/>
        <v xml:space="preserve"> </v>
      </c>
      <c r="N77" s="351" t="str">
        <f t="shared" si="134"/>
        <v xml:space="preserve"> </v>
      </c>
      <c r="O77" s="351" t="str">
        <f t="shared" si="135"/>
        <v xml:space="preserve"> </v>
      </c>
      <c r="P77" s="351" t="str">
        <f t="shared" si="136"/>
        <v xml:space="preserve"> </v>
      </c>
      <c r="Q77" s="352" t="str">
        <f t="shared" si="137"/>
        <v xml:space="preserve"> </v>
      </c>
      <c r="R77" s="353" t="str">
        <f t="shared" si="138"/>
        <v xml:space="preserve"> </v>
      </c>
      <c r="S77" s="347" t="str">
        <f t="shared" si="139"/>
        <v xml:space="preserve"> </v>
      </c>
      <c r="T77" s="347" t="str">
        <f t="shared" si="140"/>
        <v xml:space="preserve"> </v>
      </c>
      <c r="U77" s="347" t="str">
        <f t="shared" si="141"/>
        <v xml:space="preserve"> </v>
      </c>
      <c r="V77" s="347" t="str">
        <f t="shared" si="142"/>
        <v xml:space="preserve"> </v>
      </c>
      <c r="W77" s="347" t="str">
        <f t="shared" si="143"/>
        <v xml:space="preserve"> </v>
      </c>
      <c r="X77" s="347" t="str">
        <f t="shared" si="144"/>
        <v xml:space="preserve"> </v>
      </c>
      <c r="Y77" s="347" t="str">
        <f t="shared" si="145"/>
        <v xml:space="preserve"> </v>
      </c>
      <c r="Z77" s="354" t="str">
        <f t="shared" si="146"/>
        <v xml:space="preserve"> </v>
      </c>
      <c r="AA77" s="350" t="str">
        <f>IF($A77="N/A"," ",IF(Dayrun&gt;=3,(MAX(0,(_xll.xSPRDOPT(I77,($E77-'Pricing Inputs'!$X112*$D77),$CV77,0,($CN77+IF(Smile=TRUE,VLOOKUP(MAX(-5,$H77-I77),Volsmile,2),0)),$CT77,$CU77,($A77-DateToday)+15,ABS(Option-2),0)-R77))),0))</f>
        <v xml:space="preserve"> </v>
      </c>
      <c r="AB77" s="351" t="str">
        <f>IF($A77="N/A"," ",IF(Dayrun&gt;=6,MAX(0,(_xll.xSPRDOPT(J77,($E77-'Pricing Inputs'!$X112*$D77),$CV77,0,($CN77+IF(Smile=TRUE,VLOOKUP(MAX(-5,$H77-J77),Volsmile,2),0)),$CT77,$CU77,($A77-DateToday)+15,ABS(Option-2),0)-S77)),0))</f>
        <v xml:space="preserve"> </v>
      </c>
      <c r="AC77" s="351" t="str">
        <f>IF($A77="N/A"," ",IF(OR(Dayrun&lt;=2,Dayrun&gt;=9),IF(OffPeakEx=TRUE,MAX(0,(_xll.xSPRDOPT(K77,($E77-'Pricing Inputs'!$X112*$D77),$CV77,0,($CQ77+IF(Smile=TRUE,VLOOKUP(MAX(-5,$H77-K77),Volsmile,2),0)),$CT77,$CU77,($A77-DateToday)+15,ABS(Option-2),0)-T77)),0),0))</f>
        <v xml:space="preserve"> </v>
      </c>
      <c r="AD77" s="351" t="str">
        <f>IF($A77="N/A"," ",IF(OR(Dayrun=1,Dayrun=4,Dayrun=5,Dayrun=7,Dayrun=8,Dayrun=10,Dayrun=11),MAX(0,(_xll.xSPRDOPT(L77,($E77-'Pricing Inputs'!$X112*$D77),$CV77,0,($CQ77+IF(Smile=TRUE,VLOOKUP(MAX(-5,$H77-L77),Volsmile,2),0)),$CT77,$CU77,($A77-DateToday)+15,ABS(Option-2),0)-U77)),0))</f>
        <v xml:space="preserve"> </v>
      </c>
      <c r="AE77" s="351" t="str">
        <f>IF($A77="N/A"," ",IF(OR(Dayrun=1,Dayrun=7,Dayrun=8,Dayrun=10,Dayrun=11),MAX(0,(_xll.xSPRDOPT(M77,($E77-'Pricing Inputs'!$X112*$D77),$CV77,0,($CQ77+IF(Smile=TRUE,VLOOKUP(MAX(-5,$H77-M77),Volsmile,2),0)),$CT77,$CU77,($A77-DateToday)+15,ABS(Option-2),0)-V77)),0))</f>
        <v xml:space="preserve"> </v>
      </c>
      <c r="AF77" s="351" t="str">
        <f>IF($A77="N/A"," ",IF(OR(Dayrun&lt;=2,Dayrun&gt;=10),IF(OffPeakEx=TRUE,MAX(0,(_xll.xSPRDOPT(N77,($E77-'Pricing Inputs'!$X112*$D77),$CV77,0,($CQ77+IF(Smile=TRUE,VLOOKUP(MAX(-5,$H77-N77),Volsmile,2),0)),$CT77,$CU77,($A77-DateToday)+15,ABS(Option-2),0)-W77)),0),0))</f>
        <v xml:space="preserve"> </v>
      </c>
      <c r="AG77" s="351" t="str">
        <f>IF($A77="N/A"," ",IF(OR(Dayrun=1,Dayrun=5,Dayrun=8,Dayrun=11),MAX(0,(_xll.xSPRDOPT(O77,($E77-'Pricing Inputs'!$X112*$D77),$CV77,0,($CQ77+IF(Smile=TRUE,VLOOKUP(MAX(-5,$H77-O77),Volsmile,2),0)),$CT77,$CU77,($A77-DateToday)+15,ABS(Option-2),0)-X77)),0))</f>
        <v xml:space="preserve"> </v>
      </c>
      <c r="AH77" s="351" t="str">
        <f>IF($A77="N/A"," ",IF(OR(Dayrun=1,Dayrun=8,Dayrun=11),MAX(0,(_xll.xSPRDOPT(P77,($E77-'Pricing Inputs'!$X112*$D77),$CV77,0,($CQ77+IF(Smile=TRUE,VLOOKUP(MAX(-5,$H77-P77),Volsmile,2),0)),$CT77,$CU77,($A77-DateToday)+15,ABS(Option-2),0)-Y77)),0))</f>
        <v xml:space="preserve"> </v>
      </c>
      <c r="AI77" s="351" t="str">
        <f>IF($A77="N/A"," ",IF(OR(Dayrun&lt;=2,Dayrun&gt;=11),IF(OffPeakEx=TRUE,MAX(0,(_xll.xSPRDOPT(Q77,($E77-'Pricing Inputs'!$X112*$D77),$CV77,0,($CQ77+IF(Smile=TRUE,VLOOKUP(MAX(-5,$H77-Q77),Volsmile,2),0)),$CT77,$CU77,($A77-DateToday)+15,ABS(Option-2),0)-Z77)),0),0))</f>
        <v xml:space="preserve"> </v>
      </c>
      <c r="AJ77" s="355" t="str">
        <f t="shared" si="147"/>
        <v xml:space="preserve"> </v>
      </c>
      <c r="AK77" s="356" t="str">
        <f t="shared" si="148"/>
        <v xml:space="preserve"> </v>
      </c>
      <c r="AL77" s="356" t="str">
        <f t="shared" si="149"/>
        <v xml:space="preserve"> </v>
      </c>
      <c r="AM77" s="356" t="str">
        <f t="shared" si="150"/>
        <v xml:space="preserve"> </v>
      </c>
      <c r="AN77" s="356" t="str">
        <f t="shared" si="151"/>
        <v xml:space="preserve"> </v>
      </c>
      <c r="AO77" s="356" t="str">
        <f t="shared" si="152"/>
        <v xml:space="preserve"> </v>
      </c>
      <c r="AP77" s="356" t="str">
        <f t="shared" si="153"/>
        <v xml:space="preserve"> </v>
      </c>
      <c r="AQ77" s="356" t="str">
        <f t="shared" si="154"/>
        <v xml:space="preserve"> </v>
      </c>
      <c r="AR77" s="357" t="str">
        <f t="shared" si="155"/>
        <v xml:space="preserve"> </v>
      </c>
      <c r="AS77" s="364" t="str">
        <f t="shared" si="156"/>
        <v xml:space="preserve"> </v>
      </c>
      <c r="AT77" s="364" t="str">
        <f t="shared" si="157"/>
        <v xml:space="preserve"> </v>
      </c>
      <c r="AU77" s="364" t="str">
        <f t="shared" si="158"/>
        <v xml:space="preserve"> </v>
      </c>
      <c r="AV77" s="364" t="str">
        <f t="shared" si="159"/>
        <v xml:space="preserve"> </v>
      </c>
      <c r="AW77" s="364" t="str">
        <f t="shared" si="160"/>
        <v xml:space="preserve"> </v>
      </c>
      <c r="AX77" s="364" t="str">
        <f t="shared" si="161"/>
        <v xml:space="preserve"> </v>
      </c>
      <c r="AY77" s="364" t="str">
        <f t="shared" si="162"/>
        <v xml:space="preserve"> </v>
      </c>
      <c r="AZ77" s="364" t="str">
        <f t="shared" si="163"/>
        <v xml:space="preserve"> </v>
      </c>
      <c r="BA77" s="365" t="str">
        <f t="shared" si="164"/>
        <v xml:space="preserve"> </v>
      </c>
      <c r="BB77" s="461" t="str">
        <f>IF($A77="N/A"," ",IF(Dayrun&gt;=3,(MAX(0,(_xll.xSPRDOPT(I77,($E77-'Pricing Inputs'!$X112*$D77),$CV77,0,($CN77+IF(Smile=TRUE,VLOOKUP(MAX(-5,$H77-I77),Volsmile,2),0)),$CT77,$CU77,($A77-DateToday)+15,ABS(Option-2),1)*DE77*8))),0))</f>
        <v xml:space="preserve"> </v>
      </c>
      <c r="BC77" s="460" t="str">
        <f>IF($A77="N/A"," ",IF(Dayrun&gt;=6,MAX(0,(_xll.xSPRDOPT(J77,($E77-'Pricing Inputs'!$X112*$D77),$CV77,0,($CN77+IF(Smile=TRUE,VLOOKUP(MAX(-5,$H77-J77),Volsmile,2),0)),$CT77,$CU77,($A77-DateToday)+15,ABS(Option-2),1)*DE77*8)),0))</f>
        <v xml:space="preserve"> </v>
      </c>
      <c r="BD77" s="460" t="str">
        <f>IF($A77="N/A"," ",IF(OR(Dayrun&lt;=2,Dayrun&gt;=9),IF(OffPeakEx=TRUE,MAX(0,(_xll.xSPRDOPT(K77,($E77-'Pricing Inputs'!$X112*$D77),$CV77,0,($CQ77+IF(Smile=TRUE,VLOOKUP(MAX(-5,$H77-K77),Volsmile,2),0)),$CT77,$CU77,($A77-DateToday)+15,ABS(Option-2),1)*DE77*8)),0),0))</f>
        <v xml:space="preserve"> </v>
      </c>
      <c r="BE77" s="460" t="str">
        <f>IF($A77="N/A"," ",IF(OR(Dayrun=1,Dayrun=4,Dayrun=5,Dayrun=7,Dayrun=8,Dayrun=10,Dayrun=11),MAX(0,(_xll.xSPRDOPT(L77,($E77-'Pricing Inputs'!$X112*$D77),$CV77,0,($CQ77+IF(Smile=TRUE,VLOOKUP(MAX(-5,$H77-L77),Volsmile,2),0)),$CT77,$CU77,($A77-DateToday)+15,ABS(Option-2),1)*DF77*8)),0))</f>
        <v xml:space="preserve"> </v>
      </c>
      <c r="BF77" s="460" t="str">
        <f>IF($A77="N/A"," ",IF(OR(Dayrun=1,Dayrun=7,Dayrun=8,Dayrun=10,Dayrun=11),MAX(0,(_xll.xSPRDOPT(M77,($E77-'Pricing Inputs'!$X112*$D77),$CV77,0,($CQ77+IF(Smile=TRUE,VLOOKUP(MAX(-5,$H77-M77),Volsmile,2),0)),$CT77,$CU77,($A77-DateToday)+15,ABS(Option-2),1)*DF77*8)),0))</f>
        <v xml:space="preserve"> </v>
      </c>
      <c r="BG77" s="460" t="str">
        <f>IF($A77="N/A"," ",IF(OR(Dayrun&lt;=2,Dayrun&gt;=10),IF(OffPeakEx=TRUE,MAX(0,(_xll.xSPRDOPT(N77,($E77-'Pricing Inputs'!$X112*$D77),$CV77,0,($CQ77+IF(Smile=TRUE,VLOOKUP(MAX(-5,$H77-N77),Volsmile,2),0)),$CT77,$CU77,($A77-DateToday)+15,ABS(Option-2),1)*DF77*8)),0),0))</f>
        <v xml:space="preserve"> </v>
      </c>
      <c r="BH77" s="460" t="str">
        <f>IF($A77="N/A"," ",IF(OR(Dayrun=1,Dayrun=5,Dayrun=8,Dayrun=11),MAX(0,(_xll.xSPRDOPT(O77,($E77-'Pricing Inputs'!$X112*$D77),$CV77,0,($CQ77+IF(Smile=TRUE,VLOOKUP(MAX(-5,$H77-O77),Volsmile,2),0)),$CT77,$CU77,($A77-DateToday)+15,ABS(Option-2),1)*DG77*8)),0))</f>
        <v xml:space="preserve"> </v>
      </c>
      <c r="BI77" s="460" t="str">
        <f>IF($A77="N/A"," ",IF(OR(Dayrun=1,Dayrun=8,Dayrun=11),MAX(0,(_xll.xSPRDOPT(P77,($E77-'Pricing Inputs'!$X112*$D77),$CV77,0,($CQ77+IF(Smile=TRUE,VLOOKUP(MAX(-5,$H77-P77),Volsmile,2),0)),$CT77,$CU77,($A77-DateToday)+15,ABS(Option-2),1)*DG77*8)),0))</f>
        <v xml:space="preserve"> </v>
      </c>
      <c r="BJ77" s="462" t="str">
        <f>IF($A77="N/A"," ",IF(OR(Dayrun&lt;=2,Dayrun&gt;=11),IF(OffPeakEx=TRUE,MAX(0,(_xll.xSPRDOPT(Q77,($E77-'Pricing Inputs'!$X112*$D77),$CV77,0,($CQ77+IF(Smile=TRUE,VLOOKUP(MAX(-5,$H77-Q77),Volsmile,2),0)),$CT77,$CU77,($A77-DateToday)+15,ABS(Option-2),1)*DG77*8)),0),0))</f>
        <v xml:space="preserve"> </v>
      </c>
      <c r="BK77" s="358" t="str">
        <f t="shared" si="91"/>
        <v xml:space="preserve"> </v>
      </c>
      <c r="BL77" s="359" t="str">
        <f t="shared" si="92"/>
        <v xml:space="preserve"> </v>
      </c>
      <c r="BM77" s="359" t="str">
        <f t="shared" si="93"/>
        <v xml:space="preserve"> </v>
      </c>
      <c r="BN77" s="359" t="str">
        <f t="shared" si="94"/>
        <v xml:space="preserve"> </v>
      </c>
      <c r="BO77" s="359" t="str">
        <f t="shared" si="95"/>
        <v xml:space="preserve"> </v>
      </c>
      <c r="BP77" s="359" t="str">
        <f t="shared" si="96"/>
        <v xml:space="preserve"> </v>
      </c>
      <c r="BQ77" s="359" t="str">
        <f t="shared" si="97"/>
        <v xml:space="preserve"> </v>
      </c>
      <c r="BR77" s="359" t="str">
        <f t="shared" si="98"/>
        <v xml:space="preserve"> </v>
      </c>
      <c r="BS77" s="360" t="str">
        <f t="shared" si="99"/>
        <v xml:space="preserve"> </v>
      </c>
      <c r="BT77" s="361" t="str">
        <f t="shared" si="100"/>
        <v xml:space="preserve"> </v>
      </c>
      <c r="BU77" s="362" t="str">
        <f t="shared" si="101"/>
        <v xml:space="preserve"> </v>
      </c>
      <c r="BV77" s="362" t="str">
        <f t="shared" si="102"/>
        <v xml:space="preserve"> </v>
      </c>
      <c r="BW77" s="362" t="str">
        <f t="shared" si="103"/>
        <v xml:space="preserve"> </v>
      </c>
      <c r="BX77" s="362" t="str">
        <f t="shared" si="104"/>
        <v xml:space="preserve"> </v>
      </c>
      <c r="BY77" s="362" t="str">
        <f t="shared" si="105"/>
        <v xml:space="preserve"> </v>
      </c>
      <c r="BZ77" s="362" t="str">
        <f t="shared" si="106"/>
        <v xml:space="preserve"> </v>
      </c>
      <c r="CA77" s="362" t="str">
        <f t="shared" si="107"/>
        <v xml:space="preserve"> </v>
      </c>
      <c r="CB77" s="363" t="str">
        <f t="shared" si="108"/>
        <v xml:space="preserve"> </v>
      </c>
      <c r="CC77" s="366" t="str">
        <f t="shared" si="109"/>
        <v xml:space="preserve"> </v>
      </c>
      <c r="CD77" s="367" t="str">
        <f t="shared" si="110"/>
        <v xml:space="preserve"> </v>
      </c>
      <c r="CE77" s="367" t="str">
        <f t="shared" si="111"/>
        <v xml:space="preserve"> </v>
      </c>
      <c r="CF77" s="367" t="str">
        <f t="shared" si="112"/>
        <v xml:space="preserve"> </v>
      </c>
      <c r="CG77" s="367" t="str">
        <f t="shared" si="113"/>
        <v xml:space="preserve"> </v>
      </c>
      <c r="CH77" s="367" t="str">
        <f t="shared" si="114"/>
        <v xml:space="preserve"> </v>
      </c>
      <c r="CI77" s="367" t="str">
        <f t="shared" si="115"/>
        <v xml:space="preserve"> </v>
      </c>
      <c r="CJ77" s="367" t="str">
        <f t="shared" si="116"/>
        <v xml:space="preserve"> </v>
      </c>
      <c r="CK77" s="368" t="str">
        <f t="shared" si="117"/>
        <v xml:space="preserve"> </v>
      </c>
      <c r="CL77" s="369" t="str">
        <f t="shared" si="118"/>
        <v xml:space="preserve"> </v>
      </c>
      <c r="CM77" s="370" t="str">
        <f t="shared" si="165"/>
        <v xml:space="preserve"> </v>
      </c>
      <c r="CN77" s="370" t="str">
        <f t="shared" si="166"/>
        <v xml:space="preserve"> </v>
      </c>
      <c r="CO77" s="370" t="str">
        <f t="shared" si="167"/>
        <v xml:space="preserve"> </v>
      </c>
      <c r="CP77" s="370" t="str">
        <f t="shared" si="168"/>
        <v xml:space="preserve"> </v>
      </c>
      <c r="CQ77" s="370" t="str">
        <f t="shared" si="169"/>
        <v xml:space="preserve"> </v>
      </c>
      <c r="CR77" s="370" t="str">
        <f t="shared" si="119"/>
        <v xml:space="preserve"> </v>
      </c>
      <c r="CS77" s="370" t="str">
        <f t="shared" si="120"/>
        <v xml:space="preserve"> </v>
      </c>
      <c r="CT77" s="370" t="str">
        <f t="shared" si="121"/>
        <v xml:space="preserve"> </v>
      </c>
      <c r="CU77" s="370" t="str">
        <f>IF($A77="N/A"," ",IF('Pricing Inputs'!$AR$23=TRUE,Inputs!$S$22,VLOOKUP($A77,CorrelationTable,2,FALSE)))</f>
        <v xml:space="preserve"> </v>
      </c>
      <c r="CV77" s="371" t="str">
        <f>IF($A77="N/A"," ",F77+G77+(D77*('Pricing Inputs'!X112)))</f>
        <v xml:space="preserve"> </v>
      </c>
      <c r="CW77" s="372" t="str">
        <f>IF($A77="N/A"," ",IF(PV=1,0,'Pricing Inputs'!Y112))</f>
        <v xml:space="preserve"> </v>
      </c>
      <c r="CX77" s="373" t="str">
        <f t="shared" si="122"/>
        <v xml:space="preserve"> </v>
      </c>
      <c r="CY77" s="417" t="str">
        <f>IF($A77="N/A"," ",(IF(MONTH(A77)&gt;=4,IF(MONTH(A77)&lt;=10,Inputs!$S$26,Inputs!$S$27),Inputs!$S$27))*$CX77)</f>
        <v xml:space="preserve"> </v>
      </c>
      <c r="CZ77" s="374" t="str">
        <f t="shared" si="170"/>
        <v xml:space="preserve"> </v>
      </c>
      <c r="DA77" s="446" t="str">
        <f t="shared" si="171"/>
        <v xml:space="preserve"> </v>
      </c>
      <c r="DB77" s="375" t="str">
        <f t="shared" si="172"/>
        <v xml:space="preserve"> </v>
      </c>
      <c r="DC77" s="375" t="str">
        <f t="shared" si="173"/>
        <v xml:space="preserve"> </v>
      </c>
      <c r="DD77" s="376" t="str">
        <f t="shared" si="174"/>
        <v xml:space="preserve"> </v>
      </c>
      <c r="DE77" s="377" t="str">
        <f t="shared" si="175"/>
        <v xml:space="preserve"> </v>
      </c>
      <c r="DF77" s="378" t="str">
        <f t="shared" si="176"/>
        <v xml:space="preserve"> </v>
      </c>
      <c r="DG77" s="379" t="str">
        <f t="shared" si="177"/>
        <v xml:space="preserve"> </v>
      </c>
      <c r="DH77" s="380" t="str">
        <f>IF($A77="N/A"," ",IF(Option=1,$D77*Inputs!$S$15*SUM(AS77:BA77),0))</f>
        <v xml:space="preserve"> </v>
      </c>
      <c r="DI77" s="381" t="str">
        <f>IF($A77="N/A"," ",IF(Option=1,$D77*Inputs!$S$16*SUM(AS77:BA77),0))</f>
        <v xml:space="preserve"> </v>
      </c>
      <c r="DJ77" s="463" t="str">
        <f t="shared" si="178"/>
        <v xml:space="preserve"> </v>
      </c>
      <c r="DK77" s="463" t="str">
        <f t="shared" si="179"/>
        <v xml:space="preserve"> </v>
      </c>
      <c r="DL77" s="463" t="str">
        <f t="shared" si="180"/>
        <v xml:space="preserve"> </v>
      </c>
      <c r="DM77" s="463" t="str">
        <f t="shared" si="181"/>
        <v xml:space="preserve"> </v>
      </c>
    </row>
    <row r="78" spans="1:117" x14ac:dyDescent="0.2">
      <c r="A78" s="343" t="str">
        <f>IF(A77="N/A","N/A",IF(EDATE(A77,1)&gt;Inputs!$S$5,"N/A",EDATE(A77,1)))</f>
        <v>N/A</v>
      </c>
      <c r="B78" s="344" t="str">
        <f t="shared" si="123"/>
        <v xml:space="preserve"> </v>
      </c>
      <c r="C78" s="345" t="str">
        <f t="shared" si="124"/>
        <v xml:space="preserve"> </v>
      </c>
      <c r="D78" s="346" t="str">
        <f t="shared" si="125"/>
        <v xml:space="preserve"> </v>
      </c>
      <c r="E78" s="347" t="str">
        <f t="shared" si="126"/>
        <v xml:space="preserve"> </v>
      </c>
      <c r="F78" s="348" t="str">
        <f t="shared" si="127"/>
        <v xml:space="preserve"> </v>
      </c>
      <c r="G78" s="348" t="str">
        <f>IF(A78="N/A"," ",Perstart/VLOOKUP(Dayrun,'Pricing Inputs'!$AQ$4:$AS$14,3)/(CY78/CX78))</f>
        <v xml:space="preserve"> </v>
      </c>
      <c r="H78" s="349" t="str">
        <f t="shared" si="128"/>
        <v xml:space="preserve"> </v>
      </c>
      <c r="I78" s="350" t="str">
        <f t="shared" si="129"/>
        <v xml:space="preserve"> </v>
      </c>
      <c r="J78" s="351" t="str">
        <f t="shared" si="130"/>
        <v xml:space="preserve"> </v>
      </c>
      <c r="K78" s="351" t="str">
        <f t="shared" si="131"/>
        <v xml:space="preserve"> </v>
      </c>
      <c r="L78" s="351" t="str">
        <f t="shared" si="132"/>
        <v xml:space="preserve"> </v>
      </c>
      <c r="M78" s="351" t="str">
        <f t="shared" si="133"/>
        <v xml:space="preserve"> </v>
      </c>
      <c r="N78" s="351" t="str">
        <f t="shared" si="134"/>
        <v xml:space="preserve"> </v>
      </c>
      <c r="O78" s="351" t="str">
        <f t="shared" si="135"/>
        <v xml:space="preserve"> </v>
      </c>
      <c r="P78" s="351" t="str">
        <f t="shared" si="136"/>
        <v xml:space="preserve"> </v>
      </c>
      <c r="Q78" s="352" t="str">
        <f t="shared" si="137"/>
        <v xml:space="preserve"> </v>
      </c>
      <c r="R78" s="353" t="str">
        <f t="shared" si="138"/>
        <v xml:space="preserve"> </v>
      </c>
      <c r="S78" s="347" t="str">
        <f t="shared" si="139"/>
        <v xml:space="preserve"> </v>
      </c>
      <c r="T78" s="347" t="str">
        <f t="shared" si="140"/>
        <v xml:space="preserve"> </v>
      </c>
      <c r="U78" s="347" t="str">
        <f t="shared" si="141"/>
        <v xml:space="preserve"> </v>
      </c>
      <c r="V78" s="347" t="str">
        <f t="shared" si="142"/>
        <v xml:space="preserve"> </v>
      </c>
      <c r="W78" s="347" t="str">
        <f t="shared" si="143"/>
        <v xml:space="preserve"> </v>
      </c>
      <c r="X78" s="347" t="str">
        <f t="shared" si="144"/>
        <v xml:space="preserve"> </v>
      </c>
      <c r="Y78" s="347" t="str">
        <f t="shared" si="145"/>
        <v xml:space="preserve"> </v>
      </c>
      <c r="Z78" s="354" t="str">
        <f t="shared" si="146"/>
        <v xml:space="preserve"> </v>
      </c>
      <c r="AA78" s="350" t="str">
        <f>IF($A78="N/A"," ",IF(Dayrun&gt;=3,(MAX(0,(_xll.xSPRDOPT(I78,($E78-'Pricing Inputs'!$X113*$D78),$CV78,0,($CN78+IF(Smile=TRUE,VLOOKUP(MAX(-5,$H78-I78),Volsmile,2),0)),$CT78,$CU78,($A78-DateToday)+15,ABS(Option-2),0)-R78))),0))</f>
        <v xml:space="preserve"> </v>
      </c>
      <c r="AB78" s="351" t="str">
        <f>IF($A78="N/A"," ",IF(Dayrun&gt;=6,MAX(0,(_xll.xSPRDOPT(J78,($E78-'Pricing Inputs'!$X113*$D78),$CV78,0,($CN78+IF(Smile=TRUE,VLOOKUP(MAX(-5,$H78-J78),Volsmile,2),0)),$CT78,$CU78,($A78-DateToday)+15,ABS(Option-2),0)-S78)),0))</f>
        <v xml:space="preserve"> </v>
      </c>
      <c r="AC78" s="351" t="str">
        <f>IF($A78="N/A"," ",IF(OR(Dayrun&lt;=2,Dayrun&gt;=9),IF(OffPeakEx=TRUE,MAX(0,(_xll.xSPRDOPT(K78,($E78-'Pricing Inputs'!$X113*$D78),$CV78,0,($CQ78+IF(Smile=TRUE,VLOOKUP(MAX(-5,$H78-K78),Volsmile,2),0)),$CT78,$CU78,($A78-DateToday)+15,ABS(Option-2),0)-T78)),0),0))</f>
        <v xml:space="preserve"> </v>
      </c>
      <c r="AD78" s="351" t="str">
        <f>IF($A78="N/A"," ",IF(OR(Dayrun=1,Dayrun=4,Dayrun=5,Dayrun=7,Dayrun=8,Dayrun=10,Dayrun=11),MAX(0,(_xll.xSPRDOPT(L78,($E78-'Pricing Inputs'!$X113*$D78),$CV78,0,($CQ78+IF(Smile=TRUE,VLOOKUP(MAX(-5,$H78-L78),Volsmile,2),0)),$CT78,$CU78,($A78-DateToday)+15,ABS(Option-2),0)-U78)),0))</f>
        <v xml:space="preserve"> </v>
      </c>
      <c r="AE78" s="351" t="str">
        <f>IF($A78="N/A"," ",IF(OR(Dayrun=1,Dayrun=7,Dayrun=8,Dayrun=10,Dayrun=11),MAX(0,(_xll.xSPRDOPT(M78,($E78-'Pricing Inputs'!$X113*$D78),$CV78,0,($CQ78+IF(Smile=TRUE,VLOOKUP(MAX(-5,$H78-M78),Volsmile,2),0)),$CT78,$CU78,($A78-DateToday)+15,ABS(Option-2),0)-V78)),0))</f>
        <v xml:space="preserve"> </v>
      </c>
      <c r="AF78" s="351" t="str">
        <f>IF($A78="N/A"," ",IF(OR(Dayrun&lt;=2,Dayrun&gt;=10),IF(OffPeakEx=TRUE,MAX(0,(_xll.xSPRDOPT(N78,($E78-'Pricing Inputs'!$X113*$D78),$CV78,0,($CQ78+IF(Smile=TRUE,VLOOKUP(MAX(-5,$H78-N78),Volsmile,2),0)),$CT78,$CU78,($A78-DateToday)+15,ABS(Option-2),0)-W78)),0),0))</f>
        <v xml:space="preserve"> </v>
      </c>
      <c r="AG78" s="351" t="str">
        <f>IF($A78="N/A"," ",IF(OR(Dayrun=1,Dayrun=5,Dayrun=8,Dayrun=11),MAX(0,(_xll.xSPRDOPT(O78,($E78-'Pricing Inputs'!$X113*$D78),$CV78,0,($CQ78+IF(Smile=TRUE,VLOOKUP(MAX(-5,$H78-O78),Volsmile,2),0)),$CT78,$CU78,($A78-DateToday)+15,ABS(Option-2),0)-X78)),0))</f>
        <v xml:space="preserve"> </v>
      </c>
      <c r="AH78" s="351" t="str">
        <f>IF($A78="N/A"," ",IF(OR(Dayrun=1,Dayrun=8,Dayrun=11),MAX(0,(_xll.xSPRDOPT(P78,($E78-'Pricing Inputs'!$X113*$D78),$CV78,0,($CQ78+IF(Smile=TRUE,VLOOKUP(MAX(-5,$H78-P78),Volsmile,2),0)),$CT78,$CU78,($A78-DateToday)+15,ABS(Option-2),0)-Y78)),0))</f>
        <v xml:space="preserve"> </v>
      </c>
      <c r="AI78" s="351" t="str">
        <f>IF($A78="N/A"," ",IF(OR(Dayrun&lt;=2,Dayrun&gt;=11),IF(OffPeakEx=TRUE,MAX(0,(_xll.xSPRDOPT(Q78,($E78-'Pricing Inputs'!$X113*$D78),$CV78,0,($CQ78+IF(Smile=TRUE,VLOOKUP(MAX(-5,$H78-Q78),Volsmile,2),0)),$CT78,$CU78,($A78-DateToday)+15,ABS(Option-2),0)-Z78)),0),0))</f>
        <v xml:space="preserve"> </v>
      </c>
      <c r="AJ78" s="355" t="str">
        <f t="shared" si="147"/>
        <v xml:space="preserve"> </v>
      </c>
      <c r="AK78" s="356" t="str">
        <f t="shared" si="148"/>
        <v xml:space="preserve"> </v>
      </c>
      <c r="AL78" s="356" t="str">
        <f t="shared" si="149"/>
        <v xml:space="preserve"> </v>
      </c>
      <c r="AM78" s="356" t="str">
        <f t="shared" si="150"/>
        <v xml:space="preserve"> </v>
      </c>
      <c r="AN78" s="356" t="str">
        <f t="shared" si="151"/>
        <v xml:space="preserve"> </v>
      </c>
      <c r="AO78" s="356" t="str">
        <f t="shared" si="152"/>
        <v xml:space="preserve"> </v>
      </c>
      <c r="AP78" s="356" t="str">
        <f t="shared" si="153"/>
        <v xml:space="preserve"> </v>
      </c>
      <c r="AQ78" s="356" t="str">
        <f t="shared" si="154"/>
        <v xml:space="preserve"> </v>
      </c>
      <c r="AR78" s="357" t="str">
        <f t="shared" si="155"/>
        <v xml:space="preserve"> </v>
      </c>
      <c r="AS78" s="364" t="str">
        <f t="shared" si="156"/>
        <v xml:space="preserve"> </v>
      </c>
      <c r="AT78" s="364" t="str">
        <f t="shared" si="157"/>
        <v xml:space="preserve"> </v>
      </c>
      <c r="AU78" s="364" t="str">
        <f t="shared" si="158"/>
        <v xml:space="preserve"> </v>
      </c>
      <c r="AV78" s="364" t="str">
        <f t="shared" si="159"/>
        <v xml:space="preserve"> </v>
      </c>
      <c r="AW78" s="364" t="str">
        <f t="shared" si="160"/>
        <v xml:space="preserve"> </v>
      </c>
      <c r="AX78" s="364" t="str">
        <f t="shared" si="161"/>
        <v xml:space="preserve"> </v>
      </c>
      <c r="AY78" s="364" t="str">
        <f t="shared" si="162"/>
        <v xml:space="preserve"> </v>
      </c>
      <c r="AZ78" s="364" t="str">
        <f t="shared" si="163"/>
        <v xml:space="preserve"> </v>
      </c>
      <c r="BA78" s="365" t="str">
        <f t="shared" si="164"/>
        <v xml:space="preserve"> </v>
      </c>
      <c r="BB78" s="461" t="str">
        <f>IF($A78="N/A"," ",IF(Dayrun&gt;=3,(MAX(0,(_xll.xSPRDOPT(I78,($E78-'Pricing Inputs'!$X113*$D78),$CV78,0,($CN78+IF(Smile=TRUE,VLOOKUP(MAX(-5,$H78-I78),Volsmile,2),0)),$CT78,$CU78,($A78-DateToday)+15,ABS(Option-2),1)*DE78*8))),0))</f>
        <v xml:space="preserve"> </v>
      </c>
      <c r="BC78" s="460" t="str">
        <f>IF($A78="N/A"," ",IF(Dayrun&gt;=6,MAX(0,(_xll.xSPRDOPT(J78,($E78-'Pricing Inputs'!$X113*$D78),$CV78,0,($CN78+IF(Smile=TRUE,VLOOKUP(MAX(-5,$H78-J78),Volsmile,2),0)),$CT78,$CU78,($A78-DateToday)+15,ABS(Option-2),1)*DE78*8)),0))</f>
        <v xml:space="preserve"> </v>
      </c>
      <c r="BD78" s="460" t="str">
        <f>IF($A78="N/A"," ",IF(OR(Dayrun&lt;=2,Dayrun&gt;=9),IF(OffPeakEx=TRUE,MAX(0,(_xll.xSPRDOPT(K78,($E78-'Pricing Inputs'!$X113*$D78),$CV78,0,($CQ78+IF(Smile=TRUE,VLOOKUP(MAX(-5,$H78-K78),Volsmile,2),0)),$CT78,$CU78,($A78-DateToday)+15,ABS(Option-2),1)*DE78*8)),0),0))</f>
        <v xml:space="preserve"> </v>
      </c>
      <c r="BE78" s="460" t="str">
        <f>IF($A78="N/A"," ",IF(OR(Dayrun=1,Dayrun=4,Dayrun=5,Dayrun=7,Dayrun=8,Dayrun=10,Dayrun=11),MAX(0,(_xll.xSPRDOPT(L78,($E78-'Pricing Inputs'!$X113*$D78),$CV78,0,($CQ78+IF(Smile=TRUE,VLOOKUP(MAX(-5,$H78-L78),Volsmile,2),0)),$CT78,$CU78,($A78-DateToday)+15,ABS(Option-2),1)*DF78*8)),0))</f>
        <v xml:space="preserve"> </v>
      </c>
      <c r="BF78" s="460" t="str">
        <f>IF($A78="N/A"," ",IF(OR(Dayrun=1,Dayrun=7,Dayrun=8,Dayrun=10,Dayrun=11),MAX(0,(_xll.xSPRDOPT(M78,($E78-'Pricing Inputs'!$X113*$D78),$CV78,0,($CQ78+IF(Smile=TRUE,VLOOKUP(MAX(-5,$H78-M78),Volsmile,2),0)),$CT78,$CU78,($A78-DateToday)+15,ABS(Option-2),1)*DF78*8)),0))</f>
        <v xml:space="preserve"> </v>
      </c>
      <c r="BG78" s="460" t="str">
        <f>IF($A78="N/A"," ",IF(OR(Dayrun&lt;=2,Dayrun&gt;=10),IF(OffPeakEx=TRUE,MAX(0,(_xll.xSPRDOPT(N78,($E78-'Pricing Inputs'!$X113*$D78),$CV78,0,($CQ78+IF(Smile=TRUE,VLOOKUP(MAX(-5,$H78-N78),Volsmile,2),0)),$CT78,$CU78,($A78-DateToday)+15,ABS(Option-2),1)*DF78*8)),0),0))</f>
        <v xml:space="preserve"> </v>
      </c>
      <c r="BH78" s="460" t="str">
        <f>IF($A78="N/A"," ",IF(OR(Dayrun=1,Dayrun=5,Dayrun=8,Dayrun=11),MAX(0,(_xll.xSPRDOPT(O78,($E78-'Pricing Inputs'!$X113*$D78),$CV78,0,($CQ78+IF(Smile=TRUE,VLOOKUP(MAX(-5,$H78-O78),Volsmile,2),0)),$CT78,$CU78,($A78-DateToday)+15,ABS(Option-2),1)*DG78*8)),0))</f>
        <v xml:space="preserve"> </v>
      </c>
      <c r="BI78" s="460" t="str">
        <f>IF($A78="N/A"," ",IF(OR(Dayrun=1,Dayrun=8,Dayrun=11),MAX(0,(_xll.xSPRDOPT(P78,($E78-'Pricing Inputs'!$X113*$D78),$CV78,0,($CQ78+IF(Smile=TRUE,VLOOKUP(MAX(-5,$H78-P78),Volsmile,2),0)),$CT78,$CU78,($A78-DateToday)+15,ABS(Option-2),1)*DG78*8)),0))</f>
        <v xml:space="preserve"> </v>
      </c>
      <c r="BJ78" s="462" t="str">
        <f>IF($A78="N/A"," ",IF(OR(Dayrun&lt;=2,Dayrun&gt;=11),IF(OffPeakEx=TRUE,MAX(0,(_xll.xSPRDOPT(Q78,($E78-'Pricing Inputs'!$X113*$D78),$CV78,0,($CQ78+IF(Smile=TRUE,VLOOKUP(MAX(-5,$H78-Q78),Volsmile,2),0)),$CT78,$CU78,($A78-DateToday)+15,ABS(Option-2),1)*DG78*8)),0),0))</f>
        <v xml:space="preserve"> </v>
      </c>
      <c r="BK78" s="358" t="str">
        <f t="shared" si="91"/>
        <v xml:space="preserve"> </v>
      </c>
      <c r="BL78" s="359" t="str">
        <f t="shared" si="92"/>
        <v xml:space="preserve"> </v>
      </c>
      <c r="BM78" s="359" t="str">
        <f t="shared" si="93"/>
        <v xml:space="preserve"> </v>
      </c>
      <c r="BN78" s="359" t="str">
        <f t="shared" si="94"/>
        <v xml:space="preserve"> </v>
      </c>
      <c r="BO78" s="359" t="str">
        <f t="shared" si="95"/>
        <v xml:space="preserve"> </v>
      </c>
      <c r="BP78" s="359" t="str">
        <f t="shared" si="96"/>
        <v xml:space="preserve"> </v>
      </c>
      <c r="BQ78" s="359" t="str">
        <f t="shared" si="97"/>
        <v xml:space="preserve"> </v>
      </c>
      <c r="BR78" s="359" t="str">
        <f t="shared" si="98"/>
        <v xml:space="preserve"> </v>
      </c>
      <c r="BS78" s="360" t="str">
        <f t="shared" si="99"/>
        <v xml:space="preserve"> </v>
      </c>
      <c r="BT78" s="361" t="str">
        <f t="shared" si="100"/>
        <v xml:space="preserve"> </v>
      </c>
      <c r="BU78" s="362" t="str">
        <f t="shared" si="101"/>
        <v xml:space="preserve"> </v>
      </c>
      <c r="BV78" s="362" t="str">
        <f t="shared" si="102"/>
        <v xml:space="preserve"> </v>
      </c>
      <c r="BW78" s="362" t="str">
        <f t="shared" si="103"/>
        <v xml:space="preserve"> </v>
      </c>
      <c r="BX78" s="362" t="str">
        <f t="shared" si="104"/>
        <v xml:space="preserve"> </v>
      </c>
      <c r="BY78" s="362" t="str">
        <f t="shared" si="105"/>
        <v xml:space="preserve"> </v>
      </c>
      <c r="BZ78" s="362" t="str">
        <f t="shared" si="106"/>
        <v xml:space="preserve"> </v>
      </c>
      <c r="CA78" s="362" t="str">
        <f t="shared" si="107"/>
        <v xml:space="preserve"> </v>
      </c>
      <c r="CB78" s="363" t="str">
        <f t="shared" si="108"/>
        <v xml:space="preserve"> </v>
      </c>
      <c r="CC78" s="366" t="str">
        <f t="shared" si="109"/>
        <v xml:space="preserve"> </v>
      </c>
      <c r="CD78" s="367" t="str">
        <f t="shared" si="110"/>
        <v xml:space="preserve"> </v>
      </c>
      <c r="CE78" s="367" t="str">
        <f t="shared" si="111"/>
        <v xml:space="preserve"> </v>
      </c>
      <c r="CF78" s="367" t="str">
        <f t="shared" si="112"/>
        <v xml:space="preserve"> </v>
      </c>
      <c r="CG78" s="367" t="str">
        <f t="shared" si="113"/>
        <v xml:space="preserve"> </v>
      </c>
      <c r="CH78" s="367" t="str">
        <f t="shared" si="114"/>
        <v xml:space="preserve"> </v>
      </c>
      <c r="CI78" s="367" t="str">
        <f t="shared" si="115"/>
        <v xml:space="preserve"> </v>
      </c>
      <c r="CJ78" s="367" t="str">
        <f t="shared" si="116"/>
        <v xml:space="preserve"> </v>
      </c>
      <c r="CK78" s="368" t="str">
        <f t="shared" si="117"/>
        <v xml:space="preserve"> </v>
      </c>
      <c r="CL78" s="369" t="str">
        <f t="shared" si="118"/>
        <v xml:space="preserve"> </v>
      </c>
      <c r="CM78" s="370" t="str">
        <f t="shared" si="165"/>
        <v xml:space="preserve"> </v>
      </c>
      <c r="CN78" s="370" t="str">
        <f t="shared" si="166"/>
        <v xml:space="preserve"> </v>
      </c>
      <c r="CO78" s="370" t="str">
        <f t="shared" si="167"/>
        <v xml:space="preserve"> </v>
      </c>
      <c r="CP78" s="370" t="str">
        <f t="shared" si="168"/>
        <v xml:space="preserve"> </v>
      </c>
      <c r="CQ78" s="370" t="str">
        <f t="shared" si="169"/>
        <v xml:space="preserve"> </v>
      </c>
      <c r="CR78" s="370" t="str">
        <f t="shared" si="119"/>
        <v xml:space="preserve"> </v>
      </c>
      <c r="CS78" s="370" t="str">
        <f t="shared" si="120"/>
        <v xml:space="preserve"> </v>
      </c>
      <c r="CT78" s="370" t="str">
        <f t="shared" si="121"/>
        <v xml:space="preserve"> </v>
      </c>
      <c r="CU78" s="370" t="str">
        <f>IF($A78="N/A"," ",IF('Pricing Inputs'!$AR$23=TRUE,Inputs!$S$22,VLOOKUP($A78,CorrelationTable,2,FALSE)))</f>
        <v xml:space="preserve"> </v>
      </c>
      <c r="CV78" s="371" t="str">
        <f>IF($A78="N/A"," ",F78+G78+(D78*('Pricing Inputs'!X113)))</f>
        <v xml:space="preserve"> </v>
      </c>
      <c r="CW78" s="372" t="str">
        <f>IF($A78="N/A"," ",IF(PV=1,0,'Pricing Inputs'!Y113))</f>
        <v xml:space="preserve"> </v>
      </c>
      <c r="CX78" s="373" t="str">
        <f t="shared" si="122"/>
        <v xml:space="preserve"> </v>
      </c>
      <c r="CY78" s="417" t="str">
        <f>IF($A78="N/A"," ",(IF(MONTH(A78)&gt;=4,IF(MONTH(A78)&lt;=10,Inputs!$S$26,Inputs!$S$27),Inputs!$S$27))*$CX78)</f>
        <v xml:space="preserve"> </v>
      </c>
      <c r="CZ78" s="374" t="str">
        <f t="shared" si="170"/>
        <v xml:space="preserve"> </v>
      </c>
      <c r="DA78" s="446" t="str">
        <f t="shared" si="171"/>
        <v xml:space="preserve"> </v>
      </c>
      <c r="DB78" s="375" t="str">
        <f t="shared" si="172"/>
        <v xml:space="preserve"> </v>
      </c>
      <c r="DC78" s="375" t="str">
        <f t="shared" si="173"/>
        <v xml:space="preserve"> </v>
      </c>
      <c r="DD78" s="376" t="str">
        <f t="shared" si="174"/>
        <v xml:space="preserve"> </v>
      </c>
      <c r="DE78" s="377" t="str">
        <f t="shared" si="175"/>
        <v xml:space="preserve"> </v>
      </c>
      <c r="DF78" s="378" t="str">
        <f t="shared" si="176"/>
        <v xml:space="preserve"> </v>
      </c>
      <c r="DG78" s="379" t="str">
        <f t="shared" si="177"/>
        <v xml:space="preserve"> </v>
      </c>
      <c r="DH78" s="380" t="str">
        <f>IF($A78="N/A"," ",IF(Option=1,$D78*Inputs!$S$15*SUM(AS78:BA78),0))</f>
        <v xml:space="preserve"> </v>
      </c>
      <c r="DI78" s="381" t="str">
        <f>IF($A78="N/A"," ",IF(Option=1,$D78*Inputs!$S$16*SUM(AS78:BA78),0))</f>
        <v xml:space="preserve"> </v>
      </c>
      <c r="DJ78" s="463" t="str">
        <f t="shared" si="178"/>
        <v xml:space="preserve"> </v>
      </c>
      <c r="DK78" s="463" t="str">
        <f t="shared" si="179"/>
        <v xml:space="preserve"> </v>
      </c>
      <c r="DL78" s="463" t="str">
        <f t="shared" si="180"/>
        <v xml:space="preserve"> </v>
      </c>
      <c r="DM78" s="463" t="str">
        <f t="shared" si="181"/>
        <v xml:space="preserve"> </v>
      </c>
    </row>
    <row r="79" spans="1:117" x14ac:dyDescent="0.2">
      <c r="A79" s="343" t="str">
        <f>IF(A78="N/A","N/A",IF(EDATE(A78,1)&gt;Inputs!$S$5,"N/A",EDATE(A78,1)))</f>
        <v>N/A</v>
      </c>
      <c r="B79" s="344" t="str">
        <f t="shared" si="123"/>
        <v xml:space="preserve"> </v>
      </c>
      <c r="C79" s="345" t="str">
        <f t="shared" si="124"/>
        <v xml:space="preserve"> </v>
      </c>
      <c r="D79" s="346" t="str">
        <f t="shared" si="125"/>
        <v xml:space="preserve"> </v>
      </c>
      <c r="E79" s="347" t="str">
        <f t="shared" si="126"/>
        <v xml:space="preserve"> </v>
      </c>
      <c r="F79" s="348" t="str">
        <f t="shared" si="127"/>
        <v xml:space="preserve"> </v>
      </c>
      <c r="G79" s="348" t="str">
        <f>IF(A79="N/A"," ",Perstart/VLOOKUP(Dayrun,'Pricing Inputs'!$AQ$4:$AS$14,3)/(CY79/CX79))</f>
        <v xml:space="preserve"> </v>
      </c>
      <c r="H79" s="349" t="str">
        <f t="shared" si="128"/>
        <v xml:space="preserve"> </v>
      </c>
      <c r="I79" s="350" t="str">
        <f t="shared" si="129"/>
        <v xml:space="preserve"> </v>
      </c>
      <c r="J79" s="351" t="str">
        <f t="shared" si="130"/>
        <v xml:space="preserve"> </v>
      </c>
      <c r="K79" s="351" t="str">
        <f t="shared" si="131"/>
        <v xml:space="preserve"> </v>
      </c>
      <c r="L79" s="351" t="str">
        <f t="shared" si="132"/>
        <v xml:space="preserve"> </v>
      </c>
      <c r="M79" s="351" t="str">
        <f t="shared" si="133"/>
        <v xml:space="preserve"> </v>
      </c>
      <c r="N79" s="351" t="str">
        <f t="shared" si="134"/>
        <v xml:space="preserve"> </v>
      </c>
      <c r="O79" s="351" t="str">
        <f t="shared" si="135"/>
        <v xml:space="preserve"> </v>
      </c>
      <c r="P79" s="351" t="str">
        <f t="shared" si="136"/>
        <v xml:space="preserve"> </v>
      </c>
      <c r="Q79" s="352" t="str">
        <f t="shared" si="137"/>
        <v xml:space="preserve"> </v>
      </c>
      <c r="R79" s="353" t="str">
        <f t="shared" si="138"/>
        <v xml:space="preserve"> </v>
      </c>
      <c r="S79" s="347" t="str">
        <f t="shared" si="139"/>
        <v xml:space="preserve"> </v>
      </c>
      <c r="T79" s="347" t="str">
        <f t="shared" si="140"/>
        <v xml:space="preserve"> </v>
      </c>
      <c r="U79" s="347" t="str">
        <f t="shared" si="141"/>
        <v xml:space="preserve"> </v>
      </c>
      <c r="V79" s="347" t="str">
        <f t="shared" si="142"/>
        <v xml:space="preserve"> </v>
      </c>
      <c r="W79" s="347" t="str">
        <f t="shared" si="143"/>
        <v xml:space="preserve"> </v>
      </c>
      <c r="X79" s="347" t="str">
        <f t="shared" si="144"/>
        <v xml:space="preserve"> </v>
      </c>
      <c r="Y79" s="347" t="str">
        <f t="shared" si="145"/>
        <v xml:space="preserve"> </v>
      </c>
      <c r="Z79" s="354" t="str">
        <f t="shared" si="146"/>
        <v xml:space="preserve"> </v>
      </c>
      <c r="AA79" s="350" t="str">
        <f>IF($A79="N/A"," ",IF(Dayrun&gt;=3,(MAX(0,(_xll.xSPRDOPT(I79,($E79-'Pricing Inputs'!$X114*$D79),$CV79,0,($CN79+IF(Smile=TRUE,VLOOKUP(MAX(-5,$H79-I79),Volsmile,2),0)),$CT79,$CU79,($A79-DateToday)+15,ABS(Option-2),0)-R79))),0))</f>
        <v xml:space="preserve"> </v>
      </c>
      <c r="AB79" s="351" t="str">
        <f>IF($A79="N/A"," ",IF(Dayrun&gt;=6,MAX(0,(_xll.xSPRDOPT(J79,($E79-'Pricing Inputs'!$X114*$D79),$CV79,0,($CN79+IF(Smile=TRUE,VLOOKUP(MAX(-5,$H79-J79),Volsmile,2),0)),$CT79,$CU79,($A79-DateToday)+15,ABS(Option-2),0)-S79)),0))</f>
        <v xml:space="preserve"> </v>
      </c>
      <c r="AC79" s="351" t="str">
        <f>IF($A79="N/A"," ",IF(OR(Dayrun&lt;=2,Dayrun&gt;=9),IF(OffPeakEx=TRUE,MAX(0,(_xll.xSPRDOPT(K79,($E79-'Pricing Inputs'!$X114*$D79),$CV79,0,($CQ79+IF(Smile=TRUE,VLOOKUP(MAX(-5,$H79-K79),Volsmile,2),0)),$CT79,$CU79,($A79-DateToday)+15,ABS(Option-2),0)-T79)),0),0))</f>
        <v xml:space="preserve"> </v>
      </c>
      <c r="AD79" s="351" t="str">
        <f>IF($A79="N/A"," ",IF(OR(Dayrun=1,Dayrun=4,Dayrun=5,Dayrun=7,Dayrun=8,Dayrun=10,Dayrun=11),MAX(0,(_xll.xSPRDOPT(L79,($E79-'Pricing Inputs'!$X114*$D79),$CV79,0,($CQ79+IF(Smile=TRUE,VLOOKUP(MAX(-5,$H79-L79),Volsmile,2),0)),$CT79,$CU79,($A79-DateToday)+15,ABS(Option-2),0)-U79)),0))</f>
        <v xml:space="preserve"> </v>
      </c>
      <c r="AE79" s="351" t="str">
        <f>IF($A79="N/A"," ",IF(OR(Dayrun=1,Dayrun=7,Dayrun=8,Dayrun=10,Dayrun=11),MAX(0,(_xll.xSPRDOPT(M79,($E79-'Pricing Inputs'!$X114*$D79),$CV79,0,($CQ79+IF(Smile=TRUE,VLOOKUP(MAX(-5,$H79-M79),Volsmile,2),0)),$CT79,$CU79,($A79-DateToday)+15,ABS(Option-2),0)-V79)),0))</f>
        <v xml:space="preserve"> </v>
      </c>
      <c r="AF79" s="351" t="str">
        <f>IF($A79="N/A"," ",IF(OR(Dayrun&lt;=2,Dayrun&gt;=10),IF(OffPeakEx=TRUE,MAX(0,(_xll.xSPRDOPT(N79,($E79-'Pricing Inputs'!$X114*$D79),$CV79,0,($CQ79+IF(Smile=TRUE,VLOOKUP(MAX(-5,$H79-N79),Volsmile,2),0)),$CT79,$CU79,($A79-DateToday)+15,ABS(Option-2),0)-W79)),0),0))</f>
        <v xml:space="preserve"> </v>
      </c>
      <c r="AG79" s="351" t="str">
        <f>IF($A79="N/A"," ",IF(OR(Dayrun=1,Dayrun=5,Dayrun=8,Dayrun=11),MAX(0,(_xll.xSPRDOPT(O79,($E79-'Pricing Inputs'!$X114*$D79),$CV79,0,($CQ79+IF(Smile=TRUE,VLOOKUP(MAX(-5,$H79-O79),Volsmile,2),0)),$CT79,$CU79,($A79-DateToday)+15,ABS(Option-2),0)-X79)),0))</f>
        <v xml:space="preserve"> </v>
      </c>
      <c r="AH79" s="351" t="str">
        <f>IF($A79="N/A"," ",IF(OR(Dayrun=1,Dayrun=8,Dayrun=11),MAX(0,(_xll.xSPRDOPT(P79,($E79-'Pricing Inputs'!$X114*$D79),$CV79,0,($CQ79+IF(Smile=TRUE,VLOOKUP(MAX(-5,$H79-P79),Volsmile,2),0)),$CT79,$CU79,($A79-DateToday)+15,ABS(Option-2),0)-Y79)),0))</f>
        <v xml:space="preserve"> </v>
      </c>
      <c r="AI79" s="351" t="str">
        <f>IF($A79="N/A"," ",IF(OR(Dayrun&lt;=2,Dayrun&gt;=11),IF(OffPeakEx=TRUE,MAX(0,(_xll.xSPRDOPT(Q79,($E79-'Pricing Inputs'!$X114*$D79),$CV79,0,($CQ79+IF(Smile=TRUE,VLOOKUP(MAX(-5,$H79-Q79),Volsmile,2),0)),$CT79,$CU79,($A79-DateToday)+15,ABS(Option-2),0)-Z79)),0),0))</f>
        <v xml:space="preserve"> </v>
      </c>
      <c r="AJ79" s="355" t="str">
        <f t="shared" si="147"/>
        <v xml:space="preserve"> </v>
      </c>
      <c r="AK79" s="356" t="str">
        <f t="shared" si="148"/>
        <v xml:space="preserve"> </v>
      </c>
      <c r="AL79" s="356" t="str">
        <f t="shared" si="149"/>
        <v xml:space="preserve"> </v>
      </c>
      <c r="AM79" s="356" t="str">
        <f t="shared" si="150"/>
        <v xml:space="preserve"> </v>
      </c>
      <c r="AN79" s="356" t="str">
        <f t="shared" si="151"/>
        <v xml:space="preserve"> </v>
      </c>
      <c r="AO79" s="356" t="str">
        <f t="shared" si="152"/>
        <v xml:space="preserve"> </v>
      </c>
      <c r="AP79" s="356" t="str">
        <f t="shared" si="153"/>
        <v xml:space="preserve"> </v>
      </c>
      <c r="AQ79" s="356" t="str">
        <f t="shared" si="154"/>
        <v xml:space="preserve"> </v>
      </c>
      <c r="AR79" s="357" t="str">
        <f t="shared" si="155"/>
        <v xml:space="preserve"> </v>
      </c>
      <c r="AS79" s="364" t="str">
        <f t="shared" si="156"/>
        <v xml:space="preserve"> </v>
      </c>
      <c r="AT79" s="364" t="str">
        <f t="shared" si="157"/>
        <v xml:space="preserve"> </v>
      </c>
      <c r="AU79" s="364" t="str">
        <f t="shared" si="158"/>
        <v xml:space="preserve"> </v>
      </c>
      <c r="AV79" s="364" t="str">
        <f t="shared" si="159"/>
        <v xml:space="preserve"> </v>
      </c>
      <c r="AW79" s="364" t="str">
        <f t="shared" si="160"/>
        <v xml:space="preserve"> </v>
      </c>
      <c r="AX79" s="364" t="str">
        <f t="shared" si="161"/>
        <v xml:space="preserve"> </v>
      </c>
      <c r="AY79" s="364" t="str">
        <f t="shared" si="162"/>
        <v xml:space="preserve"> </v>
      </c>
      <c r="AZ79" s="364" t="str">
        <f t="shared" si="163"/>
        <v xml:space="preserve"> </v>
      </c>
      <c r="BA79" s="365" t="str">
        <f t="shared" si="164"/>
        <v xml:space="preserve"> </v>
      </c>
      <c r="BB79" s="461" t="str">
        <f>IF($A79="N/A"," ",IF(Dayrun&gt;=3,(MAX(0,(_xll.xSPRDOPT(I79,($E79-'Pricing Inputs'!$X114*$D79),$CV79,0,($CN79+IF(Smile=TRUE,VLOOKUP(MAX(-5,$H79-I79),Volsmile,2),0)),$CT79,$CU79,($A79-DateToday)+15,ABS(Option-2),1)*DE79*8))),0))</f>
        <v xml:space="preserve"> </v>
      </c>
      <c r="BC79" s="460" t="str">
        <f>IF($A79="N/A"," ",IF(Dayrun&gt;=6,MAX(0,(_xll.xSPRDOPT(J79,($E79-'Pricing Inputs'!$X114*$D79),$CV79,0,($CN79+IF(Smile=TRUE,VLOOKUP(MAX(-5,$H79-J79),Volsmile,2),0)),$CT79,$CU79,($A79-DateToday)+15,ABS(Option-2),1)*DE79*8)),0))</f>
        <v xml:space="preserve"> </v>
      </c>
      <c r="BD79" s="460" t="str">
        <f>IF($A79="N/A"," ",IF(OR(Dayrun&lt;=2,Dayrun&gt;=9),IF(OffPeakEx=TRUE,MAX(0,(_xll.xSPRDOPT(K79,($E79-'Pricing Inputs'!$X114*$D79),$CV79,0,($CQ79+IF(Smile=TRUE,VLOOKUP(MAX(-5,$H79-K79),Volsmile,2),0)),$CT79,$CU79,($A79-DateToday)+15,ABS(Option-2),1)*DE79*8)),0),0))</f>
        <v xml:space="preserve"> </v>
      </c>
      <c r="BE79" s="460" t="str">
        <f>IF($A79="N/A"," ",IF(OR(Dayrun=1,Dayrun=4,Dayrun=5,Dayrun=7,Dayrun=8,Dayrun=10,Dayrun=11),MAX(0,(_xll.xSPRDOPT(L79,($E79-'Pricing Inputs'!$X114*$D79),$CV79,0,($CQ79+IF(Smile=TRUE,VLOOKUP(MAX(-5,$H79-L79),Volsmile,2),0)),$CT79,$CU79,($A79-DateToday)+15,ABS(Option-2),1)*DF79*8)),0))</f>
        <v xml:space="preserve"> </v>
      </c>
      <c r="BF79" s="460" t="str">
        <f>IF($A79="N/A"," ",IF(OR(Dayrun=1,Dayrun=7,Dayrun=8,Dayrun=10,Dayrun=11),MAX(0,(_xll.xSPRDOPT(M79,($E79-'Pricing Inputs'!$X114*$D79),$CV79,0,($CQ79+IF(Smile=TRUE,VLOOKUP(MAX(-5,$H79-M79),Volsmile,2),0)),$CT79,$CU79,($A79-DateToday)+15,ABS(Option-2),1)*DF79*8)),0))</f>
        <v xml:space="preserve"> </v>
      </c>
      <c r="BG79" s="460" t="str">
        <f>IF($A79="N/A"," ",IF(OR(Dayrun&lt;=2,Dayrun&gt;=10),IF(OffPeakEx=TRUE,MAX(0,(_xll.xSPRDOPT(N79,($E79-'Pricing Inputs'!$X114*$D79),$CV79,0,($CQ79+IF(Smile=TRUE,VLOOKUP(MAX(-5,$H79-N79),Volsmile,2),0)),$CT79,$CU79,($A79-DateToday)+15,ABS(Option-2),1)*DF79*8)),0),0))</f>
        <v xml:space="preserve"> </v>
      </c>
      <c r="BH79" s="460" t="str">
        <f>IF($A79="N/A"," ",IF(OR(Dayrun=1,Dayrun=5,Dayrun=8,Dayrun=11),MAX(0,(_xll.xSPRDOPT(O79,($E79-'Pricing Inputs'!$X114*$D79),$CV79,0,($CQ79+IF(Smile=TRUE,VLOOKUP(MAX(-5,$H79-O79),Volsmile,2),0)),$CT79,$CU79,($A79-DateToday)+15,ABS(Option-2),1)*DG79*8)),0))</f>
        <v xml:space="preserve"> </v>
      </c>
      <c r="BI79" s="460" t="str">
        <f>IF($A79="N/A"," ",IF(OR(Dayrun=1,Dayrun=8,Dayrun=11),MAX(0,(_xll.xSPRDOPT(P79,($E79-'Pricing Inputs'!$X114*$D79),$CV79,0,($CQ79+IF(Smile=TRUE,VLOOKUP(MAX(-5,$H79-P79),Volsmile,2),0)),$CT79,$CU79,($A79-DateToday)+15,ABS(Option-2),1)*DG79*8)),0))</f>
        <v xml:space="preserve"> </v>
      </c>
      <c r="BJ79" s="462" t="str">
        <f>IF($A79="N/A"," ",IF(OR(Dayrun&lt;=2,Dayrun&gt;=11),IF(OffPeakEx=TRUE,MAX(0,(_xll.xSPRDOPT(Q79,($E79-'Pricing Inputs'!$X114*$D79),$CV79,0,($CQ79+IF(Smile=TRUE,VLOOKUP(MAX(-5,$H79-Q79),Volsmile,2),0)),$CT79,$CU79,($A79-DateToday)+15,ABS(Option-2),1)*DG79*8)),0),0))</f>
        <v xml:space="preserve"> </v>
      </c>
      <c r="BK79" s="358" t="str">
        <f t="shared" si="91"/>
        <v xml:space="preserve"> </v>
      </c>
      <c r="BL79" s="359" t="str">
        <f t="shared" si="92"/>
        <v xml:space="preserve"> </v>
      </c>
      <c r="BM79" s="359" t="str">
        <f t="shared" si="93"/>
        <v xml:space="preserve"> </v>
      </c>
      <c r="BN79" s="359" t="str">
        <f t="shared" si="94"/>
        <v xml:space="preserve"> </v>
      </c>
      <c r="BO79" s="359" t="str">
        <f t="shared" si="95"/>
        <v xml:space="preserve"> </v>
      </c>
      <c r="BP79" s="359" t="str">
        <f t="shared" si="96"/>
        <v xml:space="preserve"> </v>
      </c>
      <c r="BQ79" s="359" t="str">
        <f t="shared" si="97"/>
        <v xml:space="preserve"> </v>
      </c>
      <c r="BR79" s="359" t="str">
        <f t="shared" si="98"/>
        <v xml:space="preserve"> </v>
      </c>
      <c r="BS79" s="360" t="str">
        <f t="shared" si="99"/>
        <v xml:space="preserve"> </v>
      </c>
      <c r="BT79" s="361" t="str">
        <f t="shared" si="100"/>
        <v xml:space="preserve"> </v>
      </c>
      <c r="BU79" s="362" t="str">
        <f t="shared" si="101"/>
        <v xml:space="preserve"> </v>
      </c>
      <c r="BV79" s="362" t="str">
        <f t="shared" si="102"/>
        <v xml:space="preserve"> </v>
      </c>
      <c r="BW79" s="362" t="str">
        <f t="shared" si="103"/>
        <v xml:space="preserve"> </v>
      </c>
      <c r="BX79" s="362" t="str">
        <f t="shared" si="104"/>
        <v xml:space="preserve"> </v>
      </c>
      <c r="BY79" s="362" t="str">
        <f t="shared" si="105"/>
        <v xml:space="preserve"> </v>
      </c>
      <c r="BZ79" s="362" t="str">
        <f t="shared" si="106"/>
        <v xml:space="preserve"> </v>
      </c>
      <c r="CA79" s="362" t="str">
        <f t="shared" si="107"/>
        <v xml:space="preserve"> </v>
      </c>
      <c r="CB79" s="363" t="str">
        <f t="shared" si="108"/>
        <v xml:space="preserve"> </v>
      </c>
      <c r="CC79" s="366" t="str">
        <f t="shared" si="109"/>
        <v xml:space="preserve"> </v>
      </c>
      <c r="CD79" s="367" t="str">
        <f t="shared" si="110"/>
        <v xml:space="preserve"> </v>
      </c>
      <c r="CE79" s="367" t="str">
        <f t="shared" si="111"/>
        <v xml:space="preserve"> </v>
      </c>
      <c r="CF79" s="367" t="str">
        <f t="shared" si="112"/>
        <v xml:space="preserve"> </v>
      </c>
      <c r="CG79" s="367" t="str">
        <f t="shared" si="113"/>
        <v xml:space="preserve"> </v>
      </c>
      <c r="CH79" s="367" t="str">
        <f t="shared" si="114"/>
        <v xml:space="preserve"> </v>
      </c>
      <c r="CI79" s="367" t="str">
        <f t="shared" si="115"/>
        <v xml:space="preserve"> </v>
      </c>
      <c r="CJ79" s="367" t="str">
        <f t="shared" si="116"/>
        <v xml:space="preserve"> </v>
      </c>
      <c r="CK79" s="368" t="str">
        <f t="shared" si="117"/>
        <v xml:space="preserve"> </v>
      </c>
      <c r="CL79" s="369" t="str">
        <f t="shared" si="118"/>
        <v xml:space="preserve"> </v>
      </c>
      <c r="CM79" s="370" t="str">
        <f t="shared" si="165"/>
        <v xml:space="preserve"> </v>
      </c>
      <c r="CN79" s="370" t="str">
        <f t="shared" si="166"/>
        <v xml:space="preserve"> </v>
      </c>
      <c r="CO79" s="370" t="str">
        <f t="shared" si="167"/>
        <v xml:space="preserve"> </v>
      </c>
      <c r="CP79" s="370" t="str">
        <f t="shared" si="168"/>
        <v xml:space="preserve"> </v>
      </c>
      <c r="CQ79" s="370" t="str">
        <f t="shared" si="169"/>
        <v xml:space="preserve"> </v>
      </c>
      <c r="CR79" s="370" t="str">
        <f t="shared" si="119"/>
        <v xml:space="preserve"> </v>
      </c>
      <c r="CS79" s="370" t="str">
        <f t="shared" si="120"/>
        <v xml:space="preserve"> </v>
      </c>
      <c r="CT79" s="370" t="str">
        <f t="shared" si="121"/>
        <v xml:space="preserve"> </v>
      </c>
      <c r="CU79" s="370" t="str">
        <f>IF($A79="N/A"," ",IF('Pricing Inputs'!$AR$23=TRUE,Inputs!$S$22,VLOOKUP($A79,CorrelationTable,2,FALSE)))</f>
        <v xml:space="preserve"> </v>
      </c>
      <c r="CV79" s="371" t="str">
        <f>IF($A79="N/A"," ",F79+G79+(D79*('Pricing Inputs'!X114)))</f>
        <v xml:space="preserve"> </v>
      </c>
      <c r="CW79" s="372" t="str">
        <f>IF($A79="N/A"," ",IF(PV=1,0,'Pricing Inputs'!Y114))</f>
        <v xml:space="preserve"> </v>
      </c>
      <c r="CX79" s="373" t="str">
        <f t="shared" si="122"/>
        <v xml:space="preserve"> </v>
      </c>
      <c r="CY79" s="417" t="str">
        <f>IF($A79="N/A"," ",(IF(MONTH(A79)&gt;=4,IF(MONTH(A79)&lt;=10,Inputs!$S$26,Inputs!$S$27),Inputs!$S$27))*$CX79)</f>
        <v xml:space="preserve"> </v>
      </c>
      <c r="CZ79" s="374" t="str">
        <f t="shared" si="170"/>
        <v xml:space="preserve"> </v>
      </c>
      <c r="DA79" s="446" t="str">
        <f t="shared" si="171"/>
        <v xml:space="preserve"> </v>
      </c>
      <c r="DB79" s="375" t="str">
        <f t="shared" si="172"/>
        <v xml:space="preserve"> </v>
      </c>
      <c r="DC79" s="375" t="str">
        <f t="shared" si="173"/>
        <v xml:space="preserve"> </v>
      </c>
      <c r="DD79" s="376" t="str">
        <f t="shared" si="174"/>
        <v xml:space="preserve"> </v>
      </c>
      <c r="DE79" s="377" t="str">
        <f t="shared" si="175"/>
        <v xml:space="preserve"> </v>
      </c>
      <c r="DF79" s="378" t="str">
        <f t="shared" si="176"/>
        <v xml:space="preserve"> </v>
      </c>
      <c r="DG79" s="379" t="str">
        <f t="shared" si="177"/>
        <v xml:space="preserve"> </v>
      </c>
      <c r="DH79" s="380" t="str">
        <f>IF($A79="N/A"," ",IF(Option=1,$D79*Inputs!$S$15*SUM(AS79:BA79),0))</f>
        <v xml:space="preserve"> </v>
      </c>
      <c r="DI79" s="381" t="str">
        <f>IF($A79="N/A"," ",IF(Option=1,$D79*Inputs!$S$16*SUM(AS79:BA79),0))</f>
        <v xml:space="preserve"> </v>
      </c>
      <c r="DJ79" s="463" t="str">
        <f t="shared" si="178"/>
        <v xml:space="preserve"> </v>
      </c>
      <c r="DK79" s="463" t="str">
        <f t="shared" si="179"/>
        <v xml:space="preserve"> </v>
      </c>
      <c r="DL79" s="463" t="str">
        <f t="shared" si="180"/>
        <v xml:space="preserve"> </v>
      </c>
      <c r="DM79" s="463" t="str">
        <f t="shared" si="181"/>
        <v xml:space="preserve"> </v>
      </c>
    </row>
    <row r="80" spans="1:117" x14ac:dyDescent="0.2">
      <c r="A80" s="343" t="str">
        <f>IF(A79="N/A","N/A",IF(EDATE(A79,1)&gt;Inputs!$S$5,"N/A",EDATE(A79,1)))</f>
        <v>N/A</v>
      </c>
      <c r="B80" s="344" t="str">
        <f t="shared" si="123"/>
        <v xml:space="preserve"> </v>
      </c>
      <c r="C80" s="345" t="str">
        <f t="shared" si="124"/>
        <v xml:space="preserve"> </v>
      </c>
      <c r="D80" s="346" t="str">
        <f t="shared" si="125"/>
        <v xml:space="preserve"> </v>
      </c>
      <c r="E80" s="347" t="str">
        <f t="shared" si="126"/>
        <v xml:space="preserve"> </v>
      </c>
      <c r="F80" s="348" t="str">
        <f t="shared" si="127"/>
        <v xml:space="preserve"> </v>
      </c>
      <c r="G80" s="348" t="str">
        <f>IF(A80="N/A"," ",Perstart/VLOOKUP(Dayrun,'Pricing Inputs'!$AQ$4:$AS$14,3)/(CY80/CX80))</f>
        <v xml:space="preserve"> </v>
      </c>
      <c r="H80" s="349" t="str">
        <f t="shared" si="128"/>
        <v xml:space="preserve"> </v>
      </c>
      <c r="I80" s="350" t="str">
        <f t="shared" si="129"/>
        <v xml:space="preserve"> </v>
      </c>
      <c r="J80" s="351" t="str">
        <f t="shared" si="130"/>
        <v xml:space="preserve"> </v>
      </c>
      <c r="K80" s="351" t="str">
        <f t="shared" si="131"/>
        <v xml:space="preserve"> </v>
      </c>
      <c r="L80" s="351" t="str">
        <f t="shared" si="132"/>
        <v xml:space="preserve"> </v>
      </c>
      <c r="M80" s="351" t="str">
        <f t="shared" si="133"/>
        <v xml:space="preserve"> </v>
      </c>
      <c r="N80" s="351" t="str">
        <f t="shared" si="134"/>
        <v xml:space="preserve"> </v>
      </c>
      <c r="O80" s="351" t="str">
        <f t="shared" si="135"/>
        <v xml:space="preserve"> </v>
      </c>
      <c r="P80" s="351" t="str">
        <f t="shared" si="136"/>
        <v xml:space="preserve"> </v>
      </c>
      <c r="Q80" s="352" t="str">
        <f t="shared" si="137"/>
        <v xml:space="preserve"> </v>
      </c>
      <c r="R80" s="353" t="str">
        <f t="shared" si="138"/>
        <v xml:space="preserve"> </v>
      </c>
      <c r="S80" s="347" t="str">
        <f t="shared" si="139"/>
        <v xml:space="preserve"> </v>
      </c>
      <c r="T80" s="347" t="str">
        <f t="shared" si="140"/>
        <v xml:space="preserve"> </v>
      </c>
      <c r="U80" s="347" t="str">
        <f t="shared" si="141"/>
        <v xml:space="preserve"> </v>
      </c>
      <c r="V80" s="347" t="str">
        <f t="shared" si="142"/>
        <v xml:space="preserve"> </v>
      </c>
      <c r="W80" s="347" t="str">
        <f t="shared" si="143"/>
        <v xml:space="preserve"> </v>
      </c>
      <c r="X80" s="347" t="str">
        <f t="shared" si="144"/>
        <v xml:space="preserve"> </v>
      </c>
      <c r="Y80" s="347" t="str">
        <f t="shared" si="145"/>
        <v xml:space="preserve"> </v>
      </c>
      <c r="Z80" s="354" t="str">
        <f t="shared" si="146"/>
        <v xml:space="preserve"> </v>
      </c>
      <c r="AA80" s="350" t="str">
        <f>IF($A80="N/A"," ",IF(Dayrun&gt;=3,(MAX(0,(_xll.xSPRDOPT(I80,($E80-'Pricing Inputs'!$X115*$D80),$CV80,0,($CN80+IF(Smile=TRUE,VLOOKUP(MAX(-5,$H80-I80),Volsmile,2),0)),$CT80,$CU80,($A80-DateToday)+15,ABS(Option-2),0)-R80))),0))</f>
        <v xml:space="preserve"> </v>
      </c>
      <c r="AB80" s="351" t="str">
        <f>IF($A80="N/A"," ",IF(Dayrun&gt;=6,MAX(0,(_xll.xSPRDOPT(J80,($E80-'Pricing Inputs'!$X115*$D80),$CV80,0,($CN80+IF(Smile=TRUE,VLOOKUP(MAX(-5,$H80-J80),Volsmile,2),0)),$CT80,$CU80,($A80-DateToday)+15,ABS(Option-2),0)-S80)),0))</f>
        <v xml:space="preserve"> </v>
      </c>
      <c r="AC80" s="351" t="str">
        <f>IF($A80="N/A"," ",IF(OR(Dayrun&lt;=2,Dayrun&gt;=9),IF(OffPeakEx=TRUE,MAX(0,(_xll.xSPRDOPT(K80,($E80-'Pricing Inputs'!$X115*$D80),$CV80,0,($CQ80+IF(Smile=TRUE,VLOOKUP(MAX(-5,$H80-K80),Volsmile,2),0)),$CT80,$CU80,($A80-DateToday)+15,ABS(Option-2),0)-T80)),0),0))</f>
        <v xml:space="preserve"> </v>
      </c>
      <c r="AD80" s="351" t="str">
        <f>IF($A80="N/A"," ",IF(OR(Dayrun=1,Dayrun=4,Dayrun=5,Dayrun=7,Dayrun=8,Dayrun=10,Dayrun=11),MAX(0,(_xll.xSPRDOPT(L80,($E80-'Pricing Inputs'!$X115*$D80),$CV80,0,($CQ80+IF(Smile=TRUE,VLOOKUP(MAX(-5,$H80-L80),Volsmile,2),0)),$CT80,$CU80,($A80-DateToday)+15,ABS(Option-2),0)-U80)),0))</f>
        <v xml:space="preserve"> </v>
      </c>
      <c r="AE80" s="351" t="str">
        <f>IF($A80="N/A"," ",IF(OR(Dayrun=1,Dayrun=7,Dayrun=8,Dayrun=10,Dayrun=11),MAX(0,(_xll.xSPRDOPT(M80,($E80-'Pricing Inputs'!$X115*$D80),$CV80,0,($CQ80+IF(Smile=TRUE,VLOOKUP(MAX(-5,$H80-M80),Volsmile,2),0)),$CT80,$CU80,($A80-DateToday)+15,ABS(Option-2),0)-V80)),0))</f>
        <v xml:space="preserve"> </v>
      </c>
      <c r="AF80" s="351" t="str">
        <f>IF($A80="N/A"," ",IF(OR(Dayrun&lt;=2,Dayrun&gt;=10),IF(OffPeakEx=TRUE,MAX(0,(_xll.xSPRDOPT(N80,($E80-'Pricing Inputs'!$X115*$D80),$CV80,0,($CQ80+IF(Smile=TRUE,VLOOKUP(MAX(-5,$H80-N80),Volsmile,2),0)),$CT80,$CU80,($A80-DateToday)+15,ABS(Option-2),0)-W80)),0),0))</f>
        <v xml:space="preserve"> </v>
      </c>
      <c r="AG80" s="351" t="str">
        <f>IF($A80="N/A"," ",IF(OR(Dayrun=1,Dayrun=5,Dayrun=8,Dayrun=11),MAX(0,(_xll.xSPRDOPT(O80,($E80-'Pricing Inputs'!$X115*$D80),$CV80,0,($CQ80+IF(Smile=TRUE,VLOOKUP(MAX(-5,$H80-O80),Volsmile,2),0)),$CT80,$CU80,($A80-DateToday)+15,ABS(Option-2),0)-X80)),0))</f>
        <v xml:space="preserve"> </v>
      </c>
      <c r="AH80" s="351" t="str">
        <f>IF($A80="N/A"," ",IF(OR(Dayrun=1,Dayrun=8,Dayrun=11),MAX(0,(_xll.xSPRDOPT(P80,($E80-'Pricing Inputs'!$X115*$D80),$CV80,0,($CQ80+IF(Smile=TRUE,VLOOKUP(MAX(-5,$H80-P80),Volsmile,2),0)),$CT80,$CU80,($A80-DateToday)+15,ABS(Option-2),0)-Y80)),0))</f>
        <v xml:space="preserve"> </v>
      </c>
      <c r="AI80" s="351" t="str">
        <f>IF($A80="N/A"," ",IF(OR(Dayrun&lt;=2,Dayrun&gt;=11),IF(OffPeakEx=TRUE,MAX(0,(_xll.xSPRDOPT(Q80,($E80-'Pricing Inputs'!$X115*$D80),$CV80,0,($CQ80+IF(Smile=TRUE,VLOOKUP(MAX(-5,$H80-Q80),Volsmile,2),0)),$CT80,$CU80,($A80-DateToday)+15,ABS(Option-2),0)-Z80)),0),0))</f>
        <v xml:space="preserve"> </v>
      </c>
      <c r="AJ80" s="355" t="str">
        <f t="shared" si="147"/>
        <v xml:space="preserve"> </v>
      </c>
      <c r="AK80" s="356" t="str">
        <f t="shared" si="148"/>
        <v xml:space="preserve"> </v>
      </c>
      <c r="AL80" s="356" t="str">
        <f t="shared" si="149"/>
        <v xml:space="preserve"> </v>
      </c>
      <c r="AM80" s="356" t="str">
        <f t="shared" si="150"/>
        <v xml:space="preserve"> </v>
      </c>
      <c r="AN80" s="356" t="str">
        <f t="shared" si="151"/>
        <v xml:space="preserve"> </v>
      </c>
      <c r="AO80" s="356" t="str">
        <f t="shared" si="152"/>
        <v xml:space="preserve"> </v>
      </c>
      <c r="AP80" s="356" t="str">
        <f t="shared" si="153"/>
        <v xml:space="preserve"> </v>
      </c>
      <c r="AQ80" s="356" t="str">
        <f t="shared" si="154"/>
        <v xml:space="preserve"> </v>
      </c>
      <c r="AR80" s="357" t="str">
        <f t="shared" si="155"/>
        <v xml:space="preserve"> </v>
      </c>
      <c r="AS80" s="364" t="str">
        <f t="shared" si="156"/>
        <v xml:space="preserve"> </v>
      </c>
      <c r="AT80" s="364" t="str">
        <f t="shared" si="157"/>
        <v xml:space="preserve"> </v>
      </c>
      <c r="AU80" s="364" t="str">
        <f t="shared" si="158"/>
        <v xml:space="preserve"> </v>
      </c>
      <c r="AV80" s="364" t="str">
        <f t="shared" si="159"/>
        <v xml:space="preserve"> </v>
      </c>
      <c r="AW80" s="364" t="str">
        <f t="shared" si="160"/>
        <v xml:space="preserve"> </v>
      </c>
      <c r="AX80" s="364" t="str">
        <f t="shared" si="161"/>
        <v xml:space="preserve"> </v>
      </c>
      <c r="AY80" s="364" t="str">
        <f t="shared" si="162"/>
        <v xml:space="preserve"> </v>
      </c>
      <c r="AZ80" s="364" t="str">
        <f t="shared" si="163"/>
        <v xml:space="preserve"> </v>
      </c>
      <c r="BA80" s="365" t="str">
        <f t="shared" si="164"/>
        <v xml:space="preserve"> </v>
      </c>
      <c r="BB80" s="461" t="str">
        <f>IF($A80="N/A"," ",IF(Dayrun&gt;=3,(MAX(0,(_xll.xSPRDOPT(I80,($E80-'Pricing Inputs'!$X115*$D80),$CV80,0,($CN80+IF(Smile=TRUE,VLOOKUP(MAX(-5,$H80-I80),Volsmile,2),0)),$CT80,$CU80,($A80-DateToday)+15,ABS(Option-2),1)*DE80*8))),0))</f>
        <v xml:space="preserve"> </v>
      </c>
      <c r="BC80" s="460" t="str">
        <f>IF($A80="N/A"," ",IF(Dayrun&gt;=6,MAX(0,(_xll.xSPRDOPT(J80,($E80-'Pricing Inputs'!$X115*$D80),$CV80,0,($CN80+IF(Smile=TRUE,VLOOKUP(MAX(-5,$H80-J80),Volsmile,2),0)),$CT80,$CU80,($A80-DateToday)+15,ABS(Option-2),1)*DE80*8)),0))</f>
        <v xml:space="preserve"> </v>
      </c>
      <c r="BD80" s="460" t="str">
        <f>IF($A80="N/A"," ",IF(OR(Dayrun&lt;=2,Dayrun&gt;=9),IF(OffPeakEx=TRUE,MAX(0,(_xll.xSPRDOPT(K80,($E80-'Pricing Inputs'!$X115*$D80),$CV80,0,($CQ80+IF(Smile=TRUE,VLOOKUP(MAX(-5,$H80-K80),Volsmile,2),0)),$CT80,$CU80,($A80-DateToday)+15,ABS(Option-2),1)*DE80*8)),0),0))</f>
        <v xml:space="preserve"> </v>
      </c>
      <c r="BE80" s="460" t="str">
        <f>IF($A80="N/A"," ",IF(OR(Dayrun=1,Dayrun=4,Dayrun=5,Dayrun=7,Dayrun=8,Dayrun=10,Dayrun=11),MAX(0,(_xll.xSPRDOPT(L80,($E80-'Pricing Inputs'!$X115*$D80),$CV80,0,($CQ80+IF(Smile=TRUE,VLOOKUP(MAX(-5,$H80-L80),Volsmile,2),0)),$CT80,$CU80,($A80-DateToday)+15,ABS(Option-2),1)*DF80*8)),0))</f>
        <v xml:space="preserve"> </v>
      </c>
      <c r="BF80" s="460" t="str">
        <f>IF($A80="N/A"," ",IF(OR(Dayrun=1,Dayrun=7,Dayrun=8,Dayrun=10,Dayrun=11),MAX(0,(_xll.xSPRDOPT(M80,($E80-'Pricing Inputs'!$X115*$D80),$CV80,0,($CQ80+IF(Smile=TRUE,VLOOKUP(MAX(-5,$H80-M80),Volsmile,2),0)),$CT80,$CU80,($A80-DateToday)+15,ABS(Option-2),1)*DF80*8)),0))</f>
        <v xml:space="preserve"> </v>
      </c>
      <c r="BG80" s="460" t="str">
        <f>IF($A80="N/A"," ",IF(OR(Dayrun&lt;=2,Dayrun&gt;=10),IF(OffPeakEx=TRUE,MAX(0,(_xll.xSPRDOPT(N80,($E80-'Pricing Inputs'!$X115*$D80),$CV80,0,($CQ80+IF(Smile=TRUE,VLOOKUP(MAX(-5,$H80-N80),Volsmile,2),0)),$CT80,$CU80,($A80-DateToday)+15,ABS(Option-2),1)*DF80*8)),0),0))</f>
        <v xml:space="preserve"> </v>
      </c>
      <c r="BH80" s="460" t="str">
        <f>IF($A80="N/A"," ",IF(OR(Dayrun=1,Dayrun=5,Dayrun=8,Dayrun=11),MAX(0,(_xll.xSPRDOPT(O80,($E80-'Pricing Inputs'!$X115*$D80),$CV80,0,($CQ80+IF(Smile=TRUE,VLOOKUP(MAX(-5,$H80-O80),Volsmile,2),0)),$CT80,$CU80,($A80-DateToday)+15,ABS(Option-2),1)*DG80*8)),0))</f>
        <v xml:space="preserve"> </v>
      </c>
      <c r="BI80" s="460" t="str">
        <f>IF($A80="N/A"," ",IF(OR(Dayrun=1,Dayrun=8,Dayrun=11),MAX(0,(_xll.xSPRDOPT(P80,($E80-'Pricing Inputs'!$X115*$D80),$CV80,0,($CQ80+IF(Smile=TRUE,VLOOKUP(MAX(-5,$H80-P80),Volsmile,2),0)),$CT80,$CU80,($A80-DateToday)+15,ABS(Option-2),1)*DG80*8)),0))</f>
        <v xml:space="preserve"> </v>
      </c>
      <c r="BJ80" s="462" t="str">
        <f>IF($A80="N/A"," ",IF(OR(Dayrun&lt;=2,Dayrun&gt;=11),IF(OffPeakEx=TRUE,MAX(0,(_xll.xSPRDOPT(Q80,($E80-'Pricing Inputs'!$X115*$D80),$CV80,0,($CQ80+IF(Smile=TRUE,VLOOKUP(MAX(-5,$H80-Q80),Volsmile,2),0)),$CT80,$CU80,($A80-DateToday)+15,ABS(Option-2),1)*DG80*8)),0),0))</f>
        <v xml:space="preserve"> </v>
      </c>
      <c r="BK80" s="358" t="str">
        <f t="shared" si="91"/>
        <v xml:space="preserve"> </v>
      </c>
      <c r="BL80" s="359" t="str">
        <f t="shared" si="92"/>
        <v xml:space="preserve"> </v>
      </c>
      <c r="BM80" s="359" t="str">
        <f t="shared" si="93"/>
        <v xml:space="preserve"> </v>
      </c>
      <c r="BN80" s="359" t="str">
        <f t="shared" si="94"/>
        <v xml:space="preserve"> </v>
      </c>
      <c r="BO80" s="359" t="str">
        <f t="shared" si="95"/>
        <v xml:space="preserve"> </v>
      </c>
      <c r="BP80" s="359" t="str">
        <f t="shared" si="96"/>
        <v xml:space="preserve"> </v>
      </c>
      <c r="BQ80" s="359" t="str">
        <f t="shared" si="97"/>
        <v xml:space="preserve"> </v>
      </c>
      <c r="BR80" s="359" t="str">
        <f t="shared" si="98"/>
        <v xml:space="preserve"> </v>
      </c>
      <c r="BS80" s="360" t="str">
        <f t="shared" si="99"/>
        <v xml:space="preserve"> </v>
      </c>
      <c r="BT80" s="361" t="str">
        <f t="shared" si="100"/>
        <v xml:space="preserve"> </v>
      </c>
      <c r="BU80" s="362" t="str">
        <f t="shared" si="101"/>
        <v xml:space="preserve"> </v>
      </c>
      <c r="BV80" s="362" t="str">
        <f t="shared" si="102"/>
        <v xml:space="preserve"> </v>
      </c>
      <c r="BW80" s="362" t="str">
        <f t="shared" si="103"/>
        <v xml:space="preserve"> </v>
      </c>
      <c r="BX80" s="362" t="str">
        <f t="shared" si="104"/>
        <v xml:space="preserve"> </v>
      </c>
      <c r="BY80" s="362" t="str">
        <f t="shared" si="105"/>
        <v xml:space="preserve"> </v>
      </c>
      <c r="BZ80" s="362" t="str">
        <f t="shared" si="106"/>
        <v xml:space="preserve"> </v>
      </c>
      <c r="CA80" s="362" t="str">
        <f t="shared" si="107"/>
        <v xml:space="preserve"> </v>
      </c>
      <c r="CB80" s="363" t="str">
        <f t="shared" si="108"/>
        <v xml:space="preserve"> </v>
      </c>
      <c r="CC80" s="366" t="str">
        <f t="shared" si="109"/>
        <v xml:space="preserve"> </v>
      </c>
      <c r="CD80" s="367" t="str">
        <f t="shared" si="110"/>
        <v xml:space="preserve"> </v>
      </c>
      <c r="CE80" s="367" t="str">
        <f t="shared" si="111"/>
        <v xml:space="preserve"> </v>
      </c>
      <c r="CF80" s="367" t="str">
        <f t="shared" si="112"/>
        <v xml:space="preserve"> </v>
      </c>
      <c r="CG80" s="367" t="str">
        <f t="shared" si="113"/>
        <v xml:space="preserve"> </v>
      </c>
      <c r="CH80" s="367" t="str">
        <f t="shared" si="114"/>
        <v xml:space="preserve"> </v>
      </c>
      <c r="CI80" s="367" t="str">
        <f t="shared" si="115"/>
        <v xml:space="preserve"> </v>
      </c>
      <c r="CJ80" s="367" t="str">
        <f t="shared" si="116"/>
        <v xml:space="preserve"> </v>
      </c>
      <c r="CK80" s="368" t="str">
        <f t="shared" si="117"/>
        <v xml:space="preserve"> </v>
      </c>
      <c r="CL80" s="369" t="str">
        <f t="shared" si="118"/>
        <v xml:space="preserve"> </v>
      </c>
      <c r="CM80" s="370" t="str">
        <f t="shared" si="165"/>
        <v xml:space="preserve"> </v>
      </c>
      <c r="CN80" s="370" t="str">
        <f t="shared" si="166"/>
        <v xml:space="preserve"> </v>
      </c>
      <c r="CO80" s="370" t="str">
        <f t="shared" si="167"/>
        <v xml:space="preserve"> </v>
      </c>
      <c r="CP80" s="370" t="str">
        <f t="shared" si="168"/>
        <v xml:space="preserve"> </v>
      </c>
      <c r="CQ80" s="370" t="str">
        <f t="shared" si="169"/>
        <v xml:space="preserve"> </v>
      </c>
      <c r="CR80" s="370" t="str">
        <f t="shared" si="119"/>
        <v xml:space="preserve"> </v>
      </c>
      <c r="CS80" s="370" t="str">
        <f t="shared" si="120"/>
        <v xml:space="preserve"> </v>
      </c>
      <c r="CT80" s="370" t="str">
        <f t="shared" si="121"/>
        <v xml:space="preserve"> </v>
      </c>
      <c r="CU80" s="370" t="str">
        <f>IF($A80="N/A"," ",IF('Pricing Inputs'!$AR$23=TRUE,Inputs!$S$22,VLOOKUP($A80,CorrelationTable,2,FALSE)))</f>
        <v xml:space="preserve"> </v>
      </c>
      <c r="CV80" s="371" t="str">
        <f>IF($A80="N/A"," ",F80+G80+(D80*('Pricing Inputs'!X115)))</f>
        <v xml:space="preserve"> </v>
      </c>
      <c r="CW80" s="372" t="str">
        <f>IF($A80="N/A"," ",IF(PV=1,0,'Pricing Inputs'!Y115))</f>
        <v xml:space="preserve"> </v>
      </c>
      <c r="CX80" s="373" t="str">
        <f t="shared" si="122"/>
        <v xml:space="preserve"> </v>
      </c>
      <c r="CY80" s="417" t="str">
        <f>IF($A80="N/A"," ",(IF(MONTH(A80)&gt;=4,IF(MONTH(A80)&lt;=10,Inputs!$S$26,Inputs!$S$27),Inputs!$S$27))*$CX80)</f>
        <v xml:space="preserve"> </v>
      </c>
      <c r="CZ80" s="374" t="str">
        <f t="shared" si="170"/>
        <v xml:space="preserve"> </v>
      </c>
      <c r="DA80" s="446" t="str">
        <f t="shared" si="171"/>
        <v xml:space="preserve"> </v>
      </c>
      <c r="DB80" s="375" t="str">
        <f t="shared" si="172"/>
        <v xml:space="preserve"> </v>
      </c>
      <c r="DC80" s="375" t="str">
        <f t="shared" si="173"/>
        <v xml:space="preserve"> </v>
      </c>
      <c r="DD80" s="376" t="str">
        <f t="shared" si="174"/>
        <v xml:space="preserve"> </v>
      </c>
      <c r="DE80" s="377" t="str">
        <f t="shared" si="175"/>
        <v xml:space="preserve"> </v>
      </c>
      <c r="DF80" s="378" t="str">
        <f t="shared" si="176"/>
        <v xml:space="preserve"> </v>
      </c>
      <c r="DG80" s="379" t="str">
        <f t="shared" si="177"/>
        <v xml:space="preserve"> </v>
      </c>
      <c r="DH80" s="380" t="str">
        <f>IF($A80="N/A"," ",IF(Option=1,$D80*Inputs!$S$15*SUM(AS80:BA80),0))</f>
        <v xml:space="preserve"> </v>
      </c>
      <c r="DI80" s="381" t="str">
        <f>IF($A80="N/A"," ",IF(Option=1,$D80*Inputs!$S$16*SUM(AS80:BA80),0))</f>
        <v xml:space="preserve"> </v>
      </c>
      <c r="DJ80" s="463" t="str">
        <f t="shared" si="178"/>
        <v xml:space="preserve"> </v>
      </c>
      <c r="DK80" s="463" t="str">
        <f t="shared" si="179"/>
        <v xml:space="preserve"> </v>
      </c>
      <c r="DL80" s="463" t="str">
        <f t="shared" si="180"/>
        <v xml:space="preserve"> </v>
      </c>
      <c r="DM80" s="463" t="str">
        <f t="shared" si="181"/>
        <v xml:space="preserve"> </v>
      </c>
    </row>
    <row r="81" spans="1:117" x14ac:dyDescent="0.2">
      <c r="A81" s="343" t="str">
        <f>IF(A80="N/A","N/A",IF(EDATE(A80,1)&gt;Inputs!$S$5,"N/A",EDATE(A80,1)))</f>
        <v>N/A</v>
      </c>
      <c r="B81" s="344" t="str">
        <f t="shared" si="123"/>
        <v xml:space="preserve"> </v>
      </c>
      <c r="C81" s="345" t="str">
        <f t="shared" si="124"/>
        <v xml:space="preserve"> </v>
      </c>
      <c r="D81" s="346" t="str">
        <f t="shared" si="125"/>
        <v xml:space="preserve"> </v>
      </c>
      <c r="E81" s="347" t="str">
        <f t="shared" si="126"/>
        <v xml:space="preserve"> </v>
      </c>
      <c r="F81" s="348" t="str">
        <f t="shared" si="127"/>
        <v xml:space="preserve"> </v>
      </c>
      <c r="G81" s="348" t="str">
        <f>IF(A81="N/A"," ",Perstart/VLOOKUP(Dayrun,'Pricing Inputs'!$AQ$4:$AS$14,3)/(CY81/CX81))</f>
        <v xml:space="preserve"> </v>
      </c>
      <c r="H81" s="349" t="str">
        <f t="shared" si="128"/>
        <v xml:space="preserve"> </v>
      </c>
      <c r="I81" s="350" t="str">
        <f t="shared" si="129"/>
        <v xml:space="preserve"> </v>
      </c>
      <c r="J81" s="351" t="str">
        <f t="shared" si="130"/>
        <v xml:space="preserve"> </v>
      </c>
      <c r="K81" s="351" t="str">
        <f t="shared" si="131"/>
        <v xml:space="preserve"> </v>
      </c>
      <c r="L81" s="351" t="str">
        <f t="shared" si="132"/>
        <v xml:space="preserve"> </v>
      </c>
      <c r="M81" s="351" t="str">
        <f t="shared" si="133"/>
        <v xml:space="preserve"> </v>
      </c>
      <c r="N81" s="351" t="str">
        <f t="shared" si="134"/>
        <v xml:space="preserve"> </v>
      </c>
      <c r="O81" s="351" t="str">
        <f t="shared" si="135"/>
        <v xml:space="preserve"> </v>
      </c>
      <c r="P81" s="351" t="str">
        <f t="shared" si="136"/>
        <v xml:space="preserve"> </v>
      </c>
      <c r="Q81" s="352" t="str">
        <f t="shared" si="137"/>
        <v xml:space="preserve"> </v>
      </c>
      <c r="R81" s="353" t="str">
        <f t="shared" si="138"/>
        <v xml:space="preserve"> </v>
      </c>
      <c r="S81" s="347" t="str">
        <f t="shared" si="139"/>
        <v xml:space="preserve"> </v>
      </c>
      <c r="T81" s="347" t="str">
        <f t="shared" si="140"/>
        <v xml:space="preserve"> </v>
      </c>
      <c r="U81" s="347" t="str">
        <f t="shared" si="141"/>
        <v xml:space="preserve"> </v>
      </c>
      <c r="V81" s="347" t="str">
        <f t="shared" si="142"/>
        <v xml:space="preserve"> </v>
      </c>
      <c r="W81" s="347" t="str">
        <f t="shared" si="143"/>
        <v xml:space="preserve"> </v>
      </c>
      <c r="X81" s="347" t="str">
        <f t="shared" si="144"/>
        <v xml:space="preserve"> </v>
      </c>
      <c r="Y81" s="347" t="str">
        <f t="shared" si="145"/>
        <v xml:space="preserve"> </v>
      </c>
      <c r="Z81" s="354" t="str">
        <f t="shared" si="146"/>
        <v xml:space="preserve"> </v>
      </c>
      <c r="AA81" s="350" t="str">
        <f>IF($A81="N/A"," ",IF(Dayrun&gt;=3,(MAX(0,(_xll.xSPRDOPT(I81,($E81-'Pricing Inputs'!$X116*$D81),$CV81,0,($CN81+IF(Smile=TRUE,VLOOKUP(MAX(-5,$H81-I81),Volsmile,2),0)),$CT81,$CU81,($A81-DateToday)+15,ABS(Option-2),0)-R81))),0))</f>
        <v xml:space="preserve"> </v>
      </c>
      <c r="AB81" s="351" t="str">
        <f>IF($A81="N/A"," ",IF(Dayrun&gt;=6,MAX(0,(_xll.xSPRDOPT(J81,($E81-'Pricing Inputs'!$X116*$D81),$CV81,0,($CN81+IF(Smile=TRUE,VLOOKUP(MAX(-5,$H81-J81),Volsmile,2),0)),$CT81,$CU81,($A81-DateToday)+15,ABS(Option-2),0)-S81)),0))</f>
        <v xml:space="preserve"> </v>
      </c>
      <c r="AC81" s="351" t="str">
        <f>IF($A81="N/A"," ",IF(OR(Dayrun&lt;=2,Dayrun&gt;=9),IF(OffPeakEx=TRUE,MAX(0,(_xll.xSPRDOPT(K81,($E81-'Pricing Inputs'!$X116*$D81),$CV81,0,($CQ81+IF(Smile=TRUE,VLOOKUP(MAX(-5,$H81-K81),Volsmile,2),0)),$CT81,$CU81,($A81-DateToday)+15,ABS(Option-2),0)-T81)),0),0))</f>
        <v xml:space="preserve"> </v>
      </c>
      <c r="AD81" s="351" t="str">
        <f>IF($A81="N/A"," ",IF(OR(Dayrun=1,Dayrun=4,Dayrun=5,Dayrun=7,Dayrun=8,Dayrun=10,Dayrun=11),MAX(0,(_xll.xSPRDOPT(L81,($E81-'Pricing Inputs'!$X116*$D81),$CV81,0,($CQ81+IF(Smile=TRUE,VLOOKUP(MAX(-5,$H81-L81),Volsmile,2),0)),$CT81,$CU81,($A81-DateToday)+15,ABS(Option-2),0)-U81)),0))</f>
        <v xml:space="preserve"> </v>
      </c>
      <c r="AE81" s="351" t="str">
        <f>IF($A81="N/A"," ",IF(OR(Dayrun=1,Dayrun=7,Dayrun=8,Dayrun=10,Dayrun=11),MAX(0,(_xll.xSPRDOPT(M81,($E81-'Pricing Inputs'!$X116*$D81),$CV81,0,($CQ81+IF(Smile=TRUE,VLOOKUP(MAX(-5,$H81-M81),Volsmile,2),0)),$CT81,$CU81,($A81-DateToday)+15,ABS(Option-2),0)-V81)),0))</f>
        <v xml:space="preserve"> </v>
      </c>
      <c r="AF81" s="351" t="str">
        <f>IF($A81="N/A"," ",IF(OR(Dayrun&lt;=2,Dayrun&gt;=10),IF(OffPeakEx=TRUE,MAX(0,(_xll.xSPRDOPT(N81,($E81-'Pricing Inputs'!$X116*$D81),$CV81,0,($CQ81+IF(Smile=TRUE,VLOOKUP(MAX(-5,$H81-N81),Volsmile,2),0)),$CT81,$CU81,($A81-DateToday)+15,ABS(Option-2),0)-W81)),0),0))</f>
        <v xml:space="preserve"> </v>
      </c>
      <c r="AG81" s="351" t="str">
        <f>IF($A81="N/A"," ",IF(OR(Dayrun=1,Dayrun=5,Dayrun=8,Dayrun=11),MAX(0,(_xll.xSPRDOPT(O81,($E81-'Pricing Inputs'!$X116*$D81),$CV81,0,($CQ81+IF(Smile=TRUE,VLOOKUP(MAX(-5,$H81-O81),Volsmile,2),0)),$CT81,$CU81,($A81-DateToday)+15,ABS(Option-2),0)-X81)),0))</f>
        <v xml:space="preserve"> </v>
      </c>
      <c r="AH81" s="351" t="str">
        <f>IF($A81="N/A"," ",IF(OR(Dayrun=1,Dayrun=8,Dayrun=11),MAX(0,(_xll.xSPRDOPT(P81,($E81-'Pricing Inputs'!$X116*$D81),$CV81,0,($CQ81+IF(Smile=TRUE,VLOOKUP(MAX(-5,$H81-P81),Volsmile,2),0)),$CT81,$CU81,($A81-DateToday)+15,ABS(Option-2),0)-Y81)),0))</f>
        <v xml:space="preserve"> </v>
      </c>
      <c r="AI81" s="351" t="str">
        <f>IF($A81="N/A"," ",IF(OR(Dayrun&lt;=2,Dayrun&gt;=11),IF(OffPeakEx=TRUE,MAX(0,(_xll.xSPRDOPT(Q81,($E81-'Pricing Inputs'!$X116*$D81),$CV81,0,($CQ81+IF(Smile=TRUE,VLOOKUP(MAX(-5,$H81-Q81),Volsmile,2),0)),$CT81,$CU81,($A81-DateToday)+15,ABS(Option-2),0)-Z81)),0),0))</f>
        <v xml:space="preserve"> </v>
      </c>
      <c r="AJ81" s="355" t="str">
        <f t="shared" si="147"/>
        <v xml:space="preserve"> </v>
      </c>
      <c r="AK81" s="356" t="str">
        <f t="shared" si="148"/>
        <v xml:space="preserve"> </v>
      </c>
      <c r="AL81" s="356" t="str">
        <f t="shared" si="149"/>
        <v xml:space="preserve"> </v>
      </c>
      <c r="AM81" s="356" t="str">
        <f t="shared" si="150"/>
        <v xml:space="preserve"> </v>
      </c>
      <c r="AN81" s="356" t="str">
        <f t="shared" si="151"/>
        <v xml:space="preserve"> </v>
      </c>
      <c r="AO81" s="356" t="str">
        <f t="shared" si="152"/>
        <v xml:space="preserve"> </v>
      </c>
      <c r="AP81" s="356" t="str">
        <f t="shared" si="153"/>
        <v xml:space="preserve"> </v>
      </c>
      <c r="AQ81" s="356" t="str">
        <f t="shared" si="154"/>
        <v xml:space="preserve"> </v>
      </c>
      <c r="AR81" s="357" t="str">
        <f t="shared" si="155"/>
        <v xml:space="preserve"> </v>
      </c>
      <c r="AS81" s="364" t="str">
        <f t="shared" si="156"/>
        <v xml:space="preserve"> </v>
      </c>
      <c r="AT81" s="364" t="str">
        <f t="shared" si="157"/>
        <v xml:space="preserve"> </v>
      </c>
      <c r="AU81" s="364" t="str">
        <f t="shared" si="158"/>
        <v xml:space="preserve"> </v>
      </c>
      <c r="AV81" s="364" t="str">
        <f t="shared" si="159"/>
        <v xml:space="preserve"> </v>
      </c>
      <c r="AW81" s="364" t="str">
        <f t="shared" si="160"/>
        <v xml:space="preserve"> </v>
      </c>
      <c r="AX81" s="364" t="str">
        <f t="shared" si="161"/>
        <v xml:space="preserve"> </v>
      </c>
      <c r="AY81" s="364" t="str">
        <f t="shared" si="162"/>
        <v xml:space="preserve"> </v>
      </c>
      <c r="AZ81" s="364" t="str">
        <f t="shared" si="163"/>
        <v xml:space="preserve"> </v>
      </c>
      <c r="BA81" s="365" t="str">
        <f t="shared" si="164"/>
        <v xml:space="preserve"> </v>
      </c>
      <c r="BB81" s="461" t="str">
        <f>IF($A81="N/A"," ",IF(Dayrun&gt;=3,(MAX(0,(_xll.xSPRDOPT(I81,($E81-'Pricing Inputs'!$X116*$D81),$CV81,0,($CN81+IF(Smile=TRUE,VLOOKUP(MAX(-5,$H81-I81),Volsmile,2),0)),$CT81,$CU81,($A81-DateToday)+15,ABS(Option-2),1)*DE81*8))),0))</f>
        <v xml:space="preserve"> </v>
      </c>
      <c r="BC81" s="460" t="str">
        <f>IF($A81="N/A"," ",IF(Dayrun&gt;=6,MAX(0,(_xll.xSPRDOPT(J81,($E81-'Pricing Inputs'!$X116*$D81),$CV81,0,($CN81+IF(Smile=TRUE,VLOOKUP(MAX(-5,$H81-J81),Volsmile,2),0)),$CT81,$CU81,($A81-DateToday)+15,ABS(Option-2),1)*DE81*8)),0))</f>
        <v xml:space="preserve"> </v>
      </c>
      <c r="BD81" s="460" t="str">
        <f>IF($A81="N/A"," ",IF(OR(Dayrun&lt;=2,Dayrun&gt;=9),IF(OffPeakEx=TRUE,MAX(0,(_xll.xSPRDOPT(K81,($E81-'Pricing Inputs'!$X116*$D81),$CV81,0,($CQ81+IF(Smile=TRUE,VLOOKUP(MAX(-5,$H81-K81),Volsmile,2),0)),$CT81,$CU81,($A81-DateToday)+15,ABS(Option-2),1)*DE81*8)),0),0))</f>
        <v xml:space="preserve"> </v>
      </c>
      <c r="BE81" s="460" t="str">
        <f>IF($A81="N/A"," ",IF(OR(Dayrun=1,Dayrun=4,Dayrun=5,Dayrun=7,Dayrun=8,Dayrun=10,Dayrun=11),MAX(0,(_xll.xSPRDOPT(L81,($E81-'Pricing Inputs'!$X116*$D81),$CV81,0,($CQ81+IF(Smile=TRUE,VLOOKUP(MAX(-5,$H81-L81),Volsmile,2),0)),$CT81,$CU81,($A81-DateToday)+15,ABS(Option-2),1)*DF81*8)),0))</f>
        <v xml:space="preserve"> </v>
      </c>
      <c r="BF81" s="460" t="str">
        <f>IF($A81="N/A"," ",IF(OR(Dayrun=1,Dayrun=7,Dayrun=8,Dayrun=10,Dayrun=11),MAX(0,(_xll.xSPRDOPT(M81,($E81-'Pricing Inputs'!$X116*$D81),$CV81,0,($CQ81+IF(Smile=TRUE,VLOOKUP(MAX(-5,$H81-M81),Volsmile,2),0)),$CT81,$CU81,($A81-DateToday)+15,ABS(Option-2),1)*DF81*8)),0))</f>
        <v xml:space="preserve"> </v>
      </c>
      <c r="BG81" s="460" t="str">
        <f>IF($A81="N/A"," ",IF(OR(Dayrun&lt;=2,Dayrun&gt;=10),IF(OffPeakEx=TRUE,MAX(0,(_xll.xSPRDOPT(N81,($E81-'Pricing Inputs'!$X116*$D81),$CV81,0,($CQ81+IF(Smile=TRUE,VLOOKUP(MAX(-5,$H81-N81),Volsmile,2),0)),$CT81,$CU81,($A81-DateToday)+15,ABS(Option-2),1)*DF81*8)),0),0))</f>
        <v xml:space="preserve"> </v>
      </c>
      <c r="BH81" s="460" t="str">
        <f>IF($A81="N/A"," ",IF(OR(Dayrun=1,Dayrun=5,Dayrun=8,Dayrun=11),MAX(0,(_xll.xSPRDOPT(O81,($E81-'Pricing Inputs'!$X116*$D81),$CV81,0,($CQ81+IF(Smile=TRUE,VLOOKUP(MAX(-5,$H81-O81),Volsmile,2),0)),$CT81,$CU81,($A81-DateToday)+15,ABS(Option-2),1)*DG81*8)),0))</f>
        <v xml:space="preserve"> </v>
      </c>
      <c r="BI81" s="460" t="str">
        <f>IF($A81="N/A"," ",IF(OR(Dayrun=1,Dayrun=8,Dayrun=11),MAX(0,(_xll.xSPRDOPT(P81,($E81-'Pricing Inputs'!$X116*$D81),$CV81,0,($CQ81+IF(Smile=TRUE,VLOOKUP(MAX(-5,$H81-P81),Volsmile,2),0)),$CT81,$CU81,($A81-DateToday)+15,ABS(Option-2),1)*DG81*8)),0))</f>
        <v xml:space="preserve"> </v>
      </c>
      <c r="BJ81" s="462" t="str">
        <f>IF($A81="N/A"," ",IF(OR(Dayrun&lt;=2,Dayrun&gt;=11),IF(OffPeakEx=TRUE,MAX(0,(_xll.xSPRDOPT(Q81,($E81-'Pricing Inputs'!$X116*$D81),$CV81,0,($CQ81+IF(Smile=TRUE,VLOOKUP(MAX(-5,$H81-Q81),Volsmile,2),0)),$CT81,$CU81,($A81-DateToday)+15,ABS(Option-2),1)*DG81*8)),0),0))</f>
        <v xml:space="preserve"> </v>
      </c>
      <c r="BK81" s="358" t="str">
        <f t="shared" si="91"/>
        <v xml:space="preserve"> </v>
      </c>
      <c r="BL81" s="359" t="str">
        <f t="shared" si="92"/>
        <v xml:space="preserve"> </v>
      </c>
      <c r="BM81" s="359" t="str">
        <f t="shared" si="93"/>
        <v xml:space="preserve"> </v>
      </c>
      <c r="BN81" s="359" t="str">
        <f t="shared" si="94"/>
        <v xml:space="preserve"> </v>
      </c>
      <c r="BO81" s="359" t="str">
        <f t="shared" si="95"/>
        <v xml:space="preserve"> </v>
      </c>
      <c r="BP81" s="359" t="str">
        <f t="shared" si="96"/>
        <v xml:space="preserve"> </v>
      </c>
      <c r="BQ81" s="359" t="str">
        <f t="shared" si="97"/>
        <v xml:space="preserve"> </v>
      </c>
      <c r="BR81" s="359" t="str">
        <f t="shared" si="98"/>
        <v xml:space="preserve"> </v>
      </c>
      <c r="BS81" s="360" t="str">
        <f t="shared" si="99"/>
        <v xml:space="preserve"> </v>
      </c>
      <c r="BT81" s="361" t="str">
        <f t="shared" si="100"/>
        <v xml:space="preserve"> </v>
      </c>
      <c r="BU81" s="362" t="str">
        <f t="shared" si="101"/>
        <v xml:space="preserve"> </v>
      </c>
      <c r="BV81" s="362" t="str">
        <f t="shared" si="102"/>
        <v xml:space="preserve"> </v>
      </c>
      <c r="BW81" s="362" t="str">
        <f t="shared" si="103"/>
        <v xml:space="preserve"> </v>
      </c>
      <c r="BX81" s="362" t="str">
        <f t="shared" si="104"/>
        <v xml:space="preserve"> </v>
      </c>
      <c r="BY81" s="362" t="str">
        <f t="shared" si="105"/>
        <v xml:space="preserve"> </v>
      </c>
      <c r="BZ81" s="362" t="str">
        <f t="shared" si="106"/>
        <v xml:space="preserve"> </v>
      </c>
      <c r="CA81" s="362" t="str">
        <f t="shared" si="107"/>
        <v xml:space="preserve"> </v>
      </c>
      <c r="CB81" s="363" t="str">
        <f t="shared" si="108"/>
        <v xml:space="preserve"> </v>
      </c>
      <c r="CC81" s="366" t="str">
        <f t="shared" si="109"/>
        <v xml:space="preserve"> </v>
      </c>
      <c r="CD81" s="367" t="str">
        <f t="shared" si="110"/>
        <v xml:space="preserve"> </v>
      </c>
      <c r="CE81" s="367" t="str">
        <f t="shared" si="111"/>
        <v xml:space="preserve"> </v>
      </c>
      <c r="CF81" s="367" t="str">
        <f t="shared" si="112"/>
        <v xml:space="preserve"> </v>
      </c>
      <c r="CG81" s="367" t="str">
        <f t="shared" si="113"/>
        <v xml:space="preserve"> </v>
      </c>
      <c r="CH81" s="367" t="str">
        <f t="shared" si="114"/>
        <v xml:space="preserve"> </v>
      </c>
      <c r="CI81" s="367" t="str">
        <f t="shared" si="115"/>
        <v xml:space="preserve"> </v>
      </c>
      <c r="CJ81" s="367" t="str">
        <f t="shared" si="116"/>
        <v xml:space="preserve"> </v>
      </c>
      <c r="CK81" s="368" t="str">
        <f t="shared" si="117"/>
        <v xml:space="preserve"> </v>
      </c>
      <c r="CL81" s="369" t="str">
        <f t="shared" si="118"/>
        <v xml:space="preserve"> </v>
      </c>
      <c r="CM81" s="370" t="str">
        <f t="shared" si="165"/>
        <v xml:space="preserve"> </v>
      </c>
      <c r="CN81" s="370" t="str">
        <f t="shared" si="166"/>
        <v xml:space="preserve"> </v>
      </c>
      <c r="CO81" s="370" t="str">
        <f t="shared" si="167"/>
        <v xml:space="preserve"> </v>
      </c>
      <c r="CP81" s="370" t="str">
        <f t="shared" si="168"/>
        <v xml:space="preserve"> </v>
      </c>
      <c r="CQ81" s="370" t="str">
        <f t="shared" si="169"/>
        <v xml:space="preserve"> </v>
      </c>
      <c r="CR81" s="370" t="str">
        <f t="shared" si="119"/>
        <v xml:space="preserve"> </v>
      </c>
      <c r="CS81" s="370" t="str">
        <f t="shared" si="120"/>
        <v xml:space="preserve"> </v>
      </c>
      <c r="CT81" s="370" t="str">
        <f t="shared" si="121"/>
        <v xml:space="preserve"> </v>
      </c>
      <c r="CU81" s="370" t="str">
        <f>IF($A81="N/A"," ",IF('Pricing Inputs'!$AR$23=TRUE,Inputs!$S$22,VLOOKUP($A81,CorrelationTable,2,FALSE)))</f>
        <v xml:space="preserve"> </v>
      </c>
      <c r="CV81" s="371" t="str">
        <f>IF($A81="N/A"," ",F81+G81+(D81*('Pricing Inputs'!X116)))</f>
        <v xml:space="preserve"> </v>
      </c>
      <c r="CW81" s="372" t="str">
        <f>IF($A81="N/A"," ",IF(PV=1,0,'Pricing Inputs'!Y116))</f>
        <v xml:space="preserve"> </v>
      </c>
      <c r="CX81" s="373" t="str">
        <f t="shared" si="122"/>
        <v xml:space="preserve"> </v>
      </c>
      <c r="CY81" s="417" t="str">
        <f>IF($A81="N/A"," ",(IF(MONTH(A81)&gt;=4,IF(MONTH(A81)&lt;=10,Inputs!$S$26,Inputs!$S$27),Inputs!$S$27))*$CX81)</f>
        <v xml:space="preserve"> </v>
      </c>
      <c r="CZ81" s="374" t="str">
        <f t="shared" si="170"/>
        <v xml:space="preserve"> </v>
      </c>
      <c r="DA81" s="446" t="str">
        <f t="shared" si="171"/>
        <v xml:space="preserve"> </v>
      </c>
      <c r="DB81" s="375" t="str">
        <f t="shared" si="172"/>
        <v xml:space="preserve"> </v>
      </c>
      <c r="DC81" s="375" t="str">
        <f t="shared" si="173"/>
        <v xml:space="preserve"> </v>
      </c>
      <c r="DD81" s="376" t="str">
        <f t="shared" si="174"/>
        <v xml:space="preserve"> </v>
      </c>
      <c r="DE81" s="377" t="str">
        <f t="shared" si="175"/>
        <v xml:space="preserve"> </v>
      </c>
      <c r="DF81" s="378" t="str">
        <f t="shared" si="176"/>
        <v xml:space="preserve"> </v>
      </c>
      <c r="DG81" s="379" t="str">
        <f t="shared" si="177"/>
        <v xml:space="preserve"> </v>
      </c>
      <c r="DH81" s="380" t="str">
        <f>IF($A81="N/A"," ",IF(Option=1,$D81*Inputs!$S$15*SUM(AS81:BA81),0))</f>
        <v xml:space="preserve"> </v>
      </c>
      <c r="DI81" s="381" t="str">
        <f>IF($A81="N/A"," ",IF(Option=1,$D81*Inputs!$S$16*SUM(AS81:BA81),0))</f>
        <v xml:space="preserve"> </v>
      </c>
      <c r="DJ81" s="463" t="str">
        <f t="shared" si="178"/>
        <v xml:space="preserve"> </v>
      </c>
      <c r="DK81" s="463" t="str">
        <f t="shared" si="179"/>
        <v xml:space="preserve"> </v>
      </c>
      <c r="DL81" s="463" t="str">
        <f t="shared" si="180"/>
        <v xml:space="preserve"> </v>
      </c>
      <c r="DM81" s="463" t="str">
        <f t="shared" si="181"/>
        <v xml:space="preserve"> </v>
      </c>
    </row>
    <row r="82" spans="1:117" x14ac:dyDescent="0.2">
      <c r="A82" s="343" t="str">
        <f>IF(A81="N/A","N/A",IF(EDATE(A81,1)&gt;Inputs!$S$5,"N/A",EDATE(A81,1)))</f>
        <v>N/A</v>
      </c>
      <c r="B82" s="344" t="str">
        <f t="shared" si="123"/>
        <v xml:space="preserve"> </v>
      </c>
      <c r="C82" s="345" t="str">
        <f t="shared" si="124"/>
        <v xml:space="preserve"> </v>
      </c>
      <c r="D82" s="346" t="str">
        <f t="shared" si="125"/>
        <v xml:space="preserve"> </v>
      </c>
      <c r="E82" s="347" t="str">
        <f t="shared" si="126"/>
        <v xml:space="preserve"> </v>
      </c>
      <c r="F82" s="348" t="str">
        <f t="shared" si="127"/>
        <v xml:space="preserve"> </v>
      </c>
      <c r="G82" s="348" t="str">
        <f>IF(A82="N/A"," ",Perstart/VLOOKUP(Dayrun,'Pricing Inputs'!$AQ$4:$AS$14,3)/(CY82/CX82))</f>
        <v xml:space="preserve"> </v>
      </c>
      <c r="H82" s="349" t="str">
        <f t="shared" si="128"/>
        <v xml:space="preserve"> </v>
      </c>
      <c r="I82" s="350" t="str">
        <f t="shared" si="129"/>
        <v xml:space="preserve"> </v>
      </c>
      <c r="J82" s="351" t="str">
        <f t="shared" si="130"/>
        <v xml:space="preserve"> </v>
      </c>
      <c r="K82" s="351" t="str">
        <f t="shared" si="131"/>
        <v xml:space="preserve"> </v>
      </c>
      <c r="L82" s="351" t="str">
        <f t="shared" si="132"/>
        <v xml:space="preserve"> </v>
      </c>
      <c r="M82" s="351" t="str">
        <f t="shared" si="133"/>
        <v xml:space="preserve"> </v>
      </c>
      <c r="N82" s="351" t="str">
        <f t="shared" si="134"/>
        <v xml:space="preserve"> </v>
      </c>
      <c r="O82" s="351" t="str">
        <f t="shared" si="135"/>
        <v xml:space="preserve"> </v>
      </c>
      <c r="P82" s="351" t="str">
        <f t="shared" si="136"/>
        <v xml:space="preserve"> </v>
      </c>
      <c r="Q82" s="352" t="str">
        <f t="shared" si="137"/>
        <v xml:space="preserve"> </v>
      </c>
      <c r="R82" s="353" t="str">
        <f t="shared" si="138"/>
        <v xml:space="preserve"> </v>
      </c>
      <c r="S82" s="347" t="str">
        <f t="shared" si="139"/>
        <v xml:space="preserve"> </v>
      </c>
      <c r="T82" s="347" t="str">
        <f t="shared" si="140"/>
        <v xml:space="preserve"> </v>
      </c>
      <c r="U82" s="347" t="str">
        <f t="shared" si="141"/>
        <v xml:space="preserve"> </v>
      </c>
      <c r="V82" s="347" t="str">
        <f t="shared" si="142"/>
        <v xml:space="preserve"> </v>
      </c>
      <c r="W82" s="347" t="str">
        <f t="shared" si="143"/>
        <v xml:space="preserve"> </v>
      </c>
      <c r="X82" s="347" t="str">
        <f t="shared" si="144"/>
        <v xml:space="preserve"> </v>
      </c>
      <c r="Y82" s="347" t="str">
        <f t="shared" si="145"/>
        <v xml:space="preserve"> </v>
      </c>
      <c r="Z82" s="354" t="str">
        <f t="shared" si="146"/>
        <v xml:space="preserve"> </v>
      </c>
      <c r="AA82" s="350" t="str">
        <f>IF($A82="N/A"," ",IF(Dayrun&gt;=3,(MAX(0,(_xll.xSPRDOPT(I82,($E82-'Pricing Inputs'!$X117*$D82),$CV82,0,($CN82+IF(Smile=TRUE,VLOOKUP(MAX(-5,$H82-I82),Volsmile,2),0)),$CT82,$CU82,($A82-DateToday)+15,ABS(Option-2),0)-R82))),0))</f>
        <v xml:space="preserve"> </v>
      </c>
      <c r="AB82" s="351" t="str">
        <f>IF($A82="N/A"," ",IF(Dayrun&gt;=6,MAX(0,(_xll.xSPRDOPT(J82,($E82-'Pricing Inputs'!$X117*$D82),$CV82,0,($CN82+IF(Smile=TRUE,VLOOKUP(MAX(-5,$H82-J82),Volsmile,2),0)),$CT82,$CU82,($A82-DateToday)+15,ABS(Option-2),0)-S82)),0))</f>
        <v xml:space="preserve"> </v>
      </c>
      <c r="AC82" s="351" t="str">
        <f>IF($A82="N/A"," ",IF(OR(Dayrun&lt;=2,Dayrun&gt;=9),IF(OffPeakEx=TRUE,MAX(0,(_xll.xSPRDOPT(K82,($E82-'Pricing Inputs'!$X117*$D82),$CV82,0,($CQ82+IF(Smile=TRUE,VLOOKUP(MAX(-5,$H82-K82),Volsmile,2),0)),$CT82,$CU82,($A82-DateToday)+15,ABS(Option-2),0)-T82)),0),0))</f>
        <v xml:space="preserve"> </v>
      </c>
      <c r="AD82" s="351" t="str">
        <f>IF($A82="N/A"," ",IF(OR(Dayrun=1,Dayrun=4,Dayrun=5,Dayrun=7,Dayrun=8,Dayrun=10,Dayrun=11),MAX(0,(_xll.xSPRDOPT(L82,($E82-'Pricing Inputs'!$X117*$D82),$CV82,0,($CQ82+IF(Smile=TRUE,VLOOKUP(MAX(-5,$H82-L82),Volsmile,2),0)),$CT82,$CU82,($A82-DateToday)+15,ABS(Option-2),0)-U82)),0))</f>
        <v xml:space="preserve"> </v>
      </c>
      <c r="AE82" s="351" t="str">
        <f>IF($A82="N/A"," ",IF(OR(Dayrun=1,Dayrun=7,Dayrun=8,Dayrun=10,Dayrun=11),MAX(0,(_xll.xSPRDOPT(M82,($E82-'Pricing Inputs'!$X117*$D82),$CV82,0,($CQ82+IF(Smile=TRUE,VLOOKUP(MAX(-5,$H82-M82),Volsmile,2),0)),$CT82,$CU82,($A82-DateToday)+15,ABS(Option-2),0)-V82)),0))</f>
        <v xml:space="preserve"> </v>
      </c>
      <c r="AF82" s="351" t="str">
        <f>IF($A82="N/A"," ",IF(OR(Dayrun&lt;=2,Dayrun&gt;=10),IF(OffPeakEx=TRUE,MAX(0,(_xll.xSPRDOPT(N82,($E82-'Pricing Inputs'!$X117*$D82),$CV82,0,($CQ82+IF(Smile=TRUE,VLOOKUP(MAX(-5,$H82-N82),Volsmile,2),0)),$CT82,$CU82,($A82-DateToday)+15,ABS(Option-2),0)-W82)),0),0))</f>
        <v xml:space="preserve"> </v>
      </c>
      <c r="AG82" s="351" t="str">
        <f>IF($A82="N/A"," ",IF(OR(Dayrun=1,Dayrun=5,Dayrun=8,Dayrun=11),MAX(0,(_xll.xSPRDOPT(O82,($E82-'Pricing Inputs'!$X117*$D82),$CV82,0,($CQ82+IF(Smile=TRUE,VLOOKUP(MAX(-5,$H82-O82),Volsmile,2),0)),$CT82,$CU82,($A82-DateToday)+15,ABS(Option-2),0)-X82)),0))</f>
        <v xml:space="preserve"> </v>
      </c>
      <c r="AH82" s="351" t="str">
        <f>IF($A82="N/A"," ",IF(OR(Dayrun=1,Dayrun=8,Dayrun=11),MAX(0,(_xll.xSPRDOPT(P82,($E82-'Pricing Inputs'!$X117*$D82),$CV82,0,($CQ82+IF(Smile=TRUE,VLOOKUP(MAX(-5,$H82-P82),Volsmile,2),0)),$CT82,$CU82,($A82-DateToday)+15,ABS(Option-2),0)-Y82)),0))</f>
        <v xml:space="preserve"> </v>
      </c>
      <c r="AI82" s="351" t="str">
        <f>IF($A82="N/A"," ",IF(OR(Dayrun&lt;=2,Dayrun&gt;=11),IF(OffPeakEx=TRUE,MAX(0,(_xll.xSPRDOPT(Q82,($E82-'Pricing Inputs'!$X117*$D82),$CV82,0,($CQ82+IF(Smile=TRUE,VLOOKUP(MAX(-5,$H82-Q82),Volsmile,2),0)),$CT82,$CU82,($A82-DateToday)+15,ABS(Option-2),0)-Z82)),0),0))</f>
        <v xml:space="preserve"> </v>
      </c>
      <c r="AJ82" s="355" t="str">
        <f t="shared" si="147"/>
        <v xml:space="preserve"> </v>
      </c>
      <c r="AK82" s="356" t="str">
        <f t="shared" si="148"/>
        <v xml:space="preserve"> </v>
      </c>
      <c r="AL82" s="356" t="str">
        <f t="shared" si="149"/>
        <v xml:space="preserve"> </v>
      </c>
      <c r="AM82" s="356" t="str">
        <f t="shared" si="150"/>
        <v xml:space="preserve"> </v>
      </c>
      <c r="AN82" s="356" t="str">
        <f t="shared" si="151"/>
        <v xml:space="preserve"> </v>
      </c>
      <c r="AO82" s="356" t="str">
        <f t="shared" si="152"/>
        <v xml:space="preserve"> </v>
      </c>
      <c r="AP82" s="356" t="str">
        <f t="shared" si="153"/>
        <v xml:space="preserve"> </v>
      </c>
      <c r="AQ82" s="356" t="str">
        <f t="shared" si="154"/>
        <v xml:space="preserve"> </v>
      </c>
      <c r="AR82" s="357" t="str">
        <f t="shared" si="155"/>
        <v xml:space="preserve"> </v>
      </c>
      <c r="AS82" s="364" t="str">
        <f t="shared" si="156"/>
        <v xml:space="preserve"> </v>
      </c>
      <c r="AT82" s="364" t="str">
        <f t="shared" si="157"/>
        <v xml:space="preserve"> </v>
      </c>
      <c r="AU82" s="364" t="str">
        <f t="shared" si="158"/>
        <v xml:space="preserve"> </v>
      </c>
      <c r="AV82" s="364" t="str">
        <f t="shared" si="159"/>
        <v xml:space="preserve"> </v>
      </c>
      <c r="AW82" s="364" t="str">
        <f t="shared" si="160"/>
        <v xml:space="preserve"> </v>
      </c>
      <c r="AX82" s="364" t="str">
        <f t="shared" si="161"/>
        <v xml:space="preserve"> </v>
      </c>
      <c r="AY82" s="364" t="str">
        <f t="shared" si="162"/>
        <v xml:space="preserve"> </v>
      </c>
      <c r="AZ82" s="364" t="str">
        <f t="shared" si="163"/>
        <v xml:space="preserve"> </v>
      </c>
      <c r="BA82" s="365" t="str">
        <f t="shared" si="164"/>
        <v xml:space="preserve"> </v>
      </c>
      <c r="BB82" s="461" t="str">
        <f>IF($A82="N/A"," ",IF(Dayrun&gt;=3,(MAX(0,(_xll.xSPRDOPT(I82,($E82-'Pricing Inputs'!$X117*$D82),$CV82,0,($CN82+IF(Smile=TRUE,VLOOKUP(MAX(-5,$H82-I82),Volsmile,2),0)),$CT82,$CU82,($A82-DateToday)+15,ABS(Option-2),1)*DE82*8))),0))</f>
        <v xml:space="preserve"> </v>
      </c>
      <c r="BC82" s="460" t="str">
        <f>IF($A82="N/A"," ",IF(Dayrun&gt;=6,MAX(0,(_xll.xSPRDOPT(J82,($E82-'Pricing Inputs'!$X117*$D82),$CV82,0,($CN82+IF(Smile=TRUE,VLOOKUP(MAX(-5,$H82-J82),Volsmile,2),0)),$CT82,$CU82,($A82-DateToday)+15,ABS(Option-2),1)*DE82*8)),0))</f>
        <v xml:space="preserve"> </v>
      </c>
      <c r="BD82" s="460" t="str">
        <f>IF($A82="N/A"," ",IF(OR(Dayrun&lt;=2,Dayrun&gt;=9),IF(OffPeakEx=TRUE,MAX(0,(_xll.xSPRDOPT(K82,($E82-'Pricing Inputs'!$X117*$D82),$CV82,0,($CQ82+IF(Smile=TRUE,VLOOKUP(MAX(-5,$H82-K82),Volsmile,2),0)),$CT82,$CU82,($A82-DateToday)+15,ABS(Option-2),1)*DE82*8)),0),0))</f>
        <v xml:space="preserve"> </v>
      </c>
      <c r="BE82" s="460" t="str">
        <f>IF($A82="N/A"," ",IF(OR(Dayrun=1,Dayrun=4,Dayrun=5,Dayrun=7,Dayrun=8,Dayrun=10,Dayrun=11),MAX(0,(_xll.xSPRDOPT(L82,($E82-'Pricing Inputs'!$X117*$D82),$CV82,0,($CQ82+IF(Smile=TRUE,VLOOKUP(MAX(-5,$H82-L82),Volsmile,2),0)),$CT82,$CU82,($A82-DateToday)+15,ABS(Option-2),1)*DF82*8)),0))</f>
        <v xml:space="preserve"> </v>
      </c>
      <c r="BF82" s="460" t="str">
        <f>IF($A82="N/A"," ",IF(OR(Dayrun=1,Dayrun=7,Dayrun=8,Dayrun=10,Dayrun=11),MAX(0,(_xll.xSPRDOPT(M82,($E82-'Pricing Inputs'!$X117*$D82),$CV82,0,($CQ82+IF(Smile=TRUE,VLOOKUP(MAX(-5,$H82-M82),Volsmile,2),0)),$CT82,$CU82,($A82-DateToday)+15,ABS(Option-2),1)*DF82*8)),0))</f>
        <v xml:space="preserve"> </v>
      </c>
      <c r="BG82" s="460" t="str">
        <f>IF($A82="N/A"," ",IF(OR(Dayrun&lt;=2,Dayrun&gt;=10),IF(OffPeakEx=TRUE,MAX(0,(_xll.xSPRDOPT(N82,($E82-'Pricing Inputs'!$X117*$D82),$CV82,0,($CQ82+IF(Smile=TRUE,VLOOKUP(MAX(-5,$H82-N82),Volsmile,2),0)),$CT82,$CU82,($A82-DateToday)+15,ABS(Option-2),1)*DF82*8)),0),0))</f>
        <v xml:space="preserve"> </v>
      </c>
      <c r="BH82" s="460" t="str">
        <f>IF($A82="N/A"," ",IF(OR(Dayrun=1,Dayrun=5,Dayrun=8,Dayrun=11),MAX(0,(_xll.xSPRDOPT(O82,($E82-'Pricing Inputs'!$X117*$D82),$CV82,0,($CQ82+IF(Smile=TRUE,VLOOKUP(MAX(-5,$H82-O82),Volsmile,2),0)),$CT82,$CU82,($A82-DateToday)+15,ABS(Option-2),1)*DG82*8)),0))</f>
        <v xml:space="preserve"> </v>
      </c>
      <c r="BI82" s="460" t="str">
        <f>IF($A82="N/A"," ",IF(OR(Dayrun=1,Dayrun=8,Dayrun=11),MAX(0,(_xll.xSPRDOPT(P82,($E82-'Pricing Inputs'!$X117*$D82),$CV82,0,($CQ82+IF(Smile=TRUE,VLOOKUP(MAX(-5,$H82-P82),Volsmile,2),0)),$CT82,$CU82,($A82-DateToday)+15,ABS(Option-2),1)*DG82*8)),0))</f>
        <v xml:space="preserve"> </v>
      </c>
      <c r="BJ82" s="462" t="str">
        <f>IF($A82="N/A"," ",IF(OR(Dayrun&lt;=2,Dayrun&gt;=11),IF(OffPeakEx=TRUE,MAX(0,(_xll.xSPRDOPT(Q82,($E82-'Pricing Inputs'!$X117*$D82),$CV82,0,($CQ82+IF(Smile=TRUE,VLOOKUP(MAX(-5,$H82-Q82),Volsmile,2),0)),$CT82,$CU82,($A82-DateToday)+15,ABS(Option-2),1)*DG82*8)),0),0))</f>
        <v xml:space="preserve"> </v>
      </c>
      <c r="BK82" s="358" t="str">
        <f t="shared" si="91"/>
        <v xml:space="preserve"> </v>
      </c>
      <c r="BL82" s="359" t="str">
        <f t="shared" si="92"/>
        <v xml:space="preserve"> </v>
      </c>
      <c r="BM82" s="359" t="str">
        <f t="shared" si="93"/>
        <v xml:space="preserve"> </v>
      </c>
      <c r="BN82" s="359" t="str">
        <f t="shared" si="94"/>
        <v xml:space="preserve"> </v>
      </c>
      <c r="BO82" s="359" t="str">
        <f t="shared" si="95"/>
        <v xml:space="preserve"> </v>
      </c>
      <c r="BP82" s="359" t="str">
        <f t="shared" si="96"/>
        <v xml:space="preserve"> </v>
      </c>
      <c r="BQ82" s="359" t="str">
        <f t="shared" si="97"/>
        <v xml:space="preserve"> </v>
      </c>
      <c r="BR82" s="359" t="str">
        <f t="shared" si="98"/>
        <v xml:space="preserve"> </v>
      </c>
      <c r="BS82" s="360" t="str">
        <f t="shared" si="99"/>
        <v xml:space="preserve"> </v>
      </c>
      <c r="BT82" s="361" t="str">
        <f t="shared" si="100"/>
        <v xml:space="preserve"> </v>
      </c>
      <c r="BU82" s="362" t="str">
        <f t="shared" si="101"/>
        <v xml:space="preserve"> </v>
      </c>
      <c r="BV82" s="362" t="str">
        <f t="shared" si="102"/>
        <v xml:space="preserve"> </v>
      </c>
      <c r="BW82" s="362" t="str">
        <f t="shared" si="103"/>
        <v xml:space="preserve"> </v>
      </c>
      <c r="BX82" s="362" t="str">
        <f t="shared" si="104"/>
        <v xml:space="preserve"> </v>
      </c>
      <c r="BY82" s="362" t="str">
        <f t="shared" si="105"/>
        <v xml:space="preserve"> </v>
      </c>
      <c r="BZ82" s="362" t="str">
        <f t="shared" si="106"/>
        <v xml:space="preserve"> </v>
      </c>
      <c r="CA82" s="362" t="str">
        <f t="shared" si="107"/>
        <v xml:space="preserve"> </v>
      </c>
      <c r="CB82" s="363" t="str">
        <f t="shared" si="108"/>
        <v xml:space="preserve"> </v>
      </c>
      <c r="CC82" s="366" t="str">
        <f t="shared" si="109"/>
        <v xml:space="preserve"> </v>
      </c>
      <c r="CD82" s="367" t="str">
        <f t="shared" si="110"/>
        <v xml:space="preserve"> </v>
      </c>
      <c r="CE82" s="367" t="str">
        <f t="shared" si="111"/>
        <v xml:space="preserve"> </v>
      </c>
      <c r="CF82" s="367" t="str">
        <f t="shared" si="112"/>
        <v xml:space="preserve"> </v>
      </c>
      <c r="CG82" s="367" t="str">
        <f t="shared" si="113"/>
        <v xml:space="preserve"> </v>
      </c>
      <c r="CH82" s="367" t="str">
        <f t="shared" si="114"/>
        <v xml:space="preserve"> </v>
      </c>
      <c r="CI82" s="367" t="str">
        <f t="shared" si="115"/>
        <v xml:space="preserve"> </v>
      </c>
      <c r="CJ82" s="367" t="str">
        <f t="shared" si="116"/>
        <v xml:space="preserve"> </v>
      </c>
      <c r="CK82" s="368" t="str">
        <f t="shared" si="117"/>
        <v xml:space="preserve"> </v>
      </c>
      <c r="CL82" s="369" t="str">
        <f t="shared" si="118"/>
        <v xml:space="preserve"> </v>
      </c>
      <c r="CM82" s="370" t="str">
        <f t="shared" si="165"/>
        <v xml:space="preserve"> </v>
      </c>
      <c r="CN82" s="370" t="str">
        <f t="shared" si="166"/>
        <v xml:space="preserve"> </v>
      </c>
      <c r="CO82" s="370" t="str">
        <f t="shared" si="167"/>
        <v xml:space="preserve"> </v>
      </c>
      <c r="CP82" s="370" t="str">
        <f t="shared" si="168"/>
        <v xml:space="preserve"> </v>
      </c>
      <c r="CQ82" s="370" t="str">
        <f t="shared" si="169"/>
        <v xml:space="preserve"> </v>
      </c>
      <c r="CR82" s="370" t="str">
        <f t="shared" si="119"/>
        <v xml:space="preserve"> </v>
      </c>
      <c r="CS82" s="370" t="str">
        <f t="shared" si="120"/>
        <v xml:space="preserve"> </v>
      </c>
      <c r="CT82" s="370" t="str">
        <f t="shared" si="121"/>
        <v xml:space="preserve"> </v>
      </c>
      <c r="CU82" s="370" t="str">
        <f>IF($A82="N/A"," ",IF('Pricing Inputs'!$AR$23=TRUE,Inputs!$S$22,VLOOKUP($A82,CorrelationTable,2,FALSE)))</f>
        <v xml:space="preserve"> </v>
      </c>
      <c r="CV82" s="371" t="str">
        <f>IF($A82="N/A"," ",F82+G82+(D82*('Pricing Inputs'!X117)))</f>
        <v xml:space="preserve"> </v>
      </c>
      <c r="CW82" s="372" t="str">
        <f>IF($A82="N/A"," ",IF(PV=1,0,'Pricing Inputs'!Y117))</f>
        <v xml:space="preserve"> </v>
      </c>
      <c r="CX82" s="373" t="str">
        <f t="shared" si="122"/>
        <v xml:space="preserve"> </v>
      </c>
      <c r="CY82" s="417" t="str">
        <f>IF($A82="N/A"," ",(IF(MONTH(A82)&gt;=4,IF(MONTH(A82)&lt;=10,Inputs!$S$26,Inputs!$S$27),Inputs!$S$27))*$CX82)</f>
        <v xml:space="preserve"> </v>
      </c>
      <c r="CZ82" s="374" t="str">
        <f t="shared" si="170"/>
        <v xml:space="preserve"> </v>
      </c>
      <c r="DA82" s="446" t="str">
        <f t="shared" si="171"/>
        <v xml:space="preserve"> </v>
      </c>
      <c r="DB82" s="375" t="str">
        <f t="shared" si="172"/>
        <v xml:space="preserve"> </v>
      </c>
      <c r="DC82" s="375" t="str">
        <f t="shared" si="173"/>
        <v xml:space="preserve"> </v>
      </c>
      <c r="DD82" s="376" t="str">
        <f t="shared" si="174"/>
        <v xml:space="preserve"> </v>
      </c>
      <c r="DE82" s="377" t="str">
        <f t="shared" si="175"/>
        <v xml:space="preserve"> </v>
      </c>
      <c r="DF82" s="378" t="str">
        <f t="shared" si="176"/>
        <v xml:space="preserve"> </v>
      </c>
      <c r="DG82" s="379" t="str">
        <f t="shared" si="177"/>
        <v xml:space="preserve"> </v>
      </c>
      <c r="DH82" s="380" t="str">
        <f>IF($A82="N/A"," ",IF(Option=1,$D82*Inputs!$S$15*SUM(AS82:BA82),0))</f>
        <v xml:space="preserve"> </v>
      </c>
      <c r="DI82" s="381" t="str">
        <f>IF($A82="N/A"," ",IF(Option=1,$D82*Inputs!$S$16*SUM(AS82:BA82),0))</f>
        <v xml:space="preserve"> </v>
      </c>
      <c r="DJ82" s="463" t="str">
        <f t="shared" si="178"/>
        <v xml:space="preserve"> </v>
      </c>
      <c r="DK82" s="463" t="str">
        <f t="shared" si="179"/>
        <v xml:space="preserve"> </v>
      </c>
      <c r="DL82" s="463" t="str">
        <f t="shared" si="180"/>
        <v xml:space="preserve"> </v>
      </c>
      <c r="DM82" s="463" t="str">
        <f t="shared" si="181"/>
        <v xml:space="preserve"> </v>
      </c>
    </row>
    <row r="83" spans="1:117" x14ac:dyDescent="0.2">
      <c r="A83" s="343" t="str">
        <f>IF(A82="N/A","N/A",IF(EDATE(A82,1)&gt;Inputs!$S$5,"N/A",EDATE(A82,1)))</f>
        <v>N/A</v>
      </c>
      <c r="B83" s="344" t="str">
        <f t="shared" si="123"/>
        <v xml:space="preserve"> </v>
      </c>
      <c r="C83" s="345" t="str">
        <f t="shared" si="124"/>
        <v xml:space="preserve"> </v>
      </c>
      <c r="D83" s="346" t="str">
        <f t="shared" si="125"/>
        <v xml:space="preserve"> </v>
      </c>
      <c r="E83" s="347" t="str">
        <f t="shared" si="126"/>
        <v xml:space="preserve"> </v>
      </c>
      <c r="F83" s="348" t="str">
        <f t="shared" si="127"/>
        <v xml:space="preserve"> </v>
      </c>
      <c r="G83" s="348" t="str">
        <f>IF(A83="N/A"," ",Perstart/VLOOKUP(Dayrun,'Pricing Inputs'!$AQ$4:$AS$14,3)/(CY83/CX83))</f>
        <v xml:space="preserve"> </v>
      </c>
      <c r="H83" s="349" t="str">
        <f t="shared" si="128"/>
        <v xml:space="preserve"> </v>
      </c>
      <c r="I83" s="350" t="str">
        <f t="shared" si="129"/>
        <v xml:space="preserve"> </v>
      </c>
      <c r="J83" s="351" t="str">
        <f t="shared" si="130"/>
        <v xml:space="preserve"> </v>
      </c>
      <c r="K83" s="351" t="str">
        <f t="shared" si="131"/>
        <v xml:space="preserve"> </v>
      </c>
      <c r="L83" s="351" t="str">
        <f t="shared" si="132"/>
        <v xml:space="preserve"> </v>
      </c>
      <c r="M83" s="351" t="str">
        <f t="shared" si="133"/>
        <v xml:space="preserve"> </v>
      </c>
      <c r="N83" s="351" t="str">
        <f t="shared" si="134"/>
        <v xml:space="preserve"> </v>
      </c>
      <c r="O83" s="351" t="str">
        <f t="shared" si="135"/>
        <v xml:space="preserve"> </v>
      </c>
      <c r="P83" s="351" t="str">
        <f t="shared" si="136"/>
        <v xml:space="preserve"> </v>
      </c>
      <c r="Q83" s="352" t="str">
        <f t="shared" si="137"/>
        <v xml:space="preserve"> </v>
      </c>
      <c r="R83" s="353" t="str">
        <f t="shared" si="138"/>
        <v xml:space="preserve"> </v>
      </c>
      <c r="S83" s="347" t="str">
        <f t="shared" si="139"/>
        <v xml:space="preserve"> </v>
      </c>
      <c r="T83" s="347" t="str">
        <f t="shared" si="140"/>
        <v xml:space="preserve"> </v>
      </c>
      <c r="U83" s="347" t="str">
        <f t="shared" si="141"/>
        <v xml:space="preserve"> </v>
      </c>
      <c r="V83" s="347" t="str">
        <f t="shared" si="142"/>
        <v xml:space="preserve"> </v>
      </c>
      <c r="W83" s="347" t="str">
        <f t="shared" si="143"/>
        <v xml:space="preserve"> </v>
      </c>
      <c r="X83" s="347" t="str">
        <f t="shared" si="144"/>
        <v xml:space="preserve"> </v>
      </c>
      <c r="Y83" s="347" t="str">
        <f t="shared" si="145"/>
        <v xml:space="preserve"> </v>
      </c>
      <c r="Z83" s="354" t="str">
        <f t="shared" si="146"/>
        <v xml:space="preserve"> </v>
      </c>
      <c r="AA83" s="350" t="str">
        <f>IF($A83="N/A"," ",IF(Dayrun&gt;=3,(MAX(0,(_xll.xSPRDOPT(I83,($E83-'Pricing Inputs'!$X118*$D83),$CV83,0,($CN83+IF(Smile=TRUE,VLOOKUP(MAX(-5,$H83-I83),Volsmile,2),0)),$CT83,$CU83,($A83-DateToday)+15,ABS(Option-2),0)-R83))),0))</f>
        <v xml:space="preserve"> </v>
      </c>
      <c r="AB83" s="351" t="str">
        <f>IF($A83="N/A"," ",IF(Dayrun&gt;=6,MAX(0,(_xll.xSPRDOPT(J83,($E83-'Pricing Inputs'!$X118*$D83),$CV83,0,($CN83+IF(Smile=TRUE,VLOOKUP(MAX(-5,$H83-J83),Volsmile,2),0)),$CT83,$CU83,($A83-DateToday)+15,ABS(Option-2),0)-S83)),0))</f>
        <v xml:space="preserve"> </v>
      </c>
      <c r="AC83" s="351" t="str">
        <f>IF($A83="N/A"," ",IF(OR(Dayrun&lt;=2,Dayrun&gt;=9),IF(OffPeakEx=TRUE,MAX(0,(_xll.xSPRDOPT(K83,($E83-'Pricing Inputs'!$X118*$D83),$CV83,0,($CQ83+IF(Smile=TRUE,VLOOKUP(MAX(-5,$H83-K83),Volsmile,2),0)),$CT83,$CU83,($A83-DateToday)+15,ABS(Option-2),0)-T83)),0),0))</f>
        <v xml:space="preserve"> </v>
      </c>
      <c r="AD83" s="351" t="str">
        <f>IF($A83="N/A"," ",IF(OR(Dayrun=1,Dayrun=4,Dayrun=5,Dayrun=7,Dayrun=8,Dayrun=10,Dayrun=11),MAX(0,(_xll.xSPRDOPT(L83,($E83-'Pricing Inputs'!$X118*$D83),$CV83,0,($CQ83+IF(Smile=TRUE,VLOOKUP(MAX(-5,$H83-L83),Volsmile,2),0)),$CT83,$CU83,($A83-DateToday)+15,ABS(Option-2),0)-U83)),0))</f>
        <v xml:space="preserve"> </v>
      </c>
      <c r="AE83" s="351" t="str">
        <f>IF($A83="N/A"," ",IF(OR(Dayrun=1,Dayrun=7,Dayrun=8,Dayrun=10,Dayrun=11),MAX(0,(_xll.xSPRDOPT(M83,($E83-'Pricing Inputs'!$X118*$D83),$CV83,0,($CQ83+IF(Smile=TRUE,VLOOKUP(MAX(-5,$H83-M83),Volsmile,2),0)),$CT83,$CU83,($A83-DateToday)+15,ABS(Option-2),0)-V83)),0))</f>
        <v xml:space="preserve"> </v>
      </c>
      <c r="AF83" s="351" t="str">
        <f>IF($A83="N/A"," ",IF(OR(Dayrun&lt;=2,Dayrun&gt;=10),IF(OffPeakEx=TRUE,MAX(0,(_xll.xSPRDOPT(N83,($E83-'Pricing Inputs'!$X118*$D83),$CV83,0,($CQ83+IF(Smile=TRUE,VLOOKUP(MAX(-5,$H83-N83),Volsmile,2),0)),$CT83,$CU83,($A83-DateToday)+15,ABS(Option-2),0)-W83)),0),0))</f>
        <v xml:space="preserve"> </v>
      </c>
      <c r="AG83" s="351" t="str">
        <f>IF($A83="N/A"," ",IF(OR(Dayrun=1,Dayrun=5,Dayrun=8,Dayrun=11),MAX(0,(_xll.xSPRDOPT(O83,($E83-'Pricing Inputs'!$X118*$D83),$CV83,0,($CQ83+IF(Smile=TRUE,VLOOKUP(MAX(-5,$H83-O83),Volsmile,2),0)),$CT83,$CU83,($A83-DateToday)+15,ABS(Option-2),0)-X83)),0))</f>
        <v xml:space="preserve"> </v>
      </c>
      <c r="AH83" s="351" t="str">
        <f>IF($A83="N/A"," ",IF(OR(Dayrun=1,Dayrun=8,Dayrun=11),MAX(0,(_xll.xSPRDOPT(P83,($E83-'Pricing Inputs'!$X118*$D83),$CV83,0,($CQ83+IF(Smile=TRUE,VLOOKUP(MAX(-5,$H83-P83),Volsmile,2),0)),$CT83,$CU83,($A83-DateToday)+15,ABS(Option-2),0)-Y83)),0))</f>
        <v xml:space="preserve"> </v>
      </c>
      <c r="AI83" s="351" t="str">
        <f>IF($A83="N/A"," ",IF(OR(Dayrun&lt;=2,Dayrun&gt;=11),IF(OffPeakEx=TRUE,MAX(0,(_xll.xSPRDOPT(Q83,($E83-'Pricing Inputs'!$X118*$D83),$CV83,0,($CQ83+IF(Smile=TRUE,VLOOKUP(MAX(-5,$H83-Q83),Volsmile,2),0)),$CT83,$CU83,($A83-DateToday)+15,ABS(Option-2),0)-Z83)),0),0))</f>
        <v xml:space="preserve"> </v>
      </c>
      <c r="AJ83" s="355" t="str">
        <f t="shared" si="147"/>
        <v xml:space="preserve"> </v>
      </c>
      <c r="AK83" s="356" t="str">
        <f t="shared" si="148"/>
        <v xml:space="preserve"> </v>
      </c>
      <c r="AL83" s="356" t="str">
        <f t="shared" si="149"/>
        <v xml:space="preserve"> </v>
      </c>
      <c r="AM83" s="356" t="str">
        <f t="shared" si="150"/>
        <v xml:space="preserve"> </v>
      </c>
      <c r="AN83" s="356" t="str">
        <f t="shared" si="151"/>
        <v xml:space="preserve"> </v>
      </c>
      <c r="AO83" s="356" t="str">
        <f t="shared" si="152"/>
        <v xml:space="preserve"> </v>
      </c>
      <c r="AP83" s="356" t="str">
        <f t="shared" si="153"/>
        <v xml:space="preserve"> </v>
      </c>
      <c r="AQ83" s="356" t="str">
        <f t="shared" si="154"/>
        <v xml:space="preserve"> </v>
      </c>
      <c r="AR83" s="357" t="str">
        <f t="shared" si="155"/>
        <v xml:space="preserve"> </v>
      </c>
      <c r="AS83" s="364" t="str">
        <f t="shared" si="156"/>
        <v xml:space="preserve"> </v>
      </c>
      <c r="AT83" s="364" t="str">
        <f t="shared" si="157"/>
        <v xml:space="preserve"> </v>
      </c>
      <c r="AU83" s="364" t="str">
        <f t="shared" si="158"/>
        <v xml:space="preserve"> </v>
      </c>
      <c r="AV83" s="364" t="str">
        <f t="shared" si="159"/>
        <v xml:space="preserve"> </v>
      </c>
      <c r="AW83" s="364" t="str">
        <f t="shared" si="160"/>
        <v xml:space="preserve"> </v>
      </c>
      <c r="AX83" s="364" t="str">
        <f t="shared" si="161"/>
        <v xml:space="preserve"> </v>
      </c>
      <c r="AY83" s="364" t="str">
        <f t="shared" si="162"/>
        <v xml:space="preserve"> </v>
      </c>
      <c r="AZ83" s="364" t="str">
        <f t="shared" si="163"/>
        <v xml:space="preserve"> </v>
      </c>
      <c r="BA83" s="365" t="str">
        <f t="shared" si="164"/>
        <v xml:space="preserve"> </v>
      </c>
      <c r="BB83" s="461" t="str">
        <f>IF($A83="N/A"," ",IF(Dayrun&gt;=3,(MAX(0,(_xll.xSPRDOPT(I83,($E83-'Pricing Inputs'!$X118*$D83),$CV83,0,($CN83+IF(Smile=TRUE,VLOOKUP(MAX(-5,$H83-I83),Volsmile,2),0)),$CT83,$CU83,($A83-DateToday)+15,ABS(Option-2),1)*DE83*8))),0))</f>
        <v xml:space="preserve"> </v>
      </c>
      <c r="BC83" s="460" t="str">
        <f>IF($A83="N/A"," ",IF(Dayrun&gt;=6,MAX(0,(_xll.xSPRDOPT(J83,($E83-'Pricing Inputs'!$X118*$D83),$CV83,0,($CN83+IF(Smile=TRUE,VLOOKUP(MAX(-5,$H83-J83),Volsmile,2),0)),$CT83,$CU83,($A83-DateToday)+15,ABS(Option-2),1)*DE83*8)),0))</f>
        <v xml:space="preserve"> </v>
      </c>
      <c r="BD83" s="460" t="str">
        <f>IF($A83="N/A"," ",IF(OR(Dayrun&lt;=2,Dayrun&gt;=9),IF(OffPeakEx=TRUE,MAX(0,(_xll.xSPRDOPT(K83,($E83-'Pricing Inputs'!$X118*$D83),$CV83,0,($CQ83+IF(Smile=TRUE,VLOOKUP(MAX(-5,$H83-K83),Volsmile,2),0)),$CT83,$CU83,($A83-DateToday)+15,ABS(Option-2),1)*DE83*8)),0),0))</f>
        <v xml:space="preserve"> </v>
      </c>
      <c r="BE83" s="460" t="str">
        <f>IF($A83="N/A"," ",IF(OR(Dayrun=1,Dayrun=4,Dayrun=5,Dayrun=7,Dayrun=8,Dayrun=10,Dayrun=11),MAX(0,(_xll.xSPRDOPT(L83,($E83-'Pricing Inputs'!$X118*$D83),$CV83,0,($CQ83+IF(Smile=TRUE,VLOOKUP(MAX(-5,$H83-L83),Volsmile,2),0)),$CT83,$CU83,($A83-DateToday)+15,ABS(Option-2),1)*DF83*8)),0))</f>
        <v xml:space="preserve"> </v>
      </c>
      <c r="BF83" s="460" t="str">
        <f>IF($A83="N/A"," ",IF(OR(Dayrun=1,Dayrun=7,Dayrun=8,Dayrun=10,Dayrun=11),MAX(0,(_xll.xSPRDOPT(M83,($E83-'Pricing Inputs'!$X118*$D83),$CV83,0,($CQ83+IF(Smile=TRUE,VLOOKUP(MAX(-5,$H83-M83),Volsmile,2),0)),$CT83,$CU83,($A83-DateToday)+15,ABS(Option-2),1)*DF83*8)),0))</f>
        <v xml:space="preserve"> </v>
      </c>
      <c r="BG83" s="460" t="str">
        <f>IF($A83="N/A"," ",IF(OR(Dayrun&lt;=2,Dayrun&gt;=10),IF(OffPeakEx=TRUE,MAX(0,(_xll.xSPRDOPT(N83,($E83-'Pricing Inputs'!$X118*$D83),$CV83,0,($CQ83+IF(Smile=TRUE,VLOOKUP(MAX(-5,$H83-N83),Volsmile,2),0)),$CT83,$CU83,($A83-DateToday)+15,ABS(Option-2),1)*DF83*8)),0),0))</f>
        <v xml:space="preserve"> </v>
      </c>
      <c r="BH83" s="460" t="str">
        <f>IF($A83="N/A"," ",IF(OR(Dayrun=1,Dayrun=5,Dayrun=8,Dayrun=11),MAX(0,(_xll.xSPRDOPT(O83,($E83-'Pricing Inputs'!$X118*$D83),$CV83,0,($CQ83+IF(Smile=TRUE,VLOOKUP(MAX(-5,$H83-O83),Volsmile,2),0)),$CT83,$CU83,($A83-DateToday)+15,ABS(Option-2),1)*DG83*8)),0))</f>
        <v xml:space="preserve"> </v>
      </c>
      <c r="BI83" s="460" t="str">
        <f>IF($A83="N/A"," ",IF(OR(Dayrun=1,Dayrun=8,Dayrun=11),MAX(0,(_xll.xSPRDOPT(P83,($E83-'Pricing Inputs'!$X118*$D83),$CV83,0,($CQ83+IF(Smile=TRUE,VLOOKUP(MAX(-5,$H83-P83),Volsmile,2),0)),$CT83,$CU83,($A83-DateToday)+15,ABS(Option-2),1)*DG83*8)),0))</f>
        <v xml:space="preserve"> </v>
      </c>
      <c r="BJ83" s="462" t="str">
        <f>IF($A83="N/A"," ",IF(OR(Dayrun&lt;=2,Dayrun&gt;=11),IF(OffPeakEx=TRUE,MAX(0,(_xll.xSPRDOPT(Q83,($E83-'Pricing Inputs'!$X118*$D83),$CV83,0,($CQ83+IF(Smile=TRUE,VLOOKUP(MAX(-5,$H83-Q83),Volsmile,2),0)),$CT83,$CU83,($A83-DateToday)+15,ABS(Option-2),1)*DG83*8)),0),0))</f>
        <v xml:space="preserve"> </v>
      </c>
      <c r="BK83" s="358" t="str">
        <f t="shared" si="91"/>
        <v xml:space="preserve"> </v>
      </c>
      <c r="BL83" s="359" t="str">
        <f t="shared" si="92"/>
        <v xml:space="preserve"> </v>
      </c>
      <c r="BM83" s="359" t="str">
        <f t="shared" si="93"/>
        <v xml:space="preserve"> </v>
      </c>
      <c r="BN83" s="359" t="str">
        <f t="shared" si="94"/>
        <v xml:space="preserve"> </v>
      </c>
      <c r="BO83" s="359" t="str">
        <f t="shared" si="95"/>
        <v xml:space="preserve"> </v>
      </c>
      <c r="BP83" s="359" t="str">
        <f t="shared" si="96"/>
        <v xml:space="preserve"> </v>
      </c>
      <c r="BQ83" s="359" t="str">
        <f t="shared" si="97"/>
        <v xml:space="preserve"> </v>
      </c>
      <c r="BR83" s="359" t="str">
        <f t="shared" si="98"/>
        <v xml:space="preserve"> </v>
      </c>
      <c r="BS83" s="360" t="str">
        <f t="shared" si="99"/>
        <v xml:space="preserve"> </v>
      </c>
      <c r="BT83" s="361" t="str">
        <f t="shared" si="100"/>
        <v xml:space="preserve"> </v>
      </c>
      <c r="BU83" s="362" t="str">
        <f t="shared" si="101"/>
        <v xml:space="preserve"> </v>
      </c>
      <c r="BV83" s="362" t="str">
        <f t="shared" si="102"/>
        <v xml:space="preserve"> </v>
      </c>
      <c r="BW83" s="362" t="str">
        <f t="shared" si="103"/>
        <v xml:space="preserve"> </v>
      </c>
      <c r="BX83" s="362" t="str">
        <f t="shared" si="104"/>
        <v xml:space="preserve"> </v>
      </c>
      <c r="BY83" s="362" t="str">
        <f t="shared" si="105"/>
        <v xml:space="preserve"> </v>
      </c>
      <c r="BZ83" s="362" t="str">
        <f t="shared" si="106"/>
        <v xml:space="preserve"> </v>
      </c>
      <c r="CA83" s="362" t="str">
        <f t="shared" si="107"/>
        <v xml:space="preserve"> </v>
      </c>
      <c r="CB83" s="363" t="str">
        <f t="shared" si="108"/>
        <v xml:space="preserve"> </v>
      </c>
      <c r="CC83" s="366" t="str">
        <f t="shared" si="109"/>
        <v xml:space="preserve"> </v>
      </c>
      <c r="CD83" s="367" t="str">
        <f t="shared" si="110"/>
        <v xml:space="preserve"> </v>
      </c>
      <c r="CE83" s="367" t="str">
        <f t="shared" si="111"/>
        <v xml:space="preserve"> </v>
      </c>
      <c r="CF83" s="367" t="str">
        <f t="shared" si="112"/>
        <v xml:space="preserve"> </v>
      </c>
      <c r="CG83" s="367" t="str">
        <f t="shared" si="113"/>
        <v xml:space="preserve"> </v>
      </c>
      <c r="CH83" s="367" t="str">
        <f t="shared" si="114"/>
        <v xml:space="preserve"> </v>
      </c>
      <c r="CI83" s="367" t="str">
        <f t="shared" si="115"/>
        <v xml:space="preserve"> </v>
      </c>
      <c r="CJ83" s="367" t="str">
        <f t="shared" si="116"/>
        <v xml:space="preserve"> </v>
      </c>
      <c r="CK83" s="368" t="str">
        <f t="shared" si="117"/>
        <v xml:space="preserve"> </v>
      </c>
      <c r="CL83" s="369" t="str">
        <f t="shared" si="118"/>
        <v xml:space="preserve"> </v>
      </c>
      <c r="CM83" s="370" t="str">
        <f t="shared" si="165"/>
        <v xml:space="preserve"> </v>
      </c>
      <c r="CN83" s="370" t="str">
        <f t="shared" si="166"/>
        <v xml:space="preserve"> </v>
      </c>
      <c r="CO83" s="370" t="str">
        <f t="shared" si="167"/>
        <v xml:space="preserve"> </v>
      </c>
      <c r="CP83" s="370" t="str">
        <f t="shared" si="168"/>
        <v xml:space="preserve"> </v>
      </c>
      <c r="CQ83" s="370" t="str">
        <f t="shared" si="169"/>
        <v xml:space="preserve"> </v>
      </c>
      <c r="CR83" s="370" t="str">
        <f t="shared" si="119"/>
        <v xml:space="preserve"> </v>
      </c>
      <c r="CS83" s="370" t="str">
        <f t="shared" si="120"/>
        <v xml:space="preserve"> </v>
      </c>
      <c r="CT83" s="370" t="str">
        <f t="shared" si="121"/>
        <v xml:space="preserve"> </v>
      </c>
      <c r="CU83" s="370" t="str">
        <f>IF($A83="N/A"," ",IF('Pricing Inputs'!$AR$23=TRUE,Inputs!$S$22,VLOOKUP($A83,CorrelationTable,2,FALSE)))</f>
        <v xml:space="preserve"> </v>
      </c>
      <c r="CV83" s="371" t="str">
        <f>IF($A83="N/A"," ",F83+G83+(D83*('Pricing Inputs'!X118)))</f>
        <v xml:space="preserve"> </v>
      </c>
      <c r="CW83" s="372" t="str">
        <f>IF($A83="N/A"," ",IF(PV=1,0,'Pricing Inputs'!Y118))</f>
        <v xml:space="preserve"> </v>
      </c>
      <c r="CX83" s="373" t="str">
        <f t="shared" si="122"/>
        <v xml:space="preserve"> </v>
      </c>
      <c r="CY83" s="417" t="str">
        <f>IF($A83="N/A"," ",(IF(MONTH(A83)&gt;=4,IF(MONTH(A83)&lt;=10,Inputs!$S$26,Inputs!$S$27),Inputs!$S$27))*$CX83)</f>
        <v xml:space="preserve"> </v>
      </c>
      <c r="CZ83" s="374" t="str">
        <f t="shared" si="170"/>
        <v xml:space="preserve"> </v>
      </c>
      <c r="DA83" s="446" t="str">
        <f t="shared" si="171"/>
        <v xml:space="preserve"> </v>
      </c>
      <c r="DB83" s="375" t="str">
        <f t="shared" si="172"/>
        <v xml:space="preserve"> </v>
      </c>
      <c r="DC83" s="375" t="str">
        <f t="shared" si="173"/>
        <v xml:space="preserve"> </v>
      </c>
      <c r="DD83" s="376" t="str">
        <f t="shared" si="174"/>
        <v xml:space="preserve"> </v>
      </c>
      <c r="DE83" s="377" t="str">
        <f t="shared" si="175"/>
        <v xml:space="preserve"> </v>
      </c>
      <c r="DF83" s="378" t="str">
        <f t="shared" si="176"/>
        <v xml:space="preserve"> </v>
      </c>
      <c r="DG83" s="379" t="str">
        <f t="shared" si="177"/>
        <v xml:space="preserve"> </v>
      </c>
      <c r="DH83" s="380" t="str">
        <f>IF($A83="N/A"," ",IF(Option=1,$D83*Inputs!$S$15*SUM(AS83:BA83),0))</f>
        <v xml:space="preserve"> </v>
      </c>
      <c r="DI83" s="381" t="str">
        <f>IF($A83="N/A"," ",IF(Option=1,$D83*Inputs!$S$16*SUM(AS83:BA83),0))</f>
        <v xml:space="preserve"> </v>
      </c>
      <c r="DJ83" s="463" t="str">
        <f t="shared" si="178"/>
        <v xml:space="preserve"> </v>
      </c>
      <c r="DK83" s="463" t="str">
        <f t="shared" si="179"/>
        <v xml:space="preserve"> </v>
      </c>
      <c r="DL83" s="463" t="str">
        <f t="shared" si="180"/>
        <v xml:space="preserve"> </v>
      </c>
      <c r="DM83" s="463" t="str">
        <f t="shared" si="181"/>
        <v xml:space="preserve"> </v>
      </c>
    </row>
    <row r="84" spans="1:117" x14ac:dyDescent="0.2">
      <c r="A84" s="343" t="str">
        <f>IF(A83="N/A","N/A",IF(EDATE(A83,1)&gt;Inputs!$S$5,"N/A",EDATE(A83,1)))</f>
        <v>N/A</v>
      </c>
      <c r="B84" s="344" t="str">
        <f t="shared" si="123"/>
        <v xml:space="preserve"> </v>
      </c>
      <c r="C84" s="345" t="str">
        <f t="shared" si="124"/>
        <v xml:space="preserve"> </v>
      </c>
      <c r="D84" s="346" t="str">
        <f t="shared" si="125"/>
        <v xml:space="preserve"> </v>
      </c>
      <c r="E84" s="347" t="str">
        <f t="shared" si="126"/>
        <v xml:space="preserve"> </v>
      </c>
      <c r="F84" s="348" t="str">
        <f t="shared" si="127"/>
        <v xml:space="preserve"> </v>
      </c>
      <c r="G84" s="348" t="str">
        <f>IF(A84="N/A"," ",Perstart/VLOOKUP(Dayrun,'Pricing Inputs'!$AQ$4:$AS$14,3)/(CY84/CX84))</f>
        <v xml:space="preserve"> </v>
      </c>
      <c r="H84" s="349" t="str">
        <f t="shared" si="128"/>
        <v xml:space="preserve"> </v>
      </c>
      <c r="I84" s="350" t="str">
        <f t="shared" si="129"/>
        <v xml:space="preserve"> </v>
      </c>
      <c r="J84" s="351" t="str">
        <f t="shared" si="130"/>
        <v xml:space="preserve"> </v>
      </c>
      <c r="K84" s="351" t="str">
        <f t="shared" si="131"/>
        <v xml:space="preserve"> </v>
      </c>
      <c r="L84" s="351" t="str">
        <f t="shared" si="132"/>
        <v xml:space="preserve"> </v>
      </c>
      <c r="M84" s="351" t="str">
        <f t="shared" si="133"/>
        <v xml:space="preserve"> </v>
      </c>
      <c r="N84" s="351" t="str">
        <f t="shared" si="134"/>
        <v xml:space="preserve"> </v>
      </c>
      <c r="O84" s="351" t="str">
        <f t="shared" si="135"/>
        <v xml:space="preserve"> </v>
      </c>
      <c r="P84" s="351" t="str">
        <f t="shared" si="136"/>
        <v xml:space="preserve"> </v>
      </c>
      <c r="Q84" s="352" t="str">
        <f t="shared" si="137"/>
        <v xml:space="preserve"> </v>
      </c>
      <c r="R84" s="353" t="str">
        <f t="shared" si="138"/>
        <v xml:space="preserve"> </v>
      </c>
      <c r="S84" s="347" t="str">
        <f t="shared" si="139"/>
        <v xml:space="preserve"> </v>
      </c>
      <c r="T84" s="347" t="str">
        <f t="shared" si="140"/>
        <v xml:space="preserve"> </v>
      </c>
      <c r="U84" s="347" t="str">
        <f t="shared" si="141"/>
        <v xml:space="preserve"> </v>
      </c>
      <c r="V84" s="347" t="str">
        <f t="shared" si="142"/>
        <v xml:space="preserve"> </v>
      </c>
      <c r="W84" s="347" t="str">
        <f t="shared" si="143"/>
        <v xml:space="preserve"> </v>
      </c>
      <c r="X84" s="347" t="str">
        <f t="shared" si="144"/>
        <v xml:space="preserve"> </v>
      </c>
      <c r="Y84" s="347" t="str">
        <f t="shared" si="145"/>
        <v xml:space="preserve"> </v>
      </c>
      <c r="Z84" s="354" t="str">
        <f t="shared" si="146"/>
        <v xml:space="preserve"> </v>
      </c>
      <c r="AA84" s="350" t="str">
        <f>IF($A84="N/A"," ",IF(Dayrun&gt;=3,(MAX(0,(_xll.xSPRDOPT(I84,($E84-'Pricing Inputs'!$X119*$D84),$CV84,0,($CN84+IF(Smile=TRUE,VLOOKUP(MAX(-5,$H84-I84),Volsmile,2),0)),$CT84,$CU84,($A84-DateToday)+15,ABS(Option-2),0)-R84))),0))</f>
        <v xml:space="preserve"> </v>
      </c>
      <c r="AB84" s="351" t="str">
        <f>IF($A84="N/A"," ",IF(Dayrun&gt;=6,MAX(0,(_xll.xSPRDOPT(J84,($E84-'Pricing Inputs'!$X119*$D84),$CV84,0,($CN84+IF(Smile=TRUE,VLOOKUP(MAX(-5,$H84-J84),Volsmile,2),0)),$CT84,$CU84,($A84-DateToday)+15,ABS(Option-2),0)-S84)),0))</f>
        <v xml:space="preserve"> </v>
      </c>
      <c r="AC84" s="351" t="str">
        <f>IF($A84="N/A"," ",IF(OR(Dayrun&lt;=2,Dayrun&gt;=9),IF(OffPeakEx=TRUE,MAX(0,(_xll.xSPRDOPT(K84,($E84-'Pricing Inputs'!$X119*$D84),$CV84,0,($CQ84+IF(Smile=TRUE,VLOOKUP(MAX(-5,$H84-K84),Volsmile,2),0)),$CT84,$CU84,($A84-DateToday)+15,ABS(Option-2),0)-T84)),0),0))</f>
        <v xml:space="preserve"> </v>
      </c>
      <c r="AD84" s="351" t="str">
        <f>IF($A84="N/A"," ",IF(OR(Dayrun=1,Dayrun=4,Dayrun=5,Dayrun=7,Dayrun=8,Dayrun=10,Dayrun=11),MAX(0,(_xll.xSPRDOPT(L84,($E84-'Pricing Inputs'!$X119*$D84),$CV84,0,($CQ84+IF(Smile=TRUE,VLOOKUP(MAX(-5,$H84-L84),Volsmile,2),0)),$CT84,$CU84,($A84-DateToday)+15,ABS(Option-2),0)-U84)),0))</f>
        <v xml:space="preserve"> </v>
      </c>
      <c r="AE84" s="351" t="str">
        <f>IF($A84="N/A"," ",IF(OR(Dayrun=1,Dayrun=7,Dayrun=8,Dayrun=10,Dayrun=11),MAX(0,(_xll.xSPRDOPT(M84,($E84-'Pricing Inputs'!$X119*$D84),$CV84,0,($CQ84+IF(Smile=TRUE,VLOOKUP(MAX(-5,$H84-M84),Volsmile,2),0)),$CT84,$CU84,($A84-DateToday)+15,ABS(Option-2),0)-V84)),0))</f>
        <v xml:space="preserve"> </v>
      </c>
      <c r="AF84" s="351" t="str">
        <f>IF($A84="N/A"," ",IF(OR(Dayrun&lt;=2,Dayrun&gt;=10),IF(OffPeakEx=TRUE,MAX(0,(_xll.xSPRDOPT(N84,($E84-'Pricing Inputs'!$X119*$D84),$CV84,0,($CQ84+IF(Smile=TRUE,VLOOKUP(MAX(-5,$H84-N84),Volsmile,2),0)),$CT84,$CU84,($A84-DateToday)+15,ABS(Option-2),0)-W84)),0),0))</f>
        <v xml:space="preserve"> </v>
      </c>
      <c r="AG84" s="351" t="str">
        <f>IF($A84="N/A"," ",IF(OR(Dayrun=1,Dayrun=5,Dayrun=8,Dayrun=11),MAX(0,(_xll.xSPRDOPT(O84,($E84-'Pricing Inputs'!$X119*$D84),$CV84,0,($CQ84+IF(Smile=TRUE,VLOOKUP(MAX(-5,$H84-O84),Volsmile,2),0)),$CT84,$CU84,($A84-DateToday)+15,ABS(Option-2),0)-X84)),0))</f>
        <v xml:space="preserve"> </v>
      </c>
      <c r="AH84" s="351" t="str">
        <f>IF($A84="N/A"," ",IF(OR(Dayrun=1,Dayrun=8,Dayrun=11),MAX(0,(_xll.xSPRDOPT(P84,($E84-'Pricing Inputs'!$X119*$D84),$CV84,0,($CQ84+IF(Smile=TRUE,VLOOKUP(MAX(-5,$H84-P84),Volsmile,2),0)),$CT84,$CU84,($A84-DateToday)+15,ABS(Option-2),0)-Y84)),0))</f>
        <v xml:space="preserve"> </v>
      </c>
      <c r="AI84" s="351" t="str">
        <f>IF($A84="N/A"," ",IF(OR(Dayrun&lt;=2,Dayrun&gt;=11),IF(OffPeakEx=TRUE,MAX(0,(_xll.xSPRDOPT(Q84,($E84-'Pricing Inputs'!$X119*$D84),$CV84,0,($CQ84+IF(Smile=TRUE,VLOOKUP(MAX(-5,$H84-Q84),Volsmile,2),0)),$CT84,$CU84,($A84-DateToday)+15,ABS(Option-2),0)-Z84)),0),0))</f>
        <v xml:space="preserve"> </v>
      </c>
      <c r="AJ84" s="355" t="str">
        <f t="shared" si="147"/>
        <v xml:space="preserve"> </v>
      </c>
      <c r="AK84" s="356" t="str">
        <f t="shared" si="148"/>
        <v xml:space="preserve"> </v>
      </c>
      <c r="AL84" s="356" t="str">
        <f t="shared" si="149"/>
        <v xml:space="preserve"> </v>
      </c>
      <c r="AM84" s="356" t="str">
        <f t="shared" si="150"/>
        <v xml:space="preserve"> </v>
      </c>
      <c r="AN84" s="356" t="str">
        <f t="shared" si="151"/>
        <v xml:space="preserve"> </v>
      </c>
      <c r="AO84" s="356" t="str">
        <f t="shared" si="152"/>
        <v xml:space="preserve"> </v>
      </c>
      <c r="AP84" s="356" t="str">
        <f t="shared" si="153"/>
        <v xml:space="preserve"> </v>
      </c>
      <c r="AQ84" s="356" t="str">
        <f t="shared" si="154"/>
        <v xml:space="preserve"> </v>
      </c>
      <c r="AR84" s="357" t="str">
        <f t="shared" si="155"/>
        <v xml:space="preserve"> </v>
      </c>
      <c r="AS84" s="364" t="str">
        <f t="shared" si="156"/>
        <v xml:space="preserve"> </v>
      </c>
      <c r="AT84" s="364" t="str">
        <f t="shared" si="157"/>
        <v xml:space="preserve"> </v>
      </c>
      <c r="AU84" s="364" t="str">
        <f t="shared" si="158"/>
        <v xml:space="preserve"> </v>
      </c>
      <c r="AV84" s="364" t="str">
        <f t="shared" si="159"/>
        <v xml:space="preserve"> </v>
      </c>
      <c r="AW84" s="364" t="str">
        <f t="shared" si="160"/>
        <v xml:space="preserve"> </v>
      </c>
      <c r="AX84" s="364" t="str">
        <f t="shared" si="161"/>
        <v xml:space="preserve"> </v>
      </c>
      <c r="AY84" s="364" t="str">
        <f t="shared" si="162"/>
        <v xml:space="preserve"> </v>
      </c>
      <c r="AZ84" s="364" t="str">
        <f t="shared" si="163"/>
        <v xml:space="preserve"> </v>
      </c>
      <c r="BA84" s="365" t="str">
        <f t="shared" si="164"/>
        <v xml:space="preserve"> </v>
      </c>
      <c r="BB84" s="461" t="str">
        <f>IF($A84="N/A"," ",IF(Dayrun&gt;=3,(MAX(0,(_xll.xSPRDOPT(I84,($E84-'Pricing Inputs'!$X119*$D84),$CV84,0,($CN84+IF(Smile=TRUE,VLOOKUP(MAX(-5,$H84-I84),Volsmile,2),0)),$CT84,$CU84,($A84-DateToday)+15,ABS(Option-2),1)*DE84*8))),0))</f>
        <v xml:space="preserve"> </v>
      </c>
      <c r="BC84" s="460" t="str">
        <f>IF($A84="N/A"," ",IF(Dayrun&gt;=6,MAX(0,(_xll.xSPRDOPT(J84,($E84-'Pricing Inputs'!$X119*$D84),$CV84,0,($CN84+IF(Smile=TRUE,VLOOKUP(MAX(-5,$H84-J84),Volsmile,2),0)),$CT84,$CU84,($A84-DateToday)+15,ABS(Option-2),1)*DE84*8)),0))</f>
        <v xml:space="preserve"> </v>
      </c>
      <c r="BD84" s="460" t="str">
        <f>IF($A84="N/A"," ",IF(OR(Dayrun&lt;=2,Dayrun&gt;=9),IF(OffPeakEx=TRUE,MAX(0,(_xll.xSPRDOPT(K84,($E84-'Pricing Inputs'!$X119*$D84),$CV84,0,($CQ84+IF(Smile=TRUE,VLOOKUP(MAX(-5,$H84-K84),Volsmile,2),0)),$CT84,$CU84,($A84-DateToday)+15,ABS(Option-2),1)*DE84*8)),0),0))</f>
        <v xml:space="preserve"> </v>
      </c>
      <c r="BE84" s="460" t="str">
        <f>IF($A84="N/A"," ",IF(OR(Dayrun=1,Dayrun=4,Dayrun=5,Dayrun=7,Dayrun=8,Dayrun=10,Dayrun=11),MAX(0,(_xll.xSPRDOPT(L84,($E84-'Pricing Inputs'!$X119*$D84),$CV84,0,($CQ84+IF(Smile=TRUE,VLOOKUP(MAX(-5,$H84-L84),Volsmile,2),0)),$CT84,$CU84,($A84-DateToday)+15,ABS(Option-2),1)*DF84*8)),0))</f>
        <v xml:space="preserve"> </v>
      </c>
      <c r="BF84" s="460" t="str">
        <f>IF($A84="N/A"," ",IF(OR(Dayrun=1,Dayrun=7,Dayrun=8,Dayrun=10,Dayrun=11),MAX(0,(_xll.xSPRDOPT(M84,($E84-'Pricing Inputs'!$X119*$D84),$CV84,0,($CQ84+IF(Smile=TRUE,VLOOKUP(MAX(-5,$H84-M84),Volsmile,2),0)),$CT84,$CU84,($A84-DateToday)+15,ABS(Option-2),1)*DF84*8)),0))</f>
        <v xml:space="preserve"> </v>
      </c>
      <c r="BG84" s="460" t="str">
        <f>IF($A84="N/A"," ",IF(OR(Dayrun&lt;=2,Dayrun&gt;=10),IF(OffPeakEx=TRUE,MAX(0,(_xll.xSPRDOPT(N84,($E84-'Pricing Inputs'!$X119*$D84),$CV84,0,($CQ84+IF(Smile=TRUE,VLOOKUP(MAX(-5,$H84-N84),Volsmile,2),0)),$CT84,$CU84,($A84-DateToday)+15,ABS(Option-2),1)*DF84*8)),0),0))</f>
        <v xml:space="preserve"> </v>
      </c>
      <c r="BH84" s="460" t="str">
        <f>IF($A84="N/A"," ",IF(OR(Dayrun=1,Dayrun=5,Dayrun=8,Dayrun=11),MAX(0,(_xll.xSPRDOPT(O84,($E84-'Pricing Inputs'!$X119*$D84),$CV84,0,($CQ84+IF(Smile=TRUE,VLOOKUP(MAX(-5,$H84-O84),Volsmile,2),0)),$CT84,$CU84,($A84-DateToday)+15,ABS(Option-2),1)*DG84*8)),0))</f>
        <v xml:space="preserve"> </v>
      </c>
      <c r="BI84" s="460" t="str">
        <f>IF($A84="N/A"," ",IF(OR(Dayrun=1,Dayrun=8,Dayrun=11),MAX(0,(_xll.xSPRDOPT(P84,($E84-'Pricing Inputs'!$X119*$D84),$CV84,0,($CQ84+IF(Smile=TRUE,VLOOKUP(MAX(-5,$H84-P84),Volsmile,2),0)),$CT84,$CU84,($A84-DateToday)+15,ABS(Option-2),1)*DG84*8)),0))</f>
        <v xml:space="preserve"> </v>
      </c>
      <c r="BJ84" s="462" t="str">
        <f>IF($A84="N/A"," ",IF(OR(Dayrun&lt;=2,Dayrun&gt;=11),IF(OffPeakEx=TRUE,MAX(0,(_xll.xSPRDOPT(Q84,($E84-'Pricing Inputs'!$X119*$D84),$CV84,0,($CQ84+IF(Smile=TRUE,VLOOKUP(MAX(-5,$H84-Q84),Volsmile,2),0)),$CT84,$CU84,($A84-DateToday)+15,ABS(Option-2),1)*DG84*8)),0),0))</f>
        <v xml:space="preserve"> </v>
      </c>
      <c r="BK84" s="358" t="str">
        <f t="shared" si="91"/>
        <v xml:space="preserve"> </v>
      </c>
      <c r="BL84" s="359" t="str">
        <f t="shared" si="92"/>
        <v xml:space="preserve"> </v>
      </c>
      <c r="BM84" s="359" t="str">
        <f t="shared" si="93"/>
        <v xml:space="preserve"> </v>
      </c>
      <c r="BN84" s="359" t="str">
        <f t="shared" si="94"/>
        <v xml:space="preserve"> </v>
      </c>
      <c r="BO84" s="359" t="str">
        <f t="shared" si="95"/>
        <v xml:space="preserve"> </v>
      </c>
      <c r="BP84" s="359" t="str">
        <f t="shared" si="96"/>
        <v xml:space="preserve"> </v>
      </c>
      <c r="BQ84" s="359" t="str">
        <f t="shared" si="97"/>
        <v xml:space="preserve"> </v>
      </c>
      <c r="BR84" s="359" t="str">
        <f t="shared" si="98"/>
        <v xml:space="preserve"> </v>
      </c>
      <c r="BS84" s="360" t="str">
        <f t="shared" si="99"/>
        <v xml:space="preserve"> </v>
      </c>
      <c r="BT84" s="361" t="str">
        <f t="shared" si="100"/>
        <v xml:space="preserve"> </v>
      </c>
      <c r="BU84" s="362" t="str">
        <f t="shared" si="101"/>
        <v xml:space="preserve"> </v>
      </c>
      <c r="BV84" s="362" t="str">
        <f t="shared" si="102"/>
        <v xml:space="preserve"> </v>
      </c>
      <c r="BW84" s="362" t="str">
        <f t="shared" si="103"/>
        <v xml:space="preserve"> </v>
      </c>
      <c r="BX84" s="362" t="str">
        <f t="shared" si="104"/>
        <v xml:space="preserve"> </v>
      </c>
      <c r="BY84" s="362" t="str">
        <f t="shared" si="105"/>
        <v xml:space="preserve"> </v>
      </c>
      <c r="BZ84" s="362" t="str">
        <f t="shared" si="106"/>
        <v xml:space="preserve"> </v>
      </c>
      <c r="CA84" s="362" t="str">
        <f t="shared" si="107"/>
        <v xml:space="preserve"> </v>
      </c>
      <c r="CB84" s="363" t="str">
        <f t="shared" si="108"/>
        <v xml:space="preserve"> </v>
      </c>
      <c r="CC84" s="366" t="str">
        <f t="shared" si="109"/>
        <v xml:space="preserve"> </v>
      </c>
      <c r="CD84" s="367" t="str">
        <f t="shared" si="110"/>
        <v xml:space="preserve"> </v>
      </c>
      <c r="CE84" s="367" t="str">
        <f t="shared" si="111"/>
        <v xml:space="preserve"> </v>
      </c>
      <c r="CF84" s="367" t="str">
        <f t="shared" si="112"/>
        <v xml:space="preserve"> </v>
      </c>
      <c r="CG84" s="367" t="str">
        <f t="shared" si="113"/>
        <v xml:space="preserve"> </v>
      </c>
      <c r="CH84" s="367" t="str">
        <f t="shared" si="114"/>
        <v xml:space="preserve"> </v>
      </c>
      <c r="CI84" s="367" t="str">
        <f t="shared" si="115"/>
        <v xml:space="preserve"> </v>
      </c>
      <c r="CJ84" s="367" t="str">
        <f t="shared" si="116"/>
        <v xml:space="preserve"> </v>
      </c>
      <c r="CK84" s="368" t="str">
        <f t="shared" si="117"/>
        <v xml:space="preserve"> </v>
      </c>
      <c r="CL84" s="369" t="str">
        <f t="shared" si="118"/>
        <v xml:space="preserve"> </v>
      </c>
      <c r="CM84" s="370" t="str">
        <f t="shared" si="165"/>
        <v xml:space="preserve"> </v>
      </c>
      <c r="CN84" s="370" t="str">
        <f t="shared" si="166"/>
        <v xml:space="preserve"> </v>
      </c>
      <c r="CO84" s="370" t="str">
        <f t="shared" si="167"/>
        <v xml:space="preserve"> </v>
      </c>
      <c r="CP84" s="370" t="str">
        <f t="shared" si="168"/>
        <v xml:space="preserve"> </v>
      </c>
      <c r="CQ84" s="370" t="str">
        <f t="shared" si="169"/>
        <v xml:space="preserve"> </v>
      </c>
      <c r="CR84" s="370" t="str">
        <f t="shared" si="119"/>
        <v xml:space="preserve"> </v>
      </c>
      <c r="CS84" s="370" t="str">
        <f t="shared" si="120"/>
        <v xml:space="preserve"> </v>
      </c>
      <c r="CT84" s="370" t="str">
        <f t="shared" si="121"/>
        <v xml:space="preserve"> </v>
      </c>
      <c r="CU84" s="370" t="str">
        <f>IF($A84="N/A"," ",IF('Pricing Inputs'!$AR$23=TRUE,Inputs!$S$22,VLOOKUP($A84,CorrelationTable,2,FALSE)))</f>
        <v xml:space="preserve"> </v>
      </c>
      <c r="CV84" s="371" t="str">
        <f>IF($A84="N/A"," ",F84+G84+(D84*('Pricing Inputs'!X119)))</f>
        <v xml:space="preserve"> </v>
      </c>
      <c r="CW84" s="372" t="str">
        <f>IF($A84="N/A"," ",IF(PV=1,0,'Pricing Inputs'!Y119))</f>
        <v xml:space="preserve"> </v>
      </c>
      <c r="CX84" s="373" t="str">
        <f t="shared" si="122"/>
        <v xml:space="preserve"> </v>
      </c>
      <c r="CY84" s="417" t="str">
        <f>IF($A84="N/A"," ",(IF(MONTH(A84)&gt;=4,IF(MONTH(A84)&lt;=10,Inputs!$S$26,Inputs!$S$27),Inputs!$S$27))*$CX84)</f>
        <v xml:space="preserve"> </v>
      </c>
      <c r="CZ84" s="374" t="str">
        <f t="shared" si="170"/>
        <v xml:space="preserve"> </v>
      </c>
      <c r="DA84" s="446" t="str">
        <f t="shared" si="171"/>
        <v xml:space="preserve"> </v>
      </c>
      <c r="DB84" s="375" t="str">
        <f t="shared" si="172"/>
        <v xml:space="preserve"> </v>
      </c>
      <c r="DC84" s="375" t="str">
        <f t="shared" si="173"/>
        <v xml:space="preserve"> </v>
      </c>
      <c r="DD84" s="376" t="str">
        <f t="shared" si="174"/>
        <v xml:space="preserve"> </v>
      </c>
      <c r="DE84" s="377" t="str">
        <f t="shared" si="175"/>
        <v xml:space="preserve"> </v>
      </c>
      <c r="DF84" s="378" t="str">
        <f t="shared" si="176"/>
        <v xml:space="preserve"> </v>
      </c>
      <c r="DG84" s="379" t="str">
        <f t="shared" si="177"/>
        <v xml:space="preserve"> </v>
      </c>
      <c r="DH84" s="380" t="str">
        <f>IF($A84="N/A"," ",IF(Option=1,$D84*Inputs!$S$15*SUM(AS84:BA84),0))</f>
        <v xml:space="preserve"> </v>
      </c>
      <c r="DI84" s="381" t="str">
        <f>IF($A84="N/A"," ",IF(Option=1,$D84*Inputs!$S$16*SUM(AS84:BA84),0))</f>
        <v xml:space="preserve"> </v>
      </c>
      <c r="DJ84" s="463" t="str">
        <f t="shared" si="178"/>
        <v xml:space="preserve"> </v>
      </c>
      <c r="DK84" s="463" t="str">
        <f t="shared" si="179"/>
        <v xml:space="preserve"> </v>
      </c>
      <c r="DL84" s="463" t="str">
        <f t="shared" si="180"/>
        <v xml:space="preserve"> </v>
      </c>
      <c r="DM84" s="463" t="str">
        <f t="shared" si="181"/>
        <v xml:space="preserve"> </v>
      </c>
    </row>
    <row r="85" spans="1:117" x14ac:dyDescent="0.2">
      <c r="A85" s="343" t="str">
        <f>IF(A84="N/A","N/A",IF(EDATE(A84,1)&gt;Inputs!$S$5,"N/A",EDATE(A84,1)))</f>
        <v>N/A</v>
      </c>
      <c r="B85" s="344" t="str">
        <f t="shared" si="123"/>
        <v xml:space="preserve"> </v>
      </c>
      <c r="C85" s="345" t="str">
        <f t="shared" si="124"/>
        <v xml:space="preserve"> </v>
      </c>
      <c r="D85" s="346" t="str">
        <f t="shared" si="125"/>
        <v xml:space="preserve"> </v>
      </c>
      <c r="E85" s="347" t="str">
        <f t="shared" si="126"/>
        <v xml:space="preserve"> </v>
      </c>
      <c r="F85" s="348" t="str">
        <f t="shared" si="127"/>
        <v xml:space="preserve"> </v>
      </c>
      <c r="G85" s="348" t="str">
        <f>IF(A85="N/A"," ",Perstart/VLOOKUP(Dayrun,'Pricing Inputs'!$AQ$4:$AS$14,3)/(CY85/CX85))</f>
        <v xml:space="preserve"> </v>
      </c>
      <c r="H85" s="349" t="str">
        <f t="shared" si="128"/>
        <v xml:space="preserve"> </v>
      </c>
      <c r="I85" s="350" t="str">
        <f t="shared" si="129"/>
        <v xml:space="preserve"> </v>
      </c>
      <c r="J85" s="351" t="str">
        <f t="shared" si="130"/>
        <v xml:space="preserve"> </v>
      </c>
      <c r="K85" s="351" t="str">
        <f t="shared" si="131"/>
        <v xml:space="preserve"> </v>
      </c>
      <c r="L85" s="351" t="str">
        <f t="shared" si="132"/>
        <v xml:space="preserve"> </v>
      </c>
      <c r="M85" s="351" t="str">
        <f t="shared" si="133"/>
        <v xml:space="preserve"> </v>
      </c>
      <c r="N85" s="351" t="str">
        <f t="shared" si="134"/>
        <v xml:space="preserve"> </v>
      </c>
      <c r="O85" s="351" t="str">
        <f t="shared" si="135"/>
        <v xml:space="preserve"> </v>
      </c>
      <c r="P85" s="351" t="str">
        <f t="shared" si="136"/>
        <v xml:space="preserve"> </v>
      </c>
      <c r="Q85" s="352" t="str">
        <f t="shared" si="137"/>
        <v xml:space="preserve"> </v>
      </c>
      <c r="R85" s="353" t="str">
        <f t="shared" si="138"/>
        <v xml:space="preserve"> </v>
      </c>
      <c r="S85" s="347" t="str">
        <f t="shared" si="139"/>
        <v xml:space="preserve"> </v>
      </c>
      <c r="T85" s="347" t="str">
        <f t="shared" si="140"/>
        <v xml:space="preserve"> </v>
      </c>
      <c r="U85" s="347" t="str">
        <f t="shared" si="141"/>
        <v xml:space="preserve"> </v>
      </c>
      <c r="V85" s="347" t="str">
        <f t="shared" si="142"/>
        <v xml:space="preserve"> </v>
      </c>
      <c r="W85" s="347" t="str">
        <f t="shared" si="143"/>
        <v xml:space="preserve"> </v>
      </c>
      <c r="X85" s="347" t="str">
        <f t="shared" si="144"/>
        <v xml:space="preserve"> </v>
      </c>
      <c r="Y85" s="347" t="str">
        <f t="shared" si="145"/>
        <v xml:space="preserve"> </v>
      </c>
      <c r="Z85" s="354" t="str">
        <f t="shared" si="146"/>
        <v xml:space="preserve"> </v>
      </c>
      <c r="AA85" s="350" t="str">
        <f>IF($A85="N/A"," ",IF(Dayrun&gt;=3,(MAX(0,(_xll.xSPRDOPT(I85,($E85-'Pricing Inputs'!$X120*$D85),$CV85,0,($CN85+IF(Smile=TRUE,VLOOKUP(MAX(-5,$H85-I85),Volsmile,2),0)),$CT85,$CU85,($A85-DateToday)+15,ABS(Option-2),0)-R85))),0))</f>
        <v xml:space="preserve"> </v>
      </c>
      <c r="AB85" s="351" t="str">
        <f>IF($A85="N/A"," ",IF(Dayrun&gt;=6,MAX(0,(_xll.xSPRDOPT(J85,($E85-'Pricing Inputs'!$X120*$D85),$CV85,0,($CN85+IF(Smile=TRUE,VLOOKUP(MAX(-5,$H85-J85),Volsmile,2),0)),$CT85,$CU85,($A85-DateToday)+15,ABS(Option-2),0)-S85)),0))</f>
        <v xml:space="preserve"> </v>
      </c>
      <c r="AC85" s="351" t="str">
        <f>IF($A85="N/A"," ",IF(OR(Dayrun&lt;=2,Dayrun&gt;=9),IF(OffPeakEx=TRUE,MAX(0,(_xll.xSPRDOPT(K85,($E85-'Pricing Inputs'!$X120*$D85),$CV85,0,($CQ85+IF(Smile=TRUE,VLOOKUP(MAX(-5,$H85-K85),Volsmile,2),0)),$CT85,$CU85,($A85-DateToday)+15,ABS(Option-2),0)-T85)),0),0))</f>
        <v xml:space="preserve"> </v>
      </c>
      <c r="AD85" s="351" t="str">
        <f>IF($A85="N/A"," ",IF(OR(Dayrun=1,Dayrun=4,Dayrun=5,Dayrun=7,Dayrun=8,Dayrun=10,Dayrun=11),MAX(0,(_xll.xSPRDOPT(L85,($E85-'Pricing Inputs'!$X120*$D85),$CV85,0,($CQ85+IF(Smile=TRUE,VLOOKUP(MAX(-5,$H85-L85),Volsmile,2),0)),$CT85,$CU85,($A85-DateToday)+15,ABS(Option-2),0)-U85)),0))</f>
        <v xml:space="preserve"> </v>
      </c>
      <c r="AE85" s="351" t="str">
        <f>IF($A85="N/A"," ",IF(OR(Dayrun=1,Dayrun=7,Dayrun=8,Dayrun=10,Dayrun=11),MAX(0,(_xll.xSPRDOPT(M85,($E85-'Pricing Inputs'!$X120*$D85),$CV85,0,($CQ85+IF(Smile=TRUE,VLOOKUP(MAX(-5,$H85-M85),Volsmile,2),0)),$CT85,$CU85,($A85-DateToday)+15,ABS(Option-2),0)-V85)),0))</f>
        <v xml:space="preserve"> </v>
      </c>
      <c r="AF85" s="351" t="str">
        <f>IF($A85="N/A"," ",IF(OR(Dayrun&lt;=2,Dayrun&gt;=10),IF(OffPeakEx=TRUE,MAX(0,(_xll.xSPRDOPT(N85,($E85-'Pricing Inputs'!$X120*$D85),$CV85,0,($CQ85+IF(Smile=TRUE,VLOOKUP(MAX(-5,$H85-N85),Volsmile,2),0)),$CT85,$CU85,($A85-DateToday)+15,ABS(Option-2),0)-W85)),0),0))</f>
        <v xml:space="preserve"> </v>
      </c>
      <c r="AG85" s="351" t="str">
        <f>IF($A85="N/A"," ",IF(OR(Dayrun=1,Dayrun=5,Dayrun=8,Dayrun=11),MAX(0,(_xll.xSPRDOPT(O85,($E85-'Pricing Inputs'!$X120*$D85),$CV85,0,($CQ85+IF(Smile=TRUE,VLOOKUP(MAX(-5,$H85-O85),Volsmile,2),0)),$CT85,$CU85,($A85-DateToday)+15,ABS(Option-2),0)-X85)),0))</f>
        <v xml:space="preserve"> </v>
      </c>
      <c r="AH85" s="351" t="str">
        <f>IF($A85="N/A"," ",IF(OR(Dayrun=1,Dayrun=8,Dayrun=11),MAX(0,(_xll.xSPRDOPT(P85,($E85-'Pricing Inputs'!$X120*$D85),$CV85,0,($CQ85+IF(Smile=TRUE,VLOOKUP(MAX(-5,$H85-P85),Volsmile,2),0)),$CT85,$CU85,($A85-DateToday)+15,ABS(Option-2),0)-Y85)),0))</f>
        <v xml:space="preserve"> </v>
      </c>
      <c r="AI85" s="351" t="str">
        <f>IF($A85="N/A"," ",IF(OR(Dayrun&lt;=2,Dayrun&gt;=11),IF(OffPeakEx=TRUE,MAX(0,(_xll.xSPRDOPT(Q85,($E85-'Pricing Inputs'!$X120*$D85),$CV85,0,($CQ85+IF(Smile=TRUE,VLOOKUP(MAX(-5,$H85-Q85),Volsmile,2),0)),$CT85,$CU85,($A85-DateToday)+15,ABS(Option-2),0)-Z85)),0),0))</f>
        <v xml:space="preserve"> </v>
      </c>
      <c r="AJ85" s="355" t="str">
        <f t="shared" si="147"/>
        <v xml:space="preserve"> </v>
      </c>
      <c r="AK85" s="356" t="str">
        <f t="shared" si="148"/>
        <v xml:space="preserve"> </v>
      </c>
      <c r="AL85" s="356" t="str">
        <f t="shared" si="149"/>
        <v xml:space="preserve"> </v>
      </c>
      <c r="AM85" s="356" t="str">
        <f t="shared" si="150"/>
        <v xml:space="preserve"> </v>
      </c>
      <c r="AN85" s="356" t="str">
        <f t="shared" si="151"/>
        <v xml:space="preserve"> </v>
      </c>
      <c r="AO85" s="356" t="str">
        <f t="shared" si="152"/>
        <v xml:space="preserve"> </v>
      </c>
      <c r="AP85" s="356" t="str">
        <f t="shared" si="153"/>
        <v xml:space="preserve"> </v>
      </c>
      <c r="AQ85" s="356" t="str">
        <f t="shared" si="154"/>
        <v xml:space="preserve"> </v>
      </c>
      <c r="AR85" s="357" t="str">
        <f t="shared" si="155"/>
        <v xml:space="preserve"> </v>
      </c>
      <c r="AS85" s="364" t="str">
        <f t="shared" si="156"/>
        <v xml:space="preserve"> </v>
      </c>
      <c r="AT85" s="364" t="str">
        <f t="shared" si="157"/>
        <v xml:space="preserve"> </v>
      </c>
      <c r="AU85" s="364" t="str">
        <f t="shared" si="158"/>
        <v xml:space="preserve"> </v>
      </c>
      <c r="AV85" s="364" t="str">
        <f t="shared" si="159"/>
        <v xml:space="preserve"> </v>
      </c>
      <c r="AW85" s="364" t="str">
        <f t="shared" si="160"/>
        <v xml:space="preserve"> </v>
      </c>
      <c r="AX85" s="364" t="str">
        <f t="shared" si="161"/>
        <v xml:space="preserve"> </v>
      </c>
      <c r="AY85" s="364" t="str">
        <f t="shared" si="162"/>
        <v xml:space="preserve"> </v>
      </c>
      <c r="AZ85" s="364" t="str">
        <f t="shared" si="163"/>
        <v xml:space="preserve"> </v>
      </c>
      <c r="BA85" s="365" t="str">
        <f t="shared" si="164"/>
        <v xml:space="preserve"> </v>
      </c>
      <c r="BB85" s="461" t="str">
        <f>IF($A85="N/A"," ",IF(Dayrun&gt;=3,(MAX(0,(_xll.xSPRDOPT(I85,($E85-'Pricing Inputs'!$X120*$D85),$CV85,0,($CN85+IF(Smile=TRUE,VLOOKUP(MAX(-5,$H85-I85),Volsmile,2),0)),$CT85,$CU85,($A85-DateToday)+15,ABS(Option-2),1)*DE85*8))),0))</f>
        <v xml:space="preserve"> </v>
      </c>
      <c r="BC85" s="460" t="str">
        <f>IF($A85="N/A"," ",IF(Dayrun&gt;=6,MAX(0,(_xll.xSPRDOPT(J85,($E85-'Pricing Inputs'!$X120*$D85),$CV85,0,($CN85+IF(Smile=TRUE,VLOOKUP(MAX(-5,$H85-J85),Volsmile,2),0)),$CT85,$CU85,($A85-DateToday)+15,ABS(Option-2),1)*DE85*8)),0))</f>
        <v xml:space="preserve"> </v>
      </c>
      <c r="BD85" s="460" t="str">
        <f>IF($A85="N/A"," ",IF(OR(Dayrun&lt;=2,Dayrun&gt;=9),IF(OffPeakEx=TRUE,MAX(0,(_xll.xSPRDOPT(K85,($E85-'Pricing Inputs'!$X120*$D85),$CV85,0,($CQ85+IF(Smile=TRUE,VLOOKUP(MAX(-5,$H85-K85),Volsmile,2),0)),$CT85,$CU85,($A85-DateToday)+15,ABS(Option-2),1)*DE85*8)),0),0))</f>
        <v xml:space="preserve"> </v>
      </c>
      <c r="BE85" s="460" t="str">
        <f>IF($A85="N/A"," ",IF(OR(Dayrun=1,Dayrun=4,Dayrun=5,Dayrun=7,Dayrun=8,Dayrun=10,Dayrun=11),MAX(0,(_xll.xSPRDOPT(L85,($E85-'Pricing Inputs'!$X120*$D85),$CV85,0,($CQ85+IF(Smile=TRUE,VLOOKUP(MAX(-5,$H85-L85),Volsmile,2),0)),$CT85,$CU85,($A85-DateToday)+15,ABS(Option-2),1)*DF85*8)),0))</f>
        <v xml:space="preserve"> </v>
      </c>
      <c r="BF85" s="460" t="str">
        <f>IF($A85="N/A"," ",IF(OR(Dayrun=1,Dayrun=7,Dayrun=8,Dayrun=10,Dayrun=11),MAX(0,(_xll.xSPRDOPT(M85,($E85-'Pricing Inputs'!$X120*$D85),$CV85,0,($CQ85+IF(Smile=TRUE,VLOOKUP(MAX(-5,$H85-M85),Volsmile,2),0)),$CT85,$CU85,($A85-DateToday)+15,ABS(Option-2),1)*DF85*8)),0))</f>
        <v xml:space="preserve"> </v>
      </c>
      <c r="BG85" s="460" t="str">
        <f>IF($A85="N/A"," ",IF(OR(Dayrun&lt;=2,Dayrun&gt;=10),IF(OffPeakEx=TRUE,MAX(0,(_xll.xSPRDOPT(N85,($E85-'Pricing Inputs'!$X120*$D85),$CV85,0,($CQ85+IF(Smile=TRUE,VLOOKUP(MAX(-5,$H85-N85),Volsmile,2),0)),$CT85,$CU85,($A85-DateToday)+15,ABS(Option-2),1)*DF85*8)),0),0))</f>
        <v xml:space="preserve"> </v>
      </c>
      <c r="BH85" s="460" t="str">
        <f>IF($A85="N/A"," ",IF(OR(Dayrun=1,Dayrun=5,Dayrun=8,Dayrun=11),MAX(0,(_xll.xSPRDOPT(O85,($E85-'Pricing Inputs'!$X120*$D85),$CV85,0,($CQ85+IF(Smile=TRUE,VLOOKUP(MAX(-5,$H85-O85),Volsmile,2),0)),$CT85,$CU85,($A85-DateToday)+15,ABS(Option-2),1)*DG85*8)),0))</f>
        <v xml:space="preserve"> </v>
      </c>
      <c r="BI85" s="460" t="str">
        <f>IF($A85="N/A"," ",IF(OR(Dayrun=1,Dayrun=8,Dayrun=11),MAX(0,(_xll.xSPRDOPT(P85,($E85-'Pricing Inputs'!$X120*$D85),$CV85,0,($CQ85+IF(Smile=TRUE,VLOOKUP(MAX(-5,$H85-P85),Volsmile,2),0)),$CT85,$CU85,($A85-DateToday)+15,ABS(Option-2),1)*DG85*8)),0))</f>
        <v xml:space="preserve"> </v>
      </c>
      <c r="BJ85" s="462" t="str">
        <f>IF($A85="N/A"," ",IF(OR(Dayrun&lt;=2,Dayrun&gt;=11),IF(OffPeakEx=TRUE,MAX(0,(_xll.xSPRDOPT(Q85,($E85-'Pricing Inputs'!$X120*$D85),$CV85,0,($CQ85+IF(Smile=TRUE,VLOOKUP(MAX(-5,$H85-Q85),Volsmile,2),0)),$CT85,$CU85,($A85-DateToday)+15,ABS(Option-2),1)*DG85*8)),0),0))</f>
        <v xml:space="preserve"> </v>
      </c>
      <c r="BK85" s="358" t="str">
        <f t="shared" si="91"/>
        <v xml:space="preserve"> </v>
      </c>
      <c r="BL85" s="359" t="str">
        <f t="shared" si="92"/>
        <v xml:space="preserve"> </v>
      </c>
      <c r="BM85" s="359" t="str">
        <f t="shared" si="93"/>
        <v xml:space="preserve"> </v>
      </c>
      <c r="BN85" s="359" t="str">
        <f t="shared" si="94"/>
        <v xml:space="preserve"> </v>
      </c>
      <c r="BO85" s="359" t="str">
        <f t="shared" si="95"/>
        <v xml:space="preserve"> </v>
      </c>
      <c r="BP85" s="359" t="str">
        <f t="shared" si="96"/>
        <v xml:space="preserve"> </v>
      </c>
      <c r="BQ85" s="359" t="str">
        <f t="shared" si="97"/>
        <v xml:space="preserve"> </v>
      </c>
      <c r="BR85" s="359" t="str">
        <f t="shared" si="98"/>
        <v xml:space="preserve"> </v>
      </c>
      <c r="BS85" s="360" t="str">
        <f t="shared" si="99"/>
        <v xml:space="preserve"> </v>
      </c>
      <c r="BT85" s="361" t="str">
        <f t="shared" si="100"/>
        <v xml:space="preserve"> </v>
      </c>
      <c r="BU85" s="362" t="str">
        <f t="shared" si="101"/>
        <v xml:space="preserve"> </v>
      </c>
      <c r="BV85" s="362" t="str">
        <f t="shared" si="102"/>
        <v xml:space="preserve"> </v>
      </c>
      <c r="BW85" s="362" t="str">
        <f t="shared" si="103"/>
        <v xml:space="preserve"> </v>
      </c>
      <c r="BX85" s="362" t="str">
        <f t="shared" si="104"/>
        <v xml:space="preserve"> </v>
      </c>
      <c r="BY85" s="362" t="str">
        <f t="shared" si="105"/>
        <v xml:space="preserve"> </v>
      </c>
      <c r="BZ85" s="362" t="str">
        <f t="shared" si="106"/>
        <v xml:space="preserve"> </v>
      </c>
      <c r="CA85" s="362" t="str">
        <f t="shared" si="107"/>
        <v xml:space="preserve"> </v>
      </c>
      <c r="CB85" s="363" t="str">
        <f t="shared" si="108"/>
        <v xml:space="preserve"> </v>
      </c>
      <c r="CC85" s="366" t="str">
        <f t="shared" si="109"/>
        <v xml:space="preserve"> </v>
      </c>
      <c r="CD85" s="367" t="str">
        <f t="shared" si="110"/>
        <v xml:space="preserve"> </v>
      </c>
      <c r="CE85" s="367" t="str">
        <f t="shared" si="111"/>
        <v xml:space="preserve"> </v>
      </c>
      <c r="CF85" s="367" t="str">
        <f t="shared" si="112"/>
        <v xml:space="preserve"> </v>
      </c>
      <c r="CG85" s="367" t="str">
        <f t="shared" si="113"/>
        <v xml:space="preserve"> </v>
      </c>
      <c r="CH85" s="367" t="str">
        <f t="shared" si="114"/>
        <v xml:space="preserve"> </v>
      </c>
      <c r="CI85" s="367" t="str">
        <f t="shared" si="115"/>
        <v xml:space="preserve"> </v>
      </c>
      <c r="CJ85" s="367" t="str">
        <f t="shared" si="116"/>
        <v xml:space="preserve"> </v>
      </c>
      <c r="CK85" s="368" t="str">
        <f t="shared" si="117"/>
        <v xml:space="preserve"> </v>
      </c>
      <c r="CL85" s="369" t="str">
        <f t="shared" si="118"/>
        <v xml:space="preserve"> </v>
      </c>
      <c r="CM85" s="370" t="str">
        <f t="shared" si="165"/>
        <v xml:space="preserve"> </v>
      </c>
      <c r="CN85" s="370" t="str">
        <f t="shared" si="166"/>
        <v xml:space="preserve"> </v>
      </c>
      <c r="CO85" s="370" t="str">
        <f t="shared" si="167"/>
        <v xml:space="preserve"> </v>
      </c>
      <c r="CP85" s="370" t="str">
        <f t="shared" si="168"/>
        <v xml:space="preserve"> </v>
      </c>
      <c r="CQ85" s="370" t="str">
        <f t="shared" si="169"/>
        <v xml:space="preserve"> </v>
      </c>
      <c r="CR85" s="370" t="str">
        <f t="shared" si="119"/>
        <v xml:space="preserve"> </v>
      </c>
      <c r="CS85" s="370" t="str">
        <f t="shared" si="120"/>
        <v xml:space="preserve"> </v>
      </c>
      <c r="CT85" s="370" t="str">
        <f t="shared" si="121"/>
        <v xml:space="preserve"> </v>
      </c>
      <c r="CU85" s="370" t="str">
        <f>IF($A85="N/A"," ",IF('Pricing Inputs'!$AR$23=TRUE,Inputs!$S$22,VLOOKUP($A85,CorrelationTable,2,FALSE)))</f>
        <v xml:space="preserve"> </v>
      </c>
      <c r="CV85" s="371" t="str">
        <f>IF($A85="N/A"," ",F85+G85+(D85*('Pricing Inputs'!X120)))</f>
        <v xml:space="preserve"> </v>
      </c>
      <c r="CW85" s="372" t="str">
        <f>IF($A85="N/A"," ",IF(PV=1,0,'Pricing Inputs'!Y120))</f>
        <v xml:space="preserve"> </v>
      </c>
      <c r="CX85" s="373" t="str">
        <f t="shared" si="122"/>
        <v xml:space="preserve"> </v>
      </c>
      <c r="CY85" s="417" t="str">
        <f>IF($A85="N/A"," ",(IF(MONTH(A85)&gt;=4,IF(MONTH(A85)&lt;=10,Inputs!$S$26,Inputs!$S$27),Inputs!$S$27))*$CX85)</f>
        <v xml:space="preserve"> </v>
      </c>
      <c r="CZ85" s="374" t="str">
        <f t="shared" si="170"/>
        <v xml:space="preserve"> </v>
      </c>
      <c r="DA85" s="446" t="str">
        <f t="shared" si="171"/>
        <v xml:space="preserve"> </v>
      </c>
      <c r="DB85" s="375" t="str">
        <f t="shared" si="172"/>
        <v xml:space="preserve"> </v>
      </c>
      <c r="DC85" s="375" t="str">
        <f t="shared" si="173"/>
        <v xml:space="preserve"> </v>
      </c>
      <c r="DD85" s="376" t="str">
        <f t="shared" si="174"/>
        <v xml:space="preserve"> </v>
      </c>
      <c r="DE85" s="377" t="str">
        <f t="shared" si="175"/>
        <v xml:space="preserve"> </v>
      </c>
      <c r="DF85" s="378" t="str">
        <f t="shared" si="176"/>
        <v xml:space="preserve"> </v>
      </c>
      <c r="DG85" s="379" t="str">
        <f t="shared" si="177"/>
        <v xml:space="preserve"> </v>
      </c>
      <c r="DH85" s="380" t="str">
        <f>IF($A85="N/A"," ",IF(Option=1,$D85*Inputs!$S$15*SUM(AS85:BA85),0))</f>
        <v xml:space="preserve"> </v>
      </c>
      <c r="DI85" s="381" t="str">
        <f>IF($A85="N/A"," ",IF(Option=1,$D85*Inputs!$S$16*SUM(AS85:BA85),0))</f>
        <v xml:space="preserve"> </v>
      </c>
      <c r="DJ85" s="463" t="str">
        <f t="shared" si="178"/>
        <v xml:space="preserve"> </v>
      </c>
      <c r="DK85" s="463" t="str">
        <f t="shared" si="179"/>
        <v xml:space="preserve"> </v>
      </c>
      <c r="DL85" s="463" t="str">
        <f t="shared" si="180"/>
        <v xml:space="preserve"> </v>
      </c>
      <c r="DM85" s="463" t="str">
        <f t="shared" si="181"/>
        <v xml:space="preserve"> </v>
      </c>
    </row>
    <row r="86" spans="1:117" x14ac:dyDescent="0.2">
      <c r="A86" s="343" t="str">
        <f>IF(A85="N/A","N/A",IF(EDATE(A85,1)&gt;Inputs!$S$5,"N/A",EDATE(A85,1)))</f>
        <v>N/A</v>
      </c>
      <c r="B86" s="344" t="str">
        <f t="shared" si="123"/>
        <v xml:space="preserve"> </v>
      </c>
      <c r="C86" s="345" t="str">
        <f t="shared" si="124"/>
        <v xml:space="preserve"> </v>
      </c>
      <c r="D86" s="346" t="str">
        <f t="shared" si="125"/>
        <v xml:space="preserve"> </v>
      </c>
      <c r="E86" s="347" t="str">
        <f t="shared" si="126"/>
        <v xml:space="preserve"> </v>
      </c>
      <c r="F86" s="348" t="str">
        <f t="shared" si="127"/>
        <v xml:space="preserve"> </v>
      </c>
      <c r="G86" s="348" t="str">
        <f>IF(A86="N/A"," ",Perstart/VLOOKUP(Dayrun,'Pricing Inputs'!$AQ$4:$AS$14,3)/(CY86/CX86))</f>
        <v xml:space="preserve"> </v>
      </c>
      <c r="H86" s="349" t="str">
        <f t="shared" si="128"/>
        <v xml:space="preserve"> </v>
      </c>
      <c r="I86" s="350" t="str">
        <f t="shared" si="129"/>
        <v xml:space="preserve"> </v>
      </c>
      <c r="J86" s="351" t="str">
        <f t="shared" si="130"/>
        <v xml:space="preserve"> </v>
      </c>
      <c r="K86" s="351" t="str">
        <f t="shared" si="131"/>
        <v xml:space="preserve"> </v>
      </c>
      <c r="L86" s="351" t="str">
        <f t="shared" si="132"/>
        <v xml:space="preserve"> </v>
      </c>
      <c r="M86" s="351" t="str">
        <f t="shared" si="133"/>
        <v xml:space="preserve"> </v>
      </c>
      <c r="N86" s="351" t="str">
        <f t="shared" si="134"/>
        <v xml:space="preserve"> </v>
      </c>
      <c r="O86" s="351" t="str">
        <f t="shared" si="135"/>
        <v xml:space="preserve"> </v>
      </c>
      <c r="P86" s="351" t="str">
        <f t="shared" si="136"/>
        <v xml:space="preserve"> </v>
      </c>
      <c r="Q86" s="352" t="str">
        <f t="shared" si="137"/>
        <v xml:space="preserve"> </v>
      </c>
      <c r="R86" s="353" t="str">
        <f t="shared" si="138"/>
        <v xml:space="preserve"> </v>
      </c>
      <c r="S86" s="347" t="str">
        <f t="shared" si="139"/>
        <v xml:space="preserve"> </v>
      </c>
      <c r="T86" s="347" t="str">
        <f t="shared" si="140"/>
        <v xml:space="preserve"> </v>
      </c>
      <c r="U86" s="347" t="str">
        <f t="shared" si="141"/>
        <v xml:space="preserve"> </v>
      </c>
      <c r="V86" s="347" t="str">
        <f t="shared" si="142"/>
        <v xml:space="preserve"> </v>
      </c>
      <c r="W86" s="347" t="str">
        <f t="shared" si="143"/>
        <v xml:space="preserve"> </v>
      </c>
      <c r="X86" s="347" t="str">
        <f t="shared" si="144"/>
        <v xml:space="preserve"> </v>
      </c>
      <c r="Y86" s="347" t="str">
        <f t="shared" si="145"/>
        <v xml:space="preserve"> </v>
      </c>
      <c r="Z86" s="354" t="str">
        <f t="shared" si="146"/>
        <v xml:space="preserve"> </v>
      </c>
      <c r="AA86" s="350" t="str">
        <f>IF($A86="N/A"," ",IF(Dayrun&gt;=3,(MAX(0,(_xll.xSPRDOPT(I86,($E86-'Pricing Inputs'!$X121*$D86),$CV86,0,($CN86+IF(Smile=TRUE,VLOOKUP(MAX(-5,$H86-I86),Volsmile,2),0)),$CT86,$CU86,($A86-DateToday)+15,ABS(Option-2),0)-R86))),0))</f>
        <v xml:space="preserve"> </v>
      </c>
      <c r="AB86" s="351" t="str">
        <f>IF($A86="N/A"," ",IF(Dayrun&gt;=6,MAX(0,(_xll.xSPRDOPT(J86,($E86-'Pricing Inputs'!$X121*$D86),$CV86,0,($CN86+IF(Smile=TRUE,VLOOKUP(MAX(-5,$H86-J86),Volsmile,2),0)),$CT86,$CU86,($A86-DateToday)+15,ABS(Option-2),0)-S86)),0))</f>
        <v xml:space="preserve"> </v>
      </c>
      <c r="AC86" s="351" t="str">
        <f>IF($A86="N/A"," ",IF(OR(Dayrun&lt;=2,Dayrun&gt;=9),IF(OffPeakEx=TRUE,MAX(0,(_xll.xSPRDOPT(K86,($E86-'Pricing Inputs'!$X121*$D86),$CV86,0,($CQ86+IF(Smile=TRUE,VLOOKUP(MAX(-5,$H86-K86),Volsmile,2),0)),$CT86,$CU86,($A86-DateToday)+15,ABS(Option-2),0)-T86)),0),0))</f>
        <v xml:space="preserve"> </v>
      </c>
      <c r="AD86" s="351" t="str">
        <f>IF($A86="N/A"," ",IF(OR(Dayrun=1,Dayrun=4,Dayrun=5,Dayrun=7,Dayrun=8,Dayrun=10,Dayrun=11),MAX(0,(_xll.xSPRDOPT(L86,($E86-'Pricing Inputs'!$X121*$D86),$CV86,0,($CQ86+IF(Smile=TRUE,VLOOKUP(MAX(-5,$H86-L86),Volsmile,2),0)),$CT86,$CU86,($A86-DateToday)+15,ABS(Option-2),0)-U86)),0))</f>
        <v xml:space="preserve"> </v>
      </c>
      <c r="AE86" s="351" t="str">
        <f>IF($A86="N/A"," ",IF(OR(Dayrun=1,Dayrun=7,Dayrun=8,Dayrun=10,Dayrun=11),MAX(0,(_xll.xSPRDOPT(M86,($E86-'Pricing Inputs'!$X121*$D86),$CV86,0,($CQ86+IF(Smile=TRUE,VLOOKUP(MAX(-5,$H86-M86),Volsmile,2),0)),$CT86,$CU86,($A86-DateToday)+15,ABS(Option-2),0)-V86)),0))</f>
        <v xml:space="preserve"> </v>
      </c>
      <c r="AF86" s="351" t="str">
        <f>IF($A86="N/A"," ",IF(OR(Dayrun&lt;=2,Dayrun&gt;=10),IF(OffPeakEx=TRUE,MAX(0,(_xll.xSPRDOPT(N86,($E86-'Pricing Inputs'!$X121*$D86),$CV86,0,($CQ86+IF(Smile=TRUE,VLOOKUP(MAX(-5,$H86-N86),Volsmile,2),0)),$CT86,$CU86,($A86-DateToday)+15,ABS(Option-2),0)-W86)),0),0))</f>
        <v xml:space="preserve"> </v>
      </c>
      <c r="AG86" s="351" t="str">
        <f>IF($A86="N/A"," ",IF(OR(Dayrun=1,Dayrun=5,Dayrun=8,Dayrun=11),MAX(0,(_xll.xSPRDOPT(O86,($E86-'Pricing Inputs'!$X121*$D86),$CV86,0,($CQ86+IF(Smile=TRUE,VLOOKUP(MAX(-5,$H86-O86),Volsmile,2),0)),$CT86,$CU86,($A86-DateToday)+15,ABS(Option-2),0)-X86)),0))</f>
        <v xml:space="preserve"> </v>
      </c>
      <c r="AH86" s="351" t="str">
        <f>IF($A86="N/A"," ",IF(OR(Dayrun=1,Dayrun=8,Dayrun=11),MAX(0,(_xll.xSPRDOPT(P86,($E86-'Pricing Inputs'!$X121*$D86),$CV86,0,($CQ86+IF(Smile=TRUE,VLOOKUP(MAX(-5,$H86-P86),Volsmile,2),0)),$CT86,$CU86,($A86-DateToday)+15,ABS(Option-2),0)-Y86)),0))</f>
        <v xml:space="preserve"> </v>
      </c>
      <c r="AI86" s="351" t="str">
        <f>IF($A86="N/A"," ",IF(OR(Dayrun&lt;=2,Dayrun&gt;=11),IF(OffPeakEx=TRUE,MAX(0,(_xll.xSPRDOPT(Q86,($E86-'Pricing Inputs'!$X121*$D86),$CV86,0,($CQ86+IF(Smile=TRUE,VLOOKUP(MAX(-5,$H86-Q86),Volsmile,2),0)),$CT86,$CU86,($A86-DateToday)+15,ABS(Option-2),0)-Z86)),0),0))</f>
        <v xml:space="preserve"> </v>
      </c>
      <c r="AJ86" s="355" t="str">
        <f t="shared" si="147"/>
        <v xml:space="preserve"> </v>
      </c>
      <c r="AK86" s="356" t="str">
        <f t="shared" si="148"/>
        <v xml:space="preserve"> </v>
      </c>
      <c r="AL86" s="356" t="str">
        <f t="shared" si="149"/>
        <v xml:space="preserve"> </v>
      </c>
      <c r="AM86" s="356" t="str">
        <f t="shared" si="150"/>
        <v xml:space="preserve"> </v>
      </c>
      <c r="AN86" s="356" t="str">
        <f t="shared" si="151"/>
        <v xml:space="preserve"> </v>
      </c>
      <c r="AO86" s="356" t="str">
        <f t="shared" si="152"/>
        <v xml:space="preserve"> </v>
      </c>
      <c r="AP86" s="356" t="str">
        <f t="shared" si="153"/>
        <v xml:space="preserve"> </v>
      </c>
      <c r="AQ86" s="356" t="str">
        <f t="shared" si="154"/>
        <v xml:space="preserve"> </v>
      </c>
      <c r="AR86" s="357" t="str">
        <f t="shared" si="155"/>
        <v xml:space="preserve"> </v>
      </c>
      <c r="AS86" s="364" t="str">
        <f t="shared" si="156"/>
        <v xml:space="preserve"> </v>
      </c>
      <c r="AT86" s="364" t="str">
        <f t="shared" si="157"/>
        <v xml:space="preserve"> </v>
      </c>
      <c r="AU86" s="364" t="str">
        <f t="shared" si="158"/>
        <v xml:space="preserve"> </v>
      </c>
      <c r="AV86" s="364" t="str">
        <f t="shared" si="159"/>
        <v xml:space="preserve"> </v>
      </c>
      <c r="AW86" s="364" t="str">
        <f t="shared" si="160"/>
        <v xml:space="preserve"> </v>
      </c>
      <c r="AX86" s="364" t="str">
        <f t="shared" si="161"/>
        <v xml:space="preserve"> </v>
      </c>
      <c r="AY86" s="364" t="str">
        <f t="shared" si="162"/>
        <v xml:space="preserve"> </v>
      </c>
      <c r="AZ86" s="364" t="str">
        <f t="shared" si="163"/>
        <v xml:space="preserve"> </v>
      </c>
      <c r="BA86" s="365" t="str">
        <f t="shared" si="164"/>
        <v xml:space="preserve"> </v>
      </c>
      <c r="BB86" s="461" t="str">
        <f>IF($A86="N/A"," ",IF(Dayrun&gt;=3,(MAX(0,(_xll.xSPRDOPT(I86,($E86-'Pricing Inputs'!$X121*$D86),$CV86,0,($CN86+IF(Smile=TRUE,VLOOKUP(MAX(-5,$H86-I86),Volsmile,2),0)),$CT86,$CU86,($A86-DateToday)+15,ABS(Option-2),1)*DE86*8))),0))</f>
        <v xml:space="preserve"> </v>
      </c>
      <c r="BC86" s="460" t="str">
        <f>IF($A86="N/A"," ",IF(Dayrun&gt;=6,MAX(0,(_xll.xSPRDOPT(J86,($E86-'Pricing Inputs'!$X121*$D86),$CV86,0,($CN86+IF(Smile=TRUE,VLOOKUP(MAX(-5,$H86-J86),Volsmile,2),0)),$CT86,$CU86,($A86-DateToday)+15,ABS(Option-2),1)*DE86*8)),0))</f>
        <v xml:space="preserve"> </v>
      </c>
      <c r="BD86" s="460" t="str">
        <f>IF($A86="N/A"," ",IF(OR(Dayrun&lt;=2,Dayrun&gt;=9),IF(OffPeakEx=TRUE,MAX(0,(_xll.xSPRDOPT(K86,($E86-'Pricing Inputs'!$X121*$D86),$CV86,0,($CQ86+IF(Smile=TRUE,VLOOKUP(MAX(-5,$H86-K86),Volsmile,2),0)),$CT86,$CU86,($A86-DateToday)+15,ABS(Option-2),1)*DE86*8)),0),0))</f>
        <v xml:space="preserve"> </v>
      </c>
      <c r="BE86" s="460" t="str">
        <f>IF($A86="N/A"," ",IF(OR(Dayrun=1,Dayrun=4,Dayrun=5,Dayrun=7,Dayrun=8,Dayrun=10,Dayrun=11),MAX(0,(_xll.xSPRDOPT(L86,($E86-'Pricing Inputs'!$X121*$D86),$CV86,0,($CQ86+IF(Smile=TRUE,VLOOKUP(MAX(-5,$H86-L86),Volsmile,2),0)),$CT86,$CU86,($A86-DateToday)+15,ABS(Option-2),1)*DF86*8)),0))</f>
        <v xml:space="preserve"> </v>
      </c>
      <c r="BF86" s="460" t="str">
        <f>IF($A86="N/A"," ",IF(OR(Dayrun=1,Dayrun=7,Dayrun=8,Dayrun=10,Dayrun=11),MAX(0,(_xll.xSPRDOPT(M86,($E86-'Pricing Inputs'!$X121*$D86),$CV86,0,($CQ86+IF(Smile=TRUE,VLOOKUP(MAX(-5,$H86-M86),Volsmile,2),0)),$CT86,$CU86,($A86-DateToday)+15,ABS(Option-2),1)*DF86*8)),0))</f>
        <v xml:space="preserve"> </v>
      </c>
      <c r="BG86" s="460" t="str">
        <f>IF($A86="N/A"," ",IF(OR(Dayrun&lt;=2,Dayrun&gt;=10),IF(OffPeakEx=TRUE,MAX(0,(_xll.xSPRDOPT(N86,($E86-'Pricing Inputs'!$X121*$D86),$CV86,0,($CQ86+IF(Smile=TRUE,VLOOKUP(MAX(-5,$H86-N86),Volsmile,2),0)),$CT86,$CU86,($A86-DateToday)+15,ABS(Option-2),1)*DF86*8)),0),0))</f>
        <v xml:space="preserve"> </v>
      </c>
      <c r="BH86" s="460" t="str">
        <f>IF($A86="N/A"," ",IF(OR(Dayrun=1,Dayrun=5,Dayrun=8,Dayrun=11),MAX(0,(_xll.xSPRDOPT(O86,($E86-'Pricing Inputs'!$X121*$D86),$CV86,0,($CQ86+IF(Smile=TRUE,VLOOKUP(MAX(-5,$H86-O86),Volsmile,2),0)),$CT86,$CU86,($A86-DateToday)+15,ABS(Option-2),1)*DG86*8)),0))</f>
        <v xml:space="preserve"> </v>
      </c>
      <c r="BI86" s="460" t="str">
        <f>IF($A86="N/A"," ",IF(OR(Dayrun=1,Dayrun=8,Dayrun=11),MAX(0,(_xll.xSPRDOPT(P86,($E86-'Pricing Inputs'!$X121*$D86),$CV86,0,($CQ86+IF(Smile=TRUE,VLOOKUP(MAX(-5,$H86-P86),Volsmile,2),0)),$CT86,$CU86,($A86-DateToday)+15,ABS(Option-2),1)*DG86*8)),0))</f>
        <v xml:space="preserve"> </v>
      </c>
      <c r="BJ86" s="462" t="str">
        <f>IF($A86="N/A"," ",IF(OR(Dayrun&lt;=2,Dayrun&gt;=11),IF(OffPeakEx=TRUE,MAX(0,(_xll.xSPRDOPT(Q86,($E86-'Pricing Inputs'!$X121*$D86),$CV86,0,($CQ86+IF(Smile=TRUE,VLOOKUP(MAX(-5,$H86-Q86),Volsmile,2),0)),$CT86,$CU86,($A86-DateToday)+15,ABS(Option-2),1)*DG86*8)),0),0))</f>
        <v xml:space="preserve"> </v>
      </c>
      <c r="BK86" s="358" t="str">
        <f t="shared" si="91"/>
        <v xml:space="preserve"> </v>
      </c>
      <c r="BL86" s="359" t="str">
        <f t="shared" si="92"/>
        <v xml:space="preserve"> </v>
      </c>
      <c r="BM86" s="359" t="str">
        <f t="shared" si="93"/>
        <v xml:space="preserve"> </v>
      </c>
      <c r="BN86" s="359" t="str">
        <f t="shared" si="94"/>
        <v xml:space="preserve"> </v>
      </c>
      <c r="BO86" s="359" t="str">
        <f t="shared" si="95"/>
        <v xml:space="preserve"> </v>
      </c>
      <c r="BP86" s="359" t="str">
        <f t="shared" si="96"/>
        <v xml:space="preserve"> </v>
      </c>
      <c r="BQ86" s="359" t="str">
        <f t="shared" si="97"/>
        <v xml:space="preserve"> </v>
      </c>
      <c r="BR86" s="359" t="str">
        <f t="shared" si="98"/>
        <v xml:space="preserve"> </v>
      </c>
      <c r="BS86" s="360" t="str">
        <f t="shared" si="99"/>
        <v xml:space="preserve"> </v>
      </c>
      <c r="BT86" s="361" t="str">
        <f t="shared" si="100"/>
        <v xml:space="preserve"> </v>
      </c>
      <c r="BU86" s="362" t="str">
        <f t="shared" si="101"/>
        <v xml:space="preserve"> </v>
      </c>
      <c r="BV86" s="362" t="str">
        <f t="shared" si="102"/>
        <v xml:space="preserve"> </v>
      </c>
      <c r="BW86" s="362" t="str">
        <f t="shared" si="103"/>
        <v xml:space="preserve"> </v>
      </c>
      <c r="BX86" s="362" t="str">
        <f t="shared" si="104"/>
        <v xml:space="preserve"> </v>
      </c>
      <c r="BY86" s="362" t="str">
        <f t="shared" si="105"/>
        <v xml:space="preserve"> </v>
      </c>
      <c r="BZ86" s="362" t="str">
        <f t="shared" si="106"/>
        <v xml:space="preserve"> </v>
      </c>
      <c r="CA86" s="362" t="str">
        <f t="shared" si="107"/>
        <v xml:space="preserve"> </v>
      </c>
      <c r="CB86" s="363" t="str">
        <f t="shared" si="108"/>
        <v xml:space="preserve"> </v>
      </c>
      <c r="CC86" s="366" t="str">
        <f t="shared" si="109"/>
        <v xml:space="preserve"> </v>
      </c>
      <c r="CD86" s="367" t="str">
        <f t="shared" si="110"/>
        <v xml:space="preserve"> </v>
      </c>
      <c r="CE86" s="367" t="str">
        <f t="shared" si="111"/>
        <v xml:space="preserve"> </v>
      </c>
      <c r="CF86" s="367" t="str">
        <f t="shared" si="112"/>
        <v xml:space="preserve"> </v>
      </c>
      <c r="CG86" s="367" t="str">
        <f t="shared" si="113"/>
        <v xml:space="preserve"> </v>
      </c>
      <c r="CH86" s="367" t="str">
        <f t="shared" si="114"/>
        <v xml:space="preserve"> </v>
      </c>
      <c r="CI86" s="367" t="str">
        <f t="shared" si="115"/>
        <v xml:space="preserve"> </v>
      </c>
      <c r="CJ86" s="367" t="str">
        <f t="shared" si="116"/>
        <v xml:space="preserve"> </v>
      </c>
      <c r="CK86" s="368" t="str">
        <f t="shared" si="117"/>
        <v xml:space="preserve"> </v>
      </c>
      <c r="CL86" s="369" t="str">
        <f t="shared" si="118"/>
        <v xml:space="preserve"> </v>
      </c>
      <c r="CM86" s="370" t="str">
        <f t="shared" si="165"/>
        <v xml:space="preserve"> </v>
      </c>
      <c r="CN86" s="370" t="str">
        <f t="shared" si="166"/>
        <v xml:space="preserve"> </v>
      </c>
      <c r="CO86" s="370" t="str">
        <f t="shared" si="167"/>
        <v xml:space="preserve"> </v>
      </c>
      <c r="CP86" s="370" t="str">
        <f t="shared" si="168"/>
        <v xml:space="preserve"> </v>
      </c>
      <c r="CQ86" s="370" t="str">
        <f t="shared" si="169"/>
        <v xml:space="preserve"> </v>
      </c>
      <c r="CR86" s="370" t="str">
        <f t="shared" si="119"/>
        <v xml:space="preserve"> </v>
      </c>
      <c r="CS86" s="370" t="str">
        <f t="shared" si="120"/>
        <v xml:space="preserve"> </v>
      </c>
      <c r="CT86" s="370" t="str">
        <f t="shared" si="121"/>
        <v xml:space="preserve"> </v>
      </c>
      <c r="CU86" s="370" t="str">
        <f>IF($A86="N/A"," ",IF('Pricing Inputs'!$AR$23=TRUE,Inputs!$S$22,VLOOKUP($A86,CorrelationTable,2,FALSE)))</f>
        <v xml:space="preserve"> </v>
      </c>
      <c r="CV86" s="371" t="str">
        <f>IF($A86="N/A"," ",F86+G86+(D86*('Pricing Inputs'!X121)))</f>
        <v xml:space="preserve"> </v>
      </c>
      <c r="CW86" s="372" t="str">
        <f>IF($A86="N/A"," ",IF(PV=1,0,'Pricing Inputs'!Y121))</f>
        <v xml:space="preserve"> </v>
      </c>
      <c r="CX86" s="373" t="str">
        <f t="shared" si="122"/>
        <v xml:space="preserve"> </v>
      </c>
      <c r="CY86" s="417" t="str">
        <f>IF($A86="N/A"," ",(IF(MONTH(A86)&gt;=4,IF(MONTH(A86)&lt;=10,Inputs!$S$26,Inputs!$S$27),Inputs!$S$27))*$CX86)</f>
        <v xml:space="preserve"> </v>
      </c>
      <c r="CZ86" s="374" t="str">
        <f t="shared" si="170"/>
        <v xml:space="preserve"> </v>
      </c>
      <c r="DA86" s="446" t="str">
        <f t="shared" si="171"/>
        <v xml:space="preserve"> </v>
      </c>
      <c r="DB86" s="375" t="str">
        <f t="shared" si="172"/>
        <v xml:space="preserve"> </v>
      </c>
      <c r="DC86" s="375" t="str">
        <f t="shared" si="173"/>
        <v xml:space="preserve"> </v>
      </c>
      <c r="DD86" s="376" t="str">
        <f t="shared" si="174"/>
        <v xml:space="preserve"> </v>
      </c>
      <c r="DE86" s="377" t="str">
        <f t="shared" si="175"/>
        <v xml:space="preserve"> </v>
      </c>
      <c r="DF86" s="378" t="str">
        <f t="shared" si="176"/>
        <v xml:space="preserve"> </v>
      </c>
      <c r="DG86" s="379" t="str">
        <f t="shared" si="177"/>
        <v xml:space="preserve"> </v>
      </c>
      <c r="DH86" s="380" t="str">
        <f>IF($A86="N/A"," ",IF(Option=1,$D86*Inputs!$S$15*SUM(AS86:BA86),0))</f>
        <v xml:space="preserve"> </v>
      </c>
      <c r="DI86" s="381" t="str">
        <f>IF($A86="N/A"," ",IF(Option=1,$D86*Inputs!$S$16*SUM(AS86:BA86),0))</f>
        <v xml:space="preserve"> </v>
      </c>
      <c r="DJ86" s="463" t="str">
        <f t="shared" si="178"/>
        <v xml:space="preserve"> </v>
      </c>
      <c r="DK86" s="463" t="str">
        <f t="shared" si="179"/>
        <v xml:space="preserve"> </v>
      </c>
      <c r="DL86" s="463" t="str">
        <f t="shared" si="180"/>
        <v xml:space="preserve"> </v>
      </c>
      <c r="DM86" s="463" t="str">
        <f t="shared" si="181"/>
        <v xml:space="preserve"> </v>
      </c>
    </row>
    <row r="87" spans="1:117" x14ac:dyDescent="0.2">
      <c r="A87" s="343" t="str">
        <f>IF(A86="N/A","N/A",IF(EDATE(A86,1)&gt;Inputs!$S$5,"N/A",EDATE(A86,1)))</f>
        <v>N/A</v>
      </c>
      <c r="B87" s="344" t="str">
        <f t="shared" si="123"/>
        <v xml:space="preserve"> </v>
      </c>
      <c r="C87" s="345" t="str">
        <f t="shared" si="124"/>
        <v xml:space="preserve"> </v>
      </c>
      <c r="D87" s="346" t="str">
        <f t="shared" si="125"/>
        <v xml:space="preserve"> </v>
      </c>
      <c r="E87" s="347" t="str">
        <f t="shared" si="126"/>
        <v xml:space="preserve"> </v>
      </c>
      <c r="F87" s="348" t="str">
        <f t="shared" si="127"/>
        <v xml:space="preserve"> </v>
      </c>
      <c r="G87" s="348" t="str">
        <f>IF(A87="N/A"," ",Perstart/VLOOKUP(Dayrun,'Pricing Inputs'!$AQ$4:$AS$14,3)/(CY87/CX87))</f>
        <v xml:space="preserve"> </v>
      </c>
      <c r="H87" s="349" t="str">
        <f t="shared" si="128"/>
        <v xml:space="preserve"> </v>
      </c>
      <c r="I87" s="350" t="str">
        <f t="shared" si="129"/>
        <v xml:space="preserve"> </v>
      </c>
      <c r="J87" s="351" t="str">
        <f t="shared" si="130"/>
        <v xml:space="preserve"> </v>
      </c>
      <c r="K87" s="351" t="str">
        <f t="shared" si="131"/>
        <v xml:space="preserve"> </v>
      </c>
      <c r="L87" s="351" t="str">
        <f t="shared" si="132"/>
        <v xml:space="preserve"> </v>
      </c>
      <c r="M87" s="351" t="str">
        <f t="shared" si="133"/>
        <v xml:space="preserve"> </v>
      </c>
      <c r="N87" s="351" t="str">
        <f t="shared" si="134"/>
        <v xml:space="preserve"> </v>
      </c>
      <c r="O87" s="351" t="str">
        <f t="shared" si="135"/>
        <v xml:space="preserve"> </v>
      </c>
      <c r="P87" s="351" t="str">
        <f t="shared" si="136"/>
        <v xml:space="preserve"> </v>
      </c>
      <c r="Q87" s="352" t="str">
        <f t="shared" si="137"/>
        <v xml:space="preserve"> </v>
      </c>
      <c r="R87" s="353" t="str">
        <f t="shared" si="138"/>
        <v xml:space="preserve"> </v>
      </c>
      <c r="S87" s="347" t="str">
        <f t="shared" si="139"/>
        <v xml:space="preserve"> </v>
      </c>
      <c r="T87" s="347" t="str">
        <f t="shared" si="140"/>
        <v xml:space="preserve"> </v>
      </c>
      <c r="U87" s="347" t="str">
        <f t="shared" si="141"/>
        <v xml:space="preserve"> </v>
      </c>
      <c r="V87" s="347" t="str">
        <f t="shared" si="142"/>
        <v xml:space="preserve"> </v>
      </c>
      <c r="W87" s="347" t="str">
        <f t="shared" si="143"/>
        <v xml:space="preserve"> </v>
      </c>
      <c r="X87" s="347" t="str">
        <f t="shared" si="144"/>
        <v xml:space="preserve"> </v>
      </c>
      <c r="Y87" s="347" t="str">
        <f t="shared" si="145"/>
        <v xml:space="preserve"> </v>
      </c>
      <c r="Z87" s="354" t="str">
        <f t="shared" si="146"/>
        <v xml:space="preserve"> </v>
      </c>
      <c r="AA87" s="350" t="str">
        <f>IF($A87="N/A"," ",IF(Dayrun&gt;=3,(MAX(0,(_xll.xSPRDOPT(I87,($E87-'Pricing Inputs'!$X122*$D87),$CV87,0,($CN87+IF(Smile=TRUE,VLOOKUP(MAX(-5,$H87-I87),Volsmile,2),0)),$CT87,$CU87,($A87-DateToday)+15,ABS(Option-2),0)-R87))),0))</f>
        <v xml:space="preserve"> </v>
      </c>
      <c r="AB87" s="351" t="str">
        <f>IF($A87="N/A"," ",IF(Dayrun&gt;=6,MAX(0,(_xll.xSPRDOPT(J87,($E87-'Pricing Inputs'!$X122*$D87),$CV87,0,($CN87+IF(Smile=TRUE,VLOOKUP(MAX(-5,$H87-J87),Volsmile,2),0)),$CT87,$CU87,($A87-DateToday)+15,ABS(Option-2),0)-S87)),0))</f>
        <v xml:space="preserve"> </v>
      </c>
      <c r="AC87" s="351" t="str">
        <f>IF($A87="N/A"," ",IF(OR(Dayrun&lt;=2,Dayrun&gt;=9),IF(OffPeakEx=TRUE,MAX(0,(_xll.xSPRDOPT(K87,($E87-'Pricing Inputs'!$X122*$D87),$CV87,0,($CQ87+IF(Smile=TRUE,VLOOKUP(MAX(-5,$H87-K87),Volsmile,2),0)),$CT87,$CU87,($A87-DateToday)+15,ABS(Option-2),0)-T87)),0),0))</f>
        <v xml:space="preserve"> </v>
      </c>
      <c r="AD87" s="351" t="str">
        <f>IF($A87="N/A"," ",IF(OR(Dayrun=1,Dayrun=4,Dayrun=5,Dayrun=7,Dayrun=8,Dayrun=10,Dayrun=11),MAX(0,(_xll.xSPRDOPT(L87,($E87-'Pricing Inputs'!$X122*$D87),$CV87,0,($CQ87+IF(Smile=TRUE,VLOOKUP(MAX(-5,$H87-L87),Volsmile,2),0)),$CT87,$CU87,($A87-DateToday)+15,ABS(Option-2),0)-U87)),0))</f>
        <v xml:space="preserve"> </v>
      </c>
      <c r="AE87" s="351" t="str">
        <f>IF($A87="N/A"," ",IF(OR(Dayrun=1,Dayrun=7,Dayrun=8,Dayrun=10,Dayrun=11),MAX(0,(_xll.xSPRDOPT(M87,($E87-'Pricing Inputs'!$X122*$D87),$CV87,0,($CQ87+IF(Smile=TRUE,VLOOKUP(MAX(-5,$H87-M87),Volsmile,2),0)),$CT87,$CU87,($A87-DateToday)+15,ABS(Option-2),0)-V87)),0))</f>
        <v xml:space="preserve"> </v>
      </c>
      <c r="AF87" s="351" t="str">
        <f>IF($A87="N/A"," ",IF(OR(Dayrun&lt;=2,Dayrun&gt;=10),IF(OffPeakEx=TRUE,MAX(0,(_xll.xSPRDOPT(N87,($E87-'Pricing Inputs'!$X122*$D87),$CV87,0,($CQ87+IF(Smile=TRUE,VLOOKUP(MAX(-5,$H87-N87),Volsmile,2),0)),$CT87,$CU87,($A87-DateToday)+15,ABS(Option-2),0)-W87)),0),0))</f>
        <v xml:space="preserve"> </v>
      </c>
      <c r="AG87" s="351" t="str">
        <f>IF($A87="N/A"," ",IF(OR(Dayrun=1,Dayrun=5,Dayrun=8,Dayrun=11),MAX(0,(_xll.xSPRDOPT(O87,($E87-'Pricing Inputs'!$X122*$D87),$CV87,0,($CQ87+IF(Smile=TRUE,VLOOKUP(MAX(-5,$H87-O87),Volsmile,2),0)),$CT87,$CU87,($A87-DateToday)+15,ABS(Option-2),0)-X87)),0))</f>
        <v xml:space="preserve"> </v>
      </c>
      <c r="AH87" s="351" t="str">
        <f>IF($A87="N/A"," ",IF(OR(Dayrun=1,Dayrun=8,Dayrun=11),MAX(0,(_xll.xSPRDOPT(P87,($E87-'Pricing Inputs'!$X122*$D87),$CV87,0,($CQ87+IF(Smile=TRUE,VLOOKUP(MAX(-5,$H87-P87),Volsmile,2),0)),$CT87,$CU87,($A87-DateToday)+15,ABS(Option-2),0)-Y87)),0))</f>
        <v xml:space="preserve"> </v>
      </c>
      <c r="AI87" s="351" t="str">
        <f>IF($A87="N/A"," ",IF(OR(Dayrun&lt;=2,Dayrun&gt;=11),IF(OffPeakEx=TRUE,MAX(0,(_xll.xSPRDOPT(Q87,($E87-'Pricing Inputs'!$X122*$D87),$CV87,0,($CQ87+IF(Smile=TRUE,VLOOKUP(MAX(-5,$H87-Q87),Volsmile,2),0)),$CT87,$CU87,($A87-DateToday)+15,ABS(Option-2),0)-Z87)),0),0))</f>
        <v xml:space="preserve"> </v>
      </c>
      <c r="AJ87" s="355" t="str">
        <f t="shared" si="147"/>
        <v xml:space="preserve"> </v>
      </c>
      <c r="AK87" s="356" t="str">
        <f t="shared" si="148"/>
        <v xml:space="preserve"> </v>
      </c>
      <c r="AL87" s="356" t="str">
        <f t="shared" si="149"/>
        <v xml:space="preserve"> </v>
      </c>
      <c r="AM87" s="356" t="str">
        <f t="shared" si="150"/>
        <v xml:space="preserve"> </v>
      </c>
      <c r="AN87" s="356" t="str">
        <f t="shared" si="151"/>
        <v xml:space="preserve"> </v>
      </c>
      <c r="AO87" s="356" t="str">
        <f t="shared" si="152"/>
        <v xml:space="preserve"> </v>
      </c>
      <c r="AP87" s="356" t="str">
        <f t="shared" si="153"/>
        <v xml:space="preserve"> </v>
      </c>
      <c r="AQ87" s="356" t="str">
        <f t="shared" si="154"/>
        <v xml:space="preserve"> </v>
      </c>
      <c r="AR87" s="357" t="str">
        <f t="shared" si="155"/>
        <v xml:space="preserve"> </v>
      </c>
      <c r="AS87" s="364" t="str">
        <f t="shared" si="156"/>
        <v xml:space="preserve"> </v>
      </c>
      <c r="AT87" s="364" t="str">
        <f t="shared" si="157"/>
        <v xml:space="preserve"> </v>
      </c>
      <c r="AU87" s="364" t="str">
        <f t="shared" si="158"/>
        <v xml:space="preserve"> </v>
      </c>
      <c r="AV87" s="364" t="str">
        <f t="shared" si="159"/>
        <v xml:space="preserve"> </v>
      </c>
      <c r="AW87" s="364" t="str">
        <f t="shared" si="160"/>
        <v xml:space="preserve"> </v>
      </c>
      <c r="AX87" s="364" t="str">
        <f t="shared" si="161"/>
        <v xml:space="preserve"> </v>
      </c>
      <c r="AY87" s="364" t="str">
        <f t="shared" si="162"/>
        <v xml:space="preserve"> </v>
      </c>
      <c r="AZ87" s="364" t="str">
        <f t="shared" si="163"/>
        <v xml:space="preserve"> </v>
      </c>
      <c r="BA87" s="365" t="str">
        <f t="shared" si="164"/>
        <v xml:space="preserve"> </v>
      </c>
      <c r="BB87" s="461" t="str">
        <f>IF($A87="N/A"," ",IF(Dayrun&gt;=3,(MAX(0,(_xll.xSPRDOPT(I87,($E87-'Pricing Inputs'!$X122*$D87),$CV87,0,($CN87+IF(Smile=TRUE,VLOOKUP(MAX(-5,$H87-I87),Volsmile,2),0)),$CT87,$CU87,($A87-DateToday)+15,ABS(Option-2),1)*DE87*8))),0))</f>
        <v xml:space="preserve"> </v>
      </c>
      <c r="BC87" s="460" t="str">
        <f>IF($A87="N/A"," ",IF(Dayrun&gt;=6,MAX(0,(_xll.xSPRDOPT(J87,($E87-'Pricing Inputs'!$X122*$D87),$CV87,0,($CN87+IF(Smile=TRUE,VLOOKUP(MAX(-5,$H87-J87),Volsmile,2),0)),$CT87,$CU87,($A87-DateToday)+15,ABS(Option-2),1)*DE87*8)),0))</f>
        <v xml:space="preserve"> </v>
      </c>
      <c r="BD87" s="460" t="str">
        <f>IF($A87="N/A"," ",IF(OR(Dayrun&lt;=2,Dayrun&gt;=9),IF(OffPeakEx=TRUE,MAX(0,(_xll.xSPRDOPT(K87,($E87-'Pricing Inputs'!$X122*$D87),$CV87,0,($CQ87+IF(Smile=TRUE,VLOOKUP(MAX(-5,$H87-K87),Volsmile,2),0)),$CT87,$CU87,($A87-DateToday)+15,ABS(Option-2),1)*DE87*8)),0),0))</f>
        <v xml:space="preserve"> </v>
      </c>
      <c r="BE87" s="460" t="str">
        <f>IF($A87="N/A"," ",IF(OR(Dayrun=1,Dayrun=4,Dayrun=5,Dayrun=7,Dayrun=8,Dayrun=10,Dayrun=11),MAX(0,(_xll.xSPRDOPT(L87,($E87-'Pricing Inputs'!$X122*$D87),$CV87,0,($CQ87+IF(Smile=TRUE,VLOOKUP(MAX(-5,$H87-L87),Volsmile,2),0)),$CT87,$CU87,($A87-DateToday)+15,ABS(Option-2),1)*DF87*8)),0))</f>
        <v xml:space="preserve"> </v>
      </c>
      <c r="BF87" s="460" t="str">
        <f>IF($A87="N/A"," ",IF(OR(Dayrun=1,Dayrun=7,Dayrun=8,Dayrun=10,Dayrun=11),MAX(0,(_xll.xSPRDOPT(M87,($E87-'Pricing Inputs'!$X122*$D87),$CV87,0,($CQ87+IF(Smile=TRUE,VLOOKUP(MAX(-5,$H87-M87),Volsmile,2),0)),$CT87,$CU87,($A87-DateToday)+15,ABS(Option-2),1)*DF87*8)),0))</f>
        <v xml:space="preserve"> </v>
      </c>
      <c r="BG87" s="460" t="str">
        <f>IF($A87="N/A"," ",IF(OR(Dayrun&lt;=2,Dayrun&gt;=10),IF(OffPeakEx=TRUE,MAX(0,(_xll.xSPRDOPT(N87,($E87-'Pricing Inputs'!$X122*$D87),$CV87,0,($CQ87+IF(Smile=TRUE,VLOOKUP(MAX(-5,$H87-N87),Volsmile,2),0)),$CT87,$CU87,($A87-DateToday)+15,ABS(Option-2),1)*DF87*8)),0),0))</f>
        <v xml:space="preserve"> </v>
      </c>
      <c r="BH87" s="460" t="str">
        <f>IF($A87="N/A"," ",IF(OR(Dayrun=1,Dayrun=5,Dayrun=8,Dayrun=11),MAX(0,(_xll.xSPRDOPT(O87,($E87-'Pricing Inputs'!$X122*$D87),$CV87,0,($CQ87+IF(Smile=TRUE,VLOOKUP(MAX(-5,$H87-O87),Volsmile,2),0)),$CT87,$CU87,($A87-DateToday)+15,ABS(Option-2),1)*DG87*8)),0))</f>
        <v xml:space="preserve"> </v>
      </c>
      <c r="BI87" s="460" t="str">
        <f>IF($A87="N/A"," ",IF(OR(Dayrun=1,Dayrun=8,Dayrun=11),MAX(0,(_xll.xSPRDOPT(P87,($E87-'Pricing Inputs'!$X122*$D87),$CV87,0,($CQ87+IF(Smile=TRUE,VLOOKUP(MAX(-5,$H87-P87),Volsmile,2),0)),$CT87,$CU87,($A87-DateToday)+15,ABS(Option-2),1)*DG87*8)),0))</f>
        <v xml:space="preserve"> </v>
      </c>
      <c r="BJ87" s="462" t="str">
        <f>IF($A87="N/A"," ",IF(OR(Dayrun&lt;=2,Dayrun&gt;=11),IF(OffPeakEx=TRUE,MAX(0,(_xll.xSPRDOPT(Q87,($E87-'Pricing Inputs'!$X122*$D87),$CV87,0,($CQ87+IF(Smile=TRUE,VLOOKUP(MAX(-5,$H87-Q87),Volsmile,2),0)),$CT87,$CU87,($A87-DateToday)+15,ABS(Option-2),1)*DG87*8)),0),0))</f>
        <v xml:space="preserve"> </v>
      </c>
      <c r="BK87" s="358" t="str">
        <f t="shared" si="91"/>
        <v xml:space="preserve"> </v>
      </c>
      <c r="BL87" s="359" t="str">
        <f t="shared" si="92"/>
        <v xml:space="preserve"> </v>
      </c>
      <c r="BM87" s="359" t="str">
        <f t="shared" si="93"/>
        <v xml:space="preserve"> </v>
      </c>
      <c r="BN87" s="359" t="str">
        <f t="shared" si="94"/>
        <v xml:space="preserve"> </v>
      </c>
      <c r="BO87" s="359" t="str">
        <f t="shared" si="95"/>
        <v xml:space="preserve"> </v>
      </c>
      <c r="BP87" s="359" t="str">
        <f t="shared" si="96"/>
        <v xml:space="preserve"> </v>
      </c>
      <c r="BQ87" s="359" t="str">
        <f t="shared" si="97"/>
        <v xml:space="preserve"> </v>
      </c>
      <c r="BR87" s="359" t="str">
        <f t="shared" si="98"/>
        <v xml:space="preserve"> </v>
      </c>
      <c r="BS87" s="360" t="str">
        <f t="shared" si="99"/>
        <v xml:space="preserve"> </v>
      </c>
      <c r="BT87" s="361" t="str">
        <f t="shared" si="100"/>
        <v xml:space="preserve"> </v>
      </c>
      <c r="BU87" s="362" t="str">
        <f t="shared" si="101"/>
        <v xml:space="preserve"> </v>
      </c>
      <c r="BV87" s="362" t="str">
        <f t="shared" si="102"/>
        <v xml:space="preserve"> </v>
      </c>
      <c r="BW87" s="362" t="str">
        <f t="shared" si="103"/>
        <v xml:space="preserve"> </v>
      </c>
      <c r="BX87" s="362" t="str">
        <f t="shared" si="104"/>
        <v xml:space="preserve"> </v>
      </c>
      <c r="BY87" s="362" t="str">
        <f t="shared" si="105"/>
        <v xml:space="preserve"> </v>
      </c>
      <c r="BZ87" s="362" t="str">
        <f t="shared" si="106"/>
        <v xml:space="preserve"> </v>
      </c>
      <c r="CA87" s="362" t="str">
        <f t="shared" si="107"/>
        <v xml:space="preserve"> </v>
      </c>
      <c r="CB87" s="363" t="str">
        <f t="shared" si="108"/>
        <v xml:space="preserve"> </v>
      </c>
      <c r="CC87" s="366" t="str">
        <f t="shared" si="109"/>
        <v xml:space="preserve"> </v>
      </c>
      <c r="CD87" s="367" t="str">
        <f t="shared" si="110"/>
        <v xml:space="preserve"> </v>
      </c>
      <c r="CE87" s="367" t="str">
        <f t="shared" si="111"/>
        <v xml:space="preserve"> </v>
      </c>
      <c r="CF87" s="367" t="str">
        <f t="shared" si="112"/>
        <v xml:space="preserve"> </v>
      </c>
      <c r="CG87" s="367" t="str">
        <f t="shared" si="113"/>
        <v xml:space="preserve"> </v>
      </c>
      <c r="CH87" s="367" t="str">
        <f t="shared" si="114"/>
        <v xml:space="preserve"> </v>
      </c>
      <c r="CI87" s="367" t="str">
        <f t="shared" si="115"/>
        <v xml:space="preserve"> </v>
      </c>
      <c r="CJ87" s="367" t="str">
        <f t="shared" si="116"/>
        <v xml:space="preserve"> </v>
      </c>
      <c r="CK87" s="368" t="str">
        <f t="shared" si="117"/>
        <v xml:space="preserve"> </v>
      </c>
      <c r="CL87" s="369" t="str">
        <f t="shared" si="118"/>
        <v xml:space="preserve"> </v>
      </c>
      <c r="CM87" s="370" t="str">
        <f t="shared" si="165"/>
        <v xml:space="preserve"> </v>
      </c>
      <c r="CN87" s="370" t="str">
        <f t="shared" si="166"/>
        <v xml:space="preserve"> </v>
      </c>
      <c r="CO87" s="370" t="str">
        <f t="shared" si="167"/>
        <v xml:space="preserve"> </v>
      </c>
      <c r="CP87" s="370" t="str">
        <f t="shared" si="168"/>
        <v xml:space="preserve"> </v>
      </c>
      <c r="CQ87" s="370" t="str">
        <f t="shared" si="169"/>
        <v xml:space="preserve"> </v>
      </c>
      <c r="CR87" s="370" t="str">
        <f t="shared" si="119"/>
        <v xml:space="preserve"> </v>
      </c>
      <c r="CS87" s="370" t="str">
        <f t="shared" si="120"/>
        <v xml:space="preserve"> </v>
      </c>
      <c r="CT87" s="370" t="str">
        <f t="shared" si="121"/>
        <v xml:space="preserve"> </v>
      </c>
      <c r="CU87" s="370" t="str">
        <f>IF($A87="N/A"," ",IF('Pricing Inputs'!$AR$23=TRUE,Inputs!$S$22,VLOOKUP($A87,CorrelationTable,2,FALSE)))</f>
        <v xml:space="preserve"> </v>
      </c>
      <c r="CV87" s="371" t="str">
        <f>IF($A87="N/A"," ",F87+G87+(D87*('Pricing Inputs'!X122)))</f>
        <v xml:space="preserve"> </v>
      </c>
      <c r="CW87" s="372" t="str">
        <f>IF($A87="N/A"," ",IF(PV=1,0,'Pricing Inputs'!Y122))</f>
        <v xml:space="preserve"> </v>
      </c>
      <c r="CX87" s="373" t="str">
        <f t="shared" si="122"/>
        <v xml:space="preserve"> </v>
      </c>
      <c r="CY87" s="417" t="str">
        <f>IF($A87="N/A"," ",(IF(MONTH(A87)&gt;=4,IF(MONTH(A87)&lt;=10,Inputs!$S$26,Inputs!$S$27),Inputs!$S$27))*$CX87)</f>
        <v xml:space="preserve"> </v>
      </c>
      <c r="CZ87" s="374" t="str">
        <f t="shared" si="170"/>
        <v xml:space="preserve"> </v>
      </c>
      <c r="DA87" s="446" t="str">
        <f t="shared" si="171"/>
        <v xml:space="preserve"> </v>
      </c>
      <c r="DB87" s="375" t="str">
        <f t="shared" si="172"/>
        <v xml:space="preserve"> </v>
      </c>
      <c r="DC87" s="375" t="str">
        <f t="shared" si="173"/>
        <v xml:space="preserve"> </v>
      </c>
      <c r="DD87" s="376" t="str">
        <f t="shared" si="174"/>
        <v xml:space="preserve"> </v>
      </c>
      <c r="DE87" s="377" t="str">
        <f t="shared" si="175"/>
        <v xml:space="preserve"> </v>
      </c>
      <c r="DF87" s="378" t="str">
        <f t="shared" si="176"/>
        <v xml:space="preserve"> </v>
      </c>
      <c r="DG87" s="379" t="str">
        <f t="shared" si="177"/>
        <v xml:space="preserve"> </v>
      </c>
      <c r="DH87" s="380" t="str">
        <f>IF($A87="N/A"," ",IF(Option=1,$D87*Inputs!$S$15*SUM(AS87:BA87),0))</f>
        <v xml:space="preserve"> </v>
      </c>
      <c r="DI87" s="381" t="str">
        <f>IF($A87="N/A"," ",IF(Option=1,$D87*Inputs!$S$16*SUM(AS87:BA87),0))</f>
        <v xml:space="preserve"> </v>
      </c>
      <c r="DJ87" s="463" t="str">
        <f t="shared" si="178"/>
        <v xml:space="preserve"> </v>
      </c>
      <c r="DK87" s="463" t="str">
        <f t="shared" si="179"/>
        <v xml:space="preserve"> </v>
      </c>
      <c r="DL87" s="463" t="str">
        <f t="shared" si="180"/>
        <v xml:space="preserve"> </v>
      </c>
      <c r="DM87" s="463" t="str">
        <f t="shared" si="181"/>
        <v xml:space="preserve"> </v>
      </c>
    </row>
    <row r="88" spans="1:117" x14ac:dyDescent="0.2">
      <c r="A88" s="343" t="str">
        <f>IF(A87="N/A","N/A",IF(EDATE(A87,1)&gt;Inputs!$S$5,"N/A",EDATE(A87,1)))</f>
        <v>N/A</v>
      </c>
      <c r="B88" s="344" t="str">
        <f t="shared" si="123"/>
        <v xml:space="preserve"> </v>
      </c>
      <c r="C88" s="345" t="str">
        <f t="shared" si="124"/>
        <v xml:space="preserve"> </v>
      </c>
      <c r="D88" s="346" t="str">
        <f t="shared" si="125"/>
        <v xml:space="preserve"> </v>
      </c>
      <c r="E88" s="347" t="str">
        <f t="shared" si="126"/>
        <v xml:space="preserve"> </v>
      </c>
      <c r="F88" s="348" t="str">
        <f t="shared" si="127"/>
        <v xml:space="preserve"> </v>
      </c>
      <c r="G88" s="348" t="str">
        <f>IF(A88="N/A"," ",Perstart/VLOOKUP(Dayrun,'Pricing Inputs'!$AQ$4:$AS$14,3)/(CY88/CX88))</f>
        <v xml:space="preserve"> </v>
      </c>
      <c r="H88" s="349" t="str">
        <f t="shared" si="128"/>
        <v xml:space="preserve"> </v>
      </c>
      <c r="I88" s="350" t="str">
        <f t="shared" si="129"/>
        <v xml:space="preserve"> </v>
      </c>
      <c r="J88" s="351" t="str">
        <f t="shared" si="130"/>
        <v xml:space="preserve"> </v>
      </c>
      <c r="K88" s="351" t="str">
        <f t="shared" si="131"/>
        <v xml:space="preserve"> </v>
      </c>
      <c r="L88" s="351" t="str">
        <f t="shared" si="132"/>
        <v xml:space="preserve"> </v>
      </c>
      <c r="M88" s="351" t="str">
        <f t="shared" si="133"/>
        <v xml:space="preserve"> </v>
      </c>
      <c r="N88" s="351" t="str">
        <f t="shared" si="134"/>
        <v xml:space="preserve"> </v>
      </c>
      <c r="O88" s="351" t="str">
        <f t="shared" si="135"/>
        <v xml:space="preserve"> </v>
      </c>
      <c r="P88" s="351" t="str">
        <f t="shared" si="136"/>
        <v xml:space="preserve"> </v>
      </c>
      <c r="Q88" s="352" t="str">
        <f t="shared" si="137"/>
        <v xml:space="preserve"> </v>
      </c>
      <c r="R88" s="353" t="str">
        <f t="shared" si="138"/>
        <v xml:space="preserve"> </v>
      </c>
      <c r="S88" s="347" t="str">
        <f t="shared" si="139"/>
        <v xml:space="preserve"> </v>
      </c>
      <c r="T88" s="347" t="str">
        <f t="shared" si="140"/>
        <v xml:space="preserve"> </v>
      </c>
      <c r="U88" s="347" t="str">
        <f t="shared" si="141"/>
        <v xml:space="preserve"> </v>
      </c>
      <c r="V88" s="347" t="str">
        <f t="shared" si="142"/>
        <v xml:space="preserve"> </v>
      </c>
      <c r="W88" s="347" t="str">
        <f t="shared" si="143"/>
        <v xml:space="preserve"> </v>
      </c>
      <c r="X88" s="347" t="str">
        <f t="shared" si="144"/>
        <v xml:space="preserve"> </v>
      </c>
      <c r="Y88" s="347" t="str">
        <f t="shared" si="145"/>
        <v xml:space="preserve"> </v>
      </c>
      <c r="Z88" s="354" t="str">
        <f t="shared" si="146"/>
        <v xml:space="preserve"> </v>
      </c>
      <c r="AA88" s="350" t="str">
        <f>IF($A88="N/A"," ",IF(Dayrun&gt;=3,(MAX(0,(_xll.xSPRDOPT(I88,($E88-'Pricing Inputs'!$X123*$D88),$CV88,0,($CN88+IF(Smile=TRUE,VLOOKUP(MAX(-5,$H88-I88),Volsmile,2),0)),$CT88,$CU88,($A88-DateToday)+15,ABS(Option-2),0)-R88))),0))</f>
        <v xml:space="preserve"> </v>
      </c>
      <c r="AB88" s="351" t="str">
        <f>IF($A88="N/A"," ",IF(Dayrun&gt;=6,MAX(0,(_xll.xSPRDOPT(J88,($E88-'Pricing Inputs'!$X123*$D88),$CV88,0,($CN88+IF(Smile=TRUE,VLOOKUP(MAX(-5,$H88-J88),Volsmile,2),0)),$CT88,$CU88,($A88-DateToday)+15,ABS(Option-2),0)-S88)),0))</f>
        <v xml:space="preserve"> </v>
      </c>
      <c r="AC88" s="351" t="str">
        <f>IF($A88="N/A"," ",IF(OR(Dayrun&lt;=2,Dayrun&gt;=9),IF(OffPeakEx=TRUE,MAX(0,(_xll.xSPRDOPT(K88,($E88-'Pricing Inputs'!$X123*$D88),$CV88,0,($CQ88+IF(Smile=TRUE,VLOOKUP(MAX(-5,$H88-K88),Volsmile,2),0)),$CT88,$CU88,($A88-DateToday)+15,ABS(Option-2),0)-T88)),0),0))</f>
        <v xml:space="preserve"> </v>
      </c>
      <c r="AD88" s="351" t="str">
        <f>IF($A88="N/A"," ",IF(OR(Dayrun=1,Dayrun=4,Dayrun=5,Dayrun=7,Dayrun=8,Dayrun=10,Dayrun=11),MAX(0,(_xll.xSPRDOPT(L88,($E88-'Pricing Inputs'!$X123*$D88),$CV88,0,($CQ88+IF(Smile=TRUE,VLOOKUP(MAX(-5,$H88-L88),Volsmile,2),0)),$CT88,$CU88,($A88-DateToday)+15,ABS(Option-2),0)-U88)),0))</f>
        <v xml:space="preserve"> </v>
      </c>
      <c r="AE88" s="351" t="str">
        <f>IF($A88="N/A"," ",IF(OR(Dayrun=1,Dayrun=7,Dayrun=8,Dayrun=10,Dayrun=11),MAX(0,(_xll.xSPRDOPT(M88,($E88-'Pricing Inputs'!$X123*$D88),$CV88,0,($CQ88+IF(Smile=TRUE,VLOOKUP(MAX(-5,$H88-M88),Volsmile,2),0)),$CT88,$CU88,($A88-DateToday)+15,ABS(Option-2),0)-V88)),0))</f>
        <v xml:space="preserve"> </v>
      </c>
      <c r="AF88" s="351" t="str">
        <f>IF($A88="N/A"," ",IF(OR(Dayrun&lt;=2,Dayrun&gt;=10),IF(OffPeakEx=TRUE,MAX(0,(_xll.xSPRDOPT(N88,($E88-'Pricing Inputs'!$X123*$D88),$CV88,0,($CQ88+IF(Smile=TRUE,VLOOKUP(MAX(-5,$H88-N88),Volsmile,2),0)),$CT88,$CU88,($A88-DateToday)+15,ABS(Option-2),0)-W88)),0),0))</f>
        <v xml:space="preserve"> </v>
      </c>
      <c r="AG88" s="351" t="str">
        <f>IF($A88="N/A"," ",IF(OR(Dayrun=1,Dayrun=5,Dayrun=8,Dayrun=11),MAX(0,(_xll.xSPRDOPT(O88,($E88-'Pricing Inputs'!$X123*$D88),$CV88,0,($CQ88+IF(Smile=TRUE,VLOOKUP(MAX(-5,$H88-O88),Volsmile,2),0)),$CT88,$CU88,($A88-DateToday)+15,ABS(Option-2),0)-X88)),0))</f>
        <v xml:space="preserve"> </v>
      </c>
      <c r="AH88" s="351" t="str">
        <f>IF($A88="N/A"," ",IF(OR(Dayrun=1,Dayrun=8,Dayrun=11),MAX(0,(_xll.xSPRDOPT(P88,($E88-'Pricing Inputs'!$X123*$D88),$CV88,0,($CQ88+IF(Smile=TRUE,VLOOKUP(MAX(-5,$H88-P88),Volsmile,2),0)),$CT88,$CU88,($A88-DateToday)+15,ABS(Option-2),0)-Y88)),0))</f>
        <v xml:space="preserve"> </v>
      </c>
      <c r="AI88" s="351" t="str">
        <f>IF($A88="N/A"," ",IF(OR(Dayrun&lt;=2,Dayrun&gt;=11),IF(OffPeakEx=TRUE,MAX(0,(_xll.xSPRDOPT(Q88,($E88-'Pricing Inputs'!$X123*$D88),$CV88,0,($CQ88+IF(Smile=TRUE,VLOOKUP(MAX(-5,$H88-Q88),Volsmile,2),0)),$CT88,$CU88,($A88-DateToday)+15,ABS(Option-2),0)-Z88)),0),0))</f>
        <v xml:space="preserve"> </v>
      </c>
      <c r="AJ88" s="355" t="str">
        <f t="shared" si="147"/>
        <v xml:space="preserve"> </v>
      </c>
      <c r="AK88" s="356" t="str">
        <f t="shared" si="148"/>
        <v xml:space="preserve"> </v>
      </c>
      <c r="AL88" s="356" t="str">
        <f t="shared" si="149"/>
        <v xml:space="preserve"> </v>
      </c>
      <c r="AM88" s="356" t="str">
        <f t="shared" si="150"/>
        <v xml:space="preserve"> </v>
      </c>
      <c r="AN88" s="356" t="str">
        <f t="shared" si="151"/>
        <v xml:space="preserve"> </v>
      </c>
      <c r="AO88" s="356" t="str">
        <f t="shared" si="152"/>
        <v xml:space="preserve"> </v>
      </c>
      <c r="AP88" s="356" t="str">
        <f t="shared" si="153"/>
        <v xml:space="preserve"> </v>
      </c>
      <c r="AQ88" s="356" t="str">
        <f t="shared" si="154"/>
        <v xml:space="preserve"> </v>
      </c>
      <c r="AR88" s="357" t="str">
        <f t="shared" si="155"/>
        <v xml:space="preserve"> </v>
      </c>
      <c r="AS88" s="364" t="str">
        <f t="shared" si="156"/>
        <v xml:space="preserve"> </v>
      </c>
      <c r="AT88" s="364" t="str">
        <f t="shared" si="157"/>
        <v xml:space="preserve"> </v>
      </c>
      <c r="AU88" s="364" t="str">
        <f t="shared" si="158"/>
        <v xml:space="preserve"> </v>
      </c>
      <c r="AV88" s="364" t="str">
        <f t="shared" si="159"/>
        <v xml:space="preserve"> </v>
      </c>
      <c r="AW88" s="364" t="str">
        <f t="shared" si="160"/>
        <v xml:space="preserve"> </v>
      </c>
      <c r="AX88" s="364" t="str">
        <f t="shared" si="161"/>
        <v xml:space="preserve"> </v>
      </c>
      <c r="AY88" s="364" t="str">
        <f t="shared" si="162"/>
        <v xml:space="preserve"> </v>
      </c>
      <c r="AZ88" s="364" t="str">
        <f t="shared" si="163"/>
        <v xml:space="preserve"> </v>
      </c>
      <c r="BA88" s="365" t="str">
        <f t="shared" si="164"/>
        <v xml:space="preserve"> </v>
      </c>
      <c r="BB88" s="461" t="str">
        <f>IF($A88="N/A"," ",IF(Dayrun&gt;=3,(MAX(0,(_xll.xSPRDOPT(I88,($E88-'Pricing Inputs'!$X123*$D88),$CV88,0,($CN88+IF(Smile=TRUE,VLOOKUP(MAX(-5,$H88-I88),Volsmile,2),0)),$CT88,$CU88,($A88-DateToday)+15,ABS(Option-2),1)*DE88*8))),0))</f>
        <v xml:space="preserve"> </v>
      </c>
      <c r="BC88" s="460" t="str">
        <f>IF($A88="N/A"," ",IF(Dayrun&gt;=6,MAX(0,(_xll.xSPRDOPT(J88,($E88-'Pricing Inputs'!$X123*$D88),$CV88,0,($CN88+IF(Smile=TRUE,VLOOKUP(MAX(-5,$H88-J88),Volsmile,2),0)),$CT88,$CU88,($A88-DateToday)+15,ABS(Option-2),1)*DE88*8)),0))</f>
        <v xml:space="preserve"> </v>
      </c>
      <c r="BD88" s="460" t="str">
        <f>IF($A88="N/A"," ",IF(OR(Dayrun&lt;=2,Dayrun&gt;=9),IF(OffPeakEx=TRUE,MAX(0,(_xll.xSPRDOPT(K88,($E88-'Pricing Inputs'!$X123*$D88),$CV88,0,($CQ88+IF(Smile=TRUE,VLOOKUP(MAX(-5,$H88-K88),Volsmile,2),0)),$CT88,$CU88,($A88-DateToday)+15,ABS(Option-2),1)*DE88*8)),0),0))</f>
        <v xml:space="preserve"> </v>
      </c>
      <c r="BE88" s="460" t="str">
        <f>IF($A88="N/A"," ",IF(OR(Dayrun=1,Dayrun=4,Dayrun=5,Dayrun=7,Dayrun=8,Dayrun=10,Dayrun=11),MAX(0,(_xll.xSPRDOPT(L88,($E88-'Pricing Inputs'!$X123*$D88),$CV88,0,($CQ88+IF(Smile=TRUE,VLOOKUP(MAX(-5,$H88-L88),Volsmile,2),0)),$CT88,$CU88,($A88-DateToday)+15,ABS(Option-2),1)*DF88*8)),0))</f>
        <v xml:space="preserve"> </v>
      </c>
      <c r="BF88" s="460" t="str">
        <f>IF($A88="N/A"," ",IF(OR(Dayrun=1,Dayrun=7,Dayrun=8,Dayrun=10,Dayrun=11),MAX(0,(_xll.xSPRDOPT(M88,($E88-'Pricing Inputs'!$X123*$D88),$CV88,0,($CQ88+IF(Smile=TRUE,VLOOKUP(MAX(-5,$H88-M88),Volsmile,2),0)),$CT88,$CU88,($A88-DateToday)+15,ABS(Option-2),1)*DF88*8)),0))</f>
        <v xml:space="preserve"> </v>
      </c>
      <c r="BG88" s="460" t="str">
        <f>IF($A88="N/A"," ",IF(OR(Dayrun&lt;=2,Dayrun&gt;=10),IF(OffPeakEx=TRUE,MAX(0,(_xll.xSPRDOPT(N88,($E88-'Pricing Inputs'!$X123*$D88),$CV88,0,($CQ88+IF(Smile=TRUE,VLOOKUP(MAX(-5,$H88-N88),Volsmile,2),0)),$CT88,$CU88,($A88-DateToday)+15,ABS(Option-2),1)*DF88*8)),0),0))</f>
        <v xml:space="preserve"> </v>
      </c>
      <c r="BH88" s="460" t="str">
        <f>IF($A88="N/A"," ",IF(OR(Dayrun=1,Dayrun=5,Dayrun=8,Dayrun=11),MAX(0,(_xll.xSPRDOPT(O88,($E88-'Pricing Inputs'!$X123*$D88),$CV88,0,($CQ88+IF(Smile=TRUE,VLOOKUP(MAX(-5,$H88-O88),Volsmile,2),0)),$CT88,$CU88,($A88-DateToday)+15,ABS(Option-2),1)*DG88*8)),0))</f>
        <v xml:space="preserve"> </v>
      </c>
      <c r="BI88" s="460" t="str">
        <f>IF($A88="N/A"," ",IF(OR(Dayrun=1,Dayrun=8,Dayrun=11),MAX(0,(_xll.xSPRDOPT(P88,($E88-'Pricing Inputs'!$X123*$D88),$CV88,0,($CQ88+IF(Smile=TRUE,VLOOKUP(MAX(-5,$H88-P88),Volsmile,2),0)),$CT88,$CU88,($A88-DateToday)+15,ABS(Option-2),1)*DG88*8)),0))</f>
        <v xml:space="preserve"> </v>
      </c>
      <c r="BJ88" s="462" t="str">
        <f>IF($A88="N/A"," ",IF(OR(Dayrun&lt;=2,Dayrun&gt;=11),IF(OffPeakEx=TRUE,MAX(0,(_xll.xSPRDOPT(Q88,($E88-'Pricing Inputs'!$X123*$D88),$CV88,0,($CQ88+IF(Smile=TRUE,VLOOKUP(MAX(-5,$H88-Q88),Volsmile,2),0)),$CT88,$CU88,($A88-DateToday)+15,ABS(Option-2),1)*DG88*8)),0),0))</f>
        <v xml:space="preserve"> </v>
      </c>
      <c r="BK88" s="358" t="str">
        <f t="shared" si="91"/>
        <v xml:space="preserve"> </v>
      </c>
      <c r="BL88" s="359" t="str">
        <f t="shared" si="92"/>
        <v xml:space="preserve"> </v>
      </c>
      <c r="BM88" s="359" t="str">
        <f t="shared" si="93"/>
        <v xml:space="preserve"> </v>
      </c>
      <c r="BN88" s="359" t="str">
        <f t="shared" si="94"/>
        <v xml:space="preserve"> </v>
      </c>
      <c r="BO88" s="359" t="str">
        <f t="shared" si="95"/>
        <v xml:space="preserve"> </v>
      </c>
      <c r="BP88" s="359" t="str">
        <f t="shared" si="96"/>
        <v xml:space="preserve"> </v>
      </c>
      <c r="BQ88" s="359" t="str">
        <f t="shared" si="97"/>
        <v xml:space="preserve"> </v>
      </c>
      <c r="BR88" s="359" t="str">
        <f t="shared" si="98"/>
        <v xml:space="preserve"> </v>
      </c>
      <c r="BS88" s="360" t="str">
        <f t="shared" si="99"/>
        <v xml:space="preserve"> </v>
      </c>
      <c r="BT88" s="361" t="str">
        <f t="shared" si="100"/>
        <v xml:space="preserve"> </v>
      </c>
      <c r="BU88" s="362" t="str">
        <f t="shared" si="101"/>
        <v xml:space="preserve"> </v>
      </c>
      <c r="BV88" s="362" t="str">
        <f t="shared" si="102"/>
        <v xml:space="preserve"> </v>
      </c>
      <c r="BW88" s="362" t="str">
        <f t="shared" si="103"/>
        <v xml:space="preserve"> </v>
      </c>
      <c r="BX88" s="362" t="str">
        <f t="shared" si="104"/>
        <v xml:space="preserve"> </v>
      </c>
      <c r="BY88" s="362" t="str">
        <f t="shared" si="105"/>
        <v xml:space="preserve"> </v>
      </c>
      <c r="BZ88" s="362" t="str">
        <f t="shared" si="106"/>
        <v xml:space="preserve"> </v>
      </c>
      <c r="CA88" s="362" t="str">
        <f t="shared" si="107"/>
        <v xml:space="preserve"> </v>
      </c>
      <c r="CB88" s="363" t="str">
        <f t="shared" si="108"/>
        <v xml:space="preserve"> </v>
      </c>
      <c r="CC88" s="366" t="str">
        <f t="shared" si="109"/>
        <v xml:space="preserve"> </v>
      </c>
      <c r="CD88" s="367" t="str">
        <f t="shared" si="110"/>
        <v xml:space="preserve"> </v>
      </c>
      <c r="CE88" s="367" t="str">
        <f t="shared" si="111"/>
        <v xml:space="preserve"> </v>
      </c>
      <c r="CF88" s="367" t="str">
        <f t="shared" si="112"/>
        <v xml:space="preserve"> </v>
      </c>
      <c r="CG88" s="367" t="str">
        <f t="shared" si="113"/>
        <v xml:space="preserve"> </v>
      </c>
      <c r="CH88" s="367" t="str">
        <f t="shared" si="114"/>
        <v xml:space="preserve"> </v>
      </c>
      <c r="CI88" s="367" t="str">
        <f t="shared" si="115"/>
        <v xml:space="preserve"> </v>
      </c>
      <c r="CJ88" s="367" t="str">
        <f t="shared" si="116"/>
        <v xml:space="preserve"> </v>
      </c>
      <c r="CK88" s="368" t="str">
        <f t="shared" si="117"/>
        <v xml:space="preserve"> </v>
      </c>
      <c r="CL88" s="369" t="str">
        <f t="shared" si="118"/>
        <v xml:space="preserve"> </v>
      </c>
      <c r="CM88" s="370" t="str">
        <f t="shared" si="165"/>
        <v xml:space="preserve"> </v>
      </c>
      <c r="CN88" s="370" t="str">
        <f t="shared" si="166"/>
        <v xml:space="preserve"> </v>
      </c>
      <c r="CO88" s="370" t="str">
        <f t="shared" si="167"/>
        <v xml:space="preserve"> </v>
      </c>
      <c r="CP88" s="370" t="str">
        <f t="shared" si="168"/>
        <v xml:space="preserve"> </v>
      </c>
      <c r="CQ88" s="370" t="str">
        <f t="shared" si="169"/>
        <v xml:space="preserve"> </v>
      </c>
      <c r="CR88" s="370" t="str">
        <f t="shared" si="119"/>
        <v xml:space="preserve"> </v>
      </c>
      <c r="CS88" s="370" t="str">
        <f t="shared" si="120"/>
        <v xml:space="preserve"> </v>
      </c>
      <c r="CT88" s="370" t="str">
        <f t="shared" si="121"/>
        <v xml:space="preserve"> </v>
      </c>
      <c r="CU88" s="370" t="str">
        <f>IF($A88="N/A"," ",IF('Pricing Inputs'!$AR$23=TRUE,Inputs!$S$22,VLOOKUP($A88,CorrelationTable,2,FALSE)))</f>
        <v xml:space="preserve"> </v>
      </c>
      <c r="CV88" s="371" t="str">
        <f>IF($A88="N/A"," ",F88+G88+(D88*('Pricing Inputs'!X123)))</f>
        <v xml:space="preserve"> </v>
      </c>
      <c r="CW88" s="372" t="str">
        <f>IF($A88="N/A"," ",IF(PV=1,0,'Pricing Inputs'!Y123))</f>
        <v xml:space="preserve"> </v>
      </c>
      <c r="CX88" s="373" t="str">
        <f t="shared" si="122"/>
        <v xml:space="preserve"> </v>
      </c>
      <c r="CY88" s="417" t="str">
        <f>IF($A88="N/A"," ",(IF(MONTH(A88)&gt;=4,IF(MONTH(A88)&lt;=10,Inputs!$S$26,Inputs!$S$27),Inputs!$S$27))*$CX88)</f>
        <v xml:space="preserve"> </v>
      </c>
      <c r="CZ88" s="374" t="str">
        <f t="shared" si="170"/>
        <v xml:space="preserve"> </v>
      </c>
      <c r="DA88" s="446" t="str">
        <f t="shared" si="171"/>
        <v xml:space="preserve"> </v>
      </c>
      <c r="DB88" s="375" t="str">
        <f t="shared" si="172"/>
        <v xml:space="preserve"> </v>
      </c>
      <c r="DC88" s="375" t="str">
        <f t="shared" si="173"/>
        <v xml:space="preserve"> </v>
      </c>
      <c r="DD88" s="376" t="str">
        <f t="shared" si="174"/>
        <v xml:space="preserve"> </v>
      </c>
      <c r="DE88" s="377" t="str">
        <f t="shared" si="175"/>
        <v xml:space="preserve"> </v>
      </c>
      <c r="DF88" s="378" t="str">
        <f t="shared" si="176"/>
        <v xml:space="preserve"> </v>
      </c>
      <c r="DG88" s="379" t="str">
        <f t="shared" si="177"/>
        <v xml:space="preserve"> </v>
      </c>
      <c r="DH88" s="380" t="str">
        <f>IF($A88="N/A"," ",IF(Option=1,$D88*Inputs!$S$15*SUM(AS88:BA88),0))</f>
        <v xml:space="preserve"> </v>
      </c>
      <c r="DI88" s="381" t="str">
        <f>IF($A88="N/A"," ",IF(Option=1,$D88*Inputs!$S$16*SUM(AS88:BA88),0))</f>
        <v xml:space="preserve"> </v>
      </c>
      <c r="DJ88" s="463" t="str">
        <f t="shared" si="178"/>
        <v xml:space="preserve"> </v>
      </c>
      <c r="DK88" s="463" t="str">
        <f t="shared" si="179"/>
        <v xml:space="preserve"> </v>
      </c>
      <c r="DL88" s="463" t="str">
        <f t="shared" si="180"/>
        <v xml:space="preserve"> </v>
      </c>
      <c r="DM88" s="463" t="str">
        <f t="shared" si="181"/>
        <v xml:space="preserve"> </v>
      </c>
    </row>
    <row r="89" spans="1:117" x14ac:dyDescent="0.2">
      <c r="A89" s="343" t="str">
        <f>IF(A88="N/A","N/A",IF(EDATE(A88,1)&gt;Inputs!$S$5,"N/A",EDATE(A88,1)))</f>
        <v>N/A</v>
      </c>
      <c r="B89" s="344" t="str">
        <f t="shared" si="123"/>
        <v xml:space="preserve"> </v>
      </c>
      <c r="C89" s="345" t="str">
        <f t="shared" si="124"/>
        <v xml:space="preserve"> </v>
      </c>
      <c r="D89" s="346" t="str">
        <f t="shared" si="125"/>
        <v xml:space="preserve"> </v>
      </c>
      <c r="E89" s="347" t="str">
        <f t="shared" si="126"/>
        <v xml:space="preserve"> </v>
      </c>
      <c r="F89" s="348" t="str">
        <f t="shared" si="127"/>
        <v xml:space="preserve"> </v>
      </c>
      <c r="G89" s="348" t="str">
        <f>IF(A89="N/A"," ",Perstart/VLOOKUP(Dayrun,'Pricing Inputs'!$AQ$4:$AS$14,3)/(CY89/CX89))</f>
        <v xml:space="preserve"> </v>
      </c>
      <c r="H89" s="349" t="str">
        <f t="shared" si="128"/>
        <v xml:space="preserve"> </v>
      </c>
      <c r="I89" s="350" t="str">
        <f t="shared" si="129"/>
        <v xml:space="preserve"> </v>
      </c>
      <c r="J89" s="351" t="str">
        <f t="shared" si="130"/>
        <v xml:space="preserve"> </v>
      </c>
      <c r="K89" s="351" t="str">
        <f t="shared" si="131"/>
        <v xml:space="preserve"> </v>
      </c>
      <c r="L89" s="351" t="str">
        <f t="shared" si="132"/>
        <v xml:space="preserve"> </v>
      </c>
      <c r="M89" s="351" t="str">
        <f t="shared" si="133"/>
        <v xml:space="preserve"> </v>
      </c>
      <c r="N89" s="351" t="str">
        <f t="shared" si="134"/>
        <v xml:space="preserve"> </v>
      </c>
      <c r="O89" s="351" t="str">
        <f t="shared" si="135"/>
        <v xml:space="preserve"> </v>
      </c>
      <c r="P89" s="351" t="str">
        <f t="shared" si="136"/>
        <v xml:space="preserve"> </v>
      </c>
      <c r="Q89" s="352" t="str">
        <f t="shared" si="137"/>
        <v xml:space="preserve"> </v>
      </c>
      <c r="R89" s="353" t="str">
        <f t="shared" si="138"/>
        <v xml:space="preserve"> </v>
      </c>
      <c r="S89" s="347" t="str">
        <f t="shared" si="139"/>
        <v xml:space="preserve"> </v>
      </c>
      <c r="T89" s="347" t="str">
        <f t="shared" si="140"/>
        <v xml:space="preserve"> </v>
      </c>
      <c r="U89" s="347" t="str">
        <f t="shared" si="141"/>
        <v xml:space="preserve"> </v>
      </c>
      <c r="V89" s="347" t="str">
        <f t="shared" si="142"/>
        <v xml:space="preserve"> </v>
      </c>
      <c r="W89" s="347" t="str">
        <f t="shared" si="143"/>
        <v xml:space="preserve"> </v>
      </c>
      <c r="X89" s="347" t="str">
        <f t="shared" si="144"/>
        <v xml:space="preserve"> </v>
      </c>
      <c r="Y89" s="347" t="str">
        <f t="shared" si="145"/>
        <v xml:space="preserve"> </v>
      </c>
      <c r="Z89" s="354" t="str">
        <f t="shared" si="146"/>
        <v xml:space="preserve"> </v>
      </c>
      <c r="AA89" s="350" t="str">
        <f>IF($A89="N/A"," ",IF(Dayrun&gt;=3,(MAX(0,(_xll.xSPRDOPT(I89,($E89-'Pricing Inputs'!$X124*$D89),$CV89,0,($CN89+IF(Smile=TRUE,VLOOKUP(MAX(-5,$H89-I89),Volsmile,2),0)),$CT89,$CU89,($A89-DateToday)+15,ABS(Option-2),0)-R89))),0))</f>
        <v xml:space="preserve"> </v>
      </c>
      <c r="AB89" s="351" t="str">
        <f>IF($A89="N/A"," ",IF(Dayrun&gt;=6,MAX(0,(_xll.xSPRDOPT(J89,($E89-'Pricing Inputs'!$X124*$D89),$CV89,0,($CN89+IF(Smile=TRUE,VLOOKUP(MAX(-5,$H89-J89),Volsmile,2),0)),$CT89,$CU89,($A89-DateToday)+15,ABS(Option-2),0)-S89)),0))</f>
        <v xml:space="preserve"> </v>
      </c>
      <c r="AC89" s="351" t="str">
        <f>IF($A89="N/A"," ",IF(OR(Dayrun&lt;=2,Dayrun&gt;=9),IF(OffPeakEx=TRUE,MAX(0,(_xll.xSPRDOPT(K89,($E89-'Pricing Inputs'!$X124*$D89),$CV89,0,($CQ89+IF(Smile=TRUE,VLOOKUP(MAX(-5,$H89-K89),Volsmile,2),0)),$CT89,$CU89,($A89-DateToday)+15,ABS(Option-2),0)-T89)),0),0))</f>
        <v xml:space="preserve"> </v>
      </c>
      <c r="AD89" s="351" t="str">
        <f>IF($A89="N/A"," ",IF(OR(Dayrun=1,Dayrun=4,Dayrun=5,Dayrun=7,Dayrun=8,Dayrun=10,Dayrun=11),MAX(0,(_xll.xSPRDOPT(L89,($E89-'Pricing Inputs'!$X124*$D89),$CV89,0,($CQ89+IF(Smile=TRUE,VLOOKUP(MAX(-5,$H89-L89),Volsmile,2),0)),$CT89,$CU89,($A89-DateToday)+15,ABS(Option-2),0)-U89)),0))</f>
        <v xml:space="preserve"> </v>
      </c>
      <c r="AE89" s="351" t="str">
        <f>IF($A89="N/A"," ",IF(OR(Dayrun=1,Dayrun=7,Dayrun=8,Dayrun=10,Dayrun=11),MAX(0,(_xll.xSPRDOPT(M89,($E89-'Pricing Inputs'!$X124*$D89),$CV89,0,($CQ89+IF(Smile=TRUE,VLOOKUP(MAX(-5,$H89-M89),Volsmile,2),0)),$CT89,$CU89,($A89-DateToday)+15,ABS(Option-2),0)-V89)),0))</f>
        <v xml:space="preserve"> </v>
      </c>
      <c r="AF89" s="351" t="str">
        <f>IF($A89="N/A"," ",IF(OR(Dayrun&lt;=2,Dayrun&gt;=10),IF(OffPeakEx=TRUE,MAX(0,(_xll.xSPRDOPT(N89,($E89-'Pricing Inputs'!$X124*$D89),$CV89,0,($CQ89+IF(Smile=TRUE,VLOOKUP(MAX(-5,$H89-N89),Volsmile,2),0)),$CT89,$CU89,($A89-DateToday)+15,ABS(Option-2),0)-W89)),0),0))</f>
        <v xml:space="preserve"> </v>
      </c>
      <c r="AG89" s="351" t="str">
        <f>IF($A89="N/A"," ",IF(OR(Dayrun=1,Dayrun=5,Dayrun=8,Dayrun=11),MAX(0,(_xll.xSPRDOPT(O89,($E89-'Pricing Inputs'!$X124*$D89),$CV89,0,($CQ89+IF(Smile=TRUE,VLOOKUP(MAX(-5,$H89-O89),Volsmile,2),0)),$CT89,$CU89,($A89-DateToday)+15,ABS(Option-2),0)-X89)),0))</f>
        <v xml:space="preserve"> </v>
      </c>
      <c r="AH89" s="351" t="str">
        <f>IF($A89="N/A"," ",IF(OR(Dayrun=1,Dayrun=8,Dayrun=11),MAX(0,(_xll.xSPRDOPT(P89,($E89-'Pricing Inputs'!$X124*$D89),$CV89,0,($CQ89+IF(Smile=TRUE,VLOOKUP(MAX(-5,$H89-P89),Volsmile,2),0)),$CT89,$CU89,($A89-DateToday)+15,ABS(Option-2),0)-Y89)),0))</f>
        <v xml:space="preserve"> </v>
      </c>
      <c r="AI89" s="351" t="str">
        <f>IF($A89="N/A"," ",IF(OR(Dayrun&lt;=2,Dayrun&gt;=11),IF(OffPeakEx=TRUE,MAX(0,(_xll.xSPRDOPT(Q89,($E89-'Pricing Inputs'!$X124*$D89),$CV89,0,($CQ89+IF(Smile=TRUE,VLOOKUP(MAX(-5,$H89-Q89),Volsmile,2),0)),$CT89,$CU89,($A89-DateToday)+15,ABS(Option-2),0)-Z89)),0),0))</f>
        <v xml:space="preserve"> </v>
      </c>
      <c r="AJ89" s="355" t="str">
        <f t="shared" si="147"/>
        <v xml:space="preserve"> </v>
      </c>
      <c r="AK89" s="356" t="str">
        <f t="shared" si="148"/>
        <v xml:space="preserve"> </v>
      </c>
      <c r="AL89" s="356" t="str">
        <f t="shared" si="149"/>
        <v xml:space="preserve"> </v>
      </c>
      <c r="AM89" s="356" t="str">
        <f t="shared" si="150"/>
        <v xml:space="preserve"> </v>
      </c>
      <c r="AN89" s="356" t="str">
        <f t="shared" si="151"/>
        <v xml:space="preserve"> </v>
      </c>
      <c r="AO89" s="356" t="str">
        <f t="shared" si="152"/>
        <v xml:space="preserve"> </v>
      </c>
      <c r="AP89" s="356" t="str">
        <f t="shared" si="153"/>
        <v xml:space="preserve"> </v>
      </c>
      <c r="AQ89" s="356" t="str">
        <f t="shared" si="154"/>
        <v xml:space="preserve"> </v>
      </c>
      <c r="AR89" s="357" t="str">
        <f t="shared" si="155"/>
        <v xml:space="preserve"> </v>
      </c>
      <c r="AS89" s="364" t="str">
        <f t="shared" si="156"/>
        <v xml:space="preserve"> </v>
      </c>
      <c r="AT89" s="364" t="str">
        <f t="shared" si="157"/>
        <v xml:space="preserve"> </v>
      </c>
      <c r="AU89" s="364" t="str">
        <f t="shared" si="158"/>
        <v xml:space="preserve"> </v>
      </c>
      <c r="AV89" s="364" t="str">
        <f t="shared" si="159"/>
        <v xml:space="preserve"> </v>
      </c>
      <c r="AW89" s="364" t="str">
        <f t="shared" si="160"/>
        <v xml:space="preserve"> </v>
      </c>
      <c r="AX89" s="364" t="str">
        <f t="shared" si="161"/>
        <v xml:space="preserve"> </v>
      </c>
      <c r="AY89" s="364" t="str">
        <f t="shared" si="162"/>
        <v xml:space="preserve"> </v>
      </c>
      <c r="AZ89" s="364" t="str">
        <f t="shared" si="163"/>
        <v xml:space="preserve"> </v>
      </c>
      <c r="BA89" s="365" t="str">
        <f t="shared" si="164"/>
        <v xml:space="preserve"> </v>
      </c>
      <c r="BB89" s="461" t="str">
        <f>IF($A89="N/A"," ",IF(Dayrun&gt;=3,(MAX(0,(_xll.xSPRDOPT(I89,($E89-'Pricing Inputs'!$X124*$D89),$CV89,0,($CN89+IF(Smile=TRUE,VLOOKUP(MAX(-5,$H89-I89),Volsmile,2),0)),$CT89,$CU89,($A89-DateToday)+15,ABS(Option-2),1)*DE89*8))),0))</f>
        <v xml:space="preserve"> </v>
      </c>
      <c r="BC89" s="460" t="str">
        <f>IF($A89="N/A"," ",IF(Dayrun&gt;=6,MAX(0,(_xll.xSPRDOPT(J89,($E89-'Pricing Inputs'!$X124*$D89),$CV89,0,($CN89+IF(Smile=TRUE,VLOOKUP(MAX(-5,$H89-J89),Volsmile,2),0)),$CT89,$CU89,($A89-DateToday)+15,ABS(Option-2),1)*DE89*8)),0))</f>
        <v xml:space="preserve"> </v>
      </c>
      <c r="BD89" s="460" t="str">
        <f>IF($A89="N/A"," ",IF(OR(Dayrun&lt;=2,Dayrun&gt;=9),IF(OffPeakEx=TRUE,MAX(0,(_xll.xSPRDOPT(K89,($E89-'Pricing Inputs'!$X124*$D89),$CV89,0,($CQ89+IF(Smile=TRUE,VLOOKUP(MAX(-5,$H89-K89),Volsmile,2),0)),$CT89,$CU89,($A89-DateToday)+15,ABS(Option-2),1)*DE89*8)),0),0))</f>
        <v xml:space="preserve"> </v>
      </c>
      <c r="BE89" s="460" t="str">
        <f>IF($A89="N/A"," ",IF(OR(Dayrun=1,Dayrun=4,Dayrun=5,Dayrun=7,Dayrun=8,Dayrun=10,Dayrun=11),MAX(0,(_xll.xSPRDOPT(L89,($E89-'Pricing Inputs'!$X124*$D89),$CV89,0,($CQ89+IF(Smile=TRUE,VLOOKUP(MAX(-5,$H89-L89),Volsmile,2),0)),$CT89,$CU89,($A89-DateToday)+15,ABS(Option-2),1)*DF89*8)),0))</f>
        <v xml:space="preserve"> </v>
      </c>
      <c r="BF89" s="460" t="str">
        <f>IF($A89="N/A"," ",IF(OR(Dayrun=1,Dayrun=7,Dayrun=8,Dayrun=10,Dayrun=11),MAX(0,(_xll.xSPRDOPT(M89,($E89-'Pricing Inputs'!$X124*$D89),$CV89,0,($CQ89+IF(Smile=TRUE,VLOOKUP(MAX(-5,$H89-M89),Volsmile,2),0)),$CT89,$CU89,($A89-DateToday)+15,ABS(Option-2),1)*DF89*8)),0))</f>
        <v xml:space="preserve"> </v>
      </c>
      <c r="BG89" s="460" t="str">
        <f>IF($A89="N/A"," ",IF(OR(Dayrun&lt;=2,Dayrun&gt;=10),IF(OffPeakEx=TRUE,MAX(0,(_xll.xSPRDOPT(N89,($E89-'Pricing Inputs'!$X124*$D89),$CV89,0,($CQ89+IF(Smile=TRUE,VLOOKUP(MAX(-5,$H89-N89),Volsmile,2),0)),$CT89,$CU89,($A89-DateToday)+15,ABS(Option-2),1)*DF89*8)),0),0))</f>
        <v xml:space="preserve"> </v>
      </c>
      <c r="BH89" s="460" t="str">
        <f>IF($A89="N/A"," ",IF(OR(Dayrun=1,Dayrun=5,Dayrun=8,Dayrun=11),MAX(0,(_xll.xSPRDOPT(O89,($E89-'Pricing Inputs'!$X124*$D89),$CV89,0,($CQ89+IF(Smile=TRUE,VLOOKUP(MAX(-5,$H89-O89),Volsmile,2),0)),$CT89,$CU89,($A89-DateToday)+15,ABS(Option-2),1)*DG89*8)),0))</f>
        <v xml:space="preserve"> </v>
      </c>
      <c r="BI89" s="460" t="str">
        <f>IF($A89="N/A"," ",IF(OR(Dayrun=1,Dayrun=8,Dayrun=11),MAX(0,(_xll.xSPRDOPT(P89,($E89-'Pricing Inputs'!$X124*$D89),$CV89,0,($CQ89+IF(Smile=TRUE,VLOOKUP(MAX(-5,$H89-P89),Volsmile,2),0)),$CT89,$CU89,($A89-DateToday)+15,ABS(Option-2),1)*DG89*8)),0))</f>
        <v xml:space="preserve"> </v>
      </c>
      <c r="BJ89" s="462" t="str">
        <f>IF($A89="N/A"," ",IF(OR(Dayrun&lt;=2,Dayrun&gt;=11),IF(OffPeakEx=TRUE,MAX(0,(_xll.xSPRDOPT(Q89,($E89-'Pricing Inputs'!$X124*$D89),$CV89,0,($CQ89+IF(Smile=TRUE,VLOOKUP(MAX(-5,$H89-Q89),Volsmile,2),0)),$CT89,$CU89,($A89-DateToday)+15,ABS(Option-2),1)*DG89*8)),0),0))</f>
        <v xml:space="preserve"> </v>
      </c>
      <c r="BK89" s="358" t="str">
        <f t="shared" si="91"/>
        <v xml:space="preserve"> </v>
      </c>
      <c r="BL89" s="359" t="str">
        <f t="shared" si="92"/>
        <v xml:space="preserve"> </v>
      </c>
      <c r="BM89" s="359" t="str">
        <f t="shared" si="93"/>
        <v xml:space="preserve"> </v>
      </c>
      <c r="BN89" s="359" t="str">
        <f t="shared" si="94"/>
        <v xml:space="preserve"> </v>
      </c>
      <c r="BO89" s="359" t="str">
        <f t="shared" si="95"/>
        <v xml:space="preserve"> </v>
      </c>
      <c r="BP89" s="359" t="str">
        <f t="shared" si="96"/>
        <v xml:space="preserve"> </v>
      </c>
      <c r="BQ89" s="359" t="str">
        <f t="shared" si="97"/>
        <v xml:space="preserve"> </v>
      </c>
      <c r="BR89" s="359" t="str">
        <f t="shared" si="98"/>
        <v xml:space="preserve"> </v>
      </c>
      <c r="BS89" s="360" t="str">
        <f t="shared" si="99"/>
        <v xml:space="preserve"> </v>
      </c>
      <c r="BT89" s="361" t="str">
        <f t="shared" si="100"/>
        <v xml:space="preserve"> </v>
      </c>
      <c r="BU89" s="362" t="str">
        <f t="shared" si="101"/>
        <v xml:space="preserve"> </v>
      </c>
      <c r="BV89" s="362" t="str">
        <f t="shared" si="102"/>
        <v xml:space="preserve"> </v>
      </c>
      <c r="BW89" s="362" t="str">
        <f t="shared" si="103"/>
        <v xml:space="preserve"> </v>
      </c>
      <c r="BX89" s="362" t="str">
        <f t="shared" si="104"/>
        <v xml:space="preserve"> </v>
      </c>
      <c r="BY89" s="362" t="str">
        <f t="shared" si="105"/>
        <v xml:space="preserve"> </v>
      </c>
      <c r="BZ89" s="362" t="str">
        <f t="shared" si="106"/>
        <v xml:space="preserve"> </v>
      </c>
      <c r="CA89" s="362" t="str">
        <f t="shared" si="107"/>
        <v xml:space="preserve"> </v>
      </c>
      <c r="CB89" s="363" t="str">
        <f t="shared" si="108"/>
        <v xml:space="preserve"> </v>
      </c>
      <c r="CC89" s="366" t="str">
        <f t="shared" si="109"/>
        <v xml:space="preserve"> </v>
      </c>
      <c r="CD89" s="367" t="str">
        <f t="shared" si="110"/>
        <v xml:space="preserve"> </v>
      </c>
      <c r="CE89" s="367" t="str">
        <f t="shared" si="111"/>
        <v xml:space="preserve"> </v>
      </c>
      <c r="CF89" s="367" t="str">
        <f t="shared" si="112"/>
        <v xml:space="preserve"> </v>
      </c>
      <c r="CG89" s="367" t="str">
        <f t="shared" si="113"/>
        <v xml:space="preserve"> </v>
      </c>
      <c r="CH89" s="367" t="str">
        <f t="shared" si="114"/>
        <v xml:space="preserve"> </v>
      </c>
      <c r="CI89" s="367" t="str">
        <f t="shared" si="115"/>
        <v xml:space="preserve"> </v>
      </c>
      <c r="CJ89" s="367" t="str">
        <f t="shared" si="116"/>
        <v xml:space="preserve"> </v>
      </c>
      <c r="CK89" s="368" t="str">
        <f t="shared" si="117"/>
        <v xml:space="preserve"> </v>
      </c>
      <c r="CL89" s="369" t="str">
        <f t="shared" si="118"/>
        <v xml:space="preserve"> </v>
      </c>
      <c r="CM89" s="370" t="str">
        <f t="shared" si="165"/>
        <v xml:space="preserve"> </v>
      </c>
      <c r="CN89" s="370" t="str">
        <f t="shared" si="166"/>
        <v xml:space="preserve"> </v>
      </c>
      <c r="CO89" s="370" t="str">
        <f t="shared" si="167"/>
        <v xml:space="preserve"> </v>
      </c>
      <c r="CP89" s="370" t="str">
        <f t="shared" si="168"/>
        <v xml:space="preserve"> </v>
      </c>
      <c r="CQ89" s="370" t="str">
        <f t="shared" si="169"/>
        <v xml:space="preserve"> </v>
      </c>
      <c r="CR89" s="370" t="str">
        <f t="shared" si="119"/>
        <v xml:space="preserve"> </v>
      </c>
      <c r="CS89" s="370" t="str">
        <f t="shared" si="120"/>
        <v xml:space="preserve"> </v>
      </c>
      <c r="CT89" s="370" t="str">
        <f t="shared" si="121"/>
        <v xml:space="preserve"> </v>
      </c>
      <c r="CU89" s="370" t="str">
        <f>IF($A89="N/A"," ",IF('Pricing Inputs'!$AR$23=TRUE,Inputs!$S$22,VLOOKUP($A89,CorrelationTable,2,FALSE)))</f>
        <v xml:space="preserve"> </v>
      </c>
      <c r="CV89" s="371" t="str">
        <f>IF($A89="N/A"," ",F89+G89+(D89*('Pricing Inputs'!X124)))</f>
        <v xml:space="preserve"> </v>
      </c>
      <c r="CW89" s="372" t="str">
        <f>IF($A89="N/A"," ",IF(PV=1,0,'Pricing Inputs'!Y124))</f>
        <v xml:space="preserve"> </v>
      </c>
      <c r="CX89" s="373" t="str">
        <f t="shared" si="122"/>
        <v xml:space="preserve"> </v>
      </c>
      <c r="CY89" s="417" t="str">
        <f>IF($A89="N/A"," ",(IF(MONTH(A89)&gt;=4,IF(MONTH(A89)&lt;=10,Inputs!$S$26,Inputs!$S$27),Inputs!$S$27))*$CX89)</f>
        <v xml:space="preserve"> </v>
      </c>
      <c r="CZ89" s="374" t="str">
        <f t="shared" si="170"/>
        <v xml:space="preserve"> </v>
      </c>
      <c r="DA89" s="446" t="str">
        <f t="shared" si="171"/>
        <v xml:space="preserve"> </v>
      </c>
      <c r="DB89" s="375" t="str">
        <f t="shared" si="172"/>
        <v xml:space="preserve"> </v>
      </c>
      <c r="DC89" s="375" t="str">
        <f t="shared" si="173"/>
        <v xml:space="preserve"> </v>
      </c>
      <c r="DD89" s="376" t="str">
        <f t="shared" si="174"/>
        <v xml:space="preserve"> </v>
      </c>
      <c r="DE89" s="377" t="str">
        <f t="shared" si="175"/>
        <v xml:space="preserve"> </v>
      </c>
      <c r="DF89" s="378" t="str">
        <f t="shared" si="176"/>
        <v xml:space="preserve"> </v>
      </c>
      <c r="DG89" s="379" t="str">
        <f t="shared" si="177"/>
        <v xml:space="preserve"> </v>
      </c>
      <c r="DH89" s="380" t="str">
        <f>IF($A89="N/A"," ",IF(Option=1,$D89*Inputs!$S$15*SUM(AS89:BA89),0))</f>
        <v xml:space="preserve"> </v>
      </c>
      <c r="DI89" s="381" t="str">
        <f>IF($A89="N/A"," ",IF(Option=1,$D89*Inputs!$S$16*SUM(AS89:BA89),0))</f>
        <v xml:space="preserve"> </v>
      </c>
      <c r="DJ89" s="463" t="str">
        <f t="shared" si="178"/>
        <v xml:space="preserve"> </v>
      </c>
      <c r="DK89" s="463" t="str">
        <f t="shared" si="179"/>
        <v xml:space="preserve"> </v>
      </c>
      <c r="DL89" s="463" t="str">
        <f t="shared" si="180"/>
        <v xml:space="preserve"> </v>
      </c>
      <c r="DM89" s="463" t="str">
        <f t="shared" si="181"/>
        <v xml:space="preserve"> </v>
      </c>
    </row>
    <row r="90" spans="1:117" x14ac:dyDescent="0.2">
      <c r="A90" s="343" t="str">
        <f>IF(A89="N/A","N/A",IF(EDATE(A89,1)&gt;Inputs!$S$5,"N/A",EDATE(A89,1)))</f>
        <v>N/A</v>
      </c>
      <c r="B90" s="344" t="str">
        <f t="shared" si="123"/>
        <v xml:space="preserve"> </v>
      </c>
      <c r="C90" s="345" t="str">
        <f t="shared" si="124"/>
        <v xml:space="preserve"> </v>
      </c>
      <c r="D90" s="346" t="str">
        <f t="shared" si="125"/>
        <v xml:space="preserve"> </v>
      </c>
      <c r="E90" s="347" t="str">
        <f t="shared" si="126"/>
        <v xml:space="preserve"> </v>
      </c>
      <c r="F90" s="348" t="str">
        <f t="shared" si="127"/>
        <v xml:space="preserve"> </v>
      </c>
      <c r="G90" s="348" t="str">
        <f>IF(A90="N/A"," ",Perstart/VLOOKUP(Dayrun,'Pricing Inputs'!$AQ$4:$AS$14,3)/(CY90/CX90))</f>
        <v xml:space="preserve"> </v>
      </c>
      <c r="H90" s="349" t="str">
        <f t="shared" si="128"/>
        <v xml:space="preserve"> </v>
      </c>
      <c r="I90" s="350" t="str">
        <f t="shared" si="129"/>
        <v xml:space="preserve"> </v>
      </c>
      <c r="J90" s="351" t="str">
        <f t="shared" si="130"/>
        <v xml:space="preserve"> </v>
      </c>
      <c r="K90" s="351" t="str">
        <f t="shared" si="131"/>
        <v xml:space="preserve"> </v>
      </c>
      <c r="L90" s="351" t="str">
        <f t="shared" si="132"/>
        <v xml:space="preserve"> </v>
      </c>
      <c r="M90" s="351" t="str">
        <f t="shared" si="133"/>
        <v xml:space="preserve"> </v>
      </c>
      <c r="N90" s="351" t="str">
        <f t="shared" si="134"/>
        <v xml:space="preserve"> </v>
      </c>
      <c r="O90" s="351" t="str">
        <f t="shared" si="135"/>
        <v xml:space="preserve"> </v>
      </c>
      <c r="P90" s="351" t="str">
        <f t="shared" si="136"/>
        <v xml:space="preserve"> </v>
      </c>
      <c r="Q90" s="352" t="str">
        <f t="shared" si="137"/>
        <v xml:space="preserve"> </v>
      </c>
      <c r="R90" s="353" t="str">
        <f t="shared" si="138"/>
        <v xml:space="preserve"> </v>
      </c>
      <c r="S90" s="347" t="str">
        <f t="shared" si="139"/>
        <v xml:space="preserve"> </v>
      </c>
      <c r="T90" s="347" t="str">
        <f t="shared" si="140"/>
        <v xml:space="preserve"> </v>
      </c>
      <c r="U90" s="347" t="str">
        <f t="shared" si="141"/>
        <v xml:space="preserve"> </v>
      </c>
      <c r="V90" s="347" t="str">
        <f t="shared" si="142"/>
        <v xml:space="preserve"> </v>
      </c>
      <c r="W90" s="347" t="str">
        <f t="shared" si="143"/>
        <v xml:space="preserve"> </v>
      </c>
      <c r="X90" s="347" t="str">
        <f t="shared" si="144"/>
        <v xml:space="preserve"> </v>
      </c>
      <c r="Y90" s="347" t="str">
        <f t="shared" si="145"/>
        <v xml:space="preserve"> </v>
      </c>
      <c r="Z90" s="354" t="str">
        <f t="shared" si="146"/>
        <v xml:space="preserve"> </v>
      </c>
      <c r="AA90" s="350" t="str">
        <f>IF($A90="N/A"," ",IF(Dayrun&gt;=3,(MAX(0,(_xll.xSPRDOPT(I90,($E90-'Pricing Inputs'!$X125*$D90),$CV90,0,($CN90+IF(Smile=TRUE,VLOOKUP(MAX(-5,$H90-I90),Volsmile,2),0)),$CT90,$CU90,($A90-DateToday)+15,ABS(Option-2),0)-R90))),0))</f>
        <v xml:space="preserve"> </v>
      </c>
      <c r="AB90" s="351" t="str">
        <f>IF($A90="N/A"," ",IF(Dayrun&gt;=6,MAX(0,(_xll.xSPRDOPT(J90,($E90-'Pricing Inputs'!$X125*$D90),$CV90,0,($CN90+IF(Smile=TRUE,VLOOKUP(MAX(-5,$H90-J90),Volsmile,2),0)),$CT90,$CU90,($A90-DateToday)+15,ABS(Option-2),0)-S90)),0))</f>
        <v xml:space="preserve"> </v>
      </c>
      <c r="AC90" s="351" t="str">
        <f>IF($A90="N/A"," ",IF(OR(Dayrun&lt;=2,Dayrun&gt;=9),IF(OffPeakEx=TRUE,MAX(0,(_xll.xSPRDOPT(K90,($E90-'Pricing Inputs'!$X125*$D90),$CV90,0,($CQ90+IF(Smile=TRUE,VLOOKUP(MAX(-5,$H90-K90),Volsmile,2),0)),$CT90,$CU90,($A90-DateToday)+15,ABS(Option-2),0)-T90)),0),0))</f>
        <v xml:space="preserve"> </v>
      </c>
      <c r="AD90" s="351" t="str">
        <f>IF($A90="N/A"," ",IF(OR(Dayrun=1,Dayrun=4,Dayrun=5,Dayrun=7,Dayrun=8,Dayrun=10,Dayrun=11),MAX(0,(_xll.xSPRDOPT(L90,($E90-'Pricing Inputs'!$X125*$D90),$CV90,0,($CQ90+IF(Smile=TRUE,VLOOKUP(MAX(-5,$H90-L90),Volsmile,2),0)),$CT90,$CU90,($A90-DateToday)+15,ABS(Option-2),0)-U90)),0))</f>
        <v xml:space="preserve"> </v>
      </c>
      <c r="AE90" s="351" t="str">
        <f>IF($A90="N/A"," ",IF(OR(Dayrun=1,Dayrun=7,Dayrun=8,Dayrun=10,Dayrun=11),MAX(0,(_xll.xSPRDOPT(M90,($E90-'Pricing Inputs'!$X125*$D90),$CV90,0,($CQ90+IF(Smile=TRUE,VLOOKUP(MAX(-5,$H90-M90),Volsmile,2),0)),$CT90,$CU90,($A90-DateToday)+15,ABS(Option-2),0)-V90)),0))</f>
        <v xml:space="preserve"> </v>
      </c>
      <c r="AF90" s="351" t="str">
        <f>IF($A90="N/A"," ",IF(OR(Dayrun&lt;=2,Dayrun&gt;=10),IF(OffPeakEx=TRUE,MAX(0,(_xll.xSPRDOPT(N90,($E90-'Pricing Inputs'!$X125*$D90),$CV90,0,($CQ90+IF(Smile=TRUE,VLOOKUP(MAX(-5,$H90-N90),Volsmile,2),0)),$CT90,$CU90,($A90-DateToday)+15,ABS(Option-2),0)-W90)),0),0))</f>
        <v xml:space="preserve"> </v>
      </c>
      <c r="AG90" s="351" t="str">
        <f>IF($A90="N/A"," ",IF(OR(Dayrun=1,Dayrun=5,Dayrun=8,Dayrun=11),MAX(0,(_xll.xSPRDOPT(O90,($E90-'Pricing Inputs'!$X125*$D90),$CV90,0,($CQ90+IF(Smile=TRUE,VLOOKUP(MAX(-5,$H90-O90),Volsmile,2),0)),$CT90,$CU90,($A90-DateToday)+15,ABS(Option-2),0)-X90)),0))</f>
        <v xml:space="preserve"> </v>
      </c>
      <c r="AH90" s="351" t="str">
        <f>IF($A90="N/A"," ",IF(OR(Dayrun=1,Dayrun=8,Dayrun=11),MAX(0,(_xll.xSPRDOPT(P90,($E90-'Pricing Inputs'!$X125*$D90),$CV90,0,($CQ90+IF(Smile=TRUE,VLOOKUP(MAX(-5,$H90-P90),Volsmile,2),0)),$CT90,$CU90,($A90-DateToday)+15,ABS(Option-2),0)-Y90)),0))</f>
        <v xml:space="preserve"> </v>
      </c>
      <c r="AI90" s="351" t="str">
        <f>IF($A90="N/A"," ",IF(OR(Dayrun&lt;=2,Dayrun&gt;=11),IF(OffPeakEx=TRUE,MAX(0,(_xll.xSPRDOPT(Q90,($E90-'Pricing Inputs'!$X125*$D90),$CV90,0,($CQ90+IF(Smile=TRUE,VLOOKUP(MAX(-5,$H90-Q90),Volsmile,2),0)),$CT90,$CU90,($A90-DateToday)+15,ABS(Option-2),0)-Z90)),0),0))</f>
        <v xml:space="preserve"> </v>
      </c>
      <c r="AJ90" s="355" t="str">
        <f t="shared" si="147"/>
        <v xml:space="preserve"> </v>
      </c>
      <c r="AK90" s="356" t="str">
        <f t="shared" si="148"/>
        <v xml:space="preserve"> </v>
      </c>
      <c r="AL90" s="356" t="str">
        <f t="shared" si="149"/>
        <v xml:space="preserve"> </v>
      </c>
      <c r="AM90" s="356" t="str">
        <f t="shared" si="150"/>
        <v xml:space="preserve"> </v>
      </c>
      <c r="AN90" s="356" t="str">
        <f t="shared" si="151"/>
        <v xml:space="preserve"> </v>
      </c>
      <c r="AO90" s="356" t="str">
        <f t="shared" si="152"/>
        <v xml:space="preserve"> </v>
      </c>
      <c r="AP90" s="356" t="str">
        <f t="shared" si="153"/>
        <v xml:space="preserve"> </v>
      </c>
      <c r="AQ90" s="356" t="str">
        <f t="shared" si="154"/>
        <v xml:space="preserve"> </v>
      </c>
      <c r="AR90" s="357" t="str">
        <f t="shared" si="155"/>
        <v xml:space="preserve"> </v>
      </c>
      <c r="AS90" s="364" t="str">
        <f t="shared" si="156"/>
        <v xml:space="preserve"> </v>
      </c>
      <c r="AT90" s="364" t="str">
        <f t="shared" si="157"/>
        <v xml:space="preserve"> </v>
      </c>
      <c r="AU90" s="364" t="str">
        <f t="shared" si="158"/>
        <v xml:space="preserve"> </v>
      </c>
      <c r="AV90" s="364" t="str">
        <f t="shared" si="159"/>
        <v xml:space="preserve"> </v>
      </c>
      <c r="AW90" s="364" t="str">
        <f t="shared" si="160"/>
        <v xml:space="preserve"> </v>
      </c>
      <c r="AX90" s="364" t="str">
        <f t="shared" si="161"/>
        <v xml:space="preserve"> </v>
      </c>
      <c r="AY90" s="364" t="str">
        <f t="shared" si="162"/>
        <v xml:space="preserve"> </v>
      </c>
      <c r="AZ90" s="364" t="str">
        <f t="shared" si="163"/>
        <v xml:space="preserve"> </v>
      </c>
      <c r="BA90" s="365" t="str">
        <f t="shared" si="164"/>
        <v xml:space="preserve"> </v>
      </c>
      <c r="BB90" s="461" t="str">
        <f>IF($A90="N/A"," ",IF(Dayrun&gt;=3,(MAX(0,(_xll.xSPRDOPT(I90,($E90-'Pricing Inputs'!$X125*$D90),$CV90,0,($CN90+IF(Smile=TRUE,VLOOKUP(MAX(-5,$H90-I90),Volsmile,2),0)),$CT90,$CU90,($A90-DateToday)+15,ABS(Option-2),1)*DE90*8))),0))</f>
        <v xml:space="preserve"> </v>
      </c>
      <c r="BC90" s="460" t="str">
        <f>IF($A90="N/A"," ",IF(Dayrun&gt;=6,MAX(0,(_xll.xSPRDOPT(J90,($E90-'Pricing Inputs'!$X125*$D90),$CV90,0,($CN90+IF(Smile=TRUE,VLOOKUP(MAX(-5,$H90-J90),Volsmile,2),0)),$CT90,$CU90,($A90-DateToday)+15,ABS(Option-2),1)*DE90*8)),0))</f>
        <v xml:space="preserve"> </v>
      </c>
      <c r="BD90" s="460" t="str">
        <f>IF($A90="N/A"," ",IF(OR(Dayrun&lt;=2,Dayrun&gt;=9),IF(OffPeakEx=TRUE,MAX(0,(_xll.xSPRDOPT(K90,($E90-'Pricing Inputs'!$X125*$D90),$CV90,0,($CQ90+IF(Smile=TRUE,VLOOKUP(MAX(-5,$H90-K90),Volsmile,2),0)),$CT90,$CU90,($A90-DateToday)+15,ABS(Option-2),1)*DE90*8)),0),0))</f>
        <v xml:space="preserve"> </v>
      </c>
      <c r="BE90" s="460" t="str">
        <f>IF($A90="N/A"," ",IF(OR(Dayrun=1,Dayrun=4,Dayrun=5,Dayrun=7,Dayrun=8,Dayrun=10,Dayrun=11),MAX(0,(_xll.xSPRDOPT(L90,($E90-'Pricing Inputs'!$X125*$D90),$CV90,0,($CQ90+IF(Smile=TRUE,VLOOKUP(MAX(-5,$H90-L90),Volsmile,2),0)),$CT90,$CU90,($A90-DateToday)+15,ABS(Option-2),1)*DF90*8)),0))</f>
        <v xml:space="preserve"> </v>
      </c>
      <c r="BF90" s="460" t="str">
        <f>IF($A90="N/A"," ",IF(OR(Dayrun=1,Dayrun=7,Dayrun=8,Dayrun=10,Dayrun=11),MAX(0,(_xll.xSPRDOPT(M90,($E90-'Pricing Inputs'!$X125*$D90),$CV90,0,($CQ90+IF(Smile=TRUE,VLOOKUP(MAX(-5,$H90-M90),Volsmile,2),0)),$CT90,$CU90,($A90-DateToday)+15,ABS(Option-2),1)*DF90*8)),0))</f>
        <v xml:space="preserve"> </v>
      </c>
      <c r="BG90" s="460" t="str">
        <f>IF($A90="N/A"," ",IF(OR(Dayrun&lt;=2,Dayrun&gt;=10),IF(OffPeakEx=TRUE,MAX(0,(_xll.xSPRDOPT(N90,($E90-'Pricing Inputs'!$X125*$D90),$CV90,0,($CQ90+IF(Smile=TRUE,VLOOKUP(MAX(-5,$H90-N90),Volsmile,2),0)),$CT90,$CU90,($A90-DateToday)+15,ABS(Option-2),1)*DF90*8)),0),0))</f>
        <v xml:space="preserve"> </v>
      </c>
      <c r="BH90" s="460" t="str">
        <f>IF($A90="N/A"," ",IF(OR(Dayrun=1,Dayrun=5,Dayrun=8,Dayrun=11),MAX(0,(_xll.xSPRDOPT(O90,($E90-'Pricing Inputs'!$X125*$D90),$CV90,0,($CQ90+IF(Smile=TRUE,VLOOKUP(MAX(-5,$H90-O90),Volsmile,2),0)),$CT90,$CU90,($A90-DateToday)+15,ABS(Option-2),1)*DG90*8)),0))</f>
        <v xml:space="preserve"> </v>
      </c>
      <c r="BI90" s="460" t="str">
        <f>IF($A90="N/A"," ",IF(OR(Dayrun=1,Dayrun=8,Dayrun=11),MAX(0,(_xll.xSPRDOPT(P90,($E90-'Pricing Inputs'!$X125*$D90),$CV90,0,($CQ90+IF(Smile=TRUE,VLOOKUP(MAX(-5,$H90-P90),Volsmile,2),0)),$CT90,$CU90,($A90-DateToday)+15,ABS(Option-2),1)*DG90*8)),0))</f>
        <v xml:space="preserve"> </v>
      </c>
      <c r="BJ90" s="462" t="str">
        <f>IF($A90="N/A"," ",IF(OR(Dayrun&lt;=2,Dayrun&gt;=11),IF(OffPeakEx=TRUE,MAX(0,(_xll.xSPRDOPT(Q90,($E90-'Pricing Inputs'!$X125*$D90),$CV90,0,($CQ90+IF(Smile=TRUE,VLOOKUP(MAX(-5,$H90-Q90),Volsmile,2),0)),$CT90,$CU90,($A90-DateToday)+15,ABS(Option-2),1)*DG90*8)),0),0))</f>
        <v xml:space="preserve"> </v>
      </c>
      <c r="BK90" s="358" t="str">
        <f t="shared" si="91"/>
        <v xml:space="preserve"> </v>
      </c>
      <c r="BL90" s="359" t="str">
        <f t="shared" si="92"/>
        <v xml:space="preserve"> </v>
      </c>
      <c r="BM90" s="359" t="str">
        <f t="shared" si="93"/>
        <v xml:space="preserve"> </v>
      </c>
      <c r="BN90" s="359" t="str">
        <f t="shared" si="94"/>
        <v xml:space="preserve"> </v>
      </c>
      <c r="BO90" s="359" t="str">
        <f t="shared" si="95"/>
        <v xml:space="preserve"> </v>
      </c>
      <c r="BP90" s="359" t="str">
        <f t="shared" si="96"/>
        <v xml:space="preserve"> </v>
      </c>
      <c r="BQ90" s="359" t="str">
        <f t="shared" si="97"/>
        <v xml:space="preserve"> </v>
      </c>
      <c r="BR90" s="359" t="str">
        <f t="shared" si="98"/>
        <v xml:space="preserve"> </v>
      </c>
      <c r="BS90" s="360" t="str">
        <f t="shared" si="99"/>
        <v xml:space="preserve"> </v>
      </c>
      <c r="BT90" s="361" t="str">
        <f t="shared" si="100"/>
        <v xml:space="preserve"> </v>
      </c>
      <c r="BU90" s="362" t="str">
        <f t="shared" si="101"/>
        <v xml:space="preserve"> </v>
      </c>
      <c r="BV90" s="362" t="str">
        <f t="shared" si="102"/>
        <v xml:space="preserve"> </v>
      </c>
      <c r="BW90" s="362" t="str">
        <f t="shared" si="103"/>
        <v xml:space="preserve"> </v>
      </c>
      <c r="BX90" s="362" t="str">
        <f t="shared" si="104"/>
        <v xml:space="preserve"> </v>
      </c>
      <c r="BY90" s="362" t="str">
        <f t="shared" si="105"/>
        <v xml:space="preserve"> </v>
      </c>
      <c r="BZ90" s="362" t="str">
        <f t="shared" si="106"/>
        <v xml:space="preserve"> </v>
      </c>
      <c r="CA90" s="362" t="str">
        <f t="shared" si="107"/>
        <v xml:space="preserve"> </v>
      </c>
      <c r="CB90" s="363" t="str">
        <f t="shared" si="108"/>
        <v xml:space="preserve"> </v>
      </c>
      <c r="CC90" s="366" t="str">
        <f t="shared" si="109"/>
        <v xml:space="preserve"> </v>
      </c>
      <c r="CD90" s="367" t="str">
        <f t="shared" si="110"/>
        <v xml:space="preserve"> </v>
      </c>
      <c r="CE90" s="367" t="str">
        <f t="shared" si="111"/>
        <v xml:space="preserve"> </v>
      </c>
      <c r="CF90" s="367" t="str">
        <f t="shared" si="112"/>
        <v xml:space="preserve"> </v>
      </c>
      <c r="CG90" s="367" t="str">
        <f t="shared" si="113"/>
        <v xml:space="preserve"> </v>
      </c>
      <c r="CH90" s="367" t="str">
        <f t="shared" si="114"/>
        <v xml:space="preserve"> </v>
      </c>
      <c r="CI90" s="367" t="str">
        <f t="shared" si="115"/>
        <v xml:space="preserve"> </v>
      </c>
      <c r="CJ90" s="367" t="str">
        <f t="shared" si="116"/>
        <v xml:space="preserve"> </v>
      </c>
      <c r="CK90" s="368" t="str">
        <f t="shared" si="117"/>
        <v xml:space="preserve"> </v>
      </c>
      <c r="CL90" s="369" t="str">
        <f t="shared" si="118"/>
        <v xml:space="preserve"> </v>
      </c>
      <c r="CM90" s="370" t="str">
        <f t="shared" si="165"/>
        <v xml:space="preserve"> </v>
      </c>
      <c r="CN90" s="370" t="str">
        <f t="shared" si="166"/>
        <v xml:space="preserve"> </v>
      </c>
      <c r="CO90" s="370" t="str">
        <f t="shared" si="167"/>
        <v xml:space="preserve"> </v>
      </c>
      <c r="CP90" s="370" t="str">
        <f t="shared" si="168"/>
        <v xml:space="preserve"> </v>
      </c>
      <c r="CQ90" s="370" t="str">
        <f t="shared" si="169"/>
        <v xml:space="preserve"> </v>
      </c>
      <c r="CR90" s="370" t="str">
        <f t="shared" si="119"/>
        <v xml:space="preserve"> </v>
      </c>
      <c r="CS90" s="370" t="str">
        <f t="shared" si="120"/>
        <v xml:space="preserve"> </v>
      </c>
      <c r="CT90" s="370" t="str">
        <f t="shared" si="121"/>
        <v xml:space="preserve"> </v>
      </c>
      <c r="CU90" s="370" t="str">
        <f>IF($A90="N/A"," ",IF('Pricing Inputs'!$AR$23=TRUE,Inputs!$S$22,VLOOKUP($A90,CorrelationTable,2,FALSE)))</f>
        <v xml:space="preserve"> </v>
      </c>
      <c r="CV90" s="371" t="str">
        <f>IF($A90="N/A"," ",F90+G90+(D90*('Pricing Inputs'!X125)))</f>
        <v xml:space="preserve"> </v>
      </c>
      <c r="CW90" s="372" t="str">
        <f>IF($A90="N/A"," ",IF(PV=1,0,'Pricing Inputs'!Y125))</f>
        <v xml:space="preserve"> </v>
      </c>
      <c r="CX90" s="373" t="str">
        <f t="shared" si="122"/>
        <v xml:space="preserve"> </v>
      </c>
      <c r="CY90" s="417" t="str">
        <f>IF($A90="N/A"," ",(IF(MONTH(A90)&gt;=4,IF(MONTH(A90)&lt;=10,Inputs!$S$26,Inputs!$S$27),Inputs!$S$27))*$CX90)</f>
        <v xml:space="preserve"> </v>
      </c>
      <c r="CZ90" s="374" t="str">
        <f t="shared" si="170"/>
        <v xml:space="preserve"> </v>
      </c>
      <c r="DA90" s="446" t="str">
        <f t="shared" si="171"/>
        <v xml:space="preserve"> </v>
      </c>
      <c r="DB90" s="375" t="str">
        <f t="shared" si="172"/>
        <v xml:space="preserve"> </v>
      </c>
      <c r="DC90" s="375" t="str">
        <f t="shared" si="173"/>
        <v xml:space="preserve"> </v>
      </c>
      <c r="DD90" s="376" t="str">
        <f t="shared" si="174"/>
        <v xml:space="preserve"> </v>
      </c>
      <c r="DE90" s="377" t="str">
        <f t="shared" si="175"/>
        <v xml:space="preserve"> </v>
      </c>
      <c r="DF90" s="378" t="str">
        <f t="shared" si="176"/>
        <v xml:space="preserve"> </v>
      </c>
      <c r="DG90" s="379" t="str">
        <f t="shared" si="177"/>
        <v xml:space="preserve"> </v>
      </c>
      <c r="DH90" s="380" t="str">
        <f>IF($A90="N/A"," ",IF(Option=1,$D90*Inputs!$S$15*SUM(AS90:BA90),0))</f>
        <v xml:space="preserve"> </v>
      </c>
      <c r="DI90" s="381" t="str">
        <f>IF($A90="N/A"," ",IF(Option=1,$D90*Inputs!$S$16*SUM(AS90:BA90),0))</f>
        <v xml:space="preserve"> </v>
      </c>
      <c r="DJ90" s="463" t="str">
        <f t="shared" si="178"/>
        <v xml:space="preserve"> </v>
      </c>
      <c r="DK90" s="463" t="str">
        <f t="shared" si="179"/>
        <v xml:space="preserve"> </v>
      </c>
      <c r="DL90" s="463" t="str">
        <f t="shared" si="180"/>
        <v xml:space="preserve"> </v>
      </c>
      <c r="DM90" s="463" t="str">
        <f t="shared" si="181"/>
        <v xml:space="preserve"> </v>
      </c>
    </row>
    <row r="91" spans="1:117" x14ac:dyDescent="0.2">
      <c r="A91" s="343" t="str">
        <f>IF(A90="N/A","N/A",IF(EDATE(A90,1)&gt;Inputs!$S$5,"N/A",EDATE(A90,1)))</f>
        <v>N/A</v>
      </c>
      <c r="B91" s="344" t="str">
        <f t="shared" si="123"/>
        <v xml:space="preserve"> </v>
      </c>
      <c r="C91" s="345" t="str">
        <f t="shared" si="124"/>
        <v xml:space="preserve"> </v>
      </c>
      <c r="D91" s="346" t="str">
        <f t="shared" si="125"/>
        <v xml:space="preserve"> </v>
      </c>
      <c r="E91" s="347" t="str">
        <f t="shared" si="126"/>
        <v xml:space="preserve"> </v>
      </c>
      <c r="F91" s="348" t="str">
        <f t="shared" si="127"/>
        <v xml:space="preserve"> </v>
      </c>
      <c r="G91" s="348" t="str">
        <f>IF(A91="N/A"," ",Perstart/VLOOKUP(Dayrun,'Pricing Inputs'!$AQ$4:$AS$14,3)/(CY91/CX91))</f>
        <v xml:space="preserve"> </v>
      </c>
      <c r="H91" s="349" t="str">
        <f t="shared" si="128"/>
        <v xml:space="preserve"> </v>
      </c>
      <c r="I91" s="350" t="str">
        <f t="shared" si="129"/>
        <v xml:space="preserve"> </v>
      </c>
      <c r="J91" s="351" t="str">
        <f t="shared" si="130"/>
        <v xml:space="preserve"> </v>
      </c>
      <c r="K91" s="351" t="str">
        <f t="shared" si="131"/>
        <v xml:space="preserve"> </v>
      </c>
      <c r="L91" s="351" t="str">
        <f t="shared" si="132"/>
        <v xml:space="preserve"> </v>
      </c>
      <c r="M91" s="351" t="str">
        <f t="shared" si="133"/>
        <v xml:space="preserve"> </v>
      </c>
      <c r="N91" s="351" t="str">
        <f t="shared" si="134"/>
        <v xml:space="preserve"> </v>
      </c>
      <c r="O91" s="351" t="str">
        <f t="shared" si="135"/>
        <v xml:space="preserve"> </v>
      </c>
      <c r="P91" s="351" t="str">
        <f t="shared" si="136"/>
        <v xml:space="preserve"> </v>
      </c>
      <c r="Q91" s="352" t="str">
        <f t="shared" si="137"/>
        <v xml:space="preserve"> </v>
      </c>
      <c r="R91" s="353" t="str">
        <f t="shared" si="138"/>
        <v xml:space="preserve"> </v>
      </c>
      <c r="S91" s="347" t="str">
        <f t="shared" si="139"/>
        <v xml:space="preserve"> </v>
      </c>
      <c r="T91" s="347" t="str">
        <f t="shared" si="140"/>
        <v xml:space="preserve"> </v>
      </c>
      <c r="U91" s="347" t="str">
        <f t="shared" si="141"/>
        <v xml:space="preserve"> </v>
      </c>
      <c r="V91" s="347" t="str">
        <f t="shared" si="142"/>
        <v xml:space="preserve"> </v>
      </c>
      <c r="W91" s="347" t="str">
        <f t="shared" si="143"/>
        <v xml:space="preserve"> </v>
      </c>
      <c r="X91" s="347" t="str">
        <f t="shared" si="144"/>
        <v xml:space="preserve"> </v>
      </c>
      <c r="Y91" s="347" t="str">
        <f t="shared" si="145"/>
        <v xml:space="preserve"> </v>
      </c>
      <c r="Z91" s="354" t="str">
        <f t="shared" si="146"/>
        <v xml:space="preserve"> </v>
      </c>
      <c r="AA91" s="350" t="str">
        <f>IF($A91="N/A"," ",IF(Dayrun&gt;=3,(MAX(0,(_xll.xSPRDOPT(I91,($E91-'Pricing Inputs'!$X126*$D91),$CV91,0,($CN91+IF(Smile=TRUE,VLOOKUP(MAX(-5,$H91-I91),Volsmile,2),0)),$CT91,$CU91,($A91-DateToday)+15,ABS(Option-2),0)-R91))),0))</f>
        <v xml:space="preserve"> </v>
      </c>
      <c r="AB91" s="351" t="str">
        <f>IF($A91="N/A"," ",IF(Dayrun&gt;=6,MAX(0,(_xll.xSPRDOPT(J91,($E91-'Pricing Inputs'!$X126*$D91),$CV91,0,($CN91+IF(Smile=TRUE,VLOOKUP(MAX(-5,$H91-J91),Volsmile,2),0)),$CT91,$CU91,($A91-DateToday)+15,ABS(Option-2),0)-S91)),0))</f>
        <v xml:space="preserve"> </v>
      </c>
      <c r="AC91" s="351" t="str">
        <f>IF($A91="N/A"," ",IF(OR(Dayrun&lt;=2,Dayrun&gt;=9),IF(OffPeakEx=TRUE,MAX(0,(_xll.xSPRDOPT(K91,($E91-'Pricing Inputs'!$X126*$D91),$CV91,0,($CQ91+IF(Smile=TRUE,VLOOKUP(MAX(-5,$H91-K91),Volsmile,2),0)),$CT91,$CU91,($A91-DateToday)+15,ABS(Option-2),0)-T91)),0),0))</f>
        <v xml:space="preserve"> </v>
      </c>
      <c r="AD91" s="351" t="str">
        <f>IF($A91="N/A"," ",IF(OR(Dayrun=1,Dayrun=4,Dayrun=5,Dayrun=7,Dayrun=8,Dayrun=10,Dayrun=11),MAX(0,(_xll.xSPRDOPT(L91,($E91-'Pricing Inputs'!$X126*$D91),$CV91,0,($CQ91+IF(Smile=TRUE,VLOOKUP(MAX(-5,$H91-L91),Volsmile,2),0)),$CT91,$CU91,($A91-DateToday)+15,ABS(Option-2),0)-U91)),0))</f>
        <v xml:space="preserve"> </v>
      </c>
      <c r="AE91" s="351" t="str">
        <f>IF($A91="N/A"," ",IF(OR(Dayrun=1,Dayrun=7,Dayrun=8,Dayrun=10,Dayrun=11),MAX(0,(_xll.xSPRDOPT(M91,($E91-'Pricing Inputs'!$X126*$D91),$CV91,0,($CQ91+IF(Smile=TRUE,VLOOKUP(MAX(-5,$H91-M91),Volsmile,2),0)),$CT91,$CU91,($A91-DateToday)+15,ABS(Option-2),0)-V91)),0))</f>
        <v xml:space="preserve"> </v>
      </c>
      <c r="AF91" s="351" t="str">
        <f>IF($A91="N/A"," ",IF(OR(Dayrun&lt;=2,Dayrun&gt;=10),IF(OffPeakEx=TRUE,MAX(0,(_xll.xSPRDOPT(N91,($E91-'Pricing Inputs'!$X126*$D91),$CV91,0,($CQ91+IF(Smile=TRUE,VLOOKUP(MAX(-5,$H91-N91),Volsmile,2),0)),$CT91,$CU91,($A91-DateToday)+15,ABS(Option-2),0)-W91)),0),0))</f>
        <v xml:space="preserve"> </v>
      </c>
      <c r="AG91" s="351" t="str">
        <f>IF($A91="N/A"," ",IF(OR(Dayrun=1,Dayrun=5,Dayrun=8,Dayrun=11),MAX(0,(_xll.xSPRDOPT(O91,($E91-'Pricing Inputs'!$X126*$D91),$CV91,0,($CQ91+IF(Smile=TRUE,VLOOKUP(MAX(-5,$H91-O91),Volsmile,2),0)),$CT91,$CU91,($A91-DateToday)+15,ABS(Option-2),0)-X91)),0))</f>
        <v xml:space="preserve"> </v>
      </c>
      <c r="AH91" s="351" t="str">
        <f>IF($A91="N/A"," ",IF(OR(Dayrun=1,Dayrun=8,Dayrun=11),MAX(0,(_xll.xSPRDOPT(P91,($E91-'Pricing Inputs'!$X126*$D91),$CV91,0,($CQ91+IF(Smile=TRUE,VLOOKUP(MAX(-5,$H91-P91),Volsmile,2),0)),$CT91,$CU91,($A91-DateToday)+15,ABS(Option-2),0)-Y91)),0))</f>
        <v xml:space="preserve"> </v>
      </c>
      <c r="AI91" s="351" t="str">
        <f>IF($A91="N/A"," ",IF(OR(Dayrun&lt;=2,Dayrun&gt;=11),IF(OffPeakEx=TRUE,MAX(0,(_xll.xSPRDOPT(Q91,($E91-'Pricing Inputs'!$X126*$D91),$CV91,0,($CQ91+IF(Smile=TRUE,VLOOKUP(MAX(-5,$H91-Q91),Volsmile,2),0)),$CT91,$CU91,($A91-DateToday)+15,ABS(Option-2),0)-Z91)),0),0))</f>
        <v xml:space="preserve"> </v>
      </c>
      <c r="AJ91" s="355" t="str">
        <f t="shared" si="147"/>
        <v xml:space="preserve"> </v>
      </c>
      <c r="AK91" s="356" t="str">
        <f t="shared" si="148"/>
        <v xml:space="preserve"> </v>
      </c>
      <c r="AL91" s="356" t="str">
        <f t="shared" si="149"/>
        <v xml:space="preserve"> </v>
      </c>
      <c r="AM91" s="356" t="str">
        <f t="shared" si="150"/>
        <v xml:space="preserve"> </v>
      </c>
      <c r="AN91" s="356" t="str">
        <f t="shared" si="151"/>
        <v xml:space="preserve"> </v>
      </c>
      <c r="AO91" s="356" t="str">
        <f t="shared" si="152"/>
        <v xml:space="preserve"> </v>
      </c>
      <c r="AP91" s="356" t="str">
        <f t="shared" si="153"/>
        <v xml:space="preserve"> </v>
      </c>
      <c r="AQ91" s="356" t="str">
        <f t="shared" si="154"/>
        <v xml:space="preserve"> </v>
      </c>
      <c r="AR91" s="357" t="str">
        <f t="shared" si="155"/>
        <v xml:space="preserve"> </v>
      </c>
      <c r="AS91" s="364" t="str">
        <f t="shared" si="156"/>
        <v xml:space="preserve"> </v>
      </c>
      <c r="AT91" s="364" t="str">
        <f t="shared" si="157"/>
        <v xml:space="preserve"> </v>
      </c>
      <c r="AU91" s="364" t="str">
        <f t="shared" si="158"/>
        <v xml:space="preserve"> </v>
      </c>
      <c r="AV91" s="364" t="str">
        <f t="shared" si="159"/>
        <v xml:space="preserve"> </v>
      </c>
      <c r="AW91" s="364" t="str">
        <f t="shared" si="160"/>
        <v xml:space="preserve"> </v>
      </c>
      <c r="AX91" s="364" t="str">
        <f t="shared" si="161"/>
        <v xml:space="preserve"> </v>
      </c>
      <c r="AY91" s="364" t="str">
        <f t="shared" si="162"/>
        <v xml:space="preserve"> </v>
      </c>
      <c r="AZ91" s="364" t="str">
        <f t="shared" si="163"/>
        <v xml:space="preserve"> </v>
      </c>
      <c r="BA91" s="365" t="str">
        <f t="shared" si="164"/>
        <v xml:space="preserve"> </v>
      </c>
      <c r="BB91" s="461" t="str">
        <f>IF($A91="N/A"," ",IF(Dayrun&gt;=3,(MAX(0,(_xll.xSPRDOPT(I91,($E91-'Pricing Inputs'!$X126*$D91),$CV91,0,($CN91+IF(Smile=TRUE,VLOOKUP(MAX(-5,$H91-I91),Volsmile,2),0)),$CT91,$CU91,($A91-DateToday)+15,ABS(Option-2),1)*DE91*8))),0))</f>
        <v xml:space="preserve"> </v>
      </c>
      <c r="BC91" s="460" t="str">
        <f>IF($A91="N/A"," ",IF(Dayrun&gt;=6,MAX(0,(_xll.xSPRDOPT(J91,($E91-'Pricing Inputs'!$X126*$D91),$CV91,0,($CN91+IF(Smile=TRUE,VLOOKUP(MAX(-5,$H91-J91),Volsmile,2),0)),$CT91,$CU91,($A91-DateToday)+15,ABS(Option-2),1)*DE91*8)),0))</f>
        <v xml:space="preserve"> </v>
      </c>
      <c r="BD91" s="460" t="str">
        <f>IF($A91="N/A"," ",IF(OR(Dayrun&lt;=2,Dayrun&gt;=9),IF(OffPeakEx=TRUE,MAX(0,(_xll.xSPRDOPT(K91,($E91-'Pricing Inputs'!$X126*$D91),$CV91,0,($CQ91+IF(Smile=TRUE,VLOOKUP(MAX(-5,$H91-K91),Volsmile,2),0)),$CT91,$CU91,($A91-DateToday)+15,ABS(Option-2),1)*DE91*8)),0),0))</f>
        <v xml:space="preserve"> </v>
      </c>
      <c r="BE91" s="460" t="str">
        <f>IF($A91="N/A"," ",IF(OR(Dayrun=1,Dayrun=4,Dayrun=5,Dayrun=7,Dayrun=8,Dayrun=10,Dayrun=11),MAX(0,(_xll.xSPRDOPT(L91,($E91-'Pricing Inputs'!$X126*$D91),$CV91,0,($CQ91+IF(Smile=TRUE,VLOOKUP(MAX(-5,$H91-L91),Volsmile,2),0)),$CT91,$CU91,($A91-DateToday)+15,ABS(Option-2),1)*DF91*8)),0))</f>
        <v xml:space="preserve"> </v>
      </c>
      <c r="BF91" s="460" t="str">
        <f>IF($A91="N/A"," ",IF(OR(Dayrun=1,Dayrun=7,Dayrun=8,Dayrun=10,Dayrun=11),MAX(0,(_xll.xSPRDOPT(M91,($E91-'Pricing Inputs'!$X126*$D91),$CV91,0,($CQ91+IF(Smile=TRUE,VLOOKUP(MAX(-5,$H91-M91),Volsmile,2),0)),$CT91,$CU91,($A91-DateToday)+15,ABS(Option-2),1)*DF91*8)),0))</f>
        <v xml:space="preserve"> </v>
      </c>
      <c r="BG91" s="460" t="str">
        <f>IF($A91="N/A"," ",IF(OR(Dayrun&lt;=2,Dayrun&gt;=10),IF(OffPeakEx=TRUE,MAX(0,(_xll.xSPRDOPT(N91,($E91-'Pricing Inputs'!$X126*$D91),$CV91,0,($CQ91+IF(Smile=TRUE,VLOOKUP(MAX(-5,$H91-N91),Volsmile,2),0)),$CT91,$CU91,($A91-DateToday)+15,ABS(Option-2),1)*DF91*8)),0),0))</f>
        <v xml:space="preserve"> </v>
      </c>
      <c r="BH91" s="460" t="str">
        <f>IF($A91="N/A"," ",IF(OR(Dayrun=1,Dayrun=5,Dayrun=8,Dayrun=11),MAX(0,(_xll.xSPRDOPT(O91,($E91-'Pricing Inputs'!$X126*$D91),$CV91,0,($CQ91+IF(Smile=TRUE,VLOOKUP(MAX(-5,$H91-O91),Volsmile,2),0)),$CT91,$CU91,($A91-DateToday)+15,ABS(Option-2),1)*DG91*8)),0))</f>
        <v xml:space="preserve"> </v>
      </c>
      <c r="BI91" s="460" t="str">
        <f>IF($A91="N/A"," ",IF(OR(Dayrun=1,Dayrun=8,Dayrun=11),MAX(0,(_xll.xSPRDOPT(P91,($E91-'Pricing Inputs'!$X126*$D91),$CV91,0,($CQ91+IF(Smile=TRUE,VLOOKUP(MAX(-5,$H91-P91),Volsmile,2),0)),$CT91,$CU91,($A91-DateToday)+15,ABS(Option-2),1)*DG91*8)),0))</f>
        <v xml:space="preserve"> </v>
      </c>
      <c r="BJ91" s="462" t="str">
        <f>IF($A91="N/A"," ",IF(OR(Dayrun&lt;=2,Dayrun&gt;=11),IF(OffPeakEx=TRUE,MAX(0,(_xll.xSPRDOPT(Q91,($E91-'Pricing Inputs'!$X126*$D91),$CV91,0,($CQ91+IF(Smile=TRUE,VLOOKUP(MAX(-5,$H91-Q91),Volsmile,2),0)),$CT91,$CU91,($A91-DateToday)+15,ABS(Option-2),1)*DG91*8)),0),0))</f>
        <v xml:space="preserve"> </v>
      </c>
      <c r="BK91" s="358" t="str">
        <f t="shared" si="91"/>
        <v xml:space="preserve"> </v>
      </c>
      <c r="BL91" s="359" t="str">
        <f t="shared" si="92"/>
        <v xml:space="preserve"> </v>
      </c>
      <c r="BM91" s="359" t="str">
        <f t="shared" si="93"/>
        <v xml:space="preserve"> </v>
      </c>
      <c r="BN91" s="359" t="str">
        <f t="shared" si="94"/>
        <v xml:space="preserve"> </v>
      </c>
      <c r="BO91" s="359" t="str">
        <f t="shared" si="95"/>
        <v xml:space="preserve"> </v>
      </c>
      <c r="BP91" s="359" t="str">
        <f t="shared" si="96"/>
        <v xml:space="preserve"> </v>
      </c>
      <c r="BQ91" s="359" t="str">
        <f t="shared" si="97"/>
        <v xml:space="preserve"> </v>
      </c>
      <c r="BR91" s="359" t="str">
        <f t="shared" si="98"/>
        <v xml:space="preserve"> </v>
      </c>
      <c r="BS91" s="360" t="str">
        <f t="shared" si="99"/>
        <v xml:space="preserve"> </v>
      </c>
      <c r="BT91" s="361" t="str">
        <f t="shared" si="100"/>
        <v xml:space="preserve"> </v>
      </c>
      <c r="BU91" s="362" t="str">
        <f t="shared" si="101"/>
        <v xml:space="preserve"> </v>
      </c>
      <c r="BV91" s="362" t="str">
        <f t="shared" si="102"/>
        <v xml:space="preserve"> </v>
      </c>
      <c r="BW91" s="362" t="str">
        <f t="shared" si="103"/>
        <v xml:space="preserve"> </v>
      </c>
      <c r="BX91" s="362" t="str">
        <f t="shared" si="104"/>
        <v xml:space="preserve"> </v>
      </c>
      <c r="BY91" s="362" t="str">
        <f t="shared" si="105"/>
        <v xml:space="preserve"> </v>
      </c>
      <c r="BZ91" s="362" t="str">
        <f t="shared" si="106"/>
        <v xml:space="preserve"> </v>
      </c>
      <c r="CA91" s="362" t="str">
        <f t="shared" si="107"/>
        <v xml:space="preserve"> </v>
      </c>
      <c r="CB91" s="363" t="str">
        <f t="shared" si="108"/>
        <v xml:space="preserve"> </v>
      </c>
      <c r="CC91" s="366" t="str">
        <f t="shared" si="109"/>
        <v xml:space="preserve"> </v>
      </c>
      <c r="CD91" s="367" t="str">
        <f t="shared" si="110"/>
        <v xml:space="preserve"> </v>
      </c>
      <c r="CE91" s="367" t="str">
        <f t="shared" si="111"/>
        <v xml:space="preserve"> </v>
      </c>
      <c r="CF91" s="367" t="str">
        <f t="shared" si="112"/>
        <v xml:space="preserve"> </v>
      </c>
      <c r="CG91" s="367" t="str">
        <f t="shared" si="113"/>
        <v xml:space="preserve"> </v>
      </c>
      <c r="CH91" s="367" t="str">
        <f t="shared" si="114"/>
        <v xml:space="preserve"> </v>
      </c>
      <c r="CI91" s="367" t="str">
        <f t="shared" si="115"/>
        <v xml:space="preserve"> </v>
      </c>
      <c r="CJ91" s="367" t="str">
        <f t="shared" si="116"/>
        <v xml:space="preserve"> </v>
      </c>
      <c r="CK91" s="368" t="str">
        <f t="shared" si="117"/>
        <v xml:space="preserve"> </v>
      </c>
      <c r="CL91" s="369" t="str">
        <f t="shared" si="118"/>
        <v xml:space="preserve"> </v>
      </c>
      <c r="CM91" s="370" t="str">
        <f t="shared" si="165"/>
        <v xml:space="preserve"> </v>
      </c>
      <c r="CN91" s="370" t="str">
        <f t="shared" si="166"/>
        <v xml:space="preserve"> </v>
      </c>
      <c r="CO91" s="370" t="str">
        <f t="shared" si="167"/>
        <v xml:space="preserve"> </v>
      </c>
      <c r="CP91" s="370" t="str">
        <f t="shared" si="168"/>
        <v xml:space="preserve"> </v>
      </c>
      <c r="CQ91" s="370" t="str">
        <f t="shared" si="169"/>
        <v xml:space="preserve"> </v>
      </c>
      <c r="CR91" s="370" t="str">
        <f t="shared" si="119"/>
        <v xml:space="preserve"> </v>
      </c>
      <c r="CS91" s="370" t="str">
        <f t="shared" si="120"/>
        <v xml:space="preserve"> </v>
      </c>
      <c r="CT91" s="370" t="str">
        <f t="shared" si="121"/>
        <v xml:space="preserve"> </v>
      </c>
      <c r="CU91" s="370" t="str">
        <f>IF($A91="N/A"," ",IF('Pricing Inputs'!$AR$23=TRUE,Inputs!$S$22,VLOOKUP($A91,CorrelationTable,2,FALSE)))</f>
        <v xml:space="preserve"> </v>
      </c>
      <c r="CV91" s="371" t="str">
        <f>IF($A91="N/A"," ",F91+G91+(D91*('Pricing Inputs'!X126)))</f>
        <v xml:space="preserve"> </v>
      </c>
      <c r="CW91" s="372" t="str">
        <f>IF($A91="N/A"," ",IF(PV=1,0,'Pricing Inputs'!Y126))</f>
        <v xml:space="preserve"> </v>
      </c>
      <c r="CX91" s="373" t="str">
        <f t="shared" si="122"/>
        <v xml:space="preserve"> </v>
      </c>
      <c r="CY91" s="417" t="str">
        <f>IF($A91="N/A"," ",(IF(MONTH(A91)&gt;=4,IF(MONTH(A91)&lt;=10,Inputs!$S$26,Inputs!$S$27),Inputs!$S$27))*$CX91)</f>
        <v xml:space="preserve"> </v>
      </c>
      <c r="CZ91" s="374" t="str">
        <f t="shared" si="170"/>
        <v xml:space="preserve"> </v>
      </c>
      <c r="DA91" s="446" t="str">
        <f t="shared" si="171"/>
        <v xml:space="preserve"> </v>
      </c>
      <c r="DB91" s="375" t="str">
        <f t="shared" si="172"/>
        <v xml:space="preserve"> </v>
      </c>
      <c r="DC91" s="375" t="str">
        <f t="shared" si="173"/>
        <v xml:space="preserve"> </v>
      </c>
      <c r="DD91" s="376" t="str">
        <f t="shared" si="174"/>
        <v xml:space="preserve"> </v>
      </c>
      <c r="DE91" s="377" t="str">
        <f t="shared" si="175"/>
        <v xml:space="preserve"> </v>
      </c>
      <c r="DF91" s="378" t="str">
        <f t="shared" si="176"/>
        <v xml:space="preserve"> </v>
      </c>
      <c r="DG91" s="379" t="str">
        <f t="shared" si="177"/>
        <v xml:space="preserve"> </v>
      </c>
      <c r="DH91" s="380" t="str">
        <f>IF($A91="N/A"," ",IF(Option=1,$D91*Inputs!$S$15*SUM(AS91:BA91),0))</f>
        <v xml:space="preserve"> </v>
      </c>
      <c r="DI91" s="381" t="str">
        <f>IF($A91="N/A"," ",IF(Option=1,$D91*Inputs!$S$16*SUM(AS91:BA91),0))</f>
        <v xml:space="preserve"> </v>
      </c>
      <c r="DJ91" s="463" t="str">
        <f t="shared" si="178"/>
        <v xml:space="preserve"> </v>
      </c>
      <c r="DK91" s="463" t="str">
        <f t="shared" si="179"/>
        <v xml:space="preserve"> </v>
      </c>
      <c r="DL91" s="463" t="str">
        <f t="shared" si="180"/>
        <v xml:space="preserve"> </v>
      </c>
      <c r="DM91" s="463" t="str">
        <f t="shared" si="181"/>
        <v xml:space="preserve"> </v>
      </c>
    </row>
    <row r="92" spans="1:117" x14ac:dyDescent="0.2">
      <c r="A92" s="343" t="str">
        <f>IF(A91="N/A","N/A",IF(EDATE(A91,1)&gt;Inputs!$S$5,"N/A",EDATE(A91,1)))</f>
        <v>N/A</v>
      </c>
      <c r="B92" s="344" t="str">
        <f t="shared" si="123"/>
        <v xml:space="preserve"> </v>
      </c>
      <c r="C92" s="345" t="str">
        <f t="shared" si="124"/>
        <v xml:space="preserve"> </v>
      </c>
      <c r="D92" s="346" t="str">
        <f t="shared" si="125"/>
        <v xml:space="preserve"> </v>
      </c>
      <c r="E92" s="347" t="str">
        <f t="shared" si="126"/>
        <v xml:space="preserve"> </v>
      </c>
      <c r="F92" s="348" t="str">
        <f t="shared" si="127"/>
        <v xml:space="preserve"> </v>
      </c>
      <c r="G92" s="348" t="str">
        <f>IF(A92="N/A"," ",Perstart/VLOOKUP(Dayrun,'Pricing Inputs'!$AQ$4:$AS$14,3)/(CY92/CX92))</f>
        <v xml:space="preserve"> </v>
      </c>
      <c r="H92" s="349" t="str">
        <f t="shared" si="128"/>
        <v xml:space="preserve"> </v>
      </c>
      <c r="I92" s="350" t="str">
        <f t="shared" si="129"/>
        <v xml:space="preserve"> </v>
      </c>
      <c r="J92" s="351" t="str">
        <f t="shared" si="130"/>
        <v xml:space="preserve"> </v>
      </c>
      <c r="K92" s="351" t="str">
        <f t="shared" si="131"/>
        <v xml:space="preserve"> </v>
      </c>
      <c r="L92" s="351" t="str">
        <f t="shared" si="132"/>
        <v xml:space="preserve"> </v>
      </c>
      <c r="M92" s="351" t="str">
        <f t="shared" si="133"/>
        <v xml:space="preserve"> </v>
      </c>
      <c r="N92" s="351" t="str">
        <f t="shared" si="134"/>
        <v xml:space="preserve"> </v>
      </c>
      <c r="O92" s="351" t="str">
        <f t="shared" si="135"/>
        <v xml:space="preserve"> </v>
      </c>
      <c r="P92" s="351" t="str">
        <f t="shared" si="136"/>
        <v xml:space="preserve"> </v>
      </c>
      <c r="Q92" s="352" t="str">
        <f t="shared" si="137"/>
        <v xml:space="preserve"> </v>
      </c>
      <c r="R92" s="353" t="str">
        <f t="shared" si="138"/>
        <v xml:space="preserve"> </v>
      </c>
      <c r="S92" s="347" t="str">
        <f t="shared" si="139"/>
        <v xml:space="preserve"> </v>
      </c>
      <c r="T92" s="347" t="str">
        <f t="shared" si="140"/>
        <v xml:space="preserve"> </v>
      </c>
      <c r="U92" s="347" t="str">
        <f t="shared" si="141"/>
        <v xml:space="preserve"> </v>
      </c>
      <c r="V92" s="347" t="str">
        <f t="shared" si="142"/>
        <v xml:space="preserve"> </v>
      </c>
      <c r="W92" s="347" t="str">
        <f t="shared" si="143"/>
        <v xml:space="preserve"> </v>
      </c>
      <c r="X92" s="347" t="str">
        <f t="shared" si="144"/>
        <v xml:space="preserve"> </v>
      </c>
      <c r="Y92" s="347" t="str">
        <f t="shared" si="145"/>
        <v xml:space="preserve"> </v>
      </c>
      <c r="Z92" s="354" t="str">
        <f t="shared" si="146"/>
        <v xml:space="preserve"> </v>
      </c>
      <c r="AA92" s="350" t="str">
        <f>IF($A92="N/A"," ",IF(Dayrun&gt;=3,(MAX(0,(_xll.xSPRDOPT(I92,($E92-'Pricing Inputs'!$X127*$D92),$CV92,0,($CN92+IF(Smile=TRUE,VLOOKUP(MAX(-5,$H92-I92),Volsmile,2),0)),$CT92,$CU92,($A92-DateToday)+15,ABS(Option-2),0)-R92))),0))</f>
        <v xml:space="preserve"> </v>
      </c>
      <c r="AB92" s="351" t="str">
        <f>IF($A92="N/A"," ",IF(Dayrun&gt;=6,MAX(0,(_xll.xSPRDOPT(J92,($E92-'Pricing Inputs'!$X127*$D92),$CV92,0,($CN92+IF(Smile=TRUE,VLOOKUP(MAX(-5,$H92-J92),Volsmile,2),0)),$CT92,$CU92,($A92-DateToday)+15,ABS(Option-2),0)-S92)),0))</f>
        <v xml:space="preserve"> </v>
      </c>
      <c r="AC92" s="351" t="str">
        <f>IF($A92="N/A"," ",IF(OR(Dayrun&lt;=2,Dayrun&gt;=9),IF(OffPeakEx=TRUE,MAX(0,(_xll.xSPRDOPT(K92,($E92-'Pricing Inputs'!$X127*$D92),$CV92,0,($CQ92+IF(Smile=TRUE,VLOOKUP(MAX(-5,$H92-K92),Volsmile,2),0)),$CT92,$CU92,($A92-DateToday)+15,ABS(Option-2),0)-T92)),0),0))</f>
        <v xml:space="preserve"> </v>
      </c>
      <c r="AD92" s="351" t="str">
        <f>IF($A92="N/A"," ",IF(OR(Dayrun=1,Dayrun=4,Dayrun=5,Dayrun=7,Dayrun=8,Dayrun=10,Dayrun=11),MAX(0,(_xll.xSPRDOPT(L92,($E92-'Pricing Inputs'!$X127*$D92),$CV92,0,($CQ92+IF(Smile=TRUE,VLOOKUP(MAX(-5,$H92-L92),Volsmile,2),0)),$CT92,$CU92,($A92-DateToday)+15,ABS(Option-2),0)-U92)),0))</f>
        <v xml:space="preserve"> </v>
      </c>
      <c r="AE92" s="351" t="str">
        <f>IF($A92="N/A"," ",IF(OR(Dayrun=1,Dayrun=7,Dayrun=8,Dayrun=10,Dayrun=11),MAX(0,(_xll.xSPRDOPT(M92,($E92-'Pricing Inputs'!$X127*$D92),$CV92,0,($CQ92+IF(Smile=TRUE,VLOOKUP(MAX(-5,$H92-M92),Volsmile,2),0)),$CT92,$CU92,($A92-DateToday)+15,ABS(Option-2),0)-V92)),0))</f>
        <v xml:space="preserve"> </v>
      </c>
      <c r="AF92" s="351" t="str">
        <f>IF($A92="N/A"," ",IF(OR(Dayrun&lt;=2,Dayrun&gt;=10),IF(OffPeakEx=TRUE,MAX(0,(_xll.xSPRDOPT(N92,($E92-'Pricing Inputs'!$X127*$D92),$CV92,0,($CQ92+IF(Smile=TRUE,VLOOKUP(MAX(-5,$H92-N92),Volsmile,2),0)),$CT92,$CU92,($A92-DateToday)+15,ABS(Option-2),0)-W92)),0),0))</f>
        <v xml:space="preserve"> </v>
      </c>
      <c r="AG92" s="351" t="str">
        <f>IF($A92="N/A"," ",IF(OR(Dayrun=1,Dayrun=5,Dayrun=8,Dayrun=11),MAX(0,(_xll.xSPRDOPT(O92,($E92-'Pricing Inputs'!$X127*$D92),$CV92,0,($CQ92+IF(Smile=TRUE,VLOOKUP(MAX(-5,$H92-O92),Volsmile,2),0)),$CT92,$CU92,($A92-DateToday)+15,ABS(Option-2),0)-X92)),0))</f>
        <v xml:space="preserve"> </v>
      </c>
      <c r="AH92" s="351" t="str">
        <f>IF($A92="N/A"," ",IF(OR(Dayrun=1,Dayrun=8,Dayrun=11),MAX(0,(_xll.xSPRDOPT(P92,($E92-'Pricing Inputs'!$X127*$D92),$CV92,0,($CQ92+IF(Smile=TRUE,VLOOKUP(MAX(-5,$H92-P92),Volsmile,2),0)),$CT92,$CU92,($A92-DateToday)+15,ABS(Option-2),0)-Y92)),0))</f>
        <v xml:space="preserve"> </v>
      </c>
      <c r="AI92" s="351" t="str">
        <f>IF($A92="N/A"," ",IF(OR(Dayrun&lt;=2,Dayrun&gt;=11),IF(OffPeakEx=TRUE,MAX(0,(_xll.xSPRDOPT(Q92,($E92-'Pricing Inputs'!$X127*$D92),$CV92,0,($CQ92+IF(Smile=TRUE,VLOOKUP(MAX(-5,$H92-Q92),Volsmile,2),0)),$CT92,$CU92,($A92-DateToday)+15,ABS(Option-2),0)-Z92)),0),0))</f>
        <v xml:space="preserve"> </v>
      </c>
      <c r="AJ92" s="355" t="str">
        <f t="shared" si="147"/>
        <v xml:space="preserve"> </v>
      </c>
      <c r="AK92" s="356" t="str">
        <f t="shared" si="148"/>
        <v xml:space="preserve"> </v>
      </c>
      <c r="AL92" s="356" t="str">
        <f t="shared" si="149"/>
        <v xml:space="preserve"> </v>
      </c>
      <c r="AM92" s="356" t="str">
        <f t="shared" si="150"/>
        <v xml:space="preserve"> </v>
      </c>
      <c r="AN92" s="356" t="str">
        <f t="shared" si="151"/>
        <v xml:space="preserve"> </v>
      </c>
      <c r="AO92" s="356" t="str">
        <f t="shared" si="152"/>
        <v xml:space="preserve"> </v>
      </c>
      <c r="AP92" s="356" t="str">
        <f t="shared" si="153"/>
        <v xml:space="preserve"> </v>
      </c>
      <c r="AQ92" s="356" t="str">
        <f t="shared" si="154"/>
        <v xml:space="preserve"> </v>
      </c>
      <c r="AR92" s="357" t="str">
        <f t="shared" si="155"/>
        <v xml:space="preserve"> </v>
      </c>
      <c r="AS92" s="364" t="str">
        <f t="shared" si="156"/>
        <v xml:space="preserve"> </v>
      </c>
      <c r="AT92" s="364" t="str">
        <f t="shared" si="157"/>
        <v xml:space="preserve"> </v>
      </c>
      <c r="AU92" s="364" t="str">
        <f t="shared" si="158"/>
        <v xml:space="preserve"> </v>
      </c>
      <c r="AV92" s="364" t="str">
        <f t="shared" si="159"/>
        <v xml:space="preserve"> </v>
      </c>
      <c r="AW92" s="364" t="str">
        <f t="shared" si="160"/>
        <v xml:space="preserve"> </v>
      </c>
      <c r="AX92" s="364" t="str">
        <f t="shared" si="161"/>
        <v xml:space="preserve"> </v>
      </c>
      <c r="AY92" s="364" t="str">
        <f t="shared" si="162"/>
        <v xml:space="preserve"> </v>
      </c>
      <c r="AZ92" s="364" t="str">
        <f t="shared" si="163"/>
        <v xml:space="preserve"> </v>
      </c>
      <c r="BA92" s="365" t="str">
        <f t="shared" si="164"/>
        <v xml:space="preserve"> </v>
      </c>
      <c r="BB92" s="461" t="str">
        <f>IF($A92="N/A"," ",IF(Dayrun&gt;=3,(MAX(0,(_xll.xSPRDOPT(I92,($E92-'Pricing Inputs'!$X127*$D92),$CV92,0,($CN92+IF(Smile=TRUE,VLOOKUP(MAX(-5,$H92-I92),Volsmile,2),0)),$CT92,$CU92,($A92-DateToday)+15,ABS(Option-2),1)*DE92*8))),0))</f>
        <v xml:space="preserve"> </v>
      </c>
      <c r="BC92" s="460" t="str">
        <f>IF($A92="N/A"," ",IF(Dayrun&gt;=6,MAX(0,(_xll.xSPRDOPT(J92,($E92-'Pricing Inputs'!$X127*$D92),$CV92,0,($CN92+IF(Smile=TRUE,VLOOKUP(MAX(-5,$H92-J92),Volsmile,2),0)),$CT92,$CU92,($A92-DateToday)+15,ABS(Option-2),1)*DE92*8)),0))</f>
        <v xml:space="preserve"> </v>
      </c>
      <c r="BD92" s="460" t="str">
        <f>IF($A92="N/A"," ",IF(OR(Dayrun&lt;=2,Dayrun&gt;=9),IF(OffPeakEx=TRUE,MAX(0,(_xll.xSPRDOPT(K92,($E92-'Pricing Inputs'!$X127*$D92),$CV92,0,($CQ92+IF(Smile=TRUE,VLOOKUP(MAX(-5,$H92-K92),Volsmile,2),0)),$CT92,$CU92,($A92-DateToday)+15,ABS(Option-2),1)*DE92*8)),0),0))</f>
        <v xml:space="preserve"> </v>
      </c>
      <c r="BE92" s="460" t="str">
        <f>IF($A92="N/A"," ",IF(OR(Dayrun=1,Dayrun=4,Dayrun=5,Dayrun=7,Dayrun=8,Dayrun=10,Dayrun=11),MAX(0,(_xll.xSPRDOPT(L92,($E92-'Pricing Inputs'!$X127*$D92),$CV92,0,($CQ92+IF(Smile=TRUE,VLOOKUP(MAX(-5,$H92-L92),Volsmile,2),0)),$CT92,$CU92,($A92-DateToday)+15,ABS(Option-2),1)*DF92*8)),0))</f>
        <v xml:space="preserve"> </v>
      </c>
      <c r="BF92" s="460" t="str">
        <f>IF($A92="N/A"," ",IF(OR(Dayrun=1,Dayrun=7,Dayrun=8,Dayrun=10,Dayrun=11),MAX(0,(_xll.xSPRDOPT(M92,($E92-'Pricing Inputs'!$X127*$D92),$CV92,0,($CQ92+IF(Smile=TRUE,VLOOKUP(MAX(-5,$H92-M92),Volsmile,2),0)),$CT92,$CU92,($A92-DateToday)+15,ABS(Option-2),1)*DF92*8)),0))</f>
        <v xml:space="preserve"> </v>
      </c>
      <c r="BG92" s="460" t="str">
        <f>IF($A92="N/A"," ",IF(OR(Dayrun&lt;=2,Dayrun&gt;=10),IF(OffPeakEx=TRUE,MAX(0,(_xll.xSPRDOPT(N92,($E92-'Pricing Inputs'!$X127*$D92),$CV92,0,($CQ92+IF(Smile=TRUE,VLOOKUP(MAX(-5,$H92-N92),Volsmile,2),0)),$CT92,$CU92,($A92-DateToday)+15,ABS(Option-2),1)*DF92*8)),0),0))</f>
        <v xml:space="preserve"> </v>
      </c>
      <c r="BH92" s="460" t="str">
        <f>IF($A92="N/A"," ",IF(OR(Dayrun=1,Dayrun=5,Dayrun=8,Dayrun=11),MAX(0,(_xll.xSPRDOPT(O92,($E92-'Pricing Inputs'!$X127*$D92),$CV92,0,($CQ92+IF(Smile=TRUE,VLOOKUP(MAX(-5,$H92-O92),Volsmile,2),0)),$CT92,$CU92,($A92-DateToday)+15,ABS(Option-2),1)*DG92*8)),0))</f>
        <v xml:space="preserve"> </v>
      </c>
      <c r="BI92" s="460" t="str">
        <f>IF($A92="N/A"," ",IF(OR(Dayrun=1,Dayrun=8,Dayrun=11),MAX(0,(_xll.xSPRDOPT(P92,($E92-'Pricing Inputs'!$X127*$D92),$CV92,0,($CQ92+IF(Smile=TRUE,VLOOKUP(MAX(-5,$H92-P92),Volsmile,2),0)),$CT92,$CU92,($A92-DateToday)+15,ABS(Option-2),1)*DG92*8)),0))</f>
        <v xml:space="preserve"> </v>
      </c>
      <c r="BJ92" s="462" t="str">
        <f>IF($A92="N/A"," ",IF(OR(Dayrun&lt;=2,Dayrun&gt;=11),IF(OffPeakEx=TRUE,MAX(0,(_xll.xSPRDOPT(Q92,($E92-'Pricing Inputs'!$X127*$D92),$CV92,0,($CQ92+IF(Smile=TRUE,VLOOKUP(MAX(-5,$H92-Q92),Volsmile,2),0)),$CT92,$CU92,($A92-DateToday)+15,ABS(Option-2),1)*DG92*8)),0),0))</f>
        <v xml:space="preserve"> </v>
      </c>
      <c r="BK92" s="358" t="str">
        <f t="shared" si="91"/>
        <v xml:space="preserve"> </v>
      </c>
      <c r="BL92" s="359" t="str">
        <f t="shared" si="92"/>
        <v xml:space="preserve"> </v>
      </c>
      <c r="BM92" s="359" t="str">
        <f t="shared" si="93"/>
        <v xml:space="preserve"> </v>
      </c>
      <c r="BN92" s="359" t="str">
        <f t="shared" si="94"/>
        <v xml:space="preserve"> </v>
      </c>
      <c r="BO92" s="359" t="str">
        <f t="shared" si="95"/>
        <v xml:space="preserve"> </v>
      </c>
      <c r="BP92" s="359" t="str">
        <f t="shared" si="96"/>
        <v xml:space="preserve"> </v>
      </c>
      <c r="BQ92" s="359" t="str">
        <f t="shared" si="97"/>
        <v xml:space="preserve"> </v>
      </c>
      <c r="BR92" s="359" t="str">
        <f t="shared" si="98"/>
        <v xml:space="preserve"> </v>
      </c>
      <c r="BS92" s="360" t="str">
        <f t="shared" si="99"/>
        <v xml:space="preserve"> </v>
      </c>
      <c r="BT92" s="361" t="str">
        <f t="shared" si="100"/>
        <v xml:space="preserve"> </v>
      </c>
      <c r="BU92" s="362" t="str">
        <f t="shared" si="101"/>
        <v xml:space="preserve"> </v>
      </c>
      <c r="BV92" s="362" t="str">
        <f t="shared" si="102"/>
        <v xml:space="preserve"> </v>
      </c>
      <c r="BW92" s="362" t="str">
        <f t="shared" si="103"/>
        <v xml:space="preserve"> </v>
      </c>
      <c r="BX92" s="362" t="str">
        <f t="shared" si="104"/>
        <v xml:space="preserve"> </v>
      </c>
      <c r="BY92" s="362" t="str">
        <f t="shared" si="105"/>
        <v xml:space="preserve"> </v>
      </c>
      <c r="BZ92" s="362" t="str">
        <f t="shared" si="106"/>
        <v xml:space="preserve"> </v>
      </c>
      <c r="CA92" s="362" t="str">
        <f t="shared" si="107"/>
        <v xml:space="preserve"> </v>
      </c>
      <c r="CB92" s="363" t="str">
        <f t="shared" si="108"/>
        <v xml:space="preserve"> </v>
      </c>
      <c r="CC92" s="366" t="str">
        <f t="shared" si="109"/>
        <v xml:space="preserve"> </v>
      </c>
      <c r="CD92" s="367" t="str">
        <f t="shared" si="110"/>
        <v xml:space="preserve"> </v>
      </c>
      <c r="CE92" s="367" t="str">
        <f t="shared" si="111"/>
        <v xml:space="preserve"> </v>
      </c>
      <c r="CF92" s="367" t="str">
        <f t="shared" si="112"/>
        <v xml:space="preserve"> </v>
      </c>
      <c r="CG92" s="367" t="str">
        <f t="shared" si="113"/>
        <v xml:space="preserve"> </v>
      </c>
      <c r="CH92" s="367" t="str">
        <f t="shared" si="114"/>
        <v xml:space="preserve"> </v>
      </c>
      <c r="CI92" s="367" t="str">
        <f t="shared" si="115"/>
        <v xml:space="preserve"> </v>
      </c>
      <c r="CJ92" s="367" t="str">
        <f t="shared" si="116"/>
        <v xml:space="preserve"> </v>
      </c>
      <c r="CK92" s="368" t="str">
        <f t="shared" si="117"/>
        <v xml:space="preserve"> </v>
      </c>
      <c r="CL92" s="369" t="str">
        <f t="shared" si="118"/>
        <v xml:space="preserve"> </v>
      </c>
      <c r="CM92" s="370" t="str">
        <f t="shared" si="165"/>
        <v xml:space="preserve"> </v>
      </c>
      <c r="CN92" s="370" t="str">
        <f t="shared" si="166"/>
        <v xml:space="preserve"> </v>
      </c>
      <c r="CO92" s="370" t="str">
        <f t="shared" si="167"/>
        <v xml:space="preserve"> </v>
      </c>
      <c r="CP92" s="370" t="str">
        <f t="shared" si="168"/>
        <v xml:space="preserve"> </v>
      </c>
      <c r="CQ92" s="370" t="str">
        <f t="shared" si="169"/>
        <v xml:space="preserve"> </v>
      </c>
      <c r="CR92" s="370" t="str">
        <f t="shared" si="119"/>
        <v xml:space="preserve"> </v>
      </c>
      <c r="CS92" s="370" t="str">
        <f t="shared" si="120"/>
        <v xml:space="preserve"> </v>
      </c>
      <c r="CT92" s="370" t="str">
        <f t="shared" si="121"/>
        <v xml:space="preserve"> </v>
      </c>
      <c r="CU92" s="370" t="str">
        <f>IF($A92="N/A"," ",IF('Pricing Inputs'!$AR$23=TRUE,Inputs!$S$22,VLOOKUP($A92,CorrelationTable,2,FALSE)))</f>
        <v xml:space="preserve"> </v>
      </c>
      <c r="CV92" s="371" t="str">
        <f>IF($A92="N/A"," ",F92+G92+(D92*('Pricing Inputs'!X127)))</f>
        <v xml:space="preserve"> </v>
      </c>
      <c r="CW92" s="372" t="str">
        <f>IF($A92="N/A"," ",IF(PV=1,0,'Pricing Inputs'!Y127))</f>
        <v xml:space="preserve"> </v>
      </c>
      <c r="CX92" s="373" t="str">
        <f t="shared" si="122"/>
        <v xml:space="preserve"> </v>
      </c>
      <c r="CY92" s="417" t="str">
        <f>IF($A92="N/A"," ",(IF(MONTH(A92)&gt;=4,IF(MONTH(A92)&lt;=10,Inputs!$S$26,Inputs!$S$27),Inputs!$S$27))*$CX92)</f>
        <v xml:space="preserve"> </v>
      </c>
      <c r="CZ92" s="374" t="str">
        <f t="shared" si="170"/>
        <v xml:space="preserve"> </v>
      </c>
      <c r="DA92" s="446" t="str">
        <f t="shared" si="171"/>
        <v xml:space="preserve"> </v>
      </c>
      <c r="DB92" s="375" t="str">
        <f t="shared" si="172"/>
        <v xml:space="preserve"> </v>
      </c>
      <c r="DC92" s="375" t="str">
        <f t="shared" si="173"/>
        <v xml:space="preserve"> </v>
      </c>
      <c r="DD92" s="376" t="str">
        <f t="shared" si="174"/>
        <v xml:space="preserve"> </v>
      </c>
      <c r="DE92" s="377" t="str">
        <f t="shared" si="175"/>
        <v xml:space="preserve"> </v>
      </c>
      <c r="DF92" s="378" t="str">
        <f t="shared" si="176"/>
        <v xml:space="preserve"> </v>
      </c>
      <c r="DG92" s="379" t="str">
        <f t="shared" si="177"/>
        <v xml:space="preserve"> </v>
      </c>
      <c r="DH92" s="380" t="str">
        <f>IF($A92="N/A"," ",IF(Option=1,$D92*Inputs!$S$15*SUM(AS92:BA92),0))</f>
        <v xml:space="preserve"> </v>
      </c>
      <c r="DI92" s="381" t="str">
        <f>IF($A92="N/A"," ",IF(Option=1,$D92*Inputs!$S$16*SUM(AS92:BA92),0))</f>
        <v xml:space="preserve"> </v>
      </c>
      <c r="DJ92" s="463" t="str">
        <f t="shared" si="178"/>
        <v xml:space="preserve"> </v>
      </c>
      <c r="DK92" s="463" t="str">
        <f t="shared" si="179"/>
        <v xml:space="preserve"> </v>
      </c>
      <c r="DL92" s="463" t="str">
        <f t="shared" si="180"/>
        <v xml:space="preserve"> </v>
      </c>
      <c r="DM92" s="463" t="str">
        <f t="shared" si="181"/>
        <v xml:space="preserve"> </v>
      </c>
    </row>
    <row r="93" spans="1:117" x14ac:dyDescent="0.2">
      <c r="A93" s="343" t="str">
        <f>IF(A92="N/A","N/A",IF(EDATE(A92,1)&gt;Inputs!$S$5,"N/A",EDATE(A92,1)))</f>
        <v>N/A</v>
      </c>
      <c r="B93" s="344" t="str">
        <f t="shared" si="123"/>
        <v xml:space="preserve"> </v>
      </c>
      <c r="C93" s="345" t="str">
        <f t="shared" si="124"/>
        <v xml:space="preserve"> </v>
      </c>
      <c r="D93" s="346" t="str">
        <f t="shared" si="125"/>
        <v xml:space="preserve"> </v>
      </c>
      <c r="E93" s="347" t="str">
        <f t="shared" si="126"/>
        <v xml:space="preserve"> </v>
      </c>
      <c r="F93" s="348" t="str">
        <f t="shared" si="127"/>
        <v xml:space="preserve"> </v>
      </c>
      <c r="G93" s="348" t="str">
        <f>IF(A93="N/A"," ",Perstart/VLOOKUP(Dayrun,'Pricing Inputs'!$AQ$4:$AS$14,3)/(CY93/CX93))</f>
        <v xml:space="preserve"> </v>
      </c>
      <c r="H93" s="349" t="str">
        <f t="shared" si="128"/>
        <v xml:space="preserve"> </v>
      </c>
      <c r="I93" s="350" t="str">
        <f t="shared" si="129"/>
        <v xml:space="preserve"> </v>
      </c>
      <c r="J93" s="351" t="str">
        <f t="shared" si="130"/>
        <v xml:space="preserve"> </v>
      </c>
      <c r="K93" s="351" t="str">
        <f t="shared" si="131"/>
        <v xml:space="preserve"> </v>
      </c>
      <c r="L93" s="351" t="str">
        <f t="shared" si="132"/>
        <v xml:space="preserve"> </v>
      </c>
      <c r="M93" s="351" t="str">
        <f t="shared" si="133"/>
        <v xml:space="preserve"> </v>
      </c>
      <c r="N93" s="351" t="str">
        <f t="shared" si="134"/>
        <v xml:space="preserve"> </v>
      </c>
      <c r="O93" s="351" t="str">
        <f t="shared" si="135"/>
        <v xml:space="preserve"> </v>
      </c>
      <c r="P93" s="351" t="str">
        <f t="shared" si="136"/>
        <v xml:space="preserve"> </v>
      </c>
      <c r="Q93" s="352" t="str">
        <f t="shared" si="137"/>
        <v xml:space="preserve"> </v>
      </c>
      <c r="R93" s="353" t="str">
        <f t="shared" si="138"/>
        <v xml:space="preserve"> </v>
      </c>
      <c r="S93" s="347" t="str">
        <f t="shared" si="139"/>
        <v xml:space="preserve"> </v>
      </c>
      <c r="T93" s="347" t="str">
        <f t="shared" si="140"/>
        <v xml:space="preserve"> </v>
      </c>
      <c r="U93" s="347" t="str">
        <f t="shared" si="141"/>
        <v xml:space="preserve"> </v>
      </c>
      <c r="V93" s="347" t="str">
        <f t="shared" si="142"/>
        <v xml:space="preserve"> </v>
      </c>
      <c r="W93" s="347" t="str">
        <f t="shared" si="143"/>
        <v xml:space="preserve"> </v>
      </c>
      <c r="X93" s="347" t="str">
        <f t="shared" si="144"/>
        <v xml:space="preserve"> </v>
      </c>
      <c r="Y93" s="347" t="str">
        <f t="shared" si="145"/>
        <v xml:space="preserve"> </v>
      </c>
      <c r="Z93" s="354" t="str">
        <f t="shared" si="146"/>
        <v xml:space="preserve"> </v>
      </c>
      <c r="AA93" s="350" t="str">
        <f>IF($A93="N/A"," ",IF(Dayrun&gt;=3,(MAX(0,(_xll.xSPRDOPT(I93,($E93-'Pricing Inputs'!$X128*$D93),$CV93,0,($CN93+IF(Smile=TRUE,VLOOKUP(MAX(-5,$H93-I93),Volsmile,2),0)),$CT93,$CU93,($A93-DateToday)+15,ABS(Option-2),0)-R93))),0))</f>
        <v xml:space="preserve"> </v>
      </c>
      <c r="AB93" s="351" t="str">
        <f>IF($A93="N/A"," ",IF(Dayrun&gt;=6,MAX(0,(_xll.xSPRDOPT(J93,($E93-'Pricing Inputs'!$X128*$D93),$CV93,0,($CN93+IF(Smile=TRUE,VLOOKUP(MAX(-5,$H93-J93),Volsmile,2),0)),$CT93,$CU93,($A93-DateToday)+15,ABS(Option-2),0)-S93)),0))</f>
        <v xml:space="preserve"> </v>
      </c>
      <c r="AC93" s="351" t="str">
        <f>IF($A93="N/A"," ",IF(OR(Dayrun&lt;=2,Dayrun&gt;=9),IF(OffPeakEx=TRUE,MAX(0,(_xll.xSPRDOPT(K93,($E93-'Pricing Inputs'!$X128*$D93),$CV93,0,($CQ93+IF(Smile=TRUE,VLOOKUP(MAX(-5,$H93-K93),Volsmile,2),0)),$CT93,$CU93,($A93-DateToday)+15,ABS(Option-2),0)-T93)),0),0))</f>
        <v xml:space="preserve"> </v>
      </c>
      <c r="AD93" s="351" t="str">
        <f>IF($A93="N/A"," ",IF(OR(Dayrun=1,Dayrun=4,Dayrun=5,Dayrun=7,Dayrun=8,Dayrun=10,Dayrun=11),MAX(0,(_xll.xSPRDOPT(L93,($E93-'Pricing Inputs'!$X128*$D93),$CV93,0,($CQ93+IF(Smile=TRUE,VLOOKUP(MAX(-5,$H93-L93),Volsmile,2),0)),$CT93,$CU93,($A93-DateToday)+15,ABS(Option-2),0)-U93)),0))</f>
        <v xml:space="preserve"> </v>
      </c>
      <c r="AE93" s="351" t="str">
        <f>IF($A93="N/A"," ",IF(OR(Dayrun=1,Dayrun=7,Dayrun=8,Dayrun=10,Dayrun=11),MAX(0,(_xll.xSPRDOPT(M93,($E93-'Pricing Inputs'!$X128*$D93),$CV93,0,($CQ93+IF(Smile=TRUE,VLOOKUP(MAX(-5,$H93-M93),Volsmile,2),0)),$CT93,$CU93,($A93-DateToday)+15,ABS(Option-2),0)-V93)),0))</f>
        <v xml:space="preserve"> </v>
      </c>
      <c r="AF93" s="351" t="str">
        <f>IF($A93="N/A"," ",IF(OR(Dayrun&lt;=2,Dayrun&gt;=10),IF(OffPeakEx=TRUE,MAX(0,(_xll.xSPRDOPT(N93,($E93-'Pricing Inputs'!$X128*$D93),$CV93,0,($CQ93+IF(Smile=TRUE,VLOOKUP(MAX(-5,$H93-N93),Volsmile,2),0)),$CT93,$CU93,($A93-DateToday)+15,ABS(Option-2),0)-W93)),0),0))</f>
        <v xml:space="preserve"> </v>
      </c>
      <c r="AG93" s="351" t="str">
        <f>IF($A93="N/A"," ",IF(OR(Dayrun=1,Dayrun=5,Dayrun=8,Dayrun=11),MAX(0,(_xll.xSPRDOPT(O93,($E93-'Pricing Inputs'!$X128*$D93),$CV93,0,($CQ93+IF(Smile=TRUE,VLOOKUP(MAX(-5,$H93-O93),Volsmile,2),0)),$CT93,$CU93,($A93-DateToday)+15,ABS(Option-2),0)-X93)),0))</f>
        <v xml:space="preserve"> </v>
      </c>
      <c r="AH93" s="351" t="str">
        <f>IF($A93="N/A"," ",IF(OR(Dayrun=1,Dayrun=8,Dayrun=11),MAX(0,(_xll.xSPRDOPT(P93,($E93-'Pricing Inputs'!$X128*$D93),$CV93,0,($CQ93+IF(Smile=TRUE,VLOOKUP(MAX(-5,$H93-P93),Volsmile,2),0)),$CT93,$CU93,($A93-DateToday)+15,ABS(Option-2),0)-Y93)),0))</f>
        <v xml:space="preserve"> </v>
      </c>
      <c r="AI93" s="351" t="str">
        <f>IF($A93="N/A"," ",IF(OR(Dayrun&lt;=2,Dayrun&gt;=11),IF(OffPeakEx=TRUE,MAX(0,(_xll.xSPRDOPT(Q93,($E93-'Pricing Inputs'!$X128*$D93),$CV93,0,($CQ93+IF(Smile=TRUE,VLOOKUP(MAX(-5,$H93-Q93),Volsmile,2),0)),$CT93,$CU93,($A93-DateToday)+15,ABS(Option-2),0)-Z93)),0),0))</f>
        <v xml:space="preserve"> </v>
      </c>
      <c r="AJ93" s="355" t="str">
        <f t="shared" si="147"/>
        <v xml:space="preserve"> </v>
      </c>
      <c r="AK93" s="356" t="str">
        <f t="shared" si="148"/>
        <v xml:space="preserve"> </v>
      </c>
      <c r="AL93" s="356" t="str">
        <f t="shared" si="149"/>
        <v xml:space="preserve"> </v>
      </c>
      <c r="AM93" s="356" t="str">
        <f t="shared" si="150"/>
        <v xml:space="preserve"> </v>
      </c>
      <c r="AN93" s="356" t="str">
        <f t="shared" si="151"/>
        <v xml:space="preserve"> </v>
      </c>
      <c r="AO93" s="356" t="str">
        <f t="shared" si="152"/>
        <v xml:space="preserve"> </v>
      </c>
      <c r="AP93" s="356" t="str">
        <f t="shared" si="153"/>
        <v xml:space="preserve"> </v>
      </c>
      <c r="AQ93" s="356" t="str">
        <f t="shared" si="154"/>
        <v xml:space="preserve"> </v>
      </c>
      <c r="AR93" s="357" t="str">
        <f t="shared" si="155"/>
        <v xml:space="preserve"> </v>
      </c>
      <c r="AS93" s="364" t="str">
        <f t="shared" si="156"/>
        <v xml:space="preserve"> </v>
      </c>
      <c r="AT93" s="364" t="str">
        <f t="shared" si="157"/>
        <v xml:space="preserve"> </v>
      </c>
      <c r="AU93" s="364" t="str">
        <f t="shared" si="158"/>
        <v xml:space="preserve"> </v>
      </c>
      <c r="AV93" s="364" t="str">
        <f t="shared" si="159"/>
        <v xml:space="preserve"> </v>
      </c>
      <c r="AW93" s="364" t="str">
        <f t="shared" si="160"/>
        <v xml:space="preserve"> </v>
      </c>
      <c r="AX93" s="364" t="str">
        <f t="shared" si="161"/>
        <v xml:space="preserve"> </v>
      </c>
      <c r="AY93" s="364" t="str">
        <f t="shared" si="162"/>
        <v xml:space="preserve"> </v>
      </c>
      <c r="AZ93" s="364" t="str">
        <f t="shared" si="163"/>
        <v xml:space="preserve"> </v>
      </c>
      <c r="BA93" s="365" t="str">
        <f t="shared" si="164"/>
        <v xml:space="preserve"> </v>
      </c>
      <c r="BB93" s="461" t="str">
        <f>IF($A93="N/A"," ",IF(Dayrun&gt;=3,(MAX(0,(_xll.xSPRDOPT(I93,($E93-'Pricing Inputs'!$X128*$D93),$CV93,0,($CN93+IF(Smile=TRUE,VLOOKUP(MAX(-5,$H93-I93),Volsmile,2),0)),$CT93,$CU93,($A93-DateToday)+15,ABS(Option-2),1)*DE93*8))),0))</f>
        <v xml:space="preserve"> </v>
      </c>
      <c r="BC93" s="460" t="str">
        <f>IF($A93="N/A"," ",IF(Dayrun&gt;=6,MAX(0,(_xll.xSPRDOPT(J93,($E93-'Pricing Inputs'!$X128*$D93),$CV93,0,($CN93+IF(Smile=TRUE,VLOOKUP(MAX(-5,$H93-J93),Volsmile,2),0)),$CT93,$CU93,($A93-DateToday)+15,ABS(Option-2),1)*DE93*8)),0))</f>
        <v xml:space="preserve"> </v>
      </c>
      <c r="BD93" s="460" t="str">
        <f>IF($A93="N/A"," ",IF(OR(Dayrun&lt;=2,Dayrun&gt;=9),IF(OffPeakEx=TRUE,MAX(0,(_xll.xSPRDOPT(K93,($E93-'Pricing Inputs'!$X128*$D93),$CV93,0,($CQ93+IF(Smile=TRUE,VLOOKUP(MAX(-5,$H93-K93),Volsmile,2),0)),$CT93,$CU93,($A93-DateToday)+15,ABS(Option-2),1)*DE93*8)),0),0))</f>
        <v xml:space="preserve"> </v>
      </c>
      <c r="BE93" s="460" t="str">
        <f>IF($A93="N/A"," ",IF(OR(Dayrun=1,Dayrun=4,Dayrun=5,Dayrun=7,Dayrun=8,Dayrun=10,Dayrun=11),MAX(0,(_xll.xSPRDOPT(L93,($E93-'Pricing Inputs'!$X128*$D93),$CV93,0,($CQ93+IF(Smile=TRUE,VLOOKUP(MAX(-5,$H93-L93),Volsmile,2),0)),$CT93,$CU93,($A93-DateToday)+15,ABS(Option-2),1)*DF93*8)),0))</f>
        <v xml:space="preserve"> </v>
      </c>
      <c r="BF93" s="460" t="str">
        <f>IF($A93="N/A"," ",IF(OR(Dayrun=1,Dayrun=7,Dayrun=8,Dayrun=10,Dayrun=11),MAX(0,(_xll.xSPRDOPT(M93,($E93-'Pricing Inputs'!$X128*$D93),$CV93,0,($CQ93+IF(Smile=TRUE,VLOOKUP(MAX(-5,$H93-M93),Volsmile,2),0)),$CT93,$CU93,($A93-DateToday)+15,ABS(Option-2),1)*DF93*8)),0))</f>
        <v xml:space="preserve"> </v>
      </c>
      <c r="BG93" s="460" t="str">
        <f>IF($A93="N/A"," ",IF(OR(Dayrun&lt;=2,Dayrun&gt;=10),IF(OffPeakEx=TRUE,MAX(0,(_xll.xSPRDOPT(N93,($E93-'Pricing Inputs'!$X128*$D93),$CV93,0,($CQ93+IF(Smile=TRUE,VLOOKUP(MAX(-5,$H93-N93),Volsmile,2),0)),$CT93,$CU93,($A93-DateToday)+15,ABS(Option-2),1)*DF93*8)),0),0))</f>
        <v xml:space="preserve"> </v>
      </c>
      <c r="BH93" s="460" t="str">
        <f>IF($A93="N/A"," ",IF(OR(Dayrun=1,Dayrun=5,Dayrun=8,Dayrun=11),MAX(0,(_xll.xSPRDOPT(O93,($E93-'Pricing Inputs'!$X128*$D93),$CV93,0,($CQ93+IF(Smile=TRUE,VLOOKUP(MAX(-5,$H93-O93),Volsmile,2),0)),$CT93,$CU93,($A93-DateToday)+15,ABS(Option-2),1)*DG93*8)),0))</f>
        <v xml:space="preserve"> </v>
      </c>
      <c r="BI93" s="460" t="str">
        <f>IF($A93="N/A"," ",IF(OR(Dayrun=1,Dayrun=8,Dayrun=11),MAX(0,(_xll.xSPRDOPT(P93,($E93-'Pricing Inputs'!$X128*$D93),$CV93,0,($CQ93+IF(Smile=TRUE,VLOOKUP(MAX(-5,$H93-P93),Volsmile,2),0)),$CT93,$CU93,($A93-DateToday)+15,ABS(Option-2),1)*DG93*8)),0))</f>
        <v xml:space="preserve"> </v>
      </c>
      <c r="BJ93" s="462" t="str">
        <f>IF($A93="N/A"," ",IF(OR(Dayrun&lt;=2,Dayrun&gt;=11),IF(OffPeakEx=TRUE,MAX(0,(_xll.xSPRDOPT(Q93,($E93-'Pricing Inputs'!$X128*$D93),$CV93,0,($CQ93+IF(Smile=TRUE,VLOOKUP(MAX(-5,$H93-Q93),Volsmile,2),0)),$CT93,$CU93,($A93-DateToday)+15,ABS(Option-2),1)*DG93*8)),0),0))</f>
        <v xml:space="preserve"> </v>
      </c>
      <c r="BK93" s="358" t="str">
        <f t="shared" si="91"/>
        <v xml:space="preserve"> </v>
      </c>
      <c r="BL93" s="359" t="str">
        <f t="shared" si="92"/>
        <v xml:space="preserve"> </v>
      </c>
      <c r="BM93" s="359" t="str">
        <f t="shared" si="93"/>
        <v xml:space="preserve"> </v>
      </c>
      <c r="BN93" s="359" t="str">
        <f t="shared" si="94"/>
        <v xml:space="preserve"> </v>
      </c>
      <c r="BO93" s="359" t="str">
        <f t="shared" si="95"/>
        <v xml:space="preserve"> </v>
      </c>
      <c r="BP93" s="359" t="str">
        <f t="shared" si="96"/>
        <v xml:space="preserve"> </v>
      </c>
      <c r="BQ93" s="359" t="str">
        <f t="shared" si="97"/>
        <v xml:space="preserve"> </v>
      </c>
      <c r="BR93" s="359" t="str">
        <f t="shared" si="98"/>
        <v xml:space="preserve"> </v>
      </c>
      <c r="BS93" s="360" t="str">
        <f t="shared" si="99"/>
        <v xml:space="preserve"> </v>
      </c>
      <c r="BT93" s="361" t="str">
        <f t="shared" si="100"/>
        <v xml:space="preserve"> </v>
      </c>
      <c r="BU93" s="362" t="str">
        <f t="shared" si="101"/>
        <v xml:space="preserve"> </v>
      </c>
      <c r="BV93" s="362" t="str">
        <f t="shared" si="102"/>
        <v xml:space="preserve"> </v>
      </c>
      <c r="BW93" s="362" t="str">
        <f t="shared" si="103"/>
        <v xml:space="preserve"> </v>
      </c>
      <c r="BX93" s="362" t="str">
        <f t="shared" si="104"/>
        <v xml:space="preserve"> </v>
      </c>
      <c r="BY93" s="362" t="str">
        <f t="shared" si="105"/>
        <v xml:space="preserve"> </v>
      </c>
      <c r="BZ93" s="362" t="str">
        <f t="shared" si="106"/>
        <v xml:space="preserve"> </v>
      </c>
      <c r="CA93" s="362" t="str">
        <f t="shared" si="107"/>
        <v xml:space="preserve"> </v>
      </c>
      <c r="CB93" s="363" t="str">
        <f t="shared" si="108"/>
        <v xml:space="preserve"> </v>
      </c>
      <c r="CC93" s="366" t="str">
        <f t="shared" si="109"/>
        <v xml:space="preserve"> </v>
      </c>
      <c r="CD93" s="367" t="str">
        <f t="shared" si="110"/>
        <v xml:space="preserve"> </v>
      </c>
      <c r="CE93" s="367" t="str">
        <f t="shared" si="111"/>
        <v xml:space="preserve"> </v>
      </c>
      <c r="CF93" s="367" t="str">
        <f t="shared" si="112"/>
        <v xml:space="preserve"> </v>
      </c>
      <c r="CG93" s="367" t="str">
        <f t="shared" si="113"/>
        <v xml:space="preserve"> </v>
      </c>
      <c r="CH93" s="367" t="str">
        <f t="shared" si="114"/>
        <v xml:space="preserve"> </v>
      </c>
      <c r="CI93" s="367" t="str">
        <f t="shared" si="115"/>
        <v xml:space="preserve"> </v>
      </c>
      <c r="CJ93" s="367" t="str">
        <f t="shared" si="116"/>
        <v xml:space="preserve"> </v>
      </c>
      <c r="CK93" s="368" t="str">
        <f t="shared" si="117"/>
        <v xml:space="preserve"> </v>
      </c>
      <c r="CL93" s="369" t="str">
        <f t="shared" si="118"/>
        <v xml:space="preserve"> </v>
      </c>
      <c r="CM93" s="370" t="str">
        <f t="shared" si="165"/>
        <v xml:space="preserve"> </v>
      </c>
      <c r="CN93" s="370" t="str">
        <f t="shared" si="166"/>
        <v xml:space="preserve"> </v>
      </c>
      <c r="CO93" s="370" t="str">
        <f t="shared" si="167"/>
        <v xml:space="preserve"> </v>
      </c>
      <c r="CP93" s="370" t="str">
        <f t="shared" si="168"/>
        <v xml:space="preserve"> </v>
      </c>
      <c r="CQ93" s="370" t="str">
        <f t="shared" si="169"/>
        <v xml:space="preserve"> </v>
      </c>
      <c r="CR93" s="370" t="str">
        <f t="shared" si="119"/>
        <v xml:space="preserve"> </v>
      </c>
      <c r="CS93" s="370" t="str">
        <f t="shared" si="120"/>
        <v xml:space="preserve"> </v>
      </c>
      <c r="CT93" s="370" t="str">
        <f t="shared" si="121"/>
        <v xml:space="preserve"> </v>
      </c>
      <c r="CU93" s="370" t="str">
        <f>IF($A93="N/A"," ",IF('Pricing Inputs'!$AR$23=TRUE,Inputs!$S$22,VLOOKUP($A93,CorrelationTable,2,FALSE)))</f>
        <v xml:space="preserve"> </v>
      </c>
      <c r="CV93" s="371" t="str">
        <f>IF($A93="N/A"," ",F93+G93+(D93*('Pricing Inputs'!X128)))</f>
        <v xml:space="preserve"> </v>
      </c>
      <c r="CW93" s="372" t="str">
        <f>IF($A93="N/A"," ",IF(PV=1,0,'Pricing Inputs'!Y128))</f>
        <v xml:space="preserve"> </v>
      </c>
      <c r="CX93" s="373" t="str">
        <f t="shared" si="122"/>
        <v xml:space="preserve"> </v>
      </c>
      <c r="CY93" s="417" t="str">
        <f>IF($A93="N/A"," ",(IF(MONTH(A93)&gt;=4,IF(MONTH(A93)&lt;=10,Inputs!$S$26,Inputs!$S$27),Inputs!$S$27))*$CX93)</f>
        <v xml:space="preserve"> </v>
      </c>
      <c r="CZ93" s="374" t="str">
        <f t="shared" si="170"/>
        <v xml:space="preserve"> </v>
      </c>
      <c r="DA93" s="446" t="str">
        <f t="shared" si="171"/>
        <v xml:space="preserve"> </v>
      </c>
      <c r="DB93" s="375" t="str">
        <f t="shared" si="172"/>
        <v xml:space="preserve"> </v>
      </c>
      <c r="DC93" s="375" t="str">
        <f t="shared" si="173"/>
        <v xml:space="preserve"> </v>
      </c>
      <c r="DD93" s="376" t="str">
        <f t="shared" si="174"/>
        <v xml:space="preserve"> </v>
      </c>
      <c r="DE93" s="377" t="str">
        <f t="shared" si="175"/>
        <v xml:space="preserve"> </v>
      </c>
      <c r="DF93" s="378" t="str">
        <f t="shared" si="176"/>
        <v xml:space="preserve"> </v>
      </c>
      <c r="DG93" s="379" t="str">
        <f t="shared" si="177"/>
        <v xml:space="preserve"> </v>
      </c>
      <c r="DH93" s="380" t="str">
        <f>IF($A93="N/A"," ",IF(Option=1,$D93*Inputs!$S$15*SUM(AS93:BA93),0))</f>
        <v xml:space="preserve"> </v>
      </c>
      <c r="DI93" s="381" t="str">
        <f>IF($A93="N/A"," ",IF(Option=1,$D93*Inputs!$S$16*SUM(AS93:BA93),0))</f>
        <v xml:space="preserve"> </v>
      </c>
      <c r="DJ93" s="463" t="str">
        <f t="shared" si="178"/>
        <v xml:space="preserve"> </v>
      </c>
      <c r="DK93" s="463" t="str">
        <f t="shared" si="179"/>
        <v xml:space="preserve"> </v>
      </c>
      <c r="DL93" s="463" t="str">
        <f t="shared" si="180"/>
        <v xml:space="preserve"> </v>
      </c>
      <c r="DM93" s="463" t="str">
        <f t="shared" si="181"/>
        <v xml:space="preserve"> </v>
      </c>
    </row>
    <row r="94" spans="1:117" x14ac:dyDescent="0.2">
      <c r="A94" s="343" t="str">
        <f>IF(A93="N/A","N/A",IF(EDATE(A93,1)&gt;Inputs!$S$5,"N/A",EDATE(A93,1)))</f>
        <v>N/A</v>
      </c>
      <c r="B94" s="344" t="str">
        <f t="shared" si="123"/>
        <v xml:space="preserve"> </v>
      </c>
      <c r="C94" s="345" t="str">
        <f t="shared" si="124"/>
        <v xml:space="preserve"> </v>
      </c>
      <c r="D94" s="346" t="str">
        <f t="shared" si="125"/>
        <v xml:space="preserve"> </v>
      </c>
      <c r="E94" s="347" t="str">
        <f t="shared" si="126"/>
        <v xml:space="preserve"> </v>
      </c>
      <c r="F94" s="348" t="str">
        <f t="shared" si="127"/>
        <v xml:space="preserve"> </v>
      </c>
      <c r="G94" s="348" t="str">
        <f>IF(A94="N/A"," ",Perstart/VLOOKUP(Dayrun,'Pricing Inputs'!$AQ$4:$AS$14,3)/(CY94/CX94))</f>
        <v xml:space="preserve"> </v>
      </c>
      <c r="H94" s="349" t="str">
        <f t="shared" si="128"/>
        <v xml:space="preserve"> </v>
      </c>
      <c r="I94" s="350" t="str">
        <f t="shared" si="129"/>
        <v xml:space="preserve"> </v>
      </c>
      <c r="J94" s="351" t="str">
        <f t="shared" si="130"/>
        <v xml:space="preserve"> </v>
      </c>
      <c r="K94" s="351" t="str">
        <f t="shared" si="131"/>
        <v xml:space="preserve"> </v>
      </c>
      <c r="L94" s="351" t="str">
        <f t="shared" si="132"/>
        <v xml:space="preserve"> </v>
      </c>
      <c r="M94" s="351" t="str">
        <f t="shared" si="133"/>
        <v xml:space="preserve"> </v>
      </c>
      <c r="N94" s="351" t="str">
        <f t="shared" si="134"/>
        <v xml:space="preserve"> </v>
      </c>
      <c r="O94" s="351" t="str">
        <f t="shared" si="135"/>
        <v xml:space="preserve"> </v>
      </c>
      <c r="P94" s="351" t="str">
        <f t="shared" si="136"/>
        <v xml:space="preserve"> </v>
      </c>
      <c r="Q94" s="352" t="str">
        <f t="shared" si="137"/>
        <v xml:space="preserve"> </v>
      </c>
      <c r="R94" s="353" t="str">
        <f t="shared" si="138"/>
        <v xml:space="preserve"> </v>
      </c>
      <c r="S94" s="347" t="str">
        <f t="shared" si="139"/>
        <v xml:space="preserve"> </v>
      </c>
      <c r="T94" s="347" t="str">
        <f t="shared" si="140"/>
        <v xml:space="preserve"> </v>
      </c>
      <c r="U94" s="347" t="str">
        <f t="shared" si="141"/>
        <v xml:space="preserve"> </v>
      </c>
      <c r="V94" s="347" t="str">
        <f t="shared" si="142"/>
        <v xml:space="preserve"> </v>
      </c>
      <c r="W94" s="347" t="str">
        <f t="shared" si="143"/>
        <v xml:space="preserve"> </v>
      </c>
      <c r="X94" s="347" t="str">
        <f t="shared" si="144"/>
        <v xml:space="preserve"> </v>
      </c>
      <c r="Y94" s="347" t="str">
        <f t="shared" si="145"/>
        <v xml:space="preserve"> </v>
      </c>
      <c r="Z94" s="354" t="str">
        <f t="shared" si="146"/>
        <v xml:space="preserve"> </v>
      </c>
      <c r="AA94" s="350" t="str">
        <f>IF($A94="N/A"," ",IF(Dayrun&gt;=3,(MAX(0,(_xll.xSPRDOPT(I94,($E94-'Pricing Inputs'!$X129*$D94),$CV94,0,($CN94+IF(Smile=TRUE,VLOOKUP(MAX(-5,$H94-I94),Volsmile,2),0)),$CT94,$CU94,($A94-DateToday)+15,ABS(Option-2),0)-R94))),0))</f>
        <v xml:space="preserve"> </v>
      </c>
      <c r="AB94" s="351" t="str">
        <f>IF($A94="N/A"," ",IF(Dayrun&gt;=6,MAX(0,(_xll.xSPRDOPT(J94,($E94-'Pricing Inputs'!$X129*$D94),$CV94,0,($CN94+IF(Smile=TRUE,VLOOKUP(MAX(-5,$H94-J94),Volsmile,2),0)),$CT94,$CU94,($A94-DateToday)+15,ABS(Option-2),0)-S94)),0))</f>
        <v xml:space="preserve"> </v>
      </c>
      <c r="AC94" s="351" t="str">
        <f>IF($A94="N/A"," ",IF(OR(Dayrun&lt;=2,Dayrun&gt;=9),IF(OffPeakEx=TRUE,MAX(0,(_xll.xSPRDOPT(K94,($E94-'Pricing Inputs'!$X129*$D94),$CV94,0,($CQ94+IF(Smile=TRUE,VLOOKUP(MAX(-5,$H94-K94),Volsmile,2),0)),$CT94,$CU94,($A94-DateToday)+15,ABS(Option-2),0)-T94)),0),0))</f>
        <v xml:space="preserve"> </v>
      </c>
      <c r="AD94" s="351" t="str">
        <f>IF($A94="N/A"," ",IF(OR(Dayrun=1,Dayrun=4,Dayrun=5,Dayrun=7,Dayrun=8,Dayrun=10,Dayrun=11),MAX(0,(_xll.xSPRDOPT(L94,($E94-'Pricing Inputs'!$X129*$D94),$CV94,0,($CQ94+IF(Smile=TRUE,VLOOKUP(MAX(-5,$H94-L94),Volsmile,2),0)),$CT94,$CU94,($A94-DateToday)+15,ABS(Option-2),0)-U94)),0))</f>
        <v xml:space="preserve"> </v>
      </c>
      <c r="AE94" s="351" t="str">
        <f>IF($A94="N/A"," ",IF(OR(Dayrun=1,Dayrun=7,Dayrun=8,Dayrun=10,Dayrun=11),MAX(0,(_xll.xSPRDOPT(M94,($E94-'Pricing Inputs'!$X129*$D94),$CV94,0,($CQ94+IF(Smile=TRUE,VLOOKUP(MAX(-5,$H94-M94),Volsmile,2),0)),$CT94,$CU94,($A94-DateToday)+15,ABS(Option-2),0)-V94)),0))</f>
        <v xml:space="preserve"> </v>
      </c>
      <c r="AF94" s="351" t="str">
        <f>IF($A94="N/A"," ",IF(OR(Dayrun&lt;=2,Dayrun&gt;=10),IF(OffPeakEx=TRUE,MAX(0,(_xll.xSPRDOPT(N94,($E94-'Pricing Inputs'!$X129*$D94),$CV94,0,($CQ94+IF(Smile=TRUE,VLOOKUP(MAX(-5,$H94-N94),Volsmile,2),0)),$CT94,$CU94,($A94-DateToday)+15,ABS(Option-2),0)-W94)),0),0))</f>
        <v xml:space="preserve"> </v>
      </c>
      <c r="AG94" s="351" t="str">
        <f>IF($A94="N/A"," ",IF(OR(Dayrun=1,Dayrun=5,Dayrun=8,Dayrun=11),MAX(0,(_xll.xSPRDOPT(O94,($E94-'Pricing Inputs'!$X129*$D94),$CV94,0,($CQ94+IF(Smile=TRUE,VLOOKUP(MAX(-5,$H94-O94),Volsmile,2),0)),$CT94,$CU94,($A94-DateToday)+15,ABS(Option-2),0)-X94)),0))</f>
        <v xml:space="preserve"> </v>
      </c>
      <c r="AH94" s="351" t="str">
        <f>IF($A94="N/A"," ",IF(OR(Dayrun=1,Dayrun=8,Dayrun=11),MAX(0,(_xll.xSPRDOPT(P94,($E94-'Pricing Inputs'!$X129*$D94),$CV94,0,($CQ94+IF(Smile=TRUE,VLOOKUP(MAX(-5,$H94-P94),Volsmile,2),0)),$CT94,$CU94,($A94-DateToday)+15,ABS(Option-2),0)-Y94)),0))</f>
        <v xml:space="preserve"> </v>
      </c>
      <c r="AI94" s="351" t="str">
        <f>IF($A94="N/A"," ",IF(OR(Dayrun&lt;=2,Dayrun&gt;=11),IF(OffPeakEx=TRUE,MAX(0,(_xll.xSPRDOPT(Q94,($E94-'Pricing Inputs'!$X129*$D94),$CV94,0,($CQ94+IF(Smile=TRUE,VLOOKUP(MAX(-5,$H94-Q94),Volsmile,2),0)),$CT94,$CU94,($A94-DateToday)+15,ABS(Option-2),0)-Z94)),0),0))</f>
        <v xml:space="preserve"> </v>
      </c>
      <c r="AJ94" s="355" t="str">
        <f t="shared" si="147"/>
        <v xml:space="preserve"> </v>
      </c>
      <c r="AK94" s="356" t="str">
        <f t="shared" si="148"/>
        <v xml:space="preserve"> </v>
      </c>
      <c r="AL94" s="356" t="str">
        <f t="shared" si="149"/>
        <v xml:space="preserve"> </v>
      </c>
      <c r="AM94" s="356" t="str">
        <f t="shared" si="150"/>
        <v xml:space="preserve"> </v>
      </c>
      <c r="AN94" s="356" t="str">
        <f t="shared" si="151"/>
        <v xml:space="preserve"> </v>
      </c>
      <c r="AO94" s="356" t="str">
        <f t="shared" si="152"/>
        <v xml:space="preserve"> </v>
      </c>
      <c r="AP94" s="356" t="str">
        <f t="shared" si="153"/>
        <v xml:space="preserve"> </v>
      </c>
      <c r="AQ94" s="356" t="str">
        <f t="shared" si="154"/>
        <v xml:space="preserve"> </v>
      </c>
      <c r="AR94" s="357" t="str">
        <f t="shared" si="155"/>
        <v xml:space="preserve"> </v>
      </c>
      <c r="AS94" s="364" t="str">
        <f t="shared" si="156"/>
        <v xml:space="preserve"> </v>
      </c>
      <c r="AT94" s="364" t="str">
        <f t="shared" si="157"/>
        <v xml:space="preserve"> </v>
      </c>
      <c r="AU94" s="364" t="str">
        <f t="shared" si="158"/>
        <v xml:space="preserve"> </v>
      </c>
      <c r="AV94" s="364" t="str">
        <f t="shared" si="159"/>
        <v xml:space="preserve"> </v>
      </c>
      <c r="AW94" s="364" t="str">
        <f t="shared" si="160"/>
        <v xml:space="preserve"> </v>
      </c>
      <c r="AX94" s="364" t="str">
        <f t="shared" si="161"/>
        <v xml:space="preserve"> </v>
      </c>
      <c r="AY94" s="364" t="str">
        <f t="shared" si="162"/>
        <v xml:space="preserve"> </v>
      </c>
      <c r="AZ94" s="364" t="str">
        <f t="shared" si="163"/>
        <v xml:space="preserve"> </v>
      </c>
      <c r="BA94" s="365" t="str">
        <f t="shared" si="164"/>
        <v xml:space="preserve"> </v>
      </c>
      <c r="BB94" s="461" t="str">
        <f>IF($A94="N/A"," ",IF(Dayrun&gt;=3,(MAX(0,(_xll.xSPRDOPT(I94,($E94-'Pricing Inputs'!$X129*$D94),$CV94,0,($CN94+IF(Smile=TRUE,VLOOKUP(MAX(-5,$H94-I94),Volsmile,2),0)),$CT94,$CU94,($A94-DateToday)+15,ABS(Option-2),1)*DE94*8))),0))</f>
        <v xml:space="preserve"> </v>
      </c>
      <c r="BC94" s="460" t="str">
        <f>IF($A94="N/A"," ",IF(Dayrun&gt;=6,MAX(0,(_xll.xSPRDOPT(J94,($E94-'Pricing Inputs'!$X129*$D94),$CV94,0,($CN94+IF(Smile=TRUE,VLOOKUP(MAX(-5,$H94-J94),Volsmile,2),0)),$CT94,$CU94,($A94-DateToday)+15,ABS(Option-2),1)*DE94*8)),0))</f>
        <v xml:space="preserve"> </v>
      </c>
      <c r="BD94" s="460" t="str">
        <f>IF($A94="N/A"," ",IF(OR(Dayrun&lt;=2,Dayrun&gt;=9),IF(OffPeakEx=TRUE,MAX(0,(_xll.xSPRDOPT(K94,($E94-'Pricing Inputs'!$X129*$D94),$CV94,0,($CQ94+IF(Smile=TRUE,VLOOKUP(MAX(-5,$H94-K94),Volsmile,2),0)),$CT94,$CU94,($A94-DateToday)+15,ABS(Option-2),1)*DE94*8)),0),0))</f>
        <v xml:space="preserve"> </v>
      </c>
      <c r="BE94" s="460" t="str">
        <f>IF($A94="N/A"," ",IF(OR(Dayrun=1,Dayrun=4,Dayrun=5,Dayrun=7,Dayrun=8,Dayrun=10,Dayrun=11),MAX(0,(_xll.xSPRDOPT(L94,($E94-'Pricing Inputs'!$X129*$D94),$CV94,0,($CQ94+IF(Smile=TRUE,VLOOKUP(MAX(-5,$H94-L94),Volsmile,2),0)),$CT94,$CU94,($A94-DateToday)+15,ABS(Option-2),1)*DF94*8)),0))</f>
        <v xml:space="preserve"> </v>
      </c>
      <c r="BF94" s="460" t="str">
        <f>IF($A94="N/A"," ",IF(OR(Dayrun=1,Dayrun=7,Dayrun=8,Dayrun=10,Dayrun=11),MAX(0,(_xll.xSPRDOPT(M94,($E94-'Pricing Inputs'!$X129*$D94),$CV94,0,($CQ94+IF(Smile=TRUE,VLOOKUP(MAX(-5,$H94-M94),Volsmile,2),0)),$CT94,$CU94,($A94-DateToday)+15,ABS(Option-2),1)*DF94*8)),0))</f>
        <v xml:space="preserve"> </v>
      </c>
      <c r="BG94" s="460" t="str">
        <f>IF($A94="N/A"," ",IF(OR(Dayrun&lt;=2,Dayrun&gt;=10),IF(OffPeakEx=TRUE,MAX(0,(_xll.xSPRDOPT(N94,($E94-'Pricing Inputs'!$X129*$D94),$CV94,0,($CQ94+IF(Smile=TRUE,VLOOKUP(MAX(-5,$H94-N94),Volsmile,2),0)),$CT94,$CU94,($A94-DateToday)+15,ABS(Option-2),1)*DF94*8)),0),0))</f>
        <v xml:space="preserve"> </v>
      </c>
      <c r="BH94" s="460" t="str">
        <f>IF($A94="N/A"," ",IF(OR(Dayrun=1,Dayrun=5,Dayrun=8,Dayrun=11),MAX(0,(_xll.xSPRDOPT(O94,($E94-'Pricing Inputs'!$X129*$D94),$CV94,0,($CQ94+IF(Smile=TRUE,VLOOKUP(MAX(-5,$H94-O94),Volsmile,2),0)),$CT94,$CU94,($A94-DateToday)+15,ABS(Option-2),1)*DG94*8)),0))</f>
        <v xml:space="preserve"> </v>
      </c>
      <c r="BI94" s="460" t="str">
        <f>IF($A94="N/A"," ",IF(OR(Dayrun=1,Dayrun=8,Dayrun=11),MAX(0,(_xll.xSPRDOPT(P94,($E94-'Pricing Inputs'!$X129*$D94),$CV94,0,($CQ94+IF(Smile=TRUE,VLOOKUP(MAX(-5,$H94-P94),Volsmile,2),0)),$CT94,$CU94,($A94-DateToday)+15,ABS(Option-2),1)*DG94*8)),0))</f>
        <v xml:space="preserve"> </v>
      </c>
      <c r="BJ94" s="462" t="str">
        <f>IF($A94="N/A"," ",IF(OR(Dayrun&lt;=2,Dayrun&gt;=11),IF(OffPeakEx=TRUE,MAX(0,(_xll.xSPRDOPT(Q94,($E94-'Pricing Inputs'!$X129*$D94),$CV94,0,($CQ94+IF(Smile=TRUE,VLOOKUP(MAX(-5,$H94-Q94),Volsmile,2),0)),$CT94,$CU94,($A94-DateToday)+15,ABS(Option-2),1)*DG94*8)),0),0))</f>
        <v xml:space="preserve"> </v>
      </c>
      <c r="BK94" s="358" t="str">
        <f t="shared" si="91"/>
        <v xml:space="preserve"> </v>
      </c>
      <c r="BL94" s="359" t="str">
        <f t="shared" si="92"/>
        <v xml:space="preserve"> </v>
      </c>
      <c r="BM94" s="359" t="str">
        <f t="shared" si="93"/>
        <v xml:space="preserve"> </v>
      </c>
      <c r="BN94" s="359" t="str">
        <f t="shared" si="94"/>
        <v xml:space="preserve"> </v>
      </c>
      <c r="BO94" s="359" t="str">
        <f t="shared" si="95"/>
        <v xml:space="preserve"> </v>
      </c>
      <c r="BP94" s="359" t="str">
        <f t="shared" si="96"/>
        <v xml:space="preserve"> </v>
      </c>
      <c r="BQ94" s="359" t="str">
        <f t="shared" si="97"/>
        <v xml:space="preserve"> </v>
      </c>
      <c r="BR94" s="359" t="str">
        <f t="shared" si="98"/>
        <v xml:space="preserve"> </v>
      </c>
      <c r="BS94" s="360" t="str">
        <f t="shared" si="99"/>
        <v xml:space="preserve"> </v>
      </c>
      <c r="BT94" s="361" t="str">
        <f t="shared" si="100"/>
        <v xml:space="preserve"> </v>
      </c>
      <c r="BU94" s="362" t="str">
        <f t="shared" si="101"/>
        <v xml:space="preserve"> </v>
      </c>
      <c r="BV94" s="362" t="str">
        <f t="shared" si="102"/>
        <v xml:space="preserve"> </v>
      </c>
      <c r="BW94" s="362" t="str">
        <f t="shared" si="103"/>
        <v xml:space="preserve"> </v>
      </c>
      <c r="BX94" s="362" t="str">
        <f t="shared" si="104"/>
        <v xml:space="preserve"> </v>
      </c>
      <c r="BY94" s="362" t="str">
        <f t="shared" si="105"/>
        <v xml:space="preserve"> </v>
      </c>
      <c r="BZ94" s="362" t="str">
        <f t="shared" si="106"/>
        <v xml:space="preserve"> </v>
      </c>
      <c r="CA94" s="362" t="str">
        <f t="shared" si="107"/>
        <v xml:space="preserve"> </v>
      </c>
      <c r="CB94" s="363" t="str">
        <f t="shared" si="108"/>
        <v xml:space="preserve"> </v>
      </c>
      <c r="CC94" s="366" t="str">
        <f t="shared" si="109"/>
        <v xml:space="preserve"> </v>
      </c>
      <c r="CD94" s="367" t="str">
        <f t="shared" si="110"/>
        <v xml:space="preserve"> </v>
      </c>
      <c r="CE94" s="367" t="str">
        <f t="shared" si="111"/>
        <v xml:space="preserve"> </v>
      </c>
      <c r="CF94" s="367" t="str">
        <f t="shared" si="112"/>
        <v xml:space="preserve"> </v>
      </c>
      <c r="CG94" s="367" t="str">
        <f t="shared" si="113"/>
        <v xml:space="preserve"> </v>
      </c>
      <c r="CH94" s="367" t="str">
        <f t="shared" si="114"/>
        <v xml:space="preserve"> </v>
      </c>
      <c r="CI94" s="367" t="str">
        <f t="shared" si="115"/>
        <v xml:space="preserve"> </v>
      </c>
      <c r="CJ94" s="367" t="str">
        <f t="shared" si="116"/>
        <v xml:space="preserve"> </v>
      </c>
      <c r="CK94" s="368" t="str">
        <f t="shared" si="117"/>
        <v xml:space="preserve"> </v>
      </c>
      <c r="CL94" s="369" t="str">
        <f t="shared" si="118"/>
        <v xml:space="preserve"> </v>
      </c>
      <c r="CM94" s="370" t="str">
        <f t="shared" si="165"/>
        <v xml:space="preserve"> </v>
      </c>
      <c r="CN94" s="370" t="str">
        <f t="shared" si="166"/>
        <v xml:space="preserve"> </v>
      </c>
      <c r="CO94" s="370" t="str">
        <f t="shared" si="167"/>
        <v xml:space="preserve"> </v>
      </c>
      <c r="CP94" s="370" t="str">
        <f t="shared" si="168"/>
        <v xml:space="preserve"> </v>
      </c>
      <c r="CQ94" s="370" t="str">
        <f t="shared" si="169"/>
        <v xml:space="preserve"> </v>
      </c>
      <c r="CR94" s="370" t="str">
        <f t="shared" si="119"/>
        <v xml:space="preserve"> </v>
      </c>
      <c r="CS94" s="370" t="str">
        <f t="shared" si="120"/>
        <v xml:space="preserve"> </v>
      </c>
      <c r="CT94" s="370" t="str">
        <f t="shared" si="121"/>
        <v xml:space="preserve"> </v>
      </c>
      <c r="CU94" s="370" t="str">
        <f>IF($A94="N/A"," ",IF('Pricing Inputs'!$AR$23=TRUE,Inputs!$S$22,VLOOKUP($A94,CorrelationTable,2,FALSE)))</f>
        <v xml:space="preserve"> </v>
      </c>
      <c r="CV94" s="371" t="str">
        <f>IF($A94="N/A"," ",F94+G94+(D94*('Pricing Inputs'!X129)))</f>
        <v xml:space="preserve"> </v>
      </c>
      <c r="CW94" s="372" t="str">
        <f>IF($A94="N/A"," ",IF(PV=1,0,'Pricing Inputs'!Y129))</f>
        <v xml:space="preserve"> </v>
      </c>
      <c r="CX94" s="373" t="str">
        <f t="shared" si="122"/>
        <v xml:space="preserve"> </v>
      </c>
      <c r="CY94" s="417" t="str">
        <f>IF($A94="N/A"," ",(IF(MONTH(A94)&gt;=4,IF(MONTH(A94)&lt;=10,Inputs!$S$26,Inputs!$S$27),Inputs!$S$27))*$CX94)</f>
        <v xml:space="preserve"> </v>
      </c>
      <c r="CZ94" s="374" t="str">
        <f t="shared" si="170"/>
        <v xml:space="preserve"> </v>
      </c>
      <c r="DA94" s="446" t="str">
        <f t="shared" si="171"/>
        <v xml:space="preserve"> </v>
      </c>
      <c r="DB94" s="375" t="str">
        <f t="shared" si="172"/>
        <v xml:space="preserve"> </v>
      </c>
      <c r="DC94" s="375" t="str">
        <f t="shared" si="173"/>
        <v xml:space="preserve"> </v>
      </c>
      <c r="DD94" s="376" t="str">
        <f t="shared" si="174"/>
        <v xml:space="preserve"> </v>
      </c>
      <c r="DE94" s="377" t="str">
        <f t="shared" si="175"/>
        <v xml:space="preserve"> </v>
      </c>
      <c r="DF94" s="378" t="str">
        <f t="shared" si="176"/>
        <v xml:space="preserve"> </v>
      </c>
      <c r="DG94" s="379" t="str">
        <f t="shared" si="177"/>
        <v xml:space="preserve"> </v>
      </c>
      <c r="DH94" s="380" t="str">
        <f>IF($A94="N/A"," ",IF(Option=1,$D94*Inputs!$S$15*SUM(AS94:BA94),0))</f>
        <v xml:space="preserve"> </v>
      </c>
      <c r="DI94" s="381" t="str">
        <f>IF($A94="N/A"," ",IF(Option=1,$D94*Inputs!$S$16*SUM(AS94:BA94),0))</f>
        <v xml:space="preserve"> </v>
      </c>
      <c r="DJ94" s="463" t="str">
        <f t="shared" si="178"/>
        <v xml:space="preserve"> </v>
      </c>
      <c r="DK94" s="463" t="str">
        <f t="shared" si="179"/>
        <v xml:space="preserve"> </v>
      </c>
      <c r="DL94" s="463" t="str">
        <f t="shared" si="180"/>
        <v xml:space="preserve"> </v>
      </c>
      <c r="DM94" s="463" t="str">
        <f t="shared" si="181"/>
        <v xml:space="preserve"> </v>
      </c>
    </row>
    <row r="95" spans="1:117" x14ac:dyDescent="0.2">
      <c r="A95" s="343" t="str">
        <f>IF(A94="N/A","N/A",IF(EDATE(A94,1)&gt;Inputs!$S$5,"N/A",EDATE(A94,1)))</f>
        <v>N/A</v>
      </c>
      <c r="B95" s="344" t="str">
        <f t="shared" si="123"/>
        <v xml:space="preserve"> </v>
      </c>
      <c r="C95" s="345" t="str">
        <f t="shared" si="124"/>
        <v xml:space="preserve"> </v>
      </c>
      <c r="D95" s="346" t="str">
        <f t="shared" si="125"/>
        <v xml:space="preserve"> </v>
      </c>
      <c r="E95" s="347" t="str">
        <f t="shared" si="126"/>
        <v xml:space="preserve"> </v>
      </c>
      <c r="F95" s="348" t="str">
        <f t="shared" si="127"/>
        <v xml:space="preserve"> </v>
      </c>
      <c r="G95" s="348" t="str">
        <f>IF(A95="N/A"," ",Perstart/VLOOKUP(Dayrun,'Pricing Inputs'!$AQ$4:$AS$14,3)/(CY95/CX95))</f>
        <v xml:space="preserve"> </v>
      </c>
      <c r="H95" s="349" t="str">
        <f t="shared" si="128"/>
        <v xml:space="preserve"> </v>
      </c>
      <c r="I95" s="350" t="str">
        <f t="shared" si="129"/>
        <v xml:space="preserve"> </v>
      </c>
      <c r="J95" s="351" t="str">
        <f t="shared" si="130"/>
        <v xml:space="preserve"> </v>
      </c>
      <c r="K95" s="351" t="str">
        <f t="shared" si="131"/>
        <v xml:space="preserve"> </v>
      </c>
      <c r="L95" s="351" t="str">
        <f t="shared" si="132"/>
        <v xml:space="preserve"> </v>
      </c>
      <c r="M95" s="351" t="str">
        <f t="shared" si="133"/>
        <v xml:space="preserve"> </v>
      </c>
      <c r="N95" s="351" t="str">
        <f t="shared" si="134"/>
        <v xml:space="preserve"> </v>
      </c>
      <c r="O95" s="351" t="str">
        <f t="shared" si="135"/>
        <v xml:space="preserve"> </v>
      </c>
      <c r="P95" s="351" t="str">
        <f t="shared" si="136"/>
        <v xml:space="preserve"> </v>
      </c>
      <c r="Q95" s="352" t="str">
        <f t="shared" si="137"/>
        <v xml:space="preserve"> </v>
      </c>
      <c r="R95" s="353" t="str">
        <f t="shared" si="138"/>
        <v xml:space="preserve"> </v>
      </c>
      <c r="S95" s="347" t="str">
        <f t="shared" si="139"/>
        <v xml:space="preserve"> </v>
      </c>
      <c r="T95" s="347" t="str">
        <f t="shared" si="140"/>
        <v xml:space="preserve"> </v>
      </c>
      <c r="U95" s="347" t="str">
        <f t="shared" si="141"/>
        <v xml:space="preserve"> </v>
      </c>
      <c r="V95" s="347" t="str">
        <f t="shared" si="142"/>
        <v xml:space="preserve"> </v>
      </c>
      <c r="W95" s="347" t="str">
        <f t="shared" si="143"/>
        <v xml:space="preserve"> </v>
      </c>
      <c r="X95" s="347" t="str">
        <f t="shared" si="144"/>
        <v xml:space="preserve"> </v>
      </c>
      <c r="Y95" s="347" t="str">
        <f t="shared" si="145"/>
        <v xml:space="preserve"> </v>
      </c>
      <c r="Z95" s="354" t="str">
        <f t="shared" si="146"/>
        <v xml:space="preserve"> </v>
      </c>
      <c r="AA95" s="350" t="str">
        <f>IF($A95="N/A"," ",IF(Dayrun&gt;=3,(MAX(0,(_xll.xSPRDOPT(I95,($E95-'Pricing Inputs'!$X130*$D95),$CV95,0,($CN95+IF(Smile=TRUE,VLOOKUP(MAX(-5,$H95-I95),Volsmile,2),0)),$CT95,$CU95,($A95-DateToday)+15,ABS(Option-2),0)-R95))),0))</f>
        <v xml:space="preserve"> </v>
      </c>
      <c r="AB95" s="351" t="str">
        <f>IF($A95="N/A"," ",IF(Dayrun&gt;=6,MAX(0,(_xll.xSPRDOPT(J95,($E95-'Pricing Inputs'!$X130*$D95),$CV95,0,($CN95+IF(Smile=TRUE,VLOOKUP(MAX(-5,$H95-J95),Volsmile,2),0)),$CT95,$CU95,($A95-DateToday)+15,ABS(Option-2),0)-S95)),0))</f>
        <v xml:space="preserve"> </v>
      </c>
      <c r="AC95" s="351" t="str">
        <f>IF($A95="N/A"," ",IF(OR(Dayrun&lt;=2,Dayrun&gt;=9),IF(OffPeakEx=TRUE,MAX(0,(_xll.xSPRDOPT(K95,($E95-'Pricing Inputs'!$X130*$D95),$CV95,0,($CQ95+IF(Smile=TRUE,VLOOKUP(MAX(-5,$H95-K95),Volsmile,2),0)),$CT95,$CU95,($A95-DateToday)+15,ABS(Option-2),0)-T95)),0),0))</f>
        <v xml:space="preserve"> </v>
      </c>
      <c r="AD95" s="351" t="str">
        <f>IF($A95="N/A"," ",IF(OR(Dayrun=1,Dayrun=4,Dayrun=5,Dayrun=7,Dayrun=8,Dayrun=10,Dayrun=11),MAX(0,(_xll.xSPRDOPT(L95,($E95-'Pricing Inputs'!$X130*$D95),$CV95,0,($CQ95+IF(Smile=TRUE,VLOOKUP(MAX(-5,$H95-L95),Volsmile,2),0)),$CT95,$CU95,($A95-DateToday)+15,ABS(Option-2),0)-U95)),0))</f>
        <v xml:space="preserve"> </v>
      </c>
      <c r="AE95" s="351" t="str">
        <f>IF($A95="N/A"," ",IF(OR(Dayrun=1,Dayrun=7,Dayrun=8,Dayrun=10,Dayrun=11),MAX(0,(_xll.xSPRDOPT(M95,($E95-'Pricing Inputs'!$X130*$D95),$CV95,0,($CQ95+IF(Smile=TRUE,VLOOKUP(MAX(-5,$H95-M95),Volsmile,2),0)),$CT95,$CU95,($A95-DateToday)+15,ABS(Option-2),0)-V95)),0))</f>
        <v xml:space="preserve"> </v>
      </c>
      <c r="AF95" s="351" t="str">
        <f>IF($A95="N/A"," ",IF(OR(Dayrun&lt;=2,Dayrun&gt;=10),IF(OffPeakEx=TRUE,MAX(0,(_xll.xSPRDOPT(N95,($E95-'Pricing Inputs'!$X130*$D95),$CV95,0,($CQ95+IF(Smile=TRUE,VLOOKUP(MAX(-5,$H95-N95),Volsmile,2),0)),$CT95,$CU95,($A95-DateToday)+15,ABS(Option-2),0)-W95)),0),0))</f>
        <v xml:space="preserve"> </v>
      </c>
      <c r="AG95" s="351" t="str">
        <f>IF($A95="N/A"," ",IF(OR(Dayrun=1,Dayrun=5,Dayrun=8,Dayrun=11),MAX(0,(_xll.xSPRDOPT(O95,($E95-'Pricing Inputs'!$X130*$D95),$CV95,0,($CQ95+IF(Smile=TRUE,VLOOKUP(MAX(-5,$H95-O95),Volsmile,2),0)),$CT95,$CU95,($A95-DateToday)+15,ABS(Option-2),0)-X95)),0))</f>
        <v xml:space="preserve"> </v>
      </c>
      <c r="AH95" s="351" t="str">
        <f>IF($A95="N/A"," ",IF(OR(Dayrun=1,Dayrun=8,Dayrun=11),MAX(0,(_xll.xSPRDOPT(P95,($E95-'Pricing Inputs'!$X130*$D95),$CV95,0,($CQ95+IF(Smile=TRUE,VLOOKUP(MAX(-5,$H95-P95),Volsmile,2),0)),$CT95,$CU95,($A95-DateToday)+15,ABS(Option-2),0)-Y95)),0))</f>
        <v xml:space="preserve"> </v>
      </c>
      <c r="AI95" s="351" t="str">
        <f>IF($A95="N/A"," ",IF(OR(Dayrun&lt;=2,Dayrun&gt;=11),IF(OffPeakEx=TRUE,MAX(0,(_xll.xSPRDOPT(Q95,($E95-'Pricing Inputs'!$X130*$D95),$CV95,0,($CQ95+IF(Smile=TRUE,VLOOKUP(MAX(-5,$H95-Q95),Volsmile,2),0)),$CT95,$CU95,($A95-DateToday)+15,ABS(Option-2),0)-Z95)),0),0))</f>
        <v xml:space="preserve"> </v>
      </c>
      <c r="AJ95" s="355" t="str">
        <f t="shared" si="147"/>
        <v xml:space="preserve"> </v>
      </c>
      <c r="AK95" s="356" t="str">
        <f t="shared" si="148"/>
        <v xml:space="preserve"> </v>
      </c>
      <c r="AL95" s="356" t="str">
        <f t="shared" si="149"/>
        <v xml:space="preserve"> </v>
      </c>
      <c r="AM95" s="356" t="str">
        <f t="shared" si="150"/>
        <v xml:space="preserve"> </v>
      </c>
      <c r="AN95" s="356" t="str">
        <f t="shared" si="151"/>
        <v xml:space="preserve"> </v>
      </c>
      <c r="AO95" s="356" t="str">
        <f t="shared" si="152"/>
        <v xml:space="preserve"> </v>
      </c>
      <c r="AP95" s="356" t="str">
        <f t="shared" si="153"/>
        <v xml:space="preserve"> </v>
      </c>
      <c r="AQ95" s="356" t="str">
        <f t="shared" si="154"/>
        <v xml:space="preserve"> </v>
      </c>
      <c r="AR95" s="357" t="str">
        <f t="shared" si="155"/>
        <v xml:space="preserve"> </v>
      </c>
      <c r="AS95" s="364" t="str">
        <f t="shared" si="156"/>
        <v xml:space="preserve"> </v>
      </c>
      <c r="AT95" s="364" t="str">
        <f t="shared" si="157"/>
        <v xml:space="preserve"> </v>
      </c>
      <c r="AU95" s="364" t="str">
        <f t="shared" si="158"/>
        <v xml:space="preserve"> </v>
      </c>
      <c r="AV95" s="364" t="str">
        <f t="shared" si="159"/>
        <v xml:space="preserve"> </v>
      </c>
      <c r="AW95" s="364" t="str">
        <f t="shared" si="160"/>
        <v xml:space="preserve"> </v>
      </c>
      <c r="AX95" s="364" t="str">
        <f t="shared" si="161"/>
        <v xml:space="preserve"> </v>
      </c>
      <c r="AY95" s="364" t="str">
        <f t="shared" si="162"/>
        <v xml:space="preserve"> </v>
      </c>
      <c r="AZ95" s="364" t="str">
        <f t="shared" si="163"/>
        <v xml:space="preserve"> </v>
      </c>
      <c r="BA95" s="365" t="str">
        <f t="shared" si="164"/>
        <v xml:space="preserve"> </v>
      </c>
      <c r="BB95" s="461" t="str">
        <f>IF($A95="N/A"," ",IF(Dayrun&gt;=3,(MAX(0,(_xll.xSPRDOPT(I95,($E95-'Pricing Inputs'!$X130*$D95),$CV95,0,($CN95+IF(Smile=TRUE,VLOOKUP(MAX(-5,$H95-I95),Volsmile,2),0)),$CT95,$CU95,($A95-DateToday)+15,ABS(Option-2),1)*DE95*8))),0))</f>
        <v xml:space="preserve"> </v>
      </c>
      <c r="BC95" s="460" t="str">
        <f>IF($A95="N/A"," ",IF(Dayrun&gt;=6,MAX(0,(_xll.xSPRDOPT(J95,($E95-'Pricing Inputs'!$X130*$D95),$CV95,0,($CN95+IF(Smile=TRUE,VLOOKUP(MAX(-5,$H95-J95),Volsmile,2),0)),$CT95,$CU95,($A95-DateToday)+15,ABS(Option-2),1)*DE95*8)),0))</f>
        <v xml:space="preserve"> </v>
      </c>
      <c r="BD95" s="460" t="str">
        <f>IF($A95="N/A"," ",IF(OR(Dayrun&lt;=2,Dayrun&gt;=9),IF(OffPeakEx=TRUE,MAX(0,(_xll.xSPRDOPT(K95,($E95-'Pricing Inputs'!$X130*$D95),$CV95,0,($CQ95+IF(Smile=TRUE,VLOOKUP(MAX(-5,$H95-K95),Volsmile,2),0)),$CT95,$CU95,($A95-DateToday)+15,ABS(Option-2),1)*DE95*8)),0),0))</f>
        <v xml:space="preserve"> </v>
      </c>
      <c r="BE95" s="460" t="str">
        <f>IF($A95="N/A"," ",IF(OR(Dayrun=1,Dayrun=4,Dayrun=5,Dayrun=7,Dayrun=8,Dayrun=10,Dayrun=11),MAX(0,(_xll.xSPRDOPT(L95,($E95-'Pricing Inputs'!$X130*$D95),$CV95,0,($CQ95+IF(Smile=TRUE,VLOOKUP(MAX(-5,$H95-L95),Volsmile,2),0)),$CT95,$CU95,($A95-DateToday)+15,ABS(Option-2),1)*DF95*8)),0))</f>
        <v xml:space="preserve"> </v>
      </c>
      <c r="BF95" s="460" t="str">
        <f>IF($A95="N/A"," ",IF(OR(Dayrun=1,Dayrun=7,Dayrun=8,Dayrun=10,Dayrun=11),MAX(0,(_xll.xSPRDOPT(M95,($E95-'Pricing Inputs'!$X130*$D95),$CV95,0,($CQ95+IF(Smile=TRUE,VLOOKUP(MAX(-5,$H95-M95),Volsmile,2),0)),$CT95,$CU95,($A95-DateToday)+15,ABS(Option-2),1)*DF95*8)),0))</f>
        <v xml:space="preserve"> </v>
      </c>
      <c r="BG95" s="460" t="str">
        <f>IF($A95="N/A"," ",IF(OR(Dayrun&lt;=2,Dayrun&gt;=10),IF(OffPeakEx=TRUE,MAX(0,(_xll.xSPRDOPT(N95,($E95-'Pricing Inputs'!$X130*$D95),$CV95,0,($CQ95+IF(Smile=TRUE,VLOOKUP(MAX(-5,$H95-N95),Volsmile,2),0)),$CT95,$CU95,($A95-DateToday)+15,ABS(Option-2),1)*DF95*8)),0),0))</f>
        <v xml:space="preserve"> </v>
      </c>
      <c r="BH95" s="460" t="str">
        <f>IF($A95="N/A"," ",IF(OR(Dayrun=1,Dayrun=5,Dayrun=8,Dayrun=11),MAX(0,(_xll.xSPRDOPT(O95,($E95-'Pricing Inputs'!$X130*$D95),$CV95,0,($CQ95+IF(Smile=TRUE,VLOOKUP(MAX(-5,$H95-O95),Volsmile,2),0)),$CT95,$CU95,($A95-DateToday)+15,ABS(Option-2),1)*DG95*8)),0))</f>
        <v xml:space="preserve"> </v>
      </c>
      <c r="BI95" s="460" t="str">
        <f>IF($A95="N/A"," ",IF(OR(Dayrun=1,Dayrun=8,Dayrun=11),MAX(0,(_xll.xSPRDOPT(P95,($E95-'Pricing Inputs'!$X130*$D95),$CV95,0,($CQ95+IF(Smile=TRUE,VLOOKUP(MAX(-5,$H95-P95),Volsmile,2),0)),$CT95,$CU95,($A95-DateToday)+15,ABS(Option-2),1)*DG95*8)),0))</f>
        <v xml:space="preserve"> </v>
      </c>
      <c r="BJ95" s="462" t="str">
        <f>IF($A95="N/A"," ",IF(OR(Dayrun&lt;=2,Dayrun&gt;=11),IF(OffPeakEx=TRUE,MAX(0,(_xll.xSPRDOPT(Q95,($E95-'Pricing Inputs'!$X130*$D95),$CV95,0,($CQ95+IF(Smile=TRUE,VLOOKUP(MAX(-5,$H95-Q95),Volsmile,2),0)),$CT95,$CU95,($A95-DateToday)+15,ABS(Option-2),1)*DG95*8)),0),0))</f>
        <v xml:space="preserve"> </v>
      </c>
      <c r="BK95" s="358" t="str">
        <f t="shared" si="91"/>
        <v xml:space="preserve"> </v>
      </c>
      <c r="BL95" s="359" t="str">
        <f t="shared" si="92"/>
        <v xml:space="preserve"> </v>
      </c>
      <c r="BM95" s="359" t="str">
        <f t="shared" si="93"/>
        <v xml:space="preserve"> </v>
      </c>
      <c r="BN95" s="359" t="str">
        <f t="shared" si="94"/>
        <v xml:space="preserve"> </v>
      </c>
      <c r="BO95" s="359" t="str">
        <f t="shared" si="95"/>
        <v xml:space="preserve"> </v>
      </c>
      <c r="BP95" s="359" t="str">
        <f t="shared" si="96"/>
        <v xml:space="preserve"> </v>
      </c>
      <c r="BQ95" s="359" t="str">
        <f t="shared" si="97"/>
        <v xml:space="preserve"> </v>
      </c>
      <c r="BR95" s="359" t="str">
        <f t="shared" si="98"/>
        <v xml:space="preserve"> </v>
      </c>
      <c r="BS95" s="360" t="str">
        <f t="shared" si="99"/>
        <v xml:space="preserve"> </v>
      </c>
      <c r="BT95" s="361" t="str">
        <f t="shared" si="100"/>
        <v xml:space="preserve"> </v>
      </c>
      <c r="BU95" s="362" t="str">
        <f t="shared" si="101"/>
        <v xml:space="preserve"> </v>
      </c>
      <c r="BV95" s="362" t="str">
        <f t="shared" si="102"/>
        <v xml:space="preserve"> </v>
      </c>
      <c r="BW95" s="362" t="str">
        <f t="shared" si="103"/>
        <v xml:space="preserve"> </v>
      </c>
      <c r="BX95" s="362" t="str">
        <f t="shared" si="104"/>
        <v xml:space="preserve"> </v>
      </c>
      <c r="BY95" s="362" t="str">
        <f t="shared" si="105"/>
        <v xml:space="preserve"> </v>
      </c>
      <c r="BZ95" s="362" t="str">
        <f t="shared" si="106"/>
        <v xml:space="preserve"> </v>
      </c>
      <c r="CA95" s="362" t="str">
        <f t="shared" si="107"/>
        <v xml:space="preserve"> </v>
      </c>
      <c r="CB95" s="363" t="str">
        <f t="shared" si="108"/>
        <v xml:space="preserve"> </v>
      </c>
      <c r="CC95" s="366" t="str">
        <f t="shared" si="109"/>
        <v xml:space="preserve"> </v>
      </c>
      <c r="CD95" s="367" t="str">
        <f t="shared" si="110"/>
        <v xml:space="preserve"> </v>
      </c>
      <c r="CE95" s="367" t="str">
        <f t="shared" si="111"/>
        <v xml:space="preserve"> </v>
      </c>
      <c r="CF95" s="367" t="str">
        <f t="shared" si="112"/>
        <v xml:space="preserve"> </v>
      </c>
      <c r="CG95" s="367" t="str">
        <f t="shared" si="113"/>
        <v xml:space="preserve"> </v>
      </c>
      <c r="CH95" s="367" t="str">
        <f t="shared" si="114"/>
        <v xml:space="preserve"> </v>
      </c>
      <c r="CI95" s="367" t="str">
        <f t="shared" si="115"/>
        <v xml:space="preserve"> </v>
      </c>
      <c r="CJ95" s="367" t="str">
        <f t="shared" si="116"/>
        <v xml:space="preserve"> </v>
      </c>
      <c r="CK95" s="368" t="str">
        <f t="shared" si="117"/>
        <v xml:space="preserve"> </v>
      </c>
      <c r="CL95" s="369" t="str">
        <f t="shared" si="118"/>
        <v xml:space="preserve"> </v>
      </c>
      <c r="CM95" s="370" t="str">
        <f t="shared" si="165"/>
        <v xml:space="preserve"> </v>
      </c>
      <c r="CN95" s="370" t="str">
        <f t="shared" si="166"/>
        <v xml:space="preserve"> </v>
      </c>
      <c r="CO95" s="370" t="str">
        <f t="shared" si="167"/>
        <v xml:space="preserve"> </v>
      </c>
      <c r="CP95" s="370" t="str">
        <f t="shared" si="168"/>
        <v xml:space="preserve"> </v>
      </c>
      <c r="CQ95" s="370" t="str">
        <f t="shared" si="169"/>
        <v xml:space="preserve"> </v>
      </c>
      <c r="CR95" s="370" t="str">
        <f t="shared" si="119"/>
        <v xml:space="preserve"> </v>
      </c>
      <c r="CS95" s="370" t="str">
        <f t="shared" si="120"/>
        <v xml:space="preserve"> </v>
      </c>
      <c r="CT95" s="370" t="str">
        <f t="shared" si="121"/>
        <v xml:space="preserve"> </v>
      </c>
      <c r="CU95" s="370" t="str">
        <f>IF($A95="N/A"," ",IF('Pricing Inputs'!$AR$23=TRUE,Inputs!$S$22,VLOOKUP($A95,CorrelationTable,2,FALSE)))</f>
        <v xml:space="preserve"> </v>
      </c>
      <c r="CV95" s="371" t="str">
        <f>IF($A95="N/A"," ",F95+G95+(D95*('Pricing Inputs'!X130)))</f>
        <v xml:space="preserve"> </v>
      </c>
      <c r="CW95" s="372" t="str">
        <f>IF($A95="N/A"," ",IF(PV=1,0,'Pricing Inputs'!Y130))</f>
        <v xml:space="preserve"> </v>
      </c>
      <c r="CX95" s="373" t="str">
        <f t="shared" si="122"/>
        <v xml:space="preserve"> </v>
      </c>
      <c r="CY95" s="417" t="str">
        <f>IF($A95="N/A"," ",(IF(MONTH(A95)&gt;=4,IF(MONTH(A95)&lt;=10,Inputs!$S$26,Inputs!$S$27),Inputs!$S$27))*$CX95)</f>
        <v xml:space="preserve"> </v>
      </c>
      <c r="CZ95" s="374" t="str">
        <f t="shared" si="170"/>
        <v xml:space="preserve"> </v>
      </c>
      <c r="DA95" s="446" t="str">
        <f t="shared" si="171"/>
        <v xml:space="preserve"> </v>
      </c>
      <c r="DB95" s="375" t="str">
        <f t="shared" si="172"/>
        <v xml:space="preserve"> </v>
      </c>
      <c r="DC95" s="375" t="str">
        <f t="shared" si="173"/>
        <v xml:space="preserve"> </v>
      </c>
      <c r="DD95" s="376" t="str">
        <f t="shared" si="174"/>
        <v xml:space="preserve"> </v>
      </c>
      <c r="DE95" s="377" t="str">
        <f t="shared" si="175"/>
        <v xml:space="preserve"> </v>
      </c>
      <c r="DF95" s="378" t="str">
        <f t="shared" si="176"/>
        <v xml:space="preserve"> </v>
      </c>
      <c r="DG95" s="379" t="str">
        <f t="shared" si="177"/>
        <v xml:space="preserve"> </v>
      </c>
      <c r="DH95" s="380" t="str">
        <f>IF($A95="N/A"," ",IF(Option=1,$D95*Inputs!$S$15*SUM(AS95:BA95),0))</f>
        <v xml:space="preserve"> </v>
      </c>
      <c r="DI95" s="381" t="str">
        <f>IF($A95="N/A"," ",IF(Option=1,$D95*Inputs!$S$16*SUM(AS95:BA95),0))</f>
        <v xml:space="preserve"> </v>
      </c>
      <c r="DJ95" s="463" t="str">
        <f t="shared" si="178"/>
        <v xml:space="preserve"> </v>
      </c>
      <c r="DK95" s="463" t="str">
        <f t="shared" si="179"/>
        <v xml:space="preserve"> </v>
      </c>
      <c r="DL95" s="463" t="str">
        <f t="shared" si="180"/>
        <v xml:space="preserve"> </v>
      </c>
      <c r="DM95" s="463" t="str">
        <f t="shared" si="181"/>
        <v xml:space="preserve"> </v>
      </c>
    </row>
    <row r="96" spans="1:117" x14ac:dyDescent="0.2">
      <c r="A96" s="343" t="str">
        <f>IF(A95="N/A","N/A",IF(EDATE(A95,1)&gt;Inputs!$S$5,"N/A",EDATE(A95,1)))</f>
        <v>N/A</v>
      </c>
      <c r="B96" s="344" t="str">
        <f t="shared" si="123"/>
        <v xml:space="preserve"> </v>
      </c>
      <c r="C96" s="345" t="str">
        <f t="shared" si="124"/>
        <v xml:space="preserve"> </v>
      </c>
      <c r="D96" s="346" t="str">
        <f t="shared" si="125"/>
        <v xml:space="preserve"> </v>
      </c>
      <c r="E96" s="347" t="str">
        <f t="shared" si="126"/>
        <v xml:space="preserve"> </v>
      </c>
      <c r="F96" s="348" t="str">
        <f t="shared" si="127"/>
        <v xml:space="preserve"> </v>
      </c>
      <c r="G96" s="348" t="str">
        <f>IF(A96="N/A"," ",Perstart/VLOOKUP(Dayrun,'Pricing Inputs'!$AQ$4:$AS$14,3)/(CY96/CX96))</f>
        <v xml:space="preserve"> </v>
      </c>
      <c r="H96" s="349" t="str">
        <f t="shared" si="128"/>
        <v xml:space="preserve"> </v>
      </c>
      <c r="I96" s="350" t="str">
        <f t="shared" si="129"/>
        <v xml:space="preserve"> </v>
      </c>
      <c r="J96" s="351" t="str">
        <f t="shared" si="130"/>
        <v xml:space="preserve"> </v>
      </c>
      <c r="K96" s="351" t="str">
        <f t="shared" si="131"/>
        <v xml:space="preserve"> </v>
      </c>
      <c r="L96" s="351" t="str">
        <f t="shared" si="132"/>
        <v xml:space="preserve"> </v>
      </c>
      <c r="M96" s="351" t="str">
        <f t="shared" si="133"/>
        <v xml:space="preserve"> </v>
      </c>
      <c r="N96" s="351" t="str">
        <f t="shared" si="134"/>
        <v xml:space="preserve"> </v>
      </c>
      <c r="O96" s="351" t="str">
        <f t="shared" si="135"/>
        <v xml:space="preserve"> </v>
      </c>
      <c r="P96" s="351" t="str">
        <f t="shared" si="136"/>
        <v xml:space="preserve"> </v>
      </c>
      <c r="Q96" s="352" t="str">
        <f t="shared" si="137"/>
        <v xml:space="preserve"> </v>
      </c>
      <c r="R96" s="353" t="str">
        <f t="shared" si="138"/>
        <v xml:space="preserve"> </v>
      </c>
      <c r="S96" s="347" t="str">
        <f t="shared" si="139"/>
        <v xml:space="preserve"> </v>
      </c>
      <c r="T96" s="347" t="str">
        <f t="shared" si="140"/>
        <v xml:space="preserve"> </v>
      </c>
      <c r="U96" s="347" t="str">
        <f t="shared" si="141"/>
        <v xml:space="preserve"> </v>
      </c>
      <c r="V96" s="347" t="str">
        <f t="shared" si="142"/>
        <v xml:space="preserve"> </v>
      </c>
      <c r="W96" s="347" t="str">
        <f t="shared" si="143"/>
        <v xml:space="preserve"> </v>
      </c>
      <c r="X96" s="347" t="str">
        <f t="shared" si="144"/>
        <v xml:space="preserve"> </v>
      </c>
      <c r="Y96" s="347" t="str">
        <f t="shared" si="145"/>
        <v xml:space="preserve"> </v>
      </c>
      <c r="Z96" s="354" t="str">
        <f t="shared" si="146"/>
        <v xml:space="preserve"> </v>
      </c>
      <c r="AA96" s="350" t="str">
        <f>IF($A96="N/A"," ",IF(Dayrun&gt;=3,(MAX(0,(_xll.xSPRDOPT(I96,($E96-'Pricing Inputs'!$X131*$D96),$CV96,0,($CN96+IF(Smile=TRUE,VLOOKUP(MAX(-5,$H96-I96),Volsmile,2),0)),$CT96,$CU96,($A96-DateToday)+15,ABS(Option-2),0)-R96))),0))</f>
        <v xml:space="preserve"> </v>
      </c>
      <c r="AB96" s="351" t="str">
        <f>IF($A96="N/A"," ",IF(Dayrun&gt;=6,MAX(0,(_xll.xSPRDOPT(J96,($E96-'Pricing Inputs'!$X131*$D96),$CV96,0,($CN96+IF(Smile=TRUE,VLOOKUP(MAX(-5,$H96-J96),Volsmile,2),0)),$CT96,$CU96,($A96-DateToday)+15,ABS(Option-2),0)-S96)),0))</f>
        <v xml:space="preserve"> </v>
      </c>
      <c r="AC96" s="351" t="str">
        <f>IF($A96="N/A"," ",IF(OR(Dayrun&lt;=2,Dayrun&gt;=9),IF(OffPeakEx=TRUE,MAX(0,(_xll.xSPRDOPT(K96,($E96-'Pricing Inputs'!$X131*$D96),$CV96,0,($CQ96+IF(Smile=TRUE,VLOOKUP(MAX(-5,$H96-K96),Volsmile,2),0)),$CT96,$CU96,($A96-DateToday)+15,ABS(Option-2),0)-T96)),0),0))</f>
        <v xml:space="preserve"> </v>
      </c>
      <c r="AD96" s="351" t="str">
        <f>IF($A96="N/A"," ",IF(OR(Dayrun=1,Dayrun=4,Dayrun=5,Dayrun=7,Dayrun=8,Dayrun=10,Dayrun=11),MAX(0,(_xll.xSPRDOPT(L96,($E96-'Pricing Inputs'!$X131*$D96),$CV96,0,($CQ96+IF(Smile=TRUE,VLOOKUP(MAX(-5,$H96-L96),Volsmile,2),0)),$CT96,$CU96,($A96-DateToday)+15,ABS(Option-2),0)-U96)),0))</f>
        <v xml:space="preserve"> </v>
      </c>
      <c r="AE96" s="351" t="str">
        <f>IF($A96="N/A"," ",IF(OR(Dayrun=1,Dayrun=7,Dayrun=8,Dayrun=10,Dayrun=11),MAX(0,(_xll.xSPRDOPT(M96,($E96-'Pricing Inputs'!$X131*$D96),$CV96,0,($CQ96+IF(Smile=TRUE,VLOOKUP(MAX(-5,$H96-M96),Volsmile,2),0)),$CT96,$CU96,($A96-DateToday)+15,ABS(Option-2),0)-V96)),0))</f>
        <v xml:space="preserve"> </v>
      </c>
      <c r="AF96" s="351" t="str">
        <f>IF($A96="N/A"," ",IF(OR(Dayrun&lt;=2,Dayrun&gt;=10),IF(OffPeakEx=TRUE,MAX(0,(_xll.xSPRDOPT(N96,($E96-'Pricing Inputs'!$X131*$D96),$CV96,0,($CQ96+IF(Smile=TRUE,VLOOKUP(MAX(-5,$H96-N96),Volsmile,2),0)),$CT96,$CU96,($A96-DateToday)+15,ABS(Option-2),0)-W96)),0),0))</f>
        <v xml:space="preserve"> </v>
      </c>
      <c r="AG96" s="351" t="str">
        <f>IF($A96="N/A"," ",IF(OR(Dayrun=1,Dayrun=5,Dayrun=8,Dayrun=11),MAX(0,(_xll.xSPRDOPT(O96,($E96-'Pricing Inputs'!$X131*$D96),$CV96,0,($CQ96+IF(Smile=TRUE,VLOOKUP(MAX(-5,$H96-O96),Volsmile,2),0)),$CT96,$CU96,($A96-DateToday)+15,ABS(Option-2),0)-X96)),0))</f>
        <v xml:space="preserve"> </v>
      </c>
      <c r="AH96" s="351" t="str">
        <f>IF($A96="N/A"," ",IF(OR(Dayrun=1,Dayrun=8,Dayrun=11),MAX(0,(_xll.xSPRDOPT(P96,($E96-'Pricing Inputs'!$X131*$D96),$CV96,0,($CQ96+IF(Smile=TRUE,VLOOKUP(MAX(-5,$H96-P96),Volsmile,2),0)),$CT96,$CU96,($A96-DateToday)+15,ABS(Option-2),0)-Y96)),0))</f>
        <v xml:space="preserve"> </v>
      </c>
      <c r="AI96" s="351" t="str">
        <f>IF($A96="N/A"," ",IF(OR(Dayrun&lt;=2,Dayrun&gt;=11),IF(OffPeakEx=TRUE,MAX(0,(_xll.xSPRDOPT(Q96,($E96-'Pricing Inputs'!$X131*$D96),$CV96,0,($CQ96+IF(Smile=TRUE,VLOOKUP(MAX(-5,$H96-Q96),Volsmile,2),0)),$CT96,$CU96,($A96-DateToday)+15,ABS(Option-2),0)-Z96)),0),0))</f>
        <v xml:space="preserve"> </v>
      </c>
      <c r="AJ96" s="355" t="str">
        <f t="shared" si="147"/>
        <v xml:space="preserve"> </v>
      </c>
      <c r="AK96" s="356" t="str">
        <f t="shared" si="148"/>
        <v xml:space="preserve"> </v>
      </c>
      <c r="AL96" s="356" t="str">
        <f t="shared" si="149"/>
        <v xml:space="preserve"> </v>
      </c>
      <c r="AM96" s="356" t="str">
        <f t="shared" si="150"/>
        <v xml:space="preserve"> </v>
      </c>
      <c r="AN96" s="356" t="str">
        <f t="shared" si="151"/>
        <v xml:space="preserve"> </v>
      </c>
      <c r="AO96" s="356" t="str">
        <f t="shared" si="152"/>
        <v xml:space="preserve"> </v>
      </c>
      <c r="AP96" s="356" t="str">
        <f t="shared" si="153"/>
        <v xml:space="preserve"> </v>
      </c>
      <c r="AQ96" s="356" t="str">
        <f t="shared" si="154"/>
        <v xml:space="preserve"> </v>
      </c>
      <c r="AR96" s="357" t="str">
        <f t="shared" si="155"/>
        <v xml:space="preserve"> </v>
      </c>
      <c r="AS96" s="364" t="str">
        <f t="shared" si="156"/>
        <v xml:space="preserve"> </v>
      </c>
      <c r="AT96" s="364" t="str">
        <f t="shared" si="157"/>
        <v xml:space="preserve"> </v>
      </c>
      <c r="AU96" s="364" t="str">
        <f t="shared" si="158"/>
        <v xml:space="preserve"> </v>
      </c>
      <c r="AV96" s="364" t="str">
        <f t="shared" si="159"/>
        <v xml:space="preserve"> </v>
      </c>
      <c r="AW96" s="364" t="str">
        <f t="shared" si="160"/>
        <v xml:space="preserve"> </v>
      </c>
      <c r="AX96" s="364" t="str">
        <f t="shared" si="161"/>
        <v xml:space="preserve"> </v>
      </c>
      <c r="AY96" s="364" t="str">
        <f t="shared" si="162"/>
        <v xml:space="preserve"> </v>
      </c>
      <c r="AZ96" s="364" t="str">
        <f t="shared" si="163"/>
        <v xml:space="preserve"> </v>
      </c>
      <c r="BA96" s="365" t="str">
        <f t="shared" si="164"/>
        <v xml:space="preserve"> </v>
      </c>
      <c r="BB96" s="461" t="str">
        <f>IF($A96="N/A"," ",IF(Dayrun&gt;=3,(MAX(0,(_xll.xSPRDOPT(I96,($E96-'Pricing Inputs'!$X131*$D96),$CV96,0,($CN96+IF(Smile=TRUE,VLOOKUP(MAX(-5,$H96-I96),Volsmile,2),0)),$CT96,$CU96,($A96-DateToday)+15,ABS(Option-2),1)*DE96*8))),0))</f>
        <v xml:space="preserve"> </v>
      </c>
      <c r="BC96" s="460" t="str">
        <f>IF($A96="N/A"," ",IF(Dayrun&gt;=6,MAX(0,(_xll.xSPRDOPT(J96,($E96-'Pricing Inputs'!$X131*$D96),$CV96,0,($CN96+IF(Smile=TRUE,VLOOKUP(MAX(-5,$H96-J96),Volsmile,2),0)),$CT96,$CU96,($A96-DateToday)+15,ABS(Option-2),1)*DE96*8)),0))</f>
        <v xml:space="preserve"> </v>
      </c>
      <c r="BD96" s="460" t="str">
        <f>IF($A96="N/A"," ",IF(OR(Dayrun&lt;=2,Dayrun&gt;=9),IF(OffPeakEx=TRUE,MAX(0,(_xll.xSPRDOPT(K96,($E96-'Pricing Inputs'!$X131*$D96),$CV96,0,($CQ96+IF(Smile=TRUE,VLOOKUP(MAX(-5,$H96-K96),Volsmile,2),0)),$CT96,$CU96,($A96-DateToday)+15,ABS(Option-2),1)*DE96*8)),0),0))</f>
        <v xml:space="preserve"> </v>
      </c>
      <c r="BE96" s="460" t="str">
        <f>IF($A96="N/A"," ",IF(OR(Dayrun=1,Dayrun=4,Dayrun=5,Dayrun=7,Dayrun=8,Dayrun=10,Dayrun=11),MAX(0,(_xll.xSPRDOPT(L96,($E96-'Pricing Inputs'!$X131*$D96),$CV96,0,($CQ96+IF(Smile=TRUE,VLOOKUP(MAX(-5,$H96-L96),Volsmile,2),0)),$CT96,$CU96,($A96-DateToday)+15,ABS(Option-2),1)*DF96*8)),0))</f>
        <v xml:space="preserve"> </v>
      </c>
      <c r="BF96" s="460" t="str">
        <f>IF($A96="N/A"," ",IF(OR(Dayrun=1,Dayrun=7,Dayrun=8,Dayrun=10,Dayrun=11),MAX(0,(_xll.xSPRDOPT(M96,($E96-'Pricing Inputs'!$X131*$D96),$CV96,0,($CQ96+IF(Smile=TRUE,VLOOKUP(MAX(-5,$H96-M96),Volsmile,2),0)),$CT96,$CU96,($A96-DateToday)+15,ABS(Option-2),1)*DF96*8)),0))</f>
        <v xml:space="preserve"> </v>
      </c>
      <c r="BG96" s="460" t="str">
        <f>IF($A96="N/A"," ",IF(OR(Dayrun&lt;=2,Dayrun&gt;=10),IF(OffPeakEx=TRUE,MAX(0,(_xll.xSPRDOPT(N96,($E96-'Pricing Inputs'!$X131*$D96),$CV96,0,($CQ96+IF(Smile=TRUE,VLOOKUP(MAX(-5,$H96-N96),Volsmile,2),0)),$CT96,$CU96,($A96-DateToday)+15,ABS(Option-2),1)*DF96*8)),0),0))</f>
        <v xml:space="preserve"> </v>
      </c>
      <c r="BH96" s="460" t="str">
        <f>IF($A96="N/A"," ",IF(OR(Dayrun=1,Dayrun=5,Dayrun=8,Dayrun=11),MAX(0,(_xll.xSPRDOPT(O96,($E96-'Pricing Inputs'!$X131*$D96),$CV96,0,($CQ96+IF(Smile=TRUE,VLOOKUP(MAX(-5,$H96-O96),Volsmile,2),0)),$CT96,$CU96,($A96-DateToday)+15,ABS(Option-2),1)*DG96*8)),0))</f>
        <v xml:space="preserve"> </v>
      </c>
      <c r="BI96" s="460" t="str">
        <f>IF($A96="N/A"," ",IF(OR(Dayrun=1,Dayrun=8,Dayrun=11),MAX(0,(_xll.xSPRDOPT(P96,($E96-'Pricing Inputs'!$X131*$D96),$CV96,0,($CQ96+IF(Smile=TRUE,VLOOKUP(MAX(-5,$H96-P96),Volsmile,2),0)),$CT96,$CU96,($A96-DateToday)+15,ABS(Option-2),1)*DG96*8)),0))</f>
        <v xml:space="preserve"> </v>
      </c>
      <c r="BJ96" s="462" t="str">
        <f>IF($A96="N/A"," ",IF(OR(Dayrun&lt;=2,Dayrun&gt;=11),IF(OffPeakEx=TRUE,MAX(0,(_xll.xSPRDOPT(Q96,($E96-'Pricing Inputs'!$X131*$D96),$CV96,0,($CQ96+IF(Smile=TRUE,VLOOKUP(MAX(-5,$H96-Q96),Volsmile,2),0)),$CT96,$CU96,($A96-DateToday)+15,ABS(Option-2),1)*DG96*8)),0),0))</f>
        <v xml:space="preserve"> </v>
      </c>
      <c r="BK96" s="358" t="str">
        <f t="shared" si="91"/>
        <v xml:space="preserve"> </v>
      </c>
      <c r="BL96" s="359" t="str">
        <f t="shared" si="92"/>
        <v xml:space="preserve"> </v>
      </c>
      <c r="BM96" s="359" t="str">
        <f t="shared" si="93"/>
        <v xml:space="preserve"> </v>
      </c>
      <c r="BN96" s="359" t="str">
        <f t="shared" si="94"/>
        <v xml:space="preserve"> </v>
      </c>
      <c r="BO96" s="359" t="str">
        <f t="shared" si="95"/>
        <v xml:space="preserve"> </v>
      </c>
      <c r="BP96" s="359" t="str">
        <f t="shared" si="96"/>
        <v xml:space="preserve"> </v>
      </c>
      <c r="BQ96" s="359" t="str">
        <f t="shared" si="97"/>
        <v xml:space="preserve"> </v>
      </c>
      <c r="BR96" s="359" t="str">
        <f t="shared" si="98"/>
        <v xml:space="preserve"> </v>
      </c>
      <c r="BS96" s="360" t="str">
        <f t="shared" si="99"/>
        <v xml:space="preserve"> </v>
      </c>
      <c r="BT96" s="361" t="str">
        <f t="shared" si="100"/>
        <v xml:space="preserve"> </v>
      </c>
      <c r="BU96" s="362" t="str">
        <f t="shared" si="101"/>
        <v xml:space="preserve"> </v>
      </c>
      <c r="BV96" s="362" t="str">
        <f t="shared" si="102"/>
        <v xml:space="preserve"> </v>
      </c>
      <c r="BW96" s="362" t="str">
        <f t="shared" si="103"/>
        <v xml:space="preserve"> </v>
      </c>
      <c r="BX96" s="362" t="str">
        <f t="shared" si="104"/>
        <v xml:space="preserve"> </v>
      </c>
      <c r="BY96" s="362" t="str">
        <f t="shared" si="105"/>
        <v xml:space="preserve"> </v>
      </c>
      <c r="BZ96" s="362" t="str">
        <f t="shared" si="106"/>
        <v xml:space="preserve"> </v>
      </c>
      <c r="CA96" s="362" t="str">
        <f t="shared" si="107"/>
        <v xml:space="preserve"> </v>
      </c>
      <c r="CB96" s="363" t="str">
        <f t="shared" si="108"/>
        <v xml:space="preserve"> </v>
      </c>
      <c r="CC96" s="366" t="str">
        <f t="shared" si="109"/>
        <v xml:space="preserve"> </v>
      </c>
      <c r="CD96" s="367" t="str">
        <f t="shared" si="110"/>
        <v xml:space="preserve"> </v>
      </c>
      <c r="CE96" s="367" t="str">
        <f t="shared" si="111"/>
        <v xml:space="preserve"> </v>
      </c>
      <c r="CF96" s="367" t="str">
        <f t="shared" si="112"/>
        <v xml:space="preserve"> </v>
      </c>
      <c r="CG96" s="367" t="str">
        <f t="shared" si="113"/>
        <v xml:space="preserve"> </v>
      </c>
      <c r="CH96" s="367" t="str">
        <f t="shared" si="114"/>
        <v xml:space="preserve"> </v>
      </c>
      <c r="CI96" s="367" t="str">
        <f t="shared" si="115"/>
        <v xml:space="preserve"> </v>
      </c>
      <c r="CJ96" s="367" t="str">
        <f t="shared" si="116"/>
        <v xml:space="preserve"> </v>
      </c>
      <c r="CK96" s="368" t="str">
        <f t="shared" si="117"/>
        <v xml:space="preserve"> </v>
      </c>
      <c r="CL96" s="369" t="str">
        <f t="shared" si="118"/>
        <v xml:space="preserve"> </v>
      </c>
      <c r="CM96" s="370" t="str">
        <f t="shared" si="165"/>
        <v xml:space="preserve"> </v>
      </c>
      <c r="CN96" s="370" t="str">
        <f t="shared" si="166"/>
        <v xml:space="preserve"> </v>
      </c>
      <c r="CO96" s="370" t="str">
        <f t="shared" si="167"/>
        <v xml:space="preserve"> </v>
      </c>
      <c r="CP96" s="370" t="str">
        <f t="shared" si="168"/>
        <v xml:space="preserve"> </v>
      </c>
      <c r="CQ96" s="370" t="str">
        <f t="shared" si="169"/>
        <v xml:space="preserve"> </v>
      </c>
      <c r="CR96" s="370" t="str">
        <f t="shared" si="119"/>
        <v xml:space="preserve"> </v>
      </c>
      <c r="CS96" s="370" t="str">
        <f t="shared" si="120"/>
        <v xml:space="preserve"> </v>
      </c>
      <c r="CT96" s="370" t="str">
        <f t="shared" si="121"/>
        <v xml:space="preserve"> </v>
      </c>
      <c r="CU96" s="370" t="str">
        <f>IF($A96="N/A"," ",IF('Pricing Inputs'!$AR$23=TRUE,Inputs!$S$22,VLOOKUP($A96,CorrelationTable,2,FALSE)))</f>
        <v xml:space="preserve"> </v>
      </c>
      <c r="CV96" s="371" t="str">
        <f>IF($A96="N/A"," ",F96+G96+(D96*('Pricing Inputs'!X131)))</f>
        <v xml:space="preserve"> </v>
      </c>
      <c r="CW96" s="372" t="str">
        <f>IF($A96="N/A"," ",IF(PV=1,0,'Pricing Inputs'!Y131))</f>
        <v xml:space="preserve"> </v>
      </c>
      <c r="CX96" s="373" t="str">
        <f t="shared" si="122"/>
        <v xml:space="preserve"> </v>
      </c>
      <c r="CY96" s="417" t="str">
        <f>IF($A96="N/A"," ",(IF(MONTH(A96)&gt;=4,IF(MONTH(A96)&lt;=10,Inputs!$S$26,Inputs!$S$27),Inputs!$S$27))*$CX96)</f>
        <v xml:space="preserve"> </v>
      </c>
      <c r="CZ96" s="374" t="str">
        <f t="shared" si="170"/>
        <v xml:space="preserve"> </v>
      </c>
      <c r="DA96" s="446" t="str">
        <f t="shared" si="171"/>
        <v xml:space="preserve"> </v>
      </c>
      <c r="DB96" s="375" t="str">
        <f t="shared" si="172"/>
        <v xml:space="preserve"> </v>
      </c>
      <c r="DC96" s="375" t="str">
        <f t="shared" si="173"/>
        <v xml:space="preserve"> </v>
      </c>
      <c r="DD96" s="376" t="str">
        <f t="shared" si="174"/>
        <v xml:space="preserve"> </v>
      </c>
      <c r="DE96" s="377" t="str">
        <f t="shared" si="175"/>
        <v xml:space="preserve"> </v>
      </c>
      <c r="DF96" s="378" t="str">
        <f t="shared" si="176"/>
        <v xml:space="preserve"> </v>
      </c>
      <c r="DG96" s="379" t="str">
        <f t="shared" si="177"/>
        <v xml:space="preserve"> </v>
      </c>
      <c r="DH96" s="380" t="str">
        <f>IF($A96="N/A"," ",IF(Option=1,$D96*Inputs!$S$15*SUM(AS96:BA96),0))</f>
        <v xml:space="preserve"> </v>
      </c>
      <c r="DI96" s="381" t="str">
        <f>IF($A96="N/A"," ",IF(Option=1,$D96*Inputs!$S$16*SUM(AS96:BA96),0))</f>
        <v xml:space="preserve"> </v>
      </c>
      <c r="DJ96" s="463" t="str">
        <f t="shared" si="178"/>
        <v xml:space="preserve"> </v>
      </c>
      <c r="DK96" s="463" t="str">
        <f t="shared" si="179"/>
        <v xml:space="preserve"> </v>
      </c>
      <c r="DL96" s="463" t="str">
        <f t="shared" si="180"/>
        <v xml:space="preserve"> </v>
      </c>
      <c r="DM96" s="463" t="str">
        <f t="shared" si="181"/>
        <v xml:space="preserve"> </v>
      </c>
    </row>
    <row r="97" spans="1:117" x14ac:dyDescent="0.2">
      <c r="A97" s="343" t="str">
        <f>IF(A96="N/A","N/A",IF(EDATE(A96,1)&gt;Inputs!$S$5,"N/A",EDATE(A96,1)))</f>
        <v>N/A</v>
      </c>
      <c r="B97" s="344" t="str">
        <f t="shared" si="123"/>
        <v xml:space="preserve"> </v>
      </c>
      <c r="C97" s="345" t="str">
        <f t="shared" si="124"/>
        <v xml:space="preserve"> </v>
      </c>
      <c r="D97" s="346" t="str">
        <f t="shared" si="125"/>
        <v xml:space="preserve"> </v>
      </c>
      <c r="E97" s="347" t="str">
        <f t="shared" si="126"/>
        <v xml:space="preserve"> </v>
      </c>
      <c r="F97" s="348" t="str">
        <f t="shared" si="127"/>
        <v xml:space="preserve"> </v>
      </c>
      <c r="G97" s="348" t="str">
        <f>IF(A97="N/A"," ",Perstart/VLOOKUP(Dayrun,'Pricing Inputs'!$AQ$4:$AS$14,3)/(CY97/CX97))</f>
        <v xml:space="preserve"> </v>
      </c>
      <c r="H97" s="349" t="str">
        <f t="shared" si="128"/>
        <v xml:space="preserve"> </v>
      </c>
      <c r="I97" s="350" t="str">
        <f t="shared" si="129"/>
        <v xml:space="preserve"> </v>
      </c>
      <c r="J97" s="351" t="str">
        <f t="shared" si="130"/>
        <v xml:space="preserve"> </v>
      </c>
      <c r="K97" s="351" t="str">
        <f t="shared" si="131"/>
        <v xml:space="preserve"> </v>
      </c>
      <c r="L97" s="351" t="str">
        <f t="shared" si="132"/>
        <v xml:space="preserve"> </v>
      </c>
      <c r="M97" s="351" t="str">
        <f t="shared" si="133"/>
        <v xml:space="preserve"> </v>
      </c>
      <c r="N97" s="351" t="str">
        <f t="shared" si="134"/>
        <v xml:space="preserve"> </v>
      </c>
      <c r="O97" s="351" t="str">
        <f t="shared" si="135"/>
        <v xml:space="preserve"> </v>
      </c>
      <c r="P97" s="351" t="str">
        <f t="shared" si="136"/>
        <v xml:space="preserve"> </v>
      </c>
      <c r="Q97" s="352" t="str">
        <f t="shared" si="137"/>
        <v xml:space="preserve"> </v>
      </c>
      <c r="R97" s="353" t="str">
        <f t="shared" si="138"/>
        <v xml:space="preserve"> </v>
      </c>
      <c r="S97" s="347" t="str">
        <f t="shared" si="139"/>
        <v xml:space="preserve"> </v>
      </c>
      <c r="T97" s="347" t="str">
        <f t="shared" si="140"/>
        <v xml:space="preserve"> </v>
      </c>
      <c r="U97" s="347" t="str">
        <f t="shared" si="141"/>
        <v xml:space="preserve"> </v>
      </c>
      <c r="V97" s="347" t="str">
        <f t="shared" si="142"/>
        <v xml:space="preserve"> </v>
      </c>
      <c r="W97" s="347" t="str">
        <f t="shared" si="143"/>
        <v xml:space="preserve"> </v>
      </c>
      <c r="X97" s="347" t="str">
        <f t="shared" si="144"/>
        <v xml:space="preserve"> </v>
      </c>
      <c r="Y97" s="347" t="str">
        <f t="shared" si="145"/>
        <v xml:space="preserve"> </v>
      </c>
      <c r="Z97" s="354" t="str">
        <f t="shared" si="146"/>
        <v xml:space="preserve"> </v>
      </c>
      <c r="AA97" s="350" t="str">
        <f>IF($A97="N/A"," ",IF(Dayrun&gt;=3,(MAX(0,(_xll.xSPRDOPT(I97,($E97-'Pricing Inputs'!$X132*$D97),$CV97,0,($CN97+IF(Smile=TRUE,VLOOKUP(MAX(-5,$H97-I97),Volsmile,2),0)),$CT97,$CU97,($A97-DateToday)+15,ABS(Option-2),0)-R97))),0))</f>
        <v xml:space="preserve"> </v>
      </c>
      <c r="AB97" s="351" t="str">
        <f>IF($A97="N/A"," ",IF(Dayrun&gt;=6,MAX(0,(_xll.xSPRDOPT(J97,($E97-'Pricing Inputs'!$X132*$D97),$CV97,0,($CN97+IF(Smile=TRUE,VLOOKUP(MAX(-5,$H97-J97),Volsmile,2),0)),$CT97,$CU97,($A97-DateToday)+15,ABS(Option-2),0)-S97)),0))</f>
        <v xml:space="preserve"> </v>
      </c>
      <c r="AC97" s="351" t="str">
        <f>IF($A97="N/A"," ",IF(OR(Dayrun&lt;=2,Dayrun&gt;=9),IF(OffPeakEx=TRUE,MAX(0,(_xll.xSPRDOPT(K97,($E97-'Pricing Inputs'!$X132*$D97),$CV97,0,($CQ97+IF(Smile=TRUE,VLOOKUP(MAX(-5,$H97-K97),Volsmile,2),0)),$CT97,$CU97,($A97-DateToday)+15,ABS(Option-2),0)-T97)),0),0))</f>
        <v xml:space="preserve"> </v>
      </c>
      <c r="AD97" s="351" t="str">
        <f>IF($A97="N/A"," ",IF(OR(Dayrun=1,Dayrun=4,Dayrun=5,Dayrun=7,Dayrun=8,Dayrun=10,Dayrun=11),MAX(0,(_xll.xSPRDOPT(L97,($E97-'Pricing Inputs'!$X132*$D97),$CV97,0,($CQ97+IF(Smile=TRUE,VLOOKUP(MAX(-5,$H97-L97),Volsmile,2),0)),$CT97,$CU97,($A97-DateToday)+15,ABS(Option-2),0)-U97)),0))</f>
        <v xml:space="preserve"> </v>
      </c>
      <c r="AE97" s="351" t="str">
        <f>IF($A97="N/A"," ",IF(OR(Dayrun=1,Dayrun=7,Dayrun=8,Dayrun=10,Dayrun=11),MAX(0,(_xll.xSPRDOPT(M97,($E97-'Pricing Inputs'!$X132*$D97),$CV97,0,($CQ97+IF(Smile=TRUE,VLOOKUP(MAX(-5,$H97-M97),Volsmile,2),0)),$CT97,$CU97,($A97-DateToday)+15,ABS(Option-2),0)-V97)),0))</f>
        <v xml:space="preserve"> </v>
      </c>
      <c r="AF97" s="351" t="str">
        <f>IF($A97="N/A"," ",IF(OR(Dayrun&lt;=2,Dayrun&gt;=10),IF(OffPeakEx=TRUE,MAX(0,(_xll.xSPRDOPT(N97,($E97-'Pricing Inputs'!$X132*$D97),$CV97,0,($CQ97+IF(Smile=TRUE,VLOOKUP(MAX(-5,$H97-N97),Volsmile,2),0)),$CT97,$CU97,($A97-DateToday)+15,ABS(Option-2),0)-W97)),0),0))</f>
        <v xml:space="preserve"> </v>
      </c>
      <c r="AG97" s="351" t="str">
        <f>IF($A97="N/A"," ",IF(OR(Dayrun=1,Dayrun=5,Dayrun=8,Dayrun=11),MAX(0,(_xll.xSPRDOPT(O97,($E97-'Pricing Inputs'!$X132*$D97),$CV97,0,($CQ97+IF(Smile=TRUE,VLOOKUP(MAX(-5,$H97-O97),Volsmile,2),0)),$CT97,$CU97,($A97-DateToday)+15,ABS(Option-2),0)-X97)),0))</f>
        <v xml:space="preserve"> </v>
      </c>
      <c r="AH97" s="351" t="str">
        <f>IF($A97="N/A"," ",IF(OR(Dayrun=1,Dayrun=8,Dayrun=11),MAX(0,(_xll.xSPRDOPT(P97,($E97-'Pricing Inputs'!$X132*$D97),$CV97,0,($CQ97+IF(Smile=TRUE,VLOOKUP(MAX(-5,$H97-P97),Volsmile,2),0)),$CT97,$CU97,($A97-DateToday)+15,ABS(Option-2),0)-Y97)),0))</f>
        <v xml:space="preserve"> </v>
      </c>
      <c r="AI97" s="351" t="str">
        <f>IF($A97="N/A"," ",IF(OR(Dayrun&lt;=2,Dayrun&gt;=11),IF(OffPeakEx=TRUE,MAX(0,(_xll.xSPRDOPT(Q97,($E97-'Pricing Inputs'!$X132*$D97),$CV97,0,($CQ97+IF(Smile=TRUE,VLOOKUP(MAX(-5,$H97-Q97),Volsmile,2),0)),$CT97,$CU97,($A97-DateToday)+15,ABS(Option-2),0)-Z97)),0),0))</f>
        <v xml:space="preserve"> </v>
      </c>
      <c r="AJ97" s="355" t="str">
        <f t="shared" si="147"/>
        <v xml:space="preserve"> </v>
      </c>
      <c r="AK97" s="356" t="str">
        <f t="shared" si="148"/>
        <v xml:space="preserve"> </v>
      </c>
      <c r="AL97" s="356" t="str">
        <f t="shared" si="149"/>
        <v xml:space="preserve"> </v>
      </c>
      <c r="AM97" s="356" t="str">
        <f t="shared" si="150"/>
        <v xml:space="preserve"> </v>
      </c>
      <c r="AN97" s="356" t="str">
        <f t="shared" si="151"/>
        <v xml:space="preserve"> </v>
      </c>
      <c r="AO97" s="356" t="str">
        <f t="shared" si="152"/>
        <v xml:space="preserve"> </v>
      </c>
      <c r="AP97" s="356" t="str">
        <f t="shared" si="153"/>
        <v xml:space="preserve"> </v>
      </c>
      <c r="AQ97" s="356" t="str">
        <f t="shared" si="154"/>
        <v xml:space="preserve"> </v>
      </c>
      <c r="AR97" s="357" t="str">
        <f t="shared" si="155"/>
        <v xml:space="preserve"> </v>
      </c>
      <c r="AS97" s="364" t="str">
        <f t="shared" si="156"/>
        <v xml:space="preserve"> </v>
      </c>
      <c r="AT97" s="364" t="str">
        <f t="shared" si="157"/>
        <v xml:space="preserve"> </v>
      </c>
      <c r="AU97" s="364" t="str">
        <f t="shared" si="158"/>
        <v xml:space="preserve"> </v>
      </c>
      <c r="AV97" s="364" t="str">
        <f t="shared" si="159"/>
        <v xml:space="preserve"> </v>
      </c>
      <c r="AW97" s="364" t="str">
        <f t="shared" si="160"/>
        <v xml:space="preserve"> </v>
      </c>
      <c r="AX97" s="364" t="str">
        <f t="shared" si="161"/>
        <v xml:space="preserve"> </v>
      </c>
      <c r="AY97" s="364" t="str">
        <f t="shared" si="162"/>
        <v xml:space="preserve"> </v>
      </c>
      <c r="AZ97" s="364" t="str">
        <f t="shared" si="163"/>
        <v xml:space="preserve"> </v>
      </c>
      <c r="BA97" s="365" t="str">
        <f t="shared" si="164"/>
        <v xml:space="preserve"> </v>
      </c>
      <c r="BB97" s="461" t="str">
        <f>IF($A97="N/A"," ",IF(Dayrun&gt;=3,(MAX(0,(_xll.xSPRDOPT(I97,($E97-'Pricing Inputs'!$X132*$D97),$CV97,0,($CN97+IF(Smile=TRUE,VLOOKUP(MAX(-5,$H97-I97),Volsmile,2),0)),$CT97,$CU97,($A97-DateToday)+15,ABS(Option-2),1)*DE97*8))),0))</f>
        <v xml:space="preserve"> </v>
      </c>
      <c r="BC97" s="460" t="str">
        <f>IF($A97="N/A"," ",IF(Dayrun&gt;=6,MAX(0,(_xll.xSPRDOPT(J97,($E97-'Pricing Inputs'!$X132*$D97),$CV97,0,($CN97+IF(Smile=TRUE,VLOOKUP(MAX(-5,$H97-J97),Volsmile,2),0)),$CT97,$CU97,($A97-DateToday)+15,ABS(Option-2),1)*DE97*8)),0))</f>
        <v xml:space="preserve"> </v>
      </c>
      <c r="BD97" s="460" t="str">
        <f>IF($A97="N/A"," ",IF(OR(Dayrun&lt;=2,Dayrun&gt;=9),IF(OffPeakEx=TRUE,MAX(0,(_xll.xSPRDOPT(K97,($E97-'Pricing Inputs'!$X132*$D97),$CV97,0,($CQ97+IF(Smile=TRUE,VLOOKUP(MAX(-5,$H97-K97),Volsmile,2),0)),$CT97,$CU97,($A97-DateToday)+15,ABS(Option-2),1)*DE97*8)),0),0))</f>
        <v xml:space="preserve"> </v>
      </c>
      <c r="BE97" s="460" t="str">
        <f>IF($A97="N/A"," ",IF(OR(Dayrun=1,Dayrun=4,Dayrun=5,Dayrun=7,Dayrun=8,Dayrun=10,Dayrun=11),MAX(0,(_xll.xSPRDOPT(L97,($E97-'Pricing Inputs'!$X132*$D97),$CV97,0,($CQ97+IF(Smile=TRUE,VLOOKUP(MAX(-5,$H97-L97),Volsmile,2),0)),$CT97,$CU97,($A97-DateToday)+15,ABS(Option-2),1)*DF97*8)),0))</f>
        <v xml:space="preserve"> </v>
      </c>
      <c r="BF97" s="460" t="str">
        <f>IF($A97="N/A"," ",IF(OR(Dayrun=1,Dayrun=7,Dayrun=8,Dayrun=10,Dayrun=11),MAX(0,(_xll.xSPRDOPT(M97,($E97-'Pricing Inputs'!$X132*$D97),$CV97,0,($CQ97+IF(Smile=TRUE,VLOOKUP(MAX(-5,$H97-M97),Volsmile,2),0)),$CT97,$CU97,($A97-DateToday)+15,ABS(Option-2),1)*DF97*8)),0))</f>
        <v xml:space="preserve"> </v>
      </c>
      <c r="BG97" s="460" t="str">
        <f>IF($A97="N/A"," ",IF(OR(Dayrun&lt;=2,Dayrun&gt;=10),IF(OffPeakEx=TRUE,MAX(0,(_xll.xSPRDOPT(N97,($E97-'Pricing Inputs'!$X132*$D97),$CV97,0,($CQ97+IF(Smile=TRUE,VLOOKUP(MAX(-5,$H97-N97),Volsmile,2),0)),$CT97,$CU97,($A97-DateToday)+15,ABS(Option-2),1)*DF97*8)),0),0))</f>
        <v xml:space="preserve"> </v>
      </c>
      <c r="BH97" s="460" t="str">
        <f>IF($A97="N/A"," ",IF(OR(Dayrun=1,Dayrun=5,Dayrun=8,Dayrun=11),MAX(0,(_xll.xSPRDOPT(O97,($E97-'Pricing Inputs'!$X132*$D97),$CV97,0,($CQ97+IF(Smile=TRUE,VLOOKUP(MAX(-5,$H97-O97),Volsmile,2),0)),$CT97,$CU97,($A97-DateToday)+15,ABS(Option-2),1)*DG97*8)),0))</f>
        <v xml:space="preserve"> </v>
      </c>
      <c r="BI97" s="460" t="str">
        <f>IF($A97="N/A"," ",IF(OR(Dayrun=1,Dayrun=8,Dayrun=11),MAX(0,(_xll.xSPRDOPT(P97,($E97-'Pricing Inputs'!$X132*$D97),$CV97,0,($CQ97+IF(Smile=TRUE,VLOOKUP(MAX(-5,$H97-P97),Volsmile,2),0)),$CT97,$CU97,($A97-DateToday)+15,ABS(Option-2),1)*DG97*8)),0))</f>
        <v xml:space="preserve"> </v>
      </c>
      <c r="BJ97" s="462" t="str">
        <f>IF($A97="N/A"," ",IF(OR(Dayrun&lt;=2,Dayrun&gt;=11),IF(OffPeakEx=TRUE,MAX(0,(_xll.xSPRDOPT(Q97,($E97-'Pricing Inputs'!$X132*$D97),$CV97,0,($CQ97+IF(Smile=TRUE,VLOOKUP(MAX(-5,$H97-Q97),Volsmile,2),0)),$CT97,$CU97,($A97-DateToday)+15,ABS(Option-2),1)*DG97*8)),0),0))</f>
        <v xml:space="preserve"> </v>
      </c>
      <c r="BK97" s="358" t="str">
        <f t="shared" si="91"/>
        <v xml:space="preserve"> </v>
      </c>
      <c r="BL97" s="359" t="str">
        <f t="shared" si="92"/>
        <v xml:space="preserve"> </v>
      </c>
      <c r="BM97" s="359" t="str">
        <f t="shared" si="93"/>
        <v xml:space="preserve"> </v>
      </c>
      <c r="BN97" s="359" t="str">
        <f t="shared" si="94"/>
        <v xml:space="preserve"> </v>
      </c>
      <c r="BO97" s="359" t="str">
        <f t="shared" si="95"/>
        <v xml:space="preserve"> </v>
      </c>
      <c r="BP97" s="359" t="str">
        <f t="shared" si="96"/>
        <v xml:space="preserve"> </v>
      </c>
      <c r="BQ97" s="359" t="str">
        <f t="shared" si="97"/>
        <v xml:space="preserve"> </v>
      </c>
      <c r="BR97" s="359" t="str">
        <f t="shared" si="98"/>
        <v xml:space="preserve"> </v>
      </c>
      <c r="BS97" s="360" t="str">
        <f t="shared" si="99"/>
        <v xml:space="preserve"> </v>
      </c>
      <c r="BT97" s="361" t="str">
        <f t="shared" si="100"/>
        <v xml:space="preserve"> </v>
      </c>
      <c r="BU97" s="362" t="str">
        <f t="shared" si="101"/>
        <v xml:space="preserve"> </v>
      </c>
      <c r="BV97" s="362" t="str">
        <f t="shared" si="102"/>
        <v xml:space="preserve"> </v>
      </c>
      <c r="BW97" s="362" t="str">
        <f t="shared" si="103"/>
        <v xml:space="preserve"> </v>
      </c>
      <c r="BX97" s="362" t="str">
        <f t="shared" si="104"/>
        <v xml:space="preserve"> </v>
      </c>
      <c r="BY97" s="362" t="str">
        <f t="shared" si="105"/>
        <v xml:space="preserve"> </v>
      </c>
      <c r="BZ97" s="362" t="str">
        <f t="shared" si="106"/>
        <v xml:space="preserve"> </v>
      </c>
      <c r="CA97" s="362" t="str">
        <f t="shared" si="107"/>
        <v xml:space="preserve"> </v>
      </c>
      <c r="CB97" s="363" t="str">
        <f t="shared" si="108"/>
        <v xml:space="preserve"> </v>
      </c>
      <c r="CC97" s="366" t="str">
        <f t="shared" si="109"/>
        <v xml:space="preserve"> </v>
      </c>
      <c r="CD97" s="367" t="str">
        <f t="shared" si="110"/>
        <v xml:space="preserve"> </v>
      </c>
      <c r="CE97" s="367" t="str">
        <f t="shared" si="111"/>
        <v xml:space="preserve"> </v>
      </c>
      <c r="CF97" s="367" t="str">
        <f t="shared" si="112"/>
        <v xml:space="preserve"> </v>
      </c>
      <c r="CG97" s="367" t="str">
        <f t="shared" si="113"/>
        <v xml:space="preserve"> </v>
      </c>
      <c r="CH97" s="367" t="str">
        <f t="shared" si="114"/>
        <v xml:space="preserve"> </v>
      </c>
      <c r="CI97" s="367" t="str">
        <f t="shared" si="115"/>
        <v xml:space="preserve"> </v>
      </c>
      <c r="CJ97" s="367" t="str">
        <f t="shared" si="116"/>
        <v xml:space="preserve"> </v>
      </c>
      <c r="CK97" s="368" t="str">
        <f t="shared" si="117"/>
        <v xml:space="preserve"> </v>
      </c>
      <c r="CL97" s="369" t="str">
        <f t="shared" si="118"/>
        <v xml:space="preserve"> </v>
      </c>
      <c r="CM97" s="370" t="str">
        <f t="shared" si="165"/>
        <v xml:space="preserve"> </v>
      </c>
      <c r="CN97" s="370" t="str">
        <f t="shared" si="166"/>
        <v xml:space="preserve"> </v>
      </c>
      <c r="CO97" s="370" t="str">
        <f t="shared" si="167"/>
        <v xml:space="preserve"> </v>
      </c>
      <c r="CP97" s="370" t="str">
        <f t="shared" si="168"/>
        <v xml:space="preserve"> </v>
      </c>
      <c r="CQ97" s="370" t="str">
        <f t="shared" si="169"/>
        <v xml:space="preserve"> </v>
      </c>
      <c r="CR97" s="370" t="str">
        <f t="shared" si="119"/>
        <v xml:space="preserve"> </v>
      </c>
      <c r="CS97" s="370" t="str">
        <f t="shared" si="120"/>
        <v xml:space="preserve"> </v>
      </c>
      <c r="CT97" s="370" t="str">
        <f t="shared" si="121"/>
        <v xml:space="preserve"> </v>
      </c>
      <c r="CU97" s="370" t="str">
        <f>IF($A97="N/A"," ",IF('Pricing Inputs'!$AR$23=TRUE,Inputs!$S$22,VLOOKUP($A97,CorrelationTable,2,FALSE)))</f>
        <v xml:space="preserve"> </v>
      </c>
      <c r="CV97" s="371" t="str">
        <f>IF($A97="N/A"," ",F97+G97+(D97*('Pricing Inputs'!X132)))</f>
        <v xml:space="preserve"> </v>
      </c>
      <c r="CW97" s="372" t="str">
        <f>IF($A97="N/A"," ",IF(PV=1,0,'Pricing Inputs'!Y132))</f>
        <v xml:space="preserve"> </v>
      </c>
      <c r="CX97" s="373" t="str">
        <f t="shared" si="122"/>
        <v xml:space="preserve"> </v>
      </c>
      <c r="CY97" s="417" t="str">
        <f>IF($A97="N/A"," ",(IF(MONTH(A97)&gt;=4,IF(MONTH(A97)&lt;=10,Inputs!$S$26,Inputs!$S$27),Inputs!$S$27))*$CX97)</f>
        <v xml:space="preserve"> </v>
      </c>
      <c r="CZ97" s="374" t="str">
        <f t="shared" si="170"/>
        <v xml:space="preserve"> </v>
      </c>
      <c r="DA97" s="446" t="str">
        <f t="shared" si="171"/>
        <v xml:space="preserve"> </v>
      </c>
      <c r="DB97" s="375" t="str">
        <f t="shared" si="172"/>
        <v xml:space="preserve"> </v>
      </c>
      <c r="DC97" s="375" t="str">
        <f t="shared" si="173"/>
        <v xml:space="preserve"> </v>
      </c>
      <c r="DD97" s="376" t="str">
        <f t="shared" si="174"/>
        <v xml:space="preserve"> </v>
      </c>
      <c r="DE97" s="377" t="str">
        <f t="shared" si="175"/>
        <v xml:space="preserve"> </v>
      </c>
      <c r="DF97" s="378" t="str">
        <f t="shared" si="176"/>
        <v xml:space="preserve"> </v>
      </c>
      <c r="DG97" s="379" t="str">
        <f t="shared" si="177"/>
        <v xml:space="preserve"> </v>
      </c>
      <c r="DH97" s="380" t="str">
        <f>IF($A97="N/A"," ",IF(Option=1,$D97*Inputs!$S$15*SUM(AS97:BA97),0))</f>
        <v xml:space="preserve"> </v>
      </c>
      <c r="DI97" s="381" t="str">
        <f>IF($A97="N/A"," ",IF(Option=1,$D97*Inputs!$S$16*SUM(AS97:BA97),0))</f>
        <v xml:space="preserve"> </v>
      </c>
      <c r="DJ97" s="463" t="str">
        <f t="shared" si="178"/>
        <v xml:space="preserve"> </v>
      </c>
      <c r="DK97" s="463" t="str">
        <f t="shared" si="179"/>
        <v xml:space="preserve"> </v>
      </c>
      <c r="DL97" s="463" t="str">
        <f t="shared" si="180"/>
        <v xml:space="preserve"> </v>
      </c>
      <c r="DM97" s="463" t="str">
        <f t="shared" si="181"/>
        <v xml:space="preserve"> </v>
      </c>
    </row>
    <row r="98" spans="1:117" x14ac:dyDescent="0.2">
      <c r="A98" s="343" t="str">
        <f>IF(A97="N/A","N/A",IF(EDATE(A97,1)&gt;Inputs!$S$5,"N/A",EDATE(A97,1)))</f>
        <v>N/A</v>
      </c>
      <c r="B98" s="344" t="str">
        <f t="shared" si="123"/>
        <v xml:space="preserve"> </v>
      </c>
      <c r="C98" s="345" t="str">
        <f t="shared" si="124"/>
        <v xml:space="preserve"> </v>
      </c>
      <c r="D98" s="346" t="str">
        <f t="shared" si="125"/>
        <v xml:space="preserve"> </v>
      </c>
      <c r="E98" s="347" t="str">
        <f t="shared" si="126"/>
        <v xml:space="preserve"> </v>
      </c>
      <c r="F98" s="348" t="str">
        <f t="shared" si="127"/>
        <v xml:space="preserve"> </v>
      </c>
      <c r="G98" s="348" t="str">
        <f>IF(A98="N/A"," ",Perstart/VLOOKUP(Dayrun,'Pricing Inputs'!$AQ$4:$AS$14,3)/(CY98/CX98))</f>
        <v xml:space="preserve"> </v>
      </c>
      <c r="H98" s="349" t="str">
        <f t="shared" si="128"/>
        <v xml:space="preserve"> </v>
      </c>
      <c r="I98" s="350" t="str">
        <f t="shared" si="129"/>
        <v xml:space="preserve"> </v>
      </c>
      <c r="J98" s="351" t="str">
        <f t="shared" si="130"/>
        <v xml:space="preserve"> </v>
      </c>
      <c r="K98" s="351" t="str">
        <f t="shared" si="131"/>
        <v xml:space="preserve"> </v>
      </c>
      <c r="L98" s="351" t="str">
        <f t="shared" si="132"/>
        <v xml:space="preserve"> </v>
      </c>
      <c r="M98" s="351" t="str">
        <f t="shared" si="133"/>
        <v xml:space="preserve"> </v>
      </c>
      <c r="N98" s="351" t="str">
        <f t="shared" si="134"/>
        <v xml:space="preserve"> </v>
      </c>
      <c r="O98" s="351" t="str">
        <f t="shared" si="135"/>
        <v xml:space="preserve"> </v>
      </c>
      <c r="P98" s="351" t="str">
        <f t="shared" si="136"/>
        <v xml:space="preserve"> </v>
      </c>
      <c r="Q98" s="352" t="str">
        <f t="shared" si="137"/>
        <v xml:space="preserve"> </v>
      </c>
      <c r="R98" s="353" t="str">
        <f t="shared" si="138"/>
        <v xml:space="preserve"> </v>
      </c>
      <c r="S98" s="347" t="str">
        <f t="shared" si="139"/>
        <v xml:space="preserve"> </v>
      </c>
      <c r="T98" s="347" t="str">
        <f t="shared" si="140"/>
        <v xml:space="preserve"> </v>
      </c>
      <c r="U98" s="347" t="str">
        <f t="shared" si="141"/>
        <v xml:space="preserve"> </v>
      </c>
      <c r="V98" s="347" t="str">
        <f t="shared" si="142"/>
        <v xml:space="preserve"> </v>
      </c>
      <c r="W98" s="347" t="str">
        <f t="shared" si="143"/>
        <v xml:space="preserve"> </v>
      </c>
      <c r="X98" s="347" t="str">
        <f t="shared" si="144"/>
        <v xml:space="preserve"> </v>
      </c>
      <c r="Y98" s="347" t="str">
        <f t="shared" si="145"/>
        <v xml:space="preserve"> </v>
      </c>
      <c r="Z98" s="354" t="str">
        <f t="shared" si="146"/>
        <v xml:space="preserve"> </v>
      </c>
      <c r="AA98" s="350" t="str">
        <f>IF($A98="N/A"," ",IF(Dayrun&gt;=3,(MAX(0,(_xll.xSPRDOPT(I98,($E98-'Pricing Inputs'!$X133*$D98),$CV98,0,($CN98+IF(Smile=TRUE,VLOOKUP(MAX(-5,$H98-I98),Volsmile,2),0)),$CT98,$CU98,($A98-DateToday)+15,ABS(Option-2),0)-R98))),0))</f>
        <v xml:space="preserve"> </v>
      </c>
      <c r="AB98" s="351" t="str">
        <f>IF($A98="N/A"," ",IF(Dayrun&gt;=6,MAX(0,(_xll.xSPRDOPT(J98,($E98-'Pricing Inputs'!$X133*$D98),$CV98,0,($CN98+IF(Smile=TRUE,VLOOKUP(MAX(-5,$H98-J98),Volsmile,2),0)),$CT98,$CU98,($A98-DateToday)+15,ABS(Option-2),0)-S98)),0))</f>
        <v xml:space="preserve"> </v>
      </c>
      <c r="AC98" s="351" t="str">
        <f>IF($A98="N/A"," ",IF(OR(Dayrun&lt;=2,Dayrun&gt;=9),IF(OffPeakEx=TRUE,MAX(0,(_xll.xSPRDOPT(K98,($E98-'Pricing Inputs'!$X133*$D98),$CV98,0,($CQ98+IF(Smile=TRUE,VLOOKUP(MAX(-5,$H98-K98),Volsmile,2),0)),$CT98,$CU98,($A98-DateToday)+15,ABS(Option-2),0)-T98)),0),0))</f>
        <v xml:space="preserve"> </v>
      </c>
      <c r="AD98" s="351" t="str">
        <f>IF($A98="N/A"," ",IF(OR(Dayrun=1,Dayrun=4,Dayrun=5,Dayrun=7,Dayrun=8,Dayrun=10,Dayrun=11),MAX(0,(_xll.xSPRDOPT(L98,($E98-'Pricing Inputs'!$X133*$D98),$CV98,0,($CQ98+IF(Smile=TRUE,VLOOKUP(MAX(-5,$H98-L98),Volsmile,2),0)),$CT98,$CU98,($A98-DateToday)+15,ABS(Option-2),0)-U98)),0))</f>
        <v xml:space="preserve"> </v>
      </c>
      <c r="AE98" s="351" t="str">
        <f>IF($A98="N/A"," ",IF(OR(Dayrun=1,Dayrun=7,Dayrun=8,Dayrun=10,Dayrun=11),MAX(0,(_xll.xSPRDOPT(M98,($E98-'Pricing Inputs'!$X133*$D98),$CV98,0,($CQ98+IF(Smile=TRUE,VLOOKUP(MAX(-5,$H98-M98),Volsmile,2),0)),$CT98,$CU98,($A98-DateToday)+15,ABS(Option-2),0)-V98)),0))</f>
        <v xml:space="preserve"> </v>
      </c>
      <c r="AF98" s="351" t="str">
        <f>IF($A98="N/A"," ",IF(OR(Dayrun&lt;=2,Dayrun&gt;=10),IF(OffPeakEx=TRUE,MAX(0,(_xll.xSPRDOPT(N98,($E98-'Pricing Inputs'!$X133*$D98),$CV98,0,($CQ98+IF(Smile=TRUE,VLOOKUP(MAX(-5,$H98-N98),Volsmile,2),0)),$CT98,$CU98,($A98-DateToday)+15,ABS(Option-2),0)-W98)),0),0))</f>
        <v xml:space="preserve"> </v>
      </c>
      <c r="AG98" s="351" t="str">
        <f>IF($A98="N/A"," ",IF(OR(Dayrun=1,Dayrun=5,Dayrun=8,Dayrun=11),MAX(0,(_xll.xSPRDOPT(O98,($E98-'Pricing Inputs'!$X133*$D98),$CV98,0,($CQ98+IF(Smile=TRUE,VLOOKUP(MAX(-5,$H98-O98),Volsmile,2),0)),$CT98,$CU98,($A98-DateToday)+15,ABS(Option-2),0)-X98)),0))</f>
        <v xml:space="preserve"> </v>
      </c>
      <c r="AH98" s="351" t="str">
        <f>IF($A98="N/A"," ",IF(OR(Dayrun=1,Dayrun=8,Dayrun=11),MAX(0,(_xll.xSPRDOPT(P98,($E98-'Pricing Inputs'!$X133*$D98),$CV98,0,($CQ98+IF(Smile=TRUE,VLOOKUP(MAX(-5,$H98-P98),Volsmile,2),0)),$CT98,$CU98,($A98-DateToday)+15,ABS(Option-2),0)-Y98)),0))</f>
        <v xml:space="preserve"> </v>
      </c>
      <c r="AI98" s="351" t="str">
        <f>IF($A98="N/A"," ",IF(OR(Dayrun&lt;=2,Dayrun&gt;=11),IF(OffPeakEx=TRUE,MAX(0,(_xll.xSPRDOPT(Q98,($E98-'Pricing Inputs'!$X133*$D98),$CV98,0,($CQ98+IF(Smile=TRUE,VLOOKUP(MAX(-5,$H98-Q98),Volsmile,2),0)),$CT98,$CU98,($A98-DateToday)+15,ABS(Option-2),0)-Z98)),0),0))</f>
        <v xml:space="preserve"> </v>
      </c>
      <c r="AJ98" s="355" t="str">
        <f t="shared" si="147"/>
        <v xml:space="preserve"> </v>
      </c>
      <c r="AK98" s="356" t="str">
        <f t="shared" si="148"/>
        <v xml:space="preserve"> </v>
      </c>
      <c r="AL98" s="356" t="str">
        <f t="shared" si="149"/>
        <v xml:space="preserve"> </v>
      </c>
      <c r="AM98" s="356" t="str">
        <f t="shared" si="150"/>
        <v xml:space="preserve"> </v>
      </c>
      <c r="AN98" s="356" t="str">
        <f t="shared" si="151"/>
        <v xml:space="preserve"> </v>
      </c>
      <c r="AO98" s="356" t="str">
        <f t="shared" si="152"/>
        <v xml:space="preserve"> </v>
      </c>
      <c r="AP98" s="356" t="str">
        <f t="shared" si="153"/>
        <v xml:space="preserve"> </v>
      </c>
      <c r="AQ98" s="356" t="str">
        <f t="shared" si="154"/>
        <v xml:space="preserve"> </v>
      </c>
      <c r="AR98" s="357" t="str">
        <f t="shared" si="155"/>
        <v xml:space="preserve"> </v>
      </c>
      <c r="AS98" s="364" t="str">
        <f t="shared" si="156"/>
        <v xml:space="preserve"> </v>
      </c>
      <c r="AT98" s="364" t="str">
        <f t="shared" si="157"/>
        <v xml:space="preserve"> </v>
      </c>
      <c r="AU98" s="364" t="str">
        <f t="shared" si="158"/>
        <v xml:space="preserve"> </v>
      </c>
      <c r="AV98" s="364" t="str">
        <f t="shared" si="159"/>
        <v xml:space="preserve"> </v>
      </c>
      <c r="AW98" s="364" t="str">
        <f t="shared" si="160"/>
        <v xml:space="preserve"> </v>
      </c>
      <c r="AX98" s="364" t="str">
        <f t="shared" si="161"/>
        <v xml:space="preserve"> </v>
      </c>
      <c r="AY98" s="364" t="str">
        <f t="shared" si="162"/>
        <v xml:space="preserve"> </v>
      </c>
      <c r="AZ98" s="364" t="str">
        <f t="shared" si="163"/>
        <v xml:space="preserve"> </v>
      </c>
      <c r="BA98" s="365" t="str">
        <f t="shared" si="164"/>
        <v xml:space="preserve"> </v>
      </c>
      <c r="BB98" s="461" t="str">
        <f>IF($A98="N/A"," ",IF(Dayrun&gt;=3,(MAX(0,(_xll.xSPRDOPT(I98,($E98-'Pricing Inputs'!$X133*$D98),$CV98,0,($CN98+IF(Smile=TRUE,VLOOKUP(MAX(-5,$H98-I98),Volsmile,2),0)),$CT98,$CU98,($A98-DateToday)+15,ABS(Option-2),1)*DE98*8))),0))</f>
        <v xml:space="preserve"> </v>
      </c>
      <c r="BC98" s="460" t="str">
        <f>IF($A98="N/A"," ",IF(Dayrun&gt;=6,MAX(0,(_xll.xSPRDOPT(J98,($E98-'Pricing Inputs'!$X133*$D98),$CV98,0,($CN98+IF(Smile=TRUE,VLOOKUP(MAX(-5,$H98-J98),Volsmile,2),0)),$CT98,$CU98,($A98-DateToday)+15,ABS(Option-2),1)*DE98*8)),0))</f>
        <v xml:space="preserve"> </v>
      </c>
      <c r="BD98" s="460" t="str">
        <f>IF($A98="N/A"," ",IF(OR(Dayrun&lt;=2,Dayrun&gt;=9),IF(OffPeakEx=TRUE,MAX(0,(_xll.xSPRDOPT(K98,($E98-'Pricing Inputs'!$X133*$D98),$CV98,0,($CQ98+IF(Smile=TRUE,VLOOKUP(MAX(-5,$H98-K98),Volsmile,2),0)),$CT98,$CU98,($A98-DateToday)+15,ABS(Option-2),1)*DE98*8)),0),0))</f>
        <v xml:space="preserve"> </v>
      </c>
      <c r="BE98" s="460" t="str">
        <f>IF($A98="N/A"," ",IF(OR(Dayrun=1,Dayrun=4,Dayrun=5,Dayrun=7,Dayrun=8,Dayrun=10,Dayrun=11),MAX(0,(_xll.xSPRDOPT(L98,($E98-'Pricing Inputs'!$X133*$D98),$CV98,0,($CQ98+IF(Smile=TRUE,VLOOKUP(MAX(-5,$H98-L98),Volsmile,2),0)),$CT98,$CU98,($A98-DateToday)+15,ABS(Option-2),1)*DF98*8)),0))</f>
        <v xml:space="preserve"> </v>
      </c>
      <c r="BF98" s="460" t="str">
        <f>IF($A98="N/A"," ",IF(OR(Dayrun=1,Dayrun=7,Dayrun=8,Dayrun=10,Dayrun=11),MAX(0,(_xll.xSPRDOPT(M98,($E98-'Pricing Inputs'!$X133*$D98),$CV98,0,($CQ98+IF(Smile=TRUE,VLOOKUP(MAX(-5,$H98-M98),Volsmile,2),0)),$CT98,$CU98,($A98-DateToday)+15,ABS(Option-2),1)*DF98*8)),0))</f>
        <v xml:space="preserve"> </v>
      </c>
      <c r="BG98" s="460" t="str">
        <f>IF($A98="N/A"," ",IF(OR(Dayrun&lt;=2,Dayrun&gt;=10),IF(OffPeakEx=TRUE,MAX(0,(_xll.xSPRDOPT(N98,($E98-'Pricing Inputs'!$X133*$D98),$CV98,0,($CQ98+IF(Smile=TRUE,VLOOKUP(MAX(-5,$H98-N98),Volsmile,2),0)),$CT98,$CU98,($A98-DateToday)+15,ABS(Option-2),1)*DF98*8)),0),0))</f>
        <v xml:space="preserve"> </v>
      </c>
      <c r="BH98" s="460" t="str">
        <f>IF($A98="N/A"," ",IF(OR(Dayrun=1,Dayrun=5,Dayrun=8,Dayrun=11),MAX(0,(_xll.xSPRDOPT(O98,($E98-'Pricing Inputs'!$X133*$D98),$CV98,0,($CQ98+IF(Smile=TRUE,VLOOKUP(MAX(-5,$H98-O98),Volsmile,2),0)),$CT98,$CU98,($A98-DateToday)+15,ABS(Option-2),1)*DG98*8)),0))</f>
        <v xml:space="preserve"> </v>
      </c>
      <c r="BI98" s="460" t="str">
        <f>IF($A98="N/A"," ",IF(OR(Dayrun=1,Dayrun=8,Dayrun=11),MAX(0,(_xll.xSPRDOPT(P98,($E98-'Pricing Inputs'!$X133*$D98),$CV98,0,($CQ98+IF(Smile=TRUE,VLOOKUP(MAX(-5,$H98-P98),Volsmile,2),0)),$CT98,$CU98,($A98-DateToday)+15,ABS(Option-2),1)*DG98*8)),0))</f>
        <v xml:space="preserve"> </v>
      </c>
      <c r="BJ98" s="462" t="str">
        <f>IF($A98="N/A"," ",IF(OR(Dayrun&lt;=2,Dayrun&gt;=11),IF(OffPeakEx=TRUE,MAX(0,(_xll.xSPRDOPT(Q98,($E98-'Pricing Inputs'!$X133*$D98),$CV98,0,($CQ98+IF(Smile=TRUE,VLOOKUP(MAX(-5,$H98-Q98),Volsmile,2),0)),$CT98,$CU98,($A98-DateToday)+15,ABS(Option-2),1)*DG98*8)),0),0))</f>
        <v xml:space="preserve"> </v>
      </c>
      <c r="BK98" s="358" t="str">
        <f t="shared" si="91"/>
        <v xml:space="preserve"> </v>
      </c>
      <c r="BL98" s="359" t="str">
        <f t="shared" si="92"/>
        <v xml:space="preserve"> </v>
      </c>
      <c r="BM98" s="359" t="str">
        <f t="shared" si="93"/>
        <v xml:space="preserve"> </v>
      </c>
      <c r="BN98" s="359" t="str">
        <f t="shared" si="94"/>
        <v xml:space="preserve"> </v>
      </c>
      <c r="BO98" s="359" t="str">
        <f t="shared" si="95"/>
        <v xml:space="preserve"> </v>
      </c>
      <c r="BP98" s="359" t="str">
        <f t="shared" si="96"/>
        <v xml:space="preserve"> </v>
      </c>
      <c r="BQ98" s="359" t="str">
        <f t="shared" si="97"/>
        <v xml:space="preserve"> </v>
      </c>
      <c r="BR98" s="359" t="str">
        <f t="shared" si="98"/>
        <v xml:space="preserve"> </v>
      </c>
      <c r="BS98" s="360" t="str">
        <f t="shared" si="99"/>
        <v xml:space="preserve"> </v>
      </c>
      <c r="BT98" s="361" t="str">
        <f t="shared" si="100"/>
        <v xml:space="preserve"> </v>
      </c>
      <c r="BU98" s="362" t="str">
        <f t="shared" si="101"/>
        <v xml:space="preserve"> </v>
      </c>
      <c r="BV98" s="362" t="str">
        <f t="shared" si="102"/>
        <v xml:space="preserve"> </v>
      </c>
      <c r="BW98" s="362" t="str">
        <f t="shared" si="103"/>
        <v xml:space="preserve"> </v>
      </c>
      <c r="BX98" s="362" t="str">
        <f t="shared" si="104"/>
        <v xml:space="preserve"> </v>
      </c>
      <c r="BY98" s="362" t="str">
        <f t="shared" si="105"/>
        <v xml:space="preserve"> </v>
      </c>
      <c r="BZ98" s="362" t="str">
        <f t="shared" si="106"/>
        <v xml:space="preserve"> </v>
      </c>
      <c r="CA98" s="362" t="str">
        <f t="shared" si="107"/>
        <v xml:space="preserve"> </v>
      </c>
      <c r="CB98" s="363" t="str">
        <f t="shared" si="108"/>
        <v xml:space="preserve"> </v>
      </c>
      <c r="CC98" s="366" t="str">
        <f t="shared" si="109"/>
        <v xml:space="preserve"> </v>
      </c>
      <c r="CD98" s="367" t="str">
        <f t="shared" si="110"/>
        <v xml:space="preserve"> </v>
      </c>
      <c r="CE98" s="367" t="str">
        <f t="shared" si="111"/>
        <v xml:space="preserve"> </v>
      </c>
      <c r="CF98" s="367" t="str">
        <f t="shared" si="112"/>
        <v xml:space="preserve"> </v>
      </c>
      <c r="CG98" s="367" t="str">
        <f t="shared" si="113"/>
        <v xml:space="preserve"> </v>
      </c>
      <c r="CH98" s="367" t="str">
        <f t="shared" si="114"/>
        <v xml:space="preserve"> </v>
      </c>
      <c r="CI98" s="367" t="str">
        <f t="shared" si="115"/>
        <v xml:space="preserve"> </v>
      </c>
      <c r="CJ98" s="367" t="str">
        <f t="shared" si="116"/>
        <v xml:space="preserve"> </v>
      </c>
      <c r="CK98" s="368" t="str">
        <f t="shared" si="117"/>
        <v xml:space="preserve"> </v>
      </c>
      <c r="CL98" s="369" t="str">
        <f t="shared" si="118"/>
        <v xml:space="preserve"> </v>
      </c>
      <c r="CM98" s="370" t="str">
        <f t="shared" si="165"/>
        <v xml:space="preserve"> </v>
      </c>
      <c r="CN98" s="370" t="str">
        <f t="shared" si="166"/>
        <v xml:space="preserve"> </v>
      </c>
      <c r="CO98" s="370" t="str">
        <f t="shared" si="167"/>
        <v xml:space="preserve"> </v>
      </c>
      <c r="CP98" s="370" t="str">
        <f t="shared" si="168"/>
        <v xml:space="preserve"> </v>
      </c>
      <c r="CQ98" s="370" t="str">
        <f t="shared" si="169"/>
        <v xml:space="preserve"> </v>
      </c>
      <c r="CR98" s="370" t="str">
        <f t="shared" si="119"/>
        <v xml:space="preserve"> </v>
      </c>
      <c r="CS98" s="370" t="str">
        <f t="shared" si="120"/>
        <v xml:space="preserve"> </v>
      </c>
      <c r="CT98" s="370" t="str">
        <f t="shared" si="121"/>
        <v xml:space="preserve"> </v>
      </c>
      <c r="CU98" s="370" t="str">
        <f>IF($A98="N/A"," ",IF('Pricing Inputs'!$AR$23=TRUE,Inputs!$S$22,VLOOKUP($A98,CorrelationTable,2,FALSE)))</f>
        <v xml:space="preserve"> </v>
      </c>
      <c r="CV98" s="371" t="str">
        <f>IF($A98="N/A"," ",F98+G98+(D98*('Pricing Inputs'!X133)))</f>
        <v xml:space="preserve"> </v>
      </c>
      <c r="CW98" s="372" t="str">
        <f>IF($A98="N/A"," ",IF(PV=1,0,'Pricing Inputs'!Y133))</f>
        <v xml:space="preserve"> </v>
      </c>
      <c r="CX98" s="373" t="str">
        <f t="shared" si="122"/>
        <v xml:space="preserve"> </v>
      </c>
      <c r="CY98" s="417" t="str">
        <f>IF($A98="N/A"," ",(IF(MONTH(A98)&gt;=4,IF(MONTH(A98)&lt;=10,Inputs!$S$26,Inputs!$S$27),Inputs!$S$27))*$CX98)</f>
        <v xml:space="preserve"> </v>
      </c>
      <c r="CZ98" s="374" t="str">
        <f t="shared" si="170"/>
        <v xml:space="preserve"> </v>
      </c>
      <c r="DA98" s="446" t="str">
        <f t="shared" si="171"/>
        <v xml:space="preserve"> </v>
      </c>
      <c r="DB98" s="375" t="str">
        <f t="shared" si="172"/>
        <v xml:space="preserve"> </v>
      </c>
      <c r="DC98" s="375" t="str">
        <f t="shared" si="173"/>
        <v xml:space="preserve"> </v>
      </c>
      <c r="DD98" s="376" t="str">
        <f t="shared" si="174"/>
        <v xml:space="preserve"> </v>
      </c>
      <c r="DE98" s="377" t="str">
        <f t="shared" si="175"/>
        <v xml:space="preserve"> </v>
      </c>
      <c r="DF98" s="378" t="str">
        <f t="shared" si="176"/>
        <v xml:space="preserve"> </v>
      </c>
      <c r="DG98" s="379" t="str">
        <f t="shared" si="177"/>
        <v xml:space="preserve"> </v>
      </c>
      <c r="DH98" s="380" t="str">
        <f>IF($A98="N/A"," ",IF(Option=1,$D98*Inputs!$S$15*SUM(AS98:BA98),0))</f>
        <v xml:space="preserve"> </v>
      </c>
      <c r="DI98" s="381" t="str">
        <f>IF($A98="N/A"," ",IF(Option=1,$D98*Inputs!$S$16*SUM(AS98:BA98),0))</f>
        <v xml:space="preserve"> </v>
      </c>
      <c r="DJ98" s="463" t="str">
        <f t="shared" si="178"/>
        <v xml:space="preserve"> </v>
      </c>
      <c r="DK98" s="463" t="str">
        <f t="shared" si="179"/>
        <v xml:space="preserve"> </v>
      </c>
      <c r="DL98" s="463" t="str">
        <f t="shared" si="180"/>
        <v xml:space="preserve"> </v>
      </c>
      <c r="DM98" s="463" t="str">
        <f t="shared" si="181"/>
        <v xml:space="preserve"> </v>
      </c>
    </row>
    <row r="99" spans="1:117" x14ac:dyDescent="0.2">
      <c r="A99" s="343" t="str">
        <f>IF(A98="N/A","N/A",IF(EDATE(A98,1)&gt;Inputs!$S$5,"N/A",EDATE(A98,1)))</f>
        <v>N/A</v>
      </c>
      <c r="B99" s="344" t="str">
        <f t="shared" si="123"/>
        <v xml:space="preserve"> </v>
      </c>
      <c r="C99" s="345" t="str">
        <f t="shared" si="124"/>
        <v xml:space="preserve"> </v>
      </c>
      <c r="D99" s="346" t="str">
        <f t="shared" si="125"/>
        <v xml:space="preserve"> </v>
      </c>
      <c r="E99" s="347" t="str">
        <f t="shared" si="126"/>
        <v xml:space="preserve"> </v>
      </c>
      <c r="F99" s="348" t="str">
        <f t="shared" si="127"/>
        <v xml:space="preserve"> </v>
      </c>
      <c r="G99" s="348" t="str">
        <f>IF(A99="N/A"," ",Perstart/VLOOKUP(Dayrun,'Pricing Inputs'!$AQ$4:$AS$14,3)/(CY99/CX99))</f>
        <v xml:space="preserve"> </v>
      </c>
      <c r="H99" s="349" t="str">
        <f t="shared" si="128"/>
        <v xml:space="preserve"> </v>
      </c>
      <c r="I99" s="350" t="str">
        <f t="shared" si="129"/>
        <v xml:space="preserve"> </v>
      </c>
      <c r="J99" s="351" t="str">
        <f t="shared" si="130"/>
        <v xml:space="preserve"> </v>
      </c>
      <c r="K99" s="351" t="str">
        <f t="shared" si="131"/>
        <v xml:space="preserve"> </v>
      </c>
      <c r="L99" s="351" t="str">
        <f t="shared" si="132"/>
        <v xml:space="preserve"> </v>
      </c>
      <c r="M99" s="351" t="str">
        <f t="shared" si="133"/>
        <v xml:space="preserve"> </v>
      </c>
      <c r="N99" s="351" t="str">
        <f t="shared" si="134"/>
        <v xml:space="preserve"> </v>
      </c>
      <c r="O99" s="351" t="str">
        <f t="shared" si="135"/>
        <v xml:space="preserve"> </v>
      </c>
      <c r="P99" s="351" t="str">
        <f t="shared" si="136"/>
        <v xml:space="preserve"> </v>
      </c>
      <c r="Q99" s="352" t="str">
        <f t="shared" si="137"/>
        <v xml:space="preserve"> </v>
      </c>
      <c r="R99" s="353" t="str">
        <f t="shared" si="138"/>
        <v xml:space="preserve"> </v>
      </c>
      <c r="S99" s="347" t="str">
        <f t="shared" si="139"/>
        <v xml:space="preserve"> </v>
      </c>
      <c r="T99" s="347" t="str">
        <f t="shared" si="140"/>
        <v xml:space="preserve"> </v>
      </c>
      <c r="U99" s="347" t="str">
        <f t="shared" si="141"/>
        <v xml:space="preserve"> </v>
      </c>
      <c r="V99" s="347" t="str">
        <f t="shared" si="142"/>
        <v xml:space="preserve"> </v>
      </c>
      <c r="W99" s="347" t="str">
        <f t="shared" si="143"/>
        <v xml:space="preserve"> </v>
      </c>
      <c r="X99" s="347" t="str">
        <f t="shared" si="144"/>
        <v xml:space="preserve"> </v>
      </c>
      <c r="Y99" s="347" t="str">
        <f t="shared" si="145"/>
        <v xml:space="preserve"> </v>
      </c>
      <c r="Z99" s="354" t="str">
        <f t="shared" si="146"/>
        <v xml:space="preserve"> </v>
      </c>
      <c r="AA99" s="350" t="str">
        <f>IF($A99="N/A"," ",IF(Dayrun&gt;=3,(MAX(0,(_xll.xSPRDOPT(I99,($E99-'Pricing Inputs'!$X134*$D99),$CV99,0,($CN99+IF(Smile=TRUE,VLOOKUP(MAX(-5,$H99-I99),Volsmile,2),0)),$CT99,$CU99,($A99-DateToday)+15,ABS(Option-2),0)-R99))),0))</f>
        <v xml:space="preserve"> </v>
      </c>
      <c r="AB99" s="351" t="str">
        <f>IF($A99="N/A"," ",IF(Dayrun&gt;=6,MAX(0,(_xll.xSPRDOPT(J99,($E99-'Pricing Inputs'!$X134*$D99),$CV99,0,($CN99+IF(Smile=TRUE,VLOOKUP(MAX(-5,$H99-J99),Volsmile,2),0)),$CT99,$CU99,($A99-DateToday)+15,ABS(Option-2),0)-S99)),0))</f>
        <v xml:space="preserve"> </v>
      </c>
      <c r="AC99" s="351" t="str">
        <f>IF($A99="N/A"," ",IF(OR(Dayrun&lt;=2,Dayrun&gt;=9),IF(OffPeakEx=TRUE,MAX(0,(_xll.xSPRDOPT(K99,($E99-'Pricing Inputs'!$X134*$D99),$CV99,0,($CQ99+IF(Smile=TRUE,VLOOKUP(MAX(-5,$H99-K99),Volsmile,2),0)),$CT99,$CU99,($A99-DateToday)+15,ABS(Option-2),0)-T99)),0),0))</f>
        <v xml:space="preserve"> </v>
      </c>
      <c r="AD99" s="351" t="str">
        <f>IF($A99="N/A"," ",IF(OR(Dayrun=1,Dayrun=4,Dayrun=5,Dayrun=7,Dayrun=8,Dayrun=10,Dayrun=11),MAX(0,(_xll.xSPRDOPT(L99,($E99-'Pricing Inputs'!$X134*$D99),$CV99,0,($CQ99+IF(Smile=TRUE,VLOOKUP(MAX(-5,$H99-L99),Volsmile,2),0)),$CT99,$CU99,($A99-DateToday)+15,ABS(Option-2),0)-U99)),0))</f>
        <v xml:space="preserve"> </v>
      </c>
      <c r="AE99" s="351" t="str">
        <f>IF($A99="N/A"," ",IF(OR(Dayrun=1,Dayrun=7,Dayrun=8,Dayrun=10,Dayrun=11),MAX(0,(_xll.xSPRDOPT(M99,($E99-'Pricing Inputs'!$X134*$D99),$CV99,0,($CQ99+IF(Smile=TRUE,VLOOKUP(MAX(-5,$H99-M99),Volsmile,2),0)),$CT99,$CU99,($A99-DateToday)+15,ABS(Option-2),0)-V99)),0))</f>
        <v xml:space="preserve"> </v>
      </c>
      <c r="AF99" s="351" t="str">
        <f>IF($A99="N/A"," ",IF(OR(Dayrun&lt;=2,Dayrun&gt;=10),IF(OffPeakEx=TRUE,MAX(0,(_xll.xSPRDOPT(N99,($E99-'Pricing Inputs'!$X134*$D99),$CV99,0,($CQ99+IF(Smile=TRUE,VLOOKUP(MAX(-5,$H99-N99),Volsmile,2),0)),$CT99,$CU99,($A99-DateToday)+15,ABS(Option-2),0)-W99)),0),0))</f>
        <v xml:space="preserve"> </v>
      </c>
      <c r="AG99" s="351" t="str">
        <f>IF($A99="N/A"," ",IF(OR(Dayrun=1,Dayrun=5,Dayrun=8,Dayrun=11),MAX(0,(_xll.xSPRDOPT(O99,($E99-'Pricing Inputs'!$X134*$D99),$CV99,0,($CQ99+IF(Smile=TRUE,VLOOKUP(MAX(-5,$H99-O99),Volsmile,2),0)),$CT99,$CU99,($A99-DateToday)+15,ABS(Option-2),0)-X99)),0))</f>
        <v xml:space="preserve"> </v>
      </c>
      <c r="AH99" s="351" t="str">
        <f>IF($A99="N/A"," ",IF(OR(Dayrun=1,Dayrun=8,Dayrun=11),MAX(0,(_xll.xSPRDOPT(P99,($E99-'Pricing Inputs'!$X134*$D99),$CV99,0,($CQ99+IF(Smile=TRUE,VLOOKUP(MAX(-5,$H99-P99),Volsmile,2),0)),$CT99,$CU99,($A99-DateToday)+15,ABS(Option-2),0)-Y99)),0))</f>
        <v xml:space="preserve"> </v>
      </c>
      <c r="AI99" s="351" t="str">
        <f>IF($A99="N/A"," ",IF(OR(Dayrun&lt;=2,Dayrun&gt;=11),IF(OffPeakEx=TRUE,MAX(0,(_xll.xSPRDOPT(Q99,($E99-'Pricing Inputs'!$X134*$D99),$CV99,0,($CQ99+IF(Smile=TRUE,VLOOKUP(MAX(-5,$H99-Q99),Volsmile,2),0)),$CT99,$CU99,($A99-DateToday)+15,ABS(Option-2),0)-Z99)),0),0))</f>
        <v xml:space="preserve"> </v>
      </c>
      <c r="AJ99" s="355" t="str">
        <f t="shared" si="147"/>
        <v xml:space="preserve"> </v>
      </c>
      <c r="AK99" s="356" t="str">
        <f t="shared" si="148"/>
        <v xml:space="preserve"> </v>
      </c>
      <c r="AL99" s="356" t="str">
        <f t="shared" si="149"/>
        <v xml:space="preserve"> </v>
      </c>
      <c r="AM99" s="356" t="str">
        <f t="shared" si="150"/>
        <v xml:space="preserve"> </v>
      </c>
      <c r="AN99" s="356" t="str">
        <f t="shared" si="151"/>
        <v xml:space="preserve"> </v>
      </c>
      <c r="AO99" s="356" t="str">
        <f t="shared" si="152"/>
        <v xml:space="preserve"> </v>
      </c>
      <c r="AP99" s="356" t="str">
        <f t="shared" si="153"/>
        <v xml:space="preserve"> </v>
      </c>
      <c r="AQ99" s="356" t="str">
        <f t="shared" si="154"/>
        <v xml:space="preserve"> </v>
      </c>
      <c r="AR99" s="357" t="str">
        <f t="shared" si="155"/>
        <v xml:space="preserve"> </v>
      </c>
      <c r="AS99" s="364" t="str">
        <f t="shared" si="156"/>
        <v xml:space="preserve"> </v>
      </c>
      <c r="AT99" s="364" t="str">
        <f t="shared" si="157"/>
        <v xml:space="preserve"> </v>
      </c>
      <c r="AU99" s="364" t="str">
        <f t="shared" si="158"/>
        <v xml:space="preserve"> </v>
      </c>
      <c r="AV99" s="364" t="str">
        <f t="shared" si="159"/>
        <v xml:space="preserve"> </v>
      </c>
      <c r="AW99" s="364" t="str">
        <f t="shared" si="160"/>
        <v xml:space="preserve"> </v>
      </c>
      <c r="AX99" s="364" t="str">
        <f t="shared" si="161"/>
        <v xml:space="preserve"> </v>
      </c>
      <c r="AY99" s="364" t="str">
        <f t="shared" si="162"/>
        <v xml:space="preserve"> </v>
      </c>
      <c r="AZ99" s="364" t="str">
        <f t="shared" si="163"/>
        <v xml:space="preserve"> </v>
      </c>
      <c r="BA99" s="365" t="str">
        <f t="shared" si="164"/>
        <v xml:space="preserve"> </v>
      </c>
      <c r="BB99" s="461" t="str">
        <f>IF($A99="N/A"," ",IF(Dayrun&gt;=3,(MAX(0,(_xll.xSPRDOPT(I99,($E99-'Pricing Inputs'!$X134*$D99),$CV99,0,($CN99+IF(Smile=TRUE,VLOOKUP(MAX(-5,$H99-I99),Volsmile,2),0)),$CT99,$CU99,($A99-DateToday)+15,ABS(Option-2),1)*DE99*8))),0))</f>
        <v xml:space="preserve"> </v>
      </c>
      <c r="BC99" s="460" t="str">
        <f>IF($A99="N/A"," ",IF(Dayrun&gt;=6,MAX(0,(_xll.xSPRDOPT(J99,($E99-'Pricing Inputs'!$X134*$D99),$CV99,0,($CN99+IF(Smile=TRUE,VLOOKUP(MAX(-5,$H99-J99),Volsmile,2),0)),$CT99,$CU99,($A99-DateToday)+15,ABS(Option-2),1)*DE99*8)),0))</f>
        <v xml:space="preserve"> </v>
      </c>
      <c r="BD99" s="460" t="str">
        <f>IF($A99="N/A"," ",IF(OR(Dayrun&lt;=2,Dayrun&gt;=9),IF(OffPeakEx=TRUE,MAX(0,(_xll.xSPRDOPT(K99,($E99-'Pricing Inputs'!$X134*$D99),$CV99,0,($CQ99+IF(Smile=TRUE,VLOOKUP(MAX(-5,$H99-K99),Volsmile,2),0)),$CT99,$CU99,($A99-DateToday)+15,ABS(Option-2),1)*DE99*8)),0),0))</f>
        <v xml:space="preserve"> </v>
      </c>
      <c r="BE99" s="460" t="str">
        <f>IF($A99="N/A"," ",IF(OR(Dayrun=1,Dayrun=4,Dayrun=5,Dayrun=7,Dayrun=8,Dayrun=10,Dayrun=11),MAX(0,(_xll.xSPRDOPT(L99,($E99-'Pricing Inputs'!$X134*$D99),$CV99,0,($CQ99+IF(Smile=TRUE,VLOOKUP(MAX(-5,$H99-L99),Volsmile,2),0)),$CT99,$CU99,($A99-DateToday)+15,ABS(Option-2),1)*DF99*8)),0))</f>
        <v xml:space="preserve"> </v>
      </c>
      <c r="BF99" s="460" t="str">
        <f>IF($A99="N/A"," ",IF(OR(Dayrun=1,Dayrun=7,Dayrun=8,Dayrun=10,Dayrun=11),MAX(0,(_xll.xSPRDOPT(M99,($E99-'Pricing Inputs'!$X134*$D99),$CV99,0,($CQ99+IF(Smile=TRUE,VLOOKUP(MAX(-5,$H99-M99),Volsmile,2),0)),$CT99,$CU99,($A99-DateToday)+15,ABS(Option-2),1)*DF99*8)),0))</f>
        <v xml:space="preserve"> </v>
      </c>
      <c r="BG99" s="460" t="str">
        <f>IF($A99="N/A"," ",IF(OR(Dayrun&lt;=2,Dayrun&gt;=10),IF(OffPeakEx=TRUE,MAX(0,(_xll.xSPRDOPT(N99,($E99-'Pricing Inputs'!$X134*$D99),$CV99,0,($CQ99+IF(Smile=TRUE,VLOOKUP(MAX(-5,$H99-N99),Volsmile,2),0)),$CT99,$CU99,($A99-DateToday)+15,ABS(Option-2),1)*DF99*8)),0),0))</f>
        <v xml:space="preserve"> </v>
      </c>
      <c r="BH99" s="460" t="str">
        <f>IF($A99="N/A"," ",IF(OR(Dayrun=1,Dayrun=5,Dayrun=8,Dayrun=11),MAX(0,(_xll.xSPRDOPT(O99,($E99-'Pricing Inputs'!$X134*$D99),$CV99,0,($CQ99+IF(Smile=TRUE,VLOOKUP(MAX(-5,$H99-O99),Volsmile,2),0)),$CT99,$CU99,($A99-DateToday)+15,ABS(Option-2),1)*DG99*8)),0))</f>
        <v xml:space="preserve"> </v>
      </c>
      <c r="BI99" s="460" t="str">
        <f>IF($A99="N/A"," ",IF(OR(Dayrun=1,Dayrun=8,Dayrun=11),MAX(0,(_xll.xSPRDOPT(P99,($E99-'Pricing Inputs'!$X134*$D99),$CV99,0,($CQ99+IF(Smile=TRUE,VLOOKUP(MAX(-5,$H99-P99),Volsmile,2),0)),$CT99,$CU99,($A99-DateToday)+15,ABS(Option-2),1)*DG99*8)),0))</f>
        <v xml:space="preserve"> </v>
      </c>
      <c r="BJ99" s="462" t="str">
        <f>IF($A99="N/A"," ",IF(OR(Dayrun&lt;=2,Dayrun&gt;=11),IF(OffPeakEx=TRUE,MAX(0,(_xll.xSPRDOPT(Q99,($E99-'Pricing Inputs'!$X134*$D99),$CV99,0,($CQ99+IF(Smile=TRUE,VLOOKUP(MAX(-5,$H99-Q99),Volsmile,2),0)),$CT99,$CU99,($A99-DateToday)+15,ABS(Option-2),1)*DG99*8)),0),0))</f>
        <v xml:space="preserve"> </v>
      </c>
      <c r="BK99" s="358" t="str">
        <f t="shared" si="91"/>
        <v xml:space="preserve"> </v>
      </c>
      <c r="BL99" s="359" t="str">
        <f t="shared" si="92"/>
        <v xml:space="preserve"> </v>
      </c>
      <c r="BM99" s="359" t="str">
        <f t="shared" si="93"/>
        <v xml:space="preserve"> </v>
      </c>
      <c r="BN99" s="359" t="str">
        <f t="shared" si="94"/>
        <v xml:space="preserve"> </v>
      </c>
      <c r="BO99" s="359" t="str">
        <f t="shared" si="95"/>
        <v xml:space="preserve"> </v>
      </c>
      <c r="BP99" s="359" t="str">
        <f t="shared" si="96"/>
        <v xml:space="preserve"> </v>
      </c>
      <c r="BQ99" s="359" t="str">
        <f t="shared" si="97"/>
        <v xml:space="preserve"> </v>
      </c>
      <c r="BR99" s="359" t="str">
        <f t="shared" si="98"/>
        <v xml:space="preserve"> </v>
      </c>
      <c r="BS99" s="360" t="str">
        <f t="shared" si="99"/>
        <v xml:space="preserve"> </v>
      </c>
      <c r="BT99" s="361" t="str">
        <f t="shared" si="100"/>
        <v xml:space="preserve"> </v>
      </c>
      <c r="BU99" s="362" t="str">
        <f t="shared" si="101"/>
        <v xml:space="preserve"> </v>
      </c>
      <c r="BV99" s="362" t="str">
        <f t="shared" si="102"/>
        <v xml:space="preserve"> </v>
      </c>
      <c r="BW99" s="362" t="str">
        <f t="shared" si="103"/>
        <v xml:space="preserve"> </v>
      </c>
      <c r="BX99" s="362" t="str">
        <f t="shared" si="104"/>
        <v xml:space="preserve"> </v>
      </c>
      <c r="BY99" s="362" t="str">
        <f t="shared" si="105"/>
        <v xml:space="preserve"> </v>
      </c>
      <c r="BZ99" s="362" t="str">
        <f t="shared" si="106"/>
        <v xml:space="preserve"> </v>
      </c>
      <c r="CA99" s="362" t="str">
        <f t="shared" si="107"/>
        <v xml:space="preserve"> </v>
      </c>
      <c r="CB99" s="363" t="str">
        <f t="shared" si="108"/>
        <v xml:space="preserve"> </v>
      </c>
      <c r="CC99" s="366" t="str">
        <f t="shared" si="109"/>
        <v xml:space="preserve"> </v>
      </c>
      <c r="CD99" s="367" t="str">
        <f t="shared" si="110"/>
        <v xml:space="preserve"> </v>
      </c>
      <c r="CE99" s="367" t="str">
        <f t="shared" si="111"/>
        <v xml:space="preserve"> </v>
      </c>
      <c r="CF99" s="367" t="str">
        <f t="shared" si="112"/>
        <v xml:space="preserve"> </v>
      </c>
      <c r="CG99" s="367" t="str">
        <f t="shared" si="113"/>
        <v xml:space="preserve"> </v>
      </c>
      <c r="CH99" s="367" t="str">
        <f t="shared" si="114"/>
        <v xml:space="preserve"> </v>
      </c>
      <c r="CI99" s="367" t="str">
        <f t="shared" si="115"/>
        <v xml:space="preserve"> </v>
      </c>
      <c r="CJ99" s="367" t="str">
        <f t="shared" si="116"/>
        <v xml:space="preserve"> </v>
      </c>
      <c r="CK99" s="368" t="str">
        <f t="shared" si="117"/>
        <v xml:space="preserve"> </v>
      </c>
      <c r="CL99" s="369" t="str">
        <f t="shared" si="118"/>
        <v xml:space="preserve"> </v>
      </c>
      <c r="CM99" s="370" t="str">
        <f t="shared" si="165"/>
        <v xml:space="preserve"> </v>
      </c>
      <c r="CN99" s="370" t="str">
        <f t="shared" si="166"/>
        <v xml:space="preserve"> </v>
      </c>
      <c r="CO99" s="370" t="str">
        <f t="shared" si="167"/>
        <v xml:space="preserve"> </v>
      </c>
      <c r="CP99" s="370" t="str">
        <f t="shared" si="168"/>
        <v xml:space="preserve"> </v>
      </c>
      <c r="CQ99" s="370" t="str">
        <f t="shared" si="169"/>
        <v xml:space="preserve"> </v>
      </c>
      <c r="CR99" s="370" t="str">
        <f t="shared" si="119"/>
        <v xml:space="preserve"> </v>
      </c>
      <c r="CS99" s="370" t="str">
        <f t="shared" si="120"/>
        <v xml:space="preserve"> </v>
      </c>
      <c r="CT99" s="370" t="str">
        <f t="shared" si="121"/>
        <v xml:space="preserve"> </v>
      </c>
      <c r="CU99" s="370" t="str">
        <f>IF($A99="N/A"," ",IF('Pricing Inputs'!$AR$23=TRUE,Inputs!$S$22,VLOOKUP($A99,CorrelationTable,2,FALSE)))</f>
        <v xml:space="preserve"> </v>
      </c>
      <c r="CV99" s="371" t="str">
        <f>IF($A99="N/A"," ",F99+G99+(D99*('Pricing Inputs'!X134)))</f>
        <v xml:space="preserve"> </v>
      </c>
      <c r="CW99" s="372" t="str">
        <f>IF($A99="N/A"," ",IF(PV=1,0,'Pricing Inputs'!Y134))</f>
        <v xml:space="preserve"> </v>
      </c>
      <c r="CX99" s="373" t="str">
        <f t="shared" si="122"/>
        <v xml:space="preserve"> </v>
      </c>
      <c r="CY99" s="417" t="str">
        <f>IF($A99="N/A"," ",(IF(MONTH(A99)&gt;=4,IF(MONTH(A99)&lt;=10,Inputs!$S$26,Inputs!$S$27),Inputs!$S$27))*$CX99)</f>
        <v xml:space="preserve"> </v>
      </c>
      <c r="CZ99" s="374" t="str">
        <f t="shared" si="170"/>
        <v xml:space="preserve"> </v>
      </c>
      <c r="DA99" s="446" t="str">
        <f t="shared" si="171"/>
        <v xml:space="preserve"> </v>
      </c>
      <c r="DB99" s="375" t="str">
        <f t="shared" si="172"/>
        <v xml:space="preserve"> </v>
      </c>
      <c r="DC99" s="375" t="str">
        <f t="shared" si="173"/>
        <v xml:space="preserve"> </v>
      </c>
      <c r="DD99" s="376" t="str">
        <f t="shared" si="174"/>
        <v xml:space="preserve"> </v>
      </c>
      <c r="DE99" s="377" t="str">
        <f t="shared" si="175"/>
        <v xml:space="preserve"> </v>
      </c>
      <c r="DF99" s="378" t="str">
        <f t="shared" si="176"/>
        <v xml:space="preserve"> </v>
      </c>
      <c r="DG99" s="379" t="str">
        <f t="shared" si="177"/>
        <v xml:space="preserve"> </v>
      </c>
      <c r="DH99" s="380" t="str">
        <f>IF($A99="N/A"," ",IF(Option=1,$D99*Inputs!$S$15*SUM(AS99:BA99),0))</f>
        <v xml:space="preserve"> </v>
      </c>
      <c r="DI99" s="381" t="str">
        <f>IF($A99="N/A"," ",IF(Option=1,$D99*Inputs!$S$16*SUM(AS99:BA99),0))</f>
        <v xml:space="preserve"> </v>
      </c>
      <c r="DJ99" s="463" t="str">
        <f t="shared" si="178"/>
        <v xml:space="preserve"> </v>
      </c>
      <c r="DK99" s="463" t="str">
        <f t="shared" si="179"/>
        <v xml:space="preserve"> </v>
      </c>
      <c r="DL99" s="463" t="str">
        <f t="shared" si="180"/>
        <v xml:space="preserve"> </v>
      </c>
      <c r="DM99" s="463" t="str">
        <f t="shared" si="181"/>
        <v xml:space="preserve"> </v>
      </c>
    </row>
    <row r="100" spans="1:117" x14ac:dyDescent="0.2">
      <c r="A100" s="343" t="str">
        <f>IF(A99="N/A","N/A",IF(EDATE(A99,1)&gt;Inputs!$S$5,"N/A",EDATE(A99,1)))</f>
        <v>N/A</v>
      </c>
      <c r="B100" s="344" t="str">
        <f t="shared" si="123"/>
        <v xml:space="preserve"> </v>
      </c>
      <c r="C100" s="345" t="str">
        <f t="shared" si="124"/>
        <v xml:space="preserve"> </v>
      </c>
      <c r="D100" s="346" t="str">
        <f t="shared" si="125"/>
        <v xml:space="preserve"> </v>
      </c>
      <c r="E100" s="347" t="str">
        <f t="shared" si="126"/>
        <v xml:space="preserve"> </v>
      </c>
      <c r="F100" s="348" t="str">
        <f t="shared" si="127"/>
        <v xml:space="preserve"> </v>
      </c>
      <c r="G100" s="348" t="str">
        <f>IF(A100="N/A"," ",Perstart/VLOOKUP(Dayrun,'Pricing Inputs'!$AQ$4:$AS$14,3)/(CY100/CX100))</f>
        <v xml:space="preserve"> </v>
      </c>
      <c r="H100" s="349" t="str">
        <f t="shared" si="128"/>
        <v xml:space="preserve"> </v>
      </c>
      <c r="I100" s="350" t="str">
        <f t="shared" si="129"/>
        <v xml:space="preserve"> </v>
      </c>
      <c r="J100" s="351" t="str">
        <f t="shared" si="130"/>
        <v xml:space="preserve"> </v>
      </c>
      <c r="K100" s="351" t="str">
        <f t="shared" si="131"/>
        <v xml:space="preserve"> </v>
      </c>
      <c r="L100" s="351" t="str">
        <f t="shared" si="132"/>
        <v xml:space="preserve"> </v>
      </c>
      <c r="M100" s="351" t="str">
        <f t="shared" si="133"/>
        <v xml:space="preserve"> </v>
      </c>
      <c r="N100" s="351" t="str">
        <f t="shared" si="134"/>
        <v xml:space="preserve"> </v>
      </c>
      <c r="O100" s="351" t="str">
        <f t="shared" si="135"/>
        <v xml:space="preserve"> </v>
      </c>
      <c r="P100" s="351" t="str">
        <f t="shared" si="136"/>
        <v xml:space="preserve"> </v>
      </c>
      <c r="Q100" s="352" t="str">
        <f t="shared" si="137"/>
        <v xml:space="preserve"> </v>
      </c>
      <c r="R100" s="353" t="str">
        <f t="shared" si="138"/>
        <v xml:space="preserve"> </v>
      </c>
      <c r="S100" s="347" t="str">
        <f t="shared" si="139"/>
        <v xml:space="preserve"> </v>
      </c>
      <c r="T100" s="347" t="str">
        <f t="shared" si="140"/>
        <v xml:space="preserve"> </v>
      </c>
      <c r="U100" s="347" t="str">
        <f t="shared" si="141"/>
        <v xml:space="preserve"> </v>
      </c>
      <c r="V100" s="347" t="str">
        <f t="shared" si="142"/>
        <v xml:space="preserve"> </v>
      </c>
      <c r="W100" s="347" t="str">
        <f t="shared" si="143"/>
        <v xml:space="preserve"> </v>
      </c>
      <c r="X100" s="347" t="str">
        <f t="shared" si="144"/>
        <v xml:space="preserve"> </v>
      </c>
      <c r="Y100" s="347" t="str">
        <f t="shared" si="145"/>
        <v xml:space="preserve"> </v>
      </c>
      <c r="Z100" s="354" t="str">
        <f t="shared" si="146"/>
        <v xml:space="preserve"> </v>
      </c>
      <c r="AA100" s="350" t="str">
        <f>IF($A100="N/A"," ",IF(Dayrun&gt;=3,(MAX(0,(_xll.xSPRDOPT(I100,($E100-'Pricing Inputs'!$X135*$D100),$CV100,0,($CN100+IF(Smile=TRUE,VLOOKUP(MAX(-5,$H100-I100),Volsmile,2),0)),$CT100,$CU100,($A100-DateToday)+15,ABS(Option-2),0)-R100))),0))</f>
        <v xml:space="preserve"> </v>
      </c>
      <c r="AB100" s="351" t="str">
        <f>IF($A100="N/A"," ",IF(Dayrun&gt;=6,MAX(0,(_xll.xSPRDOPT(J100,($E100-'Pricing Inputs'!$X135*$D100),$CV100,0,($CN100+IF(Smile=TRUE,VLOOKUP(MAX(-5,$H100-J100),Volsmile,2),0)),$CT100,$CU100,($A100-DateToday)+15,ABS(Option-2),0)-S100)),0))</f>
        <v xml:space="preserve"> </v>
      </c>
      <c r="AC100" s="351" t="str">
        <f>IF($A100="N/A"," ",IF(OR(Dayrun&lt;=2,Dayrun&gt;=9),IF(OffPeakEx=TRUE,MAX(0,(_xll.xSPRDOPT(K100,($E100-'Pricing Inputs'!$X135*$D100),$CV100,0,($CQ100+IF(Smile=TRUE,VLOOKUP(MAX(-5,$H100-K100),Volsmile,2),0)),$CT100,$CU100,($A100-DateToday)+15,ABS(Option-2),0)-T100)),0),0))</f>
        <v xml:space="preserve"> </v>
      </c>
      <c r="AD100" s="351" t="str">
        <f>IF($A100="N/A"," ",IF(OR(Dayrun=1,Dayrun=4,Dayrun=5,Dayrun=7,Dayrun=8,Dayrun=10,Dayrun=11),MAX(0,(_xll.xSPRDOPT(L100,($E100-'Pricing Inputs'!$X135*$D100),$CV100,0,($CQ100+IF(Smile=TRUE,VLOOKUP(MAX(-5,$H100-L100),Volsmile,2),0)),$CT100,$CU100,($A100-DateToday)+15,ABS(Option-2),0)-U100)),0))</f>
        <v xml:space="preserve"> </v>
      </c>
      <c r="AE100" s="351" t="str">
        <f>IF($A100="N/A"," ",IF(OR(Dayrun=1,Dayrun=7,Dayrun=8,Dayrun=10,Dayrun=11),MAX(0,(_xll.xSPRDOPT(M100,($E100-'Pricing Inputs'!$X135*$D100),$CV100,0,($CQ100+IF(Smile=TRUE,VLOOKUP(MAX(-5,$H100-M100),Volsmile,2),0)),$CT100,$CU100,($A100-DateToday)+15,ABS(Option-2),0)-V100)),0))</f>
        <v xml:space="preserve"> </v>
      </c>
      <c r="AF100" s="351" t="str">
        <f>IF($A100="N/A"," ",IF(OR(Dayrun&lt;=2,Dayrun&gt;=10),IF(OffPeakEx=TRUE,MAX(0,(_xll.xSPRDOPT(N100,($E100-'Pricing Inputs'!$X135*$D100),$CV100,0,($CQ100+IF(Smile=TRUE,VLOOKUP(MAX(-5,$H100-N100),Volsmile,2),0)),$CT100,$CU100,($A100-DateToday)+15,ABS(Option-2),0)-W100)),0),0))</f>
        <v xml:space="preserve"> </v>
      </c>
      <c r="AG100" s="351" t="str">
        <f>IF($A100="N/A"," ",IF(OR(Dayrun=1,Dayrun=5,Dayrun=8,Dayrun=11),MAX(0,(_xll.xSPRDOPT(O100,($E100-'Pricing Inputs'!$X135*$D100),$CV100,0,($CQ100+IF(Smile=TRUE,VLOOKUP(MAX(-5,$H100-O100),Volsmile,2),0)),$CT100,$CU100,($A100-DateToday)+15,ABS(Option-2),0)-X100)),0))</f>
        <v xml:space="preserve"> </v>
      </c>
      <c r="AH100" s="351" t="str">
        <f>IF($A100="N/A"," ",IF(OR(Dayrun=1,Dayrun=8,Dayrun=11),MAX(0,(_xll.xSPRDOPT(P100,($E100-'Pricing Inputs'!$X135*$D100),$CV100,0,($CQ100+IF(Smile=TRUE,VLOOKUP(MAX(-5,$H100-P100),Volsmile,2),0)),$CT100,$CU100,($A100-DateToday)+15,ABS(Option-2),0)-Y100)),0))</f>
        <v xml:space="preserve"> </v>
      </c>
      <c r="AI100" s="351" t="str">
        <f>IF($A100="N/A"," ",IF(OR(Dayrun&lt;=2,Dayrun&gt;=11),IF(OffPeakEx=TRUE,MAX(0,(_xll.xSPRDOPT(Q100,($E100-'Pricing Inputs'!$X135*$D100),$CV100,0,($CQ100+IF(Smile=TRUE,VLOOKUP(MAX(-5,$H100-Q100),Volsmile,2),0)),$CT100,$CU100,($A100-DateToday)+15,ABS(Option-2),0)-Z100)),0),0))</f>
        <v xml:space="preserve"> </v>
      </c>
      <c r="AJ100" s="355" t="str">
        <f t="shared" si="147"/>
        <v xml:space="preserve"> </v>
      </c>
      <c r="AK100" s="356" t="str">
        <f t="shared" si="148"/>
        <v xml:space="preserve"> </v>
      </c>
      <c r="AL100" s="356" t="str">
        <f t="shared" si="149"/>
        <v xml:space="preserve"> </v>
      </c>
      <c r="AM100" s="356" t="str">
        <f t="shared" si="150"/>
        <v xml:space="preserve"> </v>
      </c>
      <c r="AN100" s="356" t="str">
        <f t="shared" si="151"/>
        <v xml:space="preserve"> </v>
      </c>
      <c r="AO100" s="356" t="str">
        <f t="shared" si="152"/>
        <v xml:space="preserve"> </v>
      </c>
      <c r="AP100" s="356" t="str">
        <f t="shared" si="153"/>
        <v xml:space="preserve"> </v>
      </c>
      <c r="AQ100" s="356" t="str">
        <f t="shared" si="154"/>
        <v xml:space="preserve"> </v>
      </c>
      <c r="AR100" s="357" t="str">
        <f t="shared" si="155"/>
        <v xml:space="preserve"> </v>
      </c>
      <c r="AS100" s="364" t="str">
        <f t="shared" si="156"/>
        <v xml:space="preserve"> </v>
      </c>
      <c r="AT100" s="364" t="str">
        <f t="shared" si="157"/>
        <v xml:space="preserve"> </v>
      </c>
      <c r="AU100" s="364" t="str">
        <f t="shared" si="158"/>
        <v xml:space="preserve"> </v>
      </c>
      <c r="AV100" s="364" t="str">
        <f t="shared" si="159"/>
        <v xml:space="preserve"> </v>
      </c>
      <c r="AW100" s="364" t="str">
        <f t="shared" si="160"/>
        <v xml:space="preserve"> </v>
      </c>
      <c r="AX100" s="364" t="str">
        <f t="shared" si="161"/>
        <v xml:space="preserve"> </v>
      </c>
      <c r="AY100" s="364" t="str">
        <f t="shared" si="162"/>
        <v xml:space="preserve"> </v>
      </c>
      <c r="AZ100" s="364" t="str">
        <f t="shared" si="163"/>
        <v xml:space="preserve"> </v>
      </c>
      <c r="BA100" s="365" t="str">
        <f t="shared" si="164"/>
        <v xml:space="preserve"> </v>
      </c>
      <c r="BB100" s="461" t="str">
        <f>IF($A100="N/A"," ",IF(Dayrun&gt;=3,(MAX(0,(_xll.xSPRDOPT(I100,($E100-'Pricing Inputs'!$X135*$D100),$CV100,0,($CN100+IF(Smile=TRUE,VLOOKUP(MAX(-5,$H100-I100),Volsmile,2),0)),$CT100,$CU100,($A100-DateToday)+15,ABS(Option-2),1)*DE100*8))),0))</f>
        <v xml:space="preserve"> </v>
      </c>
      <c r="BC100" s="460" t="str">
        <f>IF($A100="N/A"," ",IF(Dayrun&gt;=6,MAX(0,(_xll.xSPRDOPT(J100,($E100-'Pricing Inputs'!$X135*$D100),$CV100,0,($CN100+IF(Smile=TRUE,VLOOKUP(MAX(-5,$H100-J100),Volsmile,2),0)),$CT100,$CU100,($A100-DateToday)+15,ABS(Option-2),1)*DE100*8)),0))</f>
        <v xml:space="preserve"> </v>
      </c>
      <c r="BD100" s="460" t="str">
        <f>IF($A100="N/A"," ",IF(OR(Dayrun&lt;=2,Dayrun&gt;=9),IF(OffPeakEx=TRUE,MAX(0,(_xll.xSPRDOPT(K100,($E100-'Pricing Inputs'!$X135*$D100),$CV100,0,($CQ100+IF(Smile=TRUE,VLOOKUP(MAX(-5,$H100-K100),Volsmile,2),0)),$CT100,$CU100,($A100-DateToday)+15,ABS(Option-2),1)*DE100*8)),0),0))</f>
        <v xml:space="preserve"> </v>
      </c>
      <c r="BE100" s="460" t="str">
        <f>IF($A100="N/A"," ",IF(OR(Dayrun=1,Dayrun=4,Dayrun=5,Dayrun=7,Dayrun=8,Dayrun=10,Dayrun=11),MAX(0,(_xll.xSPRDOPT(L100,($E100-'Pricing Inputs'!$X135*$D100),$CV100,0,($CQ100+IF(Smile=TRUE,VLOOKUP(MAX(-5,$H100-L100),Volsmile,2),0)),$CT100,$CU100,($A100-DateToday)+15,ABS(Option-2),1)*DF100*8)),0))</f>
        <v xml:space="preserve"> </v>
      </c>
      <c r="BF100" s="460" t="str">
        <f>IF($A100="N/A"," ",IF(OR(Dayrun=1,Dayrun=7,Dayrun=8,Dayrun=10,Dayrun=11),MAX(0,(_xll.xSPRDOPT(M100,($E100-'Pricing Inputs'!$X135*$D100),$CV100,0,($CQ100+IF(Smile=TRUE,VLOOKUP(MAX(-5,$H100-M100),Volsmile,2),0)),$CT100,$CU100,($A100-DateToday)+15,ABS(Option-2),1)*DF100*8)),0))</f>
        <v xml:space="preserve"> </v>
      </c>
      <c r="BG100" s="460" t="str">
        <f>IF($A100="N/A"," ",IF(OR(Dayrun&lt;=2,Dayrun&gt;=10),IF(OffPeakEx=TRUE,MAX(0,(_xll.xSPRDOPT(N100,($E100-'Pricing Inputs'!$X135*$D100),$CV100,0,($CQ100+IF(Smile=TRUE,VLOOKUP(MAX(-5,$H100-N100),Volsmile,2),0)),$CT100,$CU100,($A100-DateToday)+15,ABS(Option-2),1)*DF100*8)),0),0))</f>
        <v xml:space="preserve"> </v>
      </c>
      <c r="BH100" s="460" t="str">
        <f>IF($A100="N/A"," ",IF(OR(Dayrun=1,Dayrun=5,Dayrun=8,Dayrun=11),MAX(0,(_xll.xSPRDOPT(O100,($E100-'Pricing Inputs'!$X135*$D100),$CV100,0,($CQ100+IF(Smile=TRUE,VLOOKUP(MAX(-5,$H100-O100),Volsmile,2),0)),$CT100,$CU100,($A100-DateToday)+15,ABS(Option-2),1)*DG100*8)),0))</f>
        <v xml:space="preserve"> </v>
      </c>
      <c r="BI100" s="460" t="str">
        <f>IF($A100="N/A"," ",IF(OR(Dayrun=1,Dayrun=8,Dayrun=11),MAX(0,(_xll.xSPRDOPT(P100,($E100-'Pricing Inputs'!$X135*$D100),$CV100,0,($CQ100+IF(Smile=TRUE,VLOOKUP(MAX(-5,$H100-P100),Volsmile,2),0)),$CT100,$CU100,($A100-DateToday)+15,ABS(Option-2),1)*DG100*8)),0))</f>
        <v xml:space="preserve"> </v>
      </c>
      <c r="BJ100" s="462" t="str">
        <f>IF($A100="N/A"," ",IF(OR(Dayrun&lt;=2,Dayrun&gt;=11),IF(OffPeakEx=TRUE,MAX(0,(_xll.xSPRDOPT(Q100,($E100-'Pricing Inputs'!$X135*$D100),$CV100,0,($CQ100+IF(Smile=TRUE,VLOOKUP(MAX(-5,$H100-Q100),Volsmile,2),0)),$CT100,$CU100,($A100-DateToday)+15,ABS(Option-2),1)*DG100*8)),0),0))</f>
        <v xml:space="preserve"> </v>
      </c>
      <c r="BK100" s="358" t="str">
        <f t="shared" si="91"/>
        <v xml:space="preserve"> </v>
      </c>
      <c r="BL100" s="359" t="str">
        <f t="shared" si="92"/>
        <v xml:space="preserve"> </v>
      </c>
      <c r="BM100" s="359" t="str">
        <f t="shared" si="93"/>
        <v xml:space="preserve"> </v>
      </c>
      <c r="BN100" s="359" t="str">
        <f t="shared" si="94"/>
        <v xml:space="preserve"> </v>
      </c>
      <c r="BO100" s="359" t="str">
        <f t="shared" si="95"/>
        <v xml:space="preserve"> </v>
      </c>
      <c r="BP100" s="359" t="str">
        <f t="shared" si="96"/>
        <v xml:space="preserve"> </v>
      </c>
      <c r="BQ100" s="359" t="str">
        <f t="shared" si="97"/>
        <v xml:space="preserve"> </v>
      </c>
      <c r="BR100" s="359" t="str">
        <f t="shared" si="98"/>
        <v xml:space="preserve"> </v>
      </c>
      <c r="BS100" s="360" t="str">
        <f t="shared" si="99"/>
        <v xml:space="preserve"> </v>
      </c>
      <c r="BT100" s="361" t="str">
        <f t="shared" si="100"/>
        <v xml:space="preserve"> </v>
      </c>
      <c r="BU100" s="362" t="str">
        <f t="shared" si="101"/>
        <v xml:space="preserve"> </v>
      </c>
      <c r="BV100" s="362" t="str">
        <f t="shared" si="102"/>
        <v xml:space="preserve"> </v>
      </c>
      <c r="BW100" s="362" t="str">
        <f t="shared" si="103"/>
        <v xml:space="preserve"> </v>
      </c>
      <c r="BX100" s="362" t="str">
        <f t="shared" si="104"/>
        <v xml:space="preserve"> </v>
      </c>
      <c r="BY100" s="362" t="str">
        <f t="shared" si="105"/>
        <v xml:space="preserve"> </v>
      </c>
      <c r="BZ100" s="362" t="str">
        <f t="shared" si="106"/>
        <v xml:space="preserve"> </v>
      </c>
      <c r="CA100" s="362" t="str">
        <f t="shared" si="107"/>
        <v xml:space="preserve"> </v>
      </c>
      <c r="CB100" s="363" t="str">
        <f t="shared" si="108"/>
        <v xml:space="preserve"> </v>
      </c>
      <c r="CC100" s="366" t="str">
        <f t="shared" si="109"/>
        <v xml:space="preserve"> </v>
      </c>
      <c r="CD100" s="367" t="str">
        <f t="shared" si="110"/>
        <v xml:space="preserve"> </v>
      </c>
      <c r="CE100" s="367" t="str">
        <f t="shared" si="111"/>
        <v xml:space="preserve"> </v>
      </c>
      <c r="CF100" s="367" t="str">
        <f t="shared" si="112"/>
        <v xml:space="preserve"> </v>
      </c>
      <c r="CG100" s="367" t="str">
        <f t="shared" si="113"/>
        <v xml:space="preserve"> </v>
      </c>
      <c r="CH100" s="367" t="str">
        <f t="shared" si="114"/>
        <v xml:space="preserve"> </v>
      </c>
      <c r="CI100" s="367" t="str">
        <f t="shared" si="115"/>
        <v xml:space="preserve"> </v>
      </c>
      <c r="CJ100" s="367" t="str">
        <f t="shared" si="116"/>
        <v xml:space="preserve"> </v>
      </c>
      <c r="CK100" s="368" t="str">
        <f t="shared" si="117"/>
        <v xml:space="preserve"> </v>
      </c>
      <c r="CL100" s="369" t="str">
        <f t="shared" si="118"/>
        <v xml:space="preserve"> </v>
      </c>
      <c r="CM100" s="370" t="str">
        <f t="shared" si="165"/>
        <v xml:space="preserve"> </v>
      </c>
      <c r="CN100" s="370" t="str">
        <f t="shared" si="166"/>
        <v xml:space="preserve"> </v>
      </c>
      <c r="CO100" s="370" t="str">
        <f t="shared" si="167"/>
        <v xml:space="preserve"> </v>
      </c>
      <c r="CP100" s="370" t="str">
        <f t="shared" si="168"/>
        <v xml:space="preserve"> </v>
      </c>
      <c r="CQ100" s="370" t="str">
        <f t="shared" si="169"/>
        <v xml:space="preserve"> </v>
      </c>
      <c r="CR100" s="370" t="str">
        <f t="shared" si="119"/>
        <v xml:space="preserve"> </v>
      </c>
      <c r="CS100" s="370" t="str">
        <f t="shared" si="120"/>
        <v xml:space="preserve"> </v>
      </c>
      <c r="CT100" s="370" t="str">
        <f t="shared" si="121"/>
        <v xml:space="preserve"> </v>
      </c>
      <c r="CU100" s="370" t="str">
        <f>IF($A100="N/A"," ",IF('Pricing Inputs'!$AR$23=TRUE,Inputs!$S$22,VLOOKUP($A100,CorrelationTable,2,FALSE)))</f>
        <v xml:space="preserve"> </v>
      </c>
      <c r="CV100" s="371" t="str">
        <f>IF($A100="N/A"," ",F100+G100+(D100*('Pricing Inputs'!X135)))</f>
        <v xml:space="preserve"> </v>
      </c>
      <c r="CW100" s="372" t="str">
        <f>IF($A100="N/A"," ",IF(PV=1,0,'Pricing Inputs'!Y135))</f>
        <v xml:space="preserve"> </v>
      </c>
      <c r="CX100" s="373" t="str">
        <f t="shared" si="122"/>
        <v xml:space="preserve"> </v>
      </c>
      <c r="CY100" s="417" t="str">
        <f>IF($A100="N/A"," ",(IF(MONTH(A100)&gt;=4,IF(MONTH(A100)&lt;=10,Inputs!$S$26,Inputs!$S$27),Inputs!$S$27))*$CX100)</f>
        <v xml:space="preserve"> </v>
      </c>
      <c r="CZ100" s="374" t="str">
        <f t="shared" si="170"/>
        <v xml:space="preserve"> </v>
      </c>
      <c r="DA100" s="446" t="str">
        <f t="shared" si="171"/>
        <v xml:space="preserve"> </v>
      </c>
      <c r="DB100" s="375" t="str">
        <f t="shared" si="172"/>
        <v xml:space="preserve"> </v>
      </c>
      <c r="DC100" s="375" t="str">
        <f t="shared" si="173"/>
        <v xml:space="preserve"> </v>
      </c>
      <c r="DD100" s="376" t="str">
        <f t="shared" si="174"/>
        <v xml:space="preserve"> </v>
      </c>
      <c r="DE100" s="377" t="str">
        <f t="shared" si="175"/>
        <v xml:space="preserve"> </v>
      </c>
      <c r="DF100" s="378" t="str">
        <f t="shared" si="176"/>
        <v xml:space="preserve"> </v>
      </c>
      <c r="DG100" s="379" t="str">
        <f t="shared" si="177"/>
        <v xml:space="preserve"> </v>
      </c>
      <c r="DH100" s="380" t="str">
        <f>IF($A100="N/A"," ",IF(Option=1,$D100*Inputs!$S$15*SUM(AS100:BA100),0))</f>
        <v xml:space="preserve"> </v>
      </c>
      <c r="DI100" s="381" t="str">
        <f>IF($A100="N/A"," ",IF(Option=1,$D100*Inputs!$S$16*SUM(AS100:BA100),0))</f>
        <v xml:space="preserve"> </v>
      </c>
      <c r="DJ100" s="463" t="str">
        <f t="shared" si="178"/>
        <v xml:space="preserve"> </v>
      </c>
      <c r="DK100" s="463" t="str">
        <f t="shared" si="179"/>
        <v xml:space="preserve"> </v>
      </c>
      <c r="DL100" s="463" t="str">
        <f t="shared" si="180"/>
        <v xml:space="preserve"> </v>
      </c>
      <c r="DM100" s="463" t="str">
        <f t="shared" si="181"/>
        <v xml:space="preserve"> </v>
      </c>
    </row>
    <row r="101" spans="1:117" x14ac:dyDescent="0.2">
      <c r="A101" s="343" t="str">
        <f>IF(A100="N/A","N/A",IF(EDATE(A100,1)&gt;Inputs!$S$5,"N/A",EDATE(A100,1)))</f>
        <v>N/A</v>
      </c>
      <c r="B101" s="344" t="str">
        <f t="shared" si="123"/>
        <v xml:space="preserve"> </v>
      </c>
      <c r="C101" s="345" t="str">
        <f t="shared" si="124"/>
        <v xml:space="preserve"> </v>
      </c>
      <c r="D101" s="346" t="str">
        <f t="shared" si="125"/>
        <v xml:space="preserve"> </v>
      </c>
      <c r="E101" s="347" t="str">
        <f t="shared" si="126"/>
        <v xml:space="preserve"> </v>
      </c>
      <c r="F101" s="348" t="str">
        <f t="shared" si="127"/>
        <v xml:space="preserve"> </v>
      </c>
      <c r="G101" s="348" t="str">
        <f>IF(A101="N/A"," ",Perstart/VLOOKUP(Dayrun,'Pricing Inputs'!$AQ$4:$AS$14,3)/(CY101/CX101))</f>
        <v xml:space="preserve"> </v>
      </c>
      <c r="H101" s="349" t="str">
        <f t="shared" si="128"/>
        <v xml:space="preserve"> </v>
      </c>
      <c r="I101" s="350" t="str">
        <f t="shared" si="129"/>
        <v xml:space="preserve"> </v>
      </c>
      <c r="J101" s="351" t="str">
        <f t="shared" si="130"/>
        <v xml:space="preserve"> </v>
      </c>
      <c r="K101" s="351" t="str">
        <f t="shared" si="131"/>
        <v xml:space="preserve"> </v>
      </c>
      <c r="L101" s="351" t="str">
        <f t="shared" si="132"/>
        <v xml:space="preserve"> </v>
      </c>
      <c r="M101" s="351" t="str">
        <f t="shared" si="133"/>
        <v xml:space="preserve"> </v>
      </c>
      <c r="N101" s="351" t="str">
        <f t="shared" si="134"/>
        <v xml:space="preserve"> </v>
      </c>
      <c r="O101" s="351" t="str">
        <f t="shared" si="135"/>
        <v xml:space="preserve"> </v>
      </c>
      <c r="P101" s="351" t="str">
        <f t="shared" si="136"/>
        <v xml:space="preserve"> </v>
      </c>
      <c r="Q101" s="352" t="str">
        <f t="shared" si="137"/>
        <v xml:space="preserve"> </v>
      </c>
      <c r="R101" s="353" t="str">
        <f t="shared" si="138"/>
        <v xml:space="preserve"> </v>
      </c>
      <c r="S101" s="347" t="str">
        <f t="shared" si="139"/>
        <v xml:space="preserve"> </v>
      </c>
      <c r="T101" s="347" t="str">
        <f t="shared" si="140"/>
        <v xml:space="preserve"> </v>
      </c>
      <c r="U101" s="347" t="str">
        <f t="shared" si="141"/>
        <v xml:space="preserve"> </v>
      </c>
      <c r="V101" s="347" t="str">
        <f t="shared" si="142"/>
        <v xml:space="preserve"> </v>
      </c>
      <c r="W101" s="347" t="str">
        <f t="shared" si="143"/>
        <v xml:space="preserve"> </v>
      </c>
      <c r="X101" s="347" t="str">
        <f t="shared" si="144"/>
        <v xml:space="preserve"> </v>
      </c>
      <c r="Y101" s="347" t="str">
        <f t="shared" si="145"/>
        <v xml:space="preserve"> </v>
      </c>
      <c r="Z101" s="354" t="str">
        <f t="shared" si="146"/>
        <v xml:space="preserve"> </v>
      </c>
      <c r="AA101" s="350" t="str">
        <f>IF($A101="N/A"," ",IF(Dayrun&gt;=3,(MAX(0,(_xll.xSPRDOPT(I101,($E101-'Pricing Inputs'!$X136*$D101),$CV101,0,($CN101+IF(Smile=TRUE,VLOOKUP(MAX(-5,$H101-I101),Volsmile,2),0)),$CT101,$CU101,($A101-DateToday)+15,ABS(Option-2),0)-R101))),0))</f>
        <v xml:space="preserve"> </v>
      </c>
      <c r="AB101" s="351" t="str">
        <f>IF($A101="N/A"," ",IF(Dayrun&gt;=6,MAX(0,(_xll.xSPRDOPT(J101,($E101-'Pricing Inputs'!$X136*$D101),$CV101,0,($CN101+IF(Smile=TRUE,VLOOKUP(MAX(-5,$H101-J101),Volsmile,2),0)),$CT101,$CU101,($A101-DateToday)+15,ABS(Option-2),0)-S101)),0))</f>
        <v xml:space="preserve"> </v>
      </c>
      <c r="AC101" s="351" t="str">
        <f>IF($A101="N/A"," ",IF(OR(Dayrun&lt;=2,Dayrun&gt;=9),IF(OffPeakEx=TRUE,MAX(0,(_xll.xSPRDOPT(K101,($E101-'Pricing Inputs'!$X136*$D101),$CV101,0,($CQ101+IF(Smile=TRUE,VLOOKUP(MAX(-5,$H101-K101),Volsmile,2),0)),$CT101,$CU101,($A101-DateToday)+15,ABS(Option-2),0)-T101)),0),0))</f>
        <v xml:space="preserve"> </v>
      </c>
      <c r="AD101" s="351" t="str">
        <f>IF($A101="N/A"," ",IF(OR(Dayrun=1,Dayrun=4,Dayrun=5,Dayrun=7,Dayrun=8,Dayrun=10,Dayrun=11),MAX(0,(_xll.xSPRDOPT(L101,($E101-'Pricing Inputs'!$X136*$D101),$CV101,0,($CQ101+IF(Smile=TRUE,VLOOKUP(MAX(-5,$H101-L101),Volsmile,2),0)),$CT101,$CU101,($A101-DateToday)+15,ABS(Option-2),0)-U101)),0))</f>
        <v xml:space="preserve"> </v>
      </c>
      <c r="AE101" s="351" t="str">
        <f>IF($A101="N/A"," ",IF(OR(Dayrun=1,Dayrun=7,Dayrun=8,Dayrun=10,Dayrun=11),MAX(0,(_xll.xSPRDOPT(M101,($E101-'Pricing Inputs'!$X136*$D101),$CV101,0,($CQ101+IF(Smile=TRUE,VLOOKUP(MAX(-5,$H101-M101),Volsmile,2),0)),$CT101,$CU101,($A101-DateToday)+15,ABS(Option-2),0)-V101)),0))</f>
        <v xml:space="preserve"> </v>
      </c>
      <c r="AF101" s="351" t="str">
        <f>IF($A101="N/A"," ",IF(OR(Dayrun&lt;=2,Dayrun&gt;=10),IF(OffPeakEx=TRUE,MAX(0,(_xll.xSPRDOPT(N101,($E101-'Pricing Inputs'!$X136*$D101),$CV101,0,($CQ101+IF(Smile=TRUE,VLOOKUP(MAX(-5,$H101-N101),Volsmile,2),0)),$CT101,$CU101,($A101-DateToday)+15,ABS(Option-2),0)-W101)),0),0))</f>
        <v xml:space="preserve"> </v>
      </c>
      <c r="AG101" s="351" t="str">
        <f>IF($A101="N/A"," ",IF(OR(Dayrun=1,Dayrun=5,Dayrun=8,Dayrun=11),MAX(0,(_xll.xSPRDOPT(O101,($E101-'Pricing Inputs'!$X136*$D101),$CV101,0,($CQ101+IF(Smile=TRUE,VLOOKUP(MAX(-5,$H101-O101),Volsmile,2),0)),$CT101,$CU101,($A101-DateToday)+15,ABS(Option-2),0)-X101)),0))</f>
        <v xml:space="preserve"> </v>
      </c>
      <c r="AH101" s="351" t="str">
        <f>IF($A101="N/A"," ",IF(OR(Dayrun=1,Dayrun=8,Dayrun=11),MAX(0,(_xll.xSPRDOPT(P101,($E101-'Pricing Inputs'!$X136*$D101),$CV101,0,($CQ101+IF(Smile=TRUE,VLOOKUP(MAX(-5,$H101-P101),Volsmile,2),0)),$CT101,$CU101,($A101-DateToday)+15,ABS(Option-2),0)-Y101)),0))</f>
        <v xml:space="preserve"> </v>
      </c>
      <c r="AI101" s="351" t="str">
        <f>IF($A101="N/A"," ",IF(OR(Dayrun&lt;=2,Dayrun&gt;=11),IF(OffPeakEx=TRUE,MAX(0,(_xll.xSPRDOPT(Q101,($E101-'Pricing Inputs'!$X136*$D101),$CV101,0,($CQ101+IF(Smile=TRUE,VLOOKUP(MAX(-5,$H101-Q101),Volsmile,2),0)),$CT101,$CU101,($A101-DateToday)+15,ABS(Option-2),0)-Z101)),0),0))</f>
        <v xml:space="preserve"> </v>
      </c>
      <c r="AJ101" s="355" t="str">
        <f t="shared" si="147"/>
        <v xml:space="preserve"> </v>
      </c>
      <c r="AK101" s="356" t="str">
        <f t="shared" si="148"/>
        <v xml:space="preserve"> </v>
      </c>
      <c r="AL101" s="356" t="str">
        <f t="shared" si="149"/>
        <v xml:space="preserve"> </v>
      </c>
      <c r="AM101" s="356" t="str">
        <f t="shared" si="150"/>
        <v xml:space="preserve"> </v>
      </c>
      <c r="AN101" s="356" t="str">
        <f t="shared" si="151"/>
        <v xml:space="preserve"> </v>
      </c>
      <c r="AO101" s="356" t="str">
        <f t="shared" si="152"/>
        <v xml:space="preserve"> </v>
      </c>
      <c r="AP101" s="356" t="str">
        <f t="shared" si="153"/>
        <v xml:space="preserve"> </v>
      </c>
      <c r="AQ101" s="356" t="str">
        <f t="shared" si="154"/>
        <v xml:space="preserve"> </v>
      </c>
      <c r="AR101" s="357" t="str">
        <f t="shared" si="155"/>
        <v xml:space="preserve"> </v>
      </c>
      <c r="AS101" s="364" t="str">
        <f t="shared" si="156"/>
        <v xml:space="preserve"> </v>
      </c>
      <c r="AT101" s="364" t="str">
        <f t="shared" si="157"/>
        <v xml:space="preserve"> </v>
      </c>
      <c r="AU101" s="364" t="str">
        <f t="shared" si="158"/>
        <v xml:space="preserve"> </v>
      </c>
      <c r="AV101" s="364" t="str">
        <f t="shared" si="159"/>
        <v xml:space="preserve"> </v>
      </c>
      <c r="AW101" s="364" t="str">
        <f t="shared" si="160"/>
        <v xml:space="preserve"> </v>
      </c>
      <c r="AX101" s="364" t="str">
        <f t="shared" si="161"/>
        <v xml:space="preserve"> </v>
      </c>
      <c r="AY101" s="364" t="str">
        <f t="shared" si="162"/>
        <v xml:space="preserve"> </v>
      </c>
      <c r="AZ101" s="364" t="str">
        <f t="shared" si="163"/>
        <v xml:space="preserve"> </v>
      </c>
      <c r="BA101" s="365" t="str">
        <f t="shared" si="164"/>
        <v xml:space="preserve"> </v>
      </c>
      <c r="BB101" s="461" t="str">
        <f>IF($A101="N/A"," ",IF(Dayrun&gt;=3,(MAX(0,(_xll.xSPRDOPT(I101,($E101-'Pricing Inputs'!$X136*$D101),$CV101,0,($CN101+IF(Smile=TRUE,VLOOKUP(MAX(-5,$H101-I101),Volsmile,2),0)),$CT101,$CU101,($A101-DateToday)+15,ABS(Option-2),1)*DE101*8))),0))</f>
        <v xml:space="preserve"> </v>
      </c>
      <c r="BC101" s="460" t="str">
        <f>IF($A101="N/A"," ",IF(Dayrun&gt;=6,MAX(0,(_xll.xSPRDOPT(J101,($E101-'Pricing Inputs'!$X136*$D101),$CV101,0,($CN101+IF(Smile=TRUE,VLOOKUP(MAX(-5,$H101-J101),Volsmile,2),0)),$CT101,$CU101,($A101-DateToday)+15,ABS(Option-2),1)*DE101*8)),0))</f>
        <v xml:space="preserve"> </v>
      </c>
      <c r="BD101" s="460" t="str">
        <f>IF($A101="N/A"," ",IF(OR(Dayrun&lt;=2,Dayrun&gt;=9),IF(OffPeakEx=TRUE,MAX(0,(_xll.xSPRDOPT(K101,($E101-'Pricing Inputs'!$X136*$D101),$CV101,0,($CQ101+IF(Smile=TRUE,VLOOKUP(MAX(-5,$H101-K101),Volsmile,2),0)),$CT101,$CU101,($A101-DateToday)+15,ABS(Option-2),1)*DE101*8)),0),0))</f>
        <v xml:space="preserve"> </v>
      </c>
      <c r="BE101" s="460" t="str">
        <f>IF($A101="N/A"," ",IF(OR(Dayrun=1,Dayrun=4,Dayrun=5,Dayrun=7,Dayrun=8,Dayrun=10,Dayrun=11),MAX(0,(_xll.xSPRDOPT(L101,($E101-'Pricing Inputs'!$X136*$D101),$CV101,0,($CQ101+IF(Smile=TRUE,VLOOKUP(MAX(-5,$H101-L101),Volsmile,2),0)),$CT101,$CU101,($A101-DateToday)+15,ABS(Option-2),1)*DF101*8)),0))</f>
        <v xml:space="preserve"> </v>
      </c>
      <c r="BF101" s="460" t="str">
        <f>IF($A101="N/A"," ",IF(OR(Dayrun=1,Dayrun=7,Dayrun=8,Dayrun=10,Dayrun=11),MAX(0,(_xll.xSPRDOPT(M101,($E101-'Pricing Inputs'!$X136*$D101),$CV101,0,($CQ101+IF(Smile=TRUE,VLOOKUP(MAX(-5,$H101-M101),Volsmile,2),0)),$CT101,$CU101,($A101-DateToday)+15,ABS(Option-2),1)*DF101*8)),0))</f>
        <v xml:space="preserve"> </v>
      </c>
      <c r="BG101" s="460" t="str">
        <f>IF($A101="N/A"," ",IF(OR(Dayrun&lt;=2,Dayrun&gt;=10),IF(OffPeakEx=TRUE,MAX(0,(_xll.xSPRDOPT(N101,($E101-'Pricing Inputs'!$X136*$D101),$CV101,0,($CQ101+IF(Smile=TRUE,VLOOKUP(MAX(-5,$H101-N101),Volsmile,2),0)),$CT101,$CU101,($A101-DateToday)+15,ABS(Option-2),1)*DF101*8)),0),0))</f>
        <v xml:space="preserve"> </v>
      </c>
      <c r="BH101" s="460" t="str">
        <f>IF($A101="N/A"," ",IF(OR(Dayrun=1,Dayrun=5,Dayrun=8,Dayrun=11),MAX(0,(_xll.xSPRDOPT(O101,($E101-'Pricing Inputs'!$X136*$D101),$CV101,0,($CQ101+IF(Smile=TRUE,VLOOKUP(MAX(-5,$H101-O101),Volsmile,2),0)),$CT101,$CU101,($A101-DateToday)+15,ABS(Option-2),1)*DG101*8)),0))</f>
        <v xml:space="preserve"> </v>
      </c>
      <c r="BI101" s="460" t="str">
        <f>IF($A101="N/A"," ",IF(OR(Dayrun=1,Dayrun=8,Dayrun=11),MAX(0,(_xll.xSPRDOPT(P101,($E101-'Pricing Inputs'!$X136*$D101),$CV101,0,($CQ101+IF(Smile=TRUE,VLOOKUP(MAX(-5,$H101-P101),Volsmile,2),0)),$CT101,$CU101,($A101-DateToday)+15,ABS(Option-2),1)*DG101*8)),0))</f>
        <v xml:space="preserve"> </v>
      </c>
      <c r="BJ101" s="462" t="str">
        <f>IF($A101="N/A"," ",IF(OR(Dayrun&lt;=2,Dayrun&gt;=11),IF(OffPeakEx=TRUE,MAX(0,(_xll.xSPRDOPT(Q101,($E101-'Pricing Inputs'!$X136*$D101),$CV101,0,($CQ101+IF(Smile=TRUE,VLOOKUP(MAX(-5,$H101-Q101),Volsmile,2),0)),$CT101,$CU101,($A101-DateToday)+15,ABS(Option-2),1)*DG101*8)),0),0))</f>
        <v xml:space="preserve"> </v>
      </c>
      <c r="BK101" s="358" t="str">
        <f t="shared" si="91"/>
        <v xml:space="preserve"> </v>
      </c>
      <c r="BL101" s="359" t="str">
        <f t="shared" si="92"/>
        <v xml:space="preserve"> </v>
      </c>
      <c r="BM101" s="359" t="str">
        <f t="shared" si="93"/>
        <v xml:space="preserve"> </v>
      </c>
      <c r="BN101" s="359" t="str">
        <f t="shared" si="94"/>
        <v xml:space="preserve"> </v>
      </c>
      <c r="BO101" s="359" t="str">
        <f t="shared" si="95"/>
        <v xml:space="preserve"> </v>
      </c>
      <c r="BP101" s="359" t="str">
        <f t="shared" si="96"/>
        <v xml:space="preserve"> </v>
      </c>
      <c r="BQ101" s="359" t="str">
        <f t="shared" si="97"/>
        <v xml:space="preserve"> </v>
      </c>
      <c r="BR101" s="359" t="str">
        <f t="shared" si="98"/>
        <v xml:space="preserve"> </v>
      </c>
      <c r="BS101" s="360" t="str">
        <f t="shared" si="99"/>
        <v xml:space="preserve"> </v>
      </c>
      <c r="BT101" s="361" t="str">
        <f t="shared" si="100"/>
        <v xml:space="preserve"> </v>
      </c>
      <c r="BU101" s="362" t="str">
        <f t="shared" si="101"/>
        <v xml:space="preserve"> </v>
      </c>
      <c r="BV101" s="362" t="str">
        <f t="shared" si="102"/>
        <v xml:space="preserve"> </v>
      </c>
      <c r="BW101" s="362" t="str">
        <f t="shared" si="103"/>
        <v xml:space="preserve"> </v>
      </c>
      <c r="BX101" s="362" t="str">
        <f t="shared" si="104"/>
        <v xml:space="preserve"> </v>
      </c>
      <c r="BY101" s="362" t="str">
        <f t="shared" si="105"/>
        <v xml:space="preserve"> </v>
      </c>
      <c r="BZ101" s="362" t="str">
        <f t="shared" si="106"/>
        <v xml:space="preserve"> </v>
      </c>
      <c r="CA101" s="362" t="str">
        <f t="shared" si="107"/>
        <v xml:space="preserve"> </v>
      </c>
      <c r="CB101" s="363" t="str">
        <f t="shared" si="108"/>
        <v xml:space="preserve"> </v>
      </c>
      <c r="CC101" s="366" t="str">
        <f t="shared" si="109"/>
        <v xml:space="preserve"> </v>
      </c>
      <c r="CD101" s="367" t="str">
        <f t="shared" si="110"/>
        <v xml:space="preserve"> </v>
      </c>
      <c r="CE101" s="367" t="str">
        <f t="shared" si="111"/>
        <v xml:space="preserve"> </v>
      </c>
      <c r="CF101" s="367" t="str">
        <f t="shared" si="112"/>
        <v xml:space="preserve"> </v>
      </c>
      <c r="CG101" s="367" t="str">
        <f t="shared" si="113"/>
        <v xml:space="preserve"> </v>
      </c>
      <c r="CH101" s="367" t="str">
        <f t="shared" si="114"/>
        <v xml:space="preserve"> </v>
      </c>
      <c r="CI101" s="367" t="str">
        <f t="shared" si="115"/>
        <v xml:space="preserve"> </v>
      </c>
      <c r="CJ101" s="367" t="str">
        <f t="shared" si="116"/>
        <v xml:space="preserve"> </v>
      </c>
      <c r="CK101" s="368" t="str">
        <f t="shared" si="117"/>
        <v xml:space="preserve"> </v>
      </c>
      <c r="CL101" s="369" t="str">
        <f t="shared" si="118"/>
        <v xml:space="preserve"> </v>
      </c>
      <c r="CM101" s="370" t="str">
        <f t="shared" si="165"/>
        <v xml:space="preserve"> </v>
      </c>
      <c r="CN101" s="370" t="str">
        <f t="shared" si="166"/>
        <v xml:space="preserve"> </v>
      </c>
      <c r="CO101" s="370" t="str">
        <f t="shared" si="167"/>
        <v xml:space="preserve"> </v>
      </c>
      <c r="CP101" s="370" t="str">
        <f t="shared" si="168"/>
        <v xml:space="preserve"> </v>
      </c>
      <c r="CQ101" s="370" t="str">
        <f t="shared" si="169"/>
        <v xml:space="preserve"> </v>
      </c>
      <c r="CR101" s="370" t="str">
        <f t="shared" si="119"/>
        <v xml:space="preserve"> </v>
      </c>
      <c r="CS101" s="370" t="str">
        <f t="shared" si="120"/>
        <v xml:space="preserve"> </v>
      </c>
      <c r="CT101" s="370" t="str">
        <f t="shared" si="121"/>
        <v xml:space="preserve"> </v>
      </c>
      <c r="CU101" s="370" t="str">
        <f>IF($A101="N/A"," ",IF('Pricing Inputs'!$AR$23=TRUE,Inputs!$S$22,VLOOKUP($A101,CorrelationTable,2,FALSE)))</f>
        <v xml:space="preserve"> </v>
      </c>
      <c r="CV101" s="371" t="str">
        <f>IF($A101="N/A"," ",F101+G101+(D101*('Pricing Inputs'!X136)))</f>
        <v xml:space="preserve"> </v>
      </c>
      <c r="CW101" s="372" t="str">
        <f>IF($A101="N/A"," ",IF(PV=1,0,'Pricing Inputs'!Y136))</f>
        <v xml:space="preserve"> </v>
      </c>
      <c r="CX101" s="373" t="str">
        <f t="shared" si="122"/>
        <v xml:space="preserve"> </v>
      </c>
      <c r="CY101" s="417" t="str">
        <f>IF($A101="N/A"," ",(IF(MONTH(A101)&gt;=4,IF(MONTH(A101)&lt;=10,Inputs!$S$26,Inputs!$S$27),Inputs!$S$27))*$CX101)</f>
        <v xml:space="preserve"> </v>
      </c>
      <c r="CZ101" s="374" t="str">
        <f t="shared" si="170"/>
        <v xml:space="preserve"> </v>
      </c>
      <c r="DA101" s="446" t="str">
        <f t="shared" si="171"/>
        <v xml:space="preserve"> </v>
      </c>
      <c r="DB101" s="375" t="str">
        <f t="shared" si="172"/>
        <v xml:space="preserve"> </v>
      </c>
      <c r="DC101" s="375" t="str">
        <f t="shared" si="173"/>
        <v xml:space="preserve"> </v>
      </c>
      <c r="DD101" s="376" t="str">
        <f t="shared" si="174"/>
        <v xml:space="preserve"> </v>
      </c>
      <c r="DE101" s="377" t="str">
        <f t="shared" si="175"/>
        <v xml:space="preserve"> </v>
      </c>
      <c r="DF101" s="378" t="str">
        <f t="shared" si="176"/>
        <v xml:space="preserve"> </v>
      </c>
      <c r="DG101" s="379" t="str">
        <f t="shared" si="177"/>
        <v xml:space="preserve"> </v>
      </c>
      <c r="DH101" s="380" t="str">
        <f>IF($A101="N/A"," ",IF(Option=1,$D101*Inputs!$S$15*SUM(AS101:BA101),0))</f>
        <v xml:space="preserve"> </v>
      </c>
      <c r="DI101" s="381" t="str">
        <f>IF($A101="N/A"," ",IF(Option=1,$D101*Inputs!$S$16*SUM(AS101:BA101),0))</f>
        <v xml:space="preserve"> </v>
      </c>
      <c r="DJ101" s="463" t="str">
        <f t="shared" si="178"/>
        <v xml:space="preserve"> </v>
      </c>
      <c r="DK101" s="463" t="str">
        <f t="shared" si="179"/>
        <v xml:space="preserve"> </v>
      </c>
      <c r="DL101" s="463" t="str">
        <f t="shared" si="180"/>
        <v xml:space="preserve"> </v>
      </c>
      <c r="DM101" s="463" t="str">
        <f t="shared" si="181"/>
        <v xml:space="preserve"> </v>
      </c>
    </row>
    <row r="102" spans="1:117" x14ac:dyDescent="0.2">
      <c r="A102" s="343" t="str">
        <f>IF(A101="N/A","N/A",IF(EDATE(A101,1)&gt;Inputs!$S$5,"N/A",EDATE(A101,1)))</f>
        <v>N/A</v>
      </c>
      <c r="B102" s="344" t="str">
        <f t="shared" si="123"/>
        <v xml:space="preserve"> </v>
      </c>
      <c r="C102" s="345" t="str">
        <f t="shared" si="124"/>
        <v xml:space="preserve"> </v>
      </c>
      <c r="D102" s="346" t="str">
        <f t="shared" si="125"/>
        <v xml:space="preserve"> </v>
      </c>
      <c r="E102" s="347" t="str">
        <f t="shared" si="126"/>
        <v xml:space="preserve"> </v>
      </c>
      <c r="F102" s="348" t="str">
        <f t="shared" si="127"/>
        <v xml:space="preserve"> </v>
      </c>
      <c r="G102" s="348" t="str">
        <f>IF(A102="N/A"," ",Perstart/VLOOKUP(Dayrun,'Pricing Inputs'!$AQ$4:$AS$14,3)/(CY102/CX102))</f>
        <v xml:space="preserve"> </v>
      </c>
      <c r="H102" s="349" t="str">
        <f t="shared" si="128"/>
        <v xml:space="preserve"> </v>
      </c>
      <c r="I102" s="350" t="str">
        <f t="shared" si="129"/>
        <v xml:space="preserve"> </v>
      </c>
      <c r="J102" s="351" t="str">
        <f t="shared" si="130"/>
        <v xml:space="preserve"> </v>
      </c>
      <c r="K102" s="351" t="str">
        <f t="shared" si="131"/>
        <v xml:space="preserve"> </v>
      </c>
      <c r="L102" s="351" t="str">
        <f t="shared" si="132"/>
        <v xml:space="preserve"> </v>
      </c>
      <c r="M102" s="351" t="str">
        <f t="shared" si="133"/>
        <v xml:space="preserve"> </v>
      </c>
      <c r="N102" s="351" t="str">
        <f t="shared" si="134"/>
        <v xml:space="preserve"> </v>
      </c>
      <c r="O102" s="351" t="str">
        <f t="shared" si="135"/>
        <v xml:space="preserve"> </v>
      </c>
      <c r="P102" s="351" t="str">
        <f t="shared" si="136"/>
        <v xml:space="preserve"> </v>
      </c>
      <c r="Q102" s="352" t="str">
        <f t="shared" si="137"/>
        <v xml:space="preserve"> </v>
      </c>
      <c r="R102" s="353" t="str">
        <f t="shared" si="138"/>
        <v xml:space="preserve"> </v>
      </c>
      <c r="S102" s="347" t="str">
        <f t="shared" si="139"/>
        <v xml:space="preserve"> </v>
      </c>
      <c r="T102" s="347" t="str">
        <f t="shared" si="140"/>
        <v xml:space="preserve"> </v>
      </c>
      <c r="U102" s="347" t="str">
        <f t="shared" si="141"/>
        <v xml:space="preserve"> </v>
      </c>
      <c r="V102" s="347" t="str">
        <f t="shared" si="142"/>
        <v xml:space="preserve"> </v>
      </c>
      <c r="W102" s="347" t="str">
        <f t="shared" si="143"/>
        <v xml:space="preserve"> </v>
      </c>
      <c r="X102" s="347" t="str">
        <f t="shared" si="144"/>
        <v xml:space="preserve"> </v>
      </c>
      <c r="Y102" s="347" t="str">
        <f t="shared" si="145"/>
        <v xml:space="preserve"> </v>
      </c>
      <c r="Z102" s="354" t="str">
        <f t="shared" si="146"/>
        <v xml:space="preserve"> </v>
      </c>
      <c r="AA102" s="350" t="str">
        <f>IF($A102="N/A"," ",IF(Dayrun&gt;=3,(MAX(0,(_xll.xSPRDOPT(I102,($E102-'Pricing Inputs'!$X137*$D102),$CV102,0,($CN102+IF(Smile=TRUE,VLOOKUP(MAX(-5,$H102-I102),Volsmile,2),0)),$CT102,$CU102,($A102-DateToday)+15,ABS(Option-2),0)-R102))),0))</f>
        <v xml:space="preserve"> </v>
      </c>
      <c r="AB102" s="351" t="str">
        <f>IF($A102="N/A"," ",IF(Dayrun&gt;=6,MAX(0,(_xll.xSPRDOPT(J102,($E102-'Pricing Inputs'!$X137*$D102),$CV102,0,($CN102+IF(Smile=TRUE,VLOOKUP(MAX(-5,$H102-J102),Volsmile,2),0)),$CT102,$CU102,($A102-DateToday)+15,ABS(Option-2),0)-S102)),0))</f>
        <v xml:space="preserve"> </v>
      </c>
      <c r="AC102" s="351" t="str">
        <f>IF($A102="N/A"," ",IF(OR(Dayrun&lt;=2,Dayrun&gt;=9),IF(OffPeakEx=TRUE,MAX(0,(_xll.xSPRDOPT(K102,($E102-'Pricing Inputs'!$X137*$D102),$CV102,0,($CQ102+IF(Smile=TRUE,VLOOKUP(MAX(-5,$H102-K102),Volsmile,2),0)),$CT102,$CU102,($A102-DateToday)+15,ABS(Option-2),0)-T102)),0),0))</f>
        <v xml:space="preserve"> </v>
      </c>
      <c r="AD102" s="351" t="str">
        <f>IF($A102="N/A"," ",IF(OR(Dayrun=1,Dayrun=4,Dayrun=5,Dayrun=7,Dayrun=8,Dayrun=10,Dayrun=11),MAX(0,(_xll.xSPRDOPT(L102,($E102-'Pricing Inputs'!$X137*$D102),$CV102,0,($CQ102+IF(Smile=TRUE,VLOOKUP(MAX(-5,$H102-L102),Volsmile,2),0)),$CT102,$CU102,($A102-DateToday)+15,ABS(Option-2),0)-U102)),0))</f>
        <v xml:space="preserve"> </v>
      </c>
      <c r="AE102" s="351" t="str">
        <f>IF($A102="N/A"," ",IF(OR(Dayrun=1,Dayrun=7,Dayrun=8,Dayrun=10,Dayrun=11),MAX(0,(_xll.xSPRDOPT(M102,($E102-'Pricing Inputs'!$X137*$D102),$CV102,0,($CQ102+IF(Smile=TRUE,VLOOKUP(MAX(-5,$H102-M102),Volsmile,2),0)),$CT102,$CU102,($A102-DateToday)+15,ABS(Option-2),0)-V102)),0))</f>
        <v xml:space="preserve"> </v>
      </c>
      <c r="AF102" s="351" t="str">
        <f>IF($A102="N/A"," ",IF(OR(Dayrun&lt;=2,Dayrun&gt;=10),IF(OffPeakEx=TRUE,MAX(0,(_xll.xSPRDOPT(N102,($E102-'Pricing Inputs'!$X137*$D102),$CV102,0,($CQ102+IF(Smile=TRUE,VLOOKUP(MAX(-5,$H102-N102),Volsmile,2),0)),$CT102,$CU102,($A102-DateToday)+15,ABS(Option-2),0)-W102)),0),0))</f>
        <v xml:space="preserve"> </v>
      </c>
      <c r="AG102" s="351" t="str">
        <f>IF($A102="N/A"," ",IF(OR(Dayrun=1,Dayrun=5,Dayrun=8,Dayrun=11),MAX(0,(_xll.xSPRDOPT(O102,($E102-'Pricing Inputs'!$X137*$D102),$CV102,0,($CQ102+IF(Smile=TRUE,VLOOKUP(MAX(-5,$H102-O102),Volsmile,2),0)),$CT102,$CU102,($A102-DateToday)+15,ABS(Option-2),0)-X102)),0))</f>
        <v xml:space="preserve"> </v>
      </c>
      <c r="AH102" s="351" t="str">
        <f>IF($A102="N/A"," ",IF(OR(Dayrun=1,Dayrun=8,Dayrun=11),MAX(0,(_xll.xSPRDOPT(P102,($E102-'Pricing Inputs'!$X137*$D102),$CV102,0,($CQ102+IF(Smile=TRUE,VLOOKUP(MAX(-5,$H102-P102),Volsmile,2),0)),$CT102,$CU102,($A102-DateToday)+15,ABS(Option-2),0)-Y102)),0))</f>
        <v xml:space="preserve"> </v>
      </c>
      <c r="AI102" s="351" t="str">
        <f>IF($A102="N/A"," ",IF(OR(Dayrun&lt;=2,Dayrun&gt;=11),IF(OffPeakEx=TRUE,MAX(0,(_xll.xSPRDOPT(Q102,($E102-'Pricing Inputs'!$X137*$D102),$CV102,0,($CQ102+IF(Smile=TRUE,VLOOKUP(MAX(-5,$H102-Q102),Volsmile,2),0)),$CT102,$CU102,($A102-DateToday)+15,ABS(Option-2),0)-Z102)),0),0))</f>
        <v xml:space="preserve"> </v>
      </c>
      <c r="AJ102" s="355" t="str">
        <f t="shared" si="147"/>
        <v xml:space="preserve"> </v>
      </c>
      <c r="AK102" s="356" t="str">
        <f t="shared" si="148"/>
        <v xml:space="preserve"> </v>
      </c>
      <c r="AL102" s="356" t="str">
        <f t="shared" si="149"/>
        <v xml:space="preserve"> </v>
      </c>
      <c r="AM102" s="356" t="str">
        <f t="shared" si="150"/>
        <v xml:space="preserve"> </v>
      </c>
      <c r="AN102" s="356" t="str">
        <f t="shared" si="151"/>
        <v xml:space="preserve"> </v>
      </c>
      <c r="AO102" s="356" t="str">
        <f t="shared" si="152"/>
        <v xml:space="preserve"> </v>
      </c>
      <c r="AP102" s="356" t="str">
        <f t="shared" si="153"/>
        <v xml:space="preserve"> </v>
      </c>
      <c r="AQ102" s="356" t="str">
        <f t="shared" si="154"/>
        <v xml:space="preserve"> </v>
      </c>
      <c r="AR102" s="357" t="str">
        <f t="shared" si="155"/>
        <v xml:space="preserve"> </v>
      </c>
      <c r="AS102" s="364" t="str">
        <f t="shared" si="156"/>
        <v xml:space="preserve"> </v>
      </c>
      <c r="AT102" s="364" t="str">
        <f t="shared" si="157"/>
        <v xml:space="preserve"> </v>
      </c>
      <c r="AU102" s="364" t="str">
        <f t="shared" si="158"/>
        <v xml:space="preserve"> </v>
      </c>
      <c r="AV102" s="364" t="str">
        <f t="shared" si="159"/>
        <v xml:space="preserve"> </v>
      </c>
      <c r="AW102" s="364" t="str">
        <f t="shared" si="160"/>
        <v xml:space="preserve"> </v>
      </c>
      <c r="AX102" s="364" t="str">
        <f t="shared" si="161"/>
        <v xml:space="preserve"> </v>
      </c>
      <c r="AY102" s="364" t="str">
        <f t="shared" si="162"/>
        <v xml:space="preserve"> </v>
      </c>
      <c r="AZ102" s="364" t="str">
        <f t="shared" si="163"/>
        <v xml:space="preserve"> </v>
      </c>
      <c r="BA102" s="365" t="str">
        <f t="shared" si="164"/>
        <v xml:space="preserve"> </v>
      </c>
      <c r="BB102" s="461" t="str">
        <f>IF($A102="N/A"," ",IF(Dayrun&gt;=3,(MAX(0,(_xll.xSPRDOPT(I102,($E102-'Pricing Inputs'!$X137*$D102),$CV102,0,($CN102+IF(Smile=TRUE,VLOOKUP(MAX(-5,$H102-I102),Volsmile,2),0)),$CT102,$CU102,($A102-DateToday)+15,ABS(Option-2),1)*DE102*8))),0))</f>
        <v xml:space="preserve"> </v>
      </c>
      <c r="BC102" s="460" t="str">
        <f>IF($A102="N/A"," ",IF(Dayrun&gt;=6,MAX(0,(_xll.xSPRDOPT(J102,($E102-'Pricing Inputs'!$X137*$D102),$CV102,0,($CN102+IF(Smile=TRUE,VLOOKUP(MAX(-5,$H102-J102),Volsmile,2),0)),$CT102,$CU102,($A102-DateToday)+15,ABS(Option-2),1)*DE102*8)),0))</f>
        <v xml:space="preserve"> </v>
      </c>
      <c r="BD102" s="460" t="str">
        <f>IF($A102="N/A"," ",IF(OR(Dayrun&lt;=2,Dayrun&gt;=9),IF(OffPeakEx=TRUE,MAX(0,(_xll.xSPRDOPT(K102,($E102-'Pricing Inputs'!$X137*$D102),$CV102,0,($CQ102+IF(Smile=TRUE,VLOOKUP(MAX(-5,$H102-K102),Volsmile,2),0)),$CT102,$CU102,($A102-DateToday)+15,ABS(Option-2),1)*DE102*8)),0),0))</f>
        <v xml:space="preserve"> </v>
      </c>
      <c r="BE102" s="460" t="str">
        <f>IF($A102="N/A"," ",IF(OR(Dayrun=1,Dayrun=4,Dayrun=5,Dayrun=7,Dayrun=8,Dayrun=10,Dayrun=11),MAX(0,(_xll.xSPRDOPT(L102,($E102-'Pricing Inputs'!$X137*$D102),$CV102,0,($CQ102+IF(Smile=TRUE,VLOOKUP(MAX(-5,$H102-L102),Volsmile,2),0)),$CT102,$CU102,($A102-DateToday)+15,ABS(Option-2),1)*DF102*8)),0))</f>
        <v xml:space="preserve"> </v>
      </c>
      <c r="BF102" s="460" t="str">
        <f>IF($A102="N/A"," ",IF(OR(Dayrun=1,Dayrun=7,Dayrun=8,Dayrun=10,Dayrun=11),MAX(0,(_xll.xSPRDOPT(M102,($E102-'Pricing Inputs'!$X137*$D102),$CV102,0,($CQ102+IF(Smile=TRUE,VLOOKUP(MAX(-5,$H102-M102),Volsmile,2),0)),$CT102,$CU102,($A102-DateToday)+15,ABS(Option-2),1)*DF102*8)),0))</f>
        <v xml:space="preserve"> </v>
      </c>
      <c r="BG102" s="460" t="str">
        <f>IF($A102="N/A"," ",IF(OR(Dayrun&lt;=2,Dayrun&gt;=10),IF(OffPeakEx=TRUE,MAX(0,(_xll.xSPRDOPT(N102,($E102-'Pricing Inputs'!$X137*$D102),$CV102,0,($CQ102+IF(Smile=TRUE,VLOOKUP(MAX(-5,$H102-N102),Volsmile,2),0)),$CT102,$CU102,($A102-DateToday)+15,ABS(Option-2),1)*DF102*8)),0),0))</f>
        <v xml:space="preserve"> </v>
      </c>
      <c r="BH102" s="460" t="str">
        <f>IF($A102="N/A"," ",IF(OR(Dayrun=1,Dayrun=5,Dayrun=8,Dayrun=11),MAX(0,(_xll.xSPRDOPT(O102,($E102-'Pricing Inputs'!$X137*$D102),$CV102,0,($CQ102+IF(Smile=TRUE,VLOOKUP(MAX(-5,$H102-O102),Volsmile,2),0)),$CT102,$CU102,($A102-DateToday)+15,ABS(Option-2),1)*DG102*8)),0))</f>
        <v xml:space="preserve"> </v>
      </c>
      <c r="BI102" s="460" t="str">
        <f>IF($A102="N/A"," ",IF(OR(Dayrun=1,Dayrun=8,Dayrun=11),MAX(0,(_xll.xSPRDOPT(P102,($E102-'Pricing Inputs'!$X137*$D102),$CV102,0,($CQ102+IF(Smile=TRUE,VLOOKUP(MAX(-5,$H102-P102),Volsmile,2),0)),$CT102,$CU102,($A102-DateToday)+15,ABS(Option-2),1)*DG102*8)),0))</f>
        <v xml:space="preserve"> </v>
      </c>
      <c r="BJ102" s="462" t="str">
        <f>IF($A102="N/A"," ",IF(OR(Dayrun&lt;=2,Dayrun&gt;=11),IF(OffPeakEx=TRUE,MAX(0,(_xll.xSPRDOPT(Q102,($E102-'Pricing Inputs'!$X137*$D102),$CV102,0,($CQ102+IF(Smile=TRUE,VLOOKUP(MAX(-5,$H102-Q102),Volsmile,2),0)),$CT102,$CU102,($A102-DateToday)+15,ABS(Option-2),1)*DG102*8)),0),0))</f>
        <v xml:space="preserve"> </v>
      </c>
      <c r="BK102" s="358" t="str">
        <f t="shared" si="91"/>
        <v xml:space="preserve"> </v>
      </c>
      <c r="BL102" s="359" t="str">
        <f t="shared" si="92"/>
        <v xml:space="preserve"> </v>
      </c>
      <c r="BM102" s="359" t="str">
        <f t="shared" si="93"/>
        <v xml:space="preserve"> </v>
      </c>
      <c r="BN102" s="359" t="str">
        <f t="shared" si="94"/>
        <v xml:space="preserve"> </v>
      </c>
      <c r="BO102" s="359" t="str">
        <f t="shared" si="95"/>
        <v xml:space="preserve"> </v>
      </c>
      <c r="BP102" s="359" t="str">
        <f t="shared" si="96"/>
        <v xml:space="preserve"> </v>
      </c>
      <c r="BQ102" s="359" t="str">
        <f t="shared" si="97"/>
        <v xml:space="preserve"> </v>
      </c>
      <c r="BR102" s="359" t="str">
        <f t="shared" si="98"/>
        <v xml:space="preserve"> </v>
      </c>
      <c r="BS102" s="360" t="str">
        <f t="shared" si="99"/>
        <v xml:space="preserve"> </v>
      </c>
      <c r="BT102" s="361" t="str">
        <f t="shared" si="100"/>
        <v xml:space="preserve"> </v>
      </c>
      <c r="BU102" s="362" t="str">
        <f t="shared" si="101"/>
        <v xml:space="preserve"> </v>
      </c>
      <c r="BV102" s="362" t="str">
        <f t="shared" si="102"/>
        <v xml:space="preserve"> </v>
      </c>
      <c r="BW102" s="362" t="str">
        <f t="shared" si="103"/>
        <v xml:space="preserve"> </v>
      </c>
      <c r="BX102" s="362" t="str">
        <f t="shared" si="104"/>
        <v xml:space="preserve"> </v>
      </c>
      <c r="BY102" s="362" t="str">
        <f t="shared" si="105"/>
        <v xml:space="preserve"> </v>
      </c>
      <c r="BZ102" s="362" t="str">
        <f t="shared" si="106"/>
        <v xml:space="preserve"> </v>
      </c>
      <c r="CA102" s="362" t="str">
        <f t="shared" si="107"/>
        <v xml:space="preserve"> </v>
      </c>
      <c r="CB102" s="363" t="str">
        <f t="shared" si="108"/>
        <v xml:space="preserve"> </v>
      </c>
      <c r="CC102" s="366" t="str">
        <f t="shared" si="109"/>
        <v xml:space="preserve"> </v>
      </c>
      <c r="CD102" s="367" t="str">
        <f t="shared" si="110"/>
        <v xml:space="preserve"> </v>
      </c>
      <c r="CE102" s="367" t="str">
        <f t="shared" si="111"/>
        <v xml:space="preserve"> </v>
      </c>
      <c r="CF102" s="367" t="str">
        <f t="shared" si="112"/>
        <v xml:space="preserve"> </v>
      </c>
      <c r="CG102" s="367" t="str">
        <f t="shared" si="113"/>
        <v xml:space="preserve"> </v>
      </c>
      <c r="CH102" s="367" t="str">
        <f t="shared" si="114"/>
        <v xml:space="preserve"> </v>
      </c>
      <c r="CI102" s="367" t="str">
        <f t="shared" si="115"/>
        <v xml:space="preserve"> </v>
      </c>
      <c r="CJ102" s="367" t="str">
        <f t="shared" si="116"/>
        <v xml:space="preserve"> </v>
      </c>
      <c r="CK102" s="368" t="str">
        <f t="shared" si="117"/>
        <v xml:space="preserve"> </v>
      </c>
      <c r="CL102" s="369" t="str">
        <f t="shared" si="118"/>
        <v xml:space="preserve"> </v>
      </c>
      <c r="CM102" s="370" t="str">
        <f t="shared" si="165"/>
        <v xml:space="preserve"> </v>
      </c>
      <c r="CN102" s="370" t="str">
        <f t="shared" si="166"/>
        <v xml:space="preserve"> </v>
      </c>
      <c r="CO102" s="370" t="str">
        <f t="shared" si="167"/>
        <v xml:space="preserve"> </v>
      </c>
      <c r="CP102" s="370" t="str">
        <f t="shared" si="168"/>
        <v xml:space="preserve"> </v>
      </c>
      <c r="CQ102" s="370" t="str">
        <f t="shared" si="169"/>
        <v xml:space="preserve"> </v>
      </c>
      <c r="CR102" s="370" t="str">
        <f t="shared" si="119"/>
        <v xml:space="preserve"> </v>
      </c>
      <c r="CS102" s="370" t="str">
        <f t="shared" si="120"/>
        <v xml:space="preserve"> </v>
      </c>
      <c r="CT102" s="370" t="str">
        <f t="shared" si="121"/>
        <v xml:space="preserve"> </v>
      </c>
      <c r="CU102" s="370" t="str">
        <f>IF($A102="N/A"," ",IF('Pricing Inputs'!$AR$23=TRUE,Inputs!$S$22,VLOOKUP($A102,CorrelationTable,2,FALSE)))</f>
        <v xml:space="preserve"> </v>
      </c>
      <c r="CV102" s="371" t="str">
        <f>IF($A102="N/A"," ",F102+G102+(D102*('Pricing Inputs'!X137)))</f>
        <v xml:space="preserve"> </v>
      </c>
      <c r="CW102" s="372" t="str">
        <f>IF($A102="N/A"," ",IF(PV=1,0,'Pricing Inputs'!Y137))</f>
        <v xml:space="preserve"> </v>
      </c>
      <c r="CX102" s="373" t="str">
        <f t="shared" si="122"/>
        <v xml:space="preserve"> </v>
      </c>
      <c r="CY102" s="417" t="str">
        <f>IF($A102="N/A"," ",(IF(MONTH(A102)&gt;=4,IF(MONTH(A102)&lt;=10,Inputs!$S$26,Inputs!$S$27),Inputs!$S$27))*$CX102)</f>
        <v xml:space="preserve"> </v>
      </c>
      <c r="CZ102" s="374" t="str">
        <f t="shared" si="170"/>
        <v xml:space="preserve"> </v>
      </c>
      <c r="DA102" s="446" t="str">
        <f t="shared" si="171"/>
        <v xml:space="preserve"> </v>
      </c>
      <c r="DB102" s="375" t="str">
        <f t="shared" si="172"/>
        <v xml:space="preserve"> </v>
      </c>
      <c r="DC102" s="375" t="str">
        <f t="shared" si="173"/>
        <v xml:space="preserve"> </v>
      </c>
      <c r="DD102" s="376" t="str">
        <f t="shared" si="174"/>
        <v xml:space="preserve"> </v>
      </c>
      <c r="DE102" s="377" t="str">
        <f t="shared" si="175"/>
        <v xml:space="preserve"> </v>
      </c>
      <c r="DF102" s="378" t="str">
        <f t="shared" si="176"/>
        <v xml:space="preserve"> </v>
      </c>
      <c r="DG102" s="379" t="str">
        <f t="shared" si="177"/>
        <v xml:space="preserve"> </v>
      </c>
      <c r="DH102" s="380" t="str">
        <f>IF($A102="N/A"," ",IF(Option=1,$D102*Inputs!$S$15*SUM(AS102:BA102),0))</f>
        <v xml:space="preserve"> </v>
      </c>
      <c r="DI102" s="381" t="str">
        <f>IF($A102="N/A"," ",IF(Option=1,$D102*Inputs!$S$16*SUM(AS102:BA102),0))</f>
        <v xml:space="preserve"> </v>
      </c>
      <c r="DJ102" s="463" t="str">
        <f t="shared" si="178"/>
        <v xml:space="preserve"> </v>
      </c>
      <c r="DK102" s="463" t="str">
        <f t="shared" si="179"/>
        <v xml:space="preserve"> </v>
      </c>
      <c r="DL102" s="463" t="str">
        <f t="shared" si="180"/>
        <v xml:space="preserve"> </v>
      </c>
      <c r="DM102" s="463" t="str">
        <f t="shared" si="181"/>
        <v xml:space="preserve"> </v>
      </c>
    </row>
    <row r="103" spans="1:117" x14ac:dyDescent="0.2">
      <c r="A103" s="343" t="str">
        <f>IF(A102="N/A","N/A",IF(EDATE(A102,1)&gt;Inputs!$S$5,"N/A",EDATE(A102,1)))</f>
        <v>N/A</v>
      </c>
      <c r="B103" s="344" t="str">
        <f t="shared" si="123"/>
        <v xml:space="preserve"> </v>
      </c>
      <c r="C103" s="345" t="str">
        <f t="shared" si="124"/>
        <v xml:space="preserve"> </v>
      </c>
      <c r="D103" s="346" t="str">
        <f t="shared" si="125"/>
        <v xml:space="preserve"> </v>
      </c>
      <c r="E103" s="347" t="str">
        <f t="shared" si="126"/>
        <v xml:space="preserve"> </v>
      </c>
      <c r="F103" s="348" t="str">
        <f t="shared" si="127"/>
        <v xml:space="preserve"> </v>
      </c>
      <c r="G103" s="348" t="str">
        <f>IF(A103="N/A"," ",Perstart/VLOOKUP(Dayrun,'Pricing Inputs'!$AQ$4:$AS$14,3)/(CY103/CX103))</f>
        <v xml:space="preserve"> </v>
      </c>
      <c r="H103" s="349" t="str">
        <f t="shared" si="128"/>
        <v xml:space="preserve"> </v>
      </c>
      <c r="I103" s="350" t="str">
        <f t="shared" si="129"/>
        <v xml:space="preserve"> </v>
      </c>
      <c r="J103" s="351" t="str">
        <f t="shared" si="130"/>
        <v xml:space="preserve"> </v>
      </c>
      <c r="K103" s="351" t="str">
        <f t="shared" si="131"/>
        <v xml:space="preserve"> </v>
      </c>
      <c r="L103" s="351" t="str">
        <f t="shared" si="132"/>
        <v xml:space="preserve"> </v>
      </c>
      <c r="M103" s="351" t="str">
        <f t="shared" si="133"/>
        <v xml:space="preserve"> </v>
      </c>
      <c r="N103" s="351" t="str">
        <f t="shared" si="134"/>
        <v xml:space="preserve"> </v>
      </c>
      <c r="O103" s="351" t="str">
        <f t="shared" si="135"/>
        <v xml:space="preserve"> </v>
      </c>
      <c r="P103" s="351" t="str">
        <f t="shared" si="136"/>
        <v xml:space="preserve"> </v>
      </c>
      <c r="Q103" s="352" t="str">
        <f t="shared" si="137"/>
        <v xml:space="preserve"> </v>
      </c>
      <c r="R103" s="353" t="str">
        <f t="shared" si="138"/>
        <v xml:space="preserve"> </v>
      </c>
      <c r="S103" s="347" t="str">
        <f t="shared" si="139"/>
        <v xml:space="preserve"> </v>
      </c>
      <c r="T103" s="347" t="str">
        <f t="shared" si="140"/>
        <v xml:space="preserve"> </v>
      </c>
      <c r="U103" s="347" t="str">
        <f t="shared" si="141"/>
        <v xml:space="preserve"> </v>
      </c>
      <c r="V103" s="347" t="str">
        <f t="shared" si="142"/>
        <v xml:space="preserve"> </v>
      </c>
      <c r="W103" s="347" t="str">
        <f t="shared" si="143"/>
        <v xml:space="preserve"> </v>
      </c>
      <c r="X103" s="347" t="str">
        <f t="shared" si="144"/>
        <v xml:space="preserve"> </v>
      </c>
      <c r="Y103" s="347" t="str">
        <f t="shared" si="145"/>
        <v xml:space="preserve"> </v>
      </c>
      <c r="Z103" s="354" t="str">
        <f t="shared" si="146"/>
        <v xml:space="preserve"> </v>
      </c>
      <c r="AA103" s="350" t="str">
        <f>IF($A103="N/A"," ",IF(Dayrun&gt;=3,(MAX(0,(_xll.xSPRDOPT(I103,($E103-'Pricing Inputs'!$X138*$D103),$CV103,0,($CN103+IF(Smile=TRUE,VLOOKUP(MAX(-5,$H103-I103),Volsmile,2),0)),$CT103,$CU103,($A103-DateToday)+15,ABS(Option-2),0)-R103))),0))</f>
        <v xml:space="preserve"> </v>
      </c>
      <c r="AB103" s="351" t="str">
        <f>IF($A103="N/A"," ",IF(Dayrun&gt;=6,MAX(0,(_xll.xSPRDOPT(J103,($E103-'Pricing Inputs'!$X138*$D103),$CV103,0,($CN103+IF(Smile=TRUE,VLOOKUP(MAX(-5,$H103-J103),Volsmile,2),0)),$CT103,$CU103,($A103-DateToday)+15,ABS(Option-2),0)-S103)),0))</f>
        <v xml:space="preserve"> </v>
      </c>
      <c r="AC103" s="351" t="str">
        <f>IF($A103="N/A"," ",IF(OR(Dayrun&lt;=2,Dayrun&gt;=9),IF(OffPeakEx=TRUE,MAX(0,(_xll.xSPRDOPT(K103,($E103-'Pricing Inputs'!$X138*$D103),$CV103,0,($CQ103+IF(Smile=TRUE,VLOOKUP(MAX(-5,$H103-K103),Volsmile,2),0)),$CT103,$CU103,($A103-DateToday)+15,ABS(Option-2),0)-T103)),0),0))</f>
        <v xml:space="preserve"> </v>
      </c>
      <c r="AD103" s="351" t="str">
        <f>IF($A103="N/A"," ",IF(OR(Dayrun=1,Dayrun=4,Dayrun=5,Dayrun=7,Dayrun=8,Dayrun=10,Dayrun=11),MAX(0,(_xll.xSPRDOPT(L103,($E103-'Pricing Inputs'!$X138*$D103),$CV103,0,($CQ103+IF(Smile=TRUE,VLOOKUP(MAX(-5,$H103-L103),Volsmile,2),0)),$CT103,$CU103,($A103-DateToday)+15,ABS(Option-2),0)-U103)),0))</f>
        <v xml:space="preserve"> </v>
      </c>
      <c r="AE103" s="351" t="str">
        <f>IF($A103="N/A"," ",IF(OR(Dayrun=1,Dayrun=7,Dayrun=8,Dayrun=10,Dayrun=11),MAX(0,(_xll.xSPRDOPT(M103,($E103-'Pricing Inputs'!$X138*$D103),$CV103,0,($CQ103+IF(Smile=TRUE,VLOOKUP(MAX(-5,$H103-M103),Volsmile,2),0)),$CT103,$CU103,($A103-DateToday)+15,ABS(Option-2),0)-V103)),0))</f>
        <v xml:space="preserve"> </v>
      </c>
      <c r="AF103" s="351" t="str">
        <f>IF($A103="N/A"," ",IF(OR(Dayrun&lt;=2,Dayrun&gt;=10),IF(OffPeakEx=TRUE,MAX(0,(_xll.xSPRDOPT(N103,($E103-'Pricing Inputs'!$X138*$D103),$CV103,0,($CQ103+IF(Smile=TRUE,VLOOKUP(MAX(-5,$H103-N103),Volsmile,2),0)),$CT103,$CU103,($A103-DateToday)+15,ABS(Option-2),0)-W103)),0),0))</f>
        <v xml:space="preserve"> </v>
      </c>
      <c r="AG103" s="351" t="str">
        <f>IF($A103="N/A"," ",IF(OR(Dayrun=1,Dayrun=5,Dayrun=8,Dayrun=11),MAX(0,(_xll.xSPRDOPT(O103,($E103-'Pricing Inputs'!$X138*$D103),$CV103,0,($CQ103+IF(Smile=TRUE,VLOOKUP(MAX(-5,$H103-O103),Volsmile,2),0)),$CT103,$CU103,($A103-DateToday)+15,ABS(Option-2),0)-X103)),0))</f>
        <v xml:space="preserve"> </v>
      </c>
      <c r="AH103" s="351" t="str">
        <f>IF($A103="N/A"," ",IF(OR(Dayrun=1,Dayrun=8,Dayrun=11),MAX(0,(_xll.xSPRDOPT(P103,($E103-'Pricing Inputs'!$X138*$D103),$CV103,0,($CQ103+IF(Smile=TRUE,VLOOKUP(MAX(-5,$H103-P103),Volsmile,2),0)),$CT103,$CU103,($A103-DateToday)+15,ABS(Option-2),0)-Y103)),0))</f>
        <v xml:space="preserve"> </v>
      </c>
      <c r="AI103" s="351" t="str">
        <f>IF($A103="N/A"," ",IF(OR(Dayrun&lt;=2,Dayrun&gt;=11),IF(OffPeakEx=TRUE,MAX(0,(_xll.xSPRDOPT(Q103,($E103-'Pricing Inputs'!$X138*$D103),$CV103,0,($CQ103+IF(Smile=TRUE,VLOOKUP(MAX(-5,$H103-Q103),Volsmile,2),0)),$CT103,$CU103,($A103-DateToday)+15,ABS(Option-2),0)-Z103)),0),0))</f>
        <v xml:space="preserve"> </v>
      </c>
      <c r="AJ103" s="355" t="str">
        <f t="shared" si="147"/>
        <v xml:space="preserve"> </v>
      </c>
      <c r="AK103" s="356" t="str">
        <f t="shared" si="148"/>
        <v xml:space="preserve"> </v>
      </c>
      <c r="AL103" s="356" t="str">
        <f t="shared" si="149"/>
        <v xml:space="preserve"> </v>
      </c>
      <c r="AM103" s="356" t="str">
        <f t="shared" si="150"/>
        <v xml:space="preserve"> </v>
      </c>
      <c r="AN103" s="356" t="str">
        <f t="shared" si="151"/>
        <v xml:space="preserve"> </v>
      </c>
      <c r="AO103" s="356" t="str">
        <f t="shared" si="152"/>
        <v xml:space="preserve"> </v>
      </c>
      <c r="AP103" s="356" t="str">
        <f t="shared" si="153"/>
        <v xml:space="preserve"> </v>
      </c>
      <c r="AQ103" s="356" t="str">
        <f t="shared" si="154"/>
        <v xml:space="preserve"> </v>
      </c>
      <c r="AR103" s="357" t="str">
        <f t="shared" si="155"/>
        <v xml:space="preserve"> </v>
      </c>
      <c r="AS103" s="364" t="str">
        <f t="shared" si="156"/>
        <v xml:space="preserve"> </v>
      </c>
      <c r="AT103" s="364" t="str">
        <f t="shared" si="157"/>
        <v xml:space="preserve"> </v>
      </c>
      <c r="AU103" s="364" t="str">
        <f t="shared" si="158"/>
        <v xml:space="preserve"> </v>
      </c>
      <c r="AV103" s="364" t="str">
        <f t="shared" si="159"/>
        <v xml:space="preserve"> </v>
      </c>
      <c r="AW103" s="364" t="str">
        <f t="shared" si="160"/>
        <v xml:space="preserve"> </v>
      </c>
      <c r="AX103" s="364" t="str">
        <f t="shared" si="161"/>
        <v xml:space="preserve"> </v>
      </c>
      <c r="AY103" s="364" t="str">
        <f t="shared" si="162"/>
        <v xml:space="preserve"> </v>
      </c>
      <c r="AZ103" s="364" t="str">
        <f t="shared" si="163"/>
        <v xml:space="preserve"> </v>
      </c>
      <c r="BA103" s="365" t="str">
        <f t="shared" si="164"/>
        <v xml:space="preserve"> </v>
      </c>
      <c r="BB103" s="461" t="str">
        <f>IF($A103="N/A"," ",IF(Dayrun&gt;=3,(MAX(0,(_xll.xSPRDOPT(I103,($E103-'Pricing Inputs'!$X138*$D103),$CV103,0,($CN103+IF(Smile=TRUE,VLOOKUP(MAX(-5,$H103-I103),Volsmile,2),0)),$CT103,$CU103,($A103-DateToday)+15,ABS(Option-2),1)*DE103*8))),0))</f>
        <v xml:space="preserve"> </v>
      </c>
      <c r="BC103" s="460" t="str">
        <f>IF($A103="N/A"," ",IF(Dayrun&gt;=6,MAX(0,(_xll.xSPRDOPT(J103,($E103-'Pricing Inputs'!$X138*$D103),$CV103,0,($CN103+IF(Smile=TRUE,VLOOKUP(MAX(-5,$H103-J103),Volsmile,2),0)),$CT103,$CU103,($A103-DateToday)+15,ABS(Option-2),1)*DE103*8)),0))</f>
        <v xml:space="preserve"> </v>
      </c>
      <c r="BD103" s="460" t="str">
        <f>IF($A103="N/A"," ",IF(OR(Dayrun&lt;=2,Dayrun&gt;=9),IF(OffPeakEx=TRUE,MAX(0,(_xll.xSPRDOPT(K103,($E103-'Pricing Inputs'!$X138*$D103),$CV103,0,($CQ103+IF(Smile=TRUE,VLOOKUP(MAX(-5,$H103-K103),Volsmile,2),0)),$CT103,$CU103,($A103-DateToday)+15,ABS(Option-2),1)*DE103*8)),0),0))</f>
        <v xml:space="preserve"> </v>
      </c>
      <c r="BE103" s="460" t="str">
        <f>IF($A103="N/A"," ",IF(OR(Dayrun=1,Dayrun=4,Dayrun=5,Dayrun=7,Dayrun=8,Dayrun=10,Dayrun=11),MAX(0,(_xll.xSPRDOPT(L103,($E103-'Pricing Inputs'!$X138*$D103),$CV103,0,($CQ103+IF(Smile=TRUE,VLOOKUP(MAX(-5,$H103-L103),Volsmile,2),0)),$CT103,$CU103,($A103-DateToday)+15,ABS(Option-2),1)*DF103*8)),0))</f>
        <v xml:space="preserve"> </v>
      </c>
      <c r="BF103" s="460" t="str">
        <f>IF($A103="N/A"," ",IF(OR(Dayrun=1,Dayrun=7,Dayrun=8,Dayrun=10,Dayrun=11),MAX(0,(_xll.xSPRDOPT(M103,($E103-'Pricing Inputs'!$X138*$D103),$CV103,0,($CQ103+IF(Smile=TRUE,VLOOKUP(MAX(-5,$H103-M103),Volsmile,2),0)),$CT103,$CU103,($A103-DateToday)+15,ABS(Option-2),1)*DF103*8)),0))</f>
        <v xml:space="preserve"> </v>
      </c>
      <c r="BG103" s="460" t="str">
        <f>IF($A103="N/A"," ",IF(OR(Dayrun&lt;=2,Dayrun&gt;=10),IF(OffPeakEx=TRUE,MAX(0,(_xll.xSPRDOPT(N103,($E103-'Pricing Inputs'!$X138*$D103),$CV103,0,($CQ103+IF(Smile=TRUE,VLOOKUP(MAX(-5,$H103-N103),Volsmile,2),0)),$CT103,$CU103,($A103-DateToday)+15,ABS(Option-2),1)*DF103*8)),0),0))</f>
        <v xml:space="preserve"> </v>
      </c>
      <c r="BH103" s="460" t="str">
        <f>IF($A103="N/A"," ",IF(OR(Dayrun=1,Dayrun=5,Dayrun=8,Dayrun=11),MAX(0,(_xll.xSPRDOPT(O103,($E103-'Pricing Inputs'!$X138*$D103),$CV103,0,($CQ103+IF(Smile=TRUE,VLOOKUP(MAX(-5,$H103-O103),Volsmile,2),0)),$CT103,$CU103,($A103-DateToday)+15,ABS(Option-2),1)*DG103*8)),0))</f>
        <v xml:space="preserve"> </v>
      </c>
      <c r="BI103" s="460" t="str">
        <f>IF($A103="N/A"," ",IF(OR(Dayrun=1,Dayrun=8,Dayrun=11),MAX(0,(_xll.xSPRDOPT(P103,($E103-'Pricing Inputs'!$X138*$D103),$CV103,0,($CQ103+IF(Smile=TRUE,VLOOKUP(MAX(-5,$H103-P103),Volsmile,2),0)),$CT103,$CU103,($A103-DateToday)+15,ABS(Option-2),1)*DG103*8)),0))</f>
        <v xml:space="preserve"> </v>
      </c>
      <c r="BJ103" s="462" t="str">
        <f>IF($A103="N/A"," ",IF(OR(Dayrun&lt;=2,Dayrun&gt;=11),IF(OffPeakEx=TRUE,MAX(0,(_xll.xSPRDOPT(Q103,($E103-'Pricing Inputs'!$X138*$D103),$CV103,0,($CQ103+IF(Smile=TRUE,VLOOKUP(MAX(-5,$H103-Q103),Volsmile,2),0)),$CT103,$CU103,($A103-DateToday)+15,ABS(Option-2),1)*DG103*8)),0),0))</f>
        <v xml:space="preserve"> </v>
      </c>
      <c r="BK103" s="358" t="str">
        <f t="shared" si="91"/>
        <v xml:space="preserve"> </v>
      </c>
      <c r="BL103" s="359" t="str">
        <f t="shared" si="92"/>
        <v xml:space="preserve"> </v>
      </c>
      <c r="BM103" s="359" t="str">
        <f t="shared" si="93"/>
        <v xml:space="preserve"> </v>
      </c>
      <c r="BN103" s="359" t="str">
        <f t="shared" si="94"/>
        <v xml:space="preserve"> </v>
      </c>
      <c r="BO103" s="359" t="str">
        <f t="shared" si="95"/>
        <v xml:space="preserve"> </v>
      </c>
      <c r="BP103" s="359" t="str">
        <f t="shared" si="96"/>
        <v xml:space="preserve"> </v>
      </c>
      <c r="BQ103" s="359" t="str">
        <f t="shared" si="97"/>
        <v xml:space="preserve"> </v>
      </c>
      <c r="BR103" s="359" t="str">
        <f t="shared" si="98"/>
        <v xml:space="preserve"> </v>
      </c>
      <c r="BS103" s="360" t="str">
        <f t="shared" si="99"/>
        <v xml:space="preserve"> </v>
      </c>
      <c r="BT103" s="361" t="str">
        <f t="shared" si="100"/>
        <v xml:space="preserve"> </v>
      </c>
      <c r="BU103" s="362" t="str">
        <f t="shared" si="101"/>
        <v xml:space="preserve"> </v>
      </c>
      <c r="BV103" s="362" t="str">
        <f t="shared" si="102"/>
        <v xml:space="preserve"> </v>
      </c>
      <c r="BW103" s="362" t="str">
        <f t="shared" si="103"/>
        <v xml:space="preserve"> </v>
      </c>
      <c r="BX103" s="362" t="str">
        <f t="shared" si="104"/>
        <v xml:space="preserve"> </v>
      </c>
      <c r="BY103" s="362" t="str">
        <f t="shared" si="105"/>
        <v xml:space="preserve"> </v>
      </c>
      <c r="BZ103" s="362" t="str">
        <f t="shared" si="106"/>
        <v xml:space="preserve"> </v>
      </c>
      <c r="CA103" s="362" t="str">
        <f t="shared" si="107"/>
        <v xml:space="preserve"> </v>
      </c>
      <c r="CB103" s="363" t="str">
        <f t="shared" si="108"/>
        <v xml:space="preserve"> </v>
      </c>
      <c r="CC103" s="366" t="str">
        <f t="shared" si="109"/>
        <v xml:space="preserve"> </v>
      </c>
      <c r="CD103" s="367" t="str">
        <f t="shared" si="110"/>
        <v xml:space="preserve"> </v>
      </c>
      <c r="CE103" s="367" t="str">
        <f t="shared" si="111"/>
        <v xml:space="preserve"> </v>
      </c>
      <c r="CF103" s="367" t="str">
        <f t="shared" si="112"/>
        <v xml:space="preserve"> </v>
      </c>
      <c r="CG103" s="367" t="str">
        <f t="shared" si="113"/>
        <v xml:space="preserve"> </v>
      </c>
      <c r="CH103" s="367" t="str">
        <f t="shared" si="114"/>
        <v xml:space="preserve"> </v>
      </c>
      <c r="CI103" s="367" t="str">
        <f t="shared" si="115"/>
        <v xml:space="preserve"> </v>
      </c>
      <c r="CJ103" s="367" t="str">
        <f t="shared" si="116"/>
        <v xml:space="preserve"> </v>
      </c>
      <c r="CK103" s="368" t="str">
        <f t="shared" si="117"/>
        <v xml:space="preserve"> </v>
      </c>
      <c r="CL103" s="369" t="str">
        <f t="shared" si="118"/>
        <v xml:space="preserve"> </v>
      </c>
      <c r="CM103" s="370" t="str">
        <f t="shared" si="165"/>
        <v xml:space="preserve"> </v>
      </c>
      <c r="CN103" s="370" t="str">
        <f t="shared" si="166"/>
        <v xml:space="preserve"> </v>
      </c>
      <c r="CO103" s="370" t="str">
        <f t="shared" si="167"/>
        <v xml:space="preserve"> </v>
      </c>
      <c r="CP103" s="370" t="str">
        <f t="shared" si="168"/>
        <v xml:space="preserve"> </v>
      </c>
      <c r="CQ103" s="370" t="str">
        <f t="shared" si="169"/>
        <v xml:space="preserve"> </v>
      </c>
      <c r="CR103" s="370" t="str">
        <f t="shared" si="119"/>
        <v xml:space="preserve"> </v>
      </c>
      <c r="CS103" s="370" t="str">
        <f t="shared" si="120"/>
        <v xml:space="preserve"> </v>
      </c>
      <c r="CT103" s="370" t="str">
        <f t="shared" si="121"/>
        <v xml:space="preserve"> </v>
      </c>
      <c r="CU103" s="370" t="str">
        <f>IF($A103="N/A"," ",IF('Pricing Inputs'!$AR$23=TRUE,Inputs!$S$22,VLOOKUP($A103,CorrelationTable,2,FALSE)))</f>
        <v xml:space="preserve"> </v>
      </c>
      <c r="CV103" s="371" t="str">
        <f>IF($A103="N/A"," ",F103+G103+(D103*('Pricing Inputs'!X138)))</f>
        <v xml:space="preserve"> </v>
      </c>
      <c r="CW103" s="372" t="str">
        <f>IF($A103="N/A"," ",IF(PV=1,0,'Pricing Inputs'!Y138))</f>
        <v xml:space="preserve"> </v>
      </c>
      <c r="CX103" s="373" t="str">
        <f t="shared" si="122"/>
        <v xml:space="preserve"> </v>
      </c>
      <c r="CY103" s="417" t="str">
        <f>IF($A103="N/A"," ",(IF(MONTH(A103)&gt;=4,IF(MONTH(A103)&lt;=10,Inputs!$S$26,Inputs!$S$27),Inputs!$S$27))*$CX103)</f>
        <v xml:space="preserve"> </v>
      </c>
      <c r="CZ103" s="374" t="str">
        <f t="shared" si="170"/>
        <v xml:space="preserve"> </v>
      </c>
      <c r="DA103" s="446" t="str">
        <f t="shared" si="171"/>
        <v xml:space="preserve"> </v>
      </c>
      <c r="DB103" s="375" t="str">
        <f t="shared" si="172"/>
        <v xml:space="preserve"> </v>
      </c>
      <c r="DC103" s="375" t="str">
        <f t="shared" si="173"/>
        <v xml:space="preserve"> </v>
      </c>
      <c r="DD103" s="376" t="str">
        <f t="shared" si="174"/>
        <v xml:space="preserve"> </v>
      </c>
      <c r="DE103" s="377" t="str">
        <f t="shared" si="175"/>
        <v xml:space="preserve"> </v>
      </c>
      <c r="DF103" s="378" t="str">
        <f t="shared" si="176"/>
        <v xml:space="preserve"> </v>
      </c>
      <c r="DG103" s="379" t="str">
        <f t="shared" si="177"/>
        <v xml:space="preserve"> </v>
      </c>
      <c r="DH103" s="380" t="str">
        <f>IF($A103="N/A"," ",IF(Option=1,$D103*Inputs!$S$15*SUM(AS103:BA103),0))</f>
        <v xml:space="preserve"> </v>
      </c>
      <c r="DI103" s="381" t="str">
        <f>IF($A103="N/A"," ",IF(Option=1,$D103*Inputs!$S$16*SUM(AS103:BA103),0))</f>
        <v xml:space="preserve"> </v>
      </c>
      <c r="DJ103" s="463" t="str">
        <f t="shared" si="178"/>
        <v xml:space="preserve"> </v>
      </c>
      <c r="DK103" s="463" t="str">
        <f t="shared" si="179"/>
        <v xml:space="preserve"> </v>
      </c>
      <c r="DL103" s="463" t="str">
        <f t="shared" si="180"/>
        <v xml:space="preserve"> </v>
      </c>
      <c r="DM103" s="463" t="str">
        <f t="shared" si="181"/>
        <v xml:space="preserve"> </v>
      </c>
    </row>
    <row r="104" spans="1:117" x14ac:dyDescent="0.2">
      <c r="A104" s="343" t="str">
        <f>IF(A103="N/A","N/A",IF(EDATE(A103,1)&gt;Inputs!$S$5,"N/A",EDATE(A103,1)))</f>
        <v>N/A</v>
      </c>
      <c r="B104" s="344" t="str">
        <f t="shared" si="123"/>
        <v xml:space="preserve"> </v>
      </c>
      <c r="C104" s="345" t="str">
        <f t="shared" si="124"/>
        <v xml:space="preserve"> </v>
      </c>
      <c r="D104" s="346" t="str">
        <f t="shared" si="125"/>
        <v xml:space="preserve"> </v>
      </c>
      <c r="E104" s="347" t="str">
        <f t="shared" si="126"/>
        <v xml:space="preserve"> </v>
      </c>
      <c r="F104" s="348" t="str">
        <f t="shared" si="127"/>
        <v xml:space="preserve"> </v>
      </c>
      <c r="G104" s="348" t="str">
        <f>IF(A104="N/A"," ",Perstart/VLOOKUP(Dayrun,'Pricing Inputs'!$AQ$4:$AS$14,3)/(CY104/CX104))</f>
        <v xml:space="preserve"> </v>
      </c>
      <c r="H104" s="349" t="str">
        <f t="shared" si="128"/>
        <v xml:space="preserve"> </v>
      </c>
      <c r="I104" s="350" t="str">
        <f t="shared" si="129"/>
        <v xml:space="preserve"> </v>
      </c>
      <c r="J104" s="351" t="str">
        <f t="shared" si="130"/>
        <v xml:space="preserve"> </v>
      </c>
      <c r="K104" s="351" t="str">
        <f t="shared" si="131"/>
        <v xml:space="preserve"> </v>
      </c>
      <c r="L104" s="351" t="str">
        <f t="shared" si="132"/>
        <v xml:space="preserve"> </v>
      </c>
      <c r="M104" s="351" t="str">
        <f t="shared" si="133"/>
        <v xml:space="preserve"> </v>
      </c>
      <c r="N104" s="351" t="str">
        <f t="shared" si="134"/>
        <v xml:space="preserve"> </v>
      </c>
      <c r="O104" s="351" t="str">
        <f t="shared" si="135"/>
        <v xml:space="preserve"> </v>
      </c>
      <c r="P104" s="351" t="str">
        <f t="shared" si="136"/>
        <v xml:space="preserve"> </v>
      </c>
      <c r="Q104" s="352" t="str">
        <f t="shared" si="137"/>
        <v xml:space="preserve"> </v>
      </c>
      <c r="R104" s="353" t="str">
        <f t="shared" si="138"/>
        <v xml:space="preserve"> </v>
      </c>
      <c r="S104" s="347" t="str">
        <f t="shared" si="139"/>
        <v xml:space="preserve"> </v>
      </c>
      <c r="T104" s="347" t="str">
        <f t="shared" si="140"/>
        <v xml:space="preserve"> </v>
      </c>
      <c r="U104" s="347" t="str">
        <f t="shared" si="141"/>
        <v xml:space="preserve"> </v>
      </c>
      <c r="V104" s="347" t="str">
        <f t="shared" si="142"/>
        <v xml:space="preserve"> </v>
      </c>
      <c r="W104" s="347" t="str">
        <f t="shared" si="143"/>
        <v xml:space="preserve"> </v>
      </c>
      <c r="X104" s="347" t="str">
        <f t="shared" si="144"/>
        <v xml:space="preserve"> </v>
      </c>
      <c r="Y104" s="347" t="str">
        <f t="shared" si="145"/>
        <v xml:space="preserve"> </v>
      </c>
      <c r="Z104" s="354" t="str">
        <f t="shared" si="146"/>
        <v xml:space="preserve"> </v>
      </c>
      <c r="AA104" s="350" t="str">
        <f>IF($A104="N/A"," ",IF(Dayrun&gt;=3,(MAX(0,(_xll.xSPRDOPT(I104,($E104-'Pricing Inputs'!$X139*$D104),$CV104,0,($CN104+IF(Smile=TRUE,VLOOKUP(MAX(-5,$H104-I104),Volsmile,2),0)),$CT104,$CU104,($A104-DateToday)+15,ABS(Option-2),0)-R104))),0))</f>
        <v xml:space="preserve"> </v>
      </c>
      <c r="AB104" s="351" t="str">
        <f>IF($A104="N/A"," ",IF(Dayrun&gt;=6,MAX(0,(_xll.xSPRDOPT(J104,($E104-'Pricing Inputs'!$X139*$D104),$CV104,0,($CN104+IF(Smile=TRUE,VLOOKUP(MAX(-5,$H104-J104),Volsmile,2),0)),$CT104,$CU104,($A104-DateToday)+15,ABS(Option-2),0)-S104)),0))</f>
        <v xml:space="preserve"> </v>
      </c>
      <c r="AC104" s="351" t="str">
        <f>IF($A104="N/A"," ",IF(OR(Dayrun&lt;=2,Dayrun&gt;=9),IF(OffPeakEx=TRUE,MAX(0,(_xll.xSPRDOPT(K104,($E104-'Pricing Inputs'!$X139*$D104),$CV104,0,($CQ104+IF(Smile=TRUE,VLOOKUP(MAX(-5,$H104-K104),Volsmile,2),0)),$CT104,$CU104,($A104-DateToday)+15,ABS(Option-2),0)-T104)),0),0))</f>
        <v xml:space="preserve"> </v>
      </c>
      <c r="AD104" s="351" t="str">
        <f>IF($A104="N/A"," ",IF(OR(Dayrun=1,Dayrun=4,Dayrun=5,Dayrun=7,Dayrun=8,Dayrun=10,Dayrun=11),MAX(0,(_xll.xSPRDOPT(L104,($E104-'Pricing Inputs'!$X139*$D104),$CV104,0,($CQ104+IF(Smile=TRUE,VLOOKUP(MAX(-5,$H104-L104),Volsmile,2),0)),$CT104,$CU104,($A104-DateToday)+15,ABS(Option-2),0)-U104)),0))</f>
        <v xml:space="preserve"> </v>
      </c>
      <c r="AE104" s="351" t="str">
        <f>IF($A104="N/A"," ",IF(OR(Dayrun=1,Dayrun=7,Dayrun=8,Dayrun=10,Dayrun=11),MAX(0,(_xll.xSPRDOPT(M104,($E104-'Pricing Inputs'!$X139*$D104),$CV104,0,($CQ104+IF(Smile=TRUE,VLOOKUP(MAX(-5,$H104-M104),Volsmile,2),0)),$CT104,$CU104,($A104-DateToday)+15,ABS(Option-2),0)-V104)),0))</f>
        <v xml:space="preserve"> </v>
      </c>
      <c r="AF104" s="351" t="str">
        <f>IF($A104="N/A"," ",IF(OR(Dayrun&lt;=2,Dayrun&gt;=10),IF(OffPeakEx=TRUE,MAX(0,(_xll.xSPRDOPT(N104,($E104-'Pricing Inputs'!$X139*$D104),$CV104,0,($CQ104+IF(Smile=TRUE,VLOOKUP(MAX(-5,$H104-N104),Volsmile,2),0)),$CT104,$CU104,($A104-DateToday)+15,ABS(Option-2),0)-W104)),0),0))</f>
        <v xml:space="preserve"> </v>
      </c>
      <c r="AG104" s="351" t="str">
        <f>IF($A104="N/A"," ",IF(OR(Dayrun=1,Dayrun=5,Dayrun=8,Dayrun=11),MAX(0,(_xll.xSPRDOPT(O104,($E104-'Pricing Inputs'!$X139*$D104),$CV104,0,($CQ104+IF(Smile=TRUE,VLOOKUP(MAX(-5,$H104-O104),Volsmile,2),0)),$CT104,$CU104,($A104-DateToday)+15,ABS(Option-2),0)-X104)),0))</f>
        <v xml:space="preserve"> </v>
      </c>
      <c r="AH104" s="351" t="str">
        <f>IF($A104="N/A"," ",IF(OR(Dayrun=1,Dayrun=8,Dayrun=11),MAX(0,(_xll.xSPRDOPT(P104,($E104-'Pricing Inputs'!$X139*$D104),$CV104,0,($CQ104+IF(Smile=TRUE,VLOOKUP(MAX(-5,$H104-P104),Volsmile,2),0)),$CT104,$CU104,($A104-DateToday)+15,ABS(Option-2),0)-Y104)),0))</f>
        <v xml:space="preserve"> </v>
      </c>
      <c r="AI104" s="351" t="str">
        <f>IF($A104="N/A"," ",IF(OR(Dayrun&lt;=2,Dayrun&gt;=11),IF(OffPeakEx=TRUE,MAX(0,(_xll.xSPRDOPT(Q104,($E104-'Pricing Inputs'!$X139*$D104),$CV104,0,($CQ104+IF(Smile=TRUE,VLOOKUP(MAX(-5,$H104-Q104),Volsmile,2),0)),$CT104,$CU104,($A104-DateToday)+15,ABS(Option-2),0)-Z104)),0),0))</f>
        <v xml:space="preserve"> </v>
      </c>
      <c r="AJ104" s="355" t="str">
        <f t="shared" si="147"/>
        <v xml:space="preserve"> </v>
      </c>
      <c r="AK104" s="356" t="str">
        <f t="shared" si="148"/>
        <v xml:space="preserve"> </v>
      </c>
      <c r="AL104" s="356" t="str">
        <f t="shared" si="149"/>
        <v xml:space="preserve"> </v>
      </c>
      <c r="AM104" s="356" t="str">
        <f t="shared" si="150"/>
        <v xml:space="preserve"> </v>
      </c>
      <c r="AN104" s="356" t="str">
        <f t="shared" si="151"/>
        <v xml:space="preserve"> </v>
      </c>
      <c r="AO104" s="356" t="str">
        <f t="shared" si="152"/>
        <v xml:space="preserve"> </v>
      </c>
      <c r="AP104" s="356" t="str">
        <f t="shared" si="153"/>
        <v xml:space="preserve"> </v>
      </c>
      <c r="AQ104" s="356" t="str">
        <f t="shared" si="154"/>
        <v xml:space="preserve"> </v>
      </c>
      <c r="AR104" s="357" t="str">
        <f t="shared" si="155"/>
        <v xml:space="preserve"> </v>
      </c>
      <c r="AS104" s="364" t="str">
        <f t="shared" si="156"/>
        <v xml:space="preserve"> </v>
      </c>
      <c r="AT104" s="364" t="str">
        <f t="shared" si="157"/>
        <v xml:space="preserve"> </v>
      </c>
      <c r="AU104" s="364" t="str">
        <f t="shared" si="158"/>
        <v xml:space="preserve"> </v>
      </c>
      <c r="AV104" s="364" t="str">
        <f t="shared" si="159"/>
        <v xml:space="preserve"> </v>
      </c>
      <c r="AW104" s="364" t="str">
        <f t="shared" si="160"/>
        <v xml:space="preserve"> </v>
      </c>
      <c r="AX104" s="364" t="str">
        <f t="shared" si="161"/>
        <v xml:space="preserve"> </v>
      </c>
      <c r="AY104" s="364" t="str">
        <f t="shared" si="162"/>
        <v xml:space="preserve"> </v>
      </c>
      <c r="AZ104" s="364" t="str">
        <f t="shared" si="163"/>
        <v xml:space="preserve"> </v>
      </c>
      <c r="BA104" s="365" t="str">
        <f t="shared" si="164"/>
        <v xml:space="preserve"> </v>
      </c>
      <c r="BB104" s="461" t="str">
        <f>IF($A104="N/A"," ",IF(Dayrun&gt;=3,(MAX(0,(_xll.xSPRDOPT(I104,($E104-'Pricing Inputs'!$X139*$D104),$CV104,0,($CN104+IF(Smile=TRUE,VLOOKUP(MAX(-5,$H104-I104),Volsmile,2),0)),$CT104,$CU104,($A104-DateToday)+15,ABS(Option-2),1)*DE104*8))),0))</f>
        <v xml:space="preserve"> </v>
      </c>
      <c r="BC104" s="460" t="str">
        <f>IF($A104="N/A"," ",IF(Dayrun&gt;=6,MAX(0,(_xll.xSPRDOPT(J104,($E104-'Pricing Inputs'!$X139*$D104),$CV104,0,($CN104+IF(Smile=TRUE,VLOOKUP(MAX(-5,$H104-J104),Volsmile,2),0)),$CT104,$CU104,($A104-DateToday)+15,ABS(Option-2),1)*DE104*8)),0))</f>
        <v xml:space="preserve"> </v>
      </c>
      <c r="BD104" s="460" t="str">
        <f>IF($A104="N/A"," ",IF(OR(Dayrun&lt;=2,Dayrun&gt;=9),IF(OffPeakEx=TRUE,MAX(0,(_xll.xSPRDOPT(K104,($E104-'Pricing Inputs'!$X139*$D104),$CV104,0,($CQ104+IF(Smile=TRUE,VLOOKUP(MAX(-5,$H104-K104),Volsmile,2),0)),$CT104,$CU104,($A104-DateToday)+15,ABS(Option-2),1)*DE104*8)),0),0))</f>
        <v xml:space="preserve"> </v>
      </c>
      <c r="BE104" s="460" t="str">
        <f>IF($A104="N/A"," ",IF(OR(Dayrun=1,Dayrun=4,Dayrun=5,Dayrun=7,Dayrun=8,Dayrun=10,Dayrun=11),MAX(0,(_xll.xSPRDOPT(L104,($E104-'Pricing Inputs'!$X139*$D104),$CV104,0,($CQ104+IF(Smile=TRUE,VLOOKUP(MAX(-5,$H104-L104),Volsmile,2),0)),$CT104,$CU104,($A104-DateToday)+15,ABS(Option-2),1)*DF104*8)),0))</f>
        <v xml:space="preserve"> </v>
      </c>
      <c r="BF104" s="460" t="str">
        <f>IF($A104="N/A"," ",IF(OR(Dayrun=1,Dayrun=7,Dayrun=8,Dayrun=10,Dayrun=11),MAX(0,(_xll.xSPRDOPT(M104,($E104-'Pricing Inputs'!$X139*$D104),$CV104,0,($CQ104+IF(Smile=TRUE,VLOOKUP(MAX(-5,$H104-M104),Volsmile,2),0)),$CT104,$CU104,($A104-DateToday)+15,ABS(Option-2),1)*DF104*8)),0))</f>
        <v xml:space="preserve"> </v>
      </c>
      <c r="BG104" s="460" t="str">
        <f>IF($A104="N/A"," ",IF(OR(Dayrun&lt;=2,Dayrun&gt;=10),IF(OffPeakEx=TRUE,MAX(0,(_xll.xSPRDOPT(N104,($E104-'Pricing Inputs'!$X139*$D104),$CV104,0,($CQ104+IF(Smile=TRUE,VLOOKUP(MAX(-5,$H104-N104),Volsmile,2),0)),$CT104,$CU104,($A104-DateToday)+15,ABS(Option-2),1)*DF104*8)),0),0))</f>
        <v xml:space="preserve"> </v>
      </c>
      <c r="BH104" s="460" t="str">
        <f>IF($A104="N/A"," ",IF(OR(Dayrun=1,Dayrun=5,Dayrun=8,Dayrun=11),MAX(0,(_xll.xSPRDOPT(O104,($E104-'Pricing Inputs'!$X139*$D104),$CV104,0,($CQ104+IF(Smile=TRUE,VLOOKUP(MAX(-5,$H104-O104),Volsmile,2),0)),$CT104,$CU104,($A104-DateToday)+15,ABS(Option-2),1)*DG104*8)),0))</f>
        <v xml:space="preserve"> </v>
      </c>
      <c r="BI104" s="460" t="str">
        <f>IF($A104="N/A"," ",IF(OR(Dayrun=1,Dayrun=8,Dayrun=11),MAX(0,(_xll.xSPRDOPT(P104,($E104-'Pricing Inputs'!$X139*$D104),$CV104,0,($CQ104+IF(Smile=TRUE,VLOOKUP(MAX(-5,$H104-P104),Volsmile,2),0)),$CT104,$CU104,($A104-DateToday)+15,ABS(Option-2),1)*DG104*8)),0))</f>
        <v xml:space="preserve"> </v>
      </c>
      <c r="BJ104" s="462" t="str">
        <f>IF($A104="N/A"," ",IF(OR(Dayrun&lt;=2,Dayrun&gt;=11),IF(OffPeakEx=TRUE,MAX(0,(_xll.xSPRDOPT(Q104,($E104-'Pricing Inputs'!$X139*$D104),$CV104,0,($CQ104+IF(Smile=TRUE,VLOOKUP(MAX(-5,$H104-Q104),Volsmile,2),0)),$CT104,$CU104,($A104-DateToday)+15,ABS(Option-2),1)*DG104*8)),0),0))</f>
        <v xml:space="preserve"> </v>
      </c>
      <c r="BK104" s="358" t="str">
        <f t="shared" si="91"/>
        <v xml:space="preserve"> </v>
      </c>
      <c r="BL104" s="359" t="str">
        <f t="shared" si="92"/>
        <v xml:space="preserve"> </v>
      </c>
      <c r="BM104" s="359" t="str">
        <f t="shared" si="93"/>
        <v xml:space="preserve"> </v>
      </c>
      <c r="BN104" s="359" t="str">
        <f t="shared" si="94"/>
        <v xml:space="preserve"> </v>
      </c>
      <c r="BO104" s="359" t="str">
        <f t="shared" si="95"/>
        <v xml:space="preserve"> </v>
      </c>
      <c r="BP104" s="359" t="str">
        <f t="shared" si="96"/>
        <v xml:space="preserve"> </v>
      </c>
      <c r="BQ104" s="359" t="str">
        <f t="shared" si="97"/>
        <v xml:space="preserve"> </v>
      </c>
      <c r="BR104" s="359" t="str">
        <f t="shared" si="98"/>
        <v xml:space="preserve"> </v>
      </c>
      <c r="BS104" s="360" t="str">
        <f t="shared" si="99"/>
        <v xml:space="preserve"> </v>
      </c>
      <c r="BT104" s="361" t="str">
        <f t="shared" si="100"/>
        <v xml:space="preserve"> </v>
      </c>
      <c r="BU104" s="362" t="str">
        <f t="shared" si="101"/>
        <v xml:space="preserve"> </v>
      </c>
      <c r="BV104" s="362" t="str">
        <f t="shared" si="102"/>
        <v xml:space="preserve"> </v>
      </c>
      <c r="BW104" s="362" t="str">
        <f t="shared" si="103"/>
        <v xml:space="preserve"> </v>
      </c>
      <c r="BX104" s="362" t="str">
        <f t="shared" si="104"/>
        <v xml:space="preserve"> </v>
      </c>
      <c r="BY104" s="362" t="str">
        <f t="shared" si="105"/>
        <v xml:space="preserve"> </v>
      </c>
      <c r="BZ104" s="362" t="str">
        <f t="shared" si="106"/>
        <v xml:space="preserve"> </v>
      </c>
      <c r="CA104" s="362" t="str">
        <f t="shared" si="107"/>
        <v xml:space="preserve"> </v>
      </c>
      <c r="CB104" s="363" t="str">
        <f t="shared" si="108"/>
        <v xml:space="preserve"> </v>
      </c>
      <c r="CC104" s="366" t="str">
        <f t="shared" si="109"/>
        <v xml:space="preserve"> </v>
      </c>
      <c r="CD104" s="367" t="str">
        <f t="shared" si="110"/>
        <v xml:space="preserve"> </v>
      </c>
      <c r="CE104" s="367" t="str">
        <f t="shared" si="111"/>
        <v xml:space="preserve"> </v>
      </c>
      <c r="CF104" s="367" t="str">
        <f t="shared" si="112"/>
        <v xml:space="preserve"> </v>
      </c>
      <c r="CG104" s="367" t="str">
        <f t="shared" si="113"/>
        <v xml:space="preserve"> </v>
      </c>
      <c r="CH104" s="367" t="str">
        <f t="shared" si="114"/>
        <v xml:space="preserve"> </v>
      </c>
      <c r="CI104" s="367" t="str">
        <f t="shared" si="115"/>
        <v xml:space="preserve"> </v>
      </c>
      <c r="CJ104" s="367" t="str">
        <f t="shared" si="116"/>
        <v xml:space="preserve"> </v>
      </c>
      <c r="CK104" s="368" t="str">
        <f t="shared" si="117"/>
        <v xml:space="preserve"> </v>
      </c>
      <c r="CL104" s="369" t="str">
        <f t="shared" si="118"/>
        <v xml:space="preserve"> </v>
      </c>
      <c r="CM104" s="370" t="str">
        <f t="shared" si="165"/>
        <v xml:space="preserve"> </v>
      </c>
      <c r="CN104" s="370" t="str">
        <f t="shared" si="166"/>
        <v xml:space="preserve"> </v>
      </c>
      <c r="CO104" s="370" t="str">
        <f t="shared" si="167"/>
        <v xml:space="preserve"> </v>
      </c>
      <c r="CP104" s="370" t="str">
        <f t="shared" si="168"/>
        <v xml:space="preserve"> </v>
      </c>
      <c r="CQ104" s="370" t="str">
        <f t="shared" si="169"/>
        <v xml:space="preserve"> </v>
      </c>
      <c r="CR104" s="370" t="str">
        <f t="shared" si="119"/>
        <v xml:space="preserve"> </v>
      </c>
      <c r="CS104" s="370" t="str">
        <f t="shared" si="120"/>
        <v xml:space="preserve"> </v>
      </c>
      <c r="CT104" s="370" t="str">
        <f t="shared" si="121"/>
        <v xml:space="preserve"> </v>
      </c>
      <c r="CU104" s="370" t="str">
        <f>IF($A104="N/A"," ",IF('Pricing Inputs'!$AR$23=TRUE,Inputs!$S$22,VLOOKUP($A104,CorrelationTable,2,FALSE)))</f>
        <v xml:space="preserve"> </v>
      </c>
      <c r="CV104" s="371" t="str">
        <f>IF($A104="N/A"," ",F104+G104+(D104*('Pricing Inputs'!X139)))</f>
        <v xml:space="preserve"> </v>
      </c>
      <c r="CW104" s="372" t="str">
        <f>IF($A104="N/A"," ",IF(PV=1,0,'Pricing Inputs'!Y139))</f>
        <v xml:space="preserve"> </v>
      </c>
      <c r="CX104" s="373" t="str">
        <f t="shared" si="122"/>
        <v xml:space="preserve"> </v>
      </c>
      <c r="CY104" s="417" t="str">
        <f>IF($A104="N/A"," ",(IF(MONTH(A104)&gt;=4,IF(MONTH(A104)&lt;=10,Inputs!$S$26,Inputs!$S$27),Inputs!$S$27))*$CX104)</f>
        <v xml:space="preserve"> </v>
      </c>
      <c r="CZ104" s="374" t="str">
        <f t="shared" si="170"/>
        <v xml:space="preserve"> </v>
      </c>
      <c r="DA104" s="446" t="str">
        <f t="shared" si="171"/>
        <v xml:space="preserve"> </v>
      </c>
      <c r="DB104" s="375" t="str">
        <f t="shared" si="172"/>
        <v xml:space="preserve"> </v>
      </c>
      <c r="DC104" s="375" t="str">
        <f t="shared" si="173"/>
        <v xml:space="preserve"> </v>
      </c>
      <c r="DD104" s="376" t="str">
        <f t="shared" si="174"/>
        <v xml:space="preserve"> </v>
      </c>
      <c r="DE104" s="377" t="str">
        <f t="shared" si="175"/>
        <v xml:space="preserve"> </v>
      </c>
      <c r="DF104" s="378" t="str">
        <f t="shared" si="176"/>
        <v xml:space="preserve"> </v>
      </c>
      <c r="DG104" s="379" t="str">
        <f t="shared" si="177"/>
        <v xml:space="preserve"> </v>
      </c>
      <c r="DH104" s="380" t="str">
        <f>IF($A104="N/A"," ",IF(Option=1,$D104*Inputs!$S$15*SUM(AS104:BA104),0))</f>
        <v xml:space="preserve"> </v>
      </c>
      <c r="DI104" s="381" t="str">
        <f>IF($A104="N/A"," ",IF(Option=1,$D104*Inputs!$S$16*SUM(AS104:BA104),0))</f>
        <v xml:space="preserve"> </v>
      </c>
      <c r="DJ104" s="463" t="str">
        <f t="shared" si="178"/>
        <v xml:space="preserve"> </v>
      </c>
      <c r="DK104" s="463" t="str">
        <f t="shared" si="179"/>
        <v xml:space="preserve"> </v>
      </c>
      <c r="DL104" s="463" t="str">
        <f t="shared" si="180"/>
        <v xml:space="preserve"> </v>
      </c>
      <c r="DM104" s="463" t="str">
        <f t="shared" si="181"/>
        <v xml:space="preserve"> </v>
      </c>
    </row>
    <row r="105" spans="1:117" x14ac:dyDescent="0.2">
      <c r="A105" s="343" t="str">
        <f>IF(A104="N/A","N/A",IF(EDATE(A104,1)&gt;Inputs!$S$5,"N/A",EDATE(A104,1)))</f>
        <v>N/A</v>
      </c>
      <c r="B105" s="344" t="str">
        <f t="shared" si="123"/>
        <v xml:space="preserve"> </v>
      </c>
      <c r="C105" s="345" t="str">
        <f t="shared" si="124"/>
        <v xml:space="preserve"> </v>
      </c>
      <c r="D105" s="346" t="str">
        <f t="shared" si="125"/>
        <v xml:space="preserve"> </v>
      </c>
      <c r="E105" s="347" t="str">
        <f t="shared" si="126"/>
        <v xml:space="preserve"> </v>
      </c>
      <c r="F105" s="348" t="str">
        <f t="shared" si="127"/>
        <v xml:space="preserve"> </v>
      </c>
      <c r="G105" s="348" t="str">
        <f>IF(A105="N/A"," ",Perstart/VLOOKUP(Dayrun,'Pricing Inputs'!$AQ$4:$AS$14,3)/(CY105/CX105))</f>
        <v xml:space="preserve"> </v>
      </c>
      <c r="H105" s="349" t="str">
        <f t="shared" si="128"/>
        <v xml:space="preserve"> </v>
      </c>
      <c r="I105" s="350" t="str">
        <f t="shared" si="129"/>
        <v xml:space="preserve"> </v>
      </c>
      <c r="J105" s="351" t="str">
        <f t="shared" si="130"/>
        <v xml:space="preserve"> </v>
      </c>
      <c r="K105" s="351" t="str">
        <f t="shared" si="131"/>
        <v xml:space="preserve"> </v>
      </c>
      <c r="L105" s="351" t="str">
        <f t="shared" si="132"/>
        <v xml:space="preserve"> </v>
      </c>
      <c r="M105" s="351" t="str">
        <f t="shared" si="133"/>
        <v xml:space="preserve"> </v>
      </c>
      <c r="N105" s="351" t="str">
        <f t="shared" si="134"/>
        <v xml:space="preserve"> </v>
      </c>
      <c r="O105" s="351" t="str">
        <f t="shared" si="135"/>
        <v xml:space="preserve"> </v>
      </c>
      <c r="P105" s="351" t="str">
        <f t="shared" si="136"/>
        <v xml:space="preserve"> </v>
      </c>
      <c r="Q105" s="352" t="str">
        <f t="shared" si="137"/>
        <v xml:space="preserve"> </v>
      </c>
      <c r="R105" s="353" t="str">
        <f t="shared" si="138"/>
        <v xml:space="preserve"> </v>
      </c>
      <c r="S105" s="347" t="str">
        <f t="shared" si="139"/>
        <v xml:space="preserve"> </v>
      </c>
      <c r="T105" s="347" t="str">
        <f t="shared" si="140"/>
        <v xml:space="preserve"> </v>
      </c>
      <c r="U105" s="347" t="str">
        <f t="shared" si="141"/>
        <v xml:space="preserve"> </v>
      </c>
      <c r="V105" s="347" t="str">
        <f t="shared" si="142"/>
        <v xml:space="preserve"> </v>
      </c>
      <c r="W105" s="347" t="str">
        <f t="shared" si="143"/>
        <v xml:space="preserve"> </v>
      </c>
      <c r="X105" s="347" t="str">
        <f t="shared" si="144"/>
        <v xml:space="preserve"> </v>
      </c>
      <c r="Y105" s="347" t="str">
        <f t="shared" si="145"/>
        <v xml:space="preserve"> </v>
      </c>
      <c r="Z105" s="354" t="str">
        <f t="shared" si="146"/>
        <v xml:space="preserve"> </v>
      </c>
      <c r="AA105" s="350" t="str">
        <f>IF($A105="N/A"," ",IF(Dayrun&gt;=3,(MAX(0,(_xll.xSPRDOPT(I105,($E105-'Pricing Inputs'!$X140*$D105),$CV105,0,($CN105+IF(Smile=TRUE,VLOOKUP(MAX(-5,$H105-I105),Volsmile,2),0)),$CT105,$CU105,($A105-DateToday)+15,ABS(Option-2),0)-R105))),0))</f>
        <v xml:space="preserve"> </v>
      </c>
      <c r="AB105" s="351" t="str">
        <f>IF($A105="N/A"," ",IF(Dayrun&gt;=6,MAX(0,(_xll.xSPRDOPT(J105,($E105-'Pricing Inputs'!$X140*$D105),$CV105,0,($CN105+IF(Smile=TRUE,VLOOKUP(MAX(-5,$H105-J105),Volsmile,2),0)),$CT105,$CU105,($A105-DateToday)+15,ABS(Option-2),0)-S105)),0))</f>
        <v xml:space="preserve"> </v>
      </c>
      <c r="AC105" s="351" t="str">
        <f>IF($A105="N/A"," ",IF(OR(Dayrun&lt;=2,Dayrun&gt;=9),IF(OffPeakEx=TRUE,MAX(0,(_xll.xSPRDOPT(K105,($E105-'Pricing Inputs'!$X140*$D105),$CV105,0,($CQ105+IF(Smile=TRUE,VLOOKUP(MAX(-5,$H105-K105),Volsmile,2),0)),$CT105,$CU105,($A105-DateToday)+15,ABS(Option-2),0)-T105)),0),0))</f>
        <v xml:space="preserve"> </v>
      </c>
      <c r="AD105" s="351" t="str">
        <f>IF($A105="N/A"," ",IF(OR(Dayrun=1,Dayrun=4,Dayrun=5,Dayrun=7,Dayrun=8,Dayrun=10,Dayrun=11),MAX(0,(_xll.xSPRDOPT(L105,($E105-'Pricing Inputs'!$X140*$D105),$CV105,0,($CQ105+IF(Smile=TRUE,VLOOKUP(MAX(-5,$H105-L105),Volsmile,2),0)),$CT105,$CU105,($A105-DateToday)+15,ABS(Option-2),0)-U105)),0))</f>
        <v xml:space="preserve"> </v>
      </c>
      <c r="AE105" s="351" t="str">
        <f>IF($A105="N/A"," ",IF(OR(Dayrun=1,Dayrun=7,Dayrun=8,Dayrun=10,Dayrun=11),MAX(0,(_xll.xSPRDOPT(M105,($E105-'Pricing Inputs'!$X140*$D105),$CV105,0,($CQ105+IF(Smile=TRUE,VLOOKUP(MAX(-5,$H105-M105),Volsmile,2),0)),$CT105,$CU105,($A105-DateToday)+15,ABS(Option-2),0)-V105)),0))</f>
        <v xml:space="preserve"> </v>
      </c>
      <c r="AF105" s="351" t="str">
        <f>IF($A105="N/A"," ",IF(OR(Dayrun&lt;=2,Dayrun&gt;=10),IF(OffPeakEx=TRUE,MAX(0,(_xll.xSPRDOPT(N105,($E105-'Pricing Inputs'!$X140*$D105),$CV105,0,($CQ105+IF(Smile=TRUE,VLOOKUP(MAX(-5,$H105-N105),Volsmile,2),0)),$CT105,$CU105,($A105-DateToday)+15,ABS(Option-2),0)-W105)),0),0))</f>
        <v xml:space="preserve"> </v>
      </c>
      <c r="AG105" s="351" t="str">
        <f>IF($A105="N/A"," ",IF(OR(Dayrun=1,Dayrun=5,Dayrun=8,Dayrun=11),MAX(0,(_xll.xSPRDOPT(O105,($E105-'Pricing Inputs'!$X140*$D105),$CV105,0,($CQ105+IF(Smile=TRUE,VLOOKUP(MAX(-5,$H105-O105),Volsmile,2),0)),$CT105,$CU105,($A105-DateToday)+15,ABS(Option-2),0)-X105)),0))</f>
        <v xml:space="preserve"> </v>
      </c>
      <c r="AH105" s="351" t="str">
        <f>IF($A105="N/A"," ",IF(OR(Dayrun=1,Dayrun=8,Dayrun=11),MAX(0,(_xll.xSPRDOPT(P105,($E105-'Pricing Inputs'!$X140*$D105),$CV105,0,($CQ105+IF(Smile=TRUE,VLOOKUP(MAX(-5,$H105-P105),Volsmile,2),0)),$CT105,$CU105,($A105-DateToday)+15,ABS(Option-2),0)-Y105)),0))</f>
        <v xml:space="preserve"> </v>
      </c>
      <c r="AI105" s="351" t="str">
        <f>IF($A105="N/A"," ",IF(OR(Dayrun&lt;=2,Dayrun&gt;=11),IF(OffPeakEx=TRUE,MAX(0,(_xll.xSPRDOPT(Q105,($E105-'Pricing Inputs'!$X140*$D105),$CV105,0,($CQ105+IF(Smile=TRUE,VLOOKUP(MAX(-5,$H105-Q105),Volsmile,2),0)),$CT105,$CU105,($A105-DateToday)+15,ABS(Option-2),0)-Z105)),0),0))</f>
        <v xml:space="preserve"> </v>
      </c>
      <c r="AJ105" s="355" t="str">
        <f t="shared" si="147"/>
        <v xml:space="preserve"> </v>
      </c>
      <c r="AK105" s="356" t="str">
        <f t="shared" si="148"/>
        <v xml:space="preserve"> </v>
      </c>
      <c r="AL105" s="356" t="str">
        <f t="shared" si="149"/>
        <v xml:space="preserve"> </v>
      </c>
      <c r="AM105" s="356" t="str">
        <f t="shared" si="150"/>
        <v xml:space="preserve"> </v>
      </c>
      <c r="AN105" s="356" t="str">
        <f t="shared" si="151"/>
        <v xml:space="preserve"> </v>
      </c>
      <c r="AO105" s="356" t="str">
        <f t="shared" si="152"/>
        <v xml:space="preserve"> </v>
      </c>
      <c r="AP105" s="356" t="str">
        <f t="shared" si="153"/>
        <v xml:space="preserve"> </v>
      </c>
      <c r="AQ105" s="356" t="str">
        <f t="shared" si="154"/>
        <v xml:space="preserve"> </v>
      </c>
      <c r="AR105" s="357" t="str">
        <f t="shared" si="155"/>
        <v xml:space="preserve"> </v>
      </c>
      <c r="AS105" s="364" t="str">
        <f t="shared" si="156"/>
        <v xml:space="preserve"> </v>
      </c>
      <c r="AT105" s="364" t="str">
        <f t="shared" si="157"/>
        <v xml:space="preserve"> </v>
      </c>
      <c r="AU105" s="364" t="str">
        <f t="shared" si="158"/>
        <v xml:space="preserve"> </v>
      </c>
      <c r="AV105" s="364" t="str">
        <f t="shared" si="159"/>
        <v xml:space="preserve"> </v>
      </c>
      <c r="AW105" s="364" t="str">
        <f t="shared" si="160"/>
        <v xml:space="preserve"> </v>
      </c>
      <c r="AX105" s="364" t="str">
        <f t="shared" si="161"/>
        <v xml:space="preserve"> </v>
      </c>
      <c r="AY105" s="364" t="str">
        <f t="shared" si="162"/>
        <v xml:space="preserve"> </v>
      </c>
      <c r="AZ105" s="364" t="str">
        <f t="shared" si="163"/>
        <v xml:space="preserve"> </v>
      </c>
      <c r="BA105" s="365" t="str">
        <f t="shared" si="164"/>
        <v xml:space="preserve"> </v>
      </c>
      <c r="BB105" s="461" t="str">
        <f>IF($A105="N/A"," ",IF(Dayrun&gt;=3,(MAX(0,(_xll.xSPRDOPT(I105,($E105-'Pricing Inputs'!$X140*$D105),$CV105,0,($CN105+IF(Smile=TRUE,VLOOKUP(MAX(-5,$H105-I105),Volsmile,2),0)),$CT105,$CU105,($A105-DateToday)+15,ABS(Option-2),1)*DE105*8))),0))</f>
        <v xml:space="preserve"> </v>
      </c>
      <c r="BC105" s="460" t="str">
        <f>IF($A105="N/A"," ",IF(Dayrun&gt;=6,MAX(0,(_xll.xSPRDOPT(J105,($E105-'Pricing Inputs'!$X140*$D105),$CV105,0,($CN105+IF(Smile=TRUE,VLOOKUP(MAX(-5,$H105-J105),Volsmile,2),0)),$CT105,$CU105,($A105-DateToday)+15,ABS(Option-2),1)*DE105*8)),0))</f>
        <v xml:space="preserve"> </v>
      </c>
      <c r="BD105" s="460" t="str">
        <f>IF($A105="N/A"," ",IF(OR(Dayrun&lt;=2,Dayrun&gt;=9),IF(OffPeakEx=TRUE,MAX(0,(_xll.xSPRDOPT(K105,($E105-'Pricing Inputs'!$X140*$D105),$CV105,0,($CQ105+IF(Smile=TRUE,VLOOKUP(MAX(-5,$H105-K105),Volsmile,2),0)),$CT105,$CU105,($A105-DateToday)+15,ABS(Option-2),1)*DE105*8)),0),0))</f>
        <v xml:space="preserve"> </v>
      </c>
      <c r="BE105" s="460" t="str">
        <f>IF($A105="N/A"," ",IF(OR(Dayrun=1,Dayrun=4,Dayrun=5,Dayrun=7,Dayrun=8,Dayrun=10,Dayrun=11),MAX(0,(_xll.xSPRDOPT(L105,($E105-'Pricing Inputs'!$X140*$D105),$CV105,0,($CQ105+IF(Smile=TRUE,VLOOKUP(MAX(-5,$H105-L105),Volsmile,2),0)),$CT105,$CU105,($A105-DateToday)+15,ABS(Option-2),1)*DF105*8)),0))</f>
        <v xml:space="preserve"> </v>
      </c>
      <c r="BF105" s="460" t="str">
        <f>IF($A105="N/A"," ",IF(OR(Dayrun=1,Dayrun=7,Dayrun=8,Dayrun=10,Dayrun=11),MAX(0,(_xll.xSPRDOPT(M105,($E105-'Pricing Inputs'!$X140*$D105),$CV105,0,($CQ105+IF(Smile=TRUE,VLOOKUP(MAX(-5,$H105-M105),Volsmile,2),0)),$CT105,$CU105,($A105-DateToday)+15,ABS(Option-2),1)*DF105*8)),0))</f>
        <v xml:space="preserve"> </v>
      </c>
      <c r="BG105" s="460" t="str">
        <f>IF($A105="N/A"," ",IF(OR(Dayrun&lt;=2,Dayrun&gt;=10),IF(OffPeakEx=TRUE,MAX(0,(_xll.xSPRDOPT(N105,($E105-'Pricing Inputs'!$X140*$D105),$CV105,0,($CQ105+IF(Smile=TRUE,VLOOKUP(MAX(-5,$H105-N105),Volsmile,2),0)),$CT105,$CU105,($A105-DateToday)+15,ABS(Option-2),1)*DF105*8)),0),0))</f>
        <v xml:space="preserve"> </v>
      </c>
      <c r="BH105" s="460" t="str">
        <f>IF($A105="N/A"," ",IF(OR(Dayrun=1,Dayrun=5,Dayrun=8,Dayrun=11),MAX(0,(_xll.xSPRDOPT(O105,($E105-'Pricing Inputs'!$X140*$D105),$CV105,0,($CQ105+IF(Smile=TRUE,VLOOKUP(MAX(-5,$H105-O105),Volsmile,2),0)),$CT105,$CU105,($A105-DateToday)+15,ABS(Option-2),1)*DG105*8)),0))</f>
        <v xml:space="preserve"> </v>
      </c>
      <c r="BI105" s="460" t="str">
        <f>IF($A105="N/A"," ",IF(OR(Dayrun=1,Dayrun=8,Dayrun=11),MAX(0,(_xll.xSPRDOPT(P105,($E105-'Pricing Inputs'!$X140*$D105),$CV105,0,($CQ105+IF(Smile=TRUE,VLOOKUP(MAX(-5,$H105-P105),Volsmile,2),0)),$CT105,$CU105,($A105-DateToday)+15,ABS(Option-2),1)*DG105*8)),0))</f>
        <v xml:space="preserve"> </v>
      </c>
      <c r="BJ105" s="462" t="str">
        <f>IF($A105="N/A"," ",IF(OR(Dayrun&lt;=2,Dayrun&gt;=11),IF(OffPeakEx=TRUE,MAX(0,(_xll.xSPRDOPT(Q105,($E105-'Pricing Inputs'!$X140*$D105),$CV105,0,($CQ105+IF(Smile=TRUE,VLOOKUP(MAX(-5,$H105-Q105),Volsmile,2),0)),$CT105,$CU105,($A105-DateToday)+15,ABS(Option-2),1)*DG105*8)),0),0))</f>
        <v xml:space="preserve"> </v>
      </c>
      <c r="BK105" s="358" t="str">
        <f t="shared" si="91"/>
        <v xml:space="preserve"> </v>
      </c>
      <c r="BL105" s="359" t="str">
        <f t="shared" si="92"/>
        <v xml:space="preserve"> </v>
      </c>
      <c r="BM105" s="359" t="str">
        <f t="shared" si="93"/>
        <v xml:space="preserve"> </v>
      </c>
      <c r="BN105" s="359" t="str">
        <f t="shared" si="94"/>
        <v xml:space="preserve"> </v>
      </c>
      <c r="BO105" s="359" t="str">
        <f t="shared" si="95"/>
        <v xml:space="preserve"> </v>
      </c>
      <c r="BP105" s="359" t="str">
        <f t="shared" si="96"/>
        <v xml:space="preserve"> </v>
      </c>
      <c r="BQ105" s="359" t="str">
        <f t="shared" si="97"/>
        <v xml:space="preserve"> </v>
      </c>
      <c r="BR105" s="359" t="str">
        <f t="shared" si="98"/>
        <v xml:space="preserve"> </v>
      </c>
      <c r="BS105" s="360" t="str">
        <f t="shared" si="99"/>
        <v xml:space="preserve"> </v>
      </c>
      <c r="BT105" s="361" t="str">
        <f t="shared" si="100"/>
        <v xml:space="preserve"> </v>
      </c>
      <c r="BU105" s="362" t="str">
        <f t="shared" si="101"/>
        <v xml:space="preserve"> </v>
      </c>
      <c r="BV105" s="362" t="str">
        <f t="shared" si="102"/>
        <v xml:space="preserve"> </v>
      </c>
      <c r="BW105" s="362" t="str">
        <f t="shared" si="103"/>
        <v xml:space="preserve"> </v>
      </c>
      <c r="BX105" s="362" t="str">
        <f t="shared" si="104"/>
        <v xml:space="preserve"> </v>
      </c>
      <c r="BY105" s="362" t="str">
        <f t="shared" si="105"/>
        <v xml:space="preserve"> </v>
      </c>
      <c r="BZ105" s="362" t="str">
        <f t="shared" si="106"/>
        <v xml:space="preserve"> </v>
      </c>
      <c r="CA105" s="362" t="str">
        <f t="shared" si="107"/>
        <v xml:space="preserve"> </v>
      </c>
      <c r="CB105" s="363" t="str">
        <f t="shared" si="108"/>
        <v xml:space="preserve"> </v>
      </c>
      <c r="CC105" s="366" t="str">
        <f t="shared" si="109"/>
        <v xml:space="preserve"> </v>
      </c>
      <c r="CD105" s="367" t="str">
        <f t="shared" si="110"/>
        <v xml:space="preserve"> </v>
      </c>
      <c r="CE105" s="367" t="str">
        <f t="shared" si="111"/>
        <v xml:space="preserve"> </v>
      </c>
      <c r="CF105" s="367" t="str">
        <f t="shared" si="112"/>
        <v xml:space="preserve"> </v>
      </c>
      <c r="CG105" s="367" t="str">
        <f t="shared" si="113"/>
        <v xml:space="preserve"> </v>
      </c>
      <c r="CH105" s="367" t="str">
        <f t="shared" si="114"/>
        <v xml:space="preserve"> </v>
      </c>
      <c r="CI105" s="367" t="str">
        <f t="shared" si="115"/>
        <v xml:space="preserve"> </v>
      </c>
      <c r="CJ105" s="367" t="str">
        <f t="shared" si="116"/>
        <v xml:space="preserve"> </v>
      </c>
      <c r="CK105" s="368" t="str">
        <f t="shared" si="117"/>
        <v xml:space="preserve"> </v>
      </c>
      <c r="CL105" s="369" t="str">
        <f t="shared" si="118"/>
        <v xml:space="preserve"> </v>
      </c>
      <c r="CM105" s="370" t="str">
        <f t="shared" si="165"/>
        <v xml:space="preserve"> </v>
      </c>
      <c r="CN105" s="370" t="str">
        <f t="shared" si="166"/>
        <v xml:space="preserve"> </v>
      </c>
      <c r="CO105" s="370" t="str">
        <f t="shared" si="167"/>
        <v xml:space="preserve"> </v>
      </c>
      <c r="CP105" s="370" t="str">
        <f t="shared" si="168"/>
        <v xml:space="preserve"> </v>
      </c>
      <c r="CQ105" s="370" t="str">
        <f t="shared" si="169"/>
        <v xml:space="preserve"> </v>
      </c>
      <c r="CR105" s="370" t="str">
        <f t="shared" si="119"/>
        <v xml:space="preserve"> </v>
      </c>
      <c r="CS105" s="370" t="str">
        <f t="shared" si="120"/>
        <v xml:space="preserve"> </v>
      </c>
      <c r="CT105" s="370" t="str">
        <f t="shared" si="121"/>
        <v xml:space="preserve"> </v>
      </c>
      <c r="CU105" s="370" t="str">
        <f>IF($A105="N/A"," ",IF('Pricing Inputs'!$AR$23=TRUE,Inputs!$S$22,VLOOKUP($A105,CorrelationTable,2,FALSE)))</f>
        <v xml:space="preserve"> </v>
      </c>
      <c r="CV105" s="371" t="str">
        <f>IF($A105="N/A"," ",F105+G105+(D105*('Pricing Inputs'!X140)))</f>
        <v xml:space="preserve"> </v>
      </c>
      <c r="CW105" s="372" t="str">
        <f>IF($A105="N/A"," ",IF(PV=1,0,'Pricing Inputs'!Y140))</f>
        <v xml:space="preserve"> </v>
      </c>
      <c r="CX105" s="373" t="str">
        <f t="shared" si="122"/>
        <v xml:space="preserve"> </v>
      </c>
      <c r="CY105" s="417" t="str">
        <f>IF($A105="N/A"," ",(IF(MONTH(A105)&gt;=4,IF(MONTH(A105)&lt;=10,Inputs!$S$26,Inputs!$S$27),Inputs!$S$27))*$CX105)</f>
        <v xml:space="preserve"> </v>
      </c>
      <c r="CZ105" s="374" t="str">
        <f t="shared" si="170"/>
        <v xml:space="preserve"> </v>
      </c>
      <c r="DA105" s="446" t="str">
        <f t="shared" si="171"/>
        <v xml:space="preserve"> </v>
      </c>
      <c r="DB105" s="375" t="str">
        <f t="shared" si="172"/>
        <v xml:space="preserve"> </v>
      </c>
      <c r="DC105" s="375" t="str">
        <f t="shared" si="173"/>
        <v xml:space="preserve"> </v>
      </c>
      <c r="DD105" s="376" t="str">
        <f t="shared" si="174"/>
        <v xml:space="preserve"> </v>
      </c>
      <c r="DE105" s="377" t="str">
        <f t="shared" si="175"/>
        <v xml:space="preserve"> </v>
      </c>
      <c r="DF105" s="378" t="str">
        <f t="shared" si="176"/>
        <v xml:space="preserve"> </v>
      </c>
      <c r="DG105" s="379" t="str">
        <f t="shared" si="177"/>
        <v xml:space="preserve"> </v>
      </c>
      <c r="DH105" s="380" t="str">
        <f>IF($A105="N/A"," ",IF(Option=1,$D105*Inputs!$S$15*SUM(AS105:BA105),0))</f>
        <v xml:space="preserve"> </v>
      </c>
      <c r="DI105" s="381" t="str">
        <f>IF($A105="N/A"," ",IF(Option=1,$D105*Inputs!$S$16*SUM(AS105:BA105),0))</f>
        <v xml:space="preserve"> </v>
      </c>
      <c r="DJ105" s="463" t="str">
        <f t="shared" si="178"/>
        <v xml:space="preserve"> </v>
      </c>
      <c r="DK105" s="463" t="str">
        <f t="shared" si="179"/>
        <v xml:space="preserve"> </v>
      </c>
      <c r="DL105" s="463" t="str">
        <f t="shared" si="180"/>
        <v xml:space="preserve"> </v>
      </c>
      <c r="DM105" s="463" t="str">
        <f t="shared" si="181"/>
        <v xml:space="preserve"> </v>
      </c>
    </row>
    <row r="106" spans="1:117" x14ac:dyDescent="0.2">
      <c r="A106" s="343" t="str">
        <f>IF(A105="N/A","N/A",IF(EDATE(A105,1)&gt;Inputs!$S$5,"N/A",EDATE(A105,1)))</f>
        <v>N/A</v>
      </c>
      <c r="B106" s="344" t="str">
        <f t="shared" si="123"/>
        <v xml:space="preserve"> </v>
      </c>
      <c r="C106" s="345" t="str">
        <f t="shared" si="124"/>
        <v xml:space="preserve"> </v>
      </c>
      <c r="D106" s="346" t="str">
        <f t="shared" si="125"/>
        <v xml:space="preserve"> </v>
      </c>
      <c r="E106" s="347" t="str">
        <f t="shared" si="126"/>
        <v xml:space="preserve"> </v>
      </c>
      <c r="F106" s="348" t="str">
        <f t="shared" si="127"/>
        <v xml:space="preserve"> </v>
      </c>
      <c r="G106" s="348" t="str">
        <f>IF(A106="N/A"," ",Perstart/VLOOKUP(Dayrun,'Pricing Inputs'!$AQ$4:$AS$14,3)/(CY106/CX106))</f>
        <v xml:space="preserve"> </v>
      </c>
      <c r="H106" s="349" t="str">
        <f t="shared" si="128"/>
        <v xml:space="preserve"> </v>
      </c>
      <c r="I106" s="350" t="str">
        <f t="shared" si="129"/>
        <v xml:space="preserve"> </v>
      </c>
      <c r="J106" s="351" t="str">
        <f t="shared" si="130"/>
        <v xml:space="preserve"> </v>
      </c>
      <c r="K106" s="351" t="str">
        <f t="shared" si="131"/>
        <v xml:space="preserve"> </v>
      </c>
      <c r="L106" s="351" t="str">
        <f t="shared" si="132"/>
        <v xml:space="preserve"> </v>
      </c>
      <c r="M106" s="351" t="str">
        <f t="shared" si="133"/>
        <v xml:space="preserve"> </v>
      </c>
      <c r="N106" s="351" t="str">
        <f t="shared" si="134"/>
        <v xml:space="preserve"> </v>
      </c>
      <c r="O106" s="351" t="str">
        <f t="shared" si="135"/>
        <v xml:space="preserve"> </v>
      </c>
      <c r="P106" s="351" t="str">
        <f t="shared" si="136"/>
        <v xml:space="preserve"> </v>
      </c>
      <c r="Q106" s="352" t="str">
        <f t="shared" si="137"/>
        <v xml:space="preserve"> </v>
      </c>
      <c r="R106" s="353" t="str">
        <f t="shared" si="138"/>
        <v xml:space="preserve"> </v>
      </c>
      <c r="S106" s="347" t="str">
        <f t="shared" si="139"/>
        <v xml:space="preserve"> </v>
      </c>
      <c r="T106" s="347" t="str">
        <f t="shared" si="140"/>
        <v xml:space="preserve"> </v>
      </c>
      <c r="U106" s="347" t="str">
        <f t="shared" si="141"/>
        <v xml:space="preserve"> </v>
      </c>
      <c r="V106" s="347" t="str">
        <f t="shared" si="142"/>
        <v xml:space="preserve"> </v>
      </c>
      <c r="W106" s="347" t="str">
        <f t="shared" si="143"/>
        <v xml:space="preserve"> </v>
      </c>
      <c r="X106" s="347" t="str">
        <f t="shared" si="144"/>
        <v xml:space="preserve"> </v>
      </c>
      <c r="Y106" s="347" t="str">
        <f t="shared" si="145"/>
        <v xml:space="preserve"> </v>
      </c>
      <c r="Z106" s="354" t="str">
        <f t="shared" si="146"/>
        <v xml:space="preserve"> </v>
      </c>
      <c r="AA106" s="350" t="str">
        <f>IF($A106="N/A"," ",IF(Dayrun&gt;=3,(MAX(0,(_xll.xSPRDOPT(I106,($E106-'Pricing Inputs'!$X141*$D106),$CV106,0,($CN106+IF(Smile=TRUE,VLOOKUP(MAX(-5,$H106-I106),Volsmile,2),0)),$CT106,$CU106,($A106-DateToday)+15,ABS(Option-2),0)-R106))),0))</f>
        <v xml:space="preserve"> </v>
      </c>
      <c r="AB106" s="351" t="str">
        <f>IF($A106="N/A"," ",IF(Dayrun&gt;=6,MAX(0,(_xll.xSPRDOPT(J106,($E106-'Pricing Inputs'!$X141*$D106),$CV106,0,($CN106+IF(Smile=TRUE,VLOOKUP(MAX(-5,$H106-J106),Volsmile,2),0)),$CT106,$CU106,($A106-DateToday)+15,ABS(Option-2),0)-S106)),0))</f>
        <v xml:space="preserve"> </v>
      </c>
      <c r="AC106" s="351" t="str">
        <f>IF($A106="N/A"," ",IF(OR(Dayrun&lt;=2,Dayrun&gt;=9),IF(OffPeakEx=TRUE,MAX(0,(_xll.xSPRDOPT(K106,($E106-'Pricing Inputs'!$X141*$D106),$CV106,0,($CQ106+IF(Smile=TRUE,VLOOKUP(MAX(-5,$H106-K106),Volsmile,2),0)),$CT106,$CU106,($A106-DateToday)+15,ABS(Option-2),0)-T106)),0),0))</f>
        <v xml:space="preserve"> </v>
      </c>
      <c r="AD106" s="351" t="str">
        <f>IF($A106="N/A"," ",IF(OR(Dayrun=1,Dayrun=4,Dayrun=5,Dayrun=7,Dayrun=8,Dayrun=10,Dayrun=11),MAX(0,(_xll.xSPRDOPT(L106,($E106-'Pricing Inputs'!$X141*$D106),$CV106,0,($CQ106+IF(Smile=TRUE,VLOOKUP(MAX(-5,$H106-L106),Volsmile,2),0)),$CT106,$CU106,($A106-DateToday)+15,ABS(Option-2),0)-U106)),0))</f>
        <v xml:space="preserve"> </v>
      </c>
      <c r="AE106" s="351" t="str">
        <f>IF($A106="N/A"," ",IF(OR(Dayrun=1,Dayrun=7,Dayrun=8,Dayrun=10,Dayrun=11),MAX(0,(_xll.xSPRDOPT(M106,($E106-'Pricing Inputs'!$X141*$D106),$CV106,0,($CQ106+IF(Smile=TRUE,VLOOKUP(MAX(-5,$H106-M106),Volsmile,2),0)),$CT106,$CU106,($A106-DateToday)+15,ABS(Option-2),0)-V106)),0))</f>
        <v xml:space="preserve"> </v>
      </c>
      <c r="AF106" s="351" t="str">
        <f>IF($A106="N/A"," ",IF(OR(Dayrun&lt;=2,Dayrun&gt;=10),IF(OffPeakEx=TRUE,MAX(0,(_xll.xSPRDOPT(N106,($E106-'Pricing Inputs'!$X141*$D106),$CV106,0,($CQ106+IF(Smile=TRUE,VLOOKUP(MAX(-5,$H106-N106),Volsmile,2),0)),$CT106,$CU106,($A106-DateToday)+15,ABS(Option-2),0)-W106)),0),0))</f>
        <v xml:space="preserve"> </v>
      </c>
      <c r="AG106" s="351" t="str">
        <f>IF($A106="N/A"," ",IF(OR(Dayrun=1,Dayrun=5,Dayrun=8,Dayrun=11),MAX(0,(_xll.xSPRDOPT(O106,($E106-'Pricing Inputs'!$X141*$D106),$CV106,0,($CQ106+IF(Smile=TRUE,VLOOKUP(MAX(-5,$H106-O106),Volsmile,2),0)),$CT106,$CU106,($A106-DateToday)+15,ABS(Option-2),0)-X106)),0))</f>
        <v xml:space="preserve"> </v>
      </c>
      <c r="AH106" s="351" t="str">
        <f>IF($A106="N/A"," ",IF(OR(Dayrun=1,Dayrun=8,Dayrun=11),MAX(0,(_xll.xSPRDOPT(P106,($E106-'Pricing Inputs'!$X141*$D106),$CV106,0,($CQ106+IF(Smile=TRUE,VLOOKUP(MAX(-5,$H106-P106),Volsmile,2),0)),$CT106,$CU106,($A106-DateToday)+15,ABS(Option-2),0)-Y106)),0))</f>
        <v xml:space="preserve"> </v>
      </c>
      <c r="AI106" s="351" t="str">
        <f>IF($A106="N/A"," ",IF(OR(Dayrun&lt;=2,Dayrun&gt;=11),IF(OffPeakEx=TRUE,MAX(0,(_xll.xSPRDOPT(Q106,($E106-'Pricing Inputs'!$X141*$D106),$CV106,0,($CQ106+IF(Smile=TRUE,VLOOKUP(MAX(-5,$H106-Q106),Volsmile,2),0)),$CT106,$CU106,($A106-DateToday)+15,ABS(Option-2),0)-Z106)),0),0))</f>
        <v xml:space="preserve"> </v>
      </c>
      <c r="AJ106" s="355" t="str">
        <f t="shared" si="147"/>
        <v xml:space="preserve"> </v>
      </c>
      <c r="AK106" s="356" t="str">
        <f t="shared" si="148"/>
        <v xml:space="preserve"> </v>
      </c>
      <c r="AL106" s="356" t="str">
        <f t="shared" si="149"/>
        <v xml:space="preserve"> </v>
      </c>
      <c r="AM106" s="356" t="str">
        <f t="shared" si="150"/>
        <v xml:space="preserve"> </v>
      </c>
      <c r="AN106" s="356" t="str">
        <f t="shared" si="151"/>
        <v xml:space="preserve"> </v>
      </c>
      <c r="AO106" s="356" t="str">
        <f t="shared" si="152"/>
        <v xml:space="preserve"> </v>
      </c>
      <c r="AP106" s="356" t="str">
        <f t="shared" si="153"/>
        <v xml:space="preserve"> </v>
      </c>
      <c r="AQ106" s="356" t="str">
        <f t="shared" si="154"/>
        <v xml:space="preserve"> </v>
      </c>
      <c r="AR106" s="357" t="str">
        <f t="shared" si="155"/>
        <v xml:space="preserve"> </v>
      </c>
      <c r="AS106" s="364" t="str">
        <f t="shared" si="156"/>
        <v xml:space="preserve"> </v>
      </c>
      <c r="AT106" s="364" t="str">
        <f t="shared" si="157"/>
        <v xml:space="preserve"> </v>
      </c>
      <c r="AU106" s="364" t="str">
        <f t="shared" si="158"/>
        <v xml:space="preserve"> </v>
      </c>
      <c r="AV106" s="364" t="str">
        <f t="shared" si="159"/>
        <v xml:space="preserve"> </v>
      </c>
      <c r="AW106" s="364" t="str">
        <f t="shared" si="160"/>
        <v xml:space="preserve"> </v>
      </c>
      <c r="AX106" s="364" t="str">
        <f t="shared" si="161"/>
        <v xml:space="preserve"> </v>
      </c>
      <c r="AY106" s="364" t="str">
        <f t="shared" si="162"/>
        <v xml:space="preserve"> </v>
      </c>
      <c r="AZ106" s="364" t="str">
        <f t="shared" si="163"/>
        <v xml:space="preserve"> </v>
      </c>
      <c r="BA106" s="365" t="str">
        <f t="shared" si="164"/>
        <v xml:space="preserve"> </v>
      </c>
      <c r="BB106" s="461" t="str">
        <f>IF($A106="N/A"," ",IF(Dayrun&gt;=3,(MAX(0,(_xll.xSPRDOPT(I106,($E106-'Pricing Inputs'!$X141*$D106),$CV106,0,($CN106+IF(Smile=TRUE,VLOOKUP(MAX(-5,$H106-I106),Volsmile,2),0)),$CT106,$CU106,($A106-DateToday)+15,ABS(Option-2),1)*DE106*8))),0))</f>
        <v xml:space="preserve"> </v>
      </c>
      <c r="BC106" s="460" t="str">
        <f>IF($A106="N/A"," ",IF(Dayrun&gt;=6,MAX(0,(_xll.xSPRDOPT(J106,($E106-'Pricing Inputs'!$X141*$D106),$CV106,0,($CN106+IF(Smile=TRUE,VLOOKUP(MAX(-5,$H106-J106),Volsmile,2),0)),$CT106,$CU106,($A106-DateToday)+15,ABS(Option-2),1)*DE106*8)),0))</f>
        <v xml:space="preserve"> </v>
      </c>
      <c r="BD106" s="460" t="str">
        <f>IF($A106="N/A"," ",IF(OR(Dayrun&lt;=2,Dayrun&gt;=9),IF(OffPeakEx=TRUE,MAX(0,(_xll.xSPRDOPT(K106,($E106-'Pricing Inputs'!$X141*$D106),$CV106,0,($CQ106+IF(Smile=TRUE,VLOOKUP(MAX(-5,$H106-K106),Volsmile,2),0)),$CT106,$CU106,($A106-DateToday)+15,ABS(Option-2),1)*DE106*8)),0),0))</f>
        <v xml:space="preserve"> </v>
      </c>
      <c r="BE106" s="460" t="str">
        <f>IF($A106="N/A"," ",IF(OR(Dayrun=1,Dayrun=4,Dayrun=5,Dayrun=7,Dayrun=8,Dayrun=10,Dayrun=11),MAX(0,(_xll.xSPRDOPT(L106,($E106-'Pricing Inputs'!$X141*$D106),$CV106,0,($CQ106+IF(Smile=TRUE,VLOOKUP(MAX(-5,$H106-L106),Volsmile,2),0)),$CT106,$CU106,($A106-DateToday)+15,ABS(Option-2),1)*DF106*8)),0))</f>
        <v xml:space="preserve"> </v>
      </c>
      <c r="BF106" s="460" t="str">
        <f>IF($A106="N/A"," ",IF(OR(Dayrun=1,Dayrun=7,Dayrun=8,Dayrun=10,Dayrun=11),MAX(0,(_xll.xSPRDOPT(M106,($E106-'Pricing Inputs'!$X141*$D106),$CV106,0,($CQ106+IF(Smile=TRUE,VLOOKUP(MAX(-5,$H106-M106),Volsmile,2),0)),$CT106,$CU106,($A106-DateToday)+15,ABS(Option-2),1)*DF106*8)),0))</f>
        <v xml:space="preserve"> </v>
      </c>
      <c r="BG106" s="460" t="str">
        <f>IF($A106="N/A"," ",IF(OR(Dayrun&lt;=2,Dayrun&gt;=10),IF(OffPeakEx=TRUE,MAX(0,(_xll.xSPRDOPT(N106,($E106-'Pricing Inputs'!$X141*$D106),$CV106,0,($CQ106+IF(Smile=TRUE,VLOOKUP(MAX(-5,$H106-N106),Volsmile,2),0)),$CT106,$CU106,($A106-DateToday)+15,ABS(Option-2),1)*DF106*8)),0),0))</f>
        <v xml:space="preserve"> </v>
      </c>
      <c r="BH106" s="460" t="str">
        <f>IF($A106="N/A"," ",IF(OR(Dayrun=1,Dayrun=5,Dayrun=8,Dayrun=11),MAX(0,(_xll.xSPRDOPT(O106,($E106-'Pricing Inputs'!$X141*$D106),$CV106,0,($CQ106+IF(Smile=TRUE,VLOOKUP(MAX(-5,$H106-O106),Volsmile,2),0)),$CT106,$CU106,($A106-DateToday)+15,ABS(Option-2),1)*DG106*8)),0))</f>
        <v xml:space="preserve"> </v>
      </c>
      <c r="BI106" s="460" t="str">
        <f>IF($A106="N/A"," ",IF(OR(Dayrun=1,Dayrun=8,Dayrun=11),MAX(0,(_xll.xSPRDOPT(P106,($E106-'Pricing Inputs'!$X141*$D106),$CV106,0,($CQ106+IF(Smile=TRUE,VLOOKUP(MAX(-5,$H106-P106),Volsmile,2),0)),$CT106,$CU106,($A106-DateToday)+15,ABS(Option-2),1)*DG106*8)),0))</f>
        <v xml:space="preserve"> </v>
      </c>
      <c r="BJ106" s="462" t="str">
        <f>IF($A106="N/A"," ",IF(OR(Dayrun&lt;=2,Dayrun&gt;=11),IF(OffPeakEx=TRUE,MAX(0,(_xll.xSPRDOPT(Q106,($E106-'Pricing Inputs'!$X141*$D106),$CV106,0,($CQ106+IF(Smile=TRUE,VLOOKUP(MAX(-5,$H106-Q106),Volsmile,2),0)),$CT106,$CU106,($A106-DateToday)+15,ABS(Option-2),1)*DG106*8)),0),0))</f>
        <v xml:space="preserve"> </v>
      </c>
      <c r="BK106" s="358" t="str">
        <f t="shared" si="91"/>
        <v xml:space="preserve"> </v>
      </c>
      <c r="BL106" s="359" t="str">
        <f t="shared" si="92"/>
        <v xml:space="preserve"> </v>
      </c>
      <c r="BM106" s="359" t="str">
        <f t="shared" si="93"/>
        <v xml:space="preserve"> </v>
      </c>
      <c r="BN106" s="359" t="str">
        <f t="shared" si="94"/>
        <v xml:space="preserve"> </v>
      </c>
      <c r="BO106" s="359" t="str">
        <f t="shared" si="95"/>
        <v xml:space="preserve"> </v>
      </c>
      <c r="BP106" s="359" t="str">
        <f t="shared" si="96"/>
        <v xml:space="preserve"> </v>
      </c>
      <c r="BQ106" s="359" t="str">
        <f t="shared" si="97"/>
        <v xml:space="preserve"> </v>
      </c>
      <c r="BR106" s="359" t="str">
        <f t="shared" si="98"/>
        <v xml:space="preserve"> </v>
      </c>
      <c r="BS106" s="360" t="str">
        <f t="shared" si="99"/>
        <v xml:space="preserve"> </v>
      </c>
      <c r="BT106" s="361" t="str">
        <f t="shared" si="100"/>
        <v xml:space="preserve"> </v>
      </c>
      <c r="BU106" s="362" t="str">
        <f t="shared" si="101"/>
        <v xml:space="preserve"> </v>
      </c>
      <c r="BV106" s="362" t="str">
        <f t="shared" si="102"/>
        <v xml:space="preserve"> </v>
      </c>
      <c r="BW106" s="362" t="str">
        <f t="shared" si="103"/>
        <v xml:space="preserve"> </v>
      </c>
      <c r="BX106" s="362" t="str">
        <f t="shared" si="104"/>
        <v xml:space="preserve"> </v>
      </c>
      <c r="BY106" s="362" t="str">
        <f t="shared" si="105"/>
        <v xml:space="preserve"> </v>
      </c>
      <c r="BZ106" s="362" t="str">
        <f t="shared" si="106"/>
        <v xml:space="preserve"> </v>
      </c>
      <c r="CA106" s="362" t="str">
        <f t="shared" si="107"/>
        <v xml:space="preserve"> </v>
      </c>
      <c r="CB106" s="363" t="str">
        <f t="shared" si="108"/>
        <v xml:space="preserve"> </v>
      </c>
      <c r="CC106" s="366" t="str">
        <f t="shared" si="109"/>
        <v xml:space="preserve"> </v>
      </c>
      <c r="CD106" s="367" t="str">
        <f t="shared" si="110"/>
        <v xml:space="preserve"> </v>
      </c>
      <c r="CE106" s="367" t="str">
        <f t="shared" si="111"/>
        <v xml:space="preserve"> </v>
      </c>
      <c r="CF106" s="367" t="str">
        <f t="shared" si="112"/>
        <v xml:space="preserve"> </v>
      </c>
      <c r="CG106" s="367" t="str">
        <f t="shared" si="113"/>
        <v xml:space="preserve"> </v>
      </c>
      <c r="CH106" s="367" t="str">
        <f t="shared" si="114"/>
        <v xml:space="preserve"> </v>
      </c>
      <c r="CI106" s="367" t="str">
        <f t="shared" si="115"/>
        <v xml:space="preserve"> </v>
      </c>
      <c r="CJ106" s="367" t="str">
        <f t="shared" si="116"/>
        <v xml:space="preserve"> </v>
      </c>
      <c r="CK106" s="368" t="str">
        <f t="shared" si="117"/>
        <v xml:space="preserve"> </v>
      </c>
      <c r="CL106" s="369" t="str">
        <f t="shared" si="118"/>
        <v xml:space="preserve"> </v>
      </c>
      <c r="CM106" s="370" t="str">
        <f t="shared" si="165"/>
        <v xml:space="preserve"> </v>
      </c>
      <c r="CN106" s="370" t="str">
        <f t="shared" si="166"/>
        <v xml:space="preserve"> </v>
      </c>
      <c r="CO106" s="370" t="str">
        <f t="shared" si="167"/>
        <v xml:space="preserve"> </v>
      </c>
      <c r="CP106" s="370" t="str">
        <f t="shared" si="168"/>
        <v xml:space="preserve"> </v>
      </c>
      <c r="CQ106" s="370" t="str">
        <f t="shared" si="169"/>
        <v xml:space="preserve"> </v>
      </c>
      <c r="CR106" s="370" t="str">
        <f t="shared" si="119"/>
        <v xml:space="preserve"> </v>
      </c>
      <c r="CS106" s="370" t="str">
        <f t="shared" si="120"/>
        <v xml:space="preserve"> </v>
      </c>
      <c r="CT106" s="370" t="str">
        <f t="shared" si="121"/>
        <v xml:space="preserve"> </v>
      </c>
      <c r="CU106" s="370" t="str">
        <f>IF($A106="N/A"," ",IF('Pricing Inputs'!$AR$23=TRUE,Inputs!$S$22,VLOOKUP($A106,CorrelationTable,2,FALSE)))</f>
        <v xml:space="preserve"> </v>
      </c>
      <c r="CV106" s="371" t="str">
        <f>IF($A106="N/A"," ",F106+G106+(D106*('Pricing Inputs'!X141)))</f>
        <v xml:space="preserve"> </v>
      </c>
      <c r="CW106" s="372" t="str">
        <f>IF($A106="N/A"," ",IF(PV=1,0,'Pricing Inputs'!Y141))</f>
        <v xml:space="preserve"> </v>
      </c>
      <c r="CX106" s="373" t="str">
        <f t="shared" si="122"/>
        <v xml:space="preserve"> </v>
      </c>
      <c r="CY106" s="417" t="str">
        <f>IF($A106="N/A"," ",(IF(MONTH(A106)&gt;=4,IF(MONTH(A106)&lt;=10,Inputs!$S$26,Inputs!$S$27),Inputs!$S$27))*$CX106)</f>
        <v xml:space="preserve"> </v>
      </c>
      <c r="CZ106" s="374" t="str">
        <f t="shared" si="170"/>
        <v xml:space="preserve"> </v>
      </c>
      <c r="DA106" s="446" t="str">
        <f t="shared" si="171"/>
        <v xml:space="preserve"> </v>
      </c>
      <c r="DB106" s="375" t="str">
        <f t="shared" si="172"/>
        <v xml:space="preserve"> </v>
      </c>
      <c r="DC106" s="375" t="str">
        <f t="shared" si="173"/>
        <v xml:space="preserve"> </v>
      </c>
      <c r="DD106" s="376" t="str">
        <f t="shared" si="174"/>
        <v xml:space="preserve"> </v>
      </c>
      <c r="DE106" s="377" t="str">
        <f t="shared" si="175"/>
        <v xml:space="preserve"> </v>
      </c>
      <c r="DF106" s="378" t="str">
        <f t="shared" si="176"/>
        <v xml:space="preserve"> </v>
      </c>
      <c r="DG106" s="379" t="str">
        <f t="shared" si="177"/>
        <v xml:space="preserve"> </v>
      </c>
      <c r="DH106" s="380" t="str">
        <f>IF($A106="N/A"," ",IF(Option=1,$D106*Inputs!$S$15*SUM(AS106:BA106),0))</f>
        <v xml:space="preserve"> </v>
      </c>
      <c r="DI106" s="381" t="str">
        <f>IF($A106="N/A"," ",IF(Option=1,$D106*Inputs!$S$16*SUM(AS106:BA106),0))</f>
        <v xml:space="preserve"> </v>
      </c>
      <c r="DJ106" s="463" t="str">
        <f t="shared" si="178"/>
        <v xml:space="preserve"> </v>
      </c>
      <c r="DK106" s="463" t="str">
        <f t="shared" si="179"/>
        <v xml:space="preserve"> </v>
      </c>
      <c r="DL106" s="463" t="str">
        <f t="shared" si="180"/>
        <v xml:space="preserve"> </v>
      </c>
      <c r="DM106" s="463" t="str">
        <f t="shared" si="181"/>
        <v xml:space="preserve"> </v>
      </c>
    </row>
    <row r="107" spans="1:117" x14ac:dyDescent="0.2">
      <c r="A107" s="343" t="str">
        <f>IF(A106="N/A","N/A",IF(EDATE(A106,1)&gt;Inputs!$S$5,"N/A",EDATE(A106,1)))</f>
        <v>N/A</v>
      </c>
      <c r="B107" s="344" t="str">
        <f t="shared" si="123"/>
        <v xml:space="preserve"> </v>
      </c>
      <c r="C107" s="345" t="str">
        <f t="shared" si="124"/>
        <v xml:space="preserve"> </v>
      </c>
      <c r="D107" s="346" t="str">
        <f t="shared" si="125"/>
        <v xml:space="preserve"> </v>
      </c>
      <c r="E107" s="347" t="str">
        <f t="shared" si="126"/>
        <v xml:space="preserve"> </v>
      </c>
      <c r="F107" s="348" t="str">
        <f t="shared" si="127"/>
        <v xml:space="preserve"> </v>
      </c>
      <c r="G107" s="348" t="str">
        <f>IF(A107="N/A"," ",Perstart/VLOOKUP(Dayrun,'Pricing Inputs'!$AQ$4:$AS$14,3)/(CY107/CX107))</f>
        <v xml:space="preserve"> </v>
      </c>
      <c r="H107" s="349" t="str">
        <f t="shared" si="128"/>
        <v xml:space="preserve"> </v>
      </c>
      <c r="I107" s="350" t="str">
        <f t="shared" si="129"/>
        <v xml:space="preserve"> </v>
      </c>
      <c r="J107" s="351" t="str">
        <f t="shared" si="130"/>
        <v xml:space="preserve"> </v>
      </c>
      <c r="K107" s="351" t="str">
        <f t="shared" si="131"/>
        <v xml:space="preserve"> </v>
      </c>
      <c r="L107" s="351" t="str">
        <f t="shared" si="132"/>
        <v xml:space="preserve"> </v>
      </c>
      <c r="M107" s="351" t="str">
        <f t="shared" si="133"/>
        <v xml:space="preserve"> </v>
      </c>
      <c r="N107" s="351" t="str">
        <f t="shared" si="134"/>
        <v xml:space="preserve"> </v>
      </c>
      <c r="O107" s="351" t="str">
        <f t="shared" si="135"/>
        <v xml:space="preserve"> </v>
      </c>
      <c r="P107" s="351" t="str">
        <f t="shared" si="136"/>
        <v xml:space="preserve"> </v>
      </c>
      <c r="Q107" s="352" t="str">
        <f t="shared" si="137"/>
        <v xml:space="preserve"> </v>
      </c>
      <c r="R107" s="353" t="str">
        <f t="shared" si="138"/>
        <v xml:space="preserve"> </v>
      </c>
      <c r="S107" s="347" t="str">
        <f t="shared" si="139"/>
        <v xml:space="preserve"> </v>
      </c>
      <c r="T107" s="347" t="str">
        <f t="shared" si="140"/>
        <v xml:space="preserve"> </v>
      </c>
      <c r="U107" s="347" t="str">
        <f t="shared" si="141"/>
        <v xml:space="preserve"> </v>
      </c>
      <c r="V107" s="347" t="str">
        <f t="shared" si="142"/>
        <v xml:space="preserve"> </v>
      </c>
      <c r="W107" s="347" t="str">
        <f t="shared" si="143"/>
        <v xml:space="preserve"> </v>
      </c>
      <c r="X107" s="347" t="str">
        <f t="shared" si="144"/>
        <v xml:space="preserve"> </v>
      </c>
      <c r="Y107" s="347" t="str">
        <f t="shared" si="145"/>
        <v xml:space="preserve"> </v>
      </c>
      <c r="Z107" s="354" t="str">
        <f t="shared" si="146"/>
        <v xml:space="preserve"> </v>
      </c>
      <c r="AA107" s="350" t="str">
        <f>IF($A107="N/A"," ",IF(Dayrun&gt;=3,(MAX(0,(_xll.xSPRDOPT(I107,($E107-'Pricing Inputs'!$X142*$D107),$CV107,0,($CN107+IF(Smile=TRUE,VLOOKUP(MAX(-5,$H107-I107),Volsmile,2),0)),$CT107,$CU107,($A107-DateToday)+15,ABS(Option-2),0)-R107))),0))</f>
        <v xml:space="preserve"> </v>
      </c>
      <c r="AB107" s="351" t="str">
        <f>IF($A107="N/A"," ",IF(Dayrun&gt;=6,MAX(0,(_xll.xSPRDOPT(J107,($E107-'Pricing Inputs'!$X142*$D107),$CV107,0,($CN107+IF(Smile=TRUE,VLOOKUP(MAX(-5,$H107-J107),Volsmile,2),0)),$CT107,$CU107,($A107-DateToday)+15,ABS(Option-2),0)-S107)),0))</f>
        <v xml:space="preserve"> </v>
      </c>
      <c r="AC107" s="351" t="str">
        <f>IF($A107="N/A"," ",IF(OR(Dayrun&lt;=2,Dayrun&gt;=9),IF(OffPeakEx=TRUE,MAX(0,(_xll.xSPRDOPT(K107,($E107-'Pricing Inputs'!$X142*$D107),$CV107,0,($CQ107+IF(Smile=TRUE,VLOOKUP(MAX(-5,$H107-K107),Volsmile,2),0)),$CT107,$CU107,($A107-DateToday)+15,ABS(Option-2),0)-T107)),0),0))</f>
        <v xml:space="preserve"> </v>
      </c>
      <c r="AD107" s="351" t="str">
        <f>IF($A107="N/A"," ",IF(OR(Dayrun=1,Dayrun=4,Dayrun=5,Dayrun=7,Dayrun=8,Dayrun=10,Dayrun=11),MAX(0,(_xll.xSPRDOPT(L107,($E107-'Pricing Inputs'!$X142*$D107),$CV107,0,($CQ107+IF(Smile=TRUE,VLOOKUP(MAX(-5,$H107-L107),Volsmile,2),0)),$CT107,$CU107,($A107-DateToday)+15,ABS(Option-2),0)-U107)),0))</f>
        <v xml:space="preserve"> </v>
      </c>
      <c r="AE107" s="351" t="str">
        <f>IF($A107="N/A"," ",IF(OR(Dayrun=1,Dayrun=7,Dayrun=8,Dayrun=10,Dayrun=11),MAX(0,(_xll.xSPRDOPT(M107,($E107-'Pricing Inputs'!$X142*$D107),$CV107,0,($CQ107+IF(Smile=TRUE,VLOOKUP(MAX(-5,$H107-M107),Volsmile,2),0)),$CT107,$CU107,($A107-DateToday)+15,ABS(Option-2),0)-V107)),0))</f>
        <v xml:space="preserve"> </v>
      </c>
      <c r="AF107" s="351" t="str">
        <f>IF($A107="N/A"," ",IF(OR(Dayrun&lt;=2,Dayrun&gt;=10),IF(OffPeakEx=TRUE,MAX(0,(_xll.xSPRDOPT(N107,($E107-'Pricing Inputs'!$X142*$D107),$CV107,0,($CQ107+IF(Smile=TRUE,VLOOKUP(MAX(-5,$H107-N107),Volsmile,2),0)),$CT107,$CU107,($A107-DateToday)+15,ABS(Option-2),0)-W107)),0),0))</f>
        <v xml:space="preserve"> </v>
      </c>
      <c r="AG107" s="351" t="str">
        <f>IF($A107="N/A"," ",IF(OR(Dayrun=1,Dayrun=5,Dayrun=8,Dayrun=11),MAX(0,(_xll.xSPRDOPT(O107,($E107-'Pricing Inputs'!$X142*$D107),$CV107,0,($CQ107+IF(Smile=TRUE,VLOOKUP(MAX(-5,$H107-O107),Volsmile,2),0)),$CT107,$CU107,($A107-DateToday)+15,ABS(Option-2),0)-X107)),0))</f>
        <v xml:space="preserve"> </v>
      </c>
      <c r="AH107" s="351" t="str">
        <f>IF($A107="N/A"," ",IF(OR(Dayrun=1,Dayrun=8,Dayrun=11),MAX(0,(_xll.xSPRDOPT(P107,($E107-'Pricing Inputs'!$X142*$D107),$CV107,0,($CQ107+IF(Smile=TRUE,VLOOKUP(MAX(-5,$H107-P107),Volsmile,2),0)),$CT107,$CU107,($A107-DateToday)+15,ABS(Option-2),0)-Y107)),0))</f>
        <v xml:space="preserve"> </v>
      </c>
      <c r="AI107" s="351" t="str">
        <f>IF($A107="N/A"," ",IF(OR(Dayrun&lt;=2,Dayrun&gt;=11),IF(OffPeakEx=TRUE,MAX(0,(_xll.xSPRDOPT(Q107,($E107-'Pricing Inputs'!$X142*$D107),$CV107,0,($CQ107+IF(Smile=TRUE,VLOOKUP(MAX(-5,$H107-Q107),Volsmile,2),0)),$CT107,$CU107,($A107-DateToday)+15,ABS(Option-2),0)-Z107)),0),0))</f>
        <v xml:space="preserve"> </v>
      </c>
      <c r="AJ107" s="355" t="str">
        <f t="shared" si="147"/>
        <v xml:space="preserve"> </v>
      </c>
      <c r="AK107" s="356" t="str">
        <f t="shared" si="148"/>
        <v xml:space="preserve"> </v>
      </c>
      <c r="AL107" s="356" t="str">
        <f t="shared" si="149"/>
        <v xml:space="preserve"> </v>
      </c>
      <c r="AM107" s="356" t="str">
        <f t="shared" si="150"/>
        <v xml:space="preserve"> </v>
      </c>
      <c r="AN107" s="356" t="str">
        <f t="shared" si="151"/>
        <v xml:space="preserve"> </v>
      </c>
      <c r="AO107" s="356" t="str">
        <f t="shared" si="152"/>
        <v xml:space="preserve"> </v>
      </c>
      <c r="AP107" s="356" t="str">
        <f t="shared" si="153"/>
        <v xml:space="preserve"> </v>
      </c>
      <c r="AQ107" s="356" t="str">
        <f t="shared" si="154"/>
        <v xml:space="preserve"> </v>
      </c>
      <c r="AR107" s="357" t="str">
        <f t="shared" si="155"/>
        <v xml:space="preserve"> </v>
      </c>
      <c r="AS107" s="364" t="str">
        <f t="shared" si="156"/>
        <v xml:space="preserve"> </v>
      </c>
      <c r="AT107" s="364" t="str">
        <f t="shared" si="157"/>
        <v xml:space="preserve"> </v>
      </c>
      <c r="AU107" s="364" t="str">
        <f t="shared" si="158"/>
        <v xml:space="preserve"> </v>
      </c>
      <c r="AV107" s="364" t="str">
        <f t="shared" si="159"/>
        <v xml:space="preserve"> </v>
      </c>
      <c r="AW107" s="364" t="str">
        <f t="shared" si="160"/>
        <v xml:space="preserve"> </v>
      </c>
      <c r="AX107" s="364" t="str">
        <f t="shared" si="161"/>
        <v xml:space="preserve"> </v>
      </c>
      <c r="AY107" s="364" t="str">
        <f t="shared" si="162"/>
        <v xml:space="preserve"> </v>
      </c>
      <c r="AZ107" s="364" t="str">
        <f t="shared" si="163"/>
        <v xml:space="preserve"> </v>
      </c>
      <c r="BA107" s="365" t="str">
        <f t="shared" si="164"/>
        <v xml:space="preserve"> </v>
      </c>
      <c r="BB107" s="461" t="str">
        <f>IF($A107="N/A"," ",IF(Dayrun&gt;=3,(MAX(0,(_xll.xSPRDOPT(I107,($E107-'Pricing Inputs'!$X142*$D107),$CV107,0,($CN107+IF(Smile=TRUE,VLOOKUP(MAX(-5,$H107-I107),Volsmile,2),0)),$CT107,$CU107,($A107-DateToday)+15,ABS(Option-2),1)*DE107*8))),0))</f>
        <v xml:space="preserve"> </v>
      </c>
      <c r="BC107" s="460" t="str">
        <f>IF($A107="N/A"," ",IF(Dayrun&gt;=6,MAX(0,(_xll.xSPRDOPT(J107,($E107-'Pricing Inputs'!$X142*$D107),$CV107,0,($CN107+IF(Smile=TRUE,VLOOKUP(MAX(-5,$H107-J107),Volsmile,2),0)),$CT107,$CU107,($A107-DateToday)+15,ABS(Option-2),1)*DE107*8)),0))</f>
        <v xml:space="preserve"> </v>
      </c>
      <c r="BD107" s="460" t="str">
        <f>IF($A107="N/A"," ",IF(OR(Dayrun&lt;=2,Dayrun&gt;=9),IF(OffPeakEx=TRUE,MAX(0,(_xll.xSPRDOPT(K107,($E107-'Pricing Inputs'!$X142*$D107),$CV107,0,($CQ107+IF(Smile=TRUE,VLOOKUP(MAX(-5,$H107-K107),Volsmile,2),0)),$CT107,$CU107,($A107-DateToday)+15,ABS(Option-2),1)*DE107*8)),0),0))</f>
        <v xml:space="preserve"> </v>
      </c>
      <c r="BE107" s="460" t="str">
        <f>IF($A107="N/A"," ",IF(OR(Dayrun=1,Dayrun=4,Dayrun=5,Dayrun=7,Dayrun=8,Dayrun=10,Dayrun=11),MAX(0,(_xll.xSPRDOPT(L107,($E107-'Pricing Inputs'!$X142*$D107),$CV107,0,($CQ107+IF(Smile=TRUE,VLOOKUP(MAX(-5,$H107-L107),Volsmile,2),0)),$CT107,$CU107,($A107-DateToday)+15,ABS(Option-2),1)*DF107*8)),0))</f>
        <v xml:space="preserve"> </v>
      </c>
      <c r="BF107" s="460" t="str">
        <f>IF($A107="N/A"," ",IF(OR(Dayrun=1,Dayrun=7,Dayrun=8,Dayrun=10,Dayrun=11),MAX(0,(_xll.xSPRDOPT(M107,($E107-'Pricing Inputs'!$X142*$D107),$CV107,0,($CQ107+IF(Smile=TRUE,VLOOKUP(MAX(-5,$H107-M107),Volsmile,2),0)),$CT107,$CU107,($A107-DateToday)+15,ABS(Option-2),1)*DF107*8)),0))</f>
        <v xml:space="preserve"> </v>
      </c>
      <c r="BG107" s="460" t="str">
        <f>IF($A107="N/A"," ",IF(OR(Dayrun&lt;=2,Dayrun&gt;=10),IF(OffPeakEx=TRUE,MAX(0,(_xll.xSPRDOPT(N107,($E107-'Pricing Inputs'!$X142*$D107),$CV107,0,($CQ107+IF(Smile=TRUE,VLOOKUP(MAX(-5,$H107-N107),Volsmile,2),0)),$CT107,$CU107,($A107-DateToday)+15,ABS(Option-2),1)*DF107*8)),0),0))</f>
        <v xml:space="preserve"> </v>
      </c>
      <c r="BH107" s="460" t="str">
        <f>IF($A107="N/A"," ",IF(OR(Dayrun=1,Dayrun=5,Dayrun=8,Dayrun=11),MAX(0,(_xll.xSPRDOPT(O107,($E107-'Pricing Inputs'!$X142*$D107),$CV107,0,($CQ107+IF(Smile=TRUE,VLOOKUP(MAX(-5,$H107-O107),Volsmile,2),0)),$CT107,$CU107,($A107-DateToday)+15,ABS(Option-2),1)*DG107*8)),0))</f>
        <v xml:space="preserve"> </v>
      </c>
      <c r="BI107" s="460" t="str">
        <f>IF($A107="N/A"," ",IF(OR(Dayrun=1,Dayrun=8,Dayrun=11),MAX(0,(_xll.xSPRDOPT(P107,($E107-'Pricing Inputs'!$X142*$D107),$CV107,0,($CQ107+IF(Smile=TRUE,VLOOKUP(MAX(-5,$H107-P107),Volsmile,2),0)),$CT107,$CU107,($A107-DateToday)+15,ABS(Option-2),1)*DG107*8)),0))</f>
        <v xml:space="preserve"> </v>
      </c>
      <c r="BJ107" s="462" t="str">
        <f>IF($A107="N/A"," ",IF(OR(Dayrun&lt;=2,Dayrun&gt;=11),IF(OffPeakEx=TRUE,MAX(0,(_xll.xSPRDOPT(Q107,($E107-'Pricing Inputs'!$X142*$D107),$CV107,0,($CQ107+IF(Smile=TRUE,VLOOKUP(MAX(-5,$H107-Q107),Volsmile,2),0)),$CT107,$CU107,($A107-DateToday)+15,ABS(Option-2),1)*DG107*8)),0),0))</f>
        <v xml:space="preserve"> </v>
      </c>
      <c r="BK107" s="358" t="str">
        <f t="shared" si="91"/>
        <v xml:space="preserve"> </v>
      </c>
      <c r="BL107" s="359" t="str">
        <f t="shared" si="92"/>
        <v xml:space="preserve"> </v>
      </c>
      <c r="BM107" s="359" t="str">
        <f t="shared" si="93"/>
        <v xml:space="preserve"> </v>
      </c>
      <c r="BN107" s="359" t="str">
        <f t="shared" si="94"/>
        <v xml:space="preserve"> </v>
      </c>
      <c r="BO107" s="359" t="str">
        <f t="shared" si="95"/>
        <v xml:space="preserve"> </v>
      </c>
      <c r="BP107" s="359" t="str">
        <f t="shared" si="96"/>
        <v xml:space="preserve"> </v>
      </c>
      <c r="BQ107" s="359" t="str">
        <f t="shared" si="97"/>
        <v xml:space="preserve"> </v>
      </c>
      <c r="BR107" s="359" t="str">
        <f t="shared" si="98"/>
        <v xml:space="preserve"> </v>
      </c>
      <c r="BS107" s="360" t="str">
        <f t="shared" si="99"/>
        <v xml:space="preserve"> </v>
      </c>
      <c r="BT107" s="361" t="str">
        <f t="shared" si="100"/>
        <v xml:space="preserve"> </v>
      </c>
      <c r="BU107" s="362" t="str">
        <f t="shared" si="101"/>
        <v xml:space="preserve"> </v>
      </c>
      <c r="BV107" s="362" t="str">
        <f t="shared" si="102"/>
        <v xml:space="preserve"> </v>
      </c>
      <c r="BW107" s="362" t="str">
        <f t="shared" si="103"/>
        <v xml:space="preserve"> </v>
      </c>
      <c r="BX107" s="362" t="str">
        <f t="shared" si="104"/>
        <v xml:space="preserve"> </v>
      </c>
      <c r="BY107" s="362" t="str">
        <f t="shared" si="105"/>
        <v xml:space="preserve"> </v>
      </c>
      <c r="BZ107" s="362" t="str">
        <f t="shared" si="106"/>
        <v xml:space="preserve"> </v>
      </c>
      <c r="CA107" s="362" t="str">
        <f t="shared" si="107"/>
        <v xml:space="preserve"> </v>
      </c>
      <c r="CB107" s="363" t="str">
        <f t="shared" si="108"/>
        <v xml:space="preserve"> </v>
      </c>
      <c r="CC107" s="366" t="str">
        <f t="shared" si="109"/>
        <v xml:space="preserve"> </v>
      </c>
      <c r="CD107" s="367" t="str">
        <f t="shared" si="110"/>
        <v xml:space="preserve"> </v>
      </c>
      <c r="CE107" s="367" t="str">
        <f t="shared" si="111"/>
        <v xml:space="preserve"> </v>
      </c>
      <c r="CF107" s="367" t="str">
        <f t="shared" si="112"/>
        <v xml:space="preserve"> </v>
      </c>
      <c r="CG107" s="367" t="str">
        <f t="shared" si="113"/>
        <v xml:space="preserve"> </v>
      </c>
      <c r="CH107" s="367" t="str">
        <f t="shared" si="114"/>
        <v xml:space="preserve"> </v>
      </c>
      <c r="CI107" s="367" t="str">
        <f t="shared" si="115"/>
        <v xml:space="preserve"> </v>
      </c>
      <c r="CJ107" s="367" t="str">
        <f t="shared" si="116"/>
        <v xml:space="preserve"> </v>
      </c>
      <c r="CK107" s="368" t="str">
        <f t="shared" si="117"/>
        <v xml:space="preserve"> </v>
      </c>
      <c r="CL107" s="369" t="str">
        <f t="shared" si="118"/>
        <v xml:space="preserve"> </v>
      </c>
      <c r="CM107" s="370" t="str">
        <f t="shared" si="165"/>
        <v xml:space="preserve"> </v>
      </c>
      <c r="CN107" s="370" t="str">
        <f t="shared" si="166"/>
        <v xml:space="preserve"> </v>
      </c>
      <c r="CO107" s="370" t="str">
        <f t="shared" si="167"/>
        <v xml:space="preserve"> </v>
      </c>
      <c r="CP107" s="370" t="str">
        <f t="shared" si="168"/>
        <v xml:space="preserve"> </v>
      </c>
      <c r="CQ107" s="370" t="str">
        <f t="shared" si="169"/>
        <v xml:space="preserve"> </v>
      </c>
      <c r="CR107" s="370" t="str">
        <f t="shared" si="119"/>
        <v xml:space="preserve"> </v>
      </c>
      <c r="CS107" s="370" t="str">
        <f t="shared" si="120"/>
        <v xml:space="preserve"> </v>
      </c>
      <c r="CT107" s="370" t="str">
        <f t="shared" si="121"/>
        <v xml:space="preserve"> </v>
      </c>
      <c r="CU107" s="370" t="str">
        <f>IF($A107="N/A"," ",IF('Pricing Inputs'!$AR$23=TRUE,Inputs!$S$22,VLOOKUP($A107,CorrelationTable,2,FALSE)))</f>
        <v xml:space="preserve"> </v>
      </c>
      <c r="CV107" s="371" t="str">
        <f>IF($A107="N/A"," ",F107+G107+(D107*('Pricing Inputs'!X142)))</f>
        <v xml:space="preserve"> </v>
      </c>
      <c r="CW107" s="372" t="str">
        <f>IF($A107="N/A"," ",IF(PV=1,0,'Pricing Inputs'!Y142))</f>
        <v xml:space="preserve"> </v>
      </c>
      <c r="CX107" s="373" t="str">
        <f t="shared" si="122"/>
        <v xml:space="preserve"> </v>
      </c>
      <c r="CY107" s="417" t="str">
        <f>IF($A107="N/A"," ",(IF(MONTH(A107)&gt;=4,IF(MONTH(A107)&lt;=10,Inputs!$S$26,Inputs!$S$27),Inputs!$S$27))*$CX107)</f>
        <v xml:space="preserve"> </v>
      </c>
      <c r="CZ107" s="374" t="str">
        <f t="shared" si="170"/>
        <v xml:space="preserve"> </v>
      </c>
      <c r="DA107" s="446" t="str">
        <f t="shared" si="171"/>
        <v xml:space="preserve"> </v>
      </c>
      <c r="DB107" s="375" t="str">
        <f t="shared" si="172"/>
        <v xml:space="preserve"> </v>
      </c>
      <c r="DC107" s="375" t="str">
        <f t="shared" si="173"/>
        <v xml:space="preserve"> </v>
      </c>
      <c r="DD107" s="376" t="str">
        <f t="shared" si="174"/>
        <v xml:space="preserve"> </v>
      </c>
      <c r="DE107" s="377" t="str">
        <f t="shared" si="175"/>
        <v xml:space="preserve"> </v>
      </c>
      <c r="DF107" s="378" t="str">
        <f t="shared" si="176"/>
        <v xml:space="preserve"> </v>
      </c>
      <c r="DG107" s="379" t="str">
        <f t="shared" si="177"/>
        <v xml:space="preserve"> </v>
      </c>
      <c r="DH107" s="380" t="str">
        <f>IF($A107="N/A"," ",IF(Option=1,$D107*Inputs!$S$15*SUM(AS107:BA107),0))</f>
        <v xml:space="preserve"> </v>
      </c>
      <c r="DI107" s="381" t="str">
        <f>IF($A107="N/A"," ",IF(Option=1,$D107*Inputs!$S$16*SUM(AS107:BA107),0))</f>
        <v xml:space="preserve"> </v>
      </c>
      <c r="DJ107" s="463" t="str">
        <f t="shared" si="178"/>
        <v xml:space="preserve"> </v>
      </c>
      <c r="DK107" s="463" t="str">
        <f t="shared" si="179"/>
        <v xml:space="preserve"> </v>
      </c>
      <c r="DL107" s="463" t="str">
        <f t="shared" si="180"/>
        <v xml:space="preserve"> </v>
      </c>
      <c r="DM107" s="463" t="str">
        <f t="shared" si="181"/>
        <v xml:space="preserve"> </v>
      </c>
    </row>
    <row r="108" spans="1:117" x14ac:dyDescent="0.2">
      <c r="A108" s="343" t="str">
        <f>IF(A107="N/A","N/A",IF(EDATE(A107,1)&gt;Inputs!$S$5,"N/A",EDATE(A107,1)))</f>
        <v>N/A</v>
      </c>
      <c r="B108" s="344" t="str">
        <f t="shared" si="123"/>
        <v xml:space="preserve"> </v>
      </c>
      <c r="C108" s="345" t="str">
        <f t="shared" si="124"/>
        <v xml:space="preserve"> </v>
      </c>
      <c r="D108" s="346" t="str">
        <f t="shared" si="125"/>
        <v xml:space="preserve"> </v>
      </c>
      <c r="E108" s="347" t="str">
        <f t="shared" si="126"/>
        <v xml:space="preserve"> </v>
      </c>
      <c r="F108" s="348" t="str">
        <f t="shared" si="127"/>
        <v xml:space="preserve"> </v>
      </c>
      <c r="G108" s="348" t="str">
        <f>IF(A108="N/A"," ",Perstart/VLOOKUP(Dayrun,'Pricing Inputs'!$AQ$4:$AS$14,3)/(CY108/CX108))</f>
        <v xml:space="preserve"> </v>
      </c>
      <c r="H108" s="349" t="str">
        <f t="shared" si="128"/>
        <v xml:space="preserve"> </v>
      </c>
      <c r="I108" s="350" t="str">
        <f t="shared" si="129"/>
        <v xml:space="preserve"> </v>
      </c>
      <c r="J108" s="351" t="str">
        <f t="shared" si="130"/>
        <v xml:space="preserve"> </v>
      </c>
      <c r="K108" s="351" t="str">
        <f t="shared" si="131"/>
        <v xml:space="preserve"> </v>
      </c>
      <c r="L108" s="351" t="str">
        <f t="shared" si="132"/>
        <v xml:space="preserve"> </v>
      </c>
      <c r="M108" s="351" t="str">
        <f t="shared" si="133"/>
        <v xml:space="preserve"> </v>
      </c>
      <c r="N108" s="351" t="str">
        <f t="shared" si="134"/>
        <v xml:space="preserve"> </v>
      </c>
      <c r="O108" s="351" t="str">
        <f t="shared" si="135"/>
        <v xml:space="preserve"> </v>
      </c>
      <c r="P108" s="351" t="str">
        <f t="shared" si="136"/>
        <v xml:space="preserve"> </v>
      </c>
      <c r="Q108" s="352" t="str">
        <f t="shared" si="137"/>
        <v xml:space="preserve"> </v>
      </c>
      <c r="R108" s="353" t="str">
        <f t="shared" si="138"/>
        <v xml:space="preserve"> </v>
      </c>
      <c r="S108" s="347" t="str">
        <f t="shared" si="139"/>
        <v xml:space="preserve"> </v>
      </c>
      <c r="T108" s="347" t="str">
        <f t="shared" si="140"/>
        <v xml:space="preserve"> </v>
      </c>
      <c r="U108" s="347" t="str">
        <f t="shared" si="141"/>
        <v xml:space="preserve"> </v>
      </c>
      <c r="V108" s="347" t="str">
        <f t="shared" si="142"/>
        <v xml:space="preserve"> </v>
      </c>
      <c r="W108" s="347" t="str">
        <f t="shared" si="143"/>
        <v xml:space="preserve"> </v>
      </c>
      <c r="X108" s="347" t="str">
        <f t="shared" si="144"/>
        <v xml:space="preserve"> </v>
      </c>
      <c r="Y108" s="347" t="str">
        <f t="shared" si="145"/>
        <v xml:space="preserve"> </v>
      </c>
      <c r="Z108" s="354" t="str">
        <f t="shared" si="146"/>
        <v xml:space="preserve"> </v>
      </c>
      <c r="AA108" s="350" t="str">
        <f>IF($A108="N/A"," ",IF(Dayrun&gt;=3,(MAX(0,(_xll.xSPRDOPT(I108,($E108-'Pricing Inputs'!$X143*$D108),$CV108,0,($CN108+IF(Smile=TRUE,VLOOKUP(MAX(-5,$H108-I108),Volsmile,2),0)),$CT108,$CU108,($A108-DateToday)+15,ABS(Option-2),0)-R108))),0))</f>
        <v xml:space="preserve"> </v>
      </c>
      <c r="AB108" s="351" t="str">
        <f>IF($A108="N/A"," ",IF(Dayrun&gt;=6,MAX(0,(_xll.xSPRDOPT(J108,($E108-'Pricing Inputs'!$X143*$D108),$CV108,0,($CN108+IF(Smile=TRUE,VLOOKUP(MAX(-5,$H108-J108),Volsmile,2),0)),$CT108,$CU108,($A108-DateToday)+15,ABS(Option-2),0)-S108)),0))</f>
        <v xml:space="preserve"> </v>
      </c>
      <c r="AC108" s="351" t="str">
        <f>IF($A108="N/A"," ",IF(OR(Dayrun&lt;=2,Dayrun&gt;=9),IF(OffPeakEx=TRUE,MAX(0,(_xll.xSPRDOPT(K108,($E108-'Pricing Inputs'!$X143*$D108),$CV108,0,($CQ108+IF(Smile=TRUE,VLOOKUP(MAX(-5,$H108-K108),Volsmile,2),0)),$CT108,$CU108,($A108-DateToday)+15,ABS(Option-2),0)-T108)),0),0))</f>
        <v xml:space="preserve"> </v>
      </c>
      <c r="AD108" s="351" t="str">
        <f>IF($A108="N/A"," ",IF(OR(Dayrun=1,Dayrun=4,Dayrun=5,Dayrun=7,Dayrun=8,Dayrun=10,Dayrun=11),MAX(0,(_xll.xSPRDOPT(L108,($E108-'Pricing Inputs'!$X143*$D108),$CV108,0,($CQ108+IF(Smile=TRUE,VLOOKUP(MAX(-5,$H108-L108),Volsmile,2),0)),$CT108,$CU108,($A108-DateToday)+15,ABS(Option-2),0)-U108)),0))</f>
        <v xml:space="preserve"> </v>
      </c>
      <c r="AE108" s="351" t="str">
        <f>IF($A108="N/A"," ",IF(OR(Dayrun=1,Dayrun=7,Dayrun=8,Dayrun=10,Dayrun=11),MAX(0,(_xll.xSPRDOPT(M108,($E108-'Pricing Inputs'!$X143*$D108),$CV108,0,($CQ108+IF(Smile=TRUE,VLOOKUP(MAX(-5,$H108-M108),Volsmile,2),0)),$CT108,$CU108,($A108-DateToday)+15,ABS(Option-2),0)-V108)),0))</f>
        <v xml:space="preserve"> </v>
      </c>
      <c r="AF108" s="351" t="str">
        <f>IF($A108="N/A"," ",IF(OR(Dayrun&lt;=2,Dayrun&gt;=10),IF(OffPeakEx=TRUE,MAX(0,(_xll.xSPRDOPT(N108,($E108-'Pricing Inputs'!$X143*$D108),$CV108,0,($CQ108+IF(Smile=TRUE,VLOOKUP(MAX(-5,$H108-N108),Volsmile,2),0)),$CT108,$CU108,($A108-DateToday)+15,ABS(Option-2),0)-W108)),0),0))</f>
        <v xml:space="preserve"> </v>
      </c>
      <c r="AG108" s="351" t="str">
        <f>IF($A108="N/A"," ",IF(OR(Dayrun=1,Dayrun=5,Dayrun=8,Dayrun=11),MAX(0,(_xll.xSPRDOPT(O108,($E108-'Pricing Inputs'!$X143*$D108),$CV108,0,($CQ108+IF(Smile=TRUE,VLOOKUP(MAX(-5,$H108-O108),Volsmile,2),0)),$CT108,$CU108,($A108-DateToday)+15,ABS(Option-2),0)-X108)),0))</f>
        <v xml:space="preserve"> </v>
      </c>
      <c r="AH108" s="351" t="str">
        <f>IF($A108="N/A"," ",IF(OR(Dayrun=1,Dayrun=8,Dayrun=11),MAX(0,(_xll.xSPRDOPT(P108,($E108-'Pricing Inputs'!$X143*$D108),$CV108,0,($CQ108+IF(Smile=TRUE,VLOOKUP(MAX(-5,$H108-P108),Volsmile,2),0)),$CT108,$CU108,($A108-DateToday)+15,ABS(Option-2),0)-Y108)),0))</f>
        <v xml:space="preserve"> </v>
      </c>
      <c r="AI108" s="351" t="str">
        <f>IF($A108="N/A"," ",IF(OR(Dayrun&lt;=2,Dayrun&gt;=11),IF(OffPeakEx=TRUE,MAX(0,(_xll.xSPRDOPT(Q108,($E108-'Pricing Inputs'!$X143*$D108),$CV108,0,($CQ108+IF(Smile=TRUE,VLOOKUP(MAX(-5,$H108-Q108),Volsmile,2),0)),$CT108,$CU108,($A108-DateToday)+15,ABS(Option-2),0)-Z108)),0),0))</f>
        <v xml:space="preserve"> </v>
      </c>
      <c r="AJ108" s="355" t="str">
        <f t="shared" si="147"/>
        <v xml:space="preserve"> </v>
      </c>
      <c r="AK108" s="356" t="str">
        <f t="shared" si="148"/>
        <v xml:space="preserve"> </v>
      </c>
      <c r="AL108" s="356" t="str">
        <f t="shared" si="149"/>
        <v xml:space="preserve"> </v>
      </c>
      <c r="AM108" s="356" t="str">
        <f t="shared" si="150"/>
        <v xml:space="preserve"> </v>
      </c>
      <c r="AN108" s="356" t="str">
        <f t="shared" si="151"/>
        <v xml:space="preserve"> </v>
      </c>
      <c r="AO108" s="356" t="str">
        <f t="shared" si="152"/>
        <v xml:space="preserve"> </v>
      </c>
      <c r="AP108" s="356" t="str">
        <f t="shared" si="153"/>
        <v xml:space="preserve"> </v>
      </c>
      <c r="AQ108" s="356" t="str">
        <f t="shared" si="154"/>
        <v xml:space="preserve"> </v>
      </c>
      <c r="AR108" s="357" t="str">
        <f t="shared" si="155"/>
        <v xml:space="preserve"> </v>
      </c>
      <c r="AS108" s="364" t="str">
        <f t="shared" si="156"/>
        <v xml:space="preserve"> </v>
      </c>
      <c r="AT108" s="364" t="str">
        <f t="shared" si="157"/>
        <v xml:space="preserve"> </v>
      </c>
      <c r="AU108" s="364" t="str">
        <f t="shared" si="158"/>
        <v xml:space="preserve"> </v>
      </c>
      <c r="AV108" s="364" t="str">
        <f t="shared" si="159"/>
        <v xml:space="preserve"> </v>
      </c>
      <c r="AW108" s="364" t="str">
        <f t="shared" si="160"/>
        <v xml:space="preserve"> </v>
      </c>
      <c r="AX108" s="364" t="str">
        <f t="shared" si="161"/>
        <v xml:space="preserve"> </v>
      </c>
      <c r="AY108" s="364" t="str">
        <f t="shared" si="162"/>
        <v xml:space="preserve"> </v>
      </c>
      <c r="AZ108" s="364" t="str">
        <f t="shared" si="163"/>
        <v xml:space="preserve"> </v>
      </c>
      <c r="BA108" s="365" t="str">
        <f t="shared" si="164"/>
        <v xml:space="preserve"> </v>
      </c>
      <c r="BB108" s="461" t="str">
        <f>IF($A108="N/A"," ",IF(Dayrun&gt;=3,(MAX(0,(_xll.xSPRDOPT(I108,($E108-'Pricing Inputs'!$X143*$D108),$CV108,0,($CN108+IF(Smile=TRUE,VLOOKUP(MAX(-5,$H108-I108),Volsmile,2),0)),$CT108,$CU108,($A108-DateToday)+15,ABS(Option-2),1)*DE108*8))),0))</f>
        <v xml:space="preserve"> </v>
      </c>
      <c r="BC108" s="460" t="str">
        <f>IF($A108="N/A"," ",IF(Dayrun&gt;=6,MAX(0,(_xll.xSPRDOPT(J108,($E108-'Pricing Inputs'!$X143*$D108),$CV108,0,($CN108+IF(Smile=TRUE,VLOOKUP(MAX(-5,$H108-J108),Volsmile,2),0)),$CT108,$CU108,($A108-DateToday)+15,ABS(Option-2),1)*DE108*8)),0))</f>
        <v xml:space="preserve"> </v>
      </c>
      <c r="BD108" s="460" t="str">
        <f>IF($A108="N/A"," ",IF(OR(Dayrun&lt;=2,Dayrun&gt;=9),IF(OffPeakEx=TRUE,MAX(0,(_xll.xSPRDOPT(K108,($E108-'Pricing Inputs'!$X143*$D108),$CV108,0,($CQ108+IF(Smile=TRUE,VLOOKUP(MAX(-5,$H108-K108),Volsmile,2),0)),$CT108,$CU108,($A108-DateToday)+15,ABS(Option-2),1)*DE108*8)),0),0))</f>
        <v xml:space="preserve"> </v>
      </c>
      <c r="BE108" s="460" t="str">
        <f>IF($A108="N/A"," ",IF(OR(Dayrun=1,Dayrun=4,Dayrun=5,Dayrun=7,Dayrun=8,Dayrun=10,Dayrun=11),MAX(0,(_xll.xSPRDOPT(L108,($E108-'Pricing Inputs'!$X143*$D108),$CV108,0,($CQ108+IF(Smile=TRUE,VLOOKUP(MAX(-5,$H108-L108),Volsmile,2),0)),$CT108,$CU108,($A108-DateToday)+15,ABS(Option-2),1)*DF108*8)),0))</f>
        <v xml:space="preserve"> </v>
      </c>
      <c r="BF108" s="460" t="str">
        <f>IF($A108="N/A"," ",IF(OR(Dayrun=1,Dayrun=7,Dayrun=8,Dayrun=10,Dayrun=11),MAX(0,(_xll.xSPRDOPT(M108,($E108-'Pricing Inputs'!$X143*$D108),$CV108,0,($CQ108+IF(Smile=TRUE,VLOOKUP(MAX(-5,$H108-M108),Volsmile,2),0)),$CT108,$CU108,($A108-DateToday)+15,ABS(Option-2),1)*DF108*8)),0))</f>
        <v xml:space="preserve"> </v>
      </c>
      <c r="BG108" s="460" t="str">
        <f>IF($A108="N/A"," ",IF(OR(Dayrun&lt;=2,Dayrun&gt;=10),IF(OffPeakEx=TRUE,MAX(0,(_xll.xSPRDOPT(N108,($E108-'Pricing Inputs'!$X143*$D108),$CV108,0,($CQ108+IF(Smile=TRUE,VLOOKUP(MAX(-5,$H108-N108),Volsmile,2),0)),$CT108,$CU108,($A108-DateToday)+15,ABS(Option-2),1)*DF108*8)),0),0))</f>
        <v xml:space="preserve"> </v>
      </c>
      <c r="BH108" s="460" t="str">
        <f>IF($A108="N/A"," ",IF(OR(Dayrun=1,Dayrun=5,Dayrun=8,Dayrun=11),MAX(0,(_xll.xSPRDOPT(O108,($E108-'Pricing Inputs'!$X143*$D108),$CV108,0,($CQ108+IF(Smile=TRUE,VLOOKUP(MAX(-5,$H108-O108),Volsmile,2),0)),$CT108,$CU108,($A108-DateToday)+15,ABS(Option-2),1)*DG108*8)),0))</f>
        <v xml:space="preserve"> </v>
      </c>
      <c r="BI108" s="460" t="str">
        <f>IF($A108="N/A"," ",IF(OR(Dayrun=1,Dayrun=8,Dayrun=11),MAX(0,(_xll.xSPRDOPT(P108,($E108-'Pricing Inputs'!$X143*$D108),$CV108,0,($CQ108+IF(Smile=TRUE,VLOOKUP(MAX(-5,$H108-P108),Volsmile,2),0)),$CT108,$CU108,($A108-DateToday)+15,ABS(Option-2),1)*DG108*8)),0))</f>
        <v xml:space="preserve"> </v>
      </c>
      <c r="BJ108" s="462" t="str">
        <f>IF($A108="N/A"," ",IF(OR(Dayrun&lt;=2,Dayrun&gt;=11),IF(OffPeakEx=TRUE,MAX(0,(_xll.xSPRDOPT(Q108,($E108-'Pricing Inputs'!$X143*$D108),$CV108,0,($CQ108+IF(Smile=TRUE,VLOOKUP(MAX(-5,$H108-Q108),Volsmile,2),0)),$CT108,$CU108,($A108-DateToday)+15,ABS(Option-2),1)*DG108*8)),0),0))</f>
        <v xml:space="preserve"> </v>
      </c>
      <c r="BK108" s="358" t="str">
        <f t="shared" si="91"/>
        <v xml:space="preserve"> </v>
      </c>
      <c r="BL108" s="359" t="str">
        <f t="shared" si="92"/>
        <v xml:space="preserve"> </v>
      </c>
      <c r="BM108" s="359" t="str">
        <f t="shared" si="93"/>
        <v xml:space="preserve"> </v>
      </c>
      <c r="BN108" s="359" t="str">
        <f t="shared" si="94"/>
        <v xml:space="preserve"> </v>
      </c>
      <c r="BO108" s="359" t="str">
        <f t="shared" si="95"/>
        <v xml:space="preserve"> </v>
      </c>
      <c r="BP108" s="359" t="str">
        <f t="shared" si="96"/>
        <v xml:space="preserve"> </v>
      </c>
      <c r="BQ108" s="359" t="str">
        <f t="shared" si="97"/>
        <v xml:space="preserve"> </v>
      </c>
      <c r="BR108" s="359" t="str">
        <f t="shared" si="98"/>
        <v xml:space="preserve"> </v>
      </c>
      <c r="BS108" s="360" t="str">
        <f t="shared" si="99"/>
        <v xml:space="preserve"> </v>
      </c>
      <c r="BT108" s="361" t="str">
        <f t="shared" si="100"/>
        <v xml:space="preserve"> </v>
      </c>
      <c r="BU108" s="362" t="str">
        <f t="shared" si="101"/>
        <v xml:space="preserve"> </v>
      </c>
      <c r="BV108" s="362" t="str">
        <f t="shared" si="102"/>
        <v xml:space="preserve"> </v>
      </c>
      <c r="BW108" s="362" t="str">
        <f t="shared" si="103"/>
        <v xml:space="preserve"> </v>
      </c>
      <c r="BX108" s="362" t="str">
        <f t="shared" si="104"/>
        <v xml:space="preserve"> </v>
      </c>
      <c r="BY108" s="362" t="str">
        <f t="shared" si="105"/>
        <v xml:space="preserve"> </v>
      </c>
      <c r="BZ108" s="362" t="str">
        <f t="shared" si="106"/>
        <v xml:space="preserve"> </v>
      </c>
      <c r="CA108" s="362" t="str">
        <f t="shared" si="107"/>
        <v xml:space="preserve"> </v>
      </c>
      <c r="CB108" s="363" t="str">
        <f t="shared" si="108"/>
        <v xml:space="preserve"> </v>
      </c>
      <c r="CC108" s="366" t="str">
        <f t="shared" si="109"/>
        <v xml:space="preserve"> </v>
      </c>
      <c r="CD108" s="367" t="str">
        <f t="shared" si="110"/>
        <v xml:space="preserve"> </v>
      </c>
      <c r="CE108" s="367" t="str">
        <f t="shared" si="111"/>
        <v xml:space="preserve"> </v>
      </c>
      <c r="CF108" s="367" t="str">
        <f t="shared" si="112"/>
        <v xml:space="preserve"> </v>
      </c>
      <c r="CG108" s="367" t="str">
        <f t="shared" si="113"/>
        <v xml:space="preserve"> </v>
      </c>
      <c r="CH108" s="367" t="str">
        <f t="shared" si="114"/>
        <v xml:space="preserve"> </v>
      </c>
      <c r="CI108" s="367" t="str">
        <f t="shared" si="115"/>
        <v xml:space="preserve"> </v>
      </c>
      <c r="CJ108" s="367" t="str">
        <f t="shared" si="116"/>
        <v xml:space="preserve"> </v>
      </c>
      <c r="CK108" s="368" t="str">
        <f t="shared" si="117"/>
        <v xml:space="preserve"> </v>
      </c>
      <c r="CL108" s="369" t="str">
        <f t="shared" si="118"/>
        <v xml:space="preserve"> </v>
      </c>
      <c r="CM108" s="370" t="str">
        <f t="shared" si="165"/>
        <v xml:space="preserve"> </v>
      </c>
      <c r="CN108" s="370" t="str">
        <f t="shared" si="166"/>
        <v xml:space="preserve"> </v>
      </c>
      <c r="CO108" s="370" t="str">
        <f t="shared" si="167"/>
        <v xml:space="preserve"> </v>
      </c>
      <c r="CP108" s="370" t="str">
        <f t="shared" si="168"/>
        <v xml:space="preserve"> </v>
      </c>
      <c r="CQ108" s="370" t="str">
        <f t="shared" si="169"/>
        <v xml:space="preserve"> </v>
      </c>
      <c r="CR108" s="370" t="str">
        <f t="shared" si="119"/>
        <v xml:space="preserve"> </v>
      </c>
      <c r="CS108" s="370" t="str">
        <f t="shared" si="120"/>
        <v xml:space="preserve"> </v>
      </c>
      <c r="CT108" s="370" t="str">
        <f t="shared" si="121"/>
        <v xml:space="preserve"> </v>
      </c>
      <c r="CU108" s="370" t="str">
        <f>IF($A108="N/A"," ",IF('Pricing Inputs'!$AR$23=TRUE,Inputs!$S$22,VLOOKUP($A108,CorrelationTable,2,FALSE)))</f>
        <v xml:space="preserve"> </v>
      </c>
      <c r="CV108" s="371" t="str">
        <f>IF($A108="N/A"," ",F108+G108+(D108*('Pricing Inputs'!X143)))</f>
        <v xml:space="preserve"> </v>
      </c>
      <c r="CW108" s="372" t="str">
        <f>IF($A108="N/A"," ",IF(PV=1,0,'Pricing Inputs'!Y143))</f>
        <v xml:space="preserve"> </v>
      </c>
      <c r="CX108" s="373" t="str">
        <f t="shared" si="122"/>
        <v xml:space="preserve"> </v>
      </c>
      <c r="CY108" s="417" t="str">
        <f>IF($A108="N/A"," ",(IF(MONTH(A108)&gt;=4,IF(MONTH(A108)&lt;=10,Inputs!$S$26,Inputs!$S$27),Inputs!$S$27))*$CX108)</f>
        <v xml:space="preserve"> </v>
      </c>
      <c r="CZ108" s="374" t="str">
        <f t="shared" si="170"/>
        <v xml:space="preserve"> </v>
      </c>
      <c r="DA108" s="446" t="str">
        <f t="shared" si="171"/>
        <v xml:space="preserve"> </v>
      </c>
      <c r="DB108" s="375" t="str">
        <f t="shared" si="172"/>
        <v xml:space="preserve"> </v>
      </c>
      <c r="DC108" s="375" t="str">
        <f t="shared" si="173"/>
        <v xml:space="preserve"> </v>
      </c>
      <c r="DD108" s="376" t="str">
        <f t="shared" si="174"/>
        <v xml:space="preserve"> </v>
      </c>
      <c r="DE108" s="377" t="str">
        <f t="shared" si="175"/>
        <v xml:space="preserve"> </v>
      </c>
      <c r="DF108" s="378" t="str">
        <f t="shared" si="176"/>
        <v xml:space="preserve"> </v>
      </c>
      <c r="DG108" s="379" t="str">
        <f t="shared" si="177"/>
        <v xml:space="preserve"> </v>
      </c>
      <c r="DH108" s="380" t="str">
        <f>IF($A108="N/A"," ",IF(Option=1,$D108*Inputs!$S$15*SUM(AS108:BA108),0))</f>
        <v xml:space="preserve"> </v>
      </c>
      <c r="DI108" s="381" t="str">
        <f>IF($A108="N/A"," ",IF(Option=1,$D108*Inputs!$S$16*SUM(AS108:BA108),0))</f>
        <v xml:space="preserve"> </v>
      </c>
      <c r="DJ108" s="463" t="str">
        <f t="shared" si="178"/>
        <v xml:space="preserve"> </v>
      </c>
      <c r="DK108" s="463" t="str">
        <f t="shared" si="179"/>
        <v xml:space="preserve"> </v>
      </c>
      <c r="DL108" s="463" t="str">
        <f t="shared" si="180"/>
        <v xml:space="preserve"> </v>
      </c>
      <c r="DM108" s="463" t="str">
        <f t="shared" si="181"/>
        <v xml:space="preserve"> </v>
      </c>
    </row>
    <row r="109" spans="1:117" x14ac:dyDescent="0.2">
      <c r="A109" s="343" t="str">
        <f>IF(A108="N/A","N/A",IF(EDATE(A108,1)&gt;Inputs!$S$5,"N/A",EDATE(A108,1)))</f>
        <v>N/A</v>
      </c>
      <c r="B109" s="344" t="str">
        <f t="shared" si="123"/>
        <v xml:space="preserve"> </v>
      </c>
      <c r="C109" s="345" t="str">
        <f t="shared" si="124"/>
        <v xml:space="preserve"> </v>
      </c>
      <c r="D109" s="346" t="str">
        <f t="shared" si="125"/>
        <v xml:space="preserve"> </v>
      </c>
      <c r="E109" s="347" t="str">
        <f t="shared" si="126"/>
        <v xml:space="preserve"> </v>
      </c>
      <c r="F109" s="348" t="str">
        <f t="shared" si="127"/>
        <v xml:space="preserve"> </v>
      </c>
      <c r="G109" s="348" t="str">
        <f>IF(A109="N/A"," ",Perstart/VLOOKUP(Dayrun,'Pricing Inputs'!$AQ$4:$AS$14,3)/(CY109/CX109))</f>
        <v xml:space="preserve"> </v>
      </c>
      <c r="H109" s="349" t="str">
        <f t="shared" si="128"/>
        <v xml:space="preserve"> </v>
      </c>
      <c r="I109" s="350" t="str">
        <f t="shared" si="129"/>
        <v xml:space="preserve"> </v>
      </c>
      <c r="J109" s="351" t="str">
        <f t="shared" si="130"/>
        <v xml:space="preserve"> </v>
      </c>
      <c r="K109" s="351" t="str">
        <f t="shared" si="131"/>
        <v xml:space="preserve"> </v>
      </c>
      <c r="L109" s="351" t="str">
        <f t="shared" si="132"/>
        <v xml:space="preserve"> </v>
      </c>
      <c r="M109" s="351" t="str">
        <f t="shared" si="133"/>
        <v xml:space="preserve"> </v>
      </c>
      <c r="N109" s="351" t="str">
        <f t="shared" si="134"/>
        <v xml:space="preserve"> </v>
      </c>
      <c r="O109" s="351" t="str">
        <f t="shared" si="135"/>
        <v xml:space="preserve"> </v>
      </c>
      <c r="P109" s="351" t="str">
        <f t="shared" si="136"/>
        <v xml:space="preserve"> </v>
      </c>
      <c r="Q109" s="352" t="str">
        <f t="shared" si="137"/>
        <v xml:space="preserve"> </v>
      </c>
      <c r="R109" s="353" t="str">
        <f t="shared" si="138"/>
        <v xml:space="preserve"> </v>
      </c>
      <c r="S109" s="347" t="str">
        <f t="shared" si="139"/>
        <v xml:space="preserve"> </v>
      </c>
      <c r="T109" s="347" t="str">
        <f t="shared" si="140"/>
        <v xml:space="preserve"> </v>
      </c>
      <c r="U109" s="347" t="str">
        <f t="shared" si="141"/>
        <v xml:space="preserve"> </v>
      </c>
      <c r="V109" s="347" t="str">
        <f t="shared" si="142"/>
        <v xml:space="preserve"> </v>
      </c>
      <c r="W109" s="347" t="str">
        <f t="shared" si="143"/>
        <v xml:space="preserve"> </v>
      </c>
      <c r="X109" s="347" t="str">
        <f t="shared" si="144"/>
        <v xml:space="preserve"> </v>
      </c>
      <c r="Y109" s="347" t="str">
        <f t="shared" si="145"/>
        <v xml:space="preserve"> </v>
      </c>
      <c r="Z109" s="354" t="str">
        <f t="shared" si="146"/>
        <v xml:space="preserve"> </v>
      </c>
      <c r="AA109" s="350" t="str">
        <f>IF($A109="N/A"," ",IF(Dayrun&gt;=3,(MAX(0,(_xll.xSPRDOPT(I109,($E109-'Pricing Inputs'!$X144*$D109),$CV109,0,($CN109+IF(Smile=TRUE,VLOOKUP(MAX(-5,$H109-I109),Volsmile,2),0)),$CT109,$CU109,($A109-DateToday)+15,ABS(Option-2),0)-R109))),0))</f>
        <v xml:space="preserve"> </v>
      </c>
      <c r="AB109" s="351" t="str">
        <f>IF($A109="N/A"," ",IF(Dayrun&gt;=6,MAX(0,(_xll.xSPRDOPT(J109,($E109-'Pricing Inputs'!$X144*$D109),$CV109,0,($CN109+IF(Smile=TRUE,VLOOKUP(MAX(-5,$H109-J109),Volsmile,2),0)),$CT109,$CU109,($A109-DateToday)+15,ABS(Option-2),0)-S109)),0))</f>
        <v xml:space="preserve"> </v>
      </c>
      <c r="AC109" s="351" t="str">
        <f>IF($A109="N/A"," ",IF(OR(Dayrun&lt;=2,Dayrun&gt;=9),IF(OffPeakEx=TRUE,MAX(0,(_xll.xSPRDOPT(K109,($E109-'Pricing Inputs'!$X144*$D109),$CV109,0,($CQ109+IF(Smile=TRUE,VLOOKUP(MAX(-5,$H109-K109),Volsmile,2),0)),$CT109,$CU109,($A109-DateToday)+15,ABS(Option-2),0)-T109)),0),0))</f>
        <v xml:space="preserve"> </v>
      </c>
      <c r="AD109" s="351" t="str">
        <f>IF($A109="N/A"," ",IF(OR(Dayrun=1,Dayrun=4,Dayrun=5,Dayrun=7,Dayrun=8,Dayrun=10,Dayrun=11),MAX(0,(_xll.xSPRDOPT(L109,($E109-'Pricing Inputs'!$X144*$D109),$CV109,0,($CQ109+IF(Smile=TRUE,VLOOKUP(MAX(-5,$H109-L109),Volsmile,2),0)),$CT109,$CU109,($A109-DateToday)+15,ABS(Option-2),0)-U109)),0))</f>
        <v xml:space="preserve"> </v>
      </c>
      <c r="AE109" s="351" t="str">
        <f>IF($A109="N/A"," ",IF(OR(Dayrun=1,Dayrun=7,Dayrun=8,Dayrun=10,Dayrun=11),MAX(0,(_xll.xSPRDOPT(M109,($E109-'Pricing Inputs'!$X144*$D109),$CV109,0,($CQ109+IF(Smile=TRUE,VLOOKUP(MAX(-5,$H109-M109),Volsmile,2),0)),$CT109,$CU109,($A109-DateToday)+15,ABS(Option-2),0)-V109)),0))</f>
        <v xml:space="preserve"> </v>
      </c>
      <c r="AF109" s="351" t="str">
        <f>IF($A109="N/A"," ",IF(OR(Dayrun&lt;=2,Dayrun&gt;=10),IF(OffPeakEx=TRUE,MAX(0,(_xll.xSPRDOPT(N109,($E109-'Pricing Inputs'!$X144*$D109),$CV109,0,($CQ109+IF(Smile=TRUE,VLOOKUP(MAX(-5,$H109-N109),Volsmile,2),0)),$CT109,$CU109,($A109-DateToday)+15,ABS(Option-2),0)-W109)),0),0))</f>
        <v xml:space="preserve"> </v>
      </c>
      <c r="AG109" s="351" t="str">
        <f>IF($A109="N/A"," ",IF(OR(Dayrun=1,Dayrun=5,Dayrun=8,Dayrun=11),MAX(0,(_xll.xSPRDOPT(O109,($E109-'Pricing Inputs'!$X144*$D109),$CV109,0,($CQ109+IF(Smile=TRUE,VLOOKUP(MAX(-5,$H109-O109),Volsmile,2),0)),$CT109,$CU109,($A109-DateToday)+15,ABS(Option-2),0)-X109)),0))</f>
        <v xml:space="preserve"> </v>
      </c>
      <c r="AH109" s="351" t="str">
        <f>IF($A109="N/A"," ",IF(OR(Dayrun=1,Dayrun=8,Dayrun=11),MAX(0,(_xll.xSPRDOPT(P109,($E109-'Pricing Inputs'!$X144*$D109),$CV109,0,($CQ109+IF(Smile=TRUE,VLOOKUP(MAX(-5,$H109-P109),Volsmile,2),0)),$CT109,$CU109,($A109-DateToday)+15,ABS(Option-2),0)-Y109)),0))</f>
        <v xml:space="preserve"> </v>
      </c>
      <c r="AI109" s="351" t="str">
        <f>IF($A109="N/A"," ",IF(OR(Dayrun&lt;=2,Dayrun&gt;=11),IF(OffPeakEx=TRUE,MAX(0,(_xll.xSPRDOPT(Q109,($E109-'Pricing Inputs'!$X144*$D109),$CV109,0,($CQ109+IF(Smile=TRUE,VLOOKUP(MAX(-5,$H109-Q109),Volsmile,2),0)),$CT109,$CU109,($A109-DateToday)+15,ABS(Option-2),0)-Z109)),0),0))</f>
        <v xml:space="preserve"> </v>
      </c>
      <c r="AJ109" s="355" t="str">
        <f t="shared" si="147"/>
        <v xml:space="preserve"> </v>
      </c>
      <c r="AK109" s="356" t="str">
        <f t="shared" si="148"/>
        <v xml:space="preserve"> </v>
      </c>
      <c r="AL109" s="356" t="str">
        <f t="shared" si="149"/>
        <v xml:space="preserve"> </v>
      </c>
      <c r="AM109" s="356" t="str">
        <f t="shared" si="150"/>
        <v xml:space="preserve"> </v>
      </c>
      <c r="AN109" s="356" t="str">
        <f t="shared" si="151"/>
        <v xml:space="preserve"> </v>
      </c>
      <c r="AO109" s="356" t="str">
        <f t="shared" si="152"/>
        <v xml:space="preserve"> </v>
      </c>
      <c r="AP109" s="356" t="str">
        <f t="shared" si="153"/>
        <v xml:space="preserve"> </v>
      </c>
      <c r="AQ109" s="356" t="str">
        <f t="shared" si="154"/>
        <v xml:space="preserve"> </v>
      </c>
      <c r="AR109" s="357" t="str">
        <f t="shared" si="155"/>
        <v xml:space="preserve"> </v>
      </c>
      <c r="AS109" s="364" t="str">
        <f t="shared" si="156"/>
        <v xml:space="preserve"> </v>
      </c>
      <c r="AT109" s="364" t="str">
        <f t="shared" si="157"/>
        <v xml:space="preserve"> </v>
      </c>
      <c r="AU109" s="364" t="str">
        <f t="shared" si="158"/>
        <v xml:space="preserve"> </v>
      </c>
      <c r="AV109" s="364" t="str">
        <f t="shared" si="159"/>
        <v xml:space="preserve"> </v>
      </c>
      <c r="AW109" s="364" t="str">
        <f t="shared" si="160"/>
        <v xml:space="preserve"> </v>
      </c>
      <c r="AX109" s="364" t="str">
        <f t="shared" si="161"/>
        <v xml:space="preserve"> </v>
      </c>
      <c r="AY109" s="364" t="str">
        <f t="shared" si="162"/>
        <v xml:space="preserve"> </v>
      </c>
      <c r="AZ109" s="364" t="str">
        <f t="shared" si="163"/>
        <v xml:space="preserve"> </v>
      </c>
      <c r="BA109" s="365" t="str">
        <f t="shared" si="164"/>
        <v xml:space="preserve"> </v>
      </c>
      <c r="BB109" s="461" t="str">
        <f>IF($A109="N/A"," ",IF(Dayrun&gt;=3,(MAX(0,(_xll.xSPRDOPT(I109,($E109-'Pricing Inputs'!$X144*$D109),$CV109,0,($CN109+IF(Smile=TRUE,VLOOKUP(MAX(-5,$H109-I109),Volsmile,2),0)),$CT109,$CU109,($A109-DateToday)+15,ABS(Option-2),1)*DE109*8))),0))</f>
        <v xml:space="preserve"> </v>
      </c>
      <c r="BC109" s="460" t="str">
        <f>IF($A109="N/A"," ",IF(Dayrun&gt;=6,MAX(0,(_xll.xSPRDOPT(J109,($E109-'Pricing Inputs'!$X144*$D109),$CV109,0,($CN109+IF(Smile=TRUE,VLOOKUP(MAX(-5,$H109-J109),Volsmile,2),0)),$CT109,$CU109,($A109-DateToday)+15,ABS(Option-2),1)*DE109*8)),0))</f>
        <v xml:space="preserve"> </v>
      </c>
      <c r="BD109" s="460" t="str">
        <f>IF($A109="N/A"," ",IF(OR(Dayrun&lt;=2,Dayrun&gt;=9),IF(OffPeakEx=TRUE,MAX(0,(_xll.xSPRDOPT(K109,($E109-'Pricing Inputs'!$X144*$D109),$CV109,0,($CQ109+IF(Smile=TRUE,VLOOKUP(MAX(-5,$H109-K109),Volsmile,2),0)),$CT109,$CU109,($A109-DateToday)+15,ABS(Option-2),1)*DE109*8)),0),0))</f>
        <v xml:space="preserve"> </v>
      </c>
      <c r="BE109" s="460" t="str">
        <f>IF($A109="N/A"," ",IF(OR(Dayrun=1,Dayrun=4,Dayrun=5,Dayrun=7,Dayrun=8,Dayrun=10,Dayrun=11),MAX(0,(_xll.xSPRDOPT(L109,($E109-'Pricing Inputs'!$X144*$D109),$CV109,0,($CQ109+IF(Smile=TRUE,VLOOKUP(MAX(-5,$H109-L109),Volsmile,2),0)),$CT109,$CU109,($A109-DateToday)+15,ABS(Option-2),1)*DF109*8)),0))</f>
        <v xml:space="preserve"> </v>
      </c>
      <c r="BF109" s="460" t="str">
        <f>IF($A109="N/A"," ",IF(OR(Dayrun=1,Dayrun=7,Dayrun=8,Dayrun=10,Dayrun=11),MAX(0,(_xll.xSPRDOPT(M109,($E109-'Pricing Inputs'!$X144*$D109),$CV109,0,($CQ109+IF(Smile=TRUE,VLOOKUP(MAX(-5,$H109-M109),Volsmile,2),0)),$CT109,$CU109,($A109-DateToday)+15,ABS(Option-2),1)*DF109*8)),0))</f>
        <v xml:space="preserve"> </v>
      </c>
      <c r="BG109" s="460" t="str">
        <f>IF($A109="N/A"," ",IF(OR(Dayrun&lt;=2,Dayrun&gt;=10),IF(OffPeakEx=TRUE,MAX(0,(_xll.xSPRDOPT(N109,($E109-'Pricing Inputs'!$X144*$D109),$CV109,0,($CQ109+IF(Smile=TRUE,VLOOKUP(MAX(-5,$H109-N109),Volsmile,2),0)),$CT109,$CU109,($A109-DateToday)+15,ABS(Option-2),1)*DF109*8)),0),0))</f>
        <v xml:space="preserve"> </v>
      </c>
      <c r="BH109" s="460" t="str">
        <f>IF($A109="N/A"," ",IF(OR(Dayrun=1,Dayrun=5,Dayrun=8,Dayrun=11),MAX(0,(_xll.xSPRDOPT(O109,($E109-'Pricing Inputs'!$X144*$D109),$CV109,0,($CQ109+IF(Smile=TRUE,VLOOKUP(MAX(-5,$H109-O109),Volsmile,2),0)),$CT109,$CU109,($A109-DateToday)+15,ABS(Option-2),1)*DG109*8)),0))</f>
        <v xml:space="preserve"> </v>
      </c>
      <c r="BI109" s="460" t="str">
        <f>IF($A109="N/A"," ",IF(OR(Dayrun=1,Dayrun=8,Dayrun=11),MAX(0,(_xll.xSPRDOPT(P109,($E109-'Pricing Inputs'!$X144*$D109),$CV109,0,($CQ109+IF(Smile=TRUE,VLOOKUP(MAX(-5,$H109-P109),Volsmile,2),0)),$CT109,$CU109,($A109-DateToday)+15,ABS(Option-2),1)*DG109*8)),0))</f>
        <v xml:space="preserve"> </v>
      </c>
      <c r="BJ109" s="462" t="str">
        <f>IF($A109="N/A"," ",IF(OR(Dayrun&lt;=2,Dayrun&gt;=11),IF(OffPeakEx=TRUE,MAX(0,(_xll.xSPRDOPT(Q109,($E109-'Pricing Inputs'!$X144*$D109),$CV109,0,($CQ109+IF(Smile=TRUE,VLOOKUP(MAX(-5,$H109-Q109),Volsmile,2),0)),$CT109,$CU109,($A109-DateToday)+15,ABS(Option-2),1)*DG109*8)),0),0))</f>
        <v xml:space="preserve"> </v>
      </c>
      <c r="BK109" s="358" t="str">
        <f t="shared" si="91"/>
        <v xml:space="preserve"> </v>
      </c>
      <c r="BL109" s="359" t="str">
        <f t="shared" si="92"/>
        <v xml:space="preserve"> </v>
      </c>
      <c r="BM109" s="359" t="str">
        <f t="shared" si="93"/>
        <v xml:space="preserve"> </v>
      </c>
      <c r="BN109" s="359" t="str">
        <f t="shared" si="94"/>
        <v xml:space="preserve"> </v>
      </c>
      <c r="BO109" s="359" t="str">
        <f t="shared" si="95"/>
        <v xml:space="preserve"> </v>
      </c>
      <c r="BP109" s="359" t="str">
        <f t="shared" si="96"/>
        <v xml:space="preserve"> </v>
      </c>
      <c r="BQ109" s="359" t="str">
        <f t="shared" si="97"/>
        <v xml:space="preserve"> </v>
      </c>
      <c r="BR109" s="359" t="str">
        <f t="shared" si="98"/>
        <v xml:space="preserve"> </v>
      </c>
      <c r="BS109" s="360" t="str">
        <f t="shared" si="99"/>
        <v xml:space="preserve"> </v>
      </c>
      <c r="BT109" s="361" t="str">
        <f t="shared" si="100"/>
        <v xml:space="preserve"> </v>
      </c>
      <c r="BU109" s="362" t="str">
        <f t="shared" si="101"/>
        <v xml:space="preserve"> </v>
      </c>
      <c r="BV109" s="362" t="str">
        <f t="shared" si="102"/>
        <v xml:space="preserve"> </v>
      </c>
      <c r="BW109" s="362" t="str">
        <f t="shared" si="103"/>
        <v xml:space="preserve"> </v>
      </c>
      <c r="BX109" s="362" t="str">
        <f t="shared" si="104"/>
        <v xml:space="preserve"> </v>
      </c>
      <c r="BY109" s="362" t="str">
        <f t="shared" si="105"/>
        <v xml:space="preserve"> </v>
      </c>
      <c r="BZ109" s="362" t="str">
        <f t="shared" si="106"/>
        <v xml:space="preserve"> </v>
      </c>
      <c r="CA109" s="362" t="str">
        <f t="shared" si="107"/>
        <v xml:space="preserve"> </v>
      </c>
      <c r="CB109" s="363" t="str">
        <f t="shared" si="108"/>
        <v xml:space="preserve"> </v>
      </c>
      <c r="CC109" s="366" t="str">
        <f t="shared" si="109"/>
        <v xml:space="preserve"> </v>
      </c>
      <c r="CD109" s="367" t="str">
        <f t="shared" si="110"/>
        <v xml:space="preserve"> </v>
      </c>
      <c r="CE109" s="367" t="str">
        <f t="shared" si="111"/>
        <v xml:space="preserve"> </v>
      </c>
      <c r="CF109" s="367" t="str">
        <f t="shared" si="112"/>
        <v xml:space="preserve"> </v>
      </c>
      <c r="CG109" s="367" t="str">
        <f t="shared" si="113"/>
        <v xml:space="preserve"> </v>
      </c>
      <c r="CH109" s="367" t="str">
        <f t="shared" si="114"/>
        <v xml:space="preserve"> </v>
      </c>
      <c r="CI109" s="367" t="str">
        <f t="shared" si="115"/>
        <v xml:space="preserve"> </v>
      </c>
      <c r="CJ109" s="367" t="str">
        <f t="shared" si="116"/>
        <v xml:space="preserve"> </v>
      </c>
      <c r="CK109" s="368" t="str">
        <f t="shared" si="117"/>
        <v xml:space="preserve"> </v>
      </c>
      <c r="CL109" s="369" t="str">
        <f t="shared" si="118"/>
        <v xml:space="preserve"> </v>
      </c>
      <c r="CM109" s="370" t="str">
        <f t="shared" si="165"/>
        <v xml:space="preserve"> </v>
      </c>
      <c r="CN109" s="370" t="str">
        <f t="shared" si="166"/>
        <v xml:space="preserve"> </v>
      </c>
      <c r="CO109" s="370" t="str">
        <f t="shared" si="167"/>
        <v xml:space="preserve"> </v>
      </c>
      <c r="CP109" s="370" t="str">
        <f t="shared" si="168"/>
        <v xml:space="preserve"> </v>
      </c>
      <c r="CQ109" s="370" t="str">
        <f t="shared" si="169"/>
        <v xml:space="preserve"> </v>
      </c>
      <c r="CR109" s="370" t="str">
        <f t="shared" si="119"/>
        <v xml:space="preserve"> </v>
      </c>
      <c r="CS109" s="370" t="str">
        <f t="shared" si="120"/>
        <v xml:space="preserve"> </v>
      </c>
      <c r="CT109" s="370" t="str">
        <f t="shared" si="121"/>
        <v xml:space="preserve"> </v>
      </c>
      <c r="CU109" s="370" t="str">
        <f>IF($A109="N/A"," ",IF('Pricing Inputs'!$AR$23=TRUE,Inputs!$S$22,VLOOKUP($A109,CorrelationTable,2,FALSE)))</f>
        <v xml:space="preserve"> </v>
      </c>
      <c r="CV109" s="371" t="str">
        <f>IF($A109="N/A"," ",F109+G109+(D109*('Pricing Inputs'!X144)))</f>
        <v xml:space="preserve"> </v>
      </c>
      <c r="CW109" s="372" t="str">
        <f>IF($A109="N/A"," ",IF(PV=1,0,'Pricing Inputs'!Y144))</f>
        <v xml:space="preserve"> </v>
      </c>
      <c r="CX109" s="373" t="str">
        <f t="shared" si="122"/>
        <v xml:space="preserve"> </v>
      </c>
      <c r="CY109" s="417" t="str">
        <f>IF($A109="N/A"," ",(IF(MONTH(A109)&gt;=4,IF(MONTH(A109)&lt;=10,Inputs!$S$26,Inputs!$S$27),Inputs!$S$27))*$CX109)</f>
        <v xml:space="preserve"> </v>
      </c>
      <c r="CZ109" s="374" t="str">
        <f t="shared" si="170"/>
        <v xml:space="preserve"> </v>
      </c>
      <c r="DA109" s="446" t="str">
        <f t="shared" si="171"/>
        <v xml:space="preserve"> </v>
      </c>
      <c r="DB109" s="375" t="str">
        <f t="shared" si="172"/>
        <v xml:space="preserve"> </v>
      </c>
      <c r="DC109" s="375" t="str">
        <f t="shared" si="173"/>
        <v xml:space="preserve"> </v>
      </c>
      <c r="DD109" s="376" t="str">
        <f t="shared" si="174"/>
        <v xml:space="preserve"> </v>
      </c>
      <c r="DE109" s="377" t="str">
        <f t="shared" si="175"/>
        <v xml:space="preserve"> </v>
      </c>
      <c r="DF109" s="378" t="str">
        <f t="shared" si="176"/>
        <v xml:space="preserve"> </v>
      </c>
      <c r="DG109" s="379" t="str">
        <f t="shared" si="177"/>
        <v xml:space="preserve"> </v>
      </c>
      <c r="DH109" s="380" t="str">
        <f>IF($A109="N/A"," ",IF(Option=1,$D109*Inputs!$S$15*SUM(AS109:BA109),0))</f>
        <v xml:space="preserve"> </v>
      </c>
      <c r="DI109" s="381" t="str">
        <f>IF($A109="N/A"," ",IF(Option=1,$D109*Inputs!$S$16*SUM(AS109:BA109),0))</f>
        <v xml:space="preserve"> </v>
      </c>
      <c r="DJ109" s="463" t="str">
        <f t="shared" si="178"/>
        <v xml:space="preserve"> </v>
      </c>
      <c r="DK109" s="463" t="str">
        <f t="shared" si="179"/>
        <v xml:space="preserve"> </v>
      </c>
      <c r="DL109" s="463" t="str">
        <f t="shared" si="180"/>
        <v xml:space="preserve"> </v>
      </c>
      <c r="DM109" s="463" t="str">
        <f t="shared" si="181"/>
        <v xml:space="preserve"> </v>
      </c>
    </row>
    <row r="110" spans="1:117" x14ac:dyDescent="0.2">
      <c r="A110" s="343" t="str">
        <f>IF(A109="N/A","N/A",IF(EDATE(A109,1)&gt;Inputs!$S$5,"N/A",EDATE(A109,1)))</f>
        <v>N/A</v>
      </c>
      <c r="B110" s="344" t="str">
        <f t="shared" si="123"/>
        <v xml:space="preserve"> </v>
      </c>
      <c r="C110" s="345" t="str">
        <f t="shared" si="124"/>
        <v xml:space="preserve"> </v>
      </c>
      <c r="D110" s="346" t="str">
        <f t="shared" si="125"/>
        <v xml:space="preserve"> </v>
      </c>
      <c r="E110" s="347" t="str">
        <f t="shared" si="126"/>
        <v xml:space="preserve"> </v>
      </c>
      <c r="F110" s="348" t="str">
        <f t="shared" si="127"/>
        <v xml:space="preserve"> </v>
      </c>
      <c r="G110" s="348" t="str">
        <f>IF(A110="N/A"," ",Perstart/VLOOKUP(Dayrun,'Pricing Inputs'!$AQ$4:$AS$14,3)/(CY110/CX110))</f>
        <v xml:space="preserve"> </v>
      </c>
      <c r="H110" s="349" t="str">
        <f t="shared" si="128"/>
        <v xml:space="preserve"> </v>
      </c>
      <c r="I110" s="350" t="str">
        <f t="shared" si="129"/>
        <v xml:space="preserve"> </v>
      </c>
      <c r="J110" s="351" t="str">
        <f t="shared" si="130"/>
        <v xml:space="preserve"> </v>
      </c>
      <c r="K110" s="351" t="str">
        <f t="shared" si="131"/>
        <v xml:space="preserve"> </v>
      </c>
      <c r="L110" s="351" t="str">
        <f t="shared" si="132"/>
        <v xml:space="preserve"> </v>
      </c>
      <c r="M110" s="351" t="str">
        <f t="shared" si="133"/>
        <v xml:space="preserve"> </v>
      </c>
      <c r="N110" s="351" t="str">
        <f t="shared" si="134"/>
        <v xml:space="preserve"> </v>
      </c>
      <c r="O110" s="351" t="str">
        <f t="shared" si="135"/>
        <v xml:space="preserve"> </v>
      </c>
      <c r="P110" s="351" t="str">
        <f t="shared" si="136"/>
        <v xml:space="preserve"> </v>
      </c>
      <c r="Q110" s="352" t="str">
        <f t="shared" si="137"/>
        <v xml:space="preserve"> </v>
      </c>
      <c r="R110" s="353" t="str">
        <f t="shared" si="138"/>
        <v xml:space="preserve"> </v>
      </c>
      <c r="S110" s="347" t="str">
        <f t="shared" si="139"/>
        <v xml:space="preserve"> </v>
      </c>
      <c r="T110" s="347" t="str">
        <f t="shared" si="140"/>
        <v xml:space="preserve"> </v>
      </c>
      <c r="U110" s="347" t="str">
        <f t="shared" si="141"/>
        <v xml:space="preserve"> </v>
      </c>
      <c r="V110" s="347" t="str">
        <f t="shared" si="142"/>
        <v xml:space="preserve"> </v>
      </c>
      <c r="W110" s="347" t="str">
        <f t="shared" si="143"/>
        <v xml:space="preserve"> </v>
      </c>
      <c r="X110" s="347" t="str">
        <f t="shared" si="144"/>
        <v xml:space="preserve"> </v>
      </c>
      <c r="Y110" s="347" t="str">
        <f t="shared" si="145"/>
        <v xml:space="preserve"> </v>
      </c>
      <c r="Z110" s="354" t="str">
        <f t="shared" si="146"/>
        <v xml:space="preserve"> </v>
      </c>
      <c r="AA110" s="350" t="str">
        <f>IF($A110="N/A"," ",IF(Dayrun&gt;=3,(MAX(0,(_xll.xSPRDOPT(I110,($E110-'Pricing Inputs'!$X145*$D110),$CV110,0,($CN110+IF(Smile=TRUE,VLOOKUP(MAX(-5,$H110-I110),Volsmile,2),0)),$CT110,$CU110,($A110-DateToday)+15,ABS(Option-2),0)-R110))),0))</f>
        <v xml:space="preserve"> </v>
      </c>
      <c r="AB110" s="351" t="str">
        <f>IF($A110="N/A"," ",IF(Dayrun&gt;=6,MAX(0,(_xll.xSPRDOPT(J110,($E110-'Pricing Inputs'!$X145*$D110),$CV110,0,($CN110+IF(Smile=TRUE,VLOOKUP(MAX(-5,$H110-J110),Volsmile,2),0)),$CT110,$CU110,($A110-DateToday)+15,ABS(Option-2),0)-S110)),0))</f>
        <v xml:space="preserve"> </v>
      </c>
      <c r="AC110" s="351" t="str">
        <f>IF($A110="N/A"," ",IF(OR(Dayrun&lt;=2,Dayrun&gt;=9),IF(OffPeakEx=TRUE,MAX(0,(_xll.xSPRDOPT(K110,($E110-'Pricing Inputs'!$X145*$D110),$CV110,0,($CQ110+IF(Smile=TRUE,VLOOKUP(MAX(-5,$H110-K110),Volsmile,2),0)),$CT110,$CU110,($A110-DateToday)+15,ABS(Option-2),0)-T110)),0),0))</f>
        <v xml:space="preserve"> </v>
      </c>
      <c r="AD110" s="351" t="str">
        <f>IF($A110="N/A"," ",IF(OR(Dayrun=1,Dayrun=4,Dayrun=5,Dayrun=7,Dayrun=8,Dayrun=10,Dayrun=11),MAX(0,(_xll.xSPRDOPT(L110,($E110-'Pricing Inputs'!$X145*$D110),$CV110,0,($CQ110+IF(Smile=TRUE,VLOOKUP(MAX(-5,$H110-L110),Volsmile,2),0)),$CT110,$CU110,($A110-DateToday)+15,ABS(Option-2),0)-U110)),0))</f>
        <v xml:space="preserve"> </v>
      </c>
      <c r="AE110" s="351" t="str">
        <f>IF($A110="N/A"," ",IF(OR(Dayrun=1,Dayrun=7,Dayrun=8,Dayrun=10,Dayrun=11),MAX(0,(_xll.xSPRDOPT(M110,($E110-'Pricing Inputs'!$X145*$D110),$CV110,0,($CQ110+IF(Smile=TRUE,VLOOKUP(MAX(-5,$H110-M110),Volsmile,2),0)),$CT110,$CU110,($A110-DateToday)+15,ABS(Option-2),0)-V110)),0))</f>
        <v xml:space="preserve"> </v>
      </c>
      <c r="AF110" s="351" t="str">
        <f>IF($A110="N/A"," ",IF(OR(Dayrun&lt;=2,Dayrun&gt;=10),IF(OffPeakEx=TRUE,MAX(0,(_xll.xSPRDOPT(N110,($E110-'Pricing Inputs'!$X145*$D110),$CV110,0,($CQ110+IF(Smile=TRUE,VLOOKUP(MAX(-5,$H110-N110),Volsmile,2),0)),$CT110,$CU110,($A110-DateToday)+15,ABS(Option-2),0)-W110)),0),0))</f>
        <v xml:space="preserve"> </v>
      </c>
      <c r="AG110" s="351" t="str">
        <f>IF($A110="N/A"," ",IF(OR(Dayrun=1,Dayrun=5,Dayrun=8,Dayrun=11),MAX(0,(_xll.xSPRDOPT(O110,($E110-'Pricing Inputs'!$X145*$D110),$CV110,0,($CQ110+IF(Smile=TRUE,VLOOKUP(MAX(-5,$H110-O110),Volsmile,2),0)),$CT110,$CU110,($A110-DateToday)+15,ABS(Option-2),0)-X110)),0))</f>
        <v xml:space="preserve"> </v>
      </c>
      <c r="AH110" s="351" t="str">
        <f>IF($A110="N/A"," ",IF(OR(Dayrun=1,Dayrun=8,Dayrun=11),MAX(0,(_xll.xSPRDOPT(P110,($E110-'Pricing Inputs'!$X145*$D110),$CV110,0,($CQ110+IF(Smile=TRUE,VLOOKUP(MAX(-5,$H110-P110),Volsmile,2),0)),$CT110,$CU110,($A110-DateToday)+15,ABS(Option-2),0)-Y110)),0))</f>
        <v xml:space="preserve"> </v>
      </c>
      <c r="AI110" s="351" t="str">
        <f>IF($A110="N/A"," ",IF(OR(Dayrun&lt;=2,Dayrun&gt;=11),IF(OffPeakEx=TRUE,MAX(0,(_xll.xSPRDOPT(Q110,($E110-'Pricing Inputs'!$X145*$D110),$CV110,0,($CQ110+IF(Smile=TRUE,VLOOKUP(MAX(-5,$H110-Q110),Volsmile,2),0)),$CT110,$CU110,($A110-DateToday)+15,ABS(Option-2),0)-Z110)),0),0))</f>
        <v xml:space="preserve"> </v>
      </c>
      <c r="AJ110" s="355" t="str">
        <f t="shared" si="147"/>
        <v xml:space="preserve"> </v>
      </c>
      <c r="AK110" s="356" t="str">
        <f t="shared" si="148"/>
        <v xml:space="preserve"> </v>
      </c>
      <c r="AL110" s="356" t="str">
        <f t="shared" si="149"/>
        <v xml:space="preserve"> </v>
      </c>
      <c r="AM110" s="356" t="str">
        <f t="shared" si="150"/>
        <v xml:space="preserve"> </v>
      </c>
      <c r="AN110" s="356" t="str">
        <f t="shared" si="151"/>
        <v xml:space="preserve"> </v>
      </c>
      <c r="AO110" s="356" t="str">
        <f t="shared" si="152"/>
        <v xml:space="preserve"> </v>
      </c>
      <c r="AP110" s="356" t="str">
        <f t="shared" si="153"/>
        <v xml:space="preserve"> </v>
      </c>
      <c r="AQ110" s="356" t="str">
        <f t="shared" si="154"/>
        <v xml:space="preserve"> </v>
      </c>
      <c r="AR110" s="357" t="str">
        <f t="shared" si="155"/>
        <v xml:space="preserve"> </v>
      </c>
      <c r="AS110" s="364" t="str">
        <f t="shared" si="156"/>
        <v xml:space="preserve"> </v>
      </c>
      <c r="AT110" s="364" t="str">
        <f t="shared" si="157"/>
        <v xml:space="preserve"> </v>
      </c>
      <c r="AU110" s="364" t="str">
        <f t="shared" si="158"/>
        <v xml:space="preserve"> </v>
      </c>
      <c r="AV110" s="364" t="str">
        <f t="shared" si="159"/>
        <v xml:space="preserve"> </v>
      </c>
      <c r="AW110" s="364" t="str">
        <f t="shared" si="160"/>
        <v xml:space="preserve"> </v>
      </c>
      <c r="AX110" s="364" t="str">
        <f t="shared" si="161"/>
        <v xml:space="preserve"> </v>
      </c>
      <c r="AY110" s="364" t="str">
        <f t="shared" si="162"/>
        <v xml:space="preserve"> </v>
      </c>
      <c r="AZ110" s="364" t="str">
        <f t="shared" si="163"/>
        <v xml:space="preserve"> </v>
      </c>
      <c r="BA110" s="365" t="str">
        <f t="shared" si="164"/>
        <v xml:space="preserve"> </v>
      </c>
      <c r="BB110" s="461" t="str">
        <f>IF($A110="N/A"," ",IF(Dayrun&gt;=3,(MAX(0,(_xll.xSPRDOPT(I110,($E110-'Pricing Inputs'!$X145*$D110),$CV110,0,($CN110+IF(Smile=TRUE,VLOOKUP(MAX(-5,$H110-I110),Volsmile,2),0)),$CT110,$CU110,($A110-DateToday)+15,ABS(Option-2),1)*DE110*8))),0))</f>
        <v xml:space="preserve"> </v>
      </c>
      <c r="BC110" s="460" t="str">
        <f>IF($A110="N/A"," ",IF(Dayrun&gt;=6,MAX(0,(_xll.xSPRDOPT(J110,($E110-'Pricing Inputs'!$X145*$D110),$CV110,0,($CN110+IF(Smile=TRUE,VLOOKUP(MAX(-5,$H110-J110),Volsmile,2),0)),$CT110,$CU110,($A110-DateToday)+15,ABS(Option-2),1)*DE110*8)),0))</f>
        <v xml:space="preserve"> </v>
      </c>
      <c r="BD110" s="460" t="str">
        <f>IF($A110="N/A"," ",IF(OR(Dayrun&lt;=2,Dayrun&gt;=9),IF(OffPeakEx=TRUE,MAX(0,(_xll.xSPRDOPT(K110,($E110-'Pricing Inputs'!$X145*$D110),$CV110,0,($CQ110+IF(Smile=TRUE,VLOOKUP(MAX(-5,$H110-K110),Volsmile,2),0)),$CT110,$CU110,($A110-DateToday)+15,ABS(Option-2),1)*DE110*8)),0),0))</f>
        <v xml:space="preserve"> </v>
      </c>
      <c r="BE110" s="460" t="str">
        <f>IF($A110="N/A"," ",IF(OR(Dayrun=1,Dayrun=4,Dayrun=5,Dayrun=7,Dayrun=8,Dayrun=10,Dayrun=11),MAX(0,(_xll.xSPRDOPT(L110,($E110-'Pricing Inputs'!$X145*$D110),$CV110,0,($CQ110+IF(Smile=TRUE,VLOOKUP(MAX(-5,$H110-L110),Volsmile,2),0)),$CT110,$CU110,($A110-DateToday)+15,ABS(Option-2),1)*DF110*8)),0))</f>
        <v xml:space="preserve"> </v>
      </c>
      <c r="BF110" s="460" t="str">
        <f>IF($A110="N/A"," ",IF(OR(Dayrun=1,Dayrun=7,Dayrun=8,Dayrun=10,Dayrun=11),MAX(0,(_xll.xSPRDOPT(M110,($E110-'Pricing Inputs'!$X145*$D110),$CV110,0,($CQ110+IF(Smile=TRUE,VLOOKUP(MAX(-5,$H110-M110),Volsmile,2),0)),$CT110,$CU110,($A110-DateToday)+15,ABS(Option-2),1)*DF110*8)),0))</f>
        <v xml:space="preserve"> </v>
      </c>
      <c r="BG110" s="460" t="str">
        <f>IF($A110="N/A"," ",IF(OR(Dayrun&lt;=2,Dayrun&gt;=10),IF(OffPeakEx=TRUE,MAX(0,(_xll.xSPRDOPT(N110,($E110-'Pricing Inputs'!$X145*$D110),$CV110,0,($CQ110+IF(Smile=TRUE,VLOOKUP(MAX(-5,$H110-N110),Volsmile,2),0)),$CT110,$CU110,($A110-DateToday)+15,ABS(Option-2),1)*DF110*8)),0),0))</f>
        <v xml:space="preserve"> </v>
      </c>
      <c r="BH110" s="460" t="str">
        <f>IF($A110="N/A"," ",IF(OR(Dayrun=1,Dayrun=5,Dayrun=8,Dayrun=11),MAX(0,(_xll.xSPRDOPT(O110,($E110-'Pricing Inputs'!$X145*$D110),$CV110,0,($CQ110+IF(Smile=TRUE,VLOOKUP(MAX(-5,$H110-O110),Volsmile,2),0)),$CT110,$CU110,($A110-DateToday)+15,ABS(Option-2),1)*DG110*8)),0))</f>
        <v xml:space="preserve"> </v>
      </c>
      <c r="BI110" s="460" t="str">
        <f>IF($A110="N/A"," ",IF(OR(Dayrun=1,Dayrun=8,Dayrun=11),MAX(0,(_xll.xSPRDOPT(P110,($E110-'Pricing Inputs'!$X145*$D110),$CV110,0,($CQ110+IF(Smile=TRUE,VLOOKUP(MAX(-5,$H110-P110),Volsmile,2),0)),$CT110,$CU110,($A110-DateToday)+15,ABS(Option-2),1)*DG110*8)),0))</f>
        <v xml:space="preserve"> </v>
      </c>
      <c r="BJ110" s="462" t="str">
        <f>IF($A110="N/A"," ",IF(OR(Dayrun&lt;=2,Dayrun&gt;=11),IF(OffPeakEx=TRUE,MAX(0,(_xll.xSPRDOPT(Q110,($E110-'Pricing Inputs'!$X145*$D110),$CV110,0,($CQ110+IF(Smile=TRUE,VLOOKUP(MAX(-5,$H110-Q110),Volsmile,2),0)),$CT110,$CU110,($A110-DateToday)+15,ABS(Option-2),1)*DG110*8)),0),0))</f>
        <v xml:space="preserve"> </v>
      </c>
      <c r="BK110" s="358" t="str">
        <f t="shared" si="91"/>
        <v xml:space="preserve"> </v>
      </c>
      <c r="BL110" s="359" t="str">
        <f t="shared" si="92"/>
        <v xml:space="preserve"> </v>
      </c>
      <c r="BM110" s="359" t="str">
        <f t="shared" si="93"/>
        <v xml:space="preserve"> </v>
      </c>
      <c r="BN110" s="359" t="str">
        <f t="shared" si="94"/>
        <v xml:space="preserve"> </v>
      </c>
      <c r="BO110" s="359" t="str">
        <f t="shared" si="95"/>
        <v xml:space="preserve"> </v>
      </c>
      <c r="BP110" s="359" t="str">
        <f t="shared" si="96"/>
        <v xml:space="preserve"> </v>
      </c>
      <c r="BQ110" s="359" t="str">
        <f t="shared" si="97"/>
        <v xml:space="preserve"> </v>
      </c>
      <c r="BR110" s="359" t="str">
        <f t="shared" si="98"/>
        <v xml:space="preserve"> </v>
      </c>
      <c r="BS110" s="360" t="str">
        <f t="shared" si="99"/>
        <v xml:space="preserve"> </v>
      </c>
      <c r="BT110" s="361" t="str">
        <f t="shared" si="100"/>
        <v xml:space="preserve"> </v>
      </c>
      <c r="BU110" s="362" t="str">
        <f t="shared" si="101"/>
        <v xml:space="preserve"> </v>
      </c>
      <c r="BV110" s="362" t="str">
        <f t="shared" si="102"/>
        <v xml:space="preserve"> </v>
      </c>
      <c r="BW110" s="362" t="str">
        <f t="shared" si="103"/>
        <v xml:space="preserve"> </v>
      </c>
      <c r="BX110" s="362" t="str">
        <f t="shared" si="104"/>
        <v xml:space="preserve"> </v>
      </c>
      <c r="BY110" s="362" t="str">
        <f t="shared" si="105"/>
        <v xml:space="preserve"> </v>
      </c>
      <c r="BZ110" s="362" t="str">
        <f t="shared" si="106"/>
        <v xml:space="preserve"> </v>
      </c>
      <c r="CA110" s="362" t="str">
        <f t="shared" si="107"/>
        <v xml:space="preserve"> </v>
      </c>
      <c r="CB110" s="363" t="str">
        <f t="shared" si="108"/>
        <v xml:space="preserve"> </v>
      </c>
      <c r="CC110" s="366" t="str">
        <f t="shared" si="109"/>
        <v xml:space="preserve"> </v>
      </c>
      <c r="CD110" s="367" t="str">
        <f t="shared" si="110"/>
        <v xml:space="preserve"> </v>
      </c>
      <c r="CE110" s="367" t="str">
        <f t="shared" si="111"/>
        <v xml:space="preserve"> </v>
      </c>
      <c r="CF110" s="367" t="str">
        <f t="shared" si="112"/>
        <v xml:space="preserve"> </v>
      </c>
      <c r="CG110" s="367" t="str">
        <f t="shared" si="113"/>
        <v xml:space="preserve"> </v>
      </c>
      <c r="CH110" s="367" t="str">
        <f t="shared" si="114"/>
        <v xml:space="preserve"> </v>
      </c>
      <c r="CI110" s="367" t="str">
        <f t="shared" si="115"/>
        <v xml:space="preserve"> </v>
      </c>
      <c r="CJ110" s="367" t="str">
        <f t="shared" si="116"/>
        <v xml:space="preserve"> </v>
      </c>
      <c r="CK110" s="368" t="str">
        <f t="shared" si="117"/>
        <v xml:space="preserve"> </v>
      </c>
      <c r="CL110" s="369" t="str">
        <f t="shared" si="118"/>
        <v xml:space="preserve"> </v>
      </c>
      <c r="CM110" s="370" t="str">
        <f t="shared" si="165"/>
        <v xml:space="preserve"> </v>
      </c>
      <c r="CN110" s="370" t="str">
        <f t="shared" si="166"/>
        <v xml:space="preserve"> </v>
      </c>
      <c r="CO110" s="370" t="str">
        <f t="shared" si="167"/>
        <v xml:space="preserve"> </v>
      </c>
      <c r="CP110" s="370" t="str">
        <f t="shared" si="168"/>
        <v xml:space="preserve"> </v>
      </c>
      <c r="CQ110" s="370" t="str">
        <f t="shared" si="169"/>
        <v xml:space="preserve"> </v>
      </c>
      <c r="CR110" s="370" t="str">
        <f t="shared" si="119"/>
        <v xml:space="preserve"> </v>
      </c>
      <c r="CS110" s="370" t="str">
        <f t="shared" si="120"/>
        <v xml:space="preserve"> </v>
      </c>
      <c r="CT110" s="370" t="str">
        <f t="shared" si="121"/>
        <v xml:space="preserve"> </v>
      </c>
      <c r="CU110" s="370" t="str">
        <f>IF($A110="N/A"," ",IF('Pricing Inputs'!$AR$23=TRUE,Inputs!$S$22,VLOOKUP($A110,CorrelationTable,2,FALSE)))</f>
        <v xml:space="preserve"> </v>
      </c>
      <c r="CV110" s="371" t="str">
        <f>IF($A110="N/A"," ",F110+G110+(D110*('Pricing Inputs'!X145)))</f>
        <v xml:space="preserve"> </v>
      </c>
      <c r="CW110" s="372" t="str">
        <f>IF($A110="N/A"," ",IF(PV=1,0,'Pricing Inputs'!Y145))</f>
        <v xml:space="preserve"> </v>
      </c>
      <c r="CX110" s="373" t="str">
        <f t="shared" si="122"/>
        <v xml:space="preserve"> </v>
      </c>
      <c r="CY110" s="417" t="str">
        <f>IF($A110="N/A"," ",(IF(MONTH(A110)&gt;=4,IF(MONTH(A110)&lt;=10,Inputs!$S$26,Inputs!$S$27),Inputs!$S$27))*$CX110)</f>
        <v xml:space="preserve"> </v>
      </c>
      <c r="CZ110" s="374" t="str">
        <f t="shared" si="170"/>
        <v xml:space="preserve"> </v>
      </c>
      <c r="DA110" s="446" t="str">
        <f t="shared" si="171"/>
        <v xml:space="preserve"> </v>
      </c>
      <c r="DB110" s="375" t="str">
        <f t="shared" si="172"/>
        <v xml:space="preserve"> </v>
      </c>
      <c r="DC110" s="375" t="str">
        <f t="shared" si="173"/>
        <v xml:space="preserve"> </v>
      </c>
      <c r="DD110" s="376" t="str">
        <f t="shared" si="174"/>
        <v xml:space="preserve"> </v>
      </c>
      <c r="DE110" s="377" t="str">
        <f t="shared" si="175"/>
        <v xml:space="preserve"> </v>
      </c>
      <c r="DF110" s="378" t="str">
        <f t="shared" si="176"/>
        <v xml:space="preserve"> </v>
      </c>
      <c r="DG110" s="379" t="str">
        <f t="shared" si="177"/>
        <v xml:space="preserve"> </v>
      </c>
      <c r="DH110" s="380" t="str">
        <f>IF($A110="N/A"," ",IF(Option=1,$D110*Inputs!$S$15*SUM(AS110:BA110),0))</f>
        <v xml:space="preserve"> </v>
      </c>
      <c r="DI110" s="381" t="str">
        <f>IF($A110="N/A"," ",IF(Option=1,$D110*Inputs!$S$16*SUM(AS110:BA110),0))</f>
        <v xml:space="preserve"> </v>
      </c>
      <c r="DJ110" s="463" t="str">
        <f t="shared" si="178"/>
        <v xml:space="preserve"> </v>
      </c>
      <c r="DK110" s="463" t="str">
        <f t="shared" si="179"/>
        <v xml:space="preserve"> </v>
      </c>
      <c r="DL110" s="463" t="str">
        <f t="shared" si="180"/>
        <v xml:space="preserve"> </v>
      </c>
      <c r="DM110" s="463" t="str">
        <f t="shared" si="181"/>
        <v xml:space="preserve"> </v>
      </c>
    </row>
    <row r="111" spans="1:117" x14ac:dyDescent="0.2">
      <c r="A111" s="343" t="str">
        <f>IF(A110="N/A","N/A",IF(EDATE(A110,1)&gt;Inputs!$S$5,"N/A",EDATE(A110,1)))</f>
        <v>N/A</v>
      </c>
      <c r="B111" s="344" t="str">
        <f t="shared" si="123"/>
        <v xml:space="preserve"> </v>
      </c>
      <c r="C111" s="345" t="str">
        <f t="shared" si="124"/>
        <v xml:space="preserve"> </v>
      </c>
      <c r="D111" s="346" t="str">
        <f t="shared" si="125"/>
        <v xml:space="preserve"> </v>
      </c>
      <c r="E111" s="347" t="str">
        <f t="shared" si="126"/>
        <v xml:space="preserve"> </v>
      </c>
      <c r="F111" s="348" t="str">
        <f t="shared" si="127"/>
        <v xml:space="preserve"> </v>
      </c>
      <c r="G111" s="348" t="str">
        <f>IF(A111="N/A"," ",Perstart/VLOOKUP(Dayrun,'Pricing Inputs'!$AQ$4:$AS$14,3)/(CY111/CX111))</f>
        <v xml:space="preserve"> </v>
      </c>
      <c r="H111" s="349" t="str">
        <f t="shared" si="128"/>
        <v xml:space="preserve"> </v>
      </c>
      <c r="I111" s="350" t="str">
        <f t="shared" si="129"/>
        <v xml:space="preserve"> </v>
      </c>
      <c r="J111" s="351" t="str">
        <f t="shared" si="130"/>
        <v xml:space="preserve"> </v>
      </c>
      <c r="K111" s="351" t="str">
        <f t="shared" si="131"/>
        <v xml:space="preserve"> </v>
      </c>
      <c r="L111" s="351" t="str">
        <f t="shared" si="132"/>
        <v xml:space="preserve"> </v>
      </c>
      <c r="M111" s="351" t="str">
        <f t="shared" si="133"/>
        <v xml:space="preserve"> </v>
      </c>
      <c r="N111" s="351" t="str">
        <f t="shared" si="134"/>
        <v xml:space="preserve"> </v>
      </c>
      <c r="O111" s="351" t="str">
        <f t="shared" si="135"/>
        <v xml:space="preserve"> </v>
      </c>
      <c r="P111" s="351" t="str">
        <f t="shared" si="136"/>
        <v xml:space="preserve"> </v>
      </c>
      <c r="Q111" s="352" t="str">
        <f t="shared" si="137"/>
        <v xml:space="preserve"> </v>
      </c>
      <c r="R111" s="353" t="str">
        <f t="shared" si="138"/>
        <v xml:space="preserve"> </v>
      </c>
      <c r="S111" s="347" t="str">
        <f t="shared" si="139"/>
        <v xml:space="preserve"> </v>
      </c>
      <c r="T111" s="347" t="str">
        <f t="shared" si="140"/>
        <v xml:space="preserve"> </v>
      </c>
      <c r="U111" s="347" t="str">
        <f t="shared" si="141"/>
        <v xml:space="preserve"> </v>
      </c>
      <c r="V111" s="347" t="str">
        <f t="shared" si="142"/>
        <v xml:space="preserve"> </v>
      </c>
      <c r="W111" s="347" t="str">
        <f t="shared" si="143"/>
        <v xml:space="preserve"> </v>
      </c>
      <c r="X111" s="347" t="str">
        <f t="shared" si="144"/>
        <v xml:space="preserve"> </v>
      </c>
      <c r="Y111" s="347" t="str">
        <f t="shared" si="145"/>
        <v xml:space="preserve"> </v>
      </c>
      <c r="Z111" s="354" t="str">
        <f t="shared" si="146"/>
        <v xml:space="preserve"> </v>
      </c>
      <c r="AA111" s="350" t="str">
        <f>IF($A111="N/A"," ",IF(Dayrun&gt;=3,(MAX(0,(_xll.xSPRDOPT(I111,($E111-'Pricing Inputs'!$X146*$D111),$CV111,0,($CN111+IF(Smile=TRUE,VLOOKUP(MAX(-5,$H111-I111),Volsmile,2),0)),$CT111,$CU111,($A111-DateToday)+15,ABS(Option-2),0)-R111))),0))</f>
        <v xml:space="preserve"> </v>
      </c>
      <c r="AB111" s="351" t="str">
        <f>IF($A111="N/A"," ",IF(Dayrun&gt;=6,MAX(0,(_xll.xSPRDOPT(J111,($E111-'Pricing Inputs'!$X146*$D111),$CV111,0,($CN111+IF(Smile=TRUE,VLOOKUP(MAX(-5,$H111-J111),Volsmile,2),0)),$CT111,$CU111,($A111-DateToday)+15,ABS(Option-2),0)-S111)),0))</f>
        <v xml:space="preserve"> </v>
      </c>
      <c r="AC111" s="351" t="str">
        <f>IF($A111="N/A"," ",IF(OR(Dayrun&lt;=2,Dayrun&gt;=9),IF(OffPeakEx=TRUE,MAX(0,(_xll.xSPRDOPT(K111,($E111-'Pricing Inputs'!$X146*$D111),$CV111,0,($CQ111+IF(Smile=TRUE,VLOOKUP(MAX(-5,$H111-K111),Volsmile,2),0)),$CT111,$CU111,($A111-DateToday)+15,ABS(Option-2),0)-T111)),0),0))</f>
        <v xml:space="preserve"> </v>
      </c>
      <c r="AD111" s="351" t="str">
        <f>IF($A111="N/A"," ",IF(OR(Dayrun=1,Dayrun=4,Dayrun=5,Dayrun=7,Dayrun=8,Dayrun=10,Dayrun=11),MAX(0,(_xll.xSPRDOPT(L111,($E111-'Pricing Inputs'!$X146*$D111),$CV111,0,($CQ111+IF(Smile=TRUE,VLOOKUP(MAX(-5,$H111-L111),Volsmile,2),0)),$CT111,$CU111,($A111-DateToday)+15,ABS(Option-2),0)-U111)),0))</f>
        <v xml:space="preserve"> </v>
      </c>
      <c r="AE111" s="351" t="str">
        <f>IF($A111="N/A"," ",IF(OR(Dayrun=1,Dayrun=7,Dayrun=8,Dayrun=10,Dayrun=11),MAX(0,(_xll.xSPRDOPT(M111,($E111-'Pricing Inputs'!$X146*$D111),$CV111,0,($CQ111+IF(Smile=TRUE,VLOOKUP(MAX(-5,$H111-M111),Volsmile,2),0)),$CT111,$CU111,($A111-DateToday)+15,ABS(Option-2),0)-V111)),0))</f>
        <v xml:space="preserve"> </v>
      </c>
      <c r="AF111" s="351" t="str">
        <f>IF($A111="N/A"," ",IF(OR(Dayrun&lt;=2,Dayrun&gt;=10),IF(OffPeakEx=TRUE,MAX(0,(_xll.xSPRDOPT(N111,($E111-'Pricing Inputs'!$X146*$D111),$CV111,0,($CQ111+IF(Smile=TRUE,VLOOKUP(MAX(-5,$H111-N111),Volsmile,2),0)),$CT111,$CU111,($A111-DateToday)+15,ABS(Option-2),0)-W111)),0),0))</f>
        <v xml:space="preserve"> </v>
      </c>
      <c r="AG111" s="351" t="str">
        <f>IF($A111="N/A"," ",IF(OR(Dayrun=1,Dayrun=5,Dayrun=8,Dayrun=11),MAX(0,(_xll.xSPRDOPT(O111,($E111-'Pricing Inputs'!$X146*$D111),$CV111,0,($CQ111+IF(Smile=TRUE,VLOOKUP(MAX(-5,$H111-O111),Volsmile,2),0)),$CT111,$CU111,($A111-DateToday)+15,ABS(Option-2),0)-X111)),0))</f>
        <v xml:space="preserve"> </v>
      </c>
      <c r="AH111" s="351" t="str">
        <f>IF($A111="N/A"," ",IF(OR(Dayrun=1,Dayrun=8,Dayrun=11),MAX(0,(_xll.xSPRDOPT(P111,($E111-'Pricing Inputs'!$X146*$D111),$CV111,0,($CQ111+IF(Smile=TRUE,VLOOKUP(MAX(-5,$H111-P111),Volsmile,2),0)),$CT111,$CU111,($A111-DateToday)+15,ABS(Option-2),0)-Y111)),0))</f>
        <v xml:space="preserve"> </v>
      </c>
      <c r="AI111" s="351" t="str">
        <f>IF($A111="N/A"," ",IF(OR(Dayrun&lt;=2,Dayrun&gt;=11),IF(OffPeakEx=TRUE,MAX(0,(_xll.xSPRDOPT(Q111,($E111-'Pricing Inputs'!$X146*$D111),$CV111,0,($CQ111+IF(Smile=TRUE,VLOOKUP(MAX(-5,$H111-Q111),Volsmile,2),0)),$CT111,$CU111,($A111-DateToday)+15,ABS(Option-2),0)-Z111)),0),0))</f>
        <v xml:space="preserve"> </v>
      </c>
      <c r="AJ111" s="355" t="str">
        <f t="shared" si="147"/>
        <v xml:space="preserve"> </v>
      </c>
      <c r="AK111" s="356" t="str">
        <f t="shared" si="148"/>
        <v xml:space="preserve"> </v>
      </c>
      <c r="AL111" s="356" t="str">
        <f t="shared" si="149"/>
        <v xml:space="preserve"> </v>
      </c>
      <c r="AM111" s="356" t="str">
        <f t="shared" si="150"/>
        <v xml:space="preserve"> </v>
      </c>
      <c r="AN111" s="356" t="str">
        <f t="shared" si="151"/>
        <v xml:space="preserve"> </v>
      </c>
      <c r="AO111" s="356" t="str">
        <f t="shared" si="152"/>
        <v xml:space="preserve"> </v>
      </c>
      <c r="AP111" s="356" t="str">
        <f t="shared" si="153"/>
        <v xml:space="preserve"> </v>
      </c>
      <c r="AQ111" s="356" t="str">
        <f t="shared" si="154"/>
        <v xml:space="preserve"> </v>
      </c>
      <c r="AR111" s="357" t="str">
        <f t="shared" si="155"/>
        <v xml:space="preserve"> </v>
      </c>
      <c r="AS111" s="364" t="str">
        <f t="shared" si="156"/>
        <v xml:space="preserve"> </v>
      </c>
      <c r="AT111" s="364" t="str">
        <f t="shared" si="157"/>
        <v xml:space="preserve"> </v>
      </c>
      <c r="AU111" s="364" t="str">
        <f t="shared" si="158"/>
        <v xml:space="preserve"> </v>
      </c>
      <c r="AV111" s="364" t="str">
        <f t="shared" si="159"/>
        <v xml:space="preserve"> </v>
      </c>
      <c r="AW111" s="364" t="str">
        <f t="shared" si="160"/>
        <v xml:space="preserve"> </v>
      </c>
      <c r="AX111" s="364" t="str">
        <f t="shared" si="161"/>
        <v xml:space="preserve"> </v>
      </c>
      <c r="AY111" s="364" t="str">
        <f t="shared" si="162"/>
        <v xml:space="preserve"> </v>
      </c>
      <c r="AZ111" s="364" t="str">
        <f t="shared" si="163"/>
        <v xml:space="preserve"> </v>
      </c>
      <c r="BA111" s="365" t="str">
        <f t="shared" si="164"/>
        <v xml:space="preserve"> </v>
      </c>
      <c r="BB111" s="461" t="str">
        <f>IF($A111="N/A"," ",IF(Dayrun&gt;=3,(MAX(0,(_xll.xSPRDOPT(I111,($E111-'Pricing Inputs'!$X146*$D111),$CV111,0,($CN111+IF(Smile=TRUE,VLOOKUP(MAX(-5,$H111-I111),Volsmile,2),0)),$CT111,$CU111,($A111-DateToday)+15,ABS(Option-2),1)*DE111*8))),0))</f>
        <v xml:space="preserve"> </v>
      </c>
      <c r="BC111" s="460" t="str">
        <f>IF($A111="N/A"," ",IF(Dayrun&gt;=6,MAX(0,(_xll.xSPRDOPT(J111,($E111-'Pricing Inputs'!$X146*$D111),$CV111,0,($CN111+IF(Smile=TRUE,VLOOKUP(MAX(-5,$H111-J111),Volsmile,2),0)),$CT111,$CU111,($A111-DateToday)+15,ABS(Option-2),1)*DE111*8)),0))</f>
        <v xml:space="preserve"> </v>
      </c>
      <c r="BD111" s="460" t="str">
        <f>IF($A111="N/A"," ",IF(OR(Dayrun&lt;=2,Dayrun&gt;=9),IF(OffPeakEx=TRUE,MAX(0,(_xll.xSPRDOPT(K111,($E111-'Pricing Inputs'!$X146*$D111),$CV111,0,($CQ111+IF(Smile=TRUE,VLOOKUP(MAX(-5,$H111-K111),Volsmile,2),0)),$CT111,$CU111,($A111-DateToday)+15,ABS(Option-2),1)*DE111*8)),0),0))</f>
        <v xml:space="preserve"> </v>
      </c>
      <c r="BE111" s="460" t="str">
        <f>IF($A111="N/A"," ",IF(OR(Dayrun=1,Dayrun=4,Dayrun=5,Dayrun=7,Dayrun=8,Dayrun=10,Dayrun=11),MAX(0,(_xll.xSPRDOPT(L111,($E111-'Pricing Inputs'!$X146*$D111),$CV111,0,($CQ111+IF(Smile=TRUE,VLOOKUP(MAX(-5,$H111-L111),Volsmile,2),0)),$CT111,$CU111,($A111-DateToday)+15,ABS(Option-2),1)*DF111*8)),0))</f>
        <v xml:space="preserve"> </v>
      </c>
      <c r="BF111" s="460" t="str">
        <f>IF($A111="N/A"," ",IF(OR(Dayrun=1,Dayrun=7,Dayrun=8,Dayrun=10,Dayrun=11),MAX(0,(_xll.xSPRDOPT(M111,($E111-'Pricing Inputs'!$X146*$D111),$CV111,0,($CQ111+IF(Smile=TRUE,VLOOKUP(MAX(-5,$H111-M111),Volsmile,2),0)),$CT111,$CU111,($A111-DateToday)+15,ABS(Option-2),1)*DF111*8)),0))</f>
        <v xml:space="preserve"> </v>
      </c>
      <c r="BG111" s="460" t="str">
        <f>IF($A111="N/A"," ",IF(OR(Dayrun&lt;=2,Dayrun&gt;=10),IF(OffPeakEx=TRUE,MAX(0,(_xll.xSPRDOPT(N111,($E111-'Pricing Inputs'!$X146*$D111),$CV111,0,($CQ111+IF(Smile=TRUE,VLOOKUP(MAX(-5,$H111-N111),Volsmile,2),0)),$CT111,$CU111,($A111-DateToday)+15,ABS(Option-2),1)*DF111*8)),0),0))</f>
        <v xml:space="preserve"> </v>
      </c>
      <c r="BH111" s="460" t="str">
        <f>IF($A111="N/A"," ",IF(OR(Dayrun=1,Dayrun=5,Dayrun=8,Dayrun=11),MAX(0,(_xll.xSPRDOPT(O111,($E111-'Pricing Inputs'!$X146*$D111),$CV111,0,($CQ111+IF(Smile=TRUE,VLOOKUP(MAX(-5,$H111-O111),Volsmile,2),0)),$CT111,$CU111,($A111-DateToday)+15,ABS(Option-2),1)*DG111*8)),0))</f>
        <v xml:space="preserve"> </v>
      </c>
      <c r="BI111" s="460" t="str">
        <f>IF($A111="N/A"," ",IF(OR(Dayrun=1,Dayrun=8,Dayrun=11),MAX(0,(_xll.xSPRDOPT(P111,($E111-'Pricing Inputs'!$X146*$D111),$CV111,0,($CQ111+IF(Smile=TRUE,VLOOKUP(MAX(-5,$H111-P111),Volsmile,2),0)),$CT111,$CU111,($A111-DateToday)+15,ABS(Option-2),1)*DG111*8)),0))</f>
        <v xml:space="preserve"> </v>
      </c>
      <c r="BJ111" s="462" t="str">
        <f>IF($A111="N/A"," ",IF(OR(Dayrun&lt;=2,Dayrun&gt;=11),IF(OffPeakEx=TRUE,MAX(0,(_xll.xSPRDOPT(Q111,($E111-'Pricing Inputs'!$X146*$D111),$CV111,0,($CQ111+IF(Smile=TRUE,VLOOKUP(MAX(-5,$H111-Q111),Volsmile,2),0)),$CT111,$CU111,($A111-DateToday)+15,ABS(Option-2),1)*DG111*8)),0),0))</f>
        <v xml:space="preserve"> </v>
      </c>
      <c r="BK111" s="358" t="str">
        <f t="shared" si="91"/>
        <v xml:space="preserve"> </v>
      </c>
      <c r="BL111" s="359" t="str">
        <f t="shared" si="92"/>
        <v xml:space="preserve"> </v>
      </c>
      <c r="BM111" s="359" t="str">
        <f t="shared" si="93"/>
        <v xml:space="preserve"> </v>
      </c>
      <c r="BN111" s="359" t="str">
        <f t="shared" si="94"/>
        <v xml:space="preserve"> </v>
      </c>
      <c r="BO111" s="359" t="str">
        <f t="shared" si="95"/>
        <v xml:space="preserve"> </v>
      </c>
      <c r="BP111" s="359" t="str">
        <f t="shared" si="96"/>
        <v xml:space="preserve"> </v>
      </c>
      <c r="BQ111" s="359" t="str">
        <f t="shared" si="97"/>
        <v xml:space="preserve"> </v>
      </c>
      <c r="BR111" s="359" t="str">
        <f t="shared" si="98"/>
        <v xml:space="preserve"> </v>
      </c>
      <c r="BS111" s="360" t="str">
        <f t="shared" si="99"/>
        <v xml:space="preserve"> </v>
      </c>
      <c r="BT111" s="361" t="str">
        <f t="shared" si="100"/>
        <v xml:space="preserve"> </v>
      </c>
      <c r="BU111" s="362" t="str">
        <f t="shared" si="101"/>
        <v xml:space="preserve"> </v>
      </c>
      <c r="BV111" s="362" t="str">
        <f t="shared" si="102"/>
        <v xml:space="preserve"> </v>
      </c>
      <c r="BW111" s="362" t="str">
        <f t="shared" si="103"/>
        <v xml:space="preserve"> </v>
      </c>
      <c r="BX111" s="362" t="str">
        <f t="shared" si="104"/>
        <v xml:space="preserve"> </v>
      </c>
      <c r="BY111" s="362" t="str">
        <f t="shared" si="105"/>
        <v xml:space="preserve"> </v>
      </c>
      <c r="BZ111" s="362" t="str">
        <f t="shared" si="106"/>
        <v xml:space="preserve"> </v>
      </c>
      <c r="CA111" s="362" t="str">
        <f t="shared" si="107"/>
        <v xml:space="preserve"> </v>
      </c>
      <c r="CB111" s="363" t="str">
        <f t="shared" si="108"/>
        <v xml:space="preserve"> </v>
      </c>
      <c r="CC111" s="366" t="str">
        <f t="shared" si="109"/>
        <v xml:space="preserve"> </v>
      </c>
      <c r="CD111" s="367" t="str">
        <f t="shared" si="110"/>
        <v xml:space="preserve"> </v>
      </c>
      <c r="CE111" s="367" t="str">
        <f t="shared" si="111"/>
        <v xml:space="preserve"> </v>
      </c>
      <c r="CF111" s="367" t="str">
        <f t="shared" si="112"/>
        <v xml:space="preserve"> </v>
      </c>
      <c r="CG111" s="367" t="str">
        <f t="shared" si="113"/>
        <v xml:space="preserve"> </v>
      </c>
      <c r="CH111" s="367" t="str">
        <f t="shared" si="114"/>
        <v xml:space="preserve"> </v>
      </c>
      <c r="CI111" s="367" t="str">
        <f t="shared" si="115"/>
        <v xml:space="preserve"> </v>
      </c>
      <c r="CJ111" s="367" t="str">
        <f t="shared" si="116"/>
        <v xml:space="preserve"> </v>
      </c>
      <c r="CK111" s="368" t="str">
        <f t="shared" si="117"/>
        <v xml:space="preserve"> </v>
      </c>
      <c r="CL111" s="369" t="str">
        <f t="shared" si="118"/>
        <v xml:space="preserve"> </v>
      </c>
      <c r="CM111" s="370" t="str">
        <f t="shared" si="165"/>
        <v xml:space="preserve"> </v>
      </c>
      <c r="CN111" s="370" t="str">
        <f t="shared" si="166"/>
        <v xml:space="preserve"> </v>
      </c>
      <c r="CO111" s="370" t="str">
        <f t="shared" si="167"/>
        <v xml:space="preserve"> </v>
      </c>
      <c r="CP111" s="370" t="str">
        <f t="shared" si="168"/>
        <v xml:space="preserve"> </v>
      </c>
      <c r="CQ111" s="370" t="str">
        <f t="shared" si="169"/>
        <v xml:space="preserve"> </v>
      </c>
      <c r="CR111" s="370" t="str">
        <f t="shared" si="119"/>
        <v xml:space="preserve"> </v>
      </c>
      <c r="CS111" s="370" t="str">
        <f t="shared" si="120"/>
        <v xml:space="preserve"> </v>
      </c>
      <c r="CT111" s="370" t="str">
        <f t="shared" si="121"/>
        <v xml:space="preserve"> </v>
      </c>
      <c r="CU111" s="370" t="str">
        <f>IF($A111="N/A"," ",IF('Pricing Inputs'!$AR$23=TRUE,Inputs!$S$22,VLOOKUP($A111,CorrelationTable,2,FALSE)))</f>
        <v xml:space="preserve"> </v>
      </c>
      <c r="CV111" s="371" t="str">
        <f>IF($A111="N/A"," ",F111+G111+(D111*('Pricing Inputs'!X146)))</f>
        <v xml:space="preserve"> </v>
      </c>
      <c r="CW111" s="372" t="str">
        <f>IF($A111="N/A"," ",IF(PV=1,0,'Pricing Inputs'!Y146))</f>
        <v xml:space="preserve"> </v>
      </c>
      <c r="CX111" s="373" t="str">
        <f t="shared" si="122"/>
        <v xml:space="preserve"> </v>
      </c>
      <c r="CY111" s="417" t="str">
        <f>IF($A111="N/A"," ",(IF(MONTH(A111)&gt;=4,IF(MONTH(A111)&lt;=10,Inputs!$S$26,Inputs!$S$27),Inputs!$S$27))*$CX111)</f>
        <v xml:space="preserve"> </v>
      </c>
      <c r="CZ111" s="374" t="str">
        <f t="shared" si="170"/>
        <v xml:space="preserve"> </v>
      </c>
      <c r="DA111" s="446" t="str">
        <f t="shared" si="171"/>
        <v xml:space="preserve"> </v>
      </c>
      <c r="DB111" s="375" t="str">
        <f t="shared" si="172"/>
        <v xml:space="preserve"> </v>
      </c>
      <c r="DC111" s="375" t="str">
        <f t="shared" si="173"/>
        <v xml:space="preserve"> </v>
      </c>
      <c r="DD111" s="376" t="str">
        <f t="shared" si="174"/>
        <v xml:space="preserve"> </v>
      </c>
      <c r="DE111" s="377" t="str">
        <f t="shared" si="175"/>
        <v xml:space="preserve"> </v>
      </c>
      <c r="DF111" s="378" t="str">
        <f t="shared" si="176"/>
        <v xml:space="preserve"> </v>
      </c>
      <c r="DG111" s="379" t="str">
        <f t="shared" si="177"/>
        <v xml:space="preserve"> </v>
      </c>
      <c r="DH111" s="380" t="str">
        <f>IF($A111="N/A"," ",IF(Option=1,$D111*Inputs!$S$15*SUM(AS111:BA111),0))</f>
        <v xml:space="preserve"> </v>
      </c>
      <c r="DI111" s="381" t="str">
        <f>IF($A111="N/A"," ",IF(Option=1,$D111*Inputs!$S$16*SUM(AS111:BA111),0))</f>
        <v xml:space="preserve"> </v>
      </c>
      <c r="DJ111" s="463" t="str">
        <f t="shared" si="178"/>
        <v xml:space="preserve"> </v>
      </c>
      <c r="DK111" s="463" t="str">
        <f t="shared" si="179"/>
        <v xml:space="preserve"> </v>
      </c>
      <c r="DL111" s="463" t="str">
        <f t="shared" si="180"/>
        <v xml:space="preserve"> </v>
      </c>
      <c r="DM111" s="463" t="str">
        <f t="shared" si="181"/>
        <v xml:space="preserve"> </v>
      </c>
    </row>
    <row r="112" spans="1:117" x14ac:dyDescent="0.2">
      <c r="A112" s="343" t="str">
        <f>IF(A111="N/A","N/A",IF(EDATE(A111,1)&gt;Inputs!$S$5,"N/A",EDATE(A111,1)))</f>
        <v>N/A</v>
      </c>
      <c r="B112" s="344" t="str">
        <f t="shared" si="123"/>
        <v xml:space="preserve"> </v>
      </c>
      <c r="C112" s="345" t="str">
        <f t="shared" si="124"/>
        <v xml:space="preserve"> </v>
      </c>
      <c r="D112" s="346" t="str">
        <f t="shared" si="125"/>
        <v xml:space="preserve"> </v>
      </c>
      <c r="E112" s="347" t="str">
        <f t="shared" si="126"/>
        <v xml:space="preserve"> </v>
      </c>
      <c r="F112" s="348" t="str">
        <f t="shared" si="127"/>
        <v xml:space="preserve"> </v>
      </c>
      <c r="G112" s="348" t="str">
        <f>IF(A112="N/A"," ",Perstart/VLOOKUP(Dayrun,'Pricing Inputs'!$AQ$4:$AS$14,3)/(CY112/CX112))</f>
        <v xml:space="preserve"> </v>
      </c>
      <c r="H112" s="349" t="str">
        <f t="shared" si="128"/>
        <v xml:space="preserve"> </v>
      </c>
      <c r="I112" s="350" t="str">
        <f t="shared" si="129"/>
        <v xml:space="preserve"> </v>
      </c>
      <c r="J112" s="351" t="str">
        <f t="shared" si="130"/>
        <v xml:space="preserve"> </v>
      </c>
      <c r="K112" s="351" t="str">
        <f t="shared" si="131"/>
        <v xml:space="preserve"> </v>
      </c>
      <c r="L112" s="351" t="str">
        <f t="shared" si="132"/>
        <v xml:space="preserve"> </v>
      </c>
      <c r="M112" s="351" t="str">
        <f t="shared" si="133"/>
        <v xml:space="preserve"> </v>
      </c>
      <c r="N112" s="351" t="str">
        <f t="shared" si="134"/>
        <v xml:space="preserve"> </v>
      </c>
      <c r="O112" s="351" t="str">
        <f t="shared" si="135"/>
        <v xml:space="preserve"> </v>
      </c>
      <c r="P112" s="351" t="str">
        <f t="shared" si="136"/>
        <v xml:space="preserve"> </v>
      </c>
      <c r="Q112" s="352" t="str">
        <f t="shared" si="137"/>
        <v xml:space="preserve"> </v>
      </c>
      <c r="R112" s="353" t="str">
        <f t="shared" si="138"/>
        <v xml:space="preserve"> </v>
      </c>
      <c r="S112" s="347" t="str">
        <f t="shared" si="139"/>
        <v xml:space="preserve"> </v>
      </c>
      <c r="T112" s="347" t="str">
        <f t="shared" si="140"/>
        <v xml:space="preserve"> </v>
      </c>
      <c r="U112" s="347" t="str">
        <f t="shared" si="141"/>
        <v xml:space="preserve"> </v>
      </c>
      <c r="V112" s="347" t="str">
        <f t="shared" si="142"/>
        <v xml:space="preserve"> </v>
      </c>
      <c r="W112" s="347" t="str">
        <f t="shared" si="143"/>
        <v xml:space="preserve"> </v>
      </c>
      <c r="X112" s="347" t="str">
        <f t="shared" si="144"/>
        <v xml:space="preserve"> </v>
      </c>
      <c r="Y112" s="347" t="str">
        <f t="shared" si="145"/>
        <v xml:space="preserve"> </v>
      </c>
      <c r="Z112" s="354" t="str">
        <f t="shared" si="146"/>
        <v xml:space="preserve"> </v>
      </c>
      <c r="AA112" s="350" t="str">
        <f>IF($A112="N/A"," ",IF(Dayrun&gt;=3,(MAX(0,(_xll.xSPRDOPT(I112,($E112-'Pricing Inputs'!$X147*$D112),$CV112,0,($CN112+IF(Smile=TRUE,VLOOKUP(MAX(-5,$H112-I112),Volsmile,2),0)),$CT112,$CU112,($A112-DateToday)+15,ABS(Option-2),0)-R112))),0))</f>
        <v xml:space="preserve"> </v>
      </c>
      <c r="AB112" s="351" t="str">
        <f>IF($A112="N/A"," ",IF(Dayrun&gt;=6,MAX(0,(_xll.xSPRDOPT(J112,($E112-'Pricing Inputs'!$X147*$D112),$CV112,0,($CN112+IF(Smile=TRUE,VLOOKUP(MAX(-5,$H112-J112),Volsmile,2),0)),$CT112,$CU112,($A112-DateToday)+15,ABS(Option-2),0)-S112)),0))</f>
        <v xml:space="preserve"> </v>
      </c>
      <c r="AC112" s="351" t="str">
        <f>IF($A112="N/A"," ",IF(OR(Dayrun&lt;=2,Dayrun&gt;=9),IF(OffPeakEx=TRUE,MAX(0,(_xll.xSPRDOPT(K112,($E112-'Pricing Inputs'!$X147*$D112),$CV112,0,($CQ112+IF(Smile=TRUE,VLOOKUP(MAX(-5,$H112-K112),Volsmile,2),0)),$CT112,$CU112,($A112-DateToday)+15,ABS(Option-2),0)-T112)),0),0))</f>
        <v xml:space="preserve"> </v>
      </c>
      <c r="AD112" s="351" t="str">
        <f>IF($A112="N/A"," ",IF(OR(Dayrun=1,Dayrun=4,Dayrun=5,Dayrun=7,Dayrun=8,Dayrun=10,Dayrun=11),MAX(0,(_xll.xSPRDOPT(L112,($E112-'Pricing Inputs'!$X147*$D112),$CV112,0,($CQ112+IF(Smile=TRUE,VLOOKUP(MAX(-5,$H112-L112),Volsmile,2),0)),$CT112,$CU112,($A112-DateToday)+15,ABS(Option-2),0)-U112)),0))</f>
        <v xml:space="preserve"> </v>
      </c>
      <c r="AE112" s="351" t="str">
        <f>IF($A112="N/A"," ",IF(OR(Dayrun=1,Dayrun=7,Dayrun=8,Dayrun=10,Dayrun=11),MAX(0,(_xll.xSPRDOPT(M112,($E112-'Pricing Inputs'!$X147*$D112),$CV112,0,($CQ112+IF(Smile=TRUE,VLOOKUP(MAX(-5,$H112-M112),Volsmile,2),0)),$CT112,$CU112,($A112-DateToday)+15,ABS(Option-2),0)-V112)),0))</f>
        <v xml:space="preserve"> </v>
      </c>
      <c r="AF112" s="351" t="str">
        <f>IF($A112="N/A"," ",IF(OR(Dayrun&lt;=2,Dayrun&gt;=10),IF(OffPeakEx=TRUE,MAX(0,(_xll.xSPRDOPT(N112,($E112-'Pricing Inputs'!$X147*$D112),$CV112,0,($CQ112+IF(Smile=TRUE,VLOOKUP(MAX(-5,$H112-N112),Volsmile,2),0)),$CT112,$CU112,($A112-DateToday)+15,ABS(Option-2),0)-W112)),0),0))</f>
        <v xml:space="preserve"> </v>
      </c>
      <c r="AG112" s="351" t="str">
        <f>IF($A112="N/A"," ",IF(OR(Dayrun=1,Dayrun=5,Dayrun=8,Dayrun=11),MAX(0,(_xll.xSPRDOPT(O112,($E112-'Pricing Inputs'!$X147*$D112),$CV112,0,($CQ112+IF(Smile=TRUE,VLOOKUP(MAX(-5,$H112-O112),Volsmile,2),0)),$CT112,$CU112,($A112-DateToday)+15,ABS(Option-2),0)-X112)),0))</f>
        <v xml:space="preserve"> </v>
      </c>
      <c r="AH112" s="351" t="str">
        <f>IF($A112="N/A"," ",IF(OR(Dayrun=1,Dayrun=8,Dayrun=11),MAX(0,(_xll.xSPRDOPT(P112,($E112-'Pricing Inputs'!$X147*$D112),$CV112,0,($CQ112+IF(Smile=TRUE,VLOOKUP(MAX(-5,$H112-P112),Volsmile,2),0)),$CT112,$CU112,($A112-DateToday)+15,ABS(Option-2),0)-Y112)),0))</f>
        <v xml:space="preserve"> </v>
      </c>
      <c r="AI112" s="351" t="str">
        <f>IF($A112="N/A"," ",IF(OR(Dayrun&lt;=2,Dayrun&gt;=11),IF(OffPeakEx=TRUE,MAX(0,(_xll.xSPRDOPT(Q112,($E112-'Pricing Inputs'!$X147*$D112),$CV112,0,($CQ112+IF(Smile=TRUE,VLOOKUP(MAX(-5,$H112-Q112),Volsmile,2),0)),$CT112,$CU112,($A112-DateToday)+15,ABS(Option-2),0)-Z112)),0),0))</f>
        <v xml:space="preserve"> </v>
      </c>
      <c r="AJ112" s="355" t="str">
        <f t="shared" si="147"/>
        <v xml:space="preserve"> </v>
      </c>
      <c r="AK112" s="356" t="str">
        <f t="shared" si="148"/>
        <v xml:space="preserve"> </v>
      </c>
      <c r="AL112" s="356" t="str">
        <f t="shared" si="149"/>
        <v xml:space="preserve"> </v>
      </c>
      <c r="AM112" s="356" t="str">
        <f t="shared" si="150"/>
        <v xml:space="preserve"> </v>
      </c>
      <c r="AN112" s="356" t="str">
        <f t="shared" si="151"/>
        <v xml:space="preserve"> </v>
      </c>
      <c r="AO112" s="356" t="str">
        <f t="shared" si="152"/>
        <v xml:space="preserve"> </v>
      </c>
      <c r="AP112" s="356" t="str">
        <f t="shared" si="153"/>
        <v xml:space="preserve"> </v>
      </c>
      <c r="AQ112" s="356" t="str">
        <f t="shared" si="154"/>
        <v xml:space="preserve"> </v>
      </c>
      <c r="AR112" s="357" t="str">
        <f t="shared" si="155"/>
        <v xml:space="preserve"> </v>
      </c>
      <c r="AS112" s="364" t="str">
        <f t="shared" si="156"/>
        <v xml:space="preserve"> </v>
      </c>
      <c r="AT112" s="364" t="str">
        <f t="shared" si="157"/>
        <v xml:space="preserve"> </v>
      </c>
      <c r="AU112" s="364" t="str">
        <f t="shared" si="158"/>
        <v xml:space="preserve"> </v>
      </c>
      <c r="AV112" s="364" t="str">
        <f t="shared" si="159"/>
        <v xml:space="preserve"> </v>
      </c>
      <c r="AW112" s="364" t="str">
        <f t="shared" si="160"/>
        <v xml:space="preserve"> </v>
      </c>
      <c r="AX112" s="364" t="str">
        <f t="shared" si="161"/>
        <v xml:space="preserve"> </v>
      </c>
      <c r="AY112" s="364" t="str">
        <f t="shared" si="162"/>
        <v xml:space="preserve"> </v>
      </c>
      <c r="AZ112" s="364" t="str">
        <f t="shared" si="163"/>
        <v xml:space="preserve"> </v>
      </c>
      <c r="BA112" s="365" t="str">
        <f t="shared" si="164"/>
        <v xml:space="preserve"> </v>
      </c>
      <c r="BB112" s="461" t="str">
        <f>IF($A112="N/A"," ",IF(Dayrun&gt;=3,(MAX(0,(_xll.xSPRDOPT(I112,($E112-'Pricing Inputs'!$X147*$D112),$CV112,0,($CN112+IF(Smile=TRUE,VLOOKUP(MAX(-5,$H112-I112),Volsmile,2),0)),$CT112,$CU112,($A112-DateToday)+15,ABS(Option-2),1)*DE112*8))),0))</f>
        <v xml:space="preserve"> </v>
      </c>
      <c r="BC112" s="460" t="str">
        <f>IF($A112="N/A"," ",IF(Dayrun&gt;=6,MAX(0,(_xll.xSPRDOPT(J112,($E112-'Pricing Inputs'!$X147*$D112),$CV112,0,($CN112+IF(Smile=TRUE,VLOOKUP(MAX(-5,$H112-J112),Volsmile,2),0)),$CT112,$CU112,($A112-DateToday)+15,ABS(Option-2),1)*DE112*8)),0))</f>
        <v xml:space="preserve"> </v>
      </c>
      <c r="BD112" s="460" t="str">
        <f>IF($A112="N/A"," ",IF(OR(Dayrun&lt;=2,Dayrun&gt;=9),IF(OffPeakEx=TRUE,MAX(0,(_xll.xSPRDOPT(K112,($E112-'Pricing Inputs'!$X147*$D112),$CV112,0,($CQ112+IF(Smile=TRUE,VLOOKUP(MAX(-5,$H112-K112),Volsmile,2),0)),$CT112,$CU112,($A112-DateToday)+15,ABS(Option-2),1)*DE112*8)),0),0))</f>
        <v xml:space="preserve"> </v>
      </c>
      <c r="BE112" s="460" t="str">
        <f>IF($A112="N/A"," ",IF(OR(Dayrun=1,Dayrun=4,Dayrun=5,Dayrun=7,Dayrun=8,Dayrun=10,Dayrun=11),MAX(0,(_xll.xSPRDOPT(L112,($E112-'Pricing Inputs'!$X147*$D112),$CV112,0,($CQ112+IF(Smile=TRUE,VLOOKUP(MAX(-5,$H112-L112),Volsmile,2),0)),$CT112,$CU112,($A112-DateToday)+15,ABS(Option-2),1)*DF112*8)),0))</f>
        <v xml:space="preserve"> </v>
      </c>
      <c r="BF112" s="460" t="str">
        <f>IF($A112="N/A"," ",IF(OR(Dayrun=1,Dayrun=7,Dayrun=8,Dayrun=10,Dayrun=11),MAX(0,(_xll.xSPRDOPT(M112,($E112-'Pricing Inputs'!$X147*$D112),$CV112,0,($CQ112+IF(Smile=TRUE,VLOOKUP(MAX(-5,$H112-M112),Volsmile,2),0)),$CT112,$CU112,($A112-DateToday)+15,ABS(Option-2),1)*DF112*8)),0))</f>
        <v xml:space="preserve"> </v>
      </c>
      <c r="BG112" s="460" t="str">
        <f>IF($A112="N/A"," ",IF(OR(Dayrun&lt;=2,Dayrun&gt;=10),IF(OffPeakEx=TRUE,MAX(0,(_xll.xSPRDOPT(N112,($E112-'Pricing Inputs'!$X147*$D112),$CV112,0,($CQ112+IF(Smile=TRUE,VLOOKUP(MAX(-5,$H112-N112),Volsmile,2),0)),$CT112,$CU112,($A112-DateToday)+15,ABS(Option-2),1)*DF112*8)),0),0))</f>
        <v xml:space="preserve"> </v>
      </c>
      <c r="BH112" s="460" t="str">
        <f>IF($A112="N/A"," ",IF(OR(Dayrun=1,Dayrun=5,Dayrun=8,Dayrun=11),MAX(0,(_xll.xSPRDOPT(O112,($E112-'Pricing Inputs'!$X147*$D112),$CV112,0,($CQ112+IF(Smile=TRUE,VLOOKUP(MAX(-5,$H112-O112),Volsmile,2),0)),$CT112,$CU112,($A112-DateToday)+15,ABS(Option-2),1)*DG112*8)),0))</f>
        <v xml:space="preserve"> </v>
      </c>
      <c r="BI112" s="460" t="str">
        <f>IF($A112="N/A"," ",IF(OR(Dayrun=1,Dayrun=8,Dayrun=11),MAX(0,(_xll.xSPRDOPT(P112,($E112-'Pricing Inputs'!$X147*$D112),$CV112,0,($CQ112+IF(Smile=TRUE,VLOOKUP(MAX(-5,$H112-P112),Volsmile,2),0)),$CT112,$CU112,($A112-DateToday)+15,ABS(Option-2),1)*DG112*8)),0))</f>
        <v xml:space="preserve"> </v>
      </c>
      <c r="BJ112" s="462" t="str">
        <f>IF($A112="N/A"," ",IF(OR(Dayrun&lt;=2,Dayrun&gt;=11),IF(OffPeakEx=TRUE,MAX(0,(_xll.xSPRDOPT(Q112,($E112-'Pricing Inputs'!$X147*$D112),$CV112,0,($CQ112+IF(Smile=TRUE,VLOOKUP(MAX(-5,$H112-Q112),Volsmile,2),0)),$CT112,$CU112,($A112-DateToday)+15,ABS(Option-2),1)*DG112*8)),0),0))</f>
        <v xml:space="preserve"> </v>
      </c>
      <c r="BK112" s="358" t="str">
        <f t="shared" si="91"/>
        <v xml:space="preserve"> </v>
      </c>
      <c r="BL112" s="359" t="str">
        <f t="shared" si="92"/>
        <v xml:space="preserve"> </v>
      </c>
      <c r="BM112" s="359" t="str">
        <f t="shared" si="93"/>
        <v xml:space="preserve"> </v>
      </c>
      <c r="BN112" s="359" t="str">
        <f t="shared" si="94"/>
        <v xml:space="preserve"> </v>
      </c>
      <c r="BO112" s="359" t="str">
        <f t="shared" si="95"/>
        <v xml:space="preserve"> </v>
      </c>
      <c r="BP112" s="359" t="str">
        <f t="shared" si="96"/>
        <v xml:space="preserve"> </v>
      </c>
      <c r="BQ112" s="359" t="str">
        <f t="shared" si="97"/>
        <v xml:space="preserve"> </v>
      </c>
      <c r="BR112" s="359" t="str">
        <f t="shared" si="98"/>
        <v xml:space="preserve"> </v>
      </c>
      <c r="BS112" s="360" t="str">
        <f t="shared" si="99"/>
        <v xml:space="preserve"> </v>
      </c>
      <c r="BT112" s="361" t="str">
        <f t="shared" si="100"/>
        <v xml:space="preserve"> </v>
      </c>
      <c r="BU112" s="362" t="str">
        <f t="shared" si="101"/>
        <v xml:space="preserve"> </v>
      </c>
      <c r="BV112" s="362" t="str">
        <f t="shared" si="102"/>
        <v xml:space="preserve"> </v>
      </c>
      <c r="BW112" s="362" t="str">
        <f t="shared" si="103"/>
        <v xml:space="preserve"> </v>
      </c>
      <c r="BX112" s="362" t="str">
        <f t="shared" si="104"/>
        <v xml:space="preserve"> </v>
      </c>
      <c r="BY112" s="362" t="str">
        <f t="shared" si="105"/>
        <v xml:space="preserve"> </v>
      </c>
      <c r="BZ112" s="362" t="str">
        <f t="shared" si="106"/>
        <v xml:space="preserve"> </v>
      </c>
      <c r="CA112" s="362" t="str">
        <f t="shared" si="107"/>
        <v xml:space="preserve"> </v>
      </c>
      <c r="CB112" s="363" t="str">
        <f t="shared" si="108"/>
        <v xml:space="preserve"> </v>
      </c>
      <c r="CC112" s="366" t="str">
        <f t="shared" si="109"/>
        <v xml:space="preserve"> </v>
      </c>
      <c r="CD112" s="367" t="str">
        <f t="shared" si="110"/>
        <v xml:space="preserve"> </v>
      </c>
      <c r="CE112" s="367" t="str">
        <f t="shared" si="111"/>
        <v xml:space="preserve"> </v>
      </c>
      <c r="CF112" s="367" t="str">
        <f t="shared" si="112"/>
        <v xml:space="preserve"> </v>
      </c>
      <c r="CG112" s="367" t="str">
        <f t="shared" si="113"/>
        <v xml:space="preserve"> </v>
      </c>
      <c r="CH112" s="367" t="str">
        <f t="shared" si="114"/>
        <v xml:space="preserve"> </v>
      </c>
      <c r="CI112" s="367" t="str">
        <f t="shared" si="115"/>
        <v xml:space="preserve"> </v>
      </c>
      <c r="CJ112" s="367" t="str">
        <f t="shared" si="116"/>
        <v xml:space="preserve"> </v>
      </c>
      <c r="CK112" s="368" t="str">
        <f t="shared" si="117"/>
        <v xml:space="preserve"> </v>
      </c>
      <c r="CL112" s="369" t="str">
        <f t="shared" si="118"/>
        <v xml:space="preserve"> </v>
      </c>
      <c r="CM112" s="370" t="str">
        <f t="shared" si="165"/>
        <v xml:space="preserve"> </v>
      </c>
      <c r="CN112" s="370" t="str">
        <f t="shared" si="166"/>
        <v xml:space="preserve"> </v>
      </c>
      <c r="CO112" s="370" t="str">
        <f t="shared" si="167"/>
        <v xml:space="preserve"> </v>
      </c>
      <c r="CP112" s="370" t="str">
        <f t="shared" si="168"/>
        <v xml:space="preserve"> </v>
      </c>
      <c r="CQ112" s="370" t="str">
        <f t="shared" si="169"/>
        <v xml:space="preserve"> </v>
      </c>
      <c r="CR112" s="370" t="str">
        <f t="shared" si="119"/>
        <v xml:space="preserve"> </v>
      </c>
      <c r="CS112" s="370" t="str">
        <f t="shared" si="120"/>
        <v xml:space="preserve"> </v>
      </c>
      <c r="CT112" s="370" t="str">
        <f t="shared" si="121"/>
        <v xml:space="preserve"> </v>
      </c>
      <c r="CU112" s="370" t="str">
        <f>IF($A112="N/A"," ",IF('Pricing Inputs'!$AR$23=TRUE,Inputs!$S$22,VLOOKUP($A112,CorrelationTable,2,FALSE)))</f>
        <v xml:space="preserve"> </v>
      </c>
      <c r="CV112" s="371" t="str">
        <f>IF($A112="N/A"," ",F112+G112+(D112*('Pricing Inputs'!X147)))</f>
        <v xml:space="preserve"> </v>
      </c>
      <c r="CW112" s="372" t="str">
        <f>IF($A112="N/A"," ",IF(PV=1,0,'Pricing Inputs'!Y147))</f>
        <v xml:space="preserve"> </v>
      </c>
      <c r="CX112" s="373" t="str">
        <f t="shared" si="122"/>
        <v xml:space="preserve"> </v>
      </c>
      <c r="CY112" s="417" t="str">
        <f>IF($A112="N/A"," ",(IF(MONTH(A112)&gt;=4,IF(MONTH(A112)&lt;=10,Inputs!$S$26,Inputs!$S$27),Inputs!$S$27))*$CX112)</f>
        <v xml:space="preserve"> </v>
      </c>
      <c r="CZ112" s="374" t="str">
        <f t="shared" si="170"/>
        <v xml:space="preserve"> </v>
      </c>
      <c r="DA112" s="446" t="str">
        <f t="shared" si="171"/>
        <v xml:space="preserve"> </v>
      </c>
      <c r="DB112" s="375" t="str">
        <f t="shared" si="172"/>
        <v xml:space="preserve"> </v>
      </c>
      <c r="DC112" s="375" t="str">
        <f t="shared" si="173"/>
        <v xml:space="preserve"> </v>
      </c>
      <c r="DD112" s="376" t="str">
        <f t="shared" si="174"/>
        <v xml:space="preserve"> </v>
      </c>
      <c r="DE112" s="377" t="str">
        <f t="shared" si="175"/>
        <v xml:space="preserve"> </v>
      </c>
      <c r="DF112" s="378" t="str">
        <f t="shared" si="176"/>
        <v xml:space="preserve"> </v>
      </c>
      <c r="DG112" s="379" t="str">
        <f t="shared" si="177"/>
        <v xml:space="preserve"> </v>
      </c>
      <c r="DH112" s="380" t="str">
        <f>IF($A112="N/A"," ",IF(Option=1,$D112*Inputs!$S$15*SUM(AS112:BA112),0))</f>
        <v xml:space="preserve"> </v>
      </c>
      <c r="DI112" s="381" t="str">
        <f>IF($A112="N/A"," ",IF(Option=1,$D112*Inputs!$S$16*SUM(AS112:BA112),0))</f>
        <v xml:space="preserve"> </v>
      </c>
      <c r="DJ112" s="463" t="str">
        <f t="shared" si="178"/>
        <v xml:space="preserve"> </v>
      </c>
      <c r="DK112" s="463" t="str">
        <f t="shared" si="179"/>
        <v xml:space="preserve"> </v>
      </c>
      <c r="DL112" s="463" t="str">
        <f t="shared" si="180"/>
        <v xml:space="preserve"> </v>
      </c>
      <c r="DM112" s="463" t="str">
        <f t="shared" si="181"/>
        <v xml:space="preserve"> </v>
      </c>
    </row>
    <row r="113" spans="1:117" x14ac:dyDescent="0.2">
      <c r="A113" s="343" t="str">
        <f>IF(A112="N/A","N/A",IF(EDATE(A112,1)&gt;Inputs!$S$5,"N/A",EDATE(A112,1)))</f>
        <v>N/A</v>
      </c>
      <c r="B113" s="344" t="str">
        <f t="shared" si="123"/>
        <v xml:space="preserve"> </v>
      </c>
      <c r="C113" s="345" t="str">
        <f t="shared" si="124"/>
        <v xml:space="preserve"> </v>
      </c>
      <c r="D113" s="346" t="str">
        <f t="shared" si="125"/>
        <v xml:space="preserve"> </v>
      </c>
      <c r="E113" s="347" t="str">
        <f t="shared" si="126"/>
        <v xml:space="preserve"> </v>
      </c>
      <c r="F113" s="348" t="str">
        <f t="shared" si="127"/>
        <v xml:space="preserve"> </v>
      </c>
      <c r="G113" s="348" t="str">
        <f>IF(A113="N/A"," ",Perstart/VLOOKUP(Dayrun,'Pricing Inputs'!$AQ$4:$AS$14,3)/(CY113/CX113))</f>
        <v xml:space="preserve"> </v>
      </c>
      <c r="H113" s="349" t="str">
        <f t="shared" si="128"/>
        <v xml:space="preserve"> </v>
      </c>
      <c r="I113" s="350" t="str">
        <f t="shared" si="129"/>
        <v xml:space="preserve"> </v>
      </c>
      <c r="J113" s="351" t="str">
        <f t="shared" si="130"/>
        <v xml:space="preserve"> </v>
      </c>
      <c r="K113" s="351" t="str">
        <f t="shared" si="131"/>
        <v xml:space="preserve"> </v>
      </c>
      <c r="L113" s="351" t="str">
        <f t="shared" si="132"/>
        <v xml:space="preserve"> </v>
      </c>
      <c r="M113" s="351" t="str">
        <f t="shared" si="133"/>
        <v xml:space="preserve"> </v>
      </c>
      <c r="N113" s="351" t="str">
        <f t="shared" si="134"/>
        <v xml:space="preserve"> </v>
      </c>
      <c r="O113" s="351" t="str">
        <f t="shared" si="135"/>
        <v xml:space="preserve"> </v>
      </c>
      <c r="P113" s="351" t="str">
        <f t="shared" si="136"/>
        <v xml:space="preserve"> </v>
      </c>
      <c r="Q113" s="352" t="str">
        <f t="shared" si="137"/>
        <v xml:space="preserve"> </v>
      </c>
      <c r="R113" s="353" t="str">
        <f t="shared" si="138"/>
        <v xml:space="preserve"> </v>
      </c>
      <c r="S113" s="347" t="str">
        <f t="shared" si="139"/>
        <v xml:space="preserve"> </v>
      </c>
      <c r="T113" s="347" t="str">
        <f t="shared" si="140"/>
        <v xml:space="preserve"> </v>
      </c>
      <c r="U113" s="347" t="str">
        <f t="shared" si="141"/>
        <v xml:space="preserve"> </v>
      </c>
      <c r="V113" s="347" t="str">
        <f t="shared" si="142"/>
        <v xml:space="preserve"> </v>
      </c>
      <c r="W113" s="347" t="str">
        <f t="shared" si="143"/>
        <v xml:space="preserve"> </v>
      </c>
      <c r="X113" s="347" t="str">
        <f t="shared" si="144"/>
        <v xml:space="preserve"> </v>
      </c>
      <c r="Y113" s="347" t="str">
        <f t="shared" si="145"/>
        <v xml:space="preserve"> </v>
      </c>
      <c r="Z113" s="354" t="str">
        <f t="shared" si="146"/>
        <v xml:space="preserve"> </v>
      </c>
      <c r="AA113" s="350" t="str">
        <f>IF($A113="N/A"," ",IF(Dayrun&gt;=3,(MAX(0,(_xll.xSPRDOPT(I113,($E113-'Pricing Inputs'!$X148*$D113),$CV113,0,($CN113+IF(Smile=TRUE,VLOOKUP(MAX(-5,$H113-I113),Volsmile,2),0)),$CT113,$CU113,($A113-DateToday)+15,ABS(Option-2),0)-R113))),0))</f>
        <v xml:space="preserve"> </v>
      </c>
      <c r="AB113" s="351" t="str">
        <f>IF($A113="N/A"," ",IF(Dayrun&gt;=6,MAX(0,(_xll.xSPRDOPT(J113,($E113-'Pricing Inputs'!$X148*$D113),$CV113,0,($CN113+IF(Smile=TRUE,VLOOKUP(MAX(-5,$H113-J113),Volsmile,2),0)),$CT113,$CU113,($A113-DateToday)+15,ABS(Option-2),0)-S113)),0))</f>
        <v xml:space="preserve"> </v>
      </c>
      <c r="AC113" s="351" t="str">
        <f>IF($A113="N/A"," ",IF(OR(Dayrun&lt;=2,Dayrun&gt;=9),IF(OffPeakEx=TRUE,MAX(0,(_xll.xSPRDOPT(K113,($E113-'Pricing Inputs'!$X148*$D113),$CV113,0,($CQ113+IF(Smile=TRUE,VLOOKUP(MAX(-5,$H113-K113),Volsmile,2),0)),$CT113,$CU113,($A113-DateToday)+15,ABS(Option-2),0)-T113)),0),0))</f>
        <v xml:space="preserve"> </v>
      </c>
      <c r="AD113" s="351" t="str">
        <f>IF($A113="N/A"," ",IF(OR(Dayrun=1,Dayrun=4,Dayrun=5,Dayrun=7,Dayrun=8,Dayrun=10,Dayrun=11),MAX(0,(_xll.xSPRDOPT(L113,($E113-'Pricing Inputs'!$X148*$D113),$CV113,0,($CQ113+IF(Smile=TRUE,VLOOKUP(MAX(-5,$H113-L113),Volsmile,2),0)),$CT113,$CU113,($A113-DateToday)+15,ABS(Option-2),0)-U113)),0))</f>
        <v xml:space="preserve"> </v>
      </c>
      <c r="AE113" s="351" t="str">
        <f>IF($A113="N/A"," ",IF(OR(Dayrun=1,Dayrun=7,Dayrun=8,Dayrun=10,Dayrun=11),MAX(0,(_xll.xSPRDOPT(M113,($E113-'Pricing Inputs'!$X148*$D113),$CV113,0,($CQ113+IF(Smile=TRUE,VLOOKUP(MAX(-5,$H113-M113),Volsmile,2),0)),$CT113,$CU113,($A113-DateToday)+15,ABS(Option-2),0)-V113)),0))</f>
        <v xml:space="preserve"> </v>
      </c>
      <c r="AF113" s="351" t="str">
        <f>IF($A113="N/A"," ",IF(OR(Dayrun&lt;=2,Dayrun&gt;=10),IF(OffPeakEx=TRUE,MAX(0,(_xll.xSPRDOPT(N113,($E113-'Pricing Inputs'!$X148*$D113),$CV113,0,($CQ113+IF(Smile=TRUE,VLOOKUP(MAX(-5,$H113-N113),Volsmile,2),0)),$CT113,$CU113,($A113-DateToday)+15,ABS(Option-2),0)-W113)),0),0))</f>
        <v xml:space="preserve"> </v>
      </c>
      <c r="AG113" s="351" t="str">
        <f>IF($A113="N/A"," ",IF(OR(Dayrun=1,Dayrun=5,Dayrun=8,Dayrun=11),MAX(0,(_xll.xSPRDOPT(O113,($E113-'Pricing Inputs'!$X148*$D113),$CV113,0,($CQ113+IF(Smile=TRUE,VLOOKUP(MAX(-5,$H113-O113),Volsmile,2),0)),$CT113,$CU113,($A113-DateToday)+15,ABS(Option-2),0)-X113)),0))</f>
        <v xml:space="preserve"> </v>
      </c>
      <c r="AH113" s="351" t="str">
        <f>IF($A113="N/A"," ",IF(OR(Dayrun=1,Dayrun=8,Dayrun=11),MAX(0,(_xll.xSPRDOPT(P113,($E113-'Pricing Inputs'!$X148*$D113),$CV113,0,($CQ113+IF(Smile=TRUE,VLOOKUP(MAX(-5,$H113-P113),Volsmile,2),0)),$CT113,$CU113,($A113-DateToday)+15,ABS(Option-2),0)-Y113)),0))</f>
        <v xml:space="preserve"> </v>
      </c>
      <c r="AI113" s="351" t="str">
        <f>IF($A113="N/A"," ",IF(OR(Dayrun&lt;=2,Dayrun&gt;=11),IF(OffPeakEx=TRUE,MAX(0,(_xll.xSPRDOPT(Q113,($E113-'Pricing Inputs'!$X148*$D113),$CV113,0,($CQ113+IF(Smile=TRUE,VLOOKUP(MAX(-5,$H113-Q113),Volsmile,2),0)),$CT113,$CU113,($A113-DateToday)+15,ABS(Option-2),0)-Z113)),0),0))</f>
        <v xml:space="preserve"> </v>
      </c>
      <c r="AJ113" s="355" t="str">
        <f t="shared" si="147"/>
        <v xml:space="preserve"> </v>
      </c>
      <c r="AK113" s="356" t="str">
        <f t="shared" si="148"/>
        <v xml:space="preserve"> </v>
      </c>
      <c r="AL113" s="356" t="str">
        <f t="shared" si="149"/>
        <v xml:space="preserve"> </v>
      </c>
      <c r="AM113" s="356" t="str">
        <f t="shared" si="150"/>
        <v xml:space="preserve"> </v>
      </c>
      <c r="AN113" s="356" t="str">
        <f t="shared" si="151"/>
        <v xml:space="preserve"> </v>
      </c>
      <c r="AO113" s="356" t="str">
        <f t="shared" si="152"/>
        <v xml:space="preserve"> </v>
      </c>
      <c r="AP113" s="356" t="str">
        <f t="shared" si="153"/>
        <v xml:space="preserve"> </v>
      </c>
      <c r="AQ113" s="356" t="str">
        <f t="shared" si="154"/>
        <v xml:space="preserve"> </v>
      </c>
      <c r="AR113" s="357" t="str">
        <f t="shared" si="155"/>
        <v xml:space="preserve"> </v>
      </c>
      <c r="AS113" s="364" t="str">
        <f t="shared" si="156"/>
        <v xml:space="preserve"> </v>
      </c>
      <c r="AT113" s="364" t="str">
        <f t="shared" si="157"/>
        <v xml:space="preserve"> </v>
      </c>
      <c r="AU113" s="364" t="str">
        <f t="shared" si="158"/>
        <v xml:space="preserve"> </v>
      </c>
      <c r="AV113" s="364" t="str">
        <f t="shared" si="159"/>
        <v xml:space="preserve"> </v>
      </c>
      <c r="AW113" s="364" t="str">
        <f t="shared" si="160"/>
        <v xml:space="preserve"> </v>
      </c>
      <c r="AX113" s="364" t="str">
        <f t="shared" si="161"/>
        <v xml:space="preserve"> </v>
      </c>
      <c r="AY113" s="364" t="str">
        <f t="shared" si="162"/>
        <v xml:space="preserve"> </v>
      </c>
      <c r="AZ113" s="364" t="str">
        <f t="shared" si="163"/>
        <v xml:space="preserve"> </v>
      </c>
      <c r="BA113" s="365" t="str">
        <f t="shared" si="164"/>
        <v xml:space="preserve"> </v>
      </c>
      <c r="BB113" s="461" t="str">
        <f>IF($A113="N/A"," ",IF(Dayrun&gt;=3,(MAX(0,(_xll.xSPRDOPT(I113,($E113-'Pricing Inputs'!$X148*$D113),$CV113,0,($CN113+IF(Smile=TRUE,VLOOKUP(MAX(-5,$H113-I113),Volsmile,2),0)),$CT113,$CU113,($A113-DateToday)+15,ABS(Option-2),1)*DE113*8))),0))</f>
        <v xml:space="preserve"> </v>
      </c>
      <c r="BC113" s="460" t="str">
        <f>IF($A113="N/A"," ",IF(Dayrun&gt;=6,MAX(0,(_xll.xSPRDOPT(J113,($E113-'Pricing Inputs'!$X148*$D113),$CV113,0,($CN113+IF(Smile=TRUE,VLOOKUP(MAX(-5,$H113-J113),Volsmile,2),0)),$CT113,$CU113,($A113-DateToday)+15,ABS(Option-2),1)*DE113*8)),0))</f>
        <v xml:space="preserve"> </v>
      </c>
      <c r="BD113" s="460" t="str">
        <f>IF($A113="N/A"," ",IF(OR(Dayrun&lt;=2,Dayrun&gt;=9),IF(OffPeakEx=TRUE,MAX(0,(_xll.xSPRDOPT(K113,($E113-'Pricing Inputs'!$X148*$D113),$CV113,0,($CQ113+IF(Smile=TRUE,VLOOKUP(MAX(-5,$H113-K113),Volsmile,2),0)),$CT113,$CU113,($A113-DateToday)+15,ABS(Option-2),1)*DE113*8)),0),0))</f>
        <v xml:space="preserve"> </v>
      </c>
      <c r="BE113" s="460" t="str">
        <f>IF($A113="N/A"," ",IF(OR(Dayrun=1,Dayrun=4,Dayrun=5,Dayrun=7,Dayrun=8,Dayrun=10,Dayrun=11),MAX(0,(_xll.xSPRDOPT(L113,($E113-'Pricing Inputs'!$X148*$D113),$CV113,0,($CQ113+IF(Smile=TRUE,VLOOKUP(MAX(-5,$H113-L113),Volsmile,2),0)),$CT113,$CU113,($A113-DateToday)+15,ABS(Option-2),1)*DF113*8)),0))</f>
        <v xml:space="preserve"> </v>
      </c>
      <c r="BF113" s="460" t="str">
        <f>IF($A113="N/A"," ",IF(OR(Dayrun=1,Dayrun=7,Dayrun=8,Dayrun=10,Dayrun=11),MAX(0,(_xll.xSPRDOPT(M113,($E113-'Pricing Inputs'!$X148*$D113),$CV113,0,($CQ113+IF(Smile=TRUE,VLOOKUP(MAX(-5,$H113-M113),Volsmile,2),0)),$CT113,$CU113,($A113-DateToday)+15,ABS(Option-2),1)*DF113*8)),0))</f>
        <v xml:space="preserve"> </v>
      </c>
      <c r="BG113" s="460" t="str">
        <f>IF($A113="N/A"," ",IF(OR(Dayrun&lt;=2,Dayrun&gt;=10),IF(OffPeakEx=TRUE,MAX(0,(_xll.xSPRDOPT(N113,($E113-'Pricing Inputs'!$X148*$D113),$CV113,0,($CQ113+IF(Smile=TRUE,VLOOKUP(MAX(-5,$H113-N113),Volsmile,2),0)),$CT113,$CU113,($A113-DateToday)+15,ABS(Option-2),1)*DF113*8)),0),0))</f>
        <v xml:space="preserve"> </v>
      </c>
      <c r="BH113" s="460" t="str">
        <f>IF($A113="N/A"," ",IF(OR(Dayrun=1,Dayrun=5,Dayrun=8,Dayrun=11),MAX(0,(_xll.xSPRDOPT(O113,($E113-'Pricing Inputs'!$X148*$D113),$CV113,0,($CQ113+IF(Smile=TRUE,VLOOKUP(MAX(-5,$H113-O113),Volsmile,2),0)),$CT113,$CU113,($A113-DateToday)+15,ABS(Option-2),1)*DG113*8)),0))</f>
        <v xml:space="preserve"> </v>
      </c>
      <c r="BI113" s="460" t="str">
        <f>IF($A113="N/A"," ",IF(OR(Dayrun=1,Dayrun=8,Dayrun=11),MAX(0,(_xll.xSPRDOPT(P113,($E113-'Pricing Inputs'!$X148*$D113),$CV113,0,($CQ113+IF(Smile=TRUE,VLOOKUP(MAX(-5,$H113-P113),Volsmile,2),0)),$CT113,$CU113,($A113-DateToday)+15,ABS(Option-2),1)*DG113*8)),0))</f>
        <v xml:space="preserve"> </v>
      </c>
      <c r="BJ113" s="462" t="str">
        <f>IF($A113="N/A"," ",IF(OR(Dayrun&lt;=2,Dayrun&gt;=11),IF(OffPeakEx=TRUE,MAX(0,(_xll.xSPRDOPT(Q113,($E113-'Pricing Inputs'!$X148*$D113),$CV113,0,($CQ113+IF(Smile=TRUE,VLOOKUP(MAX(-5,$H113-Q113),Volsmile,2),0)),$CT113,$CU113,($A113-DateToday)+15,ABS(Option-2),1)*DG113*8)),0),0))</f>
        <v xml:space="preserve"> </v>
      </c>
      <c r="BK113" s="358" t="str">
        <f t="shared" si="91"/>
        <v xml:space="preserve"> </v>
      </c>
      <c r="BL113" s="359" t="str">
        <f t="shared" si="92"/>
        <v xml:space="preserve"> </v>
      </c>
      <c r="BM113" s="359" t="str">
        <f t="shared" si="93"/>
        <v xml:space="preserve"> </v>
      </c>
      <c r="BN113" s="359" t="str">
        <f t="shared" si="94"/>
        <v xml:space="preserve"> </v>
      </c>
      <c r="BO113" s="359" t="str">
        <f t="shared" si="95"/>
        <v xml:space="preserve"> </v>
      </c>
      <c r="BP113" s="359" t="str">
        <f t="shared" si="96"/>
        <v xml:space="preserve"> </v>
      </c>
      <c r="BQ113" s="359" t="str">
        <f t="shared" si="97"/>
        <v xml:space="preserve"> </v>
      </c>
      <c r="BR113" s="359" t="str">
        <f t="shared" si="98"/>
        <v xml:space="preserve"> </v>
      </c>
      <c r="BS113" s="360" t="str">
        <f t="shared" si="99"/>
        <v xml:space="preserve"> </v>
      </c>
      <c r="BT113" s="361" t="str">
        <f t="shared" si="100"/>
        <v xml:space="preserve"> </v>
      </c>
      <c r="BU113" s="362" t="str">
        <f t="shared" si="101"/>
        <v xml:space="preserve"> </v>
      </c>
      <c r="BV113" s="362" t="str">
        <f t="shared" si="102"/>
        <v xml:space="preserve"> </v>
      </c>
      <c r="BW113" s="362" t="str">
        <f t="shared" si="103"/>
        <v xml:space="preserve"> </v>
      </c>
      <c r="BX113" s="362" t="str">
        <f t="shared" si="104"/>
        <v xml:space="preserve"> </v>
      </c>
      <c r="BY113" s="362" t="str">
        <f t="shared" si="105"/>
        <v xml:space="preserve"> </v>
      </c>
      <c r="BZ113" s="362" t="str">
        <f t="shared" si="106"/>
        <v xml:space="preserve"> </v>
      </c>
      <c r="CA113" s="362" t="str">
        <f t="shared" si="107"/>
        <v xml:space="preserve"> </v>
      </c>
      <c r="CB113" s="363" t="str">
        <f t="shared" si="108"/>
        <v xml:space="preserve"> </v>
      </c>
      <c r="CC113" s="366" t="str">
        <f t="shared" si="109"/>
        <v xml:space="preserve"> </v>
      </c>
      <c r="CD113" s="367" t="str">
        <f t="shared" si="110"/>
        <v xml:space="preserve"> </v>
      </c>
      <c r="CE113" s="367" t="str">
        <f t="shared" si="111"/>
        <v xml:space="preserve"> </v>
      </c>
      <c r="CF113" s="367" t="str">
        <f t="shared" si="112"/>
        <v xml:space="preserve"> </v>
      </c>
      <c r="CG113" s="367" t="str">
        <f t="shared" si="113"/>
        <v xml:space="preserve"> </v>
      </c>
      <c r="CH113" s="367" t="str">
        <f t="shared" si="114"/>
        <v xml:space="preserve"> </v>
      </c>
      <c r="CI113" s="367" t="str">
        <f t="shared" si="115"/>
        <v xml:space="preserve"> </v>
      </c>
      <c r="CJ113" s="367" t="str">
        <f t="shared" si="116"/>
        <v xml:space="preserve"> </v>
      </c>
      <c r="CK113" s="368" t="str">
        <f t="shared" si="117"/>
        <v xml:space="preserve"> </v>
      </c>
      <c r="CL113" s="369" t="str">
        <f t="shared" si="118"/>
        <v xml:space="preserve"> </v>
      </c>
      <c r="CM113" s="370" t="str">
        <f t="shared" si="165"/>
        <v xml:space="preserve"> </v>
      </c>
      <c r="CN113" s="370" t="str">
        <f t="shared" si="166"/>
        <v xml:space="preserve"> </v>
      </c>
      <c r="CO113" s="370" t="str">
        <f t="shared" si="167"/>
        <v xml:space="preserve"> </v>
      </c>
      <c r="CP113" s="370" t="str">
        <f t="shared" si="168"/>
        <v xml:space="preserve"> </v>
      </c>
      <c r="CQ113" s="370" t="str">
        <f t="shared" si="169"/>
        <v xml:space="preserve"> </v>
      </c>
      <c r="CR113" s="370" t="str">
        <f t="shared" si="119"/>
        <v xml:space="preserve"> </v>
      </c>
      <c r="CS113" s="370" t="str">
        <f t="shared" si="120"/>
        <v xml:space="preserve"> </v>
      </c>
      <c r="CT113" s="370" t="str">
        <f t="shared" si="121"/>
        <v xml:space="preserve"> </v>
      </c>
      <c r="CU113" s="370" t="str">
        <f>IF($A113="N/A"," ",IF('Pricing Inputs'!$AR$23=TRUE,Inputs!$S$22,VLOOKUP($A113,CorrelationTable,2,FALSE)))</f>
        <v xml:space="preserve"> </v>
      </c>
      <c r="CV113" s="371" t="str">
        <f>IF($A113="N/A"," ",F113+G113+(D113*('Pricing Inputs'!X148)))</f>
        <v xml:space="preserve"> </v>
      </c>
      <c r="CW113" s="372" t="str">
        <f>IF($A113="N/A"," ",IF(PV=1,0,'Pricing Inputs'!Y148))</f>
        <v xml:space="preserve"> </v>
      </c>
      <c r="CX113" s="373" t="str">
        <f t="shared" si="122"/>
        <v xml:space="preserve"> </v>
      </c>
      <c r="CY113" s="417" t="str">
        <f>IF($A113="N/A"," ",(IF(MONTH(A113)&gt;=4,IF(MONTH(A113)&lt;=10,Inputs!$S$26,Inputs!$S$27),Inputs!$S$27))*$CX113)</f>
        <v xml:space="preserve"> </v>
      </c>
      <c r="CZ113" s="374" t="str">
        <f t="shared" si="170"/>
        <v xml:space="preserve"> </v>
      </c>
      <c r="DA113" s="446" t="str">
        <f t="shared" si="171"/>
        <v xml:space="preserve"> </v>
      </c>
      <c r="DB113" s="375" t="str">
        <f t="shared" si="172"/>
        <v xml:space="preserve"> </v>
      </c>
      <c r="DC113" s="375" t="str">
        <f t="shared" si="173"/>
        <v xml:space="preserve"> </v>
      </c>
      <c r="DD113" s="376" t="str">
        <f t="shared" si="174"/>
        <v xml:space="preserve"> </v>
      </c>
      <c r="DE113" s="377" t="str">
        <f t="shared" si="175"/>
        <v xml:space="preserve"> </v>
      </c>
      <c r="DF113" s="378" t="str">
        <f t="shared" si="176"/>
        <v xml:space="preserve"> </v>
      </c>
      <c r="DG113" s="379" t="str">
        <f t="shared" si="177"/>
        <v xml:space="preserve"> </v>
      </c>
      <c r="DH113" s="380" t="str">
        <f>IF($A113="N/A"," ",IF(Option=1,$D113*Inputs!$S$15*SUM(AS113:BA113),0))</f>
        <v xml:space="preserve"> </v>
      </c>
      <c r="DI113" s="381" t="str">
        <f>IF($A113="N/A"," ",IF(Option=1,$D113*Inputs!$S$16*SUM(AS113:BA113),0))</f>
        <v xml:space="preserve"> </v>
      </c>
      <c r="DJ113" s="463" t="str">
        <f t="shared" si="178"/>
        <v xml:space="preserve"> </v>
      </c>
      <c r="DK113" s="463" t="str">
        <f t="shared" si="179"/>
        <v xml:space="preserve"> </v>
      </c>
      <c r="DL113" s="463" t="str">
        <f t="shared" si="180"/>
        <v xml:space="preserve"> </v>
      </c>
      <c r="DM113" s="463" t="str">
        <f t="shared" si="181"/>
        <v xml:space="preserve"> </v>
      </c>
    </row>
    <row r="114" spans="1:117" x14ac:dyDescent="0.2">
      <c r="A114" s="343" t="str">
        <f>IF(A113="N/A","N/A",IF(EDATE(A113,1)&gt;Inputs!$S$5,"N/A",EDATE(A113,1)))</f>
        <v>N/A</v>
      </c>
      <c r="B114" s="344" t="str">
        <f t="shared" si="123"/>
        <v xml:space="preserve"> </v>
      </c>
      <c r="C114" s="345" t="str">
        <f t="shared" si="124"/>
        <v xml:space="preserve"> </v>
      </c>
      <c r="D114" s="346" t="str">
        <f t="shared" si="125"/>
        <v xml:space="preserve"> </v>
      </c>
      <c r="E114" s="347" t="str">
        <f t="shared" si="126"/>
        <v xml:space="preserve"> </v>
      </c>
      <c r="F114" s="348" t="str">
        <f t="shared" si="127"/>
        <v xml:space="preserve"> </v>
      </c>
      <c r="G114" s="348" t="str">
        <f>IF(A114="N/A"," ",Perstart/VLOOKUP(Dayrun,'Pricing Inputs'!$AQ$4:$AS$14,3)/(CY114/CX114))</f>
        <v xml:space="preserve"> </v>
      </c>
      <c r="H114" s="349" t="str">
        <f t="shared" si="128"/>
        <v xml:space="preserve"> </v>
      </c>
      <c r="I114" s="350" t="str">
        <f t="shared" si="129"/>
        <v xml:space="preserve"> </v>
      </c>
      <c r="J114" s="351" t="str">
        <f t="shared" si="130"/>
        <v xml:space="preserve"> </v>
      </c>
      <c r="K114" s="351" t="str">
        <f t="shared" si="131"/>
        <v xml:space="preserve"> </v>
      </c>
      <c r="L114" s="351" t="str">
        <f t="shared" si="132"/>
        <v xml:space="preserve"> </v>
      </c>
      <c r="M114" s="351" t="str">
        <f t="shared" si="133"/>
        <v xml:space="preserve"> </v>
      </c>
      <c r="N114" s="351" t="str">
        <f t="shared" si="134"/>
        <v xml:space="preserve"> </v>
      </c>
      <c r="O114" s="351" t="str">
        <f t="shared" si="135"/>
        <v xml:space="preserve"> </v>
      </c>
      <c r="P114" s="351" t="str">
        <f t="shared" si="136"/>
        <v xml:space="preserve"> </v>
      </c>
      <c r="Q114" s="352" t="str">
        <f t="shared" si="137"/>
        <v xml:space="preserve"> </v>
      </c>
      <c r="R114" s="353" t="str">
        <f t="shared" si="138"/>
        <v xml:space="preserve"> </v>
      </c>
      <c r="S114" s="347" t="str">
        <f t="shared" si="139"/>
        <v xml:space="preserve"> </v>
      </c>
      <c r="T114" s="347" t="str">
        <f t="shared" si="140"/>
        <v xml:space="preserve"> </v>
      </c>
      <c r="U114" s="347" t="str">
        <f t="shared" si="141"/>
        <v xml:space="preserve"> </v>
      </c>
      <c r="V114" s="347" t="str">
        <f t="shared" si="142"/>
        <v xml:space="preserve"> </v>
      </c>
      <c r="W114" s="347" t="str">
        <f t="shared" si="143"/>
        <v xml:space="preserve"> </v>
      </c>
      <c r="X114" s="347" t="str">
        <f t="shared" si="144"/>
        <v xml:space="preserve"> </v>
      </c>
      <c r="Y114" s="347" t="str">
        <f t="shared" si="145"/>
        <v xml:space="preserve"> </v>
      </c>
      <c r="Z114" s="354" t="str">
        <f t="shared" si="146"/>
        <v xml:space="preserve"> </v>
      </c>
      <c r="AA114" s="350" t="str">
        <f>IF($A114="N/A"," ",IF(Dayrun&gt;=3,(MAX(0,(_xll.xSPRDOPT(I114,($E114-'Pricing Inputs'!$X149*$D114),$CV114,0,($CN114+IF(Smile=TRUE,VLOOKUP(MAX(-5,$H114-I114),Volsmile,2),0)),$CT114,$CU114,($A114-DateToday)+15,ABS(Option-2),0)-R114))),0))</f>
        <v xml:space="preserve"> </v>
      </c>
      <c r="AB114" s="351" t="str">
        <f>IF($A114="N/A"," ",IF(Dayrun&gt;=6,MAX(0,(_xll.xSPRDOPT(J114,($E114-'Pricing Inputs'!$X149*$D114),$CV114,0,($CN114+IF(Smile=TRUE,VLOOKUP(MAX(-5,$H114-J114),Volsmile,2),0)),$CT114,$CU114,($A114-DateToday)+15,ABS(Option-2),0)-S114)),0))</f>
        <v xml:space="preserve"> </v>
      </c>
      <c r="AC114" s="351" t="str">
        <f>IF($A114="N/A"," ",IF(OR(Dayrun&lt;=2,Dayrun&gt;=9),IF(OffPeakEx=TRUE,MAX(0,(_xll.xSPRDOPT(K114,($E114-'Pricing Inputs'!$X149*$D114),$CV114,0,($CQ114+IF(Smile=TRUE,VLOOKUP(MAX(-5,$H114-K114),Volsmile,2),0)),$CT114,$CU114,($A114-DateToday)+15,ABS(Option-2),0)-T114)),0),0))</f>
        <v xml:space="preserve"> </v>
      </c>
      <c r="AD114" s="351" t="str">
        <f>IF($A114="N/A"," ",IF(OR(Dayrun=1,Dayrun=4,Dayrun=5,Dayrun=7,Dayrun=8,Dayrun=10,Dayrun=11),MAX(0,(_xll.xSPRDOPT(L114,($E114-'Pricing Inputs'!$X149*$D114),$CV114,0,($CQ114+IF(Smile=TRUE,VLOOKUP(MAX(-5,$H114-L114),Volsmile,2),0)),$CT114,$CU114,($A114-DateToday)+15,ABS(Option-2),0)-U114)),0))</f>
        <v xml:space="preserve"> </v>
      </c>
      <c r="AE114" s="351" t="str">
        <f>IF($A114="N/A"," ",IF(OR(Dayrun=1,Dayrun=7,Dayrun=8,Dayrun=10,Dayrun=11),MAX(0,(_xll.xSPRDOPT(M114,($E114-'Pricing Inputs'!$X149*$D114),$CV114,0,($CQ114+IF(Smile=TRUE,VLOOKUP(MAX(-5,$H114-M114),Volsmile,2),0)),$CT114,$CU114,($A114-DateToday)+15,ABS(Option-2),0)-V114)),0))</f>
        <v xml:space="preserve"> </v>
      </c>
      <c r="AF114" s="351" t="str">
        <f>IF($A114="N/A"," ",IF(OR(Dayrun&lt;=2,Dayrun&gt;=10),IF(OffPeakEx=TRUE,MAX(0,(_xll.xSPRDOPT(N114,($E114-'Pricing Inputs'!$X149*$D114),$CV114,0,($CQ114+IF(Smile=TRUE,VLOOKUP(MAX(-5,$H114-N114),Volsmile,2),0)),$CT114,$CU114,($A114-DateToday)+15,ABS(Option-2),0)-W114)),0),0))</f>
        <v xml:space="preserve"> </v>
      </c>
      <c r="AG114" s="351" t="str">
        <f>IF($A114="N/A"," ",IF(OR(Dayrun=1,Dayrun=5,Dayrun=8,Dayrun=11),MAX(0,(_xll.xSPRDOPT(O114,($E114-'Pricing Inputs'!$X149*$D114),$CV114,0,($CQ114+IF(Smile=TRUE,VLOOKUP(MAX(-5,$H114-O114),Volsmile,2),0)),$CT114,$CU114,($A114-DateToday)+15,ABS(Option-2),0)-X114)),0))</f>
        <v xml:space="preserve"> </v>
      </c>
      <c r="AH114" s="351" t="str">
        <f>IF($A114="N/A"," ",IF(OR(Dayrun=1,Dayrun=8,Dayrun=11),MAX(0,(_xll.xSPRDOPT(P114,($E114-'Pricing Inputs'!$X149*$D114),$CV114,0,($CQ114+IF(Smile=TRUE,VLOOKUP(MAX(-5,$H114-P114),Volsmile,2),0)),$CT114,$CU114,($A114-DateToday)+15,ABS(Option-2),0)-Y114)),0))</f>
        <v xml:space="preserve"> </v>
      </c>
      <c r="AI114" s="351" t="str">
        <f>IF($A114="N/A"," ",IF(OR(Dayrun&lt;=2,Dayrun&gt;=11),IF(OffPeakEx=TRUE,MAX(0,(_xll.xSPRDOPT(Q114,($E114-'Pricing Inputs'!$X149*$D114),$CV114,0,($CQ114+IF(Smile=TRUE,VLOOKUP(MAX(-5,$H114-Q114),Volsmile,2),0)),$CT114,$CU114,($A114-DateToday)+15,ABS(Option-2),0)-Z114)),0),0))</f>
        <v xml:space="preserve"> </v>
      </c>
      <c r="AJ114" s="355" t="str">
        <f t="shared" si="147"/>
        <v xml:space="preserve"> </v>
      </c>
      <c r="AK114" s="356" t="str">
        <f t="shared" si="148"/>
        <v xml:space="preserve"> </v>
      </c>
      <c r="AL114" s="356" t="str">
        <f t="shared" si="149"/>
        <v xml:space="preserve"> </v>
      </c>
      <c r="AM114" s="356" t="str">
        <f t="shared" si="150"/>
        <v xml:space="preserve"> </v>
      </c>
      <c r="AN114" s="356" t="str">
        <f t="shared" si="151"/>
        <v xml:space="preserve"> </v>
      </c>
      <c r="AO114" s="356" t="str">
        <f t="shared" si="152"/>
        <v xml:space="preserve"> </v>
      </c>
      <c r="AP114" s="356" t="str">
        <f t="shared" si="153"/>
        <v xml:space="preserve"> </v>
      </c>
      <c r="AQ114" s="356" t="str">
        <f t="shared" si="154"/>
        <v xml:space="preserve"> </v>
      </c>
      <c r="AR114" s="357" t="str">
        <f t="shared" si="155"/>
        <v xml:space="preserve"> </v>
      </c>
      <c r="AS114" s="364" t="str">
        <f t="shared" si="156"/>
        <v xml:space="preserve"> </v>
      </c>
      <c r="AT114" s="364" t="str">
        <f t="shared" si="157"/>
        <v xml:space="preserve"> </v>
      </c>
      <c r="AU114" s="364" t="str">
        <f t="shared" si="158"/>
        <v xml:space="preserve"> </v>
      </c>
      <c r="AV114" s="364" t="str">
        <f t="shared" si="159"/>
        <v xml:space="preserve"> </v>
      </c>
      <c r="AW114" s="364" t="str">
        <f t="shared" si="160"/>
        <v xml:space="preserve"> </v>
      </c>
      <c r="AX114" s="364" t="str">
        <f t="shared" si="161"/>
        <v xml:space="preserve"> </v>
      </c>
      <c r="AY114" s="364" t="str">
        <f t="shared" si="162"/>
        <v xml:space="preserve"> </v>
      </c>
      <c r="AZ114" s="364" t="str">
        <f t="shared" si="163"/>
        <v xml:space="preserve"> </v>
      </c>
      <c r="BA114" s="365" t="str">
        <f t="shared" si="164"/>
        <v xml:space="preserve"> </v>
      </c>
      <c r="BB114" s="461" t="str">
        <f>IF($A114="N/A"," ",IF(Dayrun&gt;=3,(MAX(0,(_xll.xSPRDOPT(I114,($E114-'Pricing Inputs'!$X149*$D114),$CV114,0,($CN114+IF(Smile=TRUE,VLOOKUP(MAX(-5,$H114-I114),Volsmile,2),0)),$CT114,$CU114,($A114-DateToday)+15,ABS(Option-2),1)*DE114*8))),0))</f>
        <v xml:space="preserve"> </v>
      </c>
      <c r="BC114" s="460" t="str">
        <f>IF($A114="N/A"," ",IF(Dayrun&gt;=6,MAX(0,(_xll.xSPRDOPT(J114,($E114-'Pricing Inputs'!$X149*$D114),$CV114,0,($CN114+IF(Smile=TRUE,VLOOKUP(MAX(-5,$H114-J114),Volsmile,2),0)),$CT114,$CU114,($A114-DateToday)+15,ABS(Option-2),1)*DE114*8)),0))</f>
        <v xml:space="preserve"> </v>
      </c>
      <c r="BD114" s="460" t="str">
        <f>IF($A114="N/A"," ",IF(OR(Dayrun&lt;=2,Dayrun&gt;=9),IF(OffPeakEx=TRUE,MAX(0,(_xll.xSPRDOPT(K114,($E114-'Pricing Inputs'!$X149*$D114),$CV114,0,($CQ114+IF(Smile=TRUE,VLOOKUP(MAX(-5,$H114-K114),Volsmile,2),0)),$CT114,$CU114,($A114-DateToday)+15,ABS(Option-2),1)*DE114*8)),0),0))</f>
        <v xml:space="preserve"> </v>
      </c>
      <c r="BE114" s="460" t="str">
        <f>IF($A114="N/A"," ",IF(OR(Dayrun=1,Dayrun=4,Dayrun=5,Dayrun=7,Dayrun=8,Dayrun=10,Dayrun=11),MAX(0,(_xll.xSPRDOPT(L114,($E114-'Pricing Inputs'!$X149*$D114),$CV114,0,($CQ114+IF(Smile=TRUE,VLOOKUP(MAX(-5,$H114-L114),Volsmile,2),0)),$CT114,$CU114,($A114-DateToday)+15,ABS(Option-2),1)*DF114*8)),0))</f>
        <v xml:space="preserve"> </v>
      </c>
      <c r="BF114" s="460" t="str">
        <f>IF($A114="N/A"," ",IF(OR(Dayrun=1,Dayrun=7,Dayrun=8,Dayrun=10,Dayrun=11),MAX(0,(_xll.xSPRDOPT(M114,($E114-'Pricing Inputs'!$X149*$D114),$CV114,0,($CQ114+IF(Smile=TRUE,VLOOKUP(MAX(-5,$H114-M114),Volsmile,2),0)),$CT114,$CU114,($A114-DateToday)+15,ABS(Option-2),1)*DF114*8)),0))</f>
        <v xml:space="preserve"> </v>
      </c>
      <c r="BG114" s="460" t="str">
        <f>IF($A114="N/A"," ",IF(OR(Dayrun&lt;=2,Dayrun&gt;=10),IF(OffPeakEx=TRUE,MAX(0,(_xll.xSPRDOPT(N114,($E114-'Pricing Inputs'!$X149*$D114),$CV114,0,($CQ114+IF(Smile=TRUE,VLOOKUP(MAX(-5,$H114-N114),Volsmile,2),0)),$CT114,$CU114,($A114-DateToday)+15,ABS(Option-2),1)*DF114*8)),0),0))</f>
        <v xml:space="preserve"> </v>
      </c>
      <c r="BH114" s="460" t="str">
        <f>IF($A114="N/A"," ",IF(OR(Dayrun=1,Dayrun=5,Dayrun=8,Dayrun=11),MAX(0,(_xll.xSPRDOPT(O114,($E114-'Pricing Inputs'!$X149*$D114),$CV114,0,($CQ114+IF(Smile=TRUE,VLOOKUP(MAX(-5,$H114-O114),Volsmile,2),0)),$CT114,$CU114,($A114-DateToday)+15,ABS(Option-2),1)*DG114*8)),0))</f>
        <v xml:space="preserve"> </v>
      </c>
      <c r="BI114" s="460" t="str">
        <f>IF($A114="N/A"," ",IF(OR(Dayrun=1,Dayrun=8,Dayrun=11),MAX(0,(_xll.xSPRDOPT(P114,($E114-'Pricing Inputs'!$X149*$D114),$CV114,0,($CQ114+IF(Smile=TRUE,VLOOKUP(MAX(-5,$H114-P114),Volsmile,2),0)),$CT114,$CU114,($A114-DateToday)+15,ABS(Option-2),1)*DG114*8)),0))</f>
        <v xml:space="preserve"> </v>
      </c>
      <c r="BJ114" s="462" t="str">
        <f>IF($A114="N/A"," ",IF(OR(Dayrun&lt;=2,Dayrun&gt;=11),IF(OffPeakEx=TRUE,MAX(0,(_xll.xSPRDOPT(Q114,($E114-'Pricing Inputs'!$X149*$D114),$CV114,0,($CQ114+IF(Smile=TRUE,VLOOKUP(MAX(-5,$H114-Q114),Volsmile,2),0)),$CT114,$CU114,($A114-DateToday)+15,ABS(Option-2),1)*DG114*8)),0),0))</f>
        <v xml:space="preserve"> </v>
      </c>
      <c r="BK114" s="358" t="str">
        <f t="shared" si="91"/>
        <v xml:space="preserve"> </v>
      </c>
      <c r="BL114" s="359" t="str">
        <f t="shared" si="92"/>
        <v xml:space="preserve"> </v>
      </c>
      <c r="BM114" s="359" t="str">
        <f t="shared" si="93"/>
        <v xml:space="preserve"> </v>
      </c>
      <c r="BN114" s="359" t="str">
        <f t="shared" si="94"/>
        <v xml:space="preserve"> </v>
      </c>
      <c r="BO114" s="359" t="str">
        <f t="shared" si="95"/>
        <v xml:space="preserve"> </v>
      </c>
      <c r="BP114" s="359" t="str">
        <f t="shared" si="96"/>
        <v xml:space="preserve"> </v>
      </c>
      <c r="BQ114" s="359" t="str">
        <f t="shared" si="97"/>
        <v xml:space="preserve"> </v>
      </c>
      <c r="BR114" s="359" t="str">
        <f t="shared" si="98"/>
        <v xml:space="preserve"> </v>
      </c>
      <c r="BS114" s="360" t="str">
        <f t="shared" si="99"/>
        <v xml:space="preserve"> </v>
      </c>
      <c r="BT114" s="361" t="str">
        <f t="shared" si="100"/>
        <v xml:space="preserve"> </v>
      </c>
      <c r="BU114" s="362" t="str">
        <f t="shared" si="101"/>
        <v xml:space="preserve"> </v>
      </c>
      <c r="BV114" s="362" t="str">
        <f t="shared" si="102"/>
        <v xml:space="preserve"> </v>
      </c>
      <c r="BW114" s="362" t="str">
        <f t="shared" si="103"/>
        <v xml:space="preserve"> </v>
      </c>
      <c r="BX114" s="362" t="str">
        <f t="shared" si="104"/>
        <v xml:space="preserve"> </v>
      </c>
      <c r="BY114" s="362" t="str">
        <f t="shared" si="105"/>
        <v xml:space="preserve"> </v>
      </c>
      <c r="BZ114" s="362" t="str">
        <f t="shared" si="106"/>
        <v xml:space="preserve"> </v>
      </c>
      <c r="CA114" s="362" t="str">
        <f t="shared" si="107"/>
        <v xml:space="preserve"> </v>
      </c>
      <c r="CB114" s="363" t="str">
        <f t="shared" si="108"/>
        <v xml:space="preserve"> </v>
      </c>
      <c r="CC114" s="366" t="str">
        <f t="shared" si="109"/>
        <v xml:space="preserve"> </v>
      </c>
      <c r="CD114" s="367" t="str">
        <f t="shared" si="110"/>
        <v xml:space="preserve"> </v>
      </c>
      <c r="CE114" s="367" t="str">
        <f t="shared" si="111"/>
        <v xml:space="preserve"> </v>
      </c>
      <c r="CF114" s="367" t="str">
        <f t="shared" si="112"/>
        <v xml:space="preserve"> </v>
      </c>
      <c r="CG114" s="367" t="str">
        <f t="shared" si="113"/>
        <v xml:space="preserve"> </v>
      </c>
      <c r="CH114" s="367" t="str">
        <f t="shared" si="114"/>
        <v xml:space="preserve"> </v>
      </c>
      <c r="CI114" s="367" t="str">
        <f t="shared" si="115"/>
        <v xml:space="preserve"> </v>
      </c>
      <c r="CJ114" s="367" t="str">
        <f t="shared" si="116"/>
        <v xml:space="preserve"> </v>
      </c>
      <c r="CK114" s="368" t="str">
        <f t="shared" si="117"/>
        <v xml:space="preserve"> </v>
      </c>
      <c r="CL114" s="369" t="str">
        <f t="shared" si="118"/>
        <v xml:space="preserve"> </v>
      </c>
      <c r="CM114" s="370" t="str">
        <f t="shared" si="165"/>
        <v xml:space="preserve"> </v>
      </c>
      <c r="CN114" s="370" t="str">
        <f t="shared" si="166"/>
        <v xml:space="preserve"> </v>
      </c>
      <c r="CO114" s="370" t="str">
        <f t="shared" si="167"/>
        <v xml:space="preserve"> </v>
      </c>
      <c r="CP114" s="370" t="str">
        <f t="shared" si="168"/>
        <v xml:space="preserve"> </v>
      </c>
      <c r="CQ114" s="370" t="str">
        <f t="shared" si="169"/>
        <v xml:space="preserve"> </v>
      </c>
      <c r="CR114" s="370" t="str">
        <f t="shared" si="119"/>
        <v xml:space="preserve"> </v>
      </c>
      <c r="CS114" s="370" t="str">
        <f t="shared" si="120"/>
        <v xml:space="preserve"> </v>
      </c>
      <c r="CT114" s="370" t="str">
        <f t="shared" si="121"/>
        <v xml:space="preserve"> </v>
      </c>
      <c r="CU114" s="370" t="str">
        <f>IF($A114="N/A"," ",IF('Pricing Inputs'!$AR$23=TRUE,Inputs!$S$22,VLOOKUP($A114,CorrelationTable,2,FALSE)))</f>
        <v xml:space="preserve"> </v>
      </c>
      <c r="CV114" s="371" t="str">
        <f>IF($A114="N/A"," ",F114+G114+(D114*('Pricing Inputs'!X149)))</f>
        <v xml:space="preserve"> </v>
      </c>
      <c r="CW114" s="372" t="str">
        <f>IF($A114="N/A"," ",IF(PV=1,0,'Pricing Inputs'!Y149))</f>
        <v xml:space="preserve"> </v>
      </c>
      <c r="CX114" s="373" t="str">
        <f t="shared" si="122"/>
        <v xml:space="preserve"> </v>
      </c>
      <c r="CY114" s="417" t="str">
        <f>IF($A114="N/A"," ",(IF(MONTH(A114)&gt;=4,IF(MONTH(A114)&lt;=10,Inputs!$S$26,Inputs!$S$27),Inputs!$S$27))*$CX114)</f>
        <v xml:space="preserve"> </v>
      </c>
      <c r="CZ114" s="374" t="str">
        <f t="shared" si="170"/>
        <v xml:space="preserve"> </v>
      </c>
      <c r="DA114" s="446" t="str">
        <f t="shared" si="171"/>
        <v xml:space="preserve"> </v>
      </c>
      <c r="DB114" s="375" t="str">
        <f t="shared" si="172"/>
        <v xml:space="preserve"> </v>
      </c>
      <c r="DC114" s="375" t="str">
        <f t="shared" si="173"/>
        <v xml:space="preserve"> </v>
      </c>
      <c r="DD114" s="376" t="str">
        <f t="shared" si="174"/>
        <v xml:space="preserve"> </v>
      </c>
      <c r="DE114" s="377" t="str">
        <f t="shared" si="175"/>
        <v xml:space="preserve"> </v>
      </c>
      <c r="DF114" s="378" t="str">
        <f t="shared" si="176"/>
        <v xml:space="preserve"> </v>
      </c>
      <c r="DG114" s="379" t="str">
        <f t="shared" si="177"/>
        <v xml:space="preserve"> </v>
      </c>
      <c r="DH114" s="380" t="str">
        <f>IF($A114="N/A"," ",IF(Option=1,$D114*Inputs!$S$15*SUM(AS114:BA114),0))</f>
        <v xml:space="preserve"> </v>
      </c>
      <c r="DI114" s="381" t="str">
        <f>IF($A114="N/A"," ",IF(Option=1,$D114*Inputs!$S$16*SUM(AS114:BA114),0))</f>
        <v xml:space="preserve"> </v>
      </c>
      <c r="DJ114" s="463" t="str">
        <f t="shared" si="178"/>
        <v xml:space="preserve"> </v>
      </c>
      <c r="DK114" s="463" t="str">
        <f t="shared" si="179"/>
        <v xml:space="preserve"> </v>
      </c>
      <c r="DL114" s="463" t="str">
        <f t="shared" si="180"/>
        <v xml:space="preserve"> </v>
      </c>
      <c r="DM114" s="463" t="str">
        <f t="shared" si="181"/>
        <v xml:space="preserve"> </v>
      </c>
    </row>
    <row r="115" spans="1:117" x14ac:dyDescent="0.2">
      <c r="A115" s="343" t="str">
        <f>IF(A114="N/A","N/A",IF(EDATE(A114,1)&gt;Inputs!$S$5,"N/A",EDATE(A114,1)))</f>
        <v>N/A</v>
      </c>
      <c r="B115" s="344" t="str">
        <f t="shared" si="123"/>
        <v xml:space="preserve"> </v>
      </c>
      <c r="C115" s="345" t="str">
        <f t="shared" si="124"/>
        <v xml:space="preserve"> </v>
      </c>
      <c r="D115" s="346" t="str">
        <f t="shared" si="125"/>
        <v xml:space="preserve"> </v>
      </c>
      <c r="E115" s="347" t="str">
        <f t="shared" si="126"/>
        <v xml:space="preserve"> </v>
      </c>
      <c r="F115" s="348" t="str">
        <f t="shared" si="127"/>
        <v xml:space="preserve"> </v>
      </c>
      <c r="G115" s="348" t="str">
        <f>IF(A115="N/A"," ",Perstart/VLOOKUP(Dayrun,'Pricing Inputs'!$AQ$4:$AS$14,3)/(CY115/CX115))</f>
        <v xml:space="preserve"> </v>
      </c>
      <c r="H115" s="349" t="str">
        <f t="shared" si="128"/>
        <v xml:space="preserve"> </v>
      </c>
      <c r="I115" s="350" t="str">
        <f t="shared" si="129"/>
        <v xml:space="preserve"> </v>
      </c>
      <c r="J115" s="351" t="str">
        <f t="shared" si="130"/>
        <v xml:space="preserve"> </v>
      </c>
      <c r="K115" s="351" t="str">
        <f t="shared" si="131"/>
        <v xml:space="preserve"> </v>
      </c>
      <c r="L115" s="351" t="str">
        <f t="shared" si="132"/>
        <v xml:space="preserve"> </v>
      </c>
      <c r="M115" s="351" t="str">
        <f t="shared" si="133"/>
        <v xml:space="preserve"> </v>
      </c>
      <c r="N115" s="351" t="str">
        <f t="shared" si="134"/>
        <v xml:space="preserve"> </v>
      </c>
      <c r="O115" s="351" t="str">
        <f t="shared" si="135"/>
        <v xml:space="preserve"> </v>
      </c>
      <c r="P115" s="351" t="str">
        <f t="shared" si="136"/>
        <v xml:space="preserve"> </v>
      </c>
      <c r="Q115" s="352" t="str">
        <f t="shared" si="137"/>
        <v xml:space="preserve"> </v>
      </c>
      <c r="R115" s="353" t="str">
        <f t="shared" si="138"/>
        <v xml:space="preserve"> </v>
      </c>
      <c r="S115" s="347" t="str">
        <f t="shared" si="139"/>
        <v xml:space="preserve"> </v>
      </c>
      <c r="T115" s="347" t="str">
        <f t="shared" si="140"/>
        <v xml:space="preserve"> </v>
      </c>
      <c r="U115" s="347" t="str">
        <f t="shared" si="141"/>
        <v xml:space="preserve"> </v>
      </c>
      <c r="V115" s="347" t="str">
        <f t="shared" si="142"/>
        <v xml:space="preserve"> </v>
      </c>
      <c r="W115" s="347" t="str">
        <f t="shared" si="143"/>
        <v xml:space="preserve"> </v>
      </c>
      <c r="X115" s="347" t="str">
        <f t="shared" si="144"/>
        <v xml:space="preserve"> </v>
      </c>
      <c r="Y115" s="347" t="str">
        <f t="shared" si="145"/>
        <v xml:space="preserve"> </v>
      </c>
      <c r="Z115" s="354" t="str">
        <f t="shared" si="146"/>
        <v xml:space="preserve"> </v>
      </c>
      <c r="AA115" s="350" t="str">
        <f>IF($A115="N/A"," ",IF(Dayrun&gt;=3,(MAX(0,(_xll.xSPRDOPT(I115,($E115-'Pricing Inputs'!$X150*$D115),$CV115,0,($CN115+IF(Smile=TRUE,VLOOKUP(MAX(-5,$H115-I115),Volsmile,2),0)),$CT115,$CU115,($A115-DateToday)+15,ABS(Option-2),0)-R115))),0))</f>
        <v xml:space="preserve"> </v>
      </c>
      <c r="AB115" s="351" t="str">
        <f>IF($A115="N/A"," ",IF(Dayrun&gt;=6,MAX(0,(_xll.xSPRDOPT(J115,($E115-'Pricing Inputs'!$X150*$D115),$CV115,0,($CN115+IF(Smile=TRUE,VLOOKUP(MAX(-5,$H115-J115),Volsmile,2),0)),$CT115,$CU115,($A115-DateToday)+15,ABS(Option-2),0)-S115)),0))</f>
        <v xml:space="preserve"> </v>
      </c>
      <c r="AC115" s="351" t="str">
        <f>IF($A115="N/A"," ",IF(OR(Dayrun&lt;=2,Dayrun&gt;=9),IF(OffPeakEx=TRUE,MAX(0,(_xll.xSPRDOPT(K115,($E115-'Pricing Inputs'!$X150*$D115),$CV115,0,($CQ115+IF(Smile=TRUE,VLOOKUP(MAX(-5,$H115-K115),Volsmile,2),0)),$CT115,$CU115,($A115-DateToday)+15,ABS(Option-2),0)-T115)),0),0))</f>
        <v xml:space="preserve"> </v>
      </c>
      <c r="AD115" s="351" t="str">
        <f>IF($A115="N/A"," ",IF(OR(Dayrun=1,Dayrun=4,Dayrun=5,Dayrun=7,Dayrun=8,Dayrun=10,Dayrun=11),MAX(0,(_xll.xSPRDOPT(L115,($E115-'Pricing Inputs'!$X150*$D115),$CV115,0,($CQ115+IF(Smile=TRUE,VLOOKUP(MAX(-5,$H115-L115),Volsmile,2),0)),$CT115,$CU115,($A115-DateToday)+15,ABS(Option-2),0)-U115)),0))</f>
        <v xml:space="preserve"> </v>
      </c>
      <c r="AE115" s="351" t="str">
        <f>IF($A115="N/A"," ",IF(OR(Dayrun=1,Dayrun=7,Dayrun=8,Dayrun=10,Dayrun=11),MAX(0,(_xll.xSPRDOPT(M115,($E115-'Pricing Inputs'!$X150*$D115),$CV115,0,($CQ115+IF(Smile=TRUE,VLOOKUP(MAX(-5,$H115-M115),Volsmile,2),0)),$CT115,$CU115,($A115-DateToday)+15,ABS(Option-2),0)-V115)),0))</f>
        <v xml:space="preserve"> </v>
      </c>
      <c r="AF115" s="351" t="str">
        <f>IF($A115="N/A"," ",IF(OR(Dayrun&lt;=2,Dayrun&gt;=10),IF(OffPeakEx=TRUE,MAX(0,(_xll.xSPRDOPT(N115,($E115-'Pricing Inputs'!$X150*$D115),$CV115,0,($CQ115+IF(Smile=TRUE,VLOOKUP(MAX(-5,$H115-N115),Volsmile,2),0)),$CT115,$CU115,($A115-DateToday)+15,ABS(Option-2),0)-W115)),0),0))</f>
        <v xml:space="preserve"> </v>
      </c>
      <c r="AG115" s="351" t="str">
        <f>IF($A115="N/A"," ",IF(OR(Dayrun=1,Dayrun=5,Dayrun=8,Dayrun=11),MAX(0,(_xll.xSPRDOPT(O115,($E115-'Pricing Inputs'!$X150*$D115),$CV115,0,($CQ115+IF(Smile=TRUE,VLOOKUP(MAX(-5,$H115-O115),Volsmile,2),0)),$CT115,$CU115,($A115-DateToday)+15,ABS(Option-2),0)-X115)),0))</f>
        <v xml:space="preserve"> </v>
      </c>
      <c r="AH115" s="351" t="str">
        <f>IF($A115="N/A"," ",IF(OR(Dayrun=1,Dayrun=8,Dayrun=11),MAX(0,(_xll.xSPRDOPT(P115,($E115-'Pricing Inputs'!$X150*$D115),$CV115,0,($CQ115+IF(Smile=TRUE,VLOOKUP(MAX(-5,$H115-P115),Volsmile,2),0)),$CT115,$CU115,($A115-DateToday)+15,ABS(Option-2),0)-Y115)),0))</f>
        <v xml:space="preserve"> </v>
      </c>
      <c r="AI115" s="351" t="str">
        <f>IF($A115="N/A"," ",IF(OR(Dayrun&lt;=2,Dayrun&gt;=11),IF(OffPeakEx=TRUE,MAX(0,(_xll.xSPRDOPT(Q115,($E115-'Pricing Inputs'!$X150*$D115),$CV115,0,($CQ115+IF(Smile=TRUE,VLOOKUP(MAX(-5,$H115-Q115),Volsmile,2),0)),$CT115,$CU115,($A115-DateToday)+15,ABS(Option-2),0)-Z115)),0),0))</f>
        <v xml:space="preserve"> </v>
      </c>
      <c r="AJ115" s="355" t="str">
        <f t="shared" si="147"/>
        <v xml:space="preserve"> </v>
      </c>
      <c r="AK115" s="356" t="str">
        <f t="shared" si="148"/>
        <v xml:space="preserve"> </v>
      </c>
      <c r="AL115" s="356" t="str">
        <f t="shared" si="149"/>
        <v xml:space="preserve"> </v>
      </c>
      <c r="AM115" s="356" t="str">
        <f t="shared" si="150"/>
        <v xml:space="preserve"> </v>
      </c>
      <c r="AN115" s="356" t="str">
        <f t="shared" si="151"/>
        <v xml:space="preserve"> </v>
      </c>
      <c r="AO115" s="356" t="str">
        <f t="shared" si="152"/>
        <v xml:space="preserve"> </v>
      </c>
      <c r="AP115" s="356" t="str">
        <f t="shared" si="153"/>
        <v xml:space="preserve"> </v>
      </c>
      <c r="AQ115" s="356" t="str">
        <f t="shared" si="154"/>
        <v xml:space="preserve"> </v>
      </c>
      <c r="AR115" s="357" t="str">
        <f t="shared" si="155"/>
        <v xml:space="preserve"> </v>
      </c>
      <c r="AS115" s="364" t="str">
        <f t="shared" si="156"/>
        <v xml:space="preserve"> </v>
      </c>
      <c r="AT115" s="364" t="str">
        <f t="shared" si="157"/>
        <v xml:space="preserve"> </v>
      </c>
      <c r="AU115" s="364" t="str">
        <f t="shared" si="158"/>
        <v xml:space="preserve"> </v>
      </c>
      <c r="AV115" s="364" t="str">
        <f t="shared" si="159"/>
        <v xml:space="preserve"> </v>
      </c>
      <c r="AW115" s="364" t="str">
        <f t="shared" si="160"/>
        <v xml:space="preserve"> </v>
      </c>
      <c r="AX115" s="364" t="str">
        <f t="shared" si="161"/>
        <v xml:space="preserve"> </v>
      </c>
      <c r="AY115" s="364" t="str">
        <f t="shared" si="162"/>
        <v xml:space="preserve"> </v>
      </c>
      <c r="AZ115" s="364" t="str">
        <f t="shared" si="163"/>
        <v xml:space="preserve"> </v>
      </c>
      <c r="BA115" s="365" t="str">
        <f t="shared" si="164"/>
        <v xml:space="preserve"> </v>
      </c>
      <c r="BB115" s="461" t="str">
        <f>IF($A115="N/A"," ",IF(Dayrun&gt;=3,(MAX(0,(_xll.xSPRDOPT(I115,($E115-'Pricing Inputs'!$X150*$D115),$CV115,0,($CN115+IF(Smile=TRUE,VLOOKUP(MAX(-5,$H115-I115),Volsmile,2),0)),$CT115,$CU115,($A115-DateToday)+15,ABS(Option-2),1)*DE115*8))),0))</f>
        <v xml:space="preserve"> </v>
      </c>
      <c r="BC115" s="460" t="str">
        <f>IF($A115="N/A"," ",IF(Dayrun&gt;=6,MAX(0,(_xll.xSPRDOPT(J115,($E115-'Pricing Inputs'!$X150*$D115),$CV115,0,($CN115+IF(Smile=TRUE,VLOOKUP(MAX(-5,$H115-J115),Volsmile,2),0)),$CT115,$CU115,($A115-DateToday)+15,ABS(Option-2),1)*DE115*8)),0))</f>
        <v xml:space="preserve"> </v>
      </c>
      <c r="BD115" s="460" t="str">
        <f>IF($A115="N/A"," ",IF(OR(Dayrun&lt;=2,Dayrun&gt;=9),IF(OffPeakEx=TRUE,MAX(0,(_xll.xSPRDOPT(K115,($E115-'Pricing Inputs'!$X150*$D115),$CV115,0,($CQ115+IF(Smile=TRUE,VLOOKUP(MAX(-5,$H115-K115),Volsmile,2),0)),$CT115,$CU115,($A115-DateToday)+15,ABS(Option-2),1)*DE115*8)),0),0))</f>
        <v xml:space="preserve"> </v>
      </c>
      <c r="BE115" s="460" t="str">
        <f>IF($A115="N/A"," ",IF(OR(Dayrun=1,Dayrun=4,Dayrun=5,Dayrun=7,Dayrun=8,Dayrun=10,Dayrun=11),MAX(0,(_xll.xSPRDOPT(L115,($E115-'Pricing Inputs'!$X150*$D115),$CV115,0,($CQ115+IF(Smile=TRUE,VLOOKUP(MAX(-5,$H115-L115),Volsmile,2),0)),$CT115,$CU115,($A115-DateToday)+15,ABS(Option-2),1)*DF115*8)),0))</f>
        <v xml:space="preserve"> </v>
      </c>
      <c r="BF115" s="460" t="str">
        <f>IF($A115="N/A"," ",IF(OR(Dayrun=1,Dayrun=7,Dayrun=8,Dayrun=10,Dayrun=11),MAX(0,(_xll.xSPRDOPT(M115,($E115-'Pricing Inputs'!$X150*$D115),$CV115,0,($CQ115+IF(Smile=TRUE,VLOOKUP(MAX(-5,$H115-M115),Volsmile,2),0)),$CT115,$CU115,($A115-DateToday)+15,ABS(Option-2),1)*DF115*8)),0))</f>
        <v xml:space="preserve"> </v>
      </c>
      <c r="BG115" s="460" t="str">
        <f>IF($A115="N/A"," ",IF(OR(Dayrun&lt;=2,Dayrun&gt;=10),IF(OffPeakEx=TRUE,MAX(0,(_xll.xSPRDOPT(N115,($E115-'Pricing Inputs'!$X150*$D115),$CV115,0,($CQ115+IF(Smile=TRUE,VLOOKUP(MAX(-5,$H115-N115),Volsmile,2),0)),$CT115,$CU115,($A115-DateToday)+15,ABS(Option-2),1)*DF115*8)),0),0))</f>
        <v xml:space="preserve"> </v>
      </c>
      <c r="BH115" s="460" t="str">
        <f>IF($A115="N/A"," ",IF(OR(Dayrun=1,Dayrun=5,Dayrun=8,Dayrun=11),MAX(0,(_xll.xSPRDOPT(O115,($E115-'Pricing Inputs'!$X150*$D115),$CV115,0,($CQ115+IF(Smile=TRUE,VLOOKUP(MAX(-5,$H115-O115),Volsmile,2),0)),$CT115,$CU115,($A115-DateToday)+15,ABS(Option-2),1)*DG115*8)),0))</f>
        <v xml:space="preserve"> </v>
      </c>
      <c r="BI115" s="460" t="str">
        <f>IF($A115="N/A"," ",IF(OR(Dayrun=1,Dayrun=8,Dayrun=11),MAX(0,(_xll.xSPRDOPT(P115,($E115-'Pricing Inputs'!$X150*$D115),$CV115,0,($CQ115+IF(Smile=TRUE,VLOOKUP(MAX(-5,$H115-P115),Volsmile,2),0)),$CT115,$CU115,($A115-DateToday)+15,ABS(Option-2),1)*DG115*8)),0))</f>
        <v xml:space="preserve"> </v>
      </c>
      <c r="BJ115" s="462" t="str">
        <f>IF($A115="N/A"," ",IF(OR(Dayrun&lt;=2,Dayrun&gt;=11),IF(OffPeakEx=TRUE,MAX(0,(_xll.xSPRDOPT(Q115,($E115-'Pricing Inputs'!$X150*$D115),$CV115,0,($CQ115+IF(Smile=TRUE,VLOOKUP(MAX(-5,$H115-Q115),Volsmile,2),0)),$CT115,$CU115,($A115-DateToday)+15,ABS(Option-2),1)*DG115*8)),0),0))</f>
        <v xml:space="preserve"> </v>
      </c>
      <c r="BK115" s="358" t="str">
        <f t="shared" si="91"/>
        <v xml:space="preserve"> </v>
      </c>
      <c r="BL115" s="359" t="str">
        <f t="shared" si="92"/>
        <v xml:space="preserve"> </v>
      </c>
      <c r="BM115" s="359" t="str">
        <f t="shared" si="93"/>
        <v xml:space="preserve"> </v>
      </c>
      <c r="BN115" s="359" t="str">
        <f t="shared" si="94"/>
        <v xml:space="preserve"> </v>
      </c>
      <c r="BO115" s="359" t="str">
        <f t="shared" si="95"/>
        <v xml:space="preserve"> </v>
      </c>
      <c r="BP115" s="359" t="str">
        <f t="shared" si="96"/>
        <v xml:space="preserve"> </v>
      </c>
      <c r="BQ115" s="359" t="str">
        <f t="shared" si="97"/>
        <v xml:space="preserve"> </v>
      </c>
      <c r="BR115" s="359" t="str">
        <f t="shared" si="98"/>
        <v xml:space="preserve"> </v>
      </c>
      <c r="BS115" s="360" t="str">
        <f t="shared" si="99"/>
        <v xml:space="preserve"> </v>
      </c>
      <c r="BT115" s="361" t="str">
        <f t="shared" si="100"/>
        <v xml:space="preserve"> </v>
      </c>
      <c r="BU115" s="362" t="str">
        <f t="shared" si="101"/>
        <v xml:space="preserve"> </v>
      </c>
      <c r="BV115" s="362" t="str">
        <f t="shared" si="102"/>
        <v xml:space="preserve"> </v>
      </c>
      <c r="BW115" s="362" t="str">
        <f t="shared" si="103"/>
        <v xml:space="preserve"> </v>
      </c>
      <c r="BX115" s="362" t="str">
        <f t="shared" si="104"/>
        <v xml:space="preserve"> </v>
      </c>
      <c r="BY115" s="362" t="str">
        <f t="shared" si="105"/>
        <v xml:space="preserve"> </v>
      </c>
      <c r="BZ115" s="362" t="str">
        <f t="shared" si="106"/>
        <v xml:space="preserve"> </v>
      </c>
      <c r="CA115" s="362" t="str">
        <f t="shared" si="107"/>
        <v xml:space="preserve"> </v>
      </c>
      <c r="CB115" s="363" t="str">
        <f t="shared" si="108"/>
        <v xml:space="preserve"> </v>
      </c>
      <c r="CC115" s="366" t="str">
        <f t="shared" si="109"/>
        <v xml:space="preserve"> </v>
      </c>
      <c r="CD115" s="367" t="str">
        <f t="shared" si="110"/>
        <v xml:space="preserve"> </v>
      </c>
      <c r="CE115" s="367" t="str">
        <f t="shared" si="111"/>
        <v xml:space="preserve"> </v>
      </c>
      <c r="CF115" s="367" t="str">
        <f t="shared" si="112"/>
        <v xml:space="preserve"> </v>
      </c>
      <c r="CG115" s="367" t="str">
        <f t="shared" si="113"/>
        <v xml:space="preserve"> </v>
      </c>
      <c r="CH115" s="367" t="str">
        <f t="shared" si="114"/>
        <v xml:space="preserve"> </v>
      </c>
      <c r="CI115" s="367" t="str">
        <f t="shared" si="115"/>
        <v xml:space="preserve"> </v>
      </c>
      <c r="CJ115" s="367" t="str">
        <f t="shared" si="116"/>
        <v xml:space="preserve"> </v>
      </c>
      <c r="CK115" s="368" t="str">
        <f t="shared" si="117"/>
        <v xml:space="preserve"> </v>
      </c>
      <c r="CL115" s="369" t="str">
        <f t="shared" si="118"/>
        <v xml:space="preserve"> </v>
      </c>
      <c r="CM115" s="370" t="str">
        <f t="shared" si="165"/>
        <v xml:space="preserve"> </v>
      </c>
      <c r="CN115" s="370" t="str">
        <f t="shared" si="166"/>
        <v xml:space="preserve"> </v>
      </c>
      <c r="CO115" s="370" t="str">
        <f t="shared" si="167"/>
        <v xml:space="preserve"> </v>
      </c>
      <c r="CP115" s="370" t="str">
        <f t="shared" si="168"/>
        <v xml:space="preserve"> </v>
      </c>
      <c r="CQ115" s="370" t="str">
        <f t="shared" si="169"/>
        <v xml:space="preserve"> </v>
      </c>
      <c r="CR115" s="370" t="str">
        <f t="shared" si="119"/>
        <v xml:space="preserve"> </v>
      </c>
      <c r="CS115" s="370" t="str">
        <f t="shared" si="120"/>
        <v xml:space="preserve"> </v>
      </c>
      <c r="CT115" s="370" t="str">
        <f t="shared" si="121"/>
        <v xml:space="preserve"> </v>
      </c>
      <c r="CU115" s="370" t="str">
        <f>IF($A115="N/A"," ",IF('Pricing Inputs'!$AR$23=TRUE,Inputs!$S$22,VLOOKUP($A115,CorrelationTable,2,FALSE)))</f>
        <v xml:space="preserve"> </v>
      </c>
      <c r="CV115" s="371" t="str">
        <f>IF($A115="N/A"," ",F115+G115+(D115*('Pricing Inputs'!X150)))</f>
        <v xml:space="preserve"> </v>
      </c>
      <c r="CW115" s="372" t="str">
        <f>IF($A115="N/A"," ",IF(PV=1,0,'Pricing Inputs'!Y150))</f>
        <v xml:space="preserve"> </v>
      </c>
      <c r="CX115" s="373" t="str">
        <f t="shared" si="122"/>
        <v xml:space="preserve"> </v>
      </c>
      <c r="CY115" s="417" t="str">
        <f>IF($A115="N/A"," ",(IF(MONTH(A115)&gt;=4,IF(MONTH(A115)&lt;=10,Inputs!$S$26,Inputs!$S$27),Inputs!$S$27))*$CX115)</f>
        <v xml:space="preserve"> </v>
      </c>
      <c r="CZ115" s="374" t="str">
        <f t="shared" si="170"/>
        <v xml:space="preserve"> </v>
      </c>
      <c r="DA115" s="446" t="str">
        <f t="shared" si="171"/>
        <v xml:space="preserve"> </v>
      </c>
      <c r="DB115" s="375" t="str">
        <f t="shared" si="172"/>
        <v xml:space="preserve"> </v>
      </c>
      <c r="DC115" s="375" t="str">
        <f t="shared" si="173"/>
        <v xml:space="preserve"> </v>
      </c>
      <c r="DD115" s="376" t="str">
        <f t="shared" si="174"/>
        <v xml:space="preserve"> </v>
      </c>
      <c r="DE115" s="377" t="str">
        <f t="shared" si="175"/>
        <v xml:space="preserve"> </v>
      </c>
      <c r="DF115" s="378" t="str">
        <f t="shared" si="176"/>
        <v xml:space="preserve"> </v>
      </c>
      <c r="DG115" s="379" t="str">
        <f t="shared" si="177"/>
        <v xml:space="preserve"> </v>
      </c>
      <c r="DH115" s="380" t="str">
        <f>IF($A115="N/A"," ",IF(Option=1,$D115*Inputs!$S$15*SUM(AS115:BA115),0))</f>
        <v xml:space="preserve"> </v>
      </c>
      <c r="DI115" s="381" t="str">
        <f>IF($A115="N/A"," ",IF(Option=1,$D115*Inputs!$S$16*SUM(AS115:BA115),0))</f>
        <v xml:space="preserve"> </v>
      </c>
      <c r="DJ115" s="463" t="str">
        <f t="shared" si="178"/>
        <v xml:space="preserve"> </v>
      </c>
      <c r="DK115" s="463" t="str">
        <f t="shared" si="179"/>
        <v xml:space="preserve"> </v>
      </c>
      <c r="DL115" s="463" t="str">
        <f t="shared" si="180"/>
        <v xml:space="preserve"> </v>
      </c>
      <c r="DM115" s="463" t="str">
        <f t="shared" si="181"/>
        <v xml:space="preserve"> </v>
      </c>
    </row>
    <row r="116" spans="1:117" x14ac:dyDescent="0.2">
      <c r="A116" s="343" t="str">
        <f>IF(A115="N/A","N/A",IF(EDATE(A115,1)&gt;Inputs!$S$5,"N/A",EDATE(A115,1)))</f>
        <v>N/A</v>
      </c>
      <c r="B116" s="344" t="str">
        <f t="shared" si="123"/>
        <v xml:space="preserve"> </v>
      </c>
      <c r="C116" s="345" t="str">
        <f t="shared" si="124"/>
        <v xml:space="preserve"> </v>
      </c>
      <c r="D116" s="346" t="str">
        <f t="shared" si="125"/>
        <v xml:space="preserve"> </v>
      </c>
      <c r="E116" s="347" t="str">
        <f t="shared" si="126"/>
        <v xml:space="preserve"> </v>
      </c>
      <c r="F116" s="348" t="str">
        <f t="shared" si="127"/>
        <v xml:space="preserve"> </v>
      </c>
      <c r="G116" s="348" t="str">
        <f>IF(A116="N/A"," ",Perstart/VLOOKUP(Dayrun,'Pricing Inputs'!$AQ$4:$AS$14,3)/(CY116/CX116))</f>
        <v xml:space="preserve"> </v>
      </c>
      <c r="H116" s="349" t="str">
        <f t="shared" si="128"/>
        <v xml:space="preserve"> </v>
      </c>
      <c r="I116" s="350" t="str">
        <f t="shared" si="129"/>
        <v xml:space="preserve"> </v>
      </c>
      <c r="J116" s="351" t="str">
        <f t="shared" si="130"/>
        <v xml:space="preserve"> </v>
      </c>
      <c r="K116" s="351" t="str">
        <f t="shared" si="131"/>
        <v xml:space="preserve"> </v>
      </c>
      <c r="L116" s="351" t="str">
        <f t="shared" si="132"/>
        <v xml:space="preserve"> </v>
      </c>
      <c r="M116" s="351" t="str">
        <f t="shared" si="133"/>
        <v xml:space="preserve"> </v>
      </c>
      <c r="N116" s="351" t="str">
        <f t="shared" si="134"/>
        <v xml:space="preserve"> </v>
      </c>
      <c r="O116" s="351" t="str">
        <f t="shared" si="135"/>
        <v xml:space="preserve"> </v>
      </c>
      <c r="P116" s="351" t="str">
        <f t="shared" si="136"/>
        <v xml:space="preserve"> </v>
      </c>
      <c r="Q116" s="352" t="str">
        <f t="shared" si="137"/>
        <v xml:space="preserve"> </v>
      </c>
      <c r="R116" s="353" t="str">
        <f t="shared" si="138"/>
        <v xml:space="preserve"> </v>
      </c>
      <c r="S116" s="347" t="str">
        <f t="shared" si="139"/>
        <v xml:space="preserve"> </v>
      </c>
      <c r="T116" s="347" t="str">
        <f t="shared" si="140"/>
        <v xml:space="preserve"> </v>
      </c>
      <c r="U116" s="347" t="str">
        <f t="shared" si="141"/>
        <v xml:space="preserve"> </v>
      </c>
      <c r="V116" s="347" t="str">
        <f t="shared" si="142"/>
        <v xml:space="preserve"> </v>
      </c>
      <c r="W116" s="347" t="str">
        <f t="shared" si="143"/>
        <v xml:space="preserve"> </v>
      </c>
      <c r="X116" s="347" t="str">
        <f t="shared" si="144"/>
        <v xml:space="preserve"> </v>
      </c>
      <c r="Y116" s="347" t="str">
        <f t="shared" si="145"/>
        <v xml:space="preserve"> </v>
      </c>
      <c r="Z116" s="354" t="str">
        <f t="shared" si="146"/>
        <v xml:space="preserve"> </v>
      </c>
      <c r="AA116" s="350" t="str">
        <f>IF($A116="N/A"," ",IF(Dayrun&gt;=3,(MAX(0,(_xll.xSPRDOPT(I116,($E116-'Pricing Inputs'!$X151*$D116),$CV116,0,($CN116+IF(Smile=TRUE,VLOOKUP(MAX(-5,$H116-I116),Volsmile,2),0)),$CT116,$CU116,($A116-DateToday)+15,ABS(Option-2),0)-R116))),0))</f>
        <v xml:space="preserve"> </v>
      </c>
      <c r="AB116" s="351" t="str">
        <f>IF($A116="N/A"," ",IF(Dayrun&gt;=6,MAX(0,(_xll.xSPRDOPT(J116,($E116-'Pricing Inputs'!$X151*$D116),$CV116,0,($CN116+IF(Smile=TRUE,VLOOKUP(MAX(-5,$H116-J116),Volsmile,2),0)),$CT116,$CU116,($A116-DateToday)+15,ABS(Option-2),0)-S116)),0))</f>
        <v xml:space="preserve"> </v>
      </c>
      <c r="AC116" s="351" t="str">
        <f>IF($A116="N/A"," ",IF(OR(Dayrun&lt;=2,Dayrun&gt;=9),IF(OffPeakEx=TRUE,MAX(0,(_xll.xSPRDOPT(K116,($E116-'Pricing Inputs'!$X151*$D116),$CV116,0,($CQ116+IF(Smile=TRUE,VLOOKUP(MAX(-5,$H116-K116),Volsmile,2),0)),$CT116,$CU116,($A116-DateToday)+15,ABS(Option-2),0)-T116)),0),0))</f>
        <v xml:space="preserve"> </v>
      </c>
      <c r="AD116" s="351" t="str">
        <f>IF($A116="N/A"," ",IF(OR(Dayrun=1,Dayrun=4,Dayrun=5,Dayrun=7,Dayrun=8,Dayrun=10,Dayrun=11),MAX(0,(_xll.xSPRDOPT(L116,($E116-'Pricing Inputs'!$X151*$D116),$CV116,0,($CQ116+IF(Smile=TRUE,VLOOKUP(MAX(-5,$H116-L116),Volsmile,2),0)),$CT116,$CU116,($A116-DateToday)+15,ABS(Option-2),0)-U116)),0))</f>
        <v xml:space="preserve"> </v>
      </c>
      <c r="AE116" s="351" t="str">
        <f>IF($A116="N/A"," ",IF(OR(Dayrun=1,Dayrun=7,Dayrun=8,Dayrun=10,Dayrun=11),MAX(0,(_xll.xSPRDOPT(M116,($E116-'Pricing Inputs'!$X151*$D116),$CV116,0,($CQ116+IF(Smile=TRUE,VLOOKUP(MAX(-5,$H116-M116),Volsmile,2),0)),$CT116,$CU116,($A116-DateToday)+15,ABS(Option-2),0)-V116)),0))</f>
        <v xml:space="preserve"> </v>
      </c>
      <c r="AF116" s="351" t="str">
        <f>IF($A116="N/A"," ",IF(OR(Dayrun&lt;=2,Dayrun&gt;=10),IF(OffPeakEx=TRUE,MAX(0,(_xll.xSPRDOPT(N116,($E116-'Pricing Inputs'!$X151*$D116),$CV116,0,($CQ116+IF(Smile=TRUE,VLOOKUP(MAX(-5,$H116-N116),Volsmile,2),0)),$CT116,$CU116,($A116-DateToday)+15,ABS(Option-2),0)-W116)),0),0))</f>
        <v xml:space="preserve"> </v>
      </c>
      <c r="AG116" s="351" t="str">
        <f>IF($A116="N/A"," ",IF(OR(Dayrun=1,Dayrun=5,Dayrun=8,Dayrun=11),MAX(0,(_xll.xSPRDOPT(O116,($E116-'Pricing Inputs'!$X151*$D116),$CV116,0,($CQ116+IF(Smile=TRUE,VLOOKUP(MAX(-5,$H116-O116),Volsmile,2),0)),$CT116,$CU116,($A116-DateToday)+15,ABS(Option-2),0)-X116)),0))</f>
        <v xml:space="preserve"> </v>
      </c>
      <c r="AH116" s="351" t="str">
        <f>IF($A116="N/A"," ",IF(OR(Dayrun=1,Dayrun=8,Dayrun=11),MAX(0,(_xll.xSPRDOPT(P116,($E116-'Pricing Inputs'!$X151*$D116),$CV116,0,($CQ116+IF(Smile=TRUE,VLOOKUP(MAX(-5,$H116-P116),Volsmile,2),0)),$CT116,$CU116,($A116-DateToday)+15,ABS(Option-2),0)-Y116)),0))</f>
        <v xml:space="preserve"> </v>
      </c>
      <c r="AI116" s="351" t="str">
        <f>IF($A116="N/A"," ",IF(OR(Dayrun&lt;=2,Dayrun&gt;=11),IF(OffPeakEx=TRUE,MAX(0,(_xll.xSPRDOPT(Q116,($E116-'Pricing Inputs'!$X151*$D116),$CV116,0,($CQ116+IF(Smile=TRUE,VLOOKUP(MAX(-5,$H116-Q116),Volsmile,2),0)),$CT116,$CU116,($A116-DateToday)+15,ABS(Option-2),0)-Z116)),0),0))</f>
        <v xml:space="preserve"> </v>
      </c>
      <c r="AJ116" s="355" t="str">
        <f t="shared" si="147"/>
        <v xml:space="preserve"> </v>
      </c>
      <c r="AK116" s="356" t="str">
        <f t="shared" si="148"/>
        <v xml:space="preserve"> </v>
      </c>
      <c r="AL116" s="356" t="str">
        <f t="shared" si="149"/>
        <v xml:space="preserve"> </v>
      </c>
      <c r="AM116" s="356" t="str">
        <f t="shared" si="150"/>
        <v xml:space="preserve"> </v>
      </c>
      <c r="AN116" s="356" t="str">
        <f t="shared" si="151"/>
        <v xml:space="preserve"> </v>
      </c>
      <c r="AO116" s="356" t="str">
        <f t="shared" si="152"/>
        <v xml:space="preserve"> </v>
      </c>
      <c r="AP116" s="356" t="str">
        <f t="shared" si="153"/>
        <v xml:space="preserve"> </v>
      </c>
      <c r="AQ116" s="356" t="str">
        <f t="shared" si="154"/>
        <v xml:space="preserve"> </v>
      </c>
      <c r="AR116" s="357" t="str">
        <f t="shared" si="155"/>
        <v xml:space="preserve"> </v>
      </c>
      <c r="AS116" s="364" t="str">
        <f t="shared" si="156"/>
        <v xml:space="preserve"> </v>
      </c>
      <c r="AT116" s="364" t="str">
        <f t="shared" si="157"/>
        <v xml:space="preserve"> </v>
      </c>
      <c r="AU116" s="364" t="str">
        <f t="shared" si="158"/>
        <v xml:space="preserve"> </v>
      </c>
      <c r="AV116" s="364" t="str">
        <f t="shared" si="159"/>
        <v xml:space="preserve"> </v>
      </c>
      <c r="AW116" s="364" t="str">
        <f t="shared" si="160"/>
        <v xml:space="preserve"> </v>
      </c>
      <c r="AX116" s="364" t="str">
        <f t="shared" si="161"/>
        <v xml:space="preserve"> </v>
      </c>
      <c r="AY116" s="364" t="str">
        <f t="shared" si="162"/>
        <v xml:space="preserve"> </v>
      </c>
      <c r="AZ116" s="364" t="str">
        <f t="shared" si="163"/>
        <v xml:space="preserve"> </v>
      </c>
      <c r="BA116" s="365" t="str">
        <f t="shared" si="164"/>
        <v xml:space="preserve"> </v>
      </c>
      <c r="BB116" s="461" t="str">
        <f>IF($A116="N/A"," ",IF(Dayrun&gt;=3,(MAX(0,(_xll.xSPRDOPT(I116,($E116-'Pricing Inputs'!$X151*$D116),$CV116,0,($CN116+IF(Smile=TRUE,VLOOKUP(MAX(-5,$H116-I116),Volsmile,2),0)),$CT116,$CU116,($A116-DateToday)+15,ABS(Option-2),1)*DE116*8))),0))</f>
        <v xml:space="preserve"> </v>
      </c>
      <c r="BC116" s="460" t="str">
        <f>IF($A116="N/A"," ",IF(Dayrun&gt;=6,MAX(0,(_xll.xSPRDOPT(J116,($E116-'Pricing Inputs'!$X151*$D116),$CV116,0,($CN116+IF(Smile=TRUE,VLOOKUP(MAX(-5,$H116-J116),Volsmile,2),0)),$CT116,$CU116,($A116-DateToday)+15,ABS(Option-2),1)*DE116*8)),0))</f>
        <v xml:space="preserve"> </v>
      </c>
      <c r="BD116" s="460" t="str">
        <f>IF($A116="N/A"," ",IF(OR(Dayrun&lt;=2,Dayrun&gt;=9),IF(OffPeakEx=TRUE,MAX(0,(_xll.xSPRDOPT(K116,($E116-'Pricing Inputs'!$X151*$D116),$CV116,0,($CQ116+IF(Smile=TRUE,VLOOKUP(MAX(-5,$H116-K116),Volsmile,2),0)),$CT116,$CU116,($A116-DateToday)+15,ABS(Option-2),1)*DE116*8)),0),0))</f>
        <v xml:space="preserve"> </v>
      </c>
      <c r="BE116" s="460" t="str">
        <f>IF($A116="N/A"," ",IF(OR(Dayrun=1,Dayrun=4,Dayrun=5,Dayrun=7,Dayrun=8,Dayrun=10,Dayrun=11),MAX(0,(_xll.xSPRDOPT(L116,($E116-'Pricing Inputs'!$X151*$D116),$CV116,0,($CQ116+IF(Smile=TRUE,VLOOKUP(MAX(-5,$H116-L116),Volsmile,2),0)),$CT116,$CU116,($A116-DateToday)+15,ABS(Option-2),1)*DF116*8)),0))</f>
        <v xml:space="preserve"> </v>
      </c>
      <c r="BF116" s="460" t="str">
        <f>IF($A116="N/A"," ",IF(OR(Dayrun=1,Dayrun=7,Dayrun=8,Dayrun=10,Dayrun=11),MAX(0,(_xll.xSPRDOPT(M116,($E116-'Pricing Inputs'!$X151*$D116),$CV116,0,($CQ116+IF(Smile=TRUE,VLOOKUP(MAX(-5,$H116-M116),Volsmile,2),0)),$CT116,$CU116,($A116-DateToday)+15,ABS(Option-2),1)*DF116*8)),0))</f>
        <v xml:space="preserve"> </v>
      </c>
      <c r="BG116" s="460" t="str">
        <f>IF($A116="N/A"," ",IF(OR(Dayrun&lt;=2,Dayrun&gt;=10),IF(OffPeakEx=TRUE,MAX(0,(_xll.xSPRDOPT(N116,($E116-'Pricing Inputs'!$X151*$D116),$CV116,0,($CQ116+IF(Smile=TRUE,VLOOKUP(MAX(-5,$H116-N116),Volsmile,2),0)),$CT116,$CU116,($A116-DateToday)+15,ABS(Option-2),1)*DF116*8)),0),0))</f>
        <v xml:space="preserve"> </v>
      </c>
      <c r="BH116" s="460" t="str">
        <f>IF($A116="N/A"," ",IF(OR(Dayrun=1,Dayrun=5,Dayrun=8,Dayrun=11),MAX(0,(_xll.xSPRDOPT(O116,($E116-'Pricing Inputs'!$X151*$D116),$CV116,0,($CQ116+IF(Smile=TRUE,VLOOKUP(MAX(-5,$H116-O116),Volsmile,2),0)),$CT116,$CU116,($A116-DateToday)+15,ABS(Option-2),1)*DG116*8)),0))</f>
        <v xml:space="preserve"> </v>
      </c>
      <c r="BI116" s="460" t="str">
        <f>IF($A116="N/A"," ",IF(OR(Dayrun=1,Dayrun=8,Dayrun=11),MAX(0,(_xll.xSPRDOPT(P116,($E116-'Pricing Inputs'!$X151*$D116),$CV116,0,($CQ116+IF(Smile=TRUE,VLOOKUP(MAX(-5,$H116-P116),Volsmile,2),0)),$CT116,$CU116,($A116-DateToday)+15,ABS(Option-2),1)*DG116*8)),0))</f>
        <v xml:space="preserve"> </v>
      </c>
      <c r="BJ116" s="462" t="str">
        <f>IF($A116="N/A"," ",IF(OR(Dayrun&lt;=2,Dayrun&gt;=11),IF(OffPeakEx=TRUE,MAX(0,(_xll.xSPRDOPT(Q116,($E116-'Pricing Inputs'!$X151*$D116),$CV116,0,($CQ116+IF(Smile=TRUE,VLOOKUP(MAX(-5,$H116-Q116),Volsmile,2),0)),$CT116,$CU116,($A116-DateToday)+15,ABS(Option-2),1)*DG116*8)),0),0))</f>
        <v xml:space="preserve"> </v>
      </c>
      <c r="BK116" s="358" t="str">
        <f t="shared" si="91"/>
        <v xml:space="preserve"> </v>
      </c>
      <c r="BL116" s="359" t="str">
        <f t="shared" si="92"/>
        <v xml:space="preserve"> </v>
      </c>
      <c r="BM116" s="359" t="str">
        <f t="shared" si="93"/>
        <v xml:space="preserve"> </v>
      </c>
      <c r="BN116" s="359" t="str">
        <f t="shared" si="94"/>
        <v xml:space="preserve"> </v>
      </c>
      <c r="BO116" s="359" t="str">
        <f t="shared" si="95"/>
        <v xml:space="preserve"> </v>
      </c>
      <c r="BP116" s="359" t="str">
        <f t="shared" si="96"/>
        <v xml:space="preserve"> </v>
      </c>
      <c r="BQ116" s="359" t="str">
        <f t="shared" si="97"/>
        <v xml:space="preserve"> </v>
      </c>
      <c r="BR116" s="359" t="str">
        <f t="shared" si="98"/>
        <v xml:space="preserve"> </v>
      </c>
      <c r="BS116" s="360" t="str">
        <f t="shared" si="99"/>
        <v xml:space="preserve"> </v>
      </c>
      <c r="BT116" s="361" t="str">
        <f t="shared" si="100"/>
        <v xml:space="preserve"> </v>
      </c>
      <c r="BU116" s="362" t="str">
        <f t="shared" si="101"/>
        <v xml:space="preserve"> </v>
      </c>
      <c r="BV116" s="362" t="str">
        <f t="shared" si="102"/>
        <v xml:space="preserve"> </v>
      </c>
      <c r="BW116" s="362" t="str">
        <f t="shared" si="103"/>
        <v xml:space="preserve"> </v>
      </c>
      <c r="BX116" s="362" t="str">
        <f t="shared" si="104"/>
        <v xml:space="preserve"> </v>
      </c>
      <c r="BY116" s="362" t="str">
        <f t="shared" si="105"/>
        <v xml:space="preserve"> </v>
      </c>
      <c r="BZ116" s="362" t="str">
        <f t="shared" si="106"/>
        <v xml:space="preserve"> </v>
      </c>
      <c r="CA116" s="362" t="str">
        <f t="shared" si="107"/>
        <v xml:space="preserve"> </v>
      </c>
      <c r="CB116" s="363" t="str">
        <f t="shared" si="108"/>
        <v xml:space="preserve"> </v>
      </c>
      <c r="CC116" s="366" t="str">
        <f t="shared" si="109"/>
        <v xml:space="preserve"> </v>
      </c>
      <c r="CD116" s="367" t="str">
        <f t="shared" si="110"/>
        <v xml:space="preserve"> </v>
      </c>
      <c r="CE116" s="367" t="str">
        <f t="shared" si="111"/>
        <v xml:space="preserve"> </v>
      </c>
      <c r="CF116" s="367" t="str">
        <f t="shared" si="112"/>
        <v xml:space="preserve"> </v>
      </c>
      <c r="CG116" s="367" t="str">
        <f t="shared" si="113"/>
        <v xml:space="preserve"> </v>
      </c>
      <c r="CH116" s="367" t="str">
        <f t="shared" si="114"/>
        <v xml:space="preserve"> </v>
      </c>
      <c r="CI116" s="367" t="str">
        <f t="shared" si="115"/>
        <v xml:space="preserve"> </v>
      </c>
      <c r="CJ116" s="367" t="str">
        <f t="shared" si="116"/>
        <v xml:space="preserve"> </v>
      </c>
      <c r="CK116" s="368" t="str">
        <f t="shared" si="117"/>
        <v xml:space="preserve"> </v>
      </c>
      <c r="CL116" s="369" t="str">
        <f t="shared" si="118"/>
        <v xml:space="preserve"> </v>
      </c>
      <c r="CM116" s="370" t="str">
        <f t="shared" si="165"/>
        <v xml:space="preserve"> </v>
      </c>
      <c r="CN116" s="370" t="str">
        <f t="shared" si="166"/>
        <v xml:space="preserve"> </v>
      </c>
      <c r="CO116" s="370" t="str">
        <f t="shared" si="167"/>
        <v xml:space="preserve"> </v>
      </c>
      <c r="CP116" s="370" t="str">
        <f t="shared" si="168"/>
        <v xml:space="preserve"> </v>
      </c>
      <c r="CQ116" s="370" t="str">
        <f t="shared" si="169"/>
        <v xml:space="preserve"> </v>
      </c>
      <c r="CR116" s="370" t="str">
        <f t="shared" si="119"/>
        <v xml:space="preserve"> </v>
      </c>
      <c r="CS116" s="370" t="str">
        <f t="shared" si="120"/>
        <v xml:space="preserve"> </v>
      </c>
      <c r="CT116" s="370" t="str">
        <f t="shared" si="121"/>
        <v xml:space="preserve"> </v>
      </c>
      <c r="CU116" s="370" t="str">
        <f>IF($A116="N/A"," ",IF('Pricing Inputs'!$AR$23=TRUE,Inputs!$S$22,VLOOKUP($A116,CorrelationTable,2,FALSE)))</f>
        <v xml:space="preserve"> </v>
      </c>
      <c r="CV116" s="371" t="str">
        <f>IF($A116="N/A"," ",F116+G116+(D116*('Pricing Inputs'!X151)))</f>
        <v xml:space="preserve"> </v>
      </c>
      <c r="CW116" s="372" t="str">
        <f>IF($A116="N/A"," ",IF(PV=1,0,'Pricing Inputs'!Y151))</f>
        <v xml:space="preserve"> </v>
      </c>
      <c r="CX116" s="373" t="str">
        <f t="shared" si="122"/>
        <v xml:space="preserve"> </v>
      </c>
      <c r="CY116" s="417" t="str">
        <f>IF($A116="N/A"," ",(IF(MONTH(A116)&gt;=4,IF(MONTH(A116)&lt;=10,Inputs!$S$26,Inputs!$S$27),Inputs!$S$27))*$CX116)</f>
        <v xml:space="preserve"> </v>
      </c>
      <c r="CZ116" s="374" t="str">
        <f t="shared" si="170"/>
        <v xml:space="preserve"> </v>
      </c>
      <c r="DA116" s="446" t="str">
        <f t="shared" si="171"/>
        <v xml:space="preserve"> </v>
      </c>
      <c r="DB116" s="375" t="str">
        <f t="shared" si="172"/>
        <v xml:space="preserve"> </v>
      </c>
      <c r="DC116" s="375" t="str">
        <f t="shared" si="173"/>
        <v xml:space="preserve"> </v>
      </c>
      <c r="DD116" s="376" t="str">
        <f t="shared" si="174"/>
        <v xml:space="preserve"> </v>
      </c>
      <c r="DE116" s="377" t="str">
        <f t="shared" si="175"/>
        <v xml:space="preserve"> </v>
      </c>
      <c r="DF116" s="378" t="str">
        <f t="shared" si="176"/>
        <v xml:space="preserve"> </v>
      </c>
      <c r="DG116" s="379" t="str">
        <f t="shared" si="177"/>
        <v xml:space="preserve"> </v>
      </c>
      <c r="DH116" s="380" t="str">
        <f>IF($A116="N/A"," ",IF(Option=1,$D116*Inputs!$S$15*SUM(AS116:BA116),0))</f>
        <v xml:space="preserve"> </v>
      </c>
      <c r="DI116" s="381" t="str">
        <f>IF($A116="N/A"," ",IF(Option=1,$D116*Inputs!$S$16*SUM(AS116:BA116),0))</f>
        <v xml:space="preserve"> </v>
      </c>
      <c r="DJ116" s="463" t="str">
        <f t="shared" si="178"/>
        <v xml:space="preserve"> </v>
      </c>
      <c r="DK116" s="463" t="str">
        <f t="shared" si="179"/>
        <v xml:space="preserve"> </v>
      </c>
      <c r="DL116" s="463" t="str">
        <f t="shared" si="180"/>
        <v xml:space="preserve"> </v>
      </c>
      <c r="DM116" s="463" t="str">
        <f t="shared" si="181"/>
        <v xml:space="preserve"> </v>
      </c>
    </row>
    <row r="117" spans="1:117" x14ac:dyDescent="0.2">
      <c r="A117" s="343" t="str">
        <f>IF(A116="N/A","N/A",IF(EDATE(A116,1)&gt;Inputs!$S$5,"N/A",EDATE(A116,1)))</f>
        <v>N/A</v>
      </c>
      <c r="B117" s="344" t="str">
        <f t="shared" si="123"/>
        <v xml:space="preserve"> </v>
      </c>
      <c r="C117" s="345" t="str">
        <f t="shared" si="124"/>
        <v xml:space="preserve"> </v>
      </c>
      <c r="D117" s="346" t="str">
        <f t="shared" si="125"/>
        <v xml:space="preserve"> </v>
      </c>
      <c r="E117" s="347" t="str">
        <f t="shared" si="126"/>
        <v xml:space="preserve"> </v>
      </c>
      <c r="F117" s="348" t="str">
        <f t="shared" si="127"/>
        <v xml:space="preserve"> </v>
      </c>
      <c r="G117" s="348" t="str">
        <f>IF(A117="N/A"," ",Perstart/VLOOKUP(Dayrun,'Pricing Inputs'!$AQ$4:$AS$14,3)/(CY117/CX117))</f>
        <v xml:space="preserve"> </v>
      </c>
      <c r="H117" s="349" t="str">
        <f t="shared" si="128"/>
        <v xml:space="preserve"> </v>
      </c>
      <c r="I117" s="350" t="str">
        <f t="shared" si="129"/>
        <v xml:space="preserve"> </v>
      </c>
      <c r="J117" s="351" t="str">
        <f t="shared" si="130"/>
        <v xml:space="preserve"> </v>
      </c>
      <c r="K117" s="351" t="str">
        <f t="shared" si="131"/>
        <v xml:space="preserve"> </v>
      </c>
      <c r="L117" s="351" t="str">
        <f t="shared" si="132"/>
        <v xml:space="preserve"> </v>
      </c>
      <c r="M117" s="351" t="str">
        <f t="shared" si="133"/>
        <v xml:space="preserve"> </v>
      </c>
      <c r="N117" s="351" t="str">
        <f t="shared" si="134"/>
        <v xml:space="preserve"> </v>
      </c>
      <c r="O117" s="351" t="str">
        <f t="shared" si="135"/>
        <v xml:space="preserve"> </v>
      </c>
      <c r="P117" s="351" t="str">
        <f t="shared" si="136"/>
        <v xml:space="preserve"> </v>
      </c>
      <c r="Q117" s="352" t="str">
        <f t="shared" si="137"/>
        <v xml:space="preserve"> </v>
      </c>
      <c r="R117" s="353" t="str">
        <f t="shared" si="138"/>
        <v xml:space="preserve"> </v>
      </c>
      <c r="S117" s="347" t="str">
        <f t="shared" si="139"/>
        <v xml:space="preserve"> </v>
      </c>
      <c r="T117" s="347" t="str">
        <f t="shared" si="140"/>
        <v xml:space="preserve"> </v>
      </c>
      <c r="U117" s="347" t="str">
        <f t="shared" si="141"/>
        <v xml:space="preserve"> </v>
      </c>
      <c r="V117" s="347" t="str">
        <f t="shared" si="142"/>
        <v xml:space="preserve"> </v>
      </c>
      <c r="W117" s="347" t="str">
        <f t="shared" si="143"/>
        <v xml:space="preserve"> </v>
      </c>
      <c r="X117" s="347" t="str">
        <f t="shared" si="144"/>
        <v xml:space="preserve"> </v>
      </c>
      <c r="Y117" s="347" t="str">
        <f t="shared" si="145"/>
        <v xml:space="preserve"> </v>
      </c>
      <c r="Z117" s="354" t="str">
        <f t="shared" si="146"/>
        <v xml:space="preserve"> </v>
      </c>
      <c r="AA117" s="350" t="str">
        <f>IF($A117="N/A"," ",IF(Dayrun&gt;=3,(MAX(0,(_xll.xSPRDOPT(I117,($E117-'Pricing Inputs'!$X152*$D117),$CV117,0,($CN117+IF(Smile=TRUE,VLOOKUP(MAX(-5,$H117-I117),Volsmile,2),0)),$CT117,$CU117,($A117-DateToday)+15,ABS(Option-2),0)-R117))),0))</f>
        <v xml:space="preserve"> </v>
      </c>
      <c r="AB117" s="351" t="str">
        <f>IF($A117="N/A"," ",IF(Dayrun&gt;=6,MAX(0,(_xll.xSPRDOPT(J117,($E117-'Pricing Inputs'!$X152*$D117),$CV117,0,($CN117+IF(Smile=TRUE,VLOOKUP(MAX(-5,$H117-J117),Volsmile,2),0)),$CT117,$CU117,($A117-DateToday)+15,ABS(Option-2),0)-S117)),0))</f>
        <v xml:space="preserve"> </v>
      </c>
      <c r="AC117" s="351" t="str">
        <f>IF($A117="N/A"," ",IF(OR(Dayrun&lt;=2,Dayrun&gt;=9),IF(OffPeakEx=TRUE,MAX(0,(_xll.xSPRDOPT(K117,($E117-'Pricing Inputs'!$X152*$D117),$CV117,0,($CQ117+IF(Smile=TRUE,VLOOKUP(MAX(-5,$H117-K117),Volsmile,2),0)),$CT117,$CU117,($A117-DateToday)+15,ABS(Option-2),0)-T117)),0),0))</f>
        <v xml:space="preserve"> </v>
      </c>
      <c r="AD117" s="351" t="str">
        <f>IF($A117="N/A"," ",IF(OR(Dayrun=1,Dayrun=4,Dayrun=5,Dayrun=7,Dayrun=8,Dayrun=10,Dayrun=11),MAX(0,(_xll.xSPRDOPT(L117,($E117-'Pricing Inputs'!$X152*$D117),$CV117,0,($CQ117+IF(Smile=TRUE,VLOOKUP(MAX(-5,$H117-L117),Volsmile,2),0)),$CT117,$CU117,($A117-DateToday)+15,ABS(Option-2),0)-U117)),0))</f>
        <v xml:space="preserve"> </v>
      </c>
      <c r="AE117" s="351" t="str">
        <f>IF($A117="N/A"," ",IF(OR(Dayrun=1,Dayrun=7,Dayrun=8,Dayrun=10,Dayrun=11),MAX(0,(_xll.xSPRDOPT(M117,($E117-'Pricing Inputs'!$X152*$D117),$CV117,0,($CQ117+IF(Smile=TRUE,VLOOKUP(MAX(-5,$H117-M117),Volsmile,2),0)),$CT117,$CU117,($A117-DateToday)+15,ABS(Option-2),0)-V117)),0))</f>
        <v xml:space="preserve"> </v>
      </c>
      <c r="AF117" s="351" t="str">
        <f>IF($A117="N/A"," ",IF(OR(Dayrun&lt;=2,Dayrun&gt;=10),IF(OffPeakEx=TRUE,MAX(0,(_xll.xSPRDOPT(N117,($E117-'Pricing Inputs'!$X152*$D117),$CV117,0,($CQ117+IF(Smile=TRUE,VLOOKUP(MAX(-5,$H117-N117),Volsmile,2),0)),$CT117,$CU117,($A117-DateToday)+15,ABS(Option-2),0)-W117)),0),0))</f>
        <v xml:space="preserve"> </v>
      </c>
      <c r="AG117" s="351" t="str">
        <f>IF($A117="N/A"," ",IF(OR(Dayrun=1,Dayrun=5,Dayrun=8,Dayrun=11),MAX(0,(_xll.xSPRDOPT(O117,($E117-'Pricing Inputs'!$X152*$D117),$CV117,0,($CQ117+IF(Smile=TRUE,VLOOKUP(MAX(-5,$H117-O117),Volsmile,2),0)),$CT117,$CU117,($A117-DateToday)+15,ABS(Option-2),0)-X117)),0))</f>
        <v xml:space="preserve"> </v>
      </c>
      <c r="AH117" s="351" t="str">
        <f>IF($A117="N/A"," ",IF(OR(Dayrun=1,Dayrun=8,Dayrun=11),MAX(0,(_xll.xSPRDOPT(P117,($E117-'Pricing Inputs'!$X152*$D117),$CV117,0,($CQ117+IF(Smile=TRUE,VLOOKUP(MAX(-5,$H117-P117),Volsmile,2),0)),$CT117,$CU117,($A117-DateToday)+15,ABS(Option-2),0)-Y117)),0))</f>
        <v xml:space="preserve"> </v>
      </c>
      <c r="AI117" s="351" t="str">
        <f>IF($A117="N/A"," ",IF(OR(Dayrun&lt;=2,Dayrun&gt;=11),IF(OffPeakEx=TRUE,MAX(0,(_xll.xSPRDOPT(Q117,($E117-'Pricing Inputs'!$X152*$D117),$CV117,0,($CQ117+IF(Smile=TRUE,VLOOKUP(MAX(-5,$H117-Q117),Volsmile,2),0)),$CT117,$CU117,($A117-DateToday)+15,ABS(Option-2),0)-Z117)),0),0))</f>
        <v xml:space="preserve"> </v>
      </c>
      <c r="AJ117" s="355" t="str">
        <f t="shared" si="147"/>
        <v xml:space="preserve"> </v>
      </c>
      <c r="AK117" s="356" t="str">
        <f t="shared" si="148"/>
        <v xml:space="preserve"> </v>
      </c>
      <c r="AL117" s="356" t="str">
        <f t="shared" si="149"/>
        <v xml:space="preserve"> </v>
      </c>
      <c r="AM117" s="356" t="str">
        <f t="shared" si="150"/>
        <v xml:space="preserve"> </v>
      </c>
      <c r="AN117" s="356" t="str">
        <f t="shared" si="151"/>
        <v xml:space="preserve"> </v>
      </c>
      <c r="AO117" s="356" t="str">
        <f t="shared" si="152"/>
        <v xml:space="preserve"> </v>
      </c>
      <c r="AP117" s="356" t="str">
        <f t="shared" si="153"/>
        <v xml:space="preserve"> </v>
      </c>
      <c r="AQ117" s="356" t="str">
        <f t="shared" si="154"/>
        <v xml:space="preserve"> </v>
      </c>
      <c r="AR117" s="357" t="str">
        <f t="shared" si="155"/>
        <v xml:space="preserve"> </v>
      </c>
      <c r="AS117" s="364" t="str">
        <f t="shared" si="156"/>
        <v xml:space="preserve"> </v>
      </c>
      <c r="AT117" s="364" t="str">
        <f t="shared" si="157"/>
        <v xml:space="preserve"> </v>
      </c>
      <c r="AU117" s="364" t="str">
        <f t="shared" si="158"/>
        <v xml:space="preserve"> </v>
      </c>
      <c r="AV117" s="364" t="str">
        <f t="shared" si="159"/>
        <v xml:space="preserve"> </v>
      </c>
      <c r="AW117" s="364" t="str">
        <f t="shared" si="160"/>
        <v xml:space="preserve"> </v>
      </c>
      <c r="AX117" s="364" t="str">
        <f t="shared" si="161"/>
        <v xml:space="preserve"> </v>
      </c>
      <c r="AY117" s="364" t="str">
        <f t="shared" si="162"/>
        <v xml:space="preserve"> </v>
      </c>
      <c r="AZ117" s="364" t="str">
        <f t="shared" si="163"/>
        <v xml:space="preserve"> </v>
      </c>
      <c r="BA117" s="365" t="str">
        <f t="shared" si="164"/>
        <v xml:space="preserve"> </v>
      </c>
      <c r="BB117" s="461" t="str">
        <f>IF($A117="N/A"," ",IF(Dayrun&gt;=3,(MAX(0,(_xll.xSPRDOPT(I117,($E117-'Pricing Inputs'!$X152*$D117),$CV117,0,($CN117+IF(Smile=TRUE,VLOOKUP(MAX(-5,$H117-I117),Volsmile,2),0)),$CT117,$CU117,($A117-DateToday)+15,ABS(Option-2),1)*DE117*8))),0))</f>
        <v xml:space="preserve"> </v>
      </c>
      <c r="BC117" s="460" t="str">
        <f>IF($A117="N/A"," ",IF(Dayrun&gt;=6,MAX(0,(_xll.xSPRDOPT(J117,($E117-'Pricing Inputs'!$X152*$D117),$CV117,0,($CN117+IF(Smile=TRUE,VLOOKUP(MAX(-5,$H117-J117),Volsmile,2),0)),$CT117,$CU117,($A117-DateToday)+15,ABS(Option-2),1)*DE117*8)),0))</f>
        <v xml:space="preserve"> </v>
      </c>
      <c r="BD117" s="460" t="str">
        <f>IF($A117="N/A"," ",IF(OR(Dayrun&lt;=2,Dayrun&gt;=9),IF(OffPeakEx=TRUE,MAX(0,(_xll.xSPRDOPT(K117,($E117-'Pricing Inputs'!$X152*$D117),$CV117,0,($CQ117+IF(Smile=TRUE,VLOOKUP(MAX(-5,$H117-K117),Volsmile,2),0)),$CT117,$CU117,($A117-DateToday)+15,ABS(Option-2),1)*DE117*8)),0),0))</f>
        <v xml:space="preserve"> </v>
      </c>
      <c r="BE117" s="460" t="str">
        <f>IF($A117="N/A"," ",IF(OR(Dayrun=1,Dayrun=4,Dayrun=5,Dayrun=7,Dayrun=8,Dayrun=10,Dayrun=11),MAX(0,(_xll.xSPRDOPT(L117,($E117-'Pricing Inputs'!$X152*$D117),$CV117,0,($CQ117+IF(Smile=TRUE,VLOOKUP(MAX(-5,$H117-L117),Volsmile,2),0)),$CT117,$CU117,($A117-DateToday)+15,ABS(Option-2),1)*DF117*8)),0))</f>
        <v xml:space="preserve"> </v>
      </c>
      <c r="BF117" s="460" t="str">
        <f>IF($A117="N/A"," ",IF(OR(Dayrun=1,Dayrun=7,Dayrun=8,Dayrun=10,Dayrun=11),MAX(0,(_xll.xSPRDOPT(M117,($E117-'Pricing Inputs'!$X152*$D117),$CV117,0,($CQ117+IF(Smile=TRUE,VLOOKUP(MAX(-5,$H117-M117),Volsmile,2),0)),$CT117,$CU117,($A117-DateToday)+15,ABS(Option-2),1)*DF117*8)),0))</f>
        <v xml:space="preserve"> </v>
      </c>
      <c r="BG117" s="460" t="str">
        <f>IF($A117="N/A"," ",IF(OR(Dayrun&lt;=2,Dayrun&gt;=10),IF(OffPeakEx=TRUE,MAX(0,(_xll.xSPRDOPT(N117,($E117-'Pricing Inputs'!$X152*$D117),$CV117,0,($CQ117+IF(Smile=TRUE,VLOOKUP(MAX(-5,$H117-N117),Volsmile,2),0)),$CT117,$CU117,($A117-DateToday)+15,ABS(Option-2),1)*DF117*8)),0),0))</f>
        <v xml:space="preserve"> </v>
      </c>
      <c r="BH117" s="460" t="str">
        <f>IF($A117="N/A"," ",IF(OR(Dayrun=1,Dayrun=5,Dayrun=8,Dayrun=11),MAX(0,(_xll.xSPRDOPT(O117,($E117-'Pricing Inputs'!$X152*$D117),$CV117,0,($CQ117+IF(Smile=TRUE,VLOOKUP(MAX(-5,$H117-O117),Volsmile,2),0)),$CT117,$CU117,($A117-DateToday)+15,ABS(Option-2),1)*DG117*8)),0))</f>
        <v xml:space="preserve"> </v>
      </c>
      <c r="BI117" s="460" t="str">
        <f>IF($A117="N/A"," ",IF(OR(Dayrun=1,Dayrun=8,Dayrun=11),MAX(0,(_xll.xSPRDOPT(P117,($E117-'Pricing Inputs'!$X152*$D117),$CV117,0,($CQ117+IF(Smile=TRUE,VLOOKUP(MAX(-5,$H117-P117),Volsmile,2),0)),$CT117,$CU117,($A117-DateToday)+15,ABS(Option-2),1)*DG117*8)),0))</f>
        <v xml:space="preserve"> </v>
      </c>
      <c r="BJ117" s="462" t="str">
        <f>IF($A117="N/A"," ",IF(OR(Dayrun&lt;=2,Dayrun&gt;=11),IF(OffPeakEx=TRUE,MAX(0,(_xll.xSPRDOPT(Q117,($E117-'Pricing Inputs'!$X152*$D117),$CV117,0,($CQ117+IF(Smile=TRUE,VLOOKUP(MAX(-5,$H117-Q117),Volsmile,2),0)),$CT117,$CU117,($A117-DateToday)+15,ABS(Option-2),1)*DG117*8)),0),0))</f>
        <v xml:space="preserve"> </v>
      </c>
      <c r="BK117" s="358" t="str">
        <f t="shared" si="91"/>
        <v xml:space="preserve"> </v>
      </c>
      <c r="BL117" s="359" t="str">
        <f t="shared" si="92"/>
        <v xml:space="preserve"> </v>
      </c>
      <c r="BM117" s="359" t="str">
        <f t="shared" si="93"/>
        <v xml:space="preserve"> </v>
      </c>
      <c r="BN117" s="359" t="str">
        <f t="shared" si="94"/>
        <v xml:space="preserve"> </v>
      </c>
      <c r="BO117" s="359" t="str">
        <f t="shared" si="95"/>
        <v xml:space="preserve"> </v>
      </c>
      <c r="BP117" s="359" t="str">
        <f t="shared" si="96"/>
        <v xml:space="preserve"> </v>
      </c>
      <c r="BQ117" s="359" t="str">
        <f t="shared" si="97"/>
        <v xml:space="preserve"> </v>
      </c>
      <c r="BR117" s="359" t="str">
        <f t="shared" si="98"/>
        <v xml:space="preserve"> </v>
      </c>
      <c r="BS117" s="360" t="str">
        <f t="shared" si="99"/>
        <v xml:space="preserve"> </v>
      </c>
      <c r="BT117" s="361" t="str">
        <f t="shared" si="100"/>
        <v xml:space="preserve"> </v>
      </c>
      <c r="BU117" s="362" t="str">
        <f t="shared" si="101"/>
        <v xml:space="preserve"> </v>
      </c>
      <c r="BV117" s="362" t="str">
        <f t="shared" si="102"/>
        <v xml:space="preserve"> </v>
      </c>
      <c r="BW117" s="362" t="str">
        <f t="shared" si="103"/>
        <v xml:space="preserve"> </v>
      </c>
      <c r="BX117" s="362" t="str">
        <f t="shared" si="104"/>
        <v xml:space="preserve"> </v>
      </c>
      <c r="BY117" s="362" t="str">
        <f t="shared" si="105"/>
        <v xml:space="preserve"> </v>
      </c>
      <c r="BZ117" s="362" t="str">
        <f t="shared" si="106"/>
        <v xml:space="preserve"> </v>
      </c>
      <c r="CA117" s="362" t="str">
        <f t="shared" si="107"/>
        <v xml:space="preserve"> </v>
      </c>
      <c r="CB117" s="363" t="str">
        <f t="shared" si="108"/>
        <v xml:space="preserve"> </v>
      </c>
      <c r="CC117" s="366" t="str">
        <f t="shared" si="109"/>
        <v xml:space="preserve"> </v>
      </c>
      <c r="CD117" s="367" t="str">
        <f t="shared" si="110"/>
        <v xml:space="preserve"> </v>
      </c>
      <c r="CE117" s="367" t="str">
        <f t="shared" si="111"/>
        <v xml:space="preserve"> </v>
      </c>
      <c r="CF117" s="367" t="str">
        <f t="shared" si="112"/>
        <v xml:space="preserve"> </v>
      </c>
      <c r="CG117" s="367" t="str">
        <f t="shared" si="113"/>
        <v xml:space="preserve"> </v>
      </c>
      <c r="CH117" s="367" t="str">
        <f t="shared" si="114"/>
        <v xml:space="preserve"> </v>
      </c>
      <c r="CI117" s="367" t="str">
        <f t="shared" si="115"/>
        <v xml:space="preserve"> </v>
      </c>
      <c r="CJ117" s="367" t="str">
        <f t="shared" si="116"/>
        <v xml:space="preserve"> </v>
      </c>
      <c r="CK117" s="368" t="str">
        <f t="shared" si="117"/>
        <v xml:space="preserve"> </v>
      </c>
      <c r="CL117" s="369" t="str">
        <f t="shared" si="118"/>
        <v xml:space="preserve"> </v>
      </c>
      <c r="CM117" s="370" t="str">
        <f t="shared" si="165"/>
        <v xml:space="preserve"> </v>
      </c>
      <c r="CN117" s="370" t="str">
        <f t="shared" si="166"/>
        <v xml:space="preserve"> </v>
      </c>
      <c r="CO117" s="370" t="str">
        <f t="shared" si="167"/>
        <v xml:space="preserve"> </v>
      </c>
      <c r="CP117" s="370" t="str">
        <f t="shared" si="168"/>
        <v xml:space="preserve"> </v>
      </c>
      <c r="CQ117" s="370" t="str">
        <f t="shared" si="169"/>
        <v xml:space="preserve"> </v>
      </c>
      <c r="CR117" s="370" t="str">
        <f t="shared" si="119"/>
        <v xml:space="preserve"> </v>
      </c>
      <c r="CS117" s="370" t="str">
        <f t="shared" si="120"/>
        <v xml:space="preserve"> </v>
      </c>
      <c r="CT117" s="370" t="str">
        <f t="shared" si="121"/>
        <v xml:space="preserve"> </v>
      </c>
      <c r="CU117" s="370" t="str">
        <f>IF($A117="N/A"," ",IF('Pricing Inputs'!$AR$23=TRUE,Inputs!$S$22,VLOOKUP($A117,CorrelationTable,2,FALSE)))</f>
        <v xml:space="preserve"> </v>
      </c>
      <c r="CV117" s="371" t="str">
        <f>IF($A117="N/A"," ",F117+G117+(D117*('Pricing Inputs'!X152)))</f>
        <v xml:space="preserve"> </v>
      </c>
      <c r="CW117" s="372" t="str">
        <f>IF($A117="N/A"," ",IF(PV=1,0,'Pricing Inputs'!Y152))</f>
        <v xml:space="preserve"> </v>
      </c>
      <c r="CX117" s="373" t="str">
        <f t="shared" si="122"/>
        <v xml:space="preserve"> </v>
      </c>
      <c r="CY117" s="417" t="str">
        <f>IF($A117="N/A"," ",(IF(MONTH(A117)&gt;=4,IF(MONTH(A117)&lt;=10,Inputs!$S$26,Inputs!$S$27),Inputs!$S$27))*$CX117)</f>
        <v xml:space="preserve"> </v>
      </c>
      <c r="CZ117" s="374" t="str">
        <f t="shared" si="170"/>
        <v xml:space="preserve"> </v>
      </c>
      <c r="DA117" s="446" t="str">
        <f t="shared" si="171"/>
        <v xml:space="preserve"> </v>
      </c>
      <c r="DB117" s="375" t="str">
        <f t="shared" si="172"/>
        <v xml:space="preserve"> </v>
      </c>
      <c r="DC117" s="375" t="str">
        <f t="shared" si="173"/>
        <v xml:space="preserve"> </v>
      </c>
      <c r="DD117" s="376" t="str">
        <f t="shared" si="174"/>
        <v xml:space="preserve"> </v>
      </c>
      <c r="DE117" s="377" t="str">
        <f t="shared" si="175"/>
        <v xml:space="preserve"> </v>
      </c>
      <c r="DF117" s="378" t="str">
        <f t="shared" si="176"/>
        <v xml:space="preserve"> </v>
      </c>
      <c r="DG117" s="379" t="str">
        <f t="shared" si="177"/>
        <v xml:space="preserve"> </v>
      </c>
      <c r="DH117" s="380" t="str">
        <f>IF($A117="N/A"," ",IF(Option=1,$D117*Inputs!$S$15*SUM(AS117:BA117),0))</f>
        <v xml:space="preserve"> </v>
      </c>
      <c r="DI117" s="381" t="str">
        <f>IF($A117="N/A"," ",IF(Option=1,$D117*Inputs!$S$16*SUM(AS117:BA117),0))</f>
        <v xml:space="preserve"> </v>
      </c>
      <c r="DJ117" s="463" t="str">
        <f t="shared" si="178"/>
        <v xml:space="preserve"> </v>
      </c>
      <c r="DK117" s="463" t="str">
        <f t="shared" si="179"/>
        <v xml:space="preserve"> </v>
      </c>
      <c r="DL117" s="463" t="str">
        <f t="shared" si="180"/>
        <v xml:space="preserve"> </v>
      </c>
      <c r="DM117" s="463" t="str">
        <f t="shared" si="181"/>
        <v xml:space="preserve"> </v>
      </c>
    </row>
    <row r="118" spans="1:117" x14ac:dyDescent="0.2">
      <c r="A118" s="343" t="str">
        <f>IF(A117="N/A","N/A",IF(EDATE(A117,1)&gt;Inputs!$S$5,"N/A",EDATE(A117,1)))</f>
        <v>N/A</v>
      </c>
      <c r="B118" s="344" t="str">
        <f t="shared" si="123"/>
        <v xml:space="preserve"> </v>
      </c>
      <c r="C118" s="345" t="str">
        <f t="shared" si="124"/>
        <v xml:space="preserve"> </v>
      </c>
      <c r="D118" s="346" t="str">
        <f t="shared" si="125"/>
        <v xml:space="preserve"> </v>
      </c>
      <c r="E118" s="347" t="str">
        <f t="shared" si="126"/>
        <v xml:space="preserve"> </v>
      </c>
      <c r="F118" s="348" t="str">
        <f t="shared" si="127"/>
        <v xml:space="preserve"> </v>
      </c>
      <c r="G118" s="348" t="str">
        <f>IF(A118="N/A"," ",Perstart/VLOOKUP(Dayrun,'Pricing Inputs'!$AQ$4:$AS$14,3)/(CY118/CX118))</f>
        <v xml:space="preserve"> </v>
      </c>
      <c r="H118" s="349" t="str">
        <f t="shared" si="128"/>
        <v xml:space="preserve"> </v>
      </c>
      <c r="I118" s="350" t="str">
        <f t="shared" si="129"/>
        <v xml:space="preserve"> </v>
      </c>
      <c r="J118" s="351" t="str">
        <f t="shared" si="130"/>
        <v xml:space="preserve"> </v>
      </c>
      <c r="K118" s="351" t="str">
        <f t="shared" si="131"/>
        <v xml:space="preserve"> </v>
      </c>
      <c r="L118" s="351" t="str">
        <f t="shared" si="132"/>
        <v xml:space="preserve"> </v>
      </c>
      <c r="M118" s="351" t="str">
        <f t="shared" si="133"/>
        <v xml:space="preserve"> </v>
      </c>
      <c r="N118" s="351" t="str">
        <f t="shared" si="134"/>
        <v xml:space="preserve"> </v>
      </c>
      <c r="O118" s="351" t="str">
        <f t="shared" si="135"/>
        <v xml:space="preserve"> </v>
      </c>
      <c r="P118" s="351" t="str">
        <f t="shared" si="136"/>
        <v xml:space="preserve"> </v>
      </c>
      <c r="Q118" s="352" t="str">
        <f t="shared" si="137"/>
        <v xml:space="preserve"> </v>
      </c>
      <c r="R118" s="353" t="str">
        <f t="shared" si="138"/>
        <v xml:space="preserve"> </v>
      </c>
      <c r="S118" s="347" t="str">
        <f t="shared" si="139"/>
        <v xml:space="preserve"> </v>
      </c>
      <c r="T118" s="347" t="str">
        <f t="shared" si="140"/>
        <v xml:space="preserve"> </v>
      </c>
      <c r="U118" s="347" t="str">
        <f t="shared" si="141"/>
        <v xml:space="preserve"> </v>
      </c>
      <c r="V118" s="347" t="str">
        <f t="shared" si="142"/>
        <v xml:space="preserve"> </v>
      </c>
      <c r="W118" s="347" t="str">
        <f t="shared" si="143"/>
        <v xml:space="preserve"> </v>
      </c>
      <c r="X118" s="347" t="str">
        <f t="shared" si="144"/>
        <v xml:space="preserve"> </v>
      </c>
      <c r="Y118" s="347" t="str">
        <f t="shared" si="145"/>
        <v xml:space="preserve"> </v>
      </c>
      <c r="Z118" s="354" t="str">
        <f t="shared" si="146"/>
        <v xml:space="preserve"> </v>
      </c>
      <c r="AA118" s="350" t="str">
        <f>IF($A118="N/A"," ",IF(Dayrun&gt;=3,(MAX(0,(_xll.xSPRDOPT(I118,($E118-'Pricing Inputs'!$X153*$D118),$CV118,0,($CN118+IF(Smile=TRUE,VLOOKUP(MAX(-5,$H118-I118),Volsmile,2),0)),$CT118,$CU118,($A118-DateToday)+15,ABS(Option-2),0)-R118))),0))</f>
        <v xml:space="preserve"> </v>
      </c>
      <c r="AB118" s="351" t="str">
        <f>IF($A118="N/A"," ",IF(Dayrun&gt;=6,MAX(0,(_xll.xSPRDOPT(J118,($E118-'Pricing Inputs'!$X153*$D118),$CV118,0,($CN118+IF(Smile=TRUE,VLOOKUP(MAX(-5,$H118-J118),Volsmile,2),0)),$CT118,$CU118,($A118-DateToday)+15,ABS(Option-2),0)-S118)),0))</f>
        <v xml:space="preserve"> </v>
      </c>
      <c r="AC118" s="351" t="str">
        <f>IF($A118="N/A"," ",IF(OR(Dayrun&lt;=2,Dayrun&gt;=9),IF(OffPeakEx=TRUE,MAX(0,(_xll.xSPRDOPT(K118,($E118-'Pricing Inputs'!$X153*$D118),$CV118,0,($CQ118+IF(Smile=TRUE,VLOOKUP(MAX(-5,$H118-K118),Volsmile,2),0)),$CT118,$CU118,($A118-DateToday)+15,ABS(Option-2),0)-T118)),0),0))</f>
        <v xml:space="preserve"> </v>
      </c>
      <c r="AD118" s="351" t="str">
        <f>IF($A118="N/A"," ",IF(OR(Dayrun=1,Dayrun=4,Dayrun=5,Dayrun=7,Dayrun=8,Dayrun=10,Dayrun=11),MAX(0,(_xll.xSPRDOPT(L118,($E118-'Pricing Inputs'!$X153*$D118),$CV118,0,($CQ118+IF(Smile=TRUE,VLOOKUP(MAX(-5,$H118-L118),Volsmile,2),0)),$CT118,$CU118,($A118-DateToday)+15,ABS(Option-2),0)-U118)),0))</f>
        <v xml:space="preserve"> </v>
      </c>
      <c r="AE118" s="351" t="str">
        <f>IF($A118="N/A"," ",IF(OR(Dayrun=1,Dayrun=7,Dayrun=8,Dayrun=10,Dayrun=11),MAX(0,(_xll.xSPRDOPT(M118,($E118-'Pricing Inputs'!$X153*$D118),$CV118,0,($CQ118+IF(Smile=TRUE,VLOOKUP(MAX(-5,$H118-M118),Volsmile,2),0)),$CT118,$CU118,($A118-DateToday)+15,ABS(Option-2),0)-V118)),0))</f>
        <v xml:space="preserve"> </v>
      </c>
      <c r="AF118" s="351" t="str">
        <f>IF($A118="N/A"," ",IF(OR(Dayrun&lt;=2,Dayrun&gt;=10),IF(OffPeakEx=TRUE,MAX(0,(_xll.xSPRDOPT(N118,($E118-'Pricing Inputs'!$X153*$D118),$CV118,0,($CQ118+IF(Smile=TRUE,VLOOKUP(MAX(-5,$H118-N118),Volsmile,2),0)),$CT118,$CU118,($A118-DateToday)+15,ABS(Option-2),0)-W118)),0),0))</f>
        <v xml:space="preserve"> </v>
      </c>
      <c r="AG118" s="351" t="str">
        <f>IF($A118="N/A"," ",IF(OR(Dayrun=1,Dayrun=5,Dayrun=8,Dayrun=11),MAX(0,(_xll.xSPRDOPT(O118,($E118-'Pricing Inputs'!$X153*$D118),$CV118,0,($CQ118+IF(Smile=TRUE,VLOOKUP(MAX(-5,$H118-O118),Volsmile,2),0)),$CT118,$CU118,($A118-DateToday)+15,ABS(Option-2),0)-X118)),0))</f>
        <v xml:space="preserve"> </v>
      </c>
      <c r="AH118" s="351" t="str">
        <f>IF($A118="N/A"," ",IF(OR(Dayrun=1,Dayrun=8,Dayrun=11),MAX(0,(_xll.xSPRDOPT(P118,($E118-'Pricing Inputs'!$X153*$D118),$CV118,0,($CQ118+IF(Smile=TRUE,VLOOKUP(MAX(-5,$H118-P118),Volsmile,2),0)),$CT118,$CU118,($A118-DateToday)+15,ABS(Option-2),0)-Y118)),0))</f>
        <v xml:space="preserve"> </v>
      </c>
      <c r="AI118" s="351" t="str">
        <f>IF($A118="N/A"," ",IF(OR(Dayrun&lt;=2,Dayrun&gt;=11),IF(OffPeakEx=TRUE,MAX(0,(_xll.xSPRDOPT(Q118,($E118-'Pricing Inputs'!$X153*$D118),$CV118,0,($CQ118+IF(Smile=TRUE,VLOOKUP(MAX(-5,$H118-Q118),Volsmile,2),0)),$CT118,$CU118,($A118-DateToday)+15,ABS(Option-2),0)-Z118)),0),0))</f>
        <v xml:space="preserve"> </v>
      </c>
      <c r="AJ118" s="355" t="str">
        <f t="shared" si="147"/>
        <v xml:space="preserve"> </v>
      </c>
      <c r="AK118" s="356" t="str">
        <f t="shared" si="148"/>
        <v xml:space="preserve"> </v>
      </c>
      <c r="AL118" s="356" t="str">
        <f t="shared" si="149"/>
        <v xml:space="preserve"> </v>
      </c>
      <c r="AM118" s="356" t="str">
        <f t="shared" si="150"/>
        <v xml:space="preserve"> </v>
      </c>
      <c r="AN118" s="356" t="str">
        <f t="shared" si="151"/>
        <v xml:space="preserve"> </v>
      </c>
      <c r="AO118" s="356" t="str">
        <f t="shared" si="152"/>
        <v xml:space="preserve"> </v>
      </c>
      <c r="AP118" s="356" t="str">
        <f t="shared" si="153"/>
        <v xml:space="preserve"> </v>
      </c>
      <c r="AQ118" s="356" t="str">
        <f t="shared" si="154"/>
        <v xml:space="preserve"> </v>
      </c>
      <c r="AR118" s="357" t="str">
        <f t="shared" si="155"/>
        <v xml:space="preserve"> </v>
      </c>
      <c r="AS118" s="364" t="str">
        <f t="shared" si="156"/>
        <v xml:space="preserve"> </v>
      </c>
      <c r="AT118" s="364" t="str">
        <f t="shared" si="157"/>
        <v xml:space="preserve"> </v>
      </c>
      <c r="AU118" s="364" t="str">
        <f t="shared" si="158"/>
        <v xml:space="preserve"> </v>
      </c>
      <c r="AV118" s="364" t="str">
        <f t="shared" si="159"/>
        <v xml:space="preserve"> </v>
      </c>
      <c r="AW118" s="364" t="str">
        <f t="shared" si="160"/>
        <v xml:space="preserve"> </v>
      </c>
      <c r="AX118" s="364" t="str">
        <f t="shared" si="161"/>
        <v xml:space="preserve"> </v>
      </c>
      <c r="AY118" s="364" t="str">
        <f t="shared" si="162"/>
        <v xml:space="preserve"> </v>
      </c>
      <c r="AZ118" s="364" t="str">
        <f t="shared" si="163"/>
        <v xml:space="preserve"> </v>
      </c>
      <c r="BA118" s="365" t="str">
        <f t="shared" si="164"/>
        <v xml:space="preserve"> </v>
      </c>
      <c r="BB118" s="461" t="str">
        <f>IF($A118="N/A"," ",IF(Dayrun&gt;=3,(MAX(0,(_xll.xSPRDOPT(I118,($E118-'Pricing Inputs'!$X153*$D118),$CV118,0,($CN118+IF(Smile=TRUE,VLOOKUP(MAX(-5,$H118-I118),Volsmile,2),0)),$CT118,$CU118,($A118-DateToday)+15,ABS(Option-2),1)*DE118*8))),0))</f>
        <v xml:space="preserve"> </v>
      </c>
      <c r="BC118" s="460" t="str">
        <f>IF($A118="N/A"," ",IF(Dayrun&gt;=6,MAX(0,(_xll.xSPRDOPT(J118,($E118-'Pricing Inputs'!$X153*$D118),$CV118,0,($CN118+IF(Smile=TRUE,VLOOKUP(MAX(-5,$H118-J118),Volsmile,2),0)),$CT118,$CU118,($A118-DateToday)+15,ABS(Option-2),1)*DE118*8)),0))</f>
        <v xml:space="preserve"> </v>
      </c>
      <c r="BD118" s="460" t="str">
        <f>IF($A118="N/A"," ",IF(OR(Dayrun&lt;=2,Dayrun&gt;=9),IF(OffPeakEx=TRUE,MAX(0,(_xll.xSPRDOPT(K118,($E118-'Pricing Inputs'!$X153*$D118),$CV118,0,($CQ118+IF(Smile=TRUE,VLOOKUP(MAX(-5,$H118-K118),Volsmile,2),0)),$CT118,$CU118,($A118-DateToday)+15,ABS(Option-2),1)*DE118*8)),0),0))</f>
        <v xml:space="preserve"> </v>
      </c>
      <c r="BE118" s="460" t="str">
        <f>IF($A118="N/A"," ",IF(OR(Dayrun=1,Dayrun=4,Dayrun=5,Dayrun=7,Dayrun=8,Dayrun=10,Dayrun=11),MAX(0,(_xll.xSPRDOPT(L118,($E118-'Pricing Inputs'!$X153*$D118),$CV118,0,($CQ118+IF(Smile=TRUE,VLOOKUP(MAX(-5,$H118-L118),Volsmile,2),0)),$CT118,$CU118,($A118-DateToday)+15,ABS(Option-2),1)*DF118*8)),0))</f>
        <v xml:space="preserve"> </v>
      </c>
      <c r="BF118" s="460" t="str">
        <f>IF($A118="N/A"," ",IF(OR(Dayrun=1,Dayrun=7,Dayrun=8,Dayrun=10,Dayrun=11),MAX(0,(_xll.xSPRDOPT(M118,($E118-'Pricing Inputs'!$X153*$D118),$CV118,0,($CQ118+IF(Smile=TRUE,VLOOKUP(MAX(-5,$H118-M118),Volsmile,2),0)),$CT118,$CU118,($A118-DateToday)+15,ABS(Option-2),1)*DF118*8)),0))</f>
        <v xml:space="preserve"> </v>
      </c>
      <c r="BG118" s="460" t="str">
        <f>IF($A118="N/A"," ",IF(OR(Dayrun&lt;=2,Dayrun&gt;=10),IF(OffPeakEx=TRUE,MAX(0,(_xll.xSPRDOPT(N118,($E118-'Pricing Inputs'!$X153*$D118),$CV118,0,($CQ118+IF(Smile=TRUE,VLOOKUP(MAX(-5,$H118-N118),Volsmile,2),0)),$CT118,$CU118,($A118-DateToday)+15,ABS(Option-2),1)*DF118*8)),0),0))</f>
        <v xml:space="preserve"> </v>
      </c>
      <c r="BH118" s="460" t="str">
        <f>IF($A118="N/A"," ",IF(OR(Dayrun=1,Dayrun=5,Dayrun=8,Dayrun=11),MAX(0,(_xll.xSPRDOPT(O118,($E118-'Pricing Inputs'!$X153*$D118),$CV118,0,($CQ118+IF(Smile=TRUE,VLOOKUP(MAX(-5,$H118-O118),Volsmile,2),0)),$CT118,$CU118,($A118-DateToday)+15,ABS(Option-2),1)*DG118*8)),0))</f>
        <v xml:space="preserve"> </v>
      </c>
      <c r="BI118" s="460" t="str">
        <f>IF($A118="N/A"," ",IF(OR(Dayrun=1,Dayrun=8,Dayrun=11),MAX(0,(_xll.xSPRDOPT(P118,($E118-'Pricing Inputs'!$X153*$D118),$CV118,0,($CQ118+IF(Smile=TRUE,VLOOKUP(MAX(-5,$H118-P118),Volsmile,2),0)),$CT118,$CU118,($A118-DateToday)+15,ABS(Option-2),1)*DG118*8)),0))</f>
        <v xml:space="preserve"> </v>
      </c>
      <c r="BJ118" s="462" t="str">
        <f>IF($A118="N/A"," ",IF(OR(Dayrun&lt;=2,Dayrun&gt;=11),IF(OffPeakEx=TRUE,MAX(0,(_xll.xSPRDOPT(Q118,($E118-'Pricing Inputs'!$X153*$D118),$CV118,0,($CQ118+IF(Smile=TRUE,VLOOKUP(MAX(-5,$H118-Q118),Volsmile,2),0)),$CT118,$CU118,($A118-DateToday)+15,ABS(Option-2),1)*DG118*8)),0),0))</f>
        <v xml:space="preserve"> </v>
      </c>
      <c r="BK118" s="358" t="str">
        <f t="shared" si="91"/>
        <v xml:space="preserve"> </v>
      </c>
      <c r="BL118" s="359" t="str">
        <f t="shared" si="92"/>
        <v xml:space="preserve"> </v>
      </c>
      <c r="BM118" s="359" t="str">
        <f t="shared" si="93"/>
        <v xml:space="preserve"> </v>
      </c>
      <c r="BN118" s="359" t="str">
        <f t="shared" si="94"/>
        <v xml:space="preserve"> </v>
      </c>
      <c r="BO118" s="359" t="str">
        <f t="shared" si="95"/>
        <v xml:space="preserve"> </v>
      </c>
      <c r="BP118" s="359" t="str">
        <f t="shared" si="96"/>
        <v xml:space="preserve"> </v>
      </c>
      <c r="BQ118" s="359" t="str">
        <f t="shared" si="97"/>
        <v xml:space="preserve"> </v>
      </c>
      <c r="BR118" s="359" t="str">
        <f t="shared" si="98"/>
        <v xml:space="preserve"> </v>
      </c>
      <c r="BS118" s="360" t="str">
        <f t="shared" si="99"/>
        <v xml:space="preserve"> </v>
      </c>
      <c r="BT118" s="361" t="str">
        <f t="shared" si="100"/>
        <v xml:space="preserve"> </v>
      </c>
      <c r="BU118" s="362" t="str">
        <f t="shared" si="101"/>
        <v xml:space="preserve"> </v>
      </c>
      <c r="BV118" s="362" t="str">
        <f t="shared" si="102"/>
        <v xml:space="preserve"> </v>
      </c>
      <c r="BW118" s="362" t="str">
        <f t="shared" si="103"/>
        <v xml:space="preserve"> </v>
      </c>
      <c r="BX118" s="362" t="str">
        <f t="shared" si="104"/>
        <v xml:space="preserve"> </v>
      </c>
      <c r="BY118" s="362" t="str">
        <f t="shared" si="105"/>
        <v xml:space="preserve"> </v>
      </c>
      <c r="BZ118" s="362" t="str">
        <f t="shared" si="106"/>
        <v xml:space="preserve"> </v>
      </c>
      <c r="CA118" s="362" t="str">
        <f t="shared" si="107"/>
        <v xml:space="preserve"> </v>
      </c>
      <c r="CB118" s="363" t="str">
        <f t="shared" si="108"/>
        <v xml:space="preserve"> </v>
      </c>
      <c r="CC118" s="366" t="str">
        <f t="shared" si="109"/>
        <v xml:space="preserve"> </v>
      </c>
      <c r="CD118" s="367" t="str">
        <f t="shared" si="110"/>
        <v xml:space="preserve"> </v>
      </c>
      <c r="CE118" s="367" t="str">
        <f t="shared" si="111"/>
        <v xml:space="preserve"> </v>
      </c>
      <c r="CF118" s="367" t="str">
        <f t="shared" si="112"/>
        <v xml:space="preserve"> </v>
      </c>
      <c r="CG118" s="367" t="str">
        <f t="shared" si="113"/>
        <v xml:space="preserve"> </v>
      </c>
      <c r="CH118" s="367" t="str">
        <f t="shared" si="114"/>
        <v xml:space="preserve"> </v>
      </c>
      <c r="CI118" s="367" t="str">
        <f t="shared" si="115"/>
        <v xml:space="preserve"> </v>
      </c>
      <c r="CJ118" s="367" t="str">
        <f t="shared" si="116"/>
        <v xml:space="preserve"> </v>
      </c>
      <c r="CK118" s="368" t="str">
        <f t="shared" si="117"/>
        <v xml:space="preserve"> </v>
      </c>
      <c r="CL118" s="369" t="str">
        <f t="shared" si="118"/>
        <v xml:space="preserve"> </v>
      </c>
      <c r="CM118" s="370" t="str">
        <f t="shared" si="165"/>
        <v xml:space="preserve"> </v>
      </c>
      <c r="CN118" s="370" t="str">
        <f t="shared" si="166"/>
        <v xml:space="preserve"> </v>
      </c>
      <c r="CO118" s="370" t="str">
        <f t="shared" si="167"/>
        <v xml:space="preserve"> </v>
      </c>
      <c r="CP118" s="370" t="str">
        <f t="shared" si="168"/>
        <v xml:space="preserve"> </v>
      </c>
      <c r="CQ118" s="370" t="str">
        <f t="shared" si="169"/>
        <v xml:space="preserve"> </v>
      </c>
      <c r="CR118" s="370" t="str">
        <f t="shared" si="119"/>
        <v xml:space="preserve"> </v>
      </c>
      <c r="CS118" s="370" t="str">
        <f t="shared" si="120"/>
        <v xml:space="preserve"> </v>
      </c>
      <c r="CT118" s="370" t="str">
        <f t="shared" si="121"/>
        <v xml:space="preserve"> </v>
      </c>
      <c r="CU118" s="370" t="str">
        <f>IF($A118="N/A"," ",IF('Pricing Inputs'!$AR$23=TRUE,Inputs!$S$22,VLOOKUP($A118,CorrelationTable,2,FALSE)))</f>
        <v xml:space="preserve"> </v>
      </c>
      <c r="CV118" s="371" t="str">
        <f>IF($A118="N/A"," ",F118+G118+(D118*('Pricing Inputs'!X153)))</f>
        <v xml:space="preserve"> </v>
      </c>
      <c r="CW118" s="372" t="str">
        <f>IF($A118="N/A"," ",IF(PV=1,0,'Pricing Inputs'!Y153))</f>
        <v xml:space="preserve"> </v>
      </c>
      <c r="CX118" s="373" t="str">
        <f t="shared" si="122"/>
        <v xml:space="preserve"> </v>
      </c>
      <c r="CY118" s="417" t="str">
        <f>IF($A118="N/A"," ",(IF(MONTH(A118)&gt;=4,IF(MONTH(A118)&lt;=10,Inputs!$S$26,Inputs!$S$27),Inputs!$S$27))*$CX118)</f>
        <v xml:space="preserve"> </v>
      </c>
      <c r="CZ118" s="374" t="str">
        <f t="shared" si="170"/>
        <v xml:space="preserve"> </v>
      </c>
      <c r="DA118" s="446" t="str">
        <f t="shared" si="171"/>
        <v xml:space="preserve"> </v>
      </c>
      <c r="DB118" s="375" t="str">
        <f t="shared" si="172"/>
        <v xml:space="preserve"> </v>
      </c>
      <c r="DC118" s="375" t="str">
        <f t="shared" si="173"/>
        <v xml:space="preserve"> </v>
      </c>
      <c r="DD118" s="376" t="str">
        <f t="shared" si="174"/>
        <v xml:space="preserve"> </v>
      </c>
      <c r="DE118" s="377" t="str">
        <f t="shared" si="175"/>
        <v xml:space="preserve"> </v>
      </c>
      <c r="DF118" s="378" t="str">
        <f t="shared" si="176"/>
        <v xml:space="preserve"> </v>
      </c>
      <c r="DG118" s="379" t="str">
        <f t="shared" si="177"/>
        <v xml:space="preserve"> </v>
      </c>
      <c r="DH118" s="380" t="str">
        <f>IF($A118="N/A"," ",IF(Option=1,$D118*Inputs!$S$15*SUM(AS118:BA118),0))</f>
        <v xml:space="preserve"> </v>
      </c>
      <c r="DI118" s="381" t="str">
        <f>IF($A118="N/A"," ",IF(Option=1,$D118*Inputs!$S$16*SUM(AS118:BA118),0))</f>
        <v xml:space="preserve"> </v>
      </c>
      <c r="DJ118" s="463" t="str">
        <f t="shared" si="178"/>
        <v xml:space="preserve"> </v>
      </c>
      <c r="DK118" s="463" t="str">
        <f t="shared" si="179"/>
        <v xml:space="preserve"> </v>
      </c>
      <c r="DL118" s="463" t="str">
        <f t="shared" si="180"/>
        <v xml:space="preserve"> </v>
      </c>
      <c r="DM118" s="463" t="str">
        <f t="shared" si="181"/>
        <v xml:space="preserve"> </v>
      </c>
    </row>
    <row r="119" spans="1:117" x14ac:dyDescent="0.2">
      <c r="A119" s="343" t="str">
        <f>IF(A118="N/A","N/A",IF(EDATE(A118,1)&gt;Inputs!$S$5,"N/A",EDATE(A118,1)))</f>
        <v>N/A</v>
      </c>
      <c r="B119" s="344" t="str">
        <f t="shared" si="123"/>
        <v xml:space="preserve"> </v>
      </c>
      <c r="C119" s="345" t="str">
        <f t="shared" si="124"/>
        <v xml:space="preserve"> </v>
      </c>
      <c r="D119" s="346" t="str">
        <f t="shared" si="125"/>
        <v xml:space="preserve"> </v>
      </c>
      <c r="E119" s="347" t="str">
        <f t="shared" si="126"/>
        <v xml:space="preserve"> </v>
      </c>
      <c r="F119" s="348" t="str">
        <f t="shared" si="127"/>
        <v xml:space="preserve"> </v>
      </c>
      <c r="G119" s="348" t="str">
        <f>IF(A119="N/A"," ",Perstart/VLOOKUP(Dayrun,'Pricing Inputs'!$AQ$4:$AS$14,3)/(CY119/CX119))</f>
        <v xml:space="preserve"> </v>
      </c>
      <c r="H119" s="349" t="str">
        <f t="shared" si="128"/>
        <v xml:space="preserve"> </v>
      </c>
      <c r="I119" s="350" t="str">
        <f t="shared" si="129"/>
        <v xml:space="preserve"> </v>
      </c>
      <c r="J119" s="351" t="str">
        <f t="shared" si="130"/>
        <v xml:space="preserve"> </v>
      </c>
      <c r="K119" s="351" t="str">
        <f t="shared" si="131"/>
        <v xml:space="preserve"> </v>
      </c>
      <c r="L119" s="351" t="str">
        <f t="shared" si="132"/>
        <v xml:space="preserve"> </v>
      </c>
      <c r="M119" s="351" t="str">
        <f t="shared" si="133"/>
        <v xml:space="preserve"> </v>
      </c>
      <c r="N119" s="351" t="str">
        <f t="shared" si="134"/>
        <v xml:space="preserve"> </v>
      </c>
      <c r="O119" s="351" t="str">
        <f t="shared" si="135"/>
        <v xml:space="preserve"> </v>
      </c>
      <c r="P119" s="351" t="str">
        <f t="shared" si="136"/>
        <v xml:space="preserve"> </v>
      </c>
      <c r="Q119" s="352" t="str">
        <f t="shared" si="137"/>
        <v xml:space="preserve"> </v>
      </c>
      <c r="R119" s="353" t="str">
        <f t="shared" si="138"/>
        <v xml:space="preserve"> </v>
      </c>
      <c r="S119" s="347" t="str">
        <f t="shared" si="139"/>
        <v xml:space="preserve"> </v>
      </c>
      <c r="T119" s="347" t="str">
        <f t="shared" si="140"/>
        <v xml:space="preserve"> </v>
      </c>
      <c r="U119" s="347" t="str">
        <f t="shared" si="141"/>
        <v xml:space="preserve"> </v>
      </c>
      <c r="V119" s="347" t="str">
        <f t="shared" si="142"/>
        <v xml:space="preserve"> </v>
      </c>
      <c r="W119" s="347" t="str">
        <f t="shared" si="143"/>
        <v xml:space="preserve"> </v>
      </c>
      <c r="X119" s="347" t="str">
        <f t="shared" si="144"/>
        <v xml:space="preserve"> </v>
      </c>
      <c r="Y119" s="347" t="str">
        <f t="shared" si="145"/>
        <v xml:space="preserve"> </v>
      </c>
      <c r="Z119" s="354" t="str">
        <f t="shared" si="146"/>
        <v xml:space="preserve"> </v>
      </c>
      <c r="AA119" s="350" t="str">
        <f>IF($A119="N/A"," ",IF(Dayrun&gt;=3,(MAX(0,(_xll.xSPRDOPT(I119,($E119-'Pricing Inputs'!$X154*$D119),$CV119,0,($CN119+IF(Smile=TRUE,VLOOKUP(MAX(-5,$H119-I119),Volsmile,2),0)),$CT119,$CU119,($A119-DateToday)+15,ABS(Option-2),0)-R119))),0))</f>
        <v xml:space="preserve"> </v>
      </c>
      <c r="AB119" s="351" t="str">
        <f>IF($A119="N/A"," ",IF(Dayrun&gt;=6,MAX(0,(_xll.xSPRDOPT(J119,($E119-'Pricing Inputs'!$X154*$D119),$CV119,0,($CN119+IF(Smile=TRUE,VLOOKUP(MAX(-5,$H119-J119),Volsmile,2),0)),$CT119,$CU119,($A119-DateToday)+15,ABS(Option-2),0)-S119)),0))</f>
        <v xml:space="preserve"> </v>
      </c>
      <c r="AC119" s="351" t="str">
        <f>IF($A119="N/A"," ",IF(OR(Dayrun&lt;=2,Dayrun&gt;=9),IF(OffPeakEx=TRUE,MAX(0,(_xll.xSPRDOPT(K119,($E119-'Pricing Inputs'!$X154*$D119),$CV119,0,($CQ119+IF(Smile=TRUE,VLOOKUP(MAX(-5,$H119-K119),Volsmile,2),0)),$CT119,$CU119,($A119-DateToday)+15,ABS(Option-2),0)-T119)),0),0))</f>
        <v xml:space="preserve"> </v>
      </c>
      <c r="AD119" s="351" t="str">
        <f>IF($A119="N/A"," ",IF(OR(Dayrun=1,Dayrun=4,Dayrun=5,Dayrun=7,Dayrun=8,Dayrun=10,Dayrun=11),MAX(0,(_xll.xSPRDOPT(L119,($E119-'Pricing Inputs'!$X154*$D119),$CV119,0,($CQ119+IF(Smile=TRUE,VLOOKUP(MAX(-5,$H119-L119),Volsmile,2),0)),$CT119,$CU119,($A119-DateToday)+15,ABS(Option-2),0)-U119)),0))</f>
        <v xml:space="preserve"> </v>
      </c>
      <c r="AE119" s="351" t="str">
        <f>IF($A119="N/A"," ",IF(OR(Dayrun=1,Dayrun=7,Dayrun=8,Dayrun=10,Dayrun=11),MAX(0,(_xll.xSPRDOPT(M119,($E119-'Pricing Inputs'!$X154*$D119),$CV119,0,($CQ119+IF(Smile=TRUE,VLOOKUP(MAX(-5,$H119-M119),Volsmile,2),0)),$CT119,$CU119,($A119-DateToday)+15,ABS(Option-2),0)-V119)),0))</f>
        <v xml:space="preserve"> </v>
      </c>
      <c r="AF119" s="351" t="str">
        <f>IF($A119="N/A"," ",IF(OR(Dayrun&lt;=2,Dayrun&gt;=10),IF(OffPeakEx=TRUE,MAX(0,(_xll.xSPRDOPT(N119,($E119-'Pricing Inputs'!$X154*$D119),$CV119,0,($CQ119+IF(Smile=TRUE,VLOOKUP(MAX(-5,$H119-N119),Volsmile,2),0)),$CT119,$CU119,($A119-DateToday)+15,ABS(Option-2),0)-W119)),0),0))</f>
        <v xml:space="preserve"> </v>
      </c>
      <c r="AG119" s="351" t="str">
        <f>IF($A119="N/A"," ",IF(OR(Dayrun=1,Dayrun=5,Dayrun=8,Dayrun=11),MAX(0,(_xll.xSPRDOPT(O119,($E119-'Pricing Inputs'!$X154*$D119),$CV119,0,($CQ119+IF(Smile=TRUE,VLOOKUP(MAX(-5,$H119-O119),Volsmile,2),0)),$CT119,$CU119,($A119-DateToday)+15,ABS(Option-2),0)-X119)),0))</f>
        <v xml:space="preserve"> </v>
      </c>
      <c r="AH119" s="351" t="str">
        <f>IF($A119="N/A"," ",IF(OR(Dayrun=1,Dayrun=8,Dayrun=11),MAX(0,(_xll.xSPRDOPT(P119,($E119-'Pricing Inputs'!$X154*$D119),$CV119,0,($CQ119+IF(Smile=TRUE,VLOOKUP(MAX(-5,$H119-P119),Volsmile,2),0)),$CT119,$CU119,($A119-DateToday)+15,ABS(Option-2),0)-Y119)),0))</f>
        <v xml:space="preserve"> </v>
      </c>
      <c r="AI119" s="351" t="str">
        <f>IF($A119="N/A"," ",IF(OR(Dayrun&lt;=2,Dayrun&gt;=11),IF(OffPeakEx=TRUE,MAX(0,(_xll.xSPRDOPT(Q119,($E119-'Pricing Inputs'!$X154*$D119),$CV119,0,($CQ119+IF(Smile=TRUE,VLOOKUP(MAX(-5,$H119-Q119),Volsmile,2),0)),$CT119,$CU119,($A119-DateToday)+15,ABS(Option-2),0)-Z119)),0),0))</f>
        <v xml:space="preserve"> </v>
      </c>
      <c r="AJ119" s="355" t="str">
        <f t="shared" si="147"/>
        <v xml:space="preserve"> </v>
      </c>
      <c r="AK119" s="356" t="str">
        <f t="shared" si="148"/>
        <v xml:space="preserve"> </v>
      </c>
      <c r="AL119" s="356" t="str">
        <f t="shared" si="149"/>
        <v xml:space="preserve"> </v>
      </c>
      <c r="AM119" s="356" t="str">
        <f t="shared" si="150"/>
        <v xml:space="preserve"> </v>
      </c>
      <c r="AN119" s="356" t="str">
        <f t="shared" si="151"/>
        <v xml:space="preserve"> </v>
      </c>
      <c r="AO119" s="356" t="str">
        <f t="shared" si="152"/>
        <v xml:space="preserve"> </v>
      </c>
      <c r="AP119" s="356" t="str">
        <f t="shared" si="153"/>
        <v xml:space="preserve"> </v>
      </c>
      <c r="AQ119" s="356" t="str">
        <f t="shared" si="154"/>
        <v xml:space="preserve"> </v>
      </c>
      <c r="AR119" s="357" t="str">
        <f t="shared" si="155"/>
        <v xml:space="preserve"> </v>
      </c>
      <c r="AS119" s="364" t="str">
        <f t="shared" si="156"/>
        <v xml:space="preserve"> </v>
      </c>
      <c r="AT119" s="364" t="str">
        <f t="shared" si="157"/>
        <v xml:space="preserve"> </v>
      </c>
      <c r="AU119" s="364" t="str">
        <f t="shared" si="158"/>
        <v xml:space="preserve"> </v>
      </c>
      <c r="AV119" s="364" t="str">
        <f t="shared" si="159"/>
        <v xml:space="preserve"> </v>
      </c>
      <c r="AW119" s="364" t="str">
        <f t="shared" si="160"/>
        <v xml:space="preserve"> </v>
      </c>
      <c r="AX119" s="364" t="str">
        <f t="shared" si="161"/>
        <v xml:space="preserve"> </v>
      </c>
      <c r="AY119" s="364" t="str">
        <f t="shared" si="162"/>
        <v xml:space="preserve"> </v>
      </c>
      <c r="AZ119" s="364" t="str">
        <f t="shared" si="163"/>
        <v xml:space="preserve"> </v>
      </c>
      <c r="BA119" s="365" t="str">
        <f t="shared" si="164"/>
        <v xml:space="preserve"> </v>
      </c>
      <c r="BB119" s="461" t="str">
        <f>IF($A119="N/A"," ",IF(Dayrun&gt;=3,(MAX(0,(_xll.xSPRDOPT(I119,($E119-'Pricing Inputs'!$X154*$D119),$CV119,0,($CN119+IF(Smile=TRUE,VLOOKUP(MAX(-5,$H119-I119),Volsmile,2),0)),$CT119,$CU119,($A119-DateToday)+15,ABS(Option-2),1)*DE119*8))),0))</f>
        <v xml:space="preserve"> </v>
      </c>
      <c r="BC119" s="460" t="str">
        <f>IF($A119="N/A"," ",IF(Dayrun&gt;=6,MAX(0,(_xll.xSPRDOPT(J119,($E119-'Pricing Inputs'!$X154*$D119),$CV119,0,($CN119+IF(Smile=TRUE,VLOOKUP(MAX(-5,$H119-J119),Volsmile,2),0)),$CT119,$CU119,($A119-DateToday)+15,ABS(Option-2),1)*DE119*8)),0))</f>
        <v xml:space="preserve"> </v>
      </c>
      <c r="BD119" s="460" t="str">
        <f>IF($A119="N/A"," ",IF(OR(Dayrun&lt;=2,Dayrun&gt;=9),IF(OffPeakEx=TRUE,MAX(0,(_xll.xSPRDOPT(K119,($E119-'Pricing Inputs'!$X154*$D119),$CV119,0,($CQ119+IF(Smile=TRUE,VLOOKUP(MAX(-5,$H119-K119),Volsmile,2),0)),$CT119,$CU119,($A119-DateToday)+15,ABS(Option-2),1)*DE119*8)),0),0))</f>
        <v xml:space="preserve"> </v>
      </c>
      <c r="BE119" s="460" t="str">
        <f>IF($A119="N/A"," ",IF(OR(Dayrun=1,Dayrun=4,Dayrun=5,Dayrun=7,Dayrun=8,Dayrun=10,Dayrun=11),MAX(0,(_xll.xSPRDOPT(L119,($E119-'Pricing Inputs'!$X154*$D119),$CV119,0,($CQ119+IF(Smile=TRUE,VLOOKUP(MAX(-5,$H119-L119),Volsmile,2),0)),$CT119,$CU119,($A119-DateToday)+15,ABS(Option-2),1)*DF119*8)),0))</f>
        <v xml:space="preserve"> </v>
      </c>
      <c r="BF119" s="460" t="str">
        <f>IF($A119="N/A"," ",IF(OR(Dayrun=1,Dayrun=7,Dayrun=8,Dayrun=10,Dayrun=11),MAX(0,(_xll.xSPRDOPT(M119,($E119-'Pricing Inputs'!$X154*$D119),$CV119,0,($CQ119+IF(Smile=TRUE,VLOOKUP(MAX(-5,$H119-M119),Volsmile,2),0)),$CT119,$CU119,($A119-DateToday)+15,ABS(Option-2),1)*DF119*8)),0))</f>
        <v xml:space="preserve"> </v>
      </c>
      <c r="BG119" s="460" t="str">
        <f>IF($A119="N/A"," ",IF(OR(Dayrun&lt;=2,Dayrun&gt;=10),IF(OffPeakEx=TRUE,MAX(0,(_xll.xSPRDOPT(N119,($E119-'Pricing Inputs'!$X154*$D119),$CV119,0,($CQ119+IF(Smile=TRUE,VLOOKUP(MAX(-5,$H119-N119),Volsmile,2),0)),$CT119,$CU119,($A119-DateToday)+15,ABS(Option-2),1)*DF119*8)),0),0))</f>
        <v xml:space="preserve"> </v>
      </c>
      <c r="BH119" s="460" t="str">
        <f>IF($A119="N/A"," ",IF(OR(Dayrun=1,Dayrun=5,Dayrun=8,Dayrun=11),MAX(0,(_xll.xSPRDOPT(O119,($E119-'Pricing Inputs'!$X154*$D119),$CV119,0,($CQ119+IF(Smile=TRUE,VLOOKUP(MAX(-5,$H119-O119),Volsmile,2),0)),$CT119,$CU119,($A119-DateToday)+15,ABS(Option-2),1)*DG119*8)),0))</f>
        <v xml:space="preserve"> </v>
      </c>
      <c r="BI119" s="460" t="str">
        <f>IF($A119="N/A"," ",IF(OR(Dayrun=1,Dayrun=8,Dayrun=11),MAX(0,(_xll.xSPRDOPT(P119,($E119-'Pricing Inputs'!$X154*$D119),$CV119,0,($CQ119+IF(Smile=TRUE,VLOOKUP(MAX(-5,$H119-P119),Volsmile,2),0)),$CT119,$CU119,($A119-DateToday)+15,ABS(Option-2),1)*DG119*8)),0))</f>
        <v xml:space="preserve"> </v>
      </c>
      <c r="BJ119" s="462" t="str">
        <f>IF($A119="N/A"," ",IF(OR(Dayrun&lt;=2,Dayrun&gt;=11),IF(OffPeakEx=TRUE,MAX(0,(_xll.xSPRDOPT(Q119,($E119-'Pricing Inputs'!$X154*$D119),$CV119,0,($CQ119+IF(Smile=TRUE,VLOOKUP(MAX(-5,$H119-Q119),Volsmile,2),0)),$CT119,$CU119,($A119-DateToday)+15,ABS(Option-2),1)*DG119*8)),0),0))</f>
        <v xml:space="preserve"> </v>
      </c>
      <c r="BK119" s="358" t="str">
        <f t="shared" si="91"/>
        <v xml:space="preserve"> </v>
      </c>
      <c r="BL119" s="359" t="str">
        <f t="shared" si="92"/>
        <v xml:space="preserve"> </v>
      </c>
      <c r="BM119" s="359" t="str">
        <f t="shared" si="93"/>
        <v xml:space="preserve"> </v>
      </c>
      <c r="BN119" s="359" t="str">
        <f t="shared" si="94"/>
        <v xml:space="preserve"> </v>
      </c>
      <c r="BO119" s="359" t="str">
        <f t="shared" si="95"/>
        <v xml:space="preserve"> </v>
      </c>
      <c r="BP119" s="359" t="str">
        <f t="shared" si="96"/>
        <v xml:space="preserve"> </v>
      </c>
      <c r="BQ119" s="359" t="str">
        <f t="shared" si="97"/>
        <v xml:space="preserve"> </v>
      </c>
      <c r="BR119" s="359" t="str">
        <f t="shared" si="98"/>
        <v xml:space="preserve"> </v>
      </c>
      <c r="BS119" s="360" t="str">
        <f t="shared" si="99"/>
        <v xml:space="preserve"> </v>
      </c>
      <c r="BT119" s="361" t="str">
        <f t="shared" si="100"/>
        <v xml:space="preserve"> </v>
      </c>
      <c r="BU119" s="362" t="str">
        <f t="shared" si="101"/>
        <v xml:space="preserve"> </v>
      </c>
      <c r="BV119" s="362" t="str">
        <f t="shared" si="102"/>
        <v xml:space="preserve"> </v>
      </c>
      <c r="BW119" s="362" t="str">
        <f t="shared" si="103"/>
        <v xml:space="preserve"> </v>
      </c>
      <c r="BX119" s="362" t="str">
        <f t="shared" si="104"/>
        <v xml:space="preserve"> </v>
      </c>
      <c r="BY119" s="362" t="str">
        <f t="shared" si="105"/>
        <v xml:space="preserve"> </v>
      </c>
      <c r="BZ119" s="362" t="str">
        <f t="shared" si="106"/>
        <v xml:space="preserve"> </v>
      </c>
      <c r="CA119" s="362" t="str">
        <f t="shared" si="107"/>
        <v xml:space="preserve"> </v>
      </c>
      <c r="CB119" s="363" t="str">
        <f t="shared" si="108"/>
        <v xml:space="preserve"> </v>
      </c>
      <c r="CC119" s="366" t="str">
        <f t="shared" si="109"/>
        <v xml:space="preserve"> </v>
      </c>
      <c r="CD119" s="367" t="str">
        <f t="shared" si="110"/>
        <v xml:space="preserve"> </v>
      </c>
      <c r="CE119" s="367" t="str">
        <f t="shared" si="111"/>
        <v xml:space="preserve"> </v>
      </c>
      <c r="CF119" s="367" t="str">
        <f t="shared" si="112"/>
        <v xml:space="preserve"> </v>
      </c>
      <c r="CG119" s="367" t="str">
        <f t="shared" si="113"/>
        <v xml:space="preserve"> </v>
      </c>
      <c r="CH119" s="367" t="str">
        <f t="shared" si="114"/>
        <v xml:space="preserve"> </v>
      </c>
      <c r="CI119" s="367" t="str">
        <f t="shared" si="115"/>
        <v xml:space="preserve"> </v>
      </c>
      <c r="CJ119" s="367" t="str">
        <f t="shared" si="116"/>
        <v xml:space="preserve"> </v>
      </c>
      <c r="CK119" s="368" t="str">
        <f t="shared" si="117"/>
        <v xml:space="preserve"> </v>
      </c>
      <c r="CL119" s="369" t="str">
        <f t="shared" si="118"/>
        <v xml:space="preserve"> </v>
      </c>
      <c r="CM119" s="370" t="str">
        <f t="shared" si="165"/>
        <v xml:space="preserve"> </v>
      </c>
      <c r="CN119" s="370" t="str">
        <f t="shared" si="166"/>
        <v xml:space="preserve"> </v>
      </c>
      <c r="CO119" s="370" t="str">
        <f t="shared" si="167"/>
        <v xml:space="preserve"> </v>
      </c>
      <c r="CP119" s="370" t="str">
        <f t="shared" si="168"/>
        <v xml:space="preserve"> </v>
      </c>
      <c r="CQ119" s="370" t="str">
        <f t="shared" si="169"/>
        <v xml:space="preserve"> </v>
      </c>
      <c r="CR119" s="370" t="str">
        <f t="shared" si="119"/>
        <v xml:space="preserve"> </v>
      </c>
      <c r="CS119" s="370" t="str">
        <f t="shared" si="120"/>
        <v xml:space="preserve"> </v>
      </c>
      <c r="CT119" s="370" t="str">
        <f t="shared" si="121"/>
        <v xml:space="preserve"> </v>
      </c>
      <c r="CU119" s="370" t="str">
        <f>IF($A119="N/A"," ",IF('Pricing Inputs'!$AR$23=TRUE,Inputs!$S$22,VLOOKUP($A119,CorrelationTable,2,FALSE)))</f>
        <v xml:space="preserve"> </v>
      </c>
      <c r="CV119" s="371" t="str">
        <f>IF($A119="N/A"," ",F119+G119+(D119*('Pricing Inputs'!X154)))</f>
        <v xml:space="preserve"> </v>
      </c>
      <c r="CW119" s="372" t="str">
        <f>IF($A119="N/A"," ",IF(PV=1,0,'Pricing Inputs'!Y154))</f>
        <v xml:space="preserve"> </v>
      </c>
      <c r="CX119" s="373" t="str">
        <f t="shared" si="122"/>
        <v xml:space="preserve"> </v>
      </c>
      <c r="CY119" s="417" t="str">
        <f>IF($A119="N/A"," ",(IF(MONTH(A119)&gt;=4,IF(MONTH(A119)&lt;=10,Inputs!$S$26,Inputs!$S$27),Inputs!$S$27))*$CX119)</f>
        <v xml:space="preserve"> </v>
      </c>
      <c r="CZ119" s="374" t="str">
        <f t="shared" si="170"/>
        <v xml:space="preserve"> </v>
      </c>
      <c r="DA119" s="446" t="str">
        <f t="shared" si="171"/>
        <v xml:space="preserve"> </v>
      </c>
      <c r="DB119" s="375" t="str">
        <f t="shared" si="172"/>
        <v xml:space="preserve"> </v>
      </c>
      <c r="DC119" s="375" t="str">
        <f t="shared" si="173"/>
        <v xml:space="preserve"> </v>
      </c>
      <c r="DD119" s="376" t="str">
        <f t="shared" si="174"/>
        <v xml:space="preserve"> </v>
      </c>
      <c r="DE119" s="377" t="str">
        <f t="shared" si="175"/>
        <v xml:space="preserve"> </v>
      </c>
      <c r="DF119" s="378" t="str">
        <f t="shared" si="176"/>
        <v xml:space="preserve"> </v>
      </c>
      <c r="DG119" s="379" t="str">
        <f t="shared" si="177"/>
        <v xml:space="preserve"> </v>
      </c>
      <c r="DH119" s="380" t="str">
        <f>IF($A119="N/A"," ",IF(Option=1,$D119*Inputs!$S$15*SUM(AS119:BA119),0))</f>
        <v xml:space="preserve"> </v>
      </c>
      <c r="DI119" s="381" t="str">
        <f>IF($A119="N/A"," ",IF(Option=1,$D119*Inputs!$S$16*SUM(AS119:BA119),0))</f>
        <v xml:space="preserve"> </v>
      </c>
      <c r="DJ119" s="463" t="str">
        <f t="shared" si="178"/>
        <v xml:space="preserve"> </v>
      </c>
      <c r="DK119" s="463" t="str">
        <f t="shared" si="179"/>
        <v xml:space="preserve"> </v>
      </c>
      <c r="DL119" s="463" t="str">
        <f t="shared" si="180"/>
        <v xml:space="preserve"> </v>
      </c>
      <c r="DM119" s="463" t="str">
        <f t="shared" si="181"/>
        <v xml:space="preserve"> </v>
      </c>
    </row>
    <row r="120" spans="1:117" x14ac:dyDescent="0.2">
      <c r="A120" s="343" t="str">
        <f>IF(A119="N/A","N/A",IF(EDATE(A119,1)&gt;Inputs!$S$5,"N/A",EDATE(A119,1)))</f>
        <v>N/A</v>
      </c>
      <c r="B120" s="344" t="str">
        <f t="shared" si="123"/>
        <v xml:space="preserve"> </v>
      </c>
      <c r="C120" s="345" t="str">
        <f t="shared" si="124"/>
        <v xml:space="preserve"> </v>
      </c>
      <c r="D120" s="346" t="str">
        <f t="shared" si="125"/>
        <v xml:space="preserve"> </v>
      </c>
      <c r="E120" s="347" t="str">
        <f t="shared" si="126"/>
        <v xml:space="preserve"> </v>
      </c>
      <c r="F120" s="348" t="str">
        <f t="shared" si="127"/>
        <v xml:space="preserve"> </v>
      </c>
      <c r="G120" s="348" t="str">
        <f>IF(A120="N/A"," ",Perstart/VLOOKUP(Dayrun,'Pricing Inputs'!$AQ$4:$AS$14,3)/(CY120/CX120))</f>
        <v xml:space="preserve"> </v>
      </c>
      <c r="H120" s="349" t="str">
        <f t="shared" si="128"/>
        <v xml:space="preserve"> </v>
      </c>
      <c r="I120" s="350" t="str">
        <f t="shared" si="129"/>
        <v xml:space="preserve"> </v>
      </c>
      <c r="J120" s="351" t="str">
        <f t="shared" si="130"/>
        <v xml:space="preserve"> </v>
      </c>
      <c r="K120" s="351" t="str">
        <f t="shared" si="131"/>
        <v xml:space="preserve"> </v>
      </c>
      <c r="L120" s="351" t="str">
        <f t="shared" si="132"/>
        <v xml:space="preserve"> </v>
      </c>
      <c r="M120" s="351" t="str">
        <f t="shared" si="133"/>
        <v xml:space="preserve"> </v>
      </c>
      <c r="N120" s="351" t="str">
        <f t="shared" si="134"/>
        <v xml:space="preserve"> </v>
      </c>
      <c r="O120" s="351" t="str">
        <f t="shared" si="135"/>
        <v xml:space="preserve"> </v>
      </c>
      <c r="P120" s="351" t="str">
        <f t="shared" si="136"/>
        <v xml:space="preserve"> </v>
      </c>
      <c r="Q120" s="352" t="str">
        <f t="shared" si="137"/>
        <v xml:space="preserve"> </v>
      </c>
      <c r="R120" s="353" t="str">
        <f t="shared" si="138"/>
        <v xml:space="preserve"> </v>
      </c>
      <c r="S120" s="347" t="str">
        <f t="shared" si="139"/>
        <v xml:space="preserve"> </v>
      </c>
      <c r="T120" s="347" t="str">
        <f t="shared" si="140"/>
        <v xml:space="preserve"> </v>
      </c>
      <c r="U120" s="347" t="str">
        <f t="shared" si="141"/>
        <v xml:space="preserve"> </v>
      </c>
      <c r="V120" s="347" t="str">
        <f t="shared" si="142"/>
        <v xml:space="preserve"> </v>
      </c>
      <c r="W120" s="347" t="str">
        <f t="shared" si="143"/>
        <v xml:space="preserve"> </v>
      </c>
      <c r="X120" s="347" t="str">
        <f t="shared" si="144"/>
        <v xml:space="preserve"> </v>
      </c>
      <c r="Y120" s="347" t="str">
        <f t="shared" si="145"/>
        <v xml:space="preserve"> </v>
      </c>
      <c r="Z120" s="354" t="str">
        <f t="shared" si="146"/>
        <v xml:space="preserve"> </v>
      </c>
      <c r="AA120" s="350" t="str">
        <f>IF($A120="N/A"," ",IF(Dayrun&gt;=3,(MAX(0,(_xll.xSPRDOPT(I120,($E120-'Pricing Inputs'!$X155*$D120),$CV120,0,($CN120+IF(Smile=TRUE,VLOOKUP(MAX(-5,$H120-I120),Volsmile,2),0)),$CT120,$CU120,($A120-DateToday)+15,ABS(Option-2),0)-R120))),0))</f>
        <v xml:space="preserve"> </v>
      </c>
      <c r="AB120" s="351" t="str">
        <f>IF($A120="N/A"," ",IF(Dayrun&gt;=6,MAX(0,(_xll.xSPRDOPT(J120,($E120-'Pricing Inputs'!$X155*$D120),$CV120,0,($CN120+IF(Smile=TRUE,VLOOKUP(MAX(-5,$H120-J120),Volsmile,2),0)),$CT120,$CU120,($A120-DateToday)+15,ABS(Option-2),0)-S120)),0))</f>
        <v xml:space="preserve"> </v>
      </c>
      <c r="AC120" s="351" t="str">
        <f>IF($A120="N/A"," ",IF(OR(Dayrun&lt;=2,Dayrun&gt;=9),IF(OffPeakEx=TRUE,MAX(0,(_xll.xSPRDOPT(K120,($E120-'Pricing Inputs'!$X155*$D120),$CV120,0,($CQ120+IF(Smile=TRUE,VLOOKUP(MAX(-5,$H120-K120),Volsmile,2),0)),$CT120,$CU120,($A120-DateToday)+15,ABS(Option-2),0)-T120)),0),0))</f>
        <v xml:space="preserve"> </v>
      </c>
      <c r="AD120" s="351" t="str">
        <f>IF($A120="N/A"," ",IF(OR(Dayrun=1,Dayrun=4,Dayrun=5,Dayrun=7,Dayrun=8,Dayrun=10,Dayrun=11),MAX(0,(_xll.xSPRDOPT(L120,($E120-'Pricing Inputs'!$X155*$D120),$CV120,0,($CQ120+IF(Smile=TRUE,VLOOKUP(MAX(-5,$H120-L120),Volsmile,2),0)),$CT120,$CU120,($A120-DateToday)+15,ABS(Option-2),0)-U120)),0))</f>
        <v xml:space="preserve"> </v>
      </c>
      <c r="AE120" s="351" t="str">
        <f>IF($A120="N/A"," ",IF(OR(Dayrun=1,Dayrun=7,Dayrun=8,Dayrun=10,Dayrun=11),MAX(0,(_xll.xSPRDOPT(M120,($E120-'Pricing Inputs'!$X155*$D120),$CV120,0,($CQ120+IF(Smile=TRUE,VLOOKUP(MAX(-5,$H120-M120),Volsmile,2),0)),$CT120,$CU120,($A120-DateToday)+15,ABS(Option-2),0)-V120)),0))</f>
        <v xml:space="preserve"> </v>
      </c>
      <c r="AF120" s="351" t="str">
        <f>IF($A120="N/A"," ",IF(OR(Dayrun&lt;=2,Dayrun&gt;=10),IF(OffPeakEx=TRUE,MAX(0,(_xll.xSPRDOPT(N120,($E120-'Pricing Inputs'!$X155*$D120),$CV120,0,($CQ120+IF(Smile=TRUE,VLOOKUP(MAX(-5,$H120-N120),Volsmile,2),0)),$CT120,$CU120,($A120-DateToday)+15,ABS(Option-2),0)-W120)),0),0))</f>
        <v xml:space="preserve"> </v>
      </c>
      <c r="AG120" s="351" t="str">
        <f>IF($A120="N/A"," ",IF(OR(Dayrun=1,Dayrun=5,Dayrun=8,Dayrun=11),MAX(0,(_xll.xSPRDOPT(O120,($E120-'Pricing Inputs'!$X155*$D120),$CV120,0,($CQ120+IF(Smile=TRUE,VLOOKUP(MAX(-5,$H120-O120),Volsmile,2),0)),$CT120,$CU120,($A120-DateToday)+15,ABS(Option-2),0)-X120)),0))</f>
        <v xml:space="preserve"> </v>
      </c>
      <c r="AH120" s="351" t="str">
        <f>IF($A120="N/A"," ",IF(OR(Dayrun=1,Dayrun=8,Dayrun=11),MAX(0,(_xll.xSPRDOPT(P120,($E120-'Pricing Inputs'!$X155*$D120),$CV120,0,($CQ120+IF(Smile=TRUE,VLOOKUP(MAX(-5,$H120-P120),Volsmile,2),0)),$CT120,$CU120,($A120-DateToday)+15,ABS(Option-2),0)-Y120)),0))</f>
        <v xml:space="preserve"> </v>
      </c>
      <c r="AI120" s="351" t="str">
        <f>IF($A120="N/A"," ",IF(OR(Dayrun&lt;=2,Dayrun&gt;=11),IF(OffPeakEx=TRUE,MAX(0,(_xll.xSPRDOPT(Q120,($E120-'Pricing Inputs'!$X155*$D120),$CV120,0,($CQ120+IF(Smile=TRUE,VLOOKUP(MAX(-5,$H120-Q120),Volsmile,2),0)),$CT120,$CU120,($A120-DateToday)+15,ABS(Option-2),0)-Z120)),0),0))</f>
        <v xml:space="preserve"> </v>
      </c>
      <c r="AJ120" s="355" t="str">
        <f t="shared" si="147"/>
        <v xml:space="preserve"> </v>
      </c>
      <c r="AK120" s="356" t="str">
        <f t="shared" si="148"/>
        <v xml:space="preserve"> </v>
      </c>
      <c r="AL120" s="356" t="str">
        <f t="shared" si="149"/>
        <v xml:space="preserve"> </v>
      </c>
      <c r="AM120" s="356" t="str">
        <f t="shared" si="150"/>
        <v xml:space="preserve"> </v>
      </c>
      <c r="AN120" s="356" t="str">
        <f t="shared" si="151"/>
        <v xml:space="preserve"> </v>
      </c>
      <c r="AO120" s="356" t="str">
        <f t="shared" si="152"/>
        <v xml:space="preserve"> </v>
      </c>
      <c r="AP120" s="356" t="str">
        <f t="shared" si="153"/>
        <v xml:space="preserve"> </v>
      </c>
      <c r="AQ120" s="356" t="str">
        <f t="shared" si="154"/>
        <v xml:space="preserve"> </v>
      </c>
      <c r="AR120" s="357" t="str">
        <f t="shared" si="155"/>
        <v xml:space="preserve"> </v>
      </c>
      <c r="AS120" s="364" t="str">
        <f t="shared" si="156"/>
        <v xml:space="preserve"> </v>
      </c>
      <c r="AT120" s="364" t="str">
        <f t="shared" si="157"/>
        <v xml:space="preserve"> </v>
      </c>
      <c r="AU120" s="364" t="str">
        <f t="shared" si="158"/>
        <v xml:space="preserve"> </v>
      </c>
      <c r="AV120" s="364" t="str">
        <f t="shared" si="159"/>
        <v xml:space="preserve"> </v>
      </c>
      <c r="AW120" s="364" t="str">
        <f t="shared" si="160"/>
        <v xml:space="preserve"> </v>
      </c>
      <c r="AX120" s="364" t="str">
        <f t="shared" si="161"/>
        <v xml:space="preserve"> </v>
      </c>
      <c r="AY120" s="364" t="str">
        <f t="shared" si="162"/>
        <v xml:space="preserve"> </v>
      </c>
      <c r="AZ120" s="364" t="str">
        <f t="shared" si="163"/>
        <v xml:space="preserve"> </v>
      </c>
      <c r="BA120" s="365" t="str">
        <f t="shared" si="164"/>
        <v xml:space="preserve"> </v>
      </c>
      <c r="BB120" s="461" t="str">
        <f>IF($A120="N/A"," ",IF(Dayrun&gt;=3,(MAX(0,(_xll.xSPRDOPT(I120,($E120-'Pricing Inputs'!$X155*$D120),$CV120,0,($CN120+IF(Smile=TRUE,VLOOKUP(MAX(-5,$H120-I120),Volsmile,2),0)),$CT120,$CU120,($A120-DateToday)+15,ABS(Option-2),1)*DE120*8))),0))</f>
        <v xml:space="preserve"> </v>
      </c>
      <c r="BC120" s="460" t="str">
        <f>IF($A120="N/A"," ",IF(Dayrun&gt;=6,MAX(0,(_xll.xSPRDOPT(J120,($E120-'Pricing Inputs'!$X155*$D120),$CV120,0,($CN120+IF(Smile=TRUE,VLOOKUP(MAX(-5,$H120-J120),Volsmile,2),0)),$CT120,$CU120,($A120-DateToday)+15,ABS(Option-2),1)*DE120*8)),0))</f>
        <v xml:space="preserve"> </v>
      </c>
      <c r="BD120" s="460" t="str">
        <f>IF($A120="N/A"," ",IF(OR(Dayrun&lt;=2,Dayrun&gt;=9),IF(OffPeakEx=TRUE,MAX(0,(_xll.xSPRDOPT(K120,($E120-'Pricing Inputs'!$X155*$D120),$CV120,0,($CQ120+IF(Smile=TRUE,VLOOKUP(MAX(-5,$H120-K120),Volsmile,2),0)),$CT120,$CU120,($A120-DateToday)+15,ABS(Option-2),1)*DE120*8)),0),0))</f>
        <v xml:space="preserve"> </v>
      </c>
      <c r="BE120" s="460" t="str">
        <f>IF($A120="N/A"," ",IF(OR(Dayrun=1,Dayrun=4,Dayrun=5,Dayrun=7,Dayrun=8,Dayrun=10,Dayrun=11),MAX(0,(_xll.xSPRDOPT(L120,($E120-'Pricing Inputs'!$X155*$D120),$CV120,0,($CQ120+IF(Smile=TRUE,VLOOKUP(MAX(-5,$H120-L120),Volsmile,2),0)),$CT120,$CU120,($A120-DateToday)+15,ABS(Option-2),1)*DF120*8)),0))</f>
        <v xml:space="preserve"> </v>
      </c>
      <c r="BF120" s="460" t="str">
        <f>IF($A120="N/A"," ",IF(OR(Dayrun=1,Dayrun=7,Dayrun=8,Dayrun=10,Dayrun=11),MAX(0,(_xll.xSPRDOPT(M120,($E120-'Pricing Inputs'!$X155*$D120),$CV120,0,($CQ120+IF(Smile=TRUE,VLOOKUP(MAX(-5,$H120-M120),Volsmile,2),0)),$CT120,$CU120,($A120-DateToday)+15,ABS(Option-2),1)*DF120*8)),0))</f>
        <v xml:space="preserve"> </v>
      </c>
      <c r="BG120" s="460" t="str">
        <f>IF($A120="N/A"," ",IF(OR(Dayrun&lt;=2,Dayrun&gt;=10),IF(OffPeakEx=TRUE,MAX(0,(_xll.xSPRDOPT(N120,($E120-'Pricing Inputs'!$X155*$D120),$CV120,0,($CQ120+IF(Smile=TRUE,VLOOKUP(MAX(-5,$H120-N120),Volsmile,2),0)),$CT120,$CU120,($A120-DateToday)+15,ABS(Option-2),1)*DF120*8)),0),0))</f>
        <v xml:space="preserve"> </v>
      </c>
      <c r="BH120" s="460" t="str">
        <f>IF($A120="N/A"," ",IF(OR(Dayrun=1,Dayrun=5,Dayrun=8,Dayrun=11),MAX(0,(_xll.xSPRDOPT(O120,($E120-'Pricing Inputs'!$X155*$D120),$CV120,0,($CQ120+IF(Smile=TRUE,VLOOKUP(MAX(-5,$H120-O120),Volsmile,2),0)),$CT120,$CU120,($A120-DateToday)+15,ABS(Option-2),1)*DG120*8)),0))</f>
        <v xml:space="preserve"> </v>
      </c>
      <c r="BI120" s="460" t="str">
        <f>IF($A120="N/A"," ",IF(OR(Dayrun=1,Dayrun=8,Dayrun=11),MAX(0,(_xll.xSPRDOPT(P120,($E120-'Pricing Inputs'!$X155*$D120),$CV120,0,($CQ120+IF(Smile=TRUE,VLOOKUP(MAX(-5,$H120-P120),Volsmile,2),0)),$CT120,$CU120,($A120-DateToday)+15,ABS(Option-2),1)*DG120*8)),0))</f>
        <v xml:space="preserve"> </v>
      </c>
      <c r="BJ120" s="462" t="str">
        <f>IF($A120="N/A"," ",IF(OR(Dayrun&lt;=2,Dayrun&gt;=11),IF(OffPeakEx=TRUE,MAX(0,(_xll.xSPRDOPT(Q120,($E120-'Pricing Inputs'!$X155*$D120),$CV120,0,($CQ120+IF(Smile=TRUE,VLOOKUP(MAX(-5,$H120-Q120),Volsmile,2),0)),$CT120,$CU120,($A120-DateToday)+15,ABS(Option-2),1)*DG120*8)),0),0))</f>
        <v xml:space="preserve"> </v>
      </c>
      <c r="BK120" s="358" t="str">
        <f t="shared" si="91"/>
        <v xml:space="preserve"> </v>
      </c>
      <c r="BL120" s="359" t="str">
        <f t="shared" si="92"/>
        <v xml:space="preserve"> </v>
      </c>
      <c r="BM120" s="359" t="str">
        <f t="shared" si="93"/>
        <v xml:space="preserve"> </v>
      </c>
      <c r="BN120" s="359" t="str">
        <f t="shared" si="94"/>
        <v xml:space="preserve"> </v>
      </c>
      <c r="BO120" s="359" t="str">
        <f t="shared" si="95"/>
        <v xml:space="preserve"> </v>
      </c>
      <c r="BP120" s="359" t="str">
        <f t="shared" si="96"/>
        <v xml:space="preserve"> </v>
      </c>
      <c r="BQ120" s="359" t="str">
        <f t="shared" si="97"/>
        <v xml:space="preserve"> </v>
      </c>
      <c r="BR120" s="359" t="str">
        <f t="shared" si="98"/>
        <v xml:space="preserve"> </v>
      </c>
      <c r="BS120" s="360" t="str">
        <f t="shared" si="99"/>
        <v xml:space="preserve"> </v>
      </c>
      <c r="BT120" s="361" t="str">
        <f t="shared" si="100"/>
        <v xml:space="preserve"> </v>
      </c>
      <c r="BU120" s="362" t="str">
        <f t="shared" si="101"/>
        <v xml:space="preserve"> </v>
      </c>
      <c r="BV120" s="362" t="str">
        <f t="shared" si="102"/>
        <v xml:space="preserve"> </v>
      </c>
      <c r="BW120" s="362" t="str">
        <f t="shared" si="103"/>
        <v xml:space="preserve"> </v>
      </c>
      <c r="BX120" s="362" t="str">
        <f t="shared" si="104"/>
        <v xml:space="preserve"> </v>
      </c>
      <c r="BY120" s="362" t="str">
        <f t="shared" si="105"/>
        <v xml:space="preserve"> </v>
      </c>
      <c r="BZ120" s="362" t="str">
        <f t="shared" si="106"/>
        <v xml:space="preserve"> </v>
      </c>
      <c r="CA120" s="362" t="str">
        <f t="shared" si="107"/>
        <v xml:space="preserve"> </v>
      </c>
      <c r="CB120" s="363" t="str">
        <f t="shared" si="108"/>
        <v xml:space="preserve"> </v>
      </c>
      <c r="CC120" s="366" t="str">
        <f t="shared" si="109"/>
        <v xml:space="preserve"> </v>
      </c>
      <c r="CD120" s="367" t="str">
        <f t="shared" si="110"/>
        <v xml:space="preserve"> </v>
      </c>
      <c r="CE120" s="367" t="str">
        <f t="shared" si="111"/>
        <v xml:space="preserve"> </v>
      </c>
      <c r="CF120" s="367" t="str">
        <f t="shared" si="112"/>
        <v xml:space="preserve"> </v>
      </c>
      <c r="CG120" s="367" t="str">
        <f t="shared" si="113"/>
        <v xml:space="preserve"> </v>
      </c>
      <c r="CH120" s="367" t="str">
        <f t="shared" si="114"/>
        <v xml:space="preserve"> </v>
      </c>
      <c r="CI120" s="367" t="str">
        <f t="shared" si="115"/>
        <v xml:space="preserve"> </v>
      </c>
      <c r="CJ120" s="367" t="str">
        <f t="shared" si="116"/>
        <v xml:space="preserve"> </v>
      </c>
      <c r="CK120" s="368" t="str">
        <f t="shared" si="117"/>
        <v xml:space="preserve"> </v>
      </c>
      <c r="CL120" s="369" t="str">
        <f t="shared" si="118"/>
        <v xml:space="preserve"> </v>
      </c>
      <c r="CM120" s="370" t="str">
        <f t="shared" si="165"/>
        <v xml:space="preserve"> </v>
      </c>
      <c r="CN120" s="370" t="str">
        <f t="shared" si="166"/>
        <v xml:space="preserve"> </v>
      </c>
      <c r="CO120" s="370" t="str">
        <f t="shared" si="167"/>
        <v xml:space="preserve"> </v>
      </c>
      <c r="CP120" s="370" t="str">
        <f t="shared" si="168"/>
        <v xml:space="preserve"> </v>
      </c>
      <c r="CQ120" s="370" t="str">
        <f t="shared" si="169"/>
        <v xml:space="preserve"> </v>
      </c>
      <c r="CR120" s="370" t="str">
        <f t="shared" si="119"/>
        <v xml:space="preserve"> </v>
      </c>
      <c r="CS120" s="370" t="str">
        <f t="shared" si="120"/>
        <v xml:space="preserve"> </v>
      </c>
      <c r="CT120" s="370" t="str">
        <f t="shared" si="121"/>
        <v xml:space="preserve"> </v>
      </c>
      <c r="CU120" s="370" t="str">
        <f>IF($A120="N/A"," ",IF('Pricing Inputs'!$AR$23=TRUE,Inputs!$S$22,VLOOKUP($A120,CorrelationTable,2,FALSE)))</f>
        <v xml:space="preserve"> </v>
      </c>
      <c r="CV120" s="371" t="str">
        <f>IF($A120="N/A"," ",F120+G120+(D120*('Pricing Inputs'!X155)))</f>
        <v xml:space="preserve"> </v>
      </c>
      <c r="CW120" s="372" t="str">
        <f>IF($A120="N/A"," ",IF(PV=1,0,'Pricing Inputs'!Y155))</f>
        <v xml:space="preserve"> </v>
      </c>
      <c r="CX120" s="373" t="str">
        <f t="shared" si="122"/>
        <v xml:space="preserve"> </v>
      </c>
      <c r="CY120" s="417" t="str">
        <f>IF($A120="N/A"," ",(IF(MONTH(A120)&gt;=4,IF(MONTH(A120)&lt;=10,Inputs!$S$26,Inputs!$S$27),Inputs!$S$27))*$CX120)</f>
        <v xml:space="preserve"> </v>
      </c>
      <c r="CZ120" s="374" t="str">
        <f t="shared" si="170"/>
        <v xml:space="preserve"> </v>
      </c>
      <c r="DA120" s="446" t="str">
        <f t="shared" si="171"/>
        <v xml:space="preserve"> </v>
      </c>
      <c r="DB120" s="375" t="str">
        <f t="shared" si="172"/>
        <v xml:space="preserve"> </v>
      </c>
      <c r="DC120" s="375" t="str">
        <f t="shared" si="173"/>
        <v xml:space="preserve"> </v>
      </c>
      <c r="DD120" s="376" t="str">
        <f t="shared" si="174"/>
        <v xml:space="preserve"> </v>
      </c>
      <c r="DE120" s="377" t="str">
        <f t="shared" si="175"/>
        <v xml:space="preserve"> </v>
      </c>
      <c r="DF120" s="378" t="str">
        <f t="shared" si="176"/>
        <v xml:space="preserve"> </v>
      </c>
      <c r="DG120" s="379" t="str">
        <f t="shared" si="177"/>
        <v xml:space="preserve"> </v>
      </c>
      <c r="DH120" s="380" t="str">
        <f>IF($A120="N/A"," ",IF(Option=1,$D120*Inputs!$S$15*SUM(AS120:BA120),0))</f>
        <v xml:space="preserve"> </v>
      </c>
      <c r="DI120" s="381" t="str">
        <f>IF($A120="N/A"," ",IF(Option=1,$D120*Inputs!$S$16*SUM(AS120:BA120),0))</f>
        <v xml:space="preserve"> </v>
      </c>
      <c r="DJ120" s="463" t="str">
        <f t="shared" si="178"/>
        <v xml:space="preserve"> </v>
      </c>
      <c r="DK120" s="463" t="str">
        <f t="shared" si="179"/>
        <v xml:space="preserve"> </v>
      </c>
      <c r="DL120" s="463" t="str">
        <f t="shared" si="180"/>
        <v xml:space="preserve"> </v>
      </c>
      <c r="DM120" s="463" t="str">
        <f t="shared" si="181"/>
        <v xml:space="preserve"> </v>
      </c>
    </row>
    <row r="121" spans="1:117" x14ac:dyDescent="0.2">
      <c r="A121" s="343" t="str">
        <f>IF(A120="N/A","N/A",IF(EDATE(A120,1)&gt;Inputs!$S$5,"N/A",EDATE(A120,1)))</f>
        <v>N/A</v>
      </c>
      <c r="B121" s="344" t="str">
        <f t="shared" si="123"/>
        <v xml:space="preserve"> </v>
      </c>
      <c r="C121" s="345" t="str">
        <f t="shared" si="124"/>
        <v xml:space="preserve"> </v>
      </c>
      <c r="D121" s="346" t="str">
        <f t="shared" si="125"/>
        <v xml:space="preserve"> </v>
      </c>
      <c r="E121" s="347" t="str">
        <f t="shared" si="126"/>
        <v xml:space="preserve"> </v>
      </c>
      <c r="F121" s="348" t="str">
        <f t="shared" si="127"/>
        <v xml:space="preserve"> </v>
      </c>
      <c r="G121" s="348" t="str">
        <f>IF(A121="N/A"," ",Perstart/VLOOKUP(Dayrun,'Pricing Inputs'!$AQ$4:$AS$14,3)/(CY121/CX121))</f>
        <v xml:space="preserve"> </v>
      </c>
      <c r="H121" s="349" t="str">
        <f t="shared" si="128"/>
        <v xml:space="preserve"> </v>
      </c>
      <c r="I121" s="350" t="str">
        <f t="shared" si="129"/>
        <v xml:space="preserve"> </v>
      </c>
      <c r="J121" s="351" t="str">
        <f t="shared" si="130"/>
        <v xml:space="preserve"> </v>
      </c>
      <c r="K121" s="351" t="str">
        <f t="shared" si="131"/>
        <v xml:space="preserve"> </v>
      </c>
      <c r="L121" s="351" t="str">
        <f t="shared" si="132"/>
        <v xml:space="preserve"> </v>
      </c>
      <c r="M121" s="351" t="str">
        <f t="shared" si="133"/>
        <v xml:space="preserve"> </v>
      </c>
      <c r="N121" s="351" t="str">
        <f t="shared" si="134"/>
        <v xml:space="preserve"> </v>
      </c>
      <c r="O121" s="351" t="str">
        <f t="shared" si="135"/>
        <v xml:space="preserve"> </v>
      </c>
      <c r="P121" s="351" t="str">
        <f t="shared" si="136"/>
        <v xml:space="preserve"> </v>
      </c>
      <c r="Q121" s="352" t="str">
        <f t="shared" si="137"/>
        <v xml:space="preserve"> </v>
      </c>
      <c r="R121" s="353" t="str">
        <f t="shared" si="138"/>
        <v xml:space="preserve"> </v>
      </c>
      <c r="S121" s="347" t="str">
        <f t="shared" si="139"/>
        <v xml:space="preserve"> </v>
      </c>
      <c r="T121" s="347" t="str">
        <f t="shared" si="140"/>
        <v xml:space="preserve"> </v>
      </c>
      <c r="U121" s="347" t="str">
        <f t="shared" si="141"/>
        <v xml:space="preserve"> </v>
      </c>
      <c r="V121" s="347" t="str">
        <f t="shared" si="142"/>
        <v xml:space="preserve"> </v>
      </c>
      <c r="W121" s="347" t="str">
        <f t="shared" si="143"/>
        <v xml:space="preserve"> </v>
      </c>
      <c r="X121" s="347" t="str">
        <f t="shared" si="144"/>
        <v xml:space="preserve"> </v>
      </c>
      <c r="Y121" s="347" t="str">
        <f t="shared" si="145"/>
        <v xml:space="preserve"> </v>
      </c>
      <c r="Z121" s="354" t="str">
        <f t="shared" si="146"/>
        <v xml:space="preserve"> </v>
      </c>
      <c r="AA121" s="350" t="str">
        <f>IF($A121="N/A"," ",IF(Dayrun&gt;=3,(MAX(0,(_xll.xSPRDOPT(I121,($E121-'Pricing Inputs'!$X156*$D121),$CV121,0,($CN121+IF(Smile=TRUE,VLOOKUP(MAX(-5,$H121-I121),Volsmile,2),0)),$CT121,$CU121,($A121-DateToday)+15,ABS(Option-2),0)-R121))),0))</f>
        <v xml:space="preserve"> </v>
      </c>
      <c r="AB121" s="351" t="str">
        <f>IF($A121="N/A"," ",IF(Dayrun&gt;=6,MAX(0,(_xll.xSPRDOPT(J121,($E121-'Pricing Inputs'!$X156*$D121),$CV121,0,($CN121+IF(Smile=TRUE,VLOOKUP(MAX(-5,$H121-J121),Volsmile,2),0)),$CT121,$CU121,($A121-DateToday)+15,ABS(Option-2),0)-S121)),0))</f>
        <v xml:space="preserve"> </v>
      </c>
      <c r="AC121" s="351" t="str">
        <f>IF($A121="N/A"," ",IF(OR(Dayrun&lt;=2,Dayrun&gt;=9),IF(OffPeakEx=TRUE,MAX(0,(_xll.xSPRDOPT(K121,($E121-'Pricing Inputs'!$X156*$D121),$CV121,0,($CQ121+IF(Smile=TRUE,VLOOKUP(MAX(-5,$H121-K121),Volsmile,2),0)),$CT121,$CU121,($A121-DateToday)+15,ABS(Option-2),0)-T121)),0),0))</f>
        <v xml:space="preserve"> </v>
      </c>
      <c r="AD121" s="351" t="str">
        <f>IF($A121="N/A"," ",IF(OR(Dayrun=1,Dayrun=4,Dayrun=5,Dayrun=7,Dayrun=8,Dayrun=10,Dayrun=11),MAX(0,(_xll.xSPRDOPT(L121,($E121-'Pricing Inputs'!$X156*$D121),$CV121,0,($CQ121+IF(Smile=TRUE,VLOOKUP(MAX(-5,$H121-L121),Volsmile,2),0)),$CT121,$CU121,($A121-DateToday)+15,ABS(Option-2),0)-U121)),0))</f>
        <v xml:space="preserve"> </v>
      </c>
      <c r="AE121" s="351" t="str">
        <f>IF($A121="N/A"," ",IF(OR(Dayrun=1,Dayrun=7,Dayrun=8,Dayrun=10,Dayrun=11),MAX(0,(_xll.xSPRDOPT(M121,($E121-'Pricing Inputs'!$X156*$D121),$CV121,0,($CQ121+IF(Smile=TRUE,VLOOKUP(MAX(-5,$H121-M121),Volsmile,2),0)),$CT121,$CU121,($A121-DateToday)+15,ABS(Option-2),0)-V121)),0))</f>
        <v xml:space="preserve"> </v>
      </c>
      <c r="AF121" s="351" t="str">
        <f>IF($A121="N/A"," ",IF(OR(Dayrun&lt;=2,Dayrun&gt;=10),IF(OffPeakEx=TRUE,MAX(0,(_xll.xSPRDOPT(N121,($E121-'Pricing Inputs'!$X156*$D121),$CV121,0,($CQ121+IF(Smile=TRUE,VLOOKUP(MAX(-5,$H121-N121),Volsmile,2),0)),$CT121,$CU121,($A121-DateToday)+15,ABS(Option-2),0)-W121)),0),0))</f>
        <v xml:space="preserve"> </v>
      </c>
      <c r="AG121" s="351" t="str">
        <f>IF($A121="N/A"," ",IF(OR(Dayrun=1,Dayrun=5,Dayrun=8,Dayrun=11),MAX(0,(_xll.xSPRDOPT(O121,($E121-'Pricing Inputs'!$X156*$D121),$CV121,0,($CQ121+IF(Smile=TRUE,VLOOKUP(MAX(-5,$H121-O121),Volsmile,2),0)),$CT121,$CU121,($A121-DateToday)+15,ABS(Option-2),0)-X121)),0))</f>
        <v xml:space="preserve"> </v>
      </c>
      <c r="AH121" s="351" t="str">
        <f>IF($A121="N/A"," ",IF(OR(Dayrun=1,Dayrun=8,Dayrun=11),MAX(0,(_xll.xSPRDOPT(P121,($E121-'Pricing Inputs'!$X156*$D121),$CV121,0,($CQ121+IF(Smile=TRUE,VLOOKUP(MAX(-5,$H121-P121),Volsmile,2),0)),$CT121,$CU121,($A121-DateToday)+15,ABS(Option-2),0)-Y121)),0))</f>
        <v xml:space="preserve"> </v>
      </c>
      <c r="AI121" s="351" t="str">
        <f>IF($A121="N/A"," ",IF(OR(Dayrun&lt;=2,Dayrun&gt;=11),IF(OffPeakEx=TRUE,MAX(0,(_xll.xSPRDOPT(Q121,($E121-'Pricing Inputs'!$X156*$D121),$CV121,0,($CQ121+IF(Smile=TRUE,VLOOKUP(MAX(-5,$H121-Q121),Volsmile,2),0)),$CT121,$CU121,($A121-DateToday)+15,ABS(Option-2),0)-Z121)),0),0))</f>
        <v xml:space="preserve"> </v>
      </c>
      <c r="AJ121" s="355" t="str">
        <f t="shared" si="147"/>
        <v xml:space="preserve"> </v>
      </c>
      <c r="AK121" s="356" t="str">
        <f t="shared" si="148"/>
        <v xml:space="preserve"> </v>
      </c>
      <c r="AL121" s="356" t="str">
        <f t="shared" si="149"/>
        <v xml:space="preserve"> </v>
      </c>
      <c r="AM121" s="356" t="str">
        <f t="shared" si="150"/>
        <v xml:space="preserve"> </v>
      </c>
      <c r="AN121" s="356" t="str">
        <f t="shared" si="151"/>
        <v xml:space="preserve"> </v>
      </c>
      <c r="AO121" s="356" t="str">
        <f t="shared" si="152"/>
        <v xml:space="preserve"> </v>
      </c>
      <c r="AP121" s="356" t="str">
        <f t="shared" si="153"/>
        <v xml:space="preserve"> </v>
      </c>
      <c r="AQ121" s="356" t="str">
        <f t="shared" si="154"/>
        <v xml:space="preserve"> </v>
      </c>
      <c r="AR121" s="357" t="str">
        <f t="shared" si="155"/>
        <v xml:space="preserve"> </v>
      </c>
      <c r="AS121" s="364" t="str">
        <f t="shared" si="156"/>
        <v xml:space="preserve"> </v>
      </c>
      <c r="AT121" s="364" t="str">
        <f t="shared" si="157"/>
        <v xml:space="preserve"> </v>
      </c>
      <c r="AU121" s="364" t="str">
        <f t="shared" si="158"/>
        <v xml:space="preserve"> </v>
      </c>
      <c r="AV121" s="364" t="str">
        <f t="shared" si="159"/>
        <v xml:space="preserve"> </v>
      </c>
      <c r="AW121" s="364" t="str">
        <f t="shared" si="160"/>
        <v xml:space="preserve"> </v>
      </c>
      <c r="AX121" s="364" t="str">
        <f t="shared" si="161"/>
        <v xml:space="preserve"> </v>
      </c>
      <c r="AY121" s="364" t="str">
        <f t="shared" si="162"/>
        <v xml:space="preserve"> </v>
      </c>
      <c r="AZ121" s="364" t="str">
        <f t="shared" si="163"/>
        <v xml:space="preserve"> </v>
      </c>
      <c r="BA121" s="365" t="str">
        <f t="shared" si="164"/>
        <v xml:space="preserve"> </v>
      </c>
      <c r="BB121" s="461" t="str">
        <f>IF($A121="N/A"," ",IF(Dayrun&gt;=3,(MAX(0,(_xll.xSPRDOPT(I121,($E121-'Pricing Inputs'!$X156*$D121),$CV121,0,($CN121+IF(Smile=TRUE,VLOOKUP(MAX(-5,$H121-I121),Volsmile,2),0)),$CT121,$CU121,($A121-DateToday)+15,ABS(Option-2),1)*DE121*8))),0))</f>
        <v xml:space="preserve"> </v>
      </c>
      <c r="BC121" s="460" t="str">
        <f>IF($A121="N/A"," ",IF(Dayrun&gt;=6,MAX(0,(_xll.xSPRDOPT(J121,($E121-'Pricing Inputs'!$X156*$D121),$CV121,0,($CN121+IF(Smile=TRUE,VLOOKUP(MAX(-5,$H121-J121),Volsmile,2),0)),$CT121,$CU121,($A121-DateToday)+15,ABS(Option-2),1)*DE121*8)),0))</f>
        <v xml:space="preserve"> </v>
      </c>
      <c r="BD121" s="460" t="str">
        <f>IF($A121="N/A"," ",IF(OR(Dayrun&lt;=2,Dayrun&gt;=9),IF(OffPeakEx=TRUE,MAX(0,(_xll.xSPRDOPT(K121,($E121-'Pricing Inputs'!$X156*$D121),$CV121,0,($CQ121+IF(Smile=TRUE,VLOOKUP(MAX(-5,$H121-K121),Volsmile,2),0)),$CT121,$CU121,($A121-DateToday)+15,ABS(Option-2),1)*DE121*8)),0),0))</f>
        <v xml:space="preserve"> </v>
      </c>
      <c r="BE121" s="460" t="str">
        <f>IF($A121="N/A"," ",IF(OR(Dayrun=1,Dayrun=4,Dayrun=5,Dayrun=7,Dayrun=8,Dayrun=10,Dayrun=11),MAX(0,(_xll.xSPRDOPT(L121,($E121-'Pricing Inputs'!$X156*$D121),$CV121,0,($CQ121+IF(Smile=TRUE,VLOOKUP(MAX(-5,$H121-L121),Volsmile,2),0)),$CT121,$CU121,($A121-DateToday)+15,ABS(Option-2),1)*DF121*8)),0))</f>
        <v xml:space="preserve"> </v>
      </c>
      <c r="BF121" s="460" t="str">
        <f>IF($A121="N/A"," ",IF(OR(Dayrun=1,Dayrun=7,Dayrun=8,Dayrun=10,Dayrun=11),MAX(0,(_xll.xSPRDOPT(M121,($E121-'Pricing Inputs'!$X156*$D121),$CV121,0,($CQ121+IF(Smile=TRUE,VLOOKUP(MAX(-5,$H121-M121),Volsmile,2),0)),$CT121,$CU121,($A121-DateToday)+15,ABS(Option-2),1)*DF121*8)),0))</f>
        <v xml:space="preserve"> </v>
      </c>
      <c r="BG121" s="460" t="str">
        <f>IF($A121="N/A"," ",IF(OR(Dayrun&lt;=2,Dayrun&gt;=10),IF(OffPeakEx=TRUE,MAX(0,(_xll.xSPRDOPT(N121,($E121-'Pricing Inputs'!$X156*$D121),$CV121,0,($CQ121+IF(Smile=TRUE,VLOOKUP(MAX(-5,$H121-N121),Volsmile,2),0)),$CT121,$CU121,($A121-DateToday)+15,ABS(Option-2),1)*DF121*8)),0),0))</f>
        <v xml:space="preserve"> </v>
      </c>
      <c r="BH121" s="460" t="str">
        <f>IF($A121="N/A"," ",IF(OR(Dayrun=1,Dayrun=5,Dayrun=8,Dayrun=11),MAX(0,(_xll.xSPRDOPT(O121,($E121-'Pricing Inputs'!$X156*$D121),$CV121,0,($CQ121+IF(Smile=TRUE,VLOOKUP(MAX(-5,$H121-O121),Volsmile,2),0)),$CT121,$CU121,($A121-DateToday)+15,ABS(Option-2),1)*DG121*8)),0))</f>
        <v xml:space="preserve"> </v>
      </c>
      <c r="BI121" s="460" t="str">
        <f>IF($A121="N/A"," ",IF(OR(Dayrun=1,Dayrun=8,Dayrun=11),MAX(0,(_xll.xSPRDOPT(P121,($E121-'Pricing Inputs'!$X156*$D121),$CV121,0,($CQ121+IF(Smile=TRUE,VLOOKUP(MAX(-5,$H121-P121),Volsmile,2),0)),$CT121,$CU121,($A121-DateToday)+15,ABS(Option-2),1)*DG121*8)),0))</f>
        <v xml:space="preserve"> </v>
      </c>
      <c r="BJ121" s="462" t="str">
        <f>IF($A121="N/A"," ",IF(OR(Dayrun&lt;=2,Dayrun&gt;=11),IF(OffPeakEx=TRUE,MAX(0,(_xll.xSPRDOPT(Q121,($E121-'Pricing Inputs'!$X156*$D121),$CV121,0,($CQ121+IF(Smile=TRUE,VLOOKUP(MAX(-5,$H121-Q121),Volsmile,2),0)),$CT121,$CU121,($A121-DateToday)+15,ABS(Option-2),1)*DG121*8)),0),0))</f>
        <v xml:space="preserve"> </v>
      </c>
      <c r="BK121" s="358" t="str">
        <f t="shared" si="91"/>
        <v xml:space="preserve"> </v>
      </c>
      <c r="BL121" s="359" t="str">
        <f t="shared" si="92"/>
        <v xml:space="preserve"> </v>
      </c>
      <c r="BM121" s="359" t="str">
        <f t="shared" si="93"/>
        <v xml:space="preserve"> </v>
      </c>
      <c r="BN121" s="359" t="str">
        <f t="shared" si="94"/>
        <v xml:space="preserve"> </v>
      </c>
      <c r="BO121" s="359" t="str">
        <f t="shared" si="95"/>
        <v xml:space="preserve"> </v>
      </c>
      <c r="BP121" s="359" t="str">
        <f t="shared" si="96"/>
        <v xml:space="preserve"> </v>
      </c>
      <c r="BQ121" s="359" t="str">
        <f t="shared" si="97"/>
        <v xml:space="preserve"> </v>
      </c>
      <c r="BR121" s="359" t="str">
        <f t="shared" si="98"/>
        <v xml:space="preserve"> </v>
      </c>
      <c r="BS121" s="360" t="str">
        <f t="shared" si="99"/>
        <v xml:space="preserve"> </v>
      </c>
      <c r="BT121" s="361" t="str">
        <f t="shared" si="100"/>
        <v xml:space="preserve"> </v>
      </c>
      <c r="BU121" s="362" t="str">
        <f t="shared" si="101"/>
        <v xml:space="preserve"> </v>
      </c>
      <c r="BV121" s="362" t="str">
        <f t="shared" si="102"/>
        <v xml:space="preserve"> </v>
      </c>
      <c r="BW121" s="362" t="str">
        <f t="shared" si="103"/>
        <v xml:space="preserve"> </v>
      </c>
      <c r="BX121" s="362" t="str">
        <f t="shared" si="104"/>
        <v xml:space="preserve"> </v>
      </c>
      <c r="BY121" s="362" t="str">
        <f t="shared" si="105"/>
        <v xml:space="preserve"> </v>
      </c>
      <c r="BZ121" s="362" t="str">
        <f t="shared" si="106"/>
        <v xml:space="preserve"> </v>
      </c>
      <c r="CA121" s="362" t="str">
        <f t="shared" si="107"/>
        <v xml:space="preserve"> </v>
      </c>
      <c r="CB121" s="363" t="str">
        <f t="shared" si="108"/>
        <v xml:space="preserve"> </v>
      </c>
      <c r="CC121" s="366" t="str">
        <f t="shared" si="109"/>
        <v xml:space="preserve"> </v>
      </c>
      <c r="CD121" s="367" t="str">
        <f t="shared" si="110"/>
        <v xml:space="preserve"> </v>
      </c>
      <c r="CE121" s="367" t="str">
        <f t="shared" si="111"/>
        <v xml:space="preserve"> </v>
      </c>
      <c r="CF121" s="367" t="str">
        <f t="shared" si="112"/>
        <v xml:space="preserve"> </v>
      </c>
      <c r="CG121" s="367" t="str">
        <f t="shared" si="113"/>
        <v xml:space="preserve"> </v>
      </c>
      <c r="CH121" s="367" t="str">
        <f t="shared" si="114"/>
        <v xml:space="preserve"> </v>
      </c>
      <c r="CI121" s="367" t="str">
        <f t="shared" si="115"/>
        <v xml:space="preserve"> </v>
      </c>
      <c r="CJ121" s="367" t="str">
        <f t="shared" si="116"/>
        <v xml:space="preserve"> </v>
      </c>
      <c r="CK121" s="368" t="str">
        <f t="shared" si="117"/>
        <v xml:space="preserve"> </v>
      </c>
      <c r="CL121" s="369" t="str">
        <f t="shared" si="118"/>
        <v xml:space="preserve"> </v>
      </c>
      <c r="CM121" s="370" t="str">
        <f t="shared" si="165"/>
        <v xml:space="preserve"> </v>
      </c>
      <c r="CN121" s="370" t="str">
        <f t="shared" si="166"/>
        <v xml:space="preserve"> </v>
      </c>
      <c r="CO121" s="370" t="str">
        <f t="shared" si="167"/>
        <v xml:space="preserve"> </v>
      </c>
      <c r="CP121" s="370" t="str">
        <f t="shared" si="168"/>
        <v xml:space="preserve"> </v>
      </c>
      <c r="CQ121" s="370" t="str">
        <f t="shared" si="169"/>
        <v xml:space="preserve"> </v>
      </c>
      <c r="CR121" s="370" t="str">
        <f t="shared" si="119"/>
        <v xml:space="preserve"> </v>
      </c>
      <c r="CS121" s="370" t="str">
        <f t="shared" si="120"/>
        <v xml:space="preserve"> </v>
      </c>
      <c r="CT121" s="370" t="str">
        <f t="shared" si="121"/>
        <v xml:space="preserve"> </v>
      </c>
      <c r="CU121" s="370" t="str">
        <f>IF($A121="N/A"," ",IF('Pricing Inputs'!$AR$23=TRUE,Inputs!$S$22,VLOOKUP($A121,CorrelationTable,2,FALSE)))</f>
        <v xml:space="preserve"> </v>
      </c>
      <c r="CV121" s="371" t="str">
        <f>IF($A121="N/A"," ",F121+G121+(D121*('Pricing Inputs'!X156)))</f>
        <v xml:space="preserve"> </v>
      </c>
      <c r="CW121" s="372" t="str">
        <f>IF($A121="N/A"," ",IF(PV=1,0,'Pricing Inputs'!Y156))</f>
        <v xml:space="preserve"> </v>
      </c>
      <c r="CX121" s="373" t="str">
        <f t="shared" si="122"/>
        <v xml:space="preserve"> </v>
      </c>
      <c r="CY121" s="417" t="str">
        <f>IF($A121="N/A"," ",(IF(MONTH(A121)&gt;=4,IF(MONTH(A121)&lt;=10,Inputs!$S$26,Inputs!$S$27),Inputs!$S$27))*$CX121)</f>
        <v xml:space="preserve"> </v>
      </c>
      <c r="CZ121" s="374" t="str">
        <f t="shared" si="170"/>
        <v xml:space="preserve"> </v>
      </c>
      <c r="DA121" s="446" t="str">
        <f t="shared" si="171"/>
        <v xml:space="preserve"> </v>
      </c>
      <c r="DB121" s="375" t="str">
        <f t="shared" si="172"/>
        <v xml:space="preserve"> </v>
      </c>
      <c r="DC121" s="375" t="str">
        <f t="shared" si="173"/>
        <v xml:space="preserve"> </v>
      </c>
      <c r="DD121" s="376" t="str">
        <f t="shared" si="174"/>
        <v xml:space="preserve"> </v>
      </c>
      <c r="DE121" s="377" t="str">
        <f t="shared" si="175"/>
        <v xml:space="preserve"> </v>
      </c>
      <c r="DF121" s="378" t="str">
        <f t="shared" si="176"/>
        <v xml:space="preserve"> </v>
      </c>
      <c r="DG121" s="379" t="str">
        <f t="shared" si="177"/>
        <v xml:space="preserve"> </v>
      </c>
      <c r="DH121" s="380" t="str">
        <f>IF($A121="N/A"," ",IF(Option=1,$D121*Inputs!$S$15*SUM(AS121:BA121),0))</f>
        <v xml:space="preserve"> </v>
      </c>
      <c r="DI121" s="381" t="str">
        <f>IF($A121="N/A"," ",IF(Option=1,$D121*Inputs!$S$16*SUM(AS121:BA121),0))</f>
        <v xml:space="preserve"> </v>
      </c>
      <c r="DJ121" s="463" t="str">
        <f t="shared" si="178"/>
        <v xml:space="preserve"> </v>
      </c>
      <c r="DK121" s="463" t="str">
        <f t="shared" si="179"/>
        <v xml:space="preserve"> </v>
      </c>
      <c r="DL121" s="463" t="str">
        <f t="shared" si="180"/>
        <v xml:space="preserve"> </v>
      </c>
      <c r="DM121" s="463" t="str">
        <f t="shared" si="181"/>
        <v xml:space="preserve"> </v>
      </c>
    </row>
    <row r="122" spans="1:117" x14ac:dyDescent="0.2">
      <c r="A122" s="343" t="str">
        <f>IF(A121="N/A","N/A",IF(EDATE(A121,1)&gt;Inputs!$S$5,"N/A",EDATE(A121,1)))</f>
        <v>N/A</v>
      </c>
      <c r="B122" s="344" t="str">
        <f t="shared" si="123"/>
        <v xml:space="preserve"> </v>
      </c>
      <c r="C122" s="345" t="str">
        <f t="shared" si="124"/>
        <v xml:space="preserve"> </v>
      </c>
      <c r="D122" s="346" t="str">
        <f t="shared" si="125"/>
        <v xml:space="preserve"> </v>
      </c>
      <c r="E122" s="347" t="str">
        <f t="shared" si="126"/>
        <v xml:space="preserve"> </v>
      </c>
      <c r="F122" s="348" t="str">
        <f t="shared" si="127"/>
        <v xml:space="preserve"> </v>
      </c>
      <c r="G122" s="348" t="str">
        <f>IF(A122="N/A"," ",Perstart/VLOOKUP(Dayrun,'Pricing Inputs'!$AQ$4:$AS$14,3)/(CY122/CX122))</f>
        <v xml:space="preserve"> </v>
      </c>
      <c r="H122" s="349" t="str">
        <f t="shared" si="128"/>
        <v xml:space="preserve"> </v>
      </c>
      <c r="I122" s="350" t="str">
        <f t="shared" si="129"/>
        <v xml:space="preserve"> </v>
      </c>
      <c r="J122" s="351" t="str">
        <f t="shared" si="130"/>
        <v xml:space="preserve"> </v>
      </c>
      <c r="K122" s="351" t="str">
        <f t="shared" si="131"/>
        <v xml:space="preserve"> </v>
      </c>
      <c r="L122" s="351" t="str">
        <f t="shared" si="132"/>
        <v xml:space="preserve"> </v>
      </c>
      <c r="M122" s="351" t="str">
        <f t="shared" si="133"/>
        <v xml:space="preserve"> </v>
      </c>
      <c r="N122" s="351" t="str">
        <f t="shared" si="134"/>
        <v xml:space="preserve"> </v>
      </c>
      <c r="O122" s="351" t="str">
        <f t="shared" si="135"/>
        <v xml:space="preserve"> </v>
      </c>
      <c r="P122" s="351" t="str">
        <f t="shared" si="136"/>
        <v xml:space="preserve"> </v>
      </c>
      <c r="Q122" s="352" t="str">
        <f t="shared" si="137"/>
        <v xml:space="preserve"> </v>
      </c>
      <c r="R122" s="353" t="str">
        <f t="shared" si="138"/>
        <v xml:space="preserve"> </v>
      </c>
      <c r="S122" s="347" t="str">
        <f t="shared" si="139"/>
        <v xml:space="preserve"> </v>
      </c>
      <c r="T122" s="347" t="str">
        <f t="shared" si="140"/>
        <v xml:space="preserve"> </v>
      </c>
      <c r="U122" s="347" t="str">
        <f t="shared" si="141"/>
        <v xml:space="preserve"> </v>
      </c>
      <c r="V122" s="347" t="str">
        <f t="shared" si="142"/>
        <v xml:space="preserve"> </v>
      </c>
      <c r="W122" s="347" t="str">
        <f t="shared" si="143"/>
        <v xml:space="preserve"> </v>
      </c>
      <c r="X122" s="347" t="str">
        <f t="shared" si="144"/>
        <v xml:space="preserve"> </v>
      </c>
      <c r="Y122" s="347" t="str">
        <f t="shared" si="145"/>
        <v xml:space="preserve"> </v>
      </c>
      <c r="Z122" s="354" t="str">
        <f t="shared" si="146"/>
        <v xml:space="preserve"> </v>
      </c>
      <c r="AA122" s="350" t="str">
        <f>IF($A122="N/A"," ",IF(Dayrun&gt;=3,(MAX(0,(_xll.xSPRDOPT(I122,($E122-'Pricing Inputs'!$X157*$D122),$CV122,0,($CN122+IF(Smile=TRUE,VLOOKUP(MAX(-5,$H122-I122),Volsmile,2),0)),$CT122,$CU122,($A122-DateToday)+15,ABS(Option-2),0)-R122))),0))</f>
        <v xml:space="preserve"> </v>
      </c>
      <c r="AB122" s="351" t="str">
        <f>IF($A122="N/A"," ",IF(Dayrun&gt;=6,MAX(0,(_xll.xSPRDOPT(J122,($E122-'Pricing Inputs'!$X157*$D122),$CV122,0,($CN122+IF(Smile=TRUE,VLOOKUP(MAX(-5,$H122-J122),Volsmile,2),0)),$CT122,$CU122,($A122-DateToday)+15,ABS(Option-2),0)-S122)),0))</f>
        <v xml:space="preserve"> </v>
      </c>
      <c r="AC122" s="351" t="str">
        <f>IF($A122="N/A"," ",IF(OR(Dayrun&lt;=2,Dayrun&gt;=9),IF(OffPeakEx=TRUE,MAX(0,(_xll.xSPRDOPT(K122,($E122-'Pricing Inputs'!$X157*$D122),$CV122,0,($CQ122+IF(Smile=TRUE,VLOOKUP(MAX(-5,$H122-K122),Volsmile,2),0)),$CT122,$CU122,($A122-DateToday)+15,ABS(Option-2),0)-T122)),0),0))</f>
        <v xml:space="preserve"> </v>
      </c>
      <c r="AD122" s="351" t="str">
        <f>IF($A122="N/A"," ",IF(OR(Dayrun=1,Dayrun=4,Dayrun=5,Dayrun=7,Dayrun=8,Dayrun=10,Dayrun=11),MAX(0,(_xll.xSPRDOPT(L122,($E122-'Pricing Inputs'!$X157*$D122),$CV122,0,($CQ122+IF(Smile=TRUE,VLOOKUP(MAX(-5,$H122-L122),Volsmile,2),0)),$CT122,$CU122,($A122-DateToday)+15,ABS(Option-2),0)-U122)),0))</f>
        <v xml:space="preserve"> </v>
      </c>
      <c r="AE122" s="351" t="str">
        <f>IF($A122="N/A"," ",IF(OR(Dayrun=1,Dayrun=7,Dayrun=8,Dayrun=10,Dayrun=11),MAX(0,(_xll.xSPRDOPT(M122,($E122-'Pricing Inputs'!$X157*$D122),$CV122,0,($CQ122+IF(Smile=TRUE,VLOOKUP(MAX(-5,$H122-M122),Volsmile,2),0)),$CT122,$CU122,($A122-DateToday)+15,ABS(Option-2),0)-V122)),0))</f>
        <v xml:space="preserve"> </v>
      </c>
      <c r="AF122" s="351" t="str">
        <f>IF($A122="N/A"," ",IF(OR(Dayrun&lt;=2,Dayrun&gt;=10),IF(OffPeakEx=TRUE,MAX(0,(_xll.xSPRDOPT(N122,($E122-'Pricing Inputs'!$X157*$D122),$CV122,0,($CQ122+IF(Smile=TRUE,VLOOKUP(MAX(-5,$H122-N122),Volsmile,2),0)),$CT122,$CU122,($A122-DateToday)+15,ABS(Option-2),0)-W122)),0),0))</f>
        <v xml:space="preserve"> </v>
      </c>
      <c r="AG122" s="351" t="str">
        <f>IF($A122="N/A"," ",IF(OR(Dayrun=1,Dayrun=5,Dayrun=8,Dayrun=11),MAX(0,(_xll.xSPRDOPT(O122,($E122-'Pricing Inputs'!$X157*$D122),$CV122,0,($CQ122+IF(Smile=TRUE,VLOOKUP(MAX(-5,$H122-O122),Volsmile,2),0)),$CT122,$CU122,($A122-DateToday)+15,ABS(Option-2),0)-X122)),0))</f>
        <v xml:space="preserve"> </v>
      </c>
      <c r="AH122" s="351" t="str">
        <f>IF($A122="N/A"," ",IF(OR(Dayrun=1,Dayrun=8,Dayrun=11),MAX(0,(_xll.xSPRDOPT(P122,($E122-'Pricing Inputs'!$X157*$D122),$CV122,0,($CQ122+IF(Smile=TRUE,VLOOKUP(MAX(-5,$H122-P122),Volsmile,2),0)),$CT122,$CU122,($A122-DateToday)+15,ABS(Option-2),0)-Y122)),0))</f>
        <v xml:space="preserve"> </v>
      </c>
      <c r="AI122" s="351" t="str">
        <f>IF($A122="N/A"," ",IF(OR(Dayrun&lt;=2,Dayrun&gt;=11),IF(OffPeakEx=TRUE,MAX(0,(_xll.xSPRDOPT(Q122,($E122-'Pricing Inputs'!$X157*$D122),$CV122,0,($CQ122+IF(Smile=TRUE,VLOOKUP(MAX(-5,$H122-Q122),Volsmile,2),0)),$CT122,$CU122,($A122-DateToday)+15,ABS(Option-2),0)-Z122)),0),0))</f>
        <v xml:space="preserve"> </v>
      </c>
      <c r="AJ122" s="355" t="str">
        <f t="shared" si="147"/>
        <v xml:space="preserve"> </v>
      </c>
      <c r="AK122" s="356" t="str">
        <f t="shared" si="148"/>
        <v xml:space="preserve"> </v>
      </c>
      <c r="AL122" s="356" t="str">
        <f t="shared" si="149"/>
        <v xml:space="preserve"> </v>
      </c>
      <c r="AM122" s="356" t="str">
        <f t="shared" si="150"/>
        <v xml:space="preserve"> </v>
      </c>
      <c r="AN122" s="356" t="str">
        <f t="shared" si="151"/>
        <v xml:space="preserve"> </v>
      </c>
      <c r="AO122" s="356" t="str">
        <f t="shared" si="152"/>
        <v xml:space="preserve"> </v>
      </c>
      <c r="AP122" s="356" t="str">
        <f t="shared" si="153"/>
        <v xml:space="preserve"> </v>
      </c>
      <c r="AQ122" s="356" t="str">
        <f t="shared" si="154"/>
        <v xml:space="preserve"> </v>
      </c>
      <c r="AR122" s="357" t="str">
        <f t="shared" si="155"/>
        <v xml:space="preserve"> </v>
      </c>
      <c r="AS122" s="364" t="str">
        <f t="shared" si="156"/>
        <v xml:space="preserve"> </v>
      </c>
      <c r="AT122" s="364" t="str">
        <f t="shared" si="157"/>
        <v xml:space="preserve"> </v>
      </c>
      <c r="AU122" s="364" t="str">
        <f t="shared" si="158"/>
        <v xml:space="preserve"> </v>
      </c>
      <c r="AV122" s="364" t="str">
        <f t="shared" si="159"/>
        <v xml:space="preserve"> </v>
      </c>
      <c r="AW122" s="364" t="str">
        <f t="shared" si="160"/>
        <v xml:space="preserve"> </v>
      </c>
      <c r="AX122" s="364" t="str">
        <f t="shared" si="161"/>
        <v xml:space="preserve"> </v>
      </c>
      <c r="AY122" s="364" t="str">
        <f t="shared" si="162"/>
        <v xml:space="preserve"> </v>
      </c>
      <c r="AZ122" s="364" t="str">
        <f t="shared" si="163"/>
        <v xml:space="preserve"> </v>
      </c>
      <c r="BA122" s="365" t="str">
        <f t="shared" si="164"/>
        <v xml:space="preserve"> </v>
      </c>
      <c r="BB122" s="461" t="str">
        <f>IF($A122="N/A"," ",IF(Dayrun&gt;=3,(MAX(0,(_xll.xSPRDOPT(I122,($E122-'Pricing Inputs'!$X157*$D122),$CV122,0,($CN122+IF(Smile=TRUE,VLOOKUP(MAX(-5,$H122-I122),Volsmile,2),0)),$CT122,$CU122,($A122-DateToday)+15,ABS(Option-2),1)*DE122*8))),0))</f>
        <v xml:space="preserve"> </v>
      </c>
      <c r="BC122" s="460" t="str">
        <f>IF($A122="N/A"," ",IF(Dayrun&gt;=6,MAX(0,(_xll.xSPRDOPT(J122,($E122-'Pricing Inputs'!$X157*$D122),$CV122,0,($CN122+IF(Smile=TRUE,VLOOKUP(MAX(-5,$H122-J122),Volsmile,2),0)),$CT122,$CU122,($A122-DateToday)+15,ABS(Option-2),1)*DE122*8)),0))</f>
        <v xml:space="preserve"> </v>
      </c>
      <c r="BD122" s="460" t="str">
        <f>IF($A122="N/A"," ",IF(OR(Dayrun&lt;=2,Dayrun&gt;=9),IF(OffPeakEx=TRUE,MAX(0,(_xll.xSPRDOPT(K122,($E122-'Pricing Inputs'!$X157*$D122),$CV122,0,($CQ122+IF(Smile=TRUE,VLOOKUP(MAX(-5,$H122-K122),Volsmile,2),0)),$CT122,$CU122,($A122-DateToday)+15,ABS(Option-2),1)*DE122*8)),0),0))</f>
        <v xml:space="preserve"> </v>
      </c>
      <c r="BE122" s="460" t="str">
        <f>IF($A122="N/A"," ",IF(OR(Dayrun=1,Dayrun=4,Dayrun=5,Dayrun=7,Dayrun=8,Dayrun=10,Dayrun=11),MAX(0,(_xll.xSPRDOPT(L122,($E122-'Pricing Inputs'!$X157*$D122),$CV122,0,($CQ122+IF(Smile=TRUE,VLOOKUP(MAX(-5,$H122-L122),Volsmile,2),0)),$CT122,$CU122,($A122-DateToday)+15,ABS(Option-2),1)*DF122*8)),0))</f>
        <v xml:space="preserve"> </v>
      </c>
      <c r="BF122" s="460" t="str">
        <f>IF($A122="N/A"," ",IF(OR(Dayrun=1,Dayrun=7,Dayrun=8,Dayrun=10,Dayrun=11),MAX(0,(_xll.xSPRDOPT(M122,($E122-'Pricing Inputs'!$X157*$D122),$CV122,0,($CQ122+IF(Smile=TRUE,VLOOKUP(MAX(-5,$H122-M122),Volsmile,2),0)),$CT122,$CU122,($A122-DateToday)+15,ABS(Option-2),1)*DF122*8)),0))</f>
        <v xml:space="preserve"> </v>
      </c>
      <c r="BG122" s="460" t="str">
        <f>IF($A122="N/A"," ",IF(OR(Dayrun&lt;=2,Dayrun&gt;=10),IF(OffPeakEx=TRUE,MAX(0,(_xll.xSPRDOPT(N122,($E122-'Pricing Inputs'!$X157*$D122),$CV122,0,($CQ122+IF(Smile=TRUE,VLOOKUP(MAX(-5,$H122-N122),Volsmile,2),0)),$CT122,$CU122,($A122-DateToday)+15,ABS(Option-2),1)*DF122*8)),0),0))</f>
        <v xml:space="preserve"> </v>
      </c>
      <c r="BH122" s="460" t="str">
        <f>IF($A122="N/A"," ",IF(OR(Dayrun=1,Dayrun=5,Dayrun=8,Dayrun=11),MAX(0,(_xll.xSPRDOPT(O122,($E122-'Pricing Inputs'!$X157*$D122),$CV122,0,($CQ122+IF(Smile=TRUE,VLOOKUP(MAX(-5,$H122-O122),Volsmile,2),0)),$CT122,$CU122,($A122-DateToday)+15,ABS(Option-2),1)*DG122*8)),0))</f>
        <v xml:space="preserve"> </v>
      </c>
      <c r="BI122" s="460" t="str">
        <f>IF($A122="N/A"," ",IF(OR(Dayrun=1,Dayrun=8,Dayrun=11),MAX(0,(_xll.xSPRDOPT(P122,($E122-'Pricing Inputs'!$X157*$D122),$CV122,0,($CQ122+IF(Smile=TRUE,VLOOKUP(MAX(-5,$H122-P122),Volsmile,2),0)),$CT122,$CU122,($A122-DateToday)+15,ABS(Option-2),1)*DG122*8)),0))</f>
        <v xml:space="preserve"> </v>
      </c>
      <c r="BJ122" s="462" t="str">
        <f>IF($A122="N/A"," ",IF(OR(Dayrun&lt;=2,Dayrun&gt;=11),IF(OffPeakEx=TRUE,MAX(0,(_xll.xSPRDOPT(Q122,($E122-'Pricing Inputs'!$X157*$D122),$CV122,0,($CQ122+IF(Smile=TRUE,VLOOKUP(MAX(-5,$H122-Q122),Volsmile,2),0)),$CT122,$CU122,($A122-DateToday)+15,ABS(Option-2),1)*DG122*8)),0),0))</f>
        <v xml:space="preserve"> </v>
      </c>
      <c r="BK122" s="358" t="str">
        <f t="shared" si="91"/>
        <v xml:space="preserve"> </v>
      </c>
      <c r="BL122" s="359" t="str">
        <f t="shared" si="92"/>
        <v xml:space="preserve"> </v>
      </c>
      <c r="BM122" s="359" t="str">
        <f t="shared" si="93"/>
        <v xml:space="preserve"> </v>
      </c>
      <c r="BN122" s="359" t="str">
        <f t="shared" si="94"/>
        <v xml:space="preserve"> </v>
      </c>
      <c r="BO122" s="359" t="str">
        <f t="shared" si="95"/>
        <v xml:space="preserve"> </v>
      </c>
      <c r="BP122" s="359" t="str">
        <f t="shared" si="96"/>
        <v xml:space="preserve"> </v>
      </c>
      <c r="BQ122" s="359" t="str">
        <f t="shared" si="97"/>
        <v xml:space="preserve"> </v>
      </c>
      <c r="BR122" s="359" t="str">
        <f t="shared" si="98"/>
        <v xml:space="preserve"> </v>
      </c>
      <c r="BS122" s="360" t="str">
        <f t="shared" si="99"/>
        <v xml:space="preserve"> </v>
      </c>
      <c r="BT122" s="361" t="str">
        <f t="shared" si="100"/>
        <v xml:space="preserve"> </v>
      </c>
      <c r="BU122" s="362" t="str">
        <f t="shared" si="101"/>
        <v xml:space="preserve"> </v>
      </c>
      <c r="BV122" s="362" t="str">
        <f t="shared" si="102"/>
        <v xml:space="preserve"> </v>
      </c>
      <c r="BW122" s="362" t="str">
        <f t="shared" si="103"/>
        <v xml:space="preserve"> </v>
      </c>
      <c r="BX122" s="362" t="str">
        <f t="shared" si="104"/>
        <v xml:space="preserve"> </v>
      </c>
      <c r="BY122" s="362" t="str">
        <f t="shared" si="105"/>
        <v xml:space="preserve"> </v>
      </c>
      <c r="BZ122" s="362" t="str">
        <f t="shared" si="106"/>
        <v xml:space="preserve"> </v>
      </c>
      <c r="CA122" s="362" t="str">
        <f t="shared" si="107"/>
        <v xml:space="preserve"> </v>
      </c>
      <c r="CB122" s="363" t="str">
        <f t="shared" si="108"/>
        <v xml:space="preserve"> </v>
      </c>
      <c r="CC122" s="366" t="str">
        <f t="shared" si="109"/>
        <v xml:space="preserve"> </v>
      </c>
      <c r="CD122" s="367" t="str">
        <f t="shared" si="110"/>
        <v xml:space="preserve"> </v>
      </c>
      <c r="CE122" s="367" t="str">
        <f t="shared" si="111"/>
        <v xml:space="preserve"> </v>
      </c>
      <c r="CF122" s="367" t="str">
        <f t="shared" si="112"/>
        <v xml:space="preserve"> </v>
      </c>
      <c r="CG122" s="367" t="str">
        <f t="shared" si="113"/>
        <v xml:space="preserve"> </v>
      </c>
      <c r="CH122" s="367" t="str">
        <f t="shared" si="114"/>
        <v xml:space="preserve"> </v>
      </c>
      <c r="CI122" s="367" t="str">
        <f t="shared" si="115"/>
        <v xml:space="preserve"> </v>
      </c>
      <c r="CJ122" s="367" t="str">
        <f t="shared" si="116"/>
        <v xml:space="preserve"> </v>
      </c>
      <c r="CK122" s="368" t="str">
        <f t="shared" si="117"/>
        <v xml:space="preserve"> </v>
      </c>
      <c r="CL122" s="369" t="str">
        <f t="shared" si="118"/>
        <v xml:space="preserve"> </v>
      </c>
      <c r="CM122" s="370" t="str">
        <f t="shared" si="165"/>
        <v xml:space="preserve"> </v>
      </c>
      <c r="CN122" s="370" t="str">
        <f t="shared" si="166"/>
        <v xml:space="preserve"> </v>
      </c>
      <c r="CO122" s="370" t="str">
        <f t="shared" si="167"/>
        <v xml:space="preserve"> </v>
      </c>
      <c r="CP122" s="370" t="str">
        <f t="shared" si="168"/>
        <v xml:space="preserve"> </v>
      </c>
      <c r="CQ122" s="370" t="str">
        <f t="shared" si="169"/>
        <v xml:space="preserve"> </v>
      </c>
      <c r="CR122" s="370" t="str">
        <f t="shared" si="119"/>
        <v xml:space="preserve"> </v>
      </c>
      <c r="CS122" s="370" t="str">
        <f t="shared" si="120"/>
        <v xml:space="preserve"> </v>
      </c>
      <c r="CT122" s="370" t="str">
        <f t="shared" si="121"/>
        <v xml:space="preserve"> </v>
      </c>
      <c r="CU122" s="370" t="str">
        <f>IF($A122="N/A"," ",IF('Pricing Inputs'!$AR$23=TRUE,Inputs!$S$22,VLOOKUP($A122,CorrelationTable,2,FALSE)))</f>
        <v xml:space="preserve"> </v>
      </c>
      <c r="CV122" s="371" t="str">
        <f>IF($A122="N/A"," ",F122+G122+(D122*('Pricing Inputs'!X157)))</f>
        <v xml:space="preserve"> </v>
      </c>
      <c r="CW122" s="372" t="str">
        <f>IF($A122="N/A"," ",IF(PV=1,0,'Pricing Inputs'!Y157))</f>
        <v xml:space="preserve"> </v>
      </c>
      <c r="CX122" s="373" t="str">
        <f t="shared" si="122"/>
        <v xml:space="preserve"> </v>
      </c>
      <c r="CY122" s="417" t="str">
        <f>IF($A122="N/A"," ",(IF(MONTH(A122)&gt;=4,IF(MONTH(A122)&lt;=10,Inputs!$S$26,Inputs!$S$27),Inputs!$S$27))*$CX122)</f>
        <v xml:space="preserve"> </v>
      </c>
      <c r="CZ122" s="374" t="str">
        <f t="shared" si="170"/>
        <v xml:space="preserve"> </v>
      </c>
      <c r="DA122" s="446" t="str">
        <f t="shared" si="171"/>
        <v xml:space="preserve"> </v>
      </c>
      <c r="DB122" s="375" t="str">
        <f t="shared" si="172"/>
        <v xml:space="preserve"> </v>
      </c>
      <c r="DC122" s="375" t="str">
        <f t="shared" si="173"/>
        <v xml:space="preserve"> </v>
      </c>
      <c r="DD122" s="376" t="str">
        <f t="shared" si="174"/>
        <v xml:space="preserve"> </v>
      </c>
      <c r="DE122" s="377" t="str">
        <f t="shared" si="175"/>
        <v xml:space="preserve"> </v>
      </c>
      <c r="DF122" s="378" t="str">
        <f t="shared" si="176"/>
        <v xml:space="preserve"> </v>
      </c>
      <c r="DG122" s="379" t="str">
        <f t="shared" si="177"/>
        <v xml:space="preserve"> </v>
      </c>
      <c r="DH122" s="380" t="str">
        <f>IF($A122="N/A"," ",IF(Option=1,$D122*Inputs!$S$15*SUM(AS122:BA122),0))</f>
        <v xml:space="preserve"> </v>
      </c>
      <c r="DI122" s="381" t="str">
        <f>IF($A122="N/A"," ",IF(Option=1,$D122*Inputs!$S$16*SUM(AS122:BA122),0))</f>
        <v xml:space="preserve"> </v>
      </c>
      <c r="DJ122" s="463" t="str">
        <f t="shared" si="178"/>
        <v xml:space="preserve"> </v>
      </c>
      <c r="DK122" s="463" t="str">
        <f t="shared" si="179"/>
        <v xml:space="preserve"> </v>
      </c>
      <c r="DL122" s="463" t="str">
        <f t="shared" si="180"/>
        <v xml:space="preserve"> </v>
      </c>
      <c r="DM122" s="463" t="str">
        <f t="shared" si="181"/>
        <v xml:space="preserve"> </v>
      </c>
    </row>
    <row r="123" spans="1:117" x14ac:dyDescent="0.2">
      <c r="A123" s="343" t="str">
        <f>IF(A122="N/A","N/A",IF(EDATE(A122,1)&gt;Inputs!$S$5,"N/A",EDATE(A122,1)))</f>
        <v>N/A</v>
      </c>
      <c r="B123" s="344" t="str">
        <f t="shared" si="123"/>
        <v xml:space="preserve"> </v>
      </c>
      <c r="C123" s="345" t="str">
        <f t="shared" si="124"/>
        <v xml:space="preserve"> </v>
      </c>
      <c r="D123" s="346" t="str">
        <f t="shared" si="125"/>
        <v xml:space="preserve"> </v>
      </c>
      <c r="E123" s="347" t="str">
        <f t="shared" si="126"/>
        <v xml:space="preserve"> </v>
      </c>
      <c r="F123" s="348" t="str">
        <f t="shared" si="127"/>
        <v xml:space="preserve"> </v>
      </c>
      <c r="G123" s="348" t="str">
        <f>IF(A123="N/A"," ",Perstart/VLOOKUP(Dayrun,'Pricing Inputs'!$AQ$4:$AS$14,3)/(CY123/CX123))</f>
        <v xml:space="preserve"> </v>
      </c>
      <c r="H123" s="349" t="str">
        <f t="shared" si="128"/>
        <v xml:space="preserve"> </v>
      </c>
      <c r="I123" s="350" t="str">
        <f t="shared" si="129"/>
        <v xml:space="preserve"> </v>
      </c>
      <c r="J123" s="351" t="str">
        <f t="shared" si="130"/>
        <v xml:space="preserve"> </v>
      </c>
      <c r="K123" s="351" t="str">
        <f t="shared" si="131"/>
        <v xml:space="preserve"> </v>
      </c>
      <c r="L123" s="351" t="str">
        <f t="shared" si="132"/>
        <v xml:space="preserve"> </v>
      </c>
      <c r="M123" s="351" t="str">
        <f t="shared" si="133"/>
        <v xml:space="preserve"> </v>
      </c>
      <c r="N123" s="351" t="str">
        <f t="shared" si="134"/>
        <v xml:space="preserve"> </v>
      </c>
      <c r="O123" s="351" t="str">
        <f t="shared" si="135"/>
        <v xml:space="preserve"> </v>
      </c>
      <c r="P123" s="351" t="str">
        <f t="shared" si="136"/>
        <v xml:space="preserve"> </v>
      </c>
      <c r="Q123" s="352" t="str">
        <f t="shared" si="137"/>
        <v xml:space="preserve"> </v>
      </c>
      <c r="R123" s="353" t="str">
        <f t="shared" si="138"/>
        <v xml:space="preserve"> </v>
      </c>
      <c r="S123" s="347" t="str">
        <f t="shared" si="139"/>
        <v xml:space="preserve"> </v>
      </c>
      <c r="T123" s="347" t="str">
        <f t="shared" si="140"/>
        <v xml:space="preserve"> </v>
      </c>
      <c r="U123" s="347" t="str">
        <f t="shared" si="141"/>
        <v xml:space="preserve"> </v>
      </c>
      <c r="V123" s="347" t="str">
        <f t="shared" si="142"/>
        <v xml:space="preserve"> </v>
      </c>
      <c r="W123" s="347" t="str">
        <f t="shared" si="143"/>
        <v xml:space="preserve"> </v>
      </c>
      <c r="X123" s="347" t="str">
        <f t="shared" si="144"/>
        <v xml:space="preserve"> </v>
      </c>
      <c r="Y123" s="347" t="str">
        <f t="shared" si="145"/>
        <v xml:space="preserve"> </v>
      </c>
      <c r="Z123" s="354" t="str">
        <f t="shared" si="146"/>
        <v xml:space="preserve"> </v>
      </c>
      <c r="AA123" s="350" t="str">
        <f>IF($A123="N/A"," ",IF(Dayrun&gt;=3,(MAX(0,(_xll.xSPRDOPT(I123,($E123-'Pricing Inputs'!$X158*$D123),$CV123,0,($CN123+IF(Smile=TRUE,VLOOKUP(MAX(-5,$H123-I123),Volsmile,2),0)),$CT123,$CU123,($A123-DateToday)+15,ABS(Option-2),0)-R123))),0))</f>
        <v xml:space="preserve"> </v>
      </c>
      <c r="AB123" s="351" t="str">
        <f>IF($A123="N/A"," ",IF(Dayrun&gt;=6,MAX(0,(_xll.xSPRDOPT(J123,($E123-'Pricing Inputs'!$X158*$D123),$CV123,0,($CN123+IF(Smile=TRUE,VLOOKUP(MAX(-5,$H123-J123),Volsmile,2),0)),$CT123,$CU123,($A123-DateToday)+15,ABS(Option-2),0)-S123)),0))</f>
        <v xml:space="preserve"> </v>
      </c>
      <c r="AC123" s="351" t="str">
        <f>IF($A123="N/A"," ",IF(OR(Dayrun&lt;=2,Dayrun&gt;=9),IF(OffPeakEx=TRUE,MAX(0,(_xll.xSPRDOPT(K123,($E123-'Pricing Inputs'!$X158*$D123),$CV123,0,($CQ123+IF(Smile=TRUE,VLOOKUP(MAX(-5,$H123-K123),Volsmile,2),0)),$CT123,$CU123,($A123-DateToday)+15,ABS(Option-2),0)-T123)),0),0))</f>
        <v xml:space="preserve"> </v>
      </c>
      <c r="AD123" s="351" t="str">
        <f>IF($A123="N/A"," ",IF(OR(Dayrun=1,Dayrun=4,Dayrun=5,Dayrun=7,Dayrun=8,Dayrun=10,Dayrun=11),MAX(0,(_xll.xSPRDOPT(L123,($E123-'Pricing Inputs'!$X158*$D123),$CV123,0,($CQ123+IF(Smile=TRUE,VLOOKUP(MAX(-5,$H123-L123),Volsmile,2),0)),$CT123,$CU123,($A123-DateToday)+15,ABS(Option-2),0)-U123)),0))</f>
        <v xml:space="preserve"> </v>
      </c>
      <c r="AE123" s="351" t="str">
        <f>IF($A123="N/A"," ",IF(OR(Dayrun=1,Dayrun=7,Dayrun=8,Dayrun=10,Dayrun=11),MAX(0,(_xll.xSPRDOPT(M123,($E123-'Pricing Inputs'!$X158*$D123),$CV123,0,($CQ123+IF(Smile=TRUE,VLOOKUP(MAX(-5,$H123-M123),Volsmile,2),0)),$CT123,$CU123,($A123-DateToday)+15,ABS(Option-2),0)-V123)),0))</f>
        <v xml:space="preserve"> </v>
      </c>
      <c r="AF123" s="351" t="str">
        <f>IF($A123="N/A"," ",IF(OR(Dayrun&lt;=2,Dayrun&gt;=10),IF(OffPeakEx=TRUE,MAX(0,(_xll.xSPRDOPT(N123,($E123-'Pricing Inputs'!$X158*$D123),$CV123,0,($CQ123+IF(Smile=TRUE,VLOOKUP(MAX(-5,$H123-N123),Volsmile,2),0)),$CT123,$CU123,($A123-DateToday)+15,ABS(Option-2),0)-W123)),0),0))</f>
        <v xml:space="preserve"> </v>
      </c>
      <c r="AG123" s="351" t="str">
        <f>IF($A123="N/A"," ",IF(OR(Dayrun=1,Dayrun=5,Dayrun=8,Dayrun=11),MAX(0,(_xll.xSPRDOPT(O123,($E123-'Pricing Inputs'!$X158*$D123),$CV123,0,($CQ123+IF(Smile=TRUE,VLOOKUP(MAX(-5,$H123-O123),Volsmile,2),0)),$CT123,$CU123,($A123-DateToday)+15,ABS(Option-2),0)-X123)),0))</f>
        <v xml:space="preserve"> </v>
      </c>
      <c r="AH123" s="351" t="str">
        <f>IF($A123="N/A"," ",IF(OR(Dayrun=1,Dayrun=8,Dayrun=11),MAX(0,(_xll.xSPRDOPT(P123,($E123-'Pricing Inputs'!$X158*$D123),$CV123,0,($CQ123+IF(Smile=TRUE,VLOOKUP(MAX(-5,$H123-P123),Volsmile,2),0)),$CT123,$CU123,($A123-DateToday)+15,ABS(Option-2),0)-Y123)),0))</f>
        <v xml:space="preserve"> </v>
      </c>
      <c r="AI123" s="351" t="str">
        <f>IF($A123="N/A"," ",IF(OR(Dayrun&lt;=2,Dayrun&gt;=11),IF(OffPeakEx=TRUE,MAX(0,(_xll.xSPRDOPT(Q123,($E123-'Pricing Inputs'!$X158*$D123),$CV123,0,($CQ123+IF(Smile=TRUE,VLOOKUP(MAX(-5,$H123-Q123),Volsmile,2),0)),$CT123,$CU123,($A123-DateToday)+15,ABS(Option-2),0)-Z123)),0),0))</f>
        <v xml:space="preserve"> </v>
      </c>
      <c r="AJ123" s="355" t="str">
        <f t="shared" si="147"/>
        <v xml:space="preserve"> </v>
      </c>
      <c r="AK123" s="356" t="str">
        <f t="shared" si="148"/>
        <v xml:space="preserve"> </v>
      </c>
      <c r="AL123" s="356" t="str">
        <f t="shared" si="149"/>
        <v xml:space="preserve"> </v>
      </c>
      <c r="AM123" s="356" t="str">
        <f t="shared" si="150"/>
        <v xml:space="preserve"> </v>
      </c>
      <c r="AN123" s="356" t="str">
        <f t="shared" si="151"/>
        <v xml:space="preserve"> </v>
      </c>
      <c r="AO123" s="356" t="str">
        <f t="shared" si="152"/>
        <v xml:space="preserve"> </v>
      </c>
      <c r="AP123" s="356" t="str">
        <f t="shared" si="153"/>
        <v xml:space="preserve"> </v>
      </c>
      <c r="AQ123" s="356" t="str">
        <f t="shared" si="154"/>
        <v xml:space="preserve"> </v>
      </c>
      <c r="AR123" s="357" t="str">
        <f t="shared" si="155"/>
        <v xml:space="preserve"> </v>
      </c>
      <c r="AS123" s="364" t="str">
        <f t="shared" si="156"/>
        <v xml:space="preserve"> </v>
      </c>
      <c r="AT123" s="364" t="str">
        <f t="shared" si="157"/>
        <v xml:space="preserve"> </v>
      </c>
      <c r="AU123" s="364" t="str">
        <f t="shared" si="158"/>
        <v xml:space="preserve"> </v>
      </c>
      <c r="AV123" s="364" t="str">
        <f t="shared" si="159"/>
        <v xml:space="preserve"> </v>
      </c>
      <c r="AW123" s="364" t="str">
        <f t="shared" si="160"/>
        <v xml:space="preserve"> </v>
      </c>
      <c r="AX123" s="364" t="str">
        <f t="shared" si="161"/>
        <v xml:space="preserve"> </v>
      </c>
      <c r="AY123" s="364" t="str">
        <f t="shared" si="162"/>
        <v xml:space="preserve"> </v>
      </c>
      <c r="AZ123" s="364" t="str">
        <f t="shared" si="163"/>
        <v xml:space="preserve"> </v>
      </c>
      <c r="BA123" s="365" t="str">
        <f t="shared" si="164"/>
        <v xml:space="preserve"> </v>
      </c>
      <c r="BB123" s="461" t="str">
        <f>IF($A123="N/A"," ",IF(Dayrun&gt;=3,(MAX(0,(_xll.xSPRDOPT(I123,($E123-'Pricing Inputs'!$X158*$D123),$CV123,0,($CN123+IF(Smile=TRUE,VLOOKUP(MAX(-5,$H123-I123),Volsmile,2),0)),$CT123,$CU123,($A123-DateToday)+15,ABS(Option-2),1)*DE123*8))),0))</f>
        <v xml:space="preserve"> </v>
      </c>
      <c r="BC123" s="460" t="str">
        <f>IF($A123="N/A"," ",IF(Dayrun&gt;=6,MAX(0,(_xll.xSPRDOPT(J123,($E123-'Pricing Inputs'!$X158*$D123),$CV123,0,($CN123+IF(Smile=TRUE,VLOOKUP(MAX(-5,$H123-J123),Volsmile,2),0)),$CT123,$CU123,($A123-DateToday)+15,ABS(Option-2),1)*DE123*8)),0))</f>
        <v xml:space="preserve"> </v>
      </c>
      <c r="BD123" s="460" t="str">
        <f>IF($A123="N/A"," ",IF(OR(Dayrun&lt;=2,Dayrun&gt;=9),IF(OffPeakEx=TRUE,MAX(0,(_xll.xSPRDOPT(K123,($E123-'Pricing Inputs'!$X158*$D123),$CV123,0,($CQ123+IF(Smile=TRUE,VLOOKUP(MAX(-5,$H123-K123),Volsmile,2),0)),$CT123,$CU123,($A123-DateToday)+15,ABS(Option-2),1)*DE123*8)),0),0))</f>
        <v xml:space="preserve"> </v>
      </c>
      <c r="BE123" s="460" t="str">
        <f>IF($A123="N/A"," ",IF(OR(Dayrun=1,Dayrun=4,Dayrun=5,Dayrun=7,Dayrun=8,Dayrun=10,Dayrun=11),MAX(0,(_xll.xSPRDOPT(L123,($E123-'Pricing Inputs'!$X158*$D123),$CV123,0,($CQ123+IF(Smile=TRUE,VLOOKUP(MAX(-5,$H123-L123),Volsmile,2),0)),$CT123,$CU123,($A123-DateToday)+15,ABS(Option-2),1)*DF123*8)),0))</f>
        <v xml:space="preserve"> </v>
      </c>
      <c r="BF123" s="460" t="str">
        <f>IF($A123="N/A"," ",IF(OR(Dayrun=1,Dayrun=7,Dayrun=8,Dayrun=10,Dayrun=11),MAX(0,(_xll.xSPRDOPT(M123,($E123-'Pricing Inputs'!$X158*$D123),$CV123,0,($CQ123+IF(Smile=TRUE,VLOOKUP(MAX(-5,$H123-M123),Volsmile,2),0)),$CT123,$CU123,($A123-DateToday)+15,ABS(Option-2),1)*DF123*8)),0))</f>
        <v xml:space="preserve"> </v>
      </c>
      <c r="BG123" s="460" t="str">
        <f>IF($A123="N/A"," ",IF(OR(Dayrun&lt;=2,Dayrun&gt;=10),IF(OffPeakEx=TRUE,MAX(0,(_xll.xSPRDOPT(N123,($E123-'Pricing Inputs'!$X158*$D123),$CV123,0,($CQ123+IF(Smile=TRUE,VLOOKUP(MAX(-5,$H123-N123),Volsmile,2),0)),$CT123,$CU123,($A123-DateToday)+15,ABS(Option-2),1)*DF123*8)),0),0))</f>
        <v xml:space="preserve"> </v>
      </c>
      <c r="BH123" s="460" t="str">
        <f>IF($A123="N/A"," ",IF(OR(Dayrun=1,Dayrun=5,Dayrun=8,Dayrun=11),MAX(0,(_xll.xSPRDOPT(O123,($E123-'Pricing Inputs'!$X158*$D123),$CV123,0,($CQ123+IF(Smile=TRUE,VLOOKUP(MAX(-5,$H123-O123),Volsmile,2),0)),$CT123,$CU123,($A123-DateToday)+15,ABS(Option-2),1)*DG123*8)),0))</f>
        <v xml:space="preserve"> </v>
      </c>
      <c r="BI123" s="460" t="str">
        <f>IF($A123="N/A"," ",IF(OR(Dayrun=1,Dayrun=8,Dayrun=11),MAX(0,(_xll.xSPRDOPT(P123,($E123-'Pricing Inputs'!$X158*$D123),$CV123,0,($CQ123+IF(Smile=TRUE,VLOOKUP(MAX(-5,$H123-P123),Volsmile,2),0)),$CT123,$CU123,($A123-DateToday)+15,ABS(Option-2),1)*DG123*8)),0))</f>
        <v xml:space="preserve"> </v>
      </c>
      <c r="BJ123" s="462" t="str">
        <f>IF($A123="N/A"," ",IF(OR(Dayrun&lt;=2,Dayrun&gt;=11),IF(OffPeakEx=TRUE,MAX(0,(_xll.xSPRDOPT(Q123,($E123-'Pricing Inputs'!$X158*$D123),$CV123,0,($CQ123+IF(Smile=TRUE,VLOOKUP(MAX(-5,$H123-Q123),Volsmile,2),0)),$CT123,$CU123,($A123-DateToday)+15,ABS(Option-2),1)*DG123*8)),0),0))</f>
        <v xml:space="preserve"> </v>
      </c>
      <c r="BK123" s="358" t="str">
        <f t="shared" si="91"/>
        <v xml:space="preserve"> </v>
      </c>
      <c r="BL123" s="359" t="str">
        <f t="shared" si="92"/>
        <v xml:space="preserve"> </v>
      </c>
      <c r="BM123" s="359" t="str">
        <f t="shared" si="93"/>
        <v xml:space="preserve"> </v>
      </c>
      <c r="BN123" s="359" t="str">
        <f t="shared" si="94"/>
        <v xml:space="preserve"> </v>
      </c>
      <c r="BO123" s="359" t="str">
        <f t="shared" si="95"/>
        <v xml:space="preserve"> </v>
      </c>
      <c r="BP123" s="359" t="str">
        <f t="shared" si="96"/>
        <v xml:space="preserve"> </v>
      </c>
      <c r="BQ123" s="359" t="str">
        <f t="shared" si="97"/>
        <v xml:space="preserve"> </v>
      </c>
      <c r="BR123" s="359" t="str">
        <f t="shared" si="98"/>
        <v xml:space="preserve"> </v>
      </c>
      <c r="BS123" s="360" t="str">
        <f t="shared" si="99"/>
        <v xml:space="preserve"> </v>
      </c>
      <c r="BT123" s="361" t="str">
        <f t="shared" si="100"/>
        <v xml:space="preserve"> </v>
      </c>
      <c r="BU123" s="362" t="str">
        <f t="shared" si="101"/>
        <v xml:space="preserve"> </v>
      </c>
      <c r="BV123" s="362" t="str">
        <f t="shared" si="102"/>
        <v xml:space="preserve"> </v>
      </c>
      <c r="BW123" s="362" t="str">
        <f t="shared" si="103"/>
        <v xml:space="preserve"> </v>
      </c>
      <c r="BX123" s="362" t="str">
        <f t="shared" si="104"/>
        <v xml:space="preserve"> </v>
      </c>
      <c r="BY123" s="362" t="str">
        <f t="shared" si="105"/>
        <v xml:space="preserve"> </v>
      </c>
      <c r="BZ123" s="362" t="str">
        <f t="shared" si="106"/>
        <v xml:space="preserve"> </v>
      </c>
      <c r="CA123" s="362" t="str">
        <f t="shared" si="107"/>
        <v xml:space="preserve"> </v>
      </c>
      <c r="CB123" s="363" t="str">
        <f t="shared" si="108"/>
        <v xml:space="preserve"> </v>
      </c>
      <c r="CC123" s="366" t="str">
        <f t="shared" si="109"/>
        <v xml:space="preserve"> </v>
      </c>
      <c r="CD123" s="367" t="str">
        <f t="shared" si="110"/>
        <v xml:space="preserve"> </v>
      </c>
      <c r="CE123" s="367" t="str">
        <f t="shared" si="111"/>
        <v xml:space="preserve"> </v>
      </c>
      <c r="CF123" s="367" t="str">
        <f t="shared" si="112"/>
        <v xml:space="preserve"> </v>
      </c>
      <c r="CG123" s="367" t="str">
        <f t="shared" si="113"/>
        <v xml:space="preserve"> </v>
      </c>
      <c r="CH123" s="367" t="str">
        <f t="shared" si="114"/>
        <v xml:space="preserve"> </v>
      </c>
      <c r="CI123" s="367" t="str">
        <f t="shared" si="115"/>
        <v xml:space="preserve"> </v>
      </c>
      <c r="CJ123" s="367" t="str">
        <f t="shared" si="116"/>
        <v xml:space="preserve"> </v>
      </c>
      <c r="CK123" s="368" t="str">
        <f t="shared" si="117"/>
        <v xml:space="preserve"> </v>
      </c>
      <c r="CL123" s="369" t="str">
        <f t="shared" si="118"/>
        <v xml:space="preserve"> </v>
      </c>
      <c r="CM123" s="370" t="str">
        <f t="shared" si="165"/>
        <v xml:space="preserve"> </v>
      </c>
      <c r="CN123" s="370" t="str">
        <f t="shared" si="166"/>
        <v xml:space="preserve"> </v>
      </c>
      <c r="CO123" s="370" t="str">
        <f t="shared" si="167"/>
        <v xml:space="preserve"> </v>
      </c>
      <c r="CP123" s="370" t="str">
        <f t="shared" si="168"/>
        <v xml:space="preserve"> </v>
      </c>
      <c r="CQ123" s="370" t="str">
        <f t="shared" si="169"/>
        <v xml:space="preserve"> </v>
      </c>
      <c r="CR123" s="370" t="str">
        <f t="shared" si="119"/>
        <v xml:space="preserve"> </v>
      </c>
      <c r="CS123" s="370" t="str">
        <f t="shared" si="120"/>
        <v xml:space="preserve"> </v>
      </c>
      <c r="CT123" s="370" t="str">
        <f t="shared" si="121"/>
        <v xml:space="preserve"> </v>
      </c>
      <c r="CU123" s="370" t="str">
        <f>IF($A123="N/A"," ",IF('Pricing Inputs'!$AR$23=TRUE,Inputs!$S$22,VLOOKUP($A123,CorrelationTable,2,FALSE)))</f>
        <v xml:space="preserve"> </v>
      </c>
      <c r="CV123" s="371" t="str">
        <f>IF($A123="N/A"," ",F123+G123+(D123*('Pricing Inputs'!X158)))</f>
        <v xml:space="preserve"> </v>
      </c>
      <c r="CW123" s="372" t="str">
        <f>IF($A123="N/A"," ",IF(PV=1,0,'Pricing Inputs'!Y158))</f>
        <v xml:space="preserve"> </v>
      </c>
      <c r="CX123" s="373" t="str">
        <f t="shared" si="122"/>
        <v xml:space="preserve"> </v>
      </c>
      <c r="CY123" s="417" t="str">
        <f>IF($A123="N/A"," ",(IF(MONTH(A123)&gt;=4,IF(MONTH(A123)&lt;=10,Inputs!$S$26,Inputs!$S$27),Inputs!$S$27))*$CX123)</f>
        <v xml:space="preserve"> </v>
      </c>
      <c r="CZ123" s="374" t="str">
        <f t="shared" si="170"/>
        <v xml:space="preserve"> </v>
      </c>
      <c r="DA123" s="446" t="str">
        <f t="shared" si="171"/>
        <v xml:space="preserve"> </v>
      </c>
      <c r="DB123" s="375" t="str">
        <f t="shared" si="172"/>
        <v xml:space="preserve"> </v>
      </c>
      <c r="DC123" s="375" t="str">
        <f t="shared" si="173"/>
        <v xml:space="preserve"> </v>
      </c>
      <c r="DD123" s="376" t="str">
        <f t="shared" si="174"/>
        <v xml:space="preserve"> </v>
      </c>
      <c r="DE123" s="377" t="str">
        <f t="shared" si="175"/>
        <v xml:space="preserve"> </v>
      </c>
      <c r="DF123" s="378" t="str">
        <f t="shared" si="176"/>
        <v xml:space="preserve"> </v>
      </c>
      <c r="DG123" s="379" t="str">
        <f t="shared" si="177"/>
        <v xml:space="preserve"> </v>
      </c>
      <c r="DH123" s="380" t="str">
        <f>IF($A123="N/A"," ",IF(Option=1,$D123*Inputs!$S$15*SUM(AS123:BA123),0))</f>
        <v xml:space="preserve"> </v>
      </c>
      <c r="DI123" s="381" t="str">
        <f>IF($A123="N/A"," ",IF(Option=1,$D123*Inputs!$S$16*SUM(AS123:BA123),0))</f>
        <v xml:space="preserve"> </v>
      </c>
      <c r="DJ123" s="463" t="str">
        <f t="shared" si="178"/>
        <v xml:space="preserve"> </v>
      </c>
      <c r="DK123" s="463" t="str">
        <f t="shared" si="179"/>
        <v xml:space="preserve"> </v>
      </c>
      <c r="DL123" s="463" t="str">
        <f t="shared" si="180"/>
        <v xml:space="preserve"> </v>
      </c>
      <c r="DM123" s="463" t="str">
        <f t="shared" si="181"/>
        <v xml:space="preserve"> </v>
      </c>
    </row>
    <row r="124" spans="1:117" x14ac:dyDescent="0.2">
      <c r="A124" s="343" t="str">
        <f>IF(A123="N/A","N/A",IF(EDATE(A123,1)&gt;Inputs!$S$5,"N/A",EDATE(A123,1)))</f>
        <v>N/A</v>
      </c>
      <c r="B124" s="344" t="str">
        <f t="shared" si="123"/>
        <v xml:space="preserve"> </v>
      </c>
      <c r="C124" s="345" t="str">
        <f t="shared" si="124"/>
        <v xml:space="preserve"> </v>
      </c>
      <c r="D124" s="346" t="str">
        <f t="shared" si="125"/>
        <v xml:space="preserve"> </v>
      </c>
      <c r="E124" s="347" t="str">
        <f t="shared" si="126"/>
        <v xml:space="preserve"> </v>
      </c>
      <c r="F124" s="348" t="str">
        <f t="shared" si="127"/>
        <v xml:space="preserve"> </v>
      </c>
      <c r="G124" s="348" t="str">
        <f>IF(A124="N/A"," ",Perstart/VLOOKUP(Dayrun,'Pricing Inputs'!$AQ$4:$AS$14,3)/(CY124/CX124))</f>
        <v xml:space="preserve"> </v>
      </c>
      <c r="H124" s="349" t="str">
        <f t="shared" si="128"/>
        <v xml:space="preserve"> </v>
      </c>
      <c r="I124" s="350" t="str">
        <f t="shared" si="129"/>
        <v xml:space="preserve"> </v>
      </c>
      <c r="J124" s="351" t="str">
        <f t="shared" si="130"/>
        <v xml:space="preserve"> </v>
      </c>
      <c r="K124" s="351" t="str">
        <f t="shared" si="131"/>
        <v xml:space="preserve"> </v>
      </c>
      <c r="L124" s="351" t="str">
        <f t="shared" si="132"/>
        <v xml:space="preserve"> </v>
      </c>
      <c r="M124" s="351" t="str">
        <f t="shared" si="133"/>
        <v xml:space="preserve"> </v>
      </c>
      <c r="N124" s="351" t="str">
        <f t="shared" si="134"/>
        <v xml:space="preserve"> </v>
      </c>
      <c r="O124" s="351" t="str">
        <f t="shared" si="135"/>
        <v xml:space="preserve"> </v>
      </c>
      <c r="P124" s="351" t="str">
        <f t="shared" si="136"/>
        <v xml:space="preserve"> </v>
      </c>
      <c r="Q124" s="352" t="str">
        <f t="shared" si="137"/>
        <v xml:space="preserve"> </v>
      </c>
      <c r="R124" s="353" t="str">
        <f t="shared" si="138"/>
        <v xml:space="preserve"> </v>
      </c>
      <c r="S124" s="347" t="str">
        <f t="shared" si="139"/>
        <v xml:space="preserve"> </v>
      </c>
      <c r="T124" s="347" t="str">
        <f t="shared" si="140"/>
        <v xml:space="preserve"> </v>
      </c>
      <c r="U124" s="347" t="str">
        <f t="shared" si="141"/>
        <v xml:space="preserve"> </v>
      </c>
      <c r="V124" s="347" t="str">
        <f t="shared" si="142"/>
        <v xml:space="preserve"> </v>
      </c>
      <c r="W124" s="347" t="str">
        <f t="shared" si="143"/>
        <v xml:space="preserve"> </v>
      </c>
      <c r="X124" s="347" t="str">
        <f t="shared" si="144"/>
        <v xml:space="preserve"> </v>
      </c>
      <c r="Y124" s="347" t="str">
        <f t="shared" si="145"/>
        <v xml:space="preserve"> </v>
      </c>
      <c r="Z124" s="354" t="str">
        <f t="shared" si="146"/>
        <v xml:space="preserve"> </v>
      </c>
      <c r="AA124" s="350" t="str">
        <f>IF($A124="N/A"," ",IF(Dayrun&gt;=3,(MAX(0,(_xll.xSPRDOPT(I124,($E124-'Pricing Inputs'!$X159*$D124),$CV124,0,($CN124+IF(Smile=TRUE,VLOOKUP(MAX(-5,$H124-I124),Volsmile,2),0)),$CT124,$CU124,($A124-DateToday)+15,ABS(Option-2),0)-R124))),0))</f>
        <v xml:space="preserve"> </v>
      </c>
      <c r="AB124" s="351" t="str">
        <f>IF($A124="N/A"," ",IF(Dayrun&gt;=6,MAX(0,(_xll.xSPRDOPT(J124,($E124-'Pricing Inputs'!$X159*$D124),$CV124,0,($CN124+IF(Smile=TRUE,VLOOKUP(MAX(-5,$H124-J124),Volsmile,2),0)),$CT124,$CU124,($A124-DateToday)+15,ABS(Option-2),0)-S124)),0))</f>
        <v xml:space="preserve"> </v>
      </c>
      <c r="AC124" s="351" t="str">
        <f>IF($A124="N/A"," ",IF(OR(Dayrun&lt;=2,Dayrun&gt;=9),IF(OffPeakEx=TRUE,MAX(0,(_xll.xSPRDOPT(K124,($E124-'Pricing Inputs'!$X159*$D124),$CV124,0,($CQ124+IF(Smile=TRUE,VLOOKUP(MAX(-5,$H124-K124),Volsmile,2),0)),$CT124,$CU124,($A124-DateToday)+15,ABS(Option-2),0)-T124)),0),0))</f>
        <v xml:space="preserve"> </v>
      </c>
      <c r="AD124" s="351" t="str">
        <f>IF($A124="N/A"," ",IF(OR(Dayrun=1,Dayrun=4,Dayrun=5,Dayrun=7,Dayrun=8,Dayrun=10,Dayrun=11),MAX(0,(_xll.xSPRDOPT(L124,($E124-'Pricing Inputs'!$X159*$D124),$CV124,0,($CQ124+IF(Smile=TRUE,VLOOKUP(MAX(-5,$H124-L124),Volsmile,2),0)),$CT124,$CU124,($A124-DateToday)+15,ABS(Option-2),0)-U124)),0))</f>
        <v xml:space="preserve"> </v>
      </c>
      <c r="AE124" s="351" t="str">
        <f>IF($A124="N/A"," ",IF(OR(Dayrun=1,Dayrun=7,Dayrun=8,Dayrun=10,Dayrun=11),MAX(0,(_xll.xSPRDOPT(M124,($E124-'Pricing Inputs'!$X159*$D124),$CV124,0,($CQ124+IF(Smile=TRUE,VLOOKUP(MAX(-5,$H124-M124),Volsmile,2),0)),$CT124,$CU124,($A124-DateToday)+15,ABS(Option-2),0)-V124)),0))</f>
        <v xml:space="preserve"> </v>
      </c>
      <c r="AF124" s="351" t="str">
        <f>IF($A124="N/A"," ",IF(OR(Dayrun&lt;=2,Dayrun&gt;=10),IF(OffPeakEx=TRUE,MAX(0,(_xll.xSPRDOPT(N124,($E124-'Pricing Inputs'!$X159*$D124),$CV124,0,($CQ124+IF(Smile=TRUE,VLOOKUP(MAX(-5,$H124-N124),Volsmile,2),0)),$CT124,$CU124,($A124-DateToday)+15,ABS(Option-2),0)-W124)),0),0))</f>
        <v xml:space="preserve"> </v>
      </c>
      <c r="AG124" s="351" t="str">
        <f>IF($A124="N/A"," ",IF(OR(Dayrun=1,Dayrun=5,Dayrun=8,Dayrun=11),MAX(0,(_xll.xSPRDOPT(O124,($E124-'Pricing Inputs'!$X159*$D124),$CV124,0,($CQ124+IF(Smile=TRUE,VLOOKUP(MAX(-5,$H124-O124),Volsmile,2),0)),$CT124,$CU124,($A124-DateToday)+15,ABS(Option-2),0)-X124)),0))</f>
        <v xml:space="preserve"> </v>
      </c>
      <c r="AH124" s="351" t="str">
        <f>IF($A124="N/A"," ",IF(OR(Dayrun=1,Dayrun=8,Dayrun=11),MAX(0,(_xll.xSPRDOPT(P124,($E124-'Pricing Inputs'!$X159*$D124),$CV124,0,($CQ124+IF(Smile=TRUE,VLOOKUP(MAX(-5,$H124-P124),Volsmile,2),0)),$CT124,$CU124,($A124-DateToday)+15,ABS(Option-2),0)-Y124)),0))</f>
        <v xml:space="preserve"> </v>
      </c>
      <c r="AI124" s="351" t="str">
        <f>IF($A124="N/A"," ",IF(OR(Dayrun&lt;=2,Dayrun&gt;=11),IF(OffPeakEx=TRUE,MAX(0,(_xll.xSPRDOPT(Q124,($E124-'Pricing Inputs'!$X159*$D124),$CV124,0,($CQ124+IF(Smile=TRUE,VLOOKUP(MAX(-5,$H124-Q124),Volsmile,2),0)),$CT124,$CU124,($A124-DateToday)+15,ABS(Option-2),0)-Z124)),0),0))</f>
        <v xml:space="preserve"> </v>
      </c>
      <c r="AJ124" s="355" t="str">
        <f t="shared" si="147"/>
        <v xml:space="preserve"> </v>
      </c>
      <c r="AK124" s="356" t="str">
        <f t="shared" si="148"/>
        <v xml:space="preserve"> </v>
      </c>
      <c r="AL124" s="356" t="str">
        <f t="shared" si="149"/>
        <v xml:space="preserve"> </v>
      </c>
      <c r="AM124" s="356" t="str">
        <f t="shared" si="150"/>
        <v xml:space="preserve"> </v>
      </c>
      <c r="AN124" s="356" t="str">
        <f t="shared" si="151"/>
        <v xml:space="preserve"> </v>
      </c>
      <c r="AO124" s="356" t="str">
        <f t="shared" si="152"/>
        <v xml:space="preserve"> </v>
      </c>
      <c r="AP124" s="356" t="str">
        <f t="shared" si="153"/>
        <v xml:space="preserve"> </v>
      </c>
      <c r="AQ124" s="356" t="str">
        <f t="shared" si="154"/>
        <v xml:space="preserve"> </v>
      </c>
      <c r="AR124" s="357" t="str">
        <f t="shared" si="155"/>
        <v xml:space="preserve"> </v>
      </c>
      <c r="AS124" s="364" t="str">
        <f t="shared" si="156"/>
        <v xml:space="preserve"> </v>
      </c>
      <c r="AT124" s="364" t="str">
        <f t="shared" si="157"/>
        <v xml:space="preserve"> </v>
      </c>
      <c r="AU124" s="364" t="str">
        <f t="shared" si="158"/>
        <v xml:space="preserve"> </v>
      </c>
      <c r="AV124" s="364" t="str">
        <f t="shared" si="159"/>
        <v xml:space="preserve"> </v>
      </c>
      <c r="AW124" s="364" t="str">
        <f t="shared" si="160"/>
        <v xml:space="preserve"> </v>
      </c>
      <c r="AX124" s="364" t="str">
        <f t="shared" si="161"/>
        <v xml:space="preserve"> </v>
      </c>
      <c r="AY124" s="364" t="str">
        <f t="shared" si="162"/>
        <v xml:space="preserve"> </v>
      </c>
      <c r="AZ124" s="364" t="str">
        <f t="shared" si="163"/>
        <v xml:space="preserve"> </v>
      </c>
      <c r="BA124" s="365" t="str">
        <f t="shared" si="164"/>
        <v xml:space="preserve"> </v>
      </c>
      <c r="BB124" s="461" t="str">
        <f>IF($A124="N/A"," ",IF(Dayrun&gt;=3,(MAX(0,(_xll.xSPRDOPT(I124,($E124-'Pricing Inputs'!$X159*$D124),$CV124,0,($CN124+IF(Smile=TRUE,VLOOKUP(MAX(-5,$H124-I124),Volsmile,2),0)),$CT124,$CU124,($A124-DateToday)+15,ABS(Option-2),1)*DE124*8))),0))</f>
        <v xml:space="preserve"> </v>
      </c>
      <c r="BC124" s="460" t="str">
        <f>IF($A124="N/A"," ",IF(Dayrun&gt;=6,MAX(0,(_xll.xSPRDOPT(J124,($E124-'Pricing Inputs'!$X159*$D124),$CV124,0,($CN124+IF(Smile=TRUE,VLOOKUP(MAX(-5,$H124-J124),Volsmile,2),0)),$CT124,$CU124,($A124-DateToday)+15,ABS(Option-2),1)*DE124*8)),0))</f>
        <v xml:space="preserve"> </v>
      </c>
      <c r="BD124" s="460" t="str">
        <f>IF($A124="N/A"," ",IF(OR(Dayrun&lt;=2,Dayrun&gt;=9),IF(OffPeakEx=TRUE,MAX(0,(_xll.xSPRDOPT(K124,($E124-'Pricing Inputs'!$X159*$D124),$CV124,0,($CQ124+IF(Smile=TRUE,VLOOKUP(MAX(-5,$H124-K124),Volsmile,2),0)),$CT124,$CU124,($A124-DateToday)+15,ABS(Option-2),1)*DE124*8)),0),0))</f>
        <v xml:space="preserve"> </v>
      </c>
      <c r="BE124" s="460" t="str">
        <f>IF($A124="N/A"," ",IF(OR(Dayrun=1,Dayrun=4,Dayrun=5,Dayrun=7,Dayrun=8,Dayrun=10,Dayrun=11),MAX(0,(_xll.xSPRDOPT(L124,($E124-'Pricing Inputs'!$X159*$D124),$CV124,0,($CQ124+IF(Smile=TRUE,VLOOKUP(MAX(-5,$H124-L124),Volsmile,2),0)),$CT124,$CU124,($A124-DateToday)+15,ABS(Option-2),1)*DF124*8)),0))</f>
        <v xml:space="preserve"> </v>
      </c>
      <c r="BF124" s="460" t="str">
        <f>IF($A124="N/A"," ",IF(OR(Dayrun=1,Dayrun=7,Dayrun=8,Dayrun=10,Dayrun=11),MAX(0,(_xll.xSPRDOPT(M124,($E124-'Pricing Inputs'!$X159*$D124),$CV124,0,($CQ124+IF(Smile=TRUE,VLOOKUP(MAX(-5,$H124-M124),Volsmile,2),0)),$CT124,$CU124,($A124-DateToday)+15,ABS(Option-2),1)*DF124*8)),0))</f>
        <v xml:space="preserve"> </v>
      </c>
      <c r="BG124" s="460" t="str">
        <f>IF($A124="N/A"," ",IF(OR(Dayrun&lt;=2,Dayrun&gt;=10),IF(OffPeakEx=TRUE,MAX(0,(_xll.xSPRDOPT(N124,($E124-'Pricing Inputs'!$X159*$D124),$CV124,0,($CQ124+IF(Smile=TRUE,VLOOKUP(MAX(-5,$H124-N124),Volsmile,2),0)),$CT124,$CU124,($A124-DateToday)+15,ABS(Option-2),1)*DF124*8)),0),0))</f>
        <v xml:space="preserve"> </v>
      </c>
      <c r="BH124" s="460" t="str">
        <f>IF($A124="N/A"," ",IF(OR(Dayrun=1,Dayrun=5,Dayrun=8,Dayrun=11),MAX(0,(_xll.xSPRDOPT(O124,($E124-'Pricing Inputs'!$X159*$D124),$CV124,0,($CQ124+IF(Smile=TRUE,VLOOKUP(MAX(-5,$H124-O124),Volsmile,2),0)),$CT124,$CU124,($A124-DateToday)+15,ABS(Option-2),1)*DG124*8)),0))</f>
        <v xml:space="preserve"> </v>
      </c>
      <c r="BI124" s="460" t="str">
        <f>IF($A124="N/A"," ",IF(OR(Dayrun=1,Dayrun=8,Dayrun=11),MAX(0,(_xll.xSPRDOPT(P124,($E124-'Pricing Inputs'!$X159*$D124),$CV124,0,($CQ124+IF(Smile=TRUE,VLOOKUP(MAX(-5,$H124-P124),Volsmile,2),0)),$CT124,$CU124,($A124-DateToday)+15,ABS(Option-2),1)*DG124*8)),0))</f>
        <v xml:space="preserve"> </v>
      </c>
      <c r="BJ124" s="462" t="str">
        <f>IF($A124="N/A"," ",IF(OR(Dayrun&lt;=2,Dayrun&gt;=11),IF(OffPeakEx=TRUE,MAX(0,(_xll.xSPRDOPT(Q124,($E124-'Pricing Inputs'!$X159*$D124),$CV124,0,($CQ124+IF(Smile=TRUE,VLOOKUP(MAX(-5,$H124-Q124),Volsmile,2),0)),$CT124,$CU124,($A124-DateToday)+15,ABS(Option-2),1)*DG124*8)),0),0))</f>
        <v xml:space="preserve"> </v>
      </c>
      <c r="BK124" s="358" t="str">
        <f t="shared" si="91"/>
        <v xml:space="preserve"> </v>
      </c>
      <c r="BL124" s="359" t="str">
        <f t="shared" si="92"/>
        <v xml:space="preserve"> </v>
      </c>
      <c r="BM124" s="359" t="str">
        <f t="shared" si="93"/>
        <v xml:space="preserve"> </v>
      </c>
      <c r="BN124" s="359" t="str">
        <f t="shared" si="94"/>
        <v xml:space="preserve"> </v>
      </c>
      <c r="BO124" s="359" t="str">
        <f t="shared" si="95"/>
        <v xml:space="preserve"> </v>
      </c>
      <c r="BP124" s="359" t="str">
        <f t="shared" si="96"/>
        <v xml:space="preserve"> </v>
      </c>
      <c r="BQ124" s="359" t="str">
        <f t="shared" si="97"/>
        <v xml:space="preserve"> </v>
      </c>
      <c r="BR124" s="359" t="str">
        <f t="shared" si="98"/>
        <v xml:space="preserve"> </v>
      </c>
      <c r="BS124" s="360" t="str">
        <f t="shared" si="99"/>
        <v xml:space="preserve"> </v>
      </c>
      <c r="BT124" s="361" t="str">
        <f t="shared" si="100"/>
        <v xml:space="preserve"> </v>
      </c>
      <c r="BU124" s="362" t="str">
        <f t="shared" si="101"/>
        <v xml:space="preserve"> </v>
      </c>
      <c r="BV124" s="362" t="str">
        <f t="shared" si="102"/>
        <v xml:space="preserve"> </v>
      </c>
      <c r="BW124" s="362" t="str">
        <f t="shared" si="103"/>
        <v xml:space="preserve"> </v>
      </c>
      <c r="BX124" s="362" t="str">
        <f t="shared" si="104"/>
        <v xml:space="preserve"> </v>
      </c>
      <c r="BY124" s="362" t="str">
        <f t="shared" si="105"/>
        <v xml:space="preserve"> </v>
      </c>
      <c r="BZ124" s="362" t="str">
        <f t="shared" si="106"/>
        <v xml:space="preserve"> </v>
      </c>
      <c r="CA124" s="362" t="str">
        <f t="shared" si="107"/>
        <v xml:space="preserve"> </v>
      </c>
      <c r="CB124" s="363" t="str">
        <f t="shared" si="108"/>
        <v xml:space="preserve"> </v>
      </c>
      <c r="CC124" s="366" t="str">
        <f t="shared" si="109"/>
        <v xml:space="preserve"> </v>
      </c>
      <c r="CD124" s="367" t="str">
        <f t="shared" si="110"/>
        <v xml:space="preserve"> </v>
      </c>
      <c r="CE124" s="367" t="str">
        <f t="shared" si="111"/>
        <v xml:space="preserve"> </v>
      </c>
      <c r="CF124" s="367" t="str">
        <f t="shared" si="112"/>
        <v xml:space="preserve"> </v>
      </c>
      <c r="CG124" s="367" t="str">
        <f t="shared" si="113"/>
        <v xml:space="preserve"> </v>
      </c>
      <c r="CH124" s="367" t="str">
        <f t="shared" si="114"/>
        <v xml:space="preserve"> </v>
      </c>
      <c r="CI124" s="367" t="str">
        <f t="shared" si="115"/>
        <v xml:space="preserve"> </v>
      </c>
      <c r="CJ124" s="367" t="str">
        <f t="shared" si="116"/>
        <v xml:space="preserve"> </v>
      </c>
      <c r="CK124" s="368" t="str">
        <f t="shared" si="117"/>
        <v xml:space="preserve"> </v>
      </c>
      <c r="CL124" s="369" t="str">
        <f t="shared" si="118"/>
        <v xml:space="preserve"> </v>
      </c>
      <c r="CM124" s="370" t="str">
        <f t="shared" si="165"/>
        <v xml:space="preserve"> </v>
      </c>
      <c r="CN124" s="370" t="str">
        <f t="shared" si="166"/>
        <v xml:space="preserve"> </v>
      </c>
      <c r="CO124" s="370" t="str">
        <f t="shared" si="167"/>
        <v xml:space="preserve"> </v>
      </c>
      <c r="CP124" s="370" t="str">
        <f t="shared" si="168"/>
        <v xml:space="preserve"> </v>
      </c>
      <c r="CQ124" s="370" t="str">
        <f t="shared" si="169"/>
        <v xml:space="preserve"> </v>
      </c>
      <c r="CR124" s="370" t="str">
        <f t="shared" si="119"/>
        <v xml:space="preserve"> </v>
      </c>
      <c r="CS124" s="370" t="str">
        <f t="shared" si="120"/>
        <v xml:space="preserve"> </v>
      </c>
      <c r="CT124" s="370" t="str">
        <f t="shared" si="121"/>
        <v xml:space="preserve"> </v>
      </c>
      <c r="CU124" s="370" t="str">
        <f>IF($A124="N/A"," ",IF('Pricing Inputs'!$AR$23=TRUE,Inputs!$S$22,VLOOKUP($A124,CorrelationTable,2,FALSE)))</f>
        <v xml:space="preserve"> </v>
      </c>
      <c r="CV124" s="371" t="str">
        <f>IF($A124="N/A"," ",F124+G124+(D124*('Pricing Inputs'!X159)))</f>
        <v xml:space="preserve"> </v>
      </c>
      <c r="CW124" s="372" t="str">
        <f>IF($A124="N/A"," ",IF(PV=1,0,'Pricing Inputs'!Y159))</f>
        <v xml:space="preserve"> </v>
      </c>
      <c r="CX124" s="373" t="str">
        <f t="shared" si="122"/>
        <v xml:space="preserve"> </v>
      </c>
      <c r="CY124" s="417" t="str">
        <f>IF($A124="N/A"," ",(IF(MONTH(A124)&gt;=4,IF(MONTH(A124)&lt;=10,Inputs!$S$26,Inputs!$S$27),Inputs!$S$27))*$CX124)</f>
        <v xml:space="preserve"> </v>
      </c>
      <c r="CZ124" s="374" t="str">
        <f t="shared" si="170"/>
        <v xml:space="preserve"> </v>
      </c>
      <c r="DA124" s="446" t="str">
        <f t="shared" si="171"/>
        <v xml:space="preserve"> </v>
      </c>
      <c r="DB124" s="375" t="str">
        <f t="shared" si="172"/>
        <v xml:space="preserve"> </v>
      </c>
      <c r="DC124" s="375" t="str">
        <f t="shared" si="173"/>
        <v xml:space="preserve"> </v>
      </c>
      <c r="DD124" s="376" t="str">
        <f t="shared" si="174"/>
        <v xml:space="preserve"> </v>
      </c>
      <c r="DE124" s="377" t="str">
        <f t="shared" si="175"/>
        <v xml:space="preserve"> </v>
      </c>
      <c r="DF124" s="378" t="str">
        <f t="shared" si="176"/>
        <v xml:space="preserve"> </v>
      </c>
      <c r="DG124" s="379" t="str">
        <f t="shared" si="177"/>
        <v xml:space="preserve"> </v>
      </c>
      <c r="DH124" s="380" t="str">
        <f>IF($A124="N/A"," ",IF(Option=1,$D124*Inputs!$S$15*SUM(AS124:BA124),0))</f>
        <v xml:space="preserve"> </v>
      </c>
      <c r="DI124" s="381" t="str">
        <f>IF($A124="N/A"," ",IF(Option=1,$D124*Inputs!$S$16*SUM(AS124:BA124),0))</f>
        <v xml:space="preserve"> </v>
      </c>
      <c r="DJ124" s="463" t="str">
        <f t="shared" si="178"/>
        <v xml:space="preserve"> </v>
      </c>
      <c r="DK124" s="463" t="str">
        <f t="shared" si="179"/>
        <v xml:space="preserve"> </v>
      </c>
      <c r="DL124" s="463" t="str">
        <f t="shared" si="180"/>
        <v xml:space="preserve"> </v>
      </c>
      <c r="DM124" s="463" t="str">
        <f t="shared" si="181"/>
        <v xml:space="preserve"> </v>
      </c>
    </row>
    <row r="125" spans="1:117" x14ac:dyDescent="0.2">
      <c r="A125" s="343" t="str">
        <f>IF(A124="N/A","N/A",IF(EDATE(A124,1)&gt;Inputs!$S$5,"N/A",EDATE(A124,1)))</f>
        <v>N/A</v>
      </c>
      <c r="B125" s="344" t="str">
        <f t="shared" si="123"/>
        <v xml:space="preserve"> </v>
      </c>
      <c r="C125" s="345" t="str">
        <f t="shared" si="124"/>
        <v xml:space="preserve"> </v>
      </c>
      <c r="D125" s="346" t="str">
        <f t="shared" si="125"/>
        <v xml:space="preserve"> </v>
      </c>
      <c r="E125" s="347" t="str">
        <f t="shared" si="126"/>
        <v xml:space="preserve"> </v>
      </c>
      <c r="F125" s="348" t="str">
        <f t="shared" si="127"/>
        <v xml:space="preserve"> </v>
      </c>
      <c r="G125" s="348" t="str">
        <f>IF(A125="N/A"," ",Perstart/VLOOKUP(Dayrun,'Pricing Inputs'!$AQ$4:$AS$14,3)/(CY125/CX125))</f>
        <v xml:space="preserve"> </v>
      </c>
      <c r="H125" s="349" t="str">
        <f t="shared" si="128"/>
        <v xml:space="preserve"> </v>
      </c>
      <c r="I125" s="350" t="str">
        <f t="shared" si="129"/>
        <v xml:space="preserve"> </v>
      </c>
      <c r="J125" s="351" t="str">
        <f t="shared" si="130"/>
        <v xml:space="preserve"> </v>
      </c>
      <c r="K125" s="351" t="str">
        <f t="shared" si="131"/>
        <v xml:space="preserve"> </v>
      </c>
      <c r="L125" s="351" t="str">
        <f t="shared" si="132"/>
        <v xml:space="preserve"> </v>
      </c>
      <c r="M125" s="351" t="str">
        <f t="shared" si="133"/>
        <v xml:space="preserve"> </v>
      </c>
      <c r="N125" s="351" t="str">
        <f t="shared" si="134"/>
        <v xml:space="preserve"> </v>
      </c>
      <c r="O125" s="351" t="str">
        <f t="shared" si="135"/>
        <v xml:space="preserve"> </v>
      </c>
      <c r="P125" s="351" t="str">
        <f t="shared" si="136"/>
        <v xml:space="preserve"> </v>
      </c>
      <c r="Q125" s="352" t="str">
        <f t="shared" si="137"/>
        <v xml:space="preserve"> </v>
      </c>
      <c r="R125" s="353" t="str">
        <f t="shared" si="138"/>
        <v xml:space="preserve"> </v>
      </c>
      <c r="S125" s="347" t="str">
        <f t="shared" si="139"/>
        <v xml:space="preserve"> </v>
      </c>
      <c r="T125" s="347" t="str">
        <f t="shared" si="140"/>
        <v xml:space="preserve"> </v>
      </c>
      <c r="U125" s="347" t="str">
        <f t="shared" si="141"/>
        <v xml:space="preserve"> </v>
      </c>
      <c r="V125" s="347" t="str">
        <f t="shared" si="142"/>
        <v xml:space="preserve"> </v>
      </c>
      <c r="W125" s="347" t="str">
        <f t="shared" si="143"/>
        <v xml:space="preserve"> </v>
      </c>
      <c r="X125" s="347" t="str">
        <f t="shared" si="144"/>
        <v xml:space="preserve"> </v>
      </c>
      <c r="Y125" s="347" t="str">
        <f t="shared" si="145"/>
        <v xml:space="preserve"> </v>
      </c>
      <c r="Z125" s="354" t="str">
        <f t="shared" si="146"/>
        <v xml:space="preserve"> </v>
      </c>
      <c r="AA125" s="350" t="str">
        <f>IF($A125="N/A"," ",IF(Dayrun&gt;=3,(MAX(0,(_xll.xSPRDOPT(I125,($E125-'Pricing Inputs'!$X160*$D125),$CV125,0,($CN125+IF(Smile=TRUE,VLOOKUP(MAX(-5,$H125-I125),Volsmile,2),0)),$CT125,$CU125,($A125-DateToday)+15,ABS(Option-2),0)-R125))),0))</f>
        <v xml:space="preserve"> </v>
      </c>
      <c r="AB125" s="351" t="str">
        <f>IF($A125="N/A"," ",IF(Dayrun&gt;=6,MAX(0,(_xll.xSPRDOPT(J125,($E125-'Pricing Inputs'!$X160*$D125),$CV125,0,($CN125+IF(Smile=TRUE,VLOOKUP(MAX(-5,$H125-J125),Volsmile,2),0)),$CT125,$CU125,($A125-DateToday)+15,ABS(Option-2),0)-S125)),0))</f>
        <v xml:space="preserve"> </v>
      </c>
      <c r="AC125" s="351" t="str">
        <f>IF($A125="N/A"," ",IF(OR(Dayrun&lt;=2,Dayrun&gt;=9),IF(OffPeakEx=TRUE,MAX(0,(_xll.xSPRDOPT(K125,($E125-'Pricing Inputs'!$X160*$D125),$CV125,0,($CQ125+IF(Smile=TRUE,VLOOKUP(MAX(-5,$H125-K125),Volsmile,2),0)),$CT125,$CU125,($A125-DateToday)+15,ABS(Option-2),0)-T125)),0),0))</f>
        <v xml:space="preserve"> </v>
      </c>
      <c r="AD125" s="351" t="str">
        <f>IF($A125="N/A"," ",IF(OR(Dayrun=1,Dayrun=4,Dayrun=5,Dayrun=7,Dayrun=8,Dayrun=10,Dayrun=11),MAX(0,(_xll.xSPRDOPT(L125,($E125-'Pricing Inputs'!$X160*$D125),$CV125,0,($CQ125+IF(Smile=TRUE,VLOOKUP(MAX(-5,$H125-L125),Volsmile,2),0)),$CT125,$CU125,($A125-DateToday)+15,ABS(Option-2),0)-U125)),0))</f>
        <v xml:space="preserve"> </v>
      </c>
      <c r="AE125" s="351" t="str">
        <f>IF($A125="N/A"," ",IF(OR(Dayrun=1,Dayrun=7,Dayrun=8,Dayrun=10,Dayrun=11),MAX(0,(_xll.xSPRDOPT(M125,($E125-'Pricing Inputs'!$X160*$D125),$CV125,0,($CQ125+IF(Smile=TRUE,VLOOKUP(MAX(-5,$H125-M125),Volsmile,2),0)),$CT125,$CU125,($A125-DateToday)+15,ABS(Option-2),0)-V125)),0))</f>
        <v xml:space="preserve"> </v>
      </c>
      <c r="AF125" s="351" t="str">
        <f>IF($A125="N/A"," ",IF(OR(Dayrun&lt;=2,Dayrun&gt;=10),IF(OffPeakEx=TRUE,MAX(0,(_xll.xSPRDOPT(N125,($E125-'Pricing Inputs'!$X160*$D125),$CV125,0,($CQ125+IF(Smile=TRUE,VLOOKUP(MAX(-5,$H125-N125),Volsmile,2),0)),$CT125,$CU125,($A125-DateToday)+15,ABS(Option-2),0)-W125)),0),0))</f>
        <v xml:space="preserve"> </v>
      </c>
      <c r="AG125" s="351" t="str">
        <f>IF($A125="N/A"," ",IF(OR(Dayrun=1,Dayrun=5,Dayrun=8,Dayrun=11),MAX(0,(_xll.xSPRDOPT(O125,($E125-'Pricing Inputs'!$X160*$D125),$CV125,0,($CQ125+IF(Smile=TRUE,VLOOKUP(MAX(-5,$H125-O125),Volsmile,2),0)),$CT125,$CU125,($A125-DateToday)+15,ABS(Option-2),0)-X125)),0))</f>
        <v xml:space="preserve"> </v>
      </c>
      <c r="AH125" s="351" t="str">
        <f>IF($A125="N/A"," ",IF(OR(Dayrun=1,Dayrun=8,Dayrun=11),MAX(0,(_xll.xSPRDOPT(P125,($E125-'Pricing Inputs'!$X160*$D125),$CV125,0,($CQ125+IF(Smile=TRUE,VLOOKUP(MAX(-5,$H125-P125),Volsmile,2),0)),$CT125,$CU125,($A125-DateToday)+15,ABS(Option-2),0)-Y125)),0))</f>
        <v xml:space="preserve"> </v>
      </c>
      <c r="AI125" s="351" t="str">
        <f>IF($A125="N/A"," ",IF(OR(Dayrun&lt;=2,Dayrun&gt;=11),IF(OffPeakEx=TRUE,MAX(0,(_xll.xSPRDOPT(Q125,($E125-'Pricing Inputs'!$X160*$D125),$CV125,0,($CQ125+IF(Smile=TRUE,VLOOKUP(MAX(-5,$H125-Q125),Volsmile,2),0)),$CT125,$CU125,($A125-DateToday)+15,ABS(Option-2),0)-Z125)),0),0))</f>
        <v xml:space="preserve"> </v>
      </c>
      <c r="AJ125" s="355" t="str">
        <f t="shared" si="147"/>
        <v xml:space="preserve"> </v>
      </c>
      <c r="AK125" s="356" t="str">
        <f t="shared" si="148"/>
        <v xml:space="preserve"> </v>
      </c>
      <c r="AL125" s="356" t="str">
        <f t="shared" si="149"/>
        <v xml:space="preserve"> </v>
      </c>
      <c r="AM125" s="356" t="str">
        <f t="shared" si="150"/>
        <v xml:space="preserve"> </v>
      </c>
      <c r="AN125" s="356" t="str">
        <f t="shared" si="151"/>
        <v xml:space="preserve"> </v>
      </c>
      <c r="AO125" s="356" t="str">
        <f t="shared" si="152"/>
        <v xml:space="preserve"> </v>
      </c>
      <c r="AP125" s="356" t="str">
        <f t="shared" si="153"/>
        <v xml:space="preserve"> </v>
      </c>
      <c r="AQ125" s="356" t="str">
        <f t="shared" si="154"/>
        <v xml:space="preserve"> </v>
      </c>
      <c r="AR125" s="357" t="str">
        <f t="shared" si="155"/>
        <v xml:space="preserve"> </v>
      </c>
      <c r="AS125" s="364" t="str">
        <f t="shared" si="156"/>
        <v xml:space="preserve"> </v>
      </c>
      <c r="AT125" s="364" t="str">
        <f t="shared" si="157"/>
        <v xml:space="preserve"> </v>
      </c>
      <c r="AU125" s="364" t="str">
        <f t="shared" si="158"/>
        <v xml:space="preserve"> </v>
      </c>
      <c r="AV125" s="364" t="str">
        <f t="shared" si="159"/>
        <v xml:space="preserve"> </v>
      </c>
      <c r="AW125" s="364" t="str">
        <f t="shared" si="160"/>
        <v xml:space="preserve"> </v>
      </c>
      <c r="AX125" s="364" t="str">
        <f t="shared" si="161"/>
        <v xml:space="preserve"> </v>
      </c>
      <c r="AY125" s="364" t="str">
        <f t="shared" si="162"/>
        <v xml:space="preserve"> </v>
      </c>
      <c r="AZ125" s="364" t="str">
        <f t="shared" si="163"/>
        <v xml:space="preserve"> </v>
      </c>
      <c r="BA125" s="365" t="str">
        <f t="shared" si="164"/>
        <v xml:space="preserve"> </v>
      </c>
      <c r="BB125" s="461" t="str">
        <f>IF($A125="N/A"," ",IF(Dayrun&gt;=3,(MAX(0,(_xll.xSPRDOPT(I125,($E125-'Pricing Inputs'!$X160*$D125),$CV125,0,($CN125+IF(Smile=TRUE,VLOOKUP(MAX(-5,$H125-I125),Volsmile,2),0)),$CT125,$CU125,($A125-DateToday)+15,ABS(Option-2),1)*DE125*8))),0))</f>
        <v xml:space="preserve"> </v>
      </c>
      <c r="BC125" s="460" t="str">
        <f>IF($A125="N/A"," ",IF(Dayrun&gt;=6,MAX(0,(_xll.xSPRDOPT(J125,($E125-'Pricing Inputs'!$X160*$D125),$CV125,0,($CN125+IF(Smile=TRUE,VLOOKUP(MAX(-5,$H125-J125),Volsmile,2),0)),$CT125,$CU125,($A125-DateToday)+15,ABS(Option-2),1)*DE125*8)),0))</f>
        <v xml:space="preserve"> </v>
      </c>
      <c r="BD125" s="460" t="str">
        <f>IF($A125="N/A"," ",IF(OR(Dayrun&lt;=2,Dayrun&gt;=9),IF(OffPeakEx=TRUE,MAX(0,(_xll.xSPRDOPT(K125,($E125-'Pricing Inputs'!$X160*$D125),$CV125,0,($CQ125+IF(Smile=TRUE,VLOOKUP(MAX(-5,$H125-K125),Volsmile,2),0)),$CT125,$CU125,($A125-DateToday)+15,ABS(Option-2),1)*DE125*8)),0),0))</f>
        <v xml:space="preserve"> </v>
      </c>
      <c r="BE125" s="460" t="str">
        <f>IF($A125="N/A"," ",IF(OR(Dayrun=1,Dayrun=4,Dayrun=5,Dayrun=7,Dayrun=8,Dayrun=10,Dayrun=11),MAX(0,(_xll.xSPRDOPT(L125,($E125-'Pricing Inputs'!$X160*$D125),$CV125,0,($CQ125+IF(Smile=TRUE,VLOOKUP(MAX(-5,$H125-L125),Volsmile,2),0)),$CT125,$CU125,($A125-DateToday)+15,ABS(Option-2),1)*DF125*8)),0))</f>
        <v xml:space="preserve"> </v>
      </c>
      <c r="BF125" s="460" t="str">
        <f>IF($A125="N/A"," ",IF(OR(Dayrun=1,Dayrun=7,Dayrun=8,Dayrun=10,Dayrun=11),MAX(0,(_xll.xSPRDOPT(M125,($E125-'Pricing Inputs'!$X160*$D125),$CV125,0,($CQ125+IF(Smile=TRUE,VLOOKUP(MAX(-5,$H125-M125),Volsmile,2),0)),$CT125,$CU125,($A125-DateToday)+15,ABS(Option-2),1)*DF125*8)),0))</f>
        <v xml:space="preserve"> </v>
      </c>
      <c r="BG125" s="460" t="str">
        <f>IF($A125="N/A"," ",IF(OR(Dayrun&lt;=2,Dayrun&gt;=10),IF(OffPeakEx=TRUE,MAX(0,(_xll.xSPRDOPT(N125,($E125-'Pricing Inputs'!$X160*$D125),$CV125,0,($CQ125+IF(Smile=TRUE,VLOOKUP(MAX(-5,$H125-N125),Volsmile,2),0)),$CT125,$CU125,($A125-DateToday)+15,ABS(Option-2),1)*DF125*8)),0),0))</f>
        <v xml:space="preserve"> </v>
      </c>
      <c r="BH125" s="460" t="str">
        <f>IF($A125="N/A"," ",IF(OR(Dayrun=1,Dayrun=5,Dayrun=8,Dayrun=11),MAX(0,(_xll.xSPRDOPT(O125,($E125-'Pricing Inputs'!$X160*$D125),$CV125,0,($CQ125+IF(Smile=TRUE,VLOOKUP(MAX(-5,$H125-O125),Volsmile,2),0)),$CT125,$CU125,($A125-DateToday)+15,ABS(Option-2),1)*DG125*8)),0))</f>
        <v xml:space="preserve"> </v>
      </c>
      <c r="BI125" s="460" t="str">
        <f>IF($A125="N/A"," ",IF(OR(Dayrun=1,Dayrun=8,Dayrun=11),MAX(0,(_xll.xSPRDOPT(P125,($E125-'Pricing Inputs'!$X160*$D125),$CV125,0,($CQ125+IF(Smile=TRUE,VLOOKUP(MAX(-5,$H125-P125),Volsmile,2),0)),$CT125,$CU125,($A125-DateToday)+15,ABS(Option-2),1)*DG125*8)),0))</f>
        <v xml:space="preserve"> </v>
      </c>
      <c r="BJ125" s="462" t="str">
        <f>IF($A125="N/A"," ",IF(OR(Dayrun&lt;=2,Dayrun&gt;=11),IF(OffPeakEx=TRUE,MAX(0,(_xll.xSPRDOPT(Q125,($E125-'Pricing Inputs'!$X160*$D125),$CV125,0,($CQ125+IF(Smile=TRUE,VLOOKUP(MAX(-5,$H125-Q125),Volsmile,2),0)),$CT125,$CU125,($A125-DateToday)+15,ABS(Option-2),1)*DG125*8)),0),0))</f>
        <v xml:space="preserve"> </v>
      </c>
      <c r="BK125" s="358" t="str">
        <f t="shared" si="91"/>
        <v xml:space="preserve"> </v>
      </c>
      <c r="BL125" s="359" t="str">
        <f t="shared" si="92"/>
        <v xml:space="preserve"> </v>
      </c>
      <c r="BM125" s="359" t="str">
        <f t="shared" si="93"/>
        <v xml:space="preserve"> </v>
      </c>
      <c r="BN125" s="359" t="str">
        <f t="shared" si="94"/>
        <v xml:space="preserve"> </v>
      </c>
      <c r="BO125" s="359" t="str">
        <f t="shared" si="95"/>
        <v xml:space="preserve"> </v>
      </c>
      <c r="BP125" s="359" t="str">
        <f t="shared" si="96"/>
        <v xml:space="preserve"> </v>
      </c>
      <c r="BQ125" s="359" t="str">
        <f t="shared" si="97"/>
        <v xml:space="preserve"> </v>
      </c>
      <c r="BR125" s="359" t="str">
        <f t="shared" si="98"/>
        <v xml:space="preserve"> </v>
      </c>
      <c r="BS125" s="360" t="str">
        <f t="shared" si="99"/>
        <v xml:space="preserve"> </v>
      </c>
      <c r="BT125" s="361" t="str">
        <f t="shared" si="100"/>
        <v xml:space="preserve"> </v>
      </c>
      <c r="BU125" s="362" t="str">
        <f t="shared" si="101"/>
        <v xml:space="preserve"> </v>
      </c>
      <c r="BV125" s="362" t="str">
        <f t="shared" si="102"/>
        <v xml:space="preserve"> </v>
      </c>
      <c r="BW125" s="362" t="str">
        <f t="shared" si="103"/>
        <v xml:space="preserve"> </v>
      </c>
      <c r="BX125" s="362" t="str">
        <f t="shared" si="104"/>
        <v xml:space="preserve"> </v>
      </c>
      <c r="BY125" s="362" t="str">
        <f t="shared" si="105"/>
        <v xml:space="preserve"> </v>
      </c>
      <c r="BZ125" s="362" t="str">
        <f t="shared" si="106"/>
        <v xml:space="preserve"> </v>
      </c>
      <c r="CA125" s="362" t="str">
        <f t="shared" si="107"/>
        <v xml:space="preserve"> </v>
      </c>
      <c r="CB125" s="363" t="str">
        <f t="shared" si="108"/>
        <v xml:space="preserve"> </v>
      </c>
      <c r="CC125" s="366" t="str">
        <f t="shared" si="109"/>
        <v xml:space="preserve"> </v>
      </c>
      <c r="CD125" s="367" t="str">
        <f t="shared" si="110"/>
        <v xml:space="preserve"> </v>
      </c>
      <c r="CE125" s="367" t="str">
        <f t="shared" si="111"/>
        <v xml:space="preserve"> </v>
      </c>
      <c r="CF125" s="367" t="str">
        <f t="shared" si="112"/>
        <v xml:space="preserve"> </v>
      </c>
      <c r="CG125" s="367" t="str">
        <f t="shared" si="113"/>
        <v xml:space="preserve"> </v>
      </c>
      <c r="CH125" s="367" t="str">
        <f t="shared" si="114"/>
        <v xml:space="preserve"> </v>
      </c>
      <c r="CI125" s="367" t="str">
        <f t="shared" si="115"/>
        <v xml:space="preserve"> </v>
      </c>
      <c r="CJ125" s="367" t="str">
        <f t="shared" si="116"/>
        <v xml:space="preserve"> </v>
      </c>
      <c r="CK125" s="368" t="str">
        <f t="shared" si="117"/>
        <v xml:space="preserve"> </v>
      </c>
      <c r="CL125" s="369" t="str">
        <f t="shared" si="118"/>
        <v xml:space="preserve"> </v>
      </c>
      <c r="CM125" s="370" t="str">
        <f t="shared" si="165"/>
        <v xml:space="preserve"> </v>
      </c>
      <c r="CN125" s="370" t="str">
        <f t="shared" si="166"/>
        <v xml:space="preserve"> </v>
      </c>
      <c r="CO125" s="370" t="str">
        <f t="shared" si="167"/>
        <v xml:space="preserve"> </v>
      </c>
      <c r="CP125" s="370" t="str">
        <f t="shared" si="168"/>
        <v xml:space="preserve"> </v>
      </c>
      <c r="CQ125" s="370" t="str">
        <f t="shared" si="169"/>
        <v xml:space="preserve"> </v>
      </c>
      <c r="CR125" s="370" t="str">
        <f t="shared" si="119"/>
        <v xml:space="preserve"> </v>
      </c>
      <c r="CS125" s="370" t="str">
        <f t="shared" si="120"/>
        <v xml:space="preserve"> </v>
      </c>
      <c r="CT125" s="370" t="str">
        <f t="shared" si="121"/>
        <v xml:space="preserve"> </v>
      </c>
      <c r="CU125" s="370" t="str">
        <f>IF($A125="N/A"," ",IF('Pricing Inputs'!$AR$23=TRUE,Inputs!$S$22,VLOOKUP($A125,CorrelationTable,2,FALSE)))</f>
        <v xml:space="preserve"> </v>
      </c>
      <c r="CV125" s="371" t="str">
        <f>IF($A125="N/A"," ",F125+G125+(D125*('Pricing Inputs'!X160)))</f>
        <v xml:space="preserve"> </v>
      </c>
      <c r="CW125" s="372" t="str">
        <f>IF($A125="N/A"," ",IF(PV=1,0,'Pricing Inputs'!Y160))</f>
        <v xml:space="preserve"> </v>
      </c>
      <c r="CX125" s="373" t="str">
        <f t="shared" si="122"/>
        <v xml:space="preserve"> </v>
      </c>
      <c r="CY125" s="417" t="str">
        <f>IF($A125="N/A"," ",(IF(MONTH(A125)&gt;=4,IF(MONTH(A125)&lt;=10,Inputs!$S$26,Inputs!$S$27),Inputs!$S$27))*$CX125)</f>
        <v xml:space="preserve"> </v>
      </c>
      <c r="CZ125" s="374" t="str">
        <f t="shared" si="170"/>
        <v xml:space="preserve"> </v>
      </c>
      <c r="DA125" s="446" t="str">
        <f t="shared" si="171"/>
        <v xml:space="preserve"> </v>
      </c>
      <c r="DB125" s="375" t="str">
        <f t="shared" si="172"/>
        <v xml:space="preserve"> </v>
      </c>
      <c r="DC125" s="375" t="str">
        <f t="shared" si="173"/>
        <v xml:space="preserve"> </v>
      </c>
      <c r="DD125" s="376" t="str">
        <f t="shared" si="174"/>
        <v xml:space="preserve"> </v>
      </c>
      <c r="DE125" s="377" t="str">
        <f t="shared" si="175"/>
        <v xml:space="preserve"> </v>
      </c>
      <c r="DF125" s="378" t="str">
        <f t="shared" si="176"/>
        <v xml:space="preserve"> </v>
      </c>
      <c r="DG125" s="379" t="str">
        <f t="shared" si="177"/>
        <v xml:space="preserve"> </v>
      </c>
      <c r="DH125" s="380" t="str">
        <f>IF($A125="N/A"," ",IF(Option=1,$D125*Inputs!$S$15*SUM(AS125:BA125),0))</f>
        <v xml:space="preserve"> </v>
      </c>
      <c r="DI125" s="381" t="str">
        <f>IF($A125="N/A"," ",IF(Option=1,$D125*Inputs!$S$16*SUM(AS125:BA125),0))</f>
        <v xml:space="preserve"> </v>
      </c>
      <c r="DJ125" s="463" t="str">
        <f t="shared" si="178"/>
        <v xml:space="preserve"> </v>
      </c>
      <c r="DK125" s="463" t="str">
        <f t="shared" si="179"/>
        <v xml:space="preserve"> </v>
      </c>
      <c r="DL125" s="463" t="str">
        <f t="shared" si="180"/>
        <v xml:space="preserve"> </v>
      </c>
      <c r="DM125" s="463" t="str">
        <f t="shared" si="181"/>
        <v xml:space="preserve"> </v>
      </c>
    </row>
    <row r="126" spans="1:117" x14ac:dyDescent="0.2">
      <c r="A126" s="343" t="str">
        <f>IF(A125="N/A","N/A",IF(EDATE(A125,1)&gt;Inputs!$S$5,"N/A",EDATE(A125,1)))</f>
        <v>N/A</v>
      </c>
      <c r="B126" s="344" t="str">
        <f t="shared" si="123"/>
        <v xml:space="preserve"> </v>
      </c>
      <c r="C126" s="345" t="str">
        <f t="shared" si="124"/>
        <v xml:space="preserve"> </v>
      </c>
      <c r="D126" s="346" t="str">
        <f t="shared" si="125"/>
        <v xml:space="preserve"> </v>
      </c>
      <c r="E126" s="347" t="str">
        <f t="shared" si="126"/>
        <v xml:space="preserve"> </v>
      </c>
      <c r="F126" s="348" t="str">
        <f t="shared" si="127"/>
        <v xml:space="preserve"> </v>
      </c>
      <c r="G126" s="348" t="str">
        <f>IF(A126="N/A"," ",Perstart/VLOOKUP(Dayrun,'Pricing Inputs'!$AQ$4:$AS$14,3)/(CY126/CX126))</f>
        <v xml:space="preserve"> </v>
      </c>
      <c r="H126" s="349" t="str">
        <f t="shared" si="128"/>
        <v xml:space="preserve"> </v>
      </c>
      <c r="I126" s="350" t="str">
        <f t="shared" si="129"/>
        <v xml:space="preserve"> </v>
      </c>
      <c r="J126" s="351" t="str">
        <f t="shared" si="130"/>
        <v xml:space="preserve"> </v>
      </c>
      <c r="K126" s="351" t="str">
        <f t="shared" si="131"/>
        <v xml:space="preserve"> </v>
      </c>
      <c r="L126" s="351" t="str">
        <f t="shared" si="132"/>
        <v xml:space="preserve"> </v>
      </c>
      <c r="M126" s="351" t="str">
        <f t="shared" si="133"/>
        <v xml:space="preserve"> </v>
      </c>
      <c r="N126" s="351" t="str">
        <f t="shared" si="134"/>
        <v xml:space="preserve"> </v>
      </c>
      <c r="O126" s="351" t="str">
        <f t="shared" si="135"/>
        <v xml:space="preserve"> </v>
      </c>
      <c r="P126" s="351" t="str">
        <f t="shared" si="136"/>
        <v xml:space="preserve"> </v>
      </c>
      <c r="Q126" s="352" t="str">
        <f t="shared" si="137"/>
        <v xml:space="preserve"> </v>
      </c>
      <c r="R126" s="353" t="str">
        <f t="shared" si="138"/>
        <v xml:space="preserve"> </v>
      </c>
      <c r="S126" s="347" t="str">
        <f t="shared" si="139"/>
        <v xml:space="preserve"> </v>
      </c>
      <c r="T126" s="347" t="str">
        <f t="shared" si="140"/>
        <v xml:space="preserve"> </v>
      </c>
      <c r="U126" s="347" t="str">
        <f t="shared" si="141"/>
        <v xml:space="preserve"> </v>
      </c>
      <c r="V126" s="347" t="str">
        <f t="shared" si="142"/>
        <v xml:space="preserve"> </v>
      </c>
      <c r="W126" s="347" t="str">
        <f t="shared" si="143"/>
        <v xml:space="preserve"> </v>
      </c>
      <c r="X126" s="347" t="str">
        <f t="shared" si="144"/>
        <v xml:space="preserve"> </v>
      </c>
      <c r="Y126" s="347" t="str">
        <f t="shared" si="145"/>
        <v xml:space="preserve"> </v>
      </c>
      <c r="Z126" s="354" t="str">
        <f t="shared" si="146"/>
        <v xml:space="preserve"> </v>
      </c>
      <c r="AA126" s="350" t="str">
        <f>IF($A126="N/A"," ",IF(Dayrun&gt;=3,(MAX(0,(_xll.xSPRDOPT(I126,($E126-'Pricing Inputs'!$X161*$D126),$CV126,0,($CN126+IF(Smile=TRUE,VLOOKUP(MAX(-5,$H126-I126),Volsmile,2),0)),$CT126,$CU126,($A126-DateToday)+15,ABS(Option-2),0)-R126))),0))</f>
        <v xml:space="preserve"> </v>
      </c>
      <c r="AB126" s="351" t="str">
        <f>IF($A126="N/A"," ",IF(Dayrun&gt;=6,MAX(0,(_xll.xSPRDOPT(J126,($E126-'Pricing Inputs'!$X161*$D126),$CV126,0,($CN126+IF(Smile=TRUE,VLOOKUP(MAX(-5,$H126-J126),Volsmile,2),0)),$CT126,$CU126,($A126-DateToday)+15,ABS(Option-2),0)-S126)),0))</f>
        <v xml:space="preserve"> </v>
      </c>
      <c r="AC126" s="351" t="str">
        <f>IF($A126="N/A"," ",IF(OR(Dayrun&lt;=2,Dayrun&gt;=9),IF(OffPeakEx=TRUE,MAX(0,(_xll.xSPRDOPT(K126,($E126-'Pricing Inputs'!$X161*$D126),$CV126,0,($CQ126+IF(Smile=TRUE,VLOOKUP(MAX(-5,$H126-K126),Volsmile,2),0)),$CT126,$CU126,($A126-DateToday)+15,ABS(Option-2),0)-T126)),0),0))</f>
        <v xml:space="preserve"> </v>
      </c>
      <c r="AD126" s="351" t="str">
        <f>IF($A126="N/A"," ",IF(OR(Dayrun=1,Dayrun=4,Dayrun=5,Dayrun=7,Dayrun=8,Dayrun=10,Dayrun=11),MAX(0,(_xll.xSPRDOPT(L126,($E126-'Pricing Inputs'!$X161*$D126),$CV126,0,($CQ126+IF(Smile=TRUE,VLOOKUP(MAX(-5,$H126-L126),Volsmile,2),0)),$CT126,$CU126,($A126-DateToday)+15,ABS(Option-2),0)-U126)),0))</f>
        <v xml:space="preserve"> </v>
      </c>
      <c r="AE126" s="351" t="str">
        <f>IF($A126="N/A"," ",IF(OR(Dayrun=1,Dayrun=7,Dayrun=8,Dayrun=10,Dayrun=11),MAX(0,(_xll.xSPRDOPT(M126,($E126-'Pricing Inputs'!$X161*$D126),$CV126,0,($CQ126+IF(Smile=TRUE,VLOOKUP(MAX(-5,$H126-M126),Volsmile,2),0)),$CT126,$CU126,($A126-DateToday)+15,ABS(Option-2),0)-V126)),0))</f>
        <v xml:space="preserve"> </v>
      </c>
      <c r="AF126" s="351" t="str">
        <f>IF($A126="N/A"," ",IF(OR(Dayrun&lt;=2,Dayrun&gt;=10),IF(OffPeakEx=TRUE,MAX(0,(_xll.xSPRDOPT(N126,($E126-'Pricing Inputs'!$X161*$D126),$CV126,0,($CQ126+IF(Smile=TRUE,VLOOKUP(MAX(-5,$H126-N126),Volsmile,2),0)),$CT126,$CU126,($A126-DateToday)+15,ABS(Option-2),0)-W126)),0),0))</f>
        <v xml:space="preserve"> </v>
      </c>
      <c r="AG126" s="351" t="str">
        <f>IF($A126="N/A"," ",IF(OR(Dayrun=1,Dayrun=5,Dayrun=8,Dayrun=11),MAX(0,(_xll.xSPRDOPT(O126,($E126-'Pricing Inputs'!$X161*$D126),$CV126,0,($CQ126+IF(Smile=TRUE,VLOOKUP(MAX(-5,$H126-O126),Volsmile,2),0)),$CT126,$CU126,($A126-DateToday)+15,ABS(Option-2),0)-X126)),0))</f>
        <v xml:space="preserve"> </v>
      </c>
      <c r="AH126" s="351" t="str">
        <f>IF($A126="N/A"," ",IF(OR(Dayrun=1,Dayrun=8,Dayrun=11),MAX(0,(_xll.xSPRDOPT(P126,($E126-'Pricing Inputs'!$X161*$D126),$CV126,0,($CQ126+IF(Smile=TRUE,VLOOKUP(MAX(-5,$H126-P126),Volsmile,2),0)),$CT126,$CU126,($A126-DateToday)+15,ABS(Option-2),0)-Y126)),0))</f>
        <v xml:space="preserve"> </v>
      </c>
      <c r="AI126" s="351" t="str">
        <f>IF($A126="N/A"," ",IF(OR(Dayrun&lt;=2,Dayrun&gt;=11),IF(OffPeakEx=TRUE,MAX(0,(_xll.xSPRDOPT(Q126,($E126-'Pricing Inputs'!$X161*$D126),$CV126,0,($CQ126+IF(Smile=TRUE,VLOOKUP(MAX(-5,$H126-Q126),Volsmile,2),0)),$CT126,$CU126,($A126-DateToday)+15,ABS(Option-2),0)-Z126)),0),0))</f>
        <v xml:space="preserve"> </v>
      </c>
      <c r="AJ126" s="355" t="str">
        <f t="shared" si="147"/>
        <v xml:space="preserve"> </v>
      </c>
      <c r="AK126" s="356" t="str">
        <f t="shared" si="148"/>
        <v xml:space="preserve"> </v>
      </c>
      <c r="AL126" s="356" t="str">
        <f t="shared" si="149"/>
        <v xml:space="preserve"> </v>
      </c>
      <c r="AM126" s="356" t="str">
        <f t="shared" si="150"/>
        <v xml:space="preserve"> </v>
      </c>
      <c r="AN126" s="356" t="str">
        <f t="shared" si="151"/>
        <v xml:space="preserve"> </v>
      </c>
      <c r="AO126" s="356" t="str">
        <f t="shared" si="152"/>
        <v xml:space="preserve"> </v>
      </c>
      <c r="AP126" s="356" t="str">
        <f t="shared" si="153"/>
        <v xml:space="preserve"> </v>
      </c>
      <c r="AQ126" s="356" t="str">
        <f t="shared" si="154"/>
        <v xml:space="preserve"> </v>
      </c>
      <c r="AR126" s="357" t="str">
        <f t="shared" si="155"/>
        <v xml:space="preserve"> </v>
      </c>
      <c r="AS126" s="364" t="str">
        <f t="shared" si="156"/>
        <v xml:space="preserve"> </v>
      </c>
      <c r="AT126" s="364" t="str">
        <f t="shared" si="157"/>
        <v xml:space="preserve"> </v>
      </c>
      <c r="AU126" s="364" t="str">
        <f t="shared" si="158"/>
        <v xml:space="preserve"> </v>
      </c>
      <c r="AV126" s="364" t="str">
        <f t="shared" si="159"/>
        <v xml:space="preserve"> </v>
      </c>
      <c r="AW126" s="364" t="str">
        <f t="shared" si="160"/>
        <v xml:space="preserve"> </v>
      </c>
      <c r="AX126" s="364" t="str">
        <f t="shared" si="161"/>
        <v xml:space="preserve"> </v>
      </c>
      <c r="AY126" s="364" t="str">
        <f t="shared" si="162"/>
        <v xml:space="preserve"> </v>
      </c>
      <c r="AZ126" s="364" t="str">
        <f t="shared" si="163"/>
        <v xml:space="preserve"> </v>
      </c>
      <c r="BA126" s="365" t="str">
        <f t="shared" si="164"/>
        <v xml:space="preserve"> </v>
      </c>
      <c r="BB126" s="461" t="str">
        <f>IF($A126="N/A"," ",IF(Dayrun&gt;=3,(MAX(0,(_xll.xSPRDOPT(I126,($E126-'Pricing Inputs'!$X161*$D126),$CV126,0,($CN126+IF(Smile=TRUE,VLOOKUP(MAX(-5,$H126-I126),Volsmile,2),0)),$CT126,$CU126,($A126-DateToday)+15,ABS(Option-2),1)*DE126*8))),0))</f>
        <v xml:space="preserve"> </v>
      </c>
      <c r="BC126" s="460" t="str">
        <f>IF($A126="N/A"," ",IF(Dayrun&gt;=6,MAX(0,(_xll.xSPRDOPT(J126,($E126-'Pricing Inputs'!$X161*$D126),$CV126,0,($CN126+IF(Smile=TRUE,VLOOKUP(MAX(-5,$H126-J126),Volsmile,2),0)),$CT126,$CU126,($A126-DateToday)+15,ABS(Option-2),1)*DE126*8)),0))</f>
        <v xml:space="preserve"> </v>
      </c>
      <c r="BD126" s="460" t="str">
        <f>IF($A126="N/A"," ",IF(OR(Dayrun&lt;=2,Dayrun&gt;=9),IF(OffPeakEx=TRUE,MAX(0,(_xll.xSPRDOPT(K126,($E126-'Pricing Inputs'!$X161*$D126),$CV126,0,($CQ126+IF(Smile=TRUE,VLOOKUP(MAX(-5,$H126-K126),Volsmile,2),0)),$CT126,$CU126,($A126-DateToday)+15,ABS(Option-2),1)*DE126*8)),0),0))</f>
        <v xml:space="preserve"> </v>
      </c>
      <c r="BE126" s="460" t="str">
        <f>IF($A126="N/A"," ",IF(OR(Dayrun=1,Dayrun=4,Dayrun=5,Dayrun=7,Dayrun=8,Dayrun=10,Dayrun=11),MAX(0,(_xll.xSPRDOPT(L126,($E126-'Pricing Inputs'!$X161*$D126),$CV126,0,($CQ126+IF(Smile=TRUE,VLOOKUP(MAX(-5,$H126-L126),Volsmile,2),0)),$CT126,$CU126,($A126-DateToday)+15,ABS(Option-2),1)*DF126*8)),0))</f>
        <v xml:space="preserve"> </v>
      </c>
      <c r="BF126" s="460" t="str">
        <f>IF($A126="N/A"," ",IF(OR(Dayrun=1,Dayrun=7,Dayrun=8,Dayrun=10,Dayrun=11),MAX(0,(_xll.xSPRDOPT(M126,($E126-'Pricing Inputs'!$X161*$D126),$CV126,0,($CQ126+IF(Smile=TRUE,VLOOKUP(MAX(-5,$H126-M126),Volsmile,2),0)),$CT126,$CU126,($A126-DateToday)+15,ABS(Option-2),1)*DF126*8)),0))</f>
        <v xml:space="preserve"> </v>
      </c>
      <c r="BG126" s="460" t="str">
        <f>IF($A126="N/A"," ",IF(OR(Dayrun&lt;=2,Dayrun&gt;=10),IF(OffPeakEx=TRUE,MAX(0,(_xll.xSPRDOPT(N126,($E126-'Pricing Inputs'!$X161*$D126),$CV126,0,($CQ126+IF(Smile=TRUE,VLOOKUP(MAX(-5,$H126-N126),Volsmile,2),0)),$CT126,$CU126,($A126-DateToday)+15,ABS(Option-2),1)*DF126*8)),0),0))</f>
        <v xml:space="preserve"> </v>
      </c>
      <c r="BH126" s="460" t="str">
        <f>IF($A126="N/A"," ",IF(OR(Dayrun=1,Dayrun=5,Dayrun=8,Dayrun=11),MAX(0,(_xll.xSPRDOPT(O126,($E126-'Pricing Inputs'!$X161*$D126),$CV126,0,($CQ126+IF(Smile=TRUE,VLOOKUP(MAX(-5,$H126-O126),Volsmile,2),0)),$CT126,$CU126,($A126-DateToday)+15,ABS(Option-2),1)*DG126*8)),0))</f>
        <v xml:space="preserve"> </v>
      </c>
      <c r="BI126" s="460" t="str">
        <f>IF($A126="N/A"," ",IF(OR(Dayrun=1,Dayrun=8,Dayrun=11),MAX(0,(_xll.xSPRDOPT(P126,($E126-'Pricing Inputs'!$X161*$D126),$CV126,0,($CQ126+IF(Smile=TRUE,VLOOKUP(MAX(-5,$H126-P126),Volsmile,2),0)),$CT126,$CU126,($A126-DateToday)+15,ABS(Option-2),1)*DG126*8)),0))</f>
        <v xml:space="preserve"> </v>
      </c>
      <c r="BJ126" s="462" t="str">
        <f>IF($A126="N/A"," ",IF(OR(Dayrun&lt;=2,Dayrun&gt;=11),IF(OffPeakEx=TRUE,MAX(0,(_xll.xSPRDOPT(Q126,($E126-'Pricing Inputs'!$X161*$D126),$CV126,0,($CQ126+IF(Smile=TRUE,VLOOKUP(MAX(-5,$H126-Q126),Volsmile,2),0)),$CT126,$CU126,($A126-DateToday)+15,ABS(Option-2),1)*DG126*8)),0),0))</f>
        <v xml:space="preserve"> </v>
      </c>
      <c r="BK126" s="358" t="str">
        <f t="shared" si="91"/>
        <v xml:space="preserve"> </v>
      </c>
      <c r="BL126" s="359" t="str">
        <f t="shared" si="92"/>
        <v xml:space="preserve"> </v>
      </c>
      <c r="BM126" s="359" t="str">
        <f t="shared" si="93"/>
        <v xml:space="preserve"> </v>
      </c>
      <c r="BN126" s="359" t="str">
        <f t="shared" si="94"/>
        <v xml:space="preserve"> </v>
      </c>
      <c r="BO126" s="359" t="str">
        <f t="shared" si="95"/>
        <v xml:space="preserve"> </v>
      </c>
      <c r="BP126" s="359" t="str">
        <f t="shared" si="96"/>
        <v xml:space="preserve"> </v>
      </c>
      <c r="BQ126" s="359" t="str">
        <f t="shared" si="97"/>
        <v xml:space="preserve"> </v>
      </c>
      <c r="BR126" s="359" t="str">
        <f t="shared" si="98"/>
        <v xml:space="preserve"> </v>
      </c>
      <c r="BS126" s="360" t="str">
        <f t="shared" si="99"/>
        <v xml:space="preserve"> </v>
      </c>
      <c r="BT126" s="361" t="str">
        <f t="shared" si="100"/>
        <v xml:space="preserve"> </v>
      </c>
      <c r="BU126" s="362" t="str">
        <f t="shared" si="101"/>
        <v xml:space="preserve"> </v>
      </c>
      <c r="BV126" s="362" t="str">
        <f t="shared" si="102"/>
        <v xml:space="preserve"> </v>
      </c>
      <c r="BW126" s="362" t="str">
        <f t="shared" si="103"/>
        <v xml:space="preserve"> </v>
      </c>
      <c r="BX126" s="362" t="str">
        <f t="shared" si="104"/>
        <v xml:space="preserve"> </v>
      </c>
      <c r="BY126" s="362" t="str">
        <f t="shared" si="105"/>
        <v xml:space="preserve"> </v>
      </c>
      <c r="BZ126" s="362" t="str">
        <f t="shared" si="106"/>
        <v xml:space="preserve"> </v>
      </c>
      <c r="CA126" s="362" t="str">
        <f t="shared" si="107"/>
        <v xml:space="preserve"> </v>
      </c>
      <c r="CB126" s="363" t="str">
        <f t="shared" si="108"/>
        <v xml:space="preserve"> </v>
      </c>
      <c r="CC126" s="366" t="str">
        <f t="shared" si="109"/>
        <v xml:space="preserve"> </v>
      </c>
      <c r="CD126" s="367" t="str">
        <f t="shared" si="110"/>
        <v xml:space="preserve"> </v>
      </c>
      <c r="CE126" s="367" t="str">
        <f t="shared" si="111"/>
        <v xml:space="preserve"> </v>
      </c>
      <c r="CF126" s="367" t="str">
        <f t="shared" si="112"/>
        <v xml:space="preserve"> </v>
      </c>
      <c r="CG126" s="367" t="str">
        <f t="shared" si="113"/>
        <v xml:space="preserve"> </v>
      </c>
      <c r="CH126" s="367" t="str">
        <f t="shared" si="114"/>
        <v xml:space="preserve"> </v>
      </c>
      <c r="CI126" s="367" t="str">
        <f t="shared" si="115"/>
        <v xml:space="preserve"> </v>
      </c>
      <c r="CJ126" s="367" t="str">
        <f t="shared" si="116"/>
        <v xml:space="preserve"> </v>
      </c>
      <c r="CK126" s="368" t="str">
        <f t="shared" si="117"/>
        <v xml:space="preserve"> </v>
      </c>
      <c r="CL126" s="369" t="str">
        <f t="shared" si="118"/>
        <v xml:space="preserve"> </v>
      </c>
      <c r="CM126" s="370" t="str">
        <f t="shared" si="165"/>
        <v xml:space="preserve"> </v>
      </c>
      <c r="CN126" s="370" t="str">
        <f t="shared" si="166"/>
        <v xml:space="preserve"> </v>
      </c>
      <c r="CO126" s="370" t="str">
        <f t="shared" si="167"/>
        <v xml:space="preserve"> </v>
      </c>
      <c r="CP126" s="370" t="str">
        <f t="shared" si="168"/>
        <v xml:space="preserve"> </v>
      </c>
      <c r="CQ126" s="370" t="str">
        <f t="shared" si="169"/>
        <v xml:space="preserve"> </v>
      </c>
      <c r="CR126" s="370" t="str">
        <f t="shared" si="119"/>
        <v xml:space="preserve"> </v>
      </c>
      <c r="CS126" s="370" t="str">
        <f t="shared" si="120"/>
        <v xml:space="preserve"> </v>
      </c>
      <c r="CT126" s="370" t="str">
        <f t="shared" si="121"/>
        <v xml:space="preserve"> </v>
      </c>
      <c r="CU126" s="370" t="str">
        <f>IF($A126="N/A"," ",IF('Pricing Inputs'!$AR$23=TRUE,Inputs!$S$22,VLOOKUP($A126,CorrelationTable,2,FALSE)))</f>
        <v xml:space="preserve"> </v>
      </c>
      <c r="CV126" s="371" t="str">
        <f>IF($A126="N/A"," ",F126+G126+(D126*('Pricing Inputs'!X161)))</f>
        <v xml:space="preserve"> </v>
      </c>
      <c r="CW126" s="372" t="str">
        <f>IF($A126="N/A"," ",IF(PV=1,0,'Pricing Inputs'!Y161))</f>
        <v xml:space="preserve"> </v>
      </c>
      <c r="CX126" s="373" t="str">
        <f t="shared" si="122"/>
        <v xml:space="preserve"> </v>
      </c>
      <c r="CY126" s="417" t="str">
        <f>IF($A126="N/A"," ",(IF(MONTH(A126)&gt;=4,IF(MONTH(A126)&lt;=10,Inputs!$S$26,Inputs!$S$27),Inputs!$S$27))*$CX126)</f>
        <v xml:space="preserve"> </v>
      </c>
      <c r="CZ126" s="374" t="str">
        <f t="shared" si="170"/>
        <v xml:space="preserve"> </v>
      </c>
      <c r="DA126" s="446" t="str">
        <f t="shared" si="171"/>
        <v xml:space="preserve"> </v>
      </c>
      <c r="DB126" s="375" t="str">
        <f t="shared" si="172"/>
        <v xml:space="preserve"> </v>
      </c>
      <c r="DC126" s="375" t="str">
        <f t="shared" si="173"/>
        <v xml:space="preserve"> </v>
      </c>
      <c r="DD126" s="376" t="str">
        <f t="shared" si="174"/>
        <v xml:space="preserve"> </v>
      </c>
      <c r="DE126" s="377" t="str">
        <f t="shared" si="175"/>
        <v xml:space="preserve"> </v>
      </c>
      <c r="DF126" s="378" t="str">
        <f t="shared" si="176"/>
        <v xml:space="preserve"> </v>
      </c>
      <c r="DG126" s="379" t="str">
        <f t="shared" si="177"/>
        <v xml:space="preserve"> </v>
      </c>
      <c r="DH126" s="380" t="str">
        <f>IF($A126="N/A"," ",IF(Option=1,$D126*Inputs!$S$15*SUM(AS126:BA126),0))</f>
        <v xml:space="preserve"> </v>
      </c>
      <c r="DI126" s="381" t="str">
        <f>IF($A126="N/A"," ",IF(Option=1,$D126*Inputs!$S$16*SUM(AS126:BA126),0))</f>
        <v xml:space="preserve"> </v>
      </c>
      <c r="DJ126" s="463" t="str">
        <f t="shared" si="178"/>
        <v xml:space="preserve"> </v>
      </c>
      <c r="DK126" s="463" t="str">
        <f t="shared" si="179"/>
        <v xml:space="preserve"> </v>
      </c>
      <c r="DL126" s="463" t="str">
        <f t="shared" si="180"/>
        <v xml:space="preserve"> </v>
      </c>
      <c r="DM126" s="463" t="str">
        <f t="shared" si="181"/>
        <v xml:space="preserve"> </v>
      </c>
    </row>
    <row r="127" spans="1:117" x14ac:dyDescent="0.2">
      <c r="A127" s="343" t="str">
        <f>IF(A126="N/A","N/A",IF(EDATE(A126,1)&gt;Inputs!$S$5,"N/A",EDATE(A126,1)))</f>
        <v>N/A</v>
      </c>
      <c r="B127" s="344" t="str">
        <f t="shared" si="123"/>
        <v xml:space="preserve"> </v>
      </c>
      <c r="C127" s="345" t="str">
        <f t="shared" si="124"/>
        <v xml:space="preserve"> </v>
      </c>
      <c r="D127" s="346" t="str">
        <f t="shared" si="125"/>
        <v xml:space="preserve"> </v>
      </c>
      <c r="E127" s="347" t="str">
        <f t="shared" si="126"/>
        <v xml:space="preserve"> </v>
      </c>
      <c r="F127" s="348" t="str">
        <f t="shared" si="127"/>
        <v xml:space="preserve"> </v>
      </c>
      <c r="G127" s="348" t="str">
        <f>IF(A127="N/A"," ",Perstart/VLOOKUP(Dayrun,'Pricing Inputs'!$AQ$4:$AS$14,3)/(CY127/CX127))</f>
        <v xml:space="preserve"> </v>
      </c>
      <c r="H127" s="349" t="str">
        <f t="shared" si="128"/>
        <v xml:space="preserve"> </v>
      </c>
      <c r="I127" s="350" t="str">
        <f t="shared" si="129"/>
        <v xml:space="preserve"> </v>
      </c>
      <c r="J127" s="351" t="str">
        <f t="shared" si="130"/>
        <v xml:space="preserve"> </v>
      </c>
      <c r="K127" s="351" t="str">
        <f t="shared" si="131"/>
        <v xml:space="preserve"> </v>
      </c>
      <c r="L127" s="351" t="str">
        <f t="shared" si="132"/>
        <v xml:space="preserve"> </v>
      </c>
      <c r="M127" s="351" t="str">
        <f t="shared" si="133"/>
        <v xml:space="preserve"> </v>
      </c>
      <c r="N127" s="351" t="str">
        <f t="shared" si="134"/>
        <v xml:space="preserve"> </v>
      </c>
      <c r="O127" s="351" t="str">
        <f t="shared" si="135"/>
        <v xml:space="preserve"> </v>
      </c>
      <c r="P127" s="351" t="str">
        <f t="shared" si="136"/>
        <v xml:space="preserve"> </v>
      </c>
      <c r="Q127" s="352" t="str">
        <f t="shared" si="137"/>
        <v xml:space="preserve"> </v>
      </c>
      <c r="R127" s="353" t="str">
        <f t="shared" si="138"/>
        <v xml:space="preserve"> </v>
      </c>
      <c r="S127" s="347" t="str">
        <f t="shared" si="139"/>
        <v xml:space="preserve"> </v>
      </c>
      <c r="T127" s="347" t="str">
        <f t="shared" si="140"/>
        <v xml:space="preserve"> </v>
      </c>
      <c r="U127" s="347" t="str">
        <f t="shared" si="141"/>
        <v xml:space="preserve"> </v>
      </c>
      <c r="V127" s="347" t="str">
        <f t="shared" si="142"/>
        <v xml:space="preserve"> </v>
      </c>
      <c r="W127" s="347" t="str">
        <f t="shared" si="143"/>
        <v xml:space="preserve"> </v>
      </c>
      <c r="X127" s="347" t="str">
        <f t="shared" si="144"/>
        <v xml:space="preserve"> </v>
      </c>
      <c r="Y127" s="347" t="str">
        <f t="shared" si="145"/>
        <v xml:space="preserve"> </v>
      </c>
      <c r="Z127" s="354" t="str">
        <f t="shared" si="146"/>
        <v xml:space="preserve"> </v>
      </c>
      <c r="AA127" s="350" t="str">
        <f>IF($A127="N/A"," ",IF(Dayrun&gt;=3,(MAX(0,(_xll.xSPRDOPT(I127,($E127-'Pricing Inputs'!$X162*$D127),$CV127,0,($CN127+IF(Smile=TRUE,VLOOKUP(MAX(-5,$H127-I127),Volsmile,2),0)),$CT127,$CU127,($A127-DateToday)+15,ABS(Option-2),0)-R127))),0))</f>
        <v xml:space="preserve"> </v>
      </c>
      <c r="AB127" s="351" t="str">
        <f>IF($A127="N/A"," ",IF(Dayrun&gt;=6,MAX(0,(_xll.xSPRDOPT(J127,($E127-'Pricing Inputs'!$X162*$D127),$CV127,0,($CN127+IF(Smile=TRUE,VLOOKUP(MAX(-5,$H127-J127),Volsmile,2),0)),$CT127,$CU127,($A127-DateToday)+15,ABS(Option-2),0)-S127)),0))</f>
        <v xml:space="preserve"> </v>
      </c>
      <c r="AC127" s="351" t="str">
        <f>IF($A127="N/A"," ",IF(OR(Dayrun&lt;=2,Dayrun&gt;=9),IF(OffPeakEx=TRUE,MAX(0,(_xll.xSPRDOPT(K127,($E127-'Pricing Inputs'!$X162*$D127),$CV127,0,($CQ127+IF(Smile=TRUE,VLOOKUP(MAX(-5,$H127-K127),Volsmile,2),0)),$CT127,$CU127,($A127-DateToday)+15,ABS(Option-2),0)-T127)),0),0))</f>
        <v xml:space="preserve"> </v>
      </c>
      <c r="AD127" s="351" t="str">
        <f>IF($A127="N/A"," ",IF(OR(Dayrun=1,Dayrun=4,Dayrun=5,Dayrun=7,Dayrun=8,Dayrun=10,Dayrun=11),MAX(0,(_xll.xSPRDOPT(L127,($E127-'Pricing Inputs'!$X162*$D127),$CV127,0,($CQ127+IF(Smile=TRUE,VLOOKUP(MAX(-5,$H127-L127),Volsmile,2),0)),$CT127,$CU127,($A127-DateToday)+15,ABS(Option-2),0)-U127)),0))</f>
        <v xml:space="preserve"> </v>
      </c>
      <c r="AE127" s="351" t="str">
        <f>IF($A127="N/A"," ",IF(OR(Dayrun=1,Dayrun=7,Dayrun=8,Dayrun=10,Dayrun=11),MAX(0,(_xll.xSPRDOPT(M127,($E127-'Pricing Inputs'!$X162*$D127),$CV127,0,($CQ127+IF(Smile=TRUE,VLOOKUP(MAX(-5,$H127-M127),Volsmile,2),0)),$CT127,$CU127,($A127-DateToday)+15,ABS(Option-2),0)-V127)),0))</f>
        <v xml:space="preserve"> </v>
      </c>
      <c r="AF127" s="351" t="str">
        <f>IF($A127="N/A"," ",IF(OR(Dayrun&lt;=2,Dayrun&gt;=10),IF(OffPeakEx=TRUE,MAX(0,(_xll.xSPRDOPT(N127,($E127-'Pricing Inputs'!$X162*$D127),$CV127,0,($CQ127+IF(Smile=TRUE,VLOOKUP(MAX(-5,$H127-N127),Volsmile,2),0)),$CT127,$CU127,($A127-DateToday)+15,ABS(Option-2),0)-W127)),0),0))</f>
        <v xml:space="preserve"> </v>
      </c>
      <c r="AG127" s="351" t="str">
        <f>IF($A127="N/A"," ",IF(OR(Dayrun=1,Dayrun=5,Dayrun=8,Dayrun=11),MAX(0,(_xll.xSPRDOPT(O127,($E127-'Pricing Inputs'!$X162*$D127),$CV127,0,($CQ127+IF(Smile=TRUE,VLOOKUP(MAX(-5,$H127-O127),Volsmile,2),0)),$CT127,$CU127,($A127-DateToday)+15,ABS(Option-2),0)-X127)),0))</f>
        <v xml:space="preserve"> </v>
      </c>
      <c r="AH127" s="351" t="str">
        <f>IF($A127="N/A"," ",IF(OR(Dayrun=1,Dayrun=8,Dayrun=11),MAX(0,(_xll.xSPRDOPT(P127,($E127-'Pricing Inputs'!$X162*$D127),$CV127,0,($CQ127+IF(Smile=TRUE,VLOOKUP(MAX(-5,$H127-P127),Volsmile,2),0)),$CT127,$CU127,($A127-DateToday)+15,ABS(Option-2),0)-Y127)),0))</f>
        <v xml:space="preserve"> </v>
      </c>
      <c r="AI127" s="351" t="str">
        <f>IF($A127="N/A"," ",IF(OR(Dayrun&lt;=2,Dayrun&gt;=11),IF(OffPeakEx=TRUE,MAX(0,(_xll.xSPRDOPT(Q127,($E127-'Pricing Inputs'!$X162*$D127),$CV127,0,($CQ127+IF(Smile=TRUE,VLOOKUP(MAX(-5,$H127-Q127),Volsmile,2),0)),$CT127,$CU127,($A127-DateToday)+15,ABS(Option-2),0)-Z127)),0),0))</f>
        <v xml:space="preserve"> </v>
      </c>
      <c r="AJ127" s="355" t="str">
        <f t="shared" si="147"/>
        <v xml:space="preserve"> </v>
      </c>
      <c r="AK127" s="356" t="str">
        <f t="shared" si="148"/>
        <v xml:space="preserve"> </v>
      </c>
      <c r="AL127" s="356" t="str">
        <f t="shared" si="149"/>
        <v xml:space="preserve"> </v>
      </c>
      <c r="AM127" s="356" t="str">
        <f t="shared" si="150"/>
        <v xml:space="preserve"> </v>
      </c>
      <c r="AN127" s="356" t="str">
        <f t="shared" si="151"/>
        <v xml:space="preserve"> </v>
      </c>
      <c r="AO127" s="356" t="str">
        <f t="shared" si="152"/>
        <v xml:space="preserve"> </v>
      </c>
      <c r="AP127" s="356" t="str">
        <f t="shared" si="153"/>
        <v xml:space="preserve"> </v>
      </c>
      <c r="AQ127" s="356" t="str">
        <f t="shared" si="154"/>
        <v xml:space="preserve"> </v>
      </c>
      <c r="AR127" s="357" t="str">
        <f t="shared" si="155"/>
        <v xml:space="preserve"> </v>
      </c>
      <c r="AS127" s="364" t="str">
        <f t="shared" si="156"/>
        <v xml:space="preserve"> </v>
      </c>
      <c r="AT127" s="364" t="str">
        <f t="shared" si="157"/>
        <v xml:space="preserve"> </v>
      </c>
      <c r="AU127" s="364" t="str">
        <f t="shared" si="158"/>
        <v xml:space="preserve"> </v>
      </c>
      <c r="AV127" s="364" t="str">
        <f t="shared" si="159"/>
        <v xml:space="preserve"> </v>
      </c>
      <c r="AW127" s="364" t="str">
        <f t="shared" si="160"/>
        <v xml:space="preserve"> </v>
      </c>
      <c r="AX127" s="364" t="str">
        <f t="shared" si="161"/>
        <v xml:space="preserve"> </v>
      </c>
      <c r="AY127" s="364" t="str">
        <f t="shared" si="162"/>
        <v xml:space="preserve"> </v>
      </c>
      <c r="AZ127" s="364" t="str">
        <f t="shared" si="163"/>
        <v xml:space="preserve"> </v>
      </c>
      <c r="BA127" s="365" t="str">
        <f t="shared" si="164"/>
        <v xml:space="preserve"> </v>
      </c>
      <c r="BB127" s="461" t="str">
        <f>IF($A127="N/A"," ",IF(Dayrun&gt;=3,(MAX(0,(_xll.xSPRDOPT(I127,($E127-'Pricing Inputs'!$X162*$D127),$CV127,0,($CN127+IF(Smile=TRUE,VLOOKUP(MAX(-5,$H127-I127),Volsmile,2),0)),$CT127,$CU127,($A127-DateToday)+15,ABS(Option-2),1)*DE127*8))),0))</f>
        <v xml:space="preserve"> </v>
      </c>
      <c r="BC127" s="460" t="str">
        <f>IF($A127="N/A"," ",IF(Dayrun&gt;=6,MAX(0,(_xll.xSPRDOPT(J127,($E127-'Pricing Inputs'!$X162*$D127),$CV127,0,($CN127+IF(Smile=TRUE,VLOOKUP(MAX(-5,$H127-J127),Volsmile,2),0)),$CT127,$CU127,($A127-DateToday)+15,ABS(Option-2),1)*DE127*8)),0))</f>
        <v xml:space="preserve"> </v>
      </c>
      <c r="BD127" s="460" t="str">
        <f>IF($A127="N/A"," ",IF(OR(Dayrun&lt;=2,Dayrun&gt;=9),IF(OffPeakEx=TRUE,MAX(0,(_xll.xSPRDOPT(K127,($E127-'Pricing Inputs'!$X162*$D127),$CV127,0,($CQ127+IF(Smile=TRUE,VLOOKUP(MAX(-5,$H127-K127),Volsmile,2),0)),$CT127,$CU127,($A127-DateToday)+15,ABS(Option-2),1)*DE127*8)),0),0))</f>
        <v xml:space="preserve"> </v>
      </c>
      <c r="BE127" s="460" t="str">
        <f>IF($A127="N/A"," ",IF(OR(Dayrun=1,Dayrun=4,Dayrun=5,Dayrun=7,Dayrun=8,Dayrun=10,Dayrun=11),MAX(0,(_xll.xSPRDOPT(L127,($E127-'Pricing Inputs'!$X162*$D127),$CV127,0,($CQ127+IF(Smile=TRUE,VLOOKUP(MAX(-5,$H127-L127),Volsmile,2),0)),$CT127,$CU127,($A127-DateToday)+15,ABS(Option-2),1)*DF127*8)),0))</f>
        <v xml:space="preserve"> </v>
      </c>
      <c r="BF127" s="460" t="str">
        <f>IF($A127="N/A"," ",IF(OR(Dayrun=1,Dayrun=7,Dayrun=8,Dayrun=10,Dayrun=11),MAX(0,(_xll.xSPRDOPT(M127,($E127-'Pricing Inputs'!$X162*$D127),$CV127,0,($CQ127+IF(Smile=TRUE,VLOOKUP(MAX(-5,$H127-M127),Volsmile,2),0)),$CT127,$CU127,($A127-DateToday)+15,ABS(Option-2),1)*DF127*8)),0))</f>
        <v xml:space="preserve"> </v>
      </c>
      <c r="BG127" s="460" t="str">
        <f>IF($A127="N/A"," ",IF(OR(Dayrun&lt;=2,Dayrun&gt;=10),IF(OffPeakEx=TRUE,MAX(0,(_xll.xSPRDOPT(N127,($E127-'Pricing Inputs'!$X162*$D127),$CV127,0,($CQ127+IF(Smile=TRUE,VLOOKUP(MAX(-5,$H127-N127),Volsmile,2),0)),$CT127,$CU127,($A127-DateToday)+15,ABS(Option-2),1)*DF127*8)),0),0))</f>
        <v xml:space="preserve"> </v>
      </c>
      <c r="BH127" s="460" t="str">
        <f>IF($A127="N/A"," ",IF(OR(Dayrun=1,Dayrun=5,Dayrun=8,Dayrun=11),MAX(0,(_xll.xSPRDOPT(O127,($E127-'Pricing Inputs'!$X162*$D127),$CV127,0,($CQ127+IF(Smile=TRUE,VLOOKUP(MAX(-5,$H127-O127),Volsmile,2),0)),$CT127,$CU127,($A127-DateToday)+15,ABS(Option-2),1)*DG127*8)),0))</f>
        <v xml:space="preserve"> </v>
      </c>
      <c r="BI127" s="460" t="str">
        <f>IF($A127="N/A"," ",IF(OR(Dayrun=1,Dayrun=8,Dayrun=11),MAX(0,(_xll.xSPRDOPT(P127,($E127-'Pricing Inputs'!$X162*$D127),$CV127,0,($CQ127+IF(Smile=TRUE,VLOOKUP(MAX(-5,$H127-P127),Volsmile,2),0)),$CT127,$CU127,($A127-DateToday)+15,ABS(Option-2),1)*DG127*8)),0))</f>
        <v xml:space="preserve"> </v>
      </c>
      <c r="BJ127" s="462" t="str">
        <f>IF($A127="N/A"," ",IF(OR(Dayrun&lt;=2,Dayrun&gt;=11),IF(OffPeakEx=TRUE,MAX(0,(_xll.xSPRDOPT(Q127,($E127-'Pricing Inputs'!$X162*$D127),$CV127,0,($CQ127+IF(Smile=TRUE,VLOOKUP(MAX(-5,$H127-Q127),Volsmile,2),0)),$CT127,$CU127,($A127-DateToday)+15,ABS(Option-2),1)*DG127*8)),0),0))</f>
        <v xml:space="preserve"> </v>
      </c>
      <c r="BK127" s="358" t="str">
        <f t="shared" si="91"/>
        <v xml:space="preserve"> </v>
      </c>
      <c r="BL127" s="359" t="str">
        <f t="shared" si="92"/>
        <v xml:space="preserve"> </v>
      </c>
      <c r="BM127" s="359" t="str">
        <f t="shared" si="93"/>
        <v xml:space="preserve"> </v>
      </c>
      <c r="BN127" s="359" t="str">
        <f t="shared" si="94"/>
        <v xml:space="preserve"> </v>
      </c>
      <c r="BO127" s="359" t="str">
        <f t="shared" si="95"/>
        <v xml:space="preserve"> </v>
      </c>
      <c r="BP127" s="359" t="str">
        <f t="shared" si="96"/>
        <v xml:space="preserve"> </v>
      </c>
      <c r="BQ127" s="359" t="str">
        <f t="shared" si="97"/>
        <v xml:space="preserve"> </v>
      </c>
      <c r="BR127" s="359" t="str">
        <f t="shared" si="98"/>
        <v xml:space="preserve"> </v>
      </c>
      <c r="BS127" s="360" t="str">
        <f t="shared" si="99"/>
        <v xml:space="preserve"> </v>
      </c>
      <c r="BT127" s="361" t="str">
        <f t="shared" si="100"/>
        <v xml:space="preserve"> </v>
      </c>
      <c r="BU127" s="362" t="str">
        <f t="shared" si="101"/>
        <v xml:space="preserve"> </v>
      </c>
      <c r="BV127" s="362" t="str">
        <f t="shared" si="102"/>
        <v xml:space="preserve"> </v>
      </c>
      <c r="BW127" s="362" t="str">
        <f t="shared" si="103"/>
        <v xml:space="preserve"> </v>
      </c>
      <c r="BX127" s="362" t="str">
        <f t="shared" si="104"/>
        <v xml:space="preserve"> </v>
      </c>
      <c r="BY127" s="362" t="str">
        <f t="shared" si="105"/>
        <v xml:space="preserve"> </v>
      </c>
      <c r="BZ127" s="362" t="str">
        <f t="shared" si="106"/>
        <v xml:space="preserve"> </v>
      </c>
      <c r="CA127" s="362" t="str">
        <f t="shared" si="107"/>
        <v xml:space="preserve"> </v>
      </c>
      <c r="CB127" s="363" t="str">
        <f t="shared" si="108"/>
        <v xml:space="preserve"> </v>
      </c>
      <c r="CC127" s="366" t="str">
        <f t="shared" si="109"/>
        <v xml:space="preserve"> </v>
      </c>
      <c r="CD127" s="367" t="str">
        <f t="shared" si="110"/>
        <v xml:space="preserve"> </v>
      </c>
      <c r="CE127" s="367" t="str">
        <f t="shared" si="111"/>
        <v xml:space="preserve"> </v>
      </c>
      <c r="CF127" s="367" t="str">
        <f t="shared" si="112"/>
        <v xml:space="preserve"> </v>
      </c>
      <c r="CG127" s="367" t="str">
        <f t="shared" si="113"/>
        <v xml:space="preserve"> </v>
      </c>
      <c r="CH127" s="367" t="str">
        <f t="shared" si="114"/>
        <v xml:space="preserve"> </v>
      </c>
      <c r="CI127" s="367" t="str">
        <f t="shared" si="115"/>
        <v xml:space="preserve"> </v>
      </c>
      <c r="CJ127" s="367" t="str">
        <f t="shared" si="116"/>
        <v xml:space="preserve"> </v>
      </c>
      <c r="CK127" s="368" t="str">
        <f t="shared" si="117"/>
        <v xml:space="preserve"> </v>
      </c>
      <c r="CL127" s="369" t="str">
        <f t="shared" si="118"/>
        <v xml:space="preserve"> </v>
      </c>
      <c r="CM127" s="370" t="str">
        <f t="shared" si="165"/>
        <v xml:space="preserve"> </v>
      </c>
      <c r="CN127" s="370" t="str">
        <f t="shared" si="166"/>
        <v xml:space="preserve"> </v>
      </c>
      <c r="CO127" s="370" t="str">
        <f t="shared" si="167"/>
        <v xml:space="preserve"> </v>
      </c>
      <c r="CP127" s="370" t="str">
        <f t="shared" si="168"/>
        <v xml:space="preserve"> </v>
      </c>
      <c r="CQ127" s="370" t="str">
        <f t="shared" si="169"/>
        <v xml:space="preserve"> </v>
      </c>
      <c r="CR127" s="370" t="str">
        <f t="shared" si="119"/>
        <v xml:space="preserve"> </v>
      </c>
      <c r="CS127" s="370" t="str">
        <f t="shared" si="120"/>
        <v xml:space="preserve"> </v>
      </c>
      <c r="CT127" s="370" t="str">
        <f t="shared" si="121"/>
        <v xml:space="preserve"> </v>
      </c>
      <c r="CU127" s="370" t="str">
        <f>IF($A127="N/A"," ",IF('Pricing Inputs'!$AR$23=TRUE,Inputs!$S$22,VLOOKUP($A127,CorrelationTable,2,FALSE)))</f>
        <v xml:space="preserve"> </v>
      </c>
      <c r="CV127" s="371" t="str">
        <f>IF($A127="N/A"," ",F127+G127+(D127*('Pricing Inputs'!X162)))</f>
        <v xml:space="preserve"> </v>
      </c>
      <c r="CW127" s="372" t="str">
        <f>IF($A127="N/A"," ",IF(PV=1,0,'Pricing Inputs'!Y162))</f>
        <v xml:space="preserve"> </v>
      </c>
      <c r="CX127" s="373" t="str">
        <f t="shared" si="122"/>
        <v xml:space="preserve"> </v>
      </c>
      <c r="CY127" s="417" t="str">
        <f>IF($A127="N/A"," ",(IF(MONTH(A127)&gt;=4,IF(MONTH(A127)&lt;=10,Inputs!$S$26,Inputs!$S$27),Inputs!$S$27))*$CX127)</f>
        <v xml:space="preserve"> </v>
      </c>
      <c r="CZ127" s="374" t="str">
        <f t="shared" si="170"/>
        <v xml:space="preserve"> </v>
      </c>
      <c r="DA127" s="446" t="str">
        <f t="shared" si="171"/>
        <v xml:space="preserve"> </v>
      </c>
      <c r="DB127" s="375" t="str">
        <f t="shared" si="172"/>
        <v xml:space="preserve"> </v>
      </c>
      <c r="DC127" s="375" t="str">
        <f t="shared" si="173"/>
        <v xml:space="preserve"> </v>
      </c>
      <c r="DD127" s="376" t="str">
        <f t="shared" si="174"/>
        <v xml:space="preserve"> </v>
      </c>
      <c r="DE127" s="377" t="str">
        <f t="shared" si="175"/>
        <v xml:space="preserve"> </v>
      </c>
      <c r="DF127" s="378" t="str">
        <f t="shared" si="176"/>
        <v xml:space="preserve"> </v>
      </c>
      <c r="DG127" s="379" t="str">
        <f t="shared" si="177"/>
        <v xml:space="preserve"> </v>
      </c>
      <c r="DH127" s="380" t="str">
        <f>IF($A127="N/A"," ",IF(Option=1,$D127*Inputs!$S$15*SUM(AS127:BA127),0))</f>
        <v xml:space="preserve"> </v>
      </c>
      <c r="DI127" s="381" t="str">
        <f>IF($A127="N/A"," ",IF(Option=1,$D127*Inputs!$S$16*SUM(AS127:BA127),0))</f>
        <v xml:space="preserve"> </v>
      </c>
      <c r="DJ127" s="463" t="str">
        <f t="shared" si="178"/>
        <v xml:space="preserve"> </v>
      </c>
      <c r="DK127" s="463" t="str">
        <f t="shared" si="179"/>
        <v xml:space="preserve"> </v>
      </c>
      <c r="DL127" s="463" t="str">
        <f t="shared" si="180"/>
        <v xml:space="preserve"> </v>
      </c>
      <c r="DM127" s="463" t="str">
        <f t="shared" si="181"/>
        <v xml:space="preserve"> </v>
      </c>
    </row>
    <row r="128" spans="1:117" x14ac:dyDescent="0.2">
      <c r="A128" s="343" t="str">
        <f>IF(A127="N/A","N/A",IF(EDATE(A127,1)&gt;Inputs!$S$5,"N/A",EDATE(A127,1)))</f>
        <v>N/A</v>
      </c>
      <c r="B128" s="344" t="str">
        <f t="shared" si="123"/>
        <v xml:space="preserve"> </v>
      </c>
      <c r="C128" s="345" t="str">
        <f t="shared" si="124"/>
        <v xml:space="preserve"> </v>
      </c>
      <c r="D128" s="346" t="str">
        <f t="shared" si="125"/>
        <v xml:space="preserve"> </v>
      </c>
      <c r="E128" s="347" t="str">
        <f t="shared" si="126"/>
        <v xml:space="preserve"> </v>
      </c>
      <c r="F128" s="348" t="str">
        <f t="shared" si="127"/>
        <v xml:space="preserve"> </v>
      </c>
      <c r="G128" s="348" t="str">
        <f>IF(A128="N/A"," ",Perstart/VLOOKUP(Dayrun,'Pricing Inputs'!$AQ$4:$AS$14,3)/(CY128/CX128))</f>
        <v xml:space="preserve"> </v>
      </c>
      <c r="H128" s="349" t="str">
        <f t="shared" si="128"/>
        <v xml:space="preserve"> </v>
      </c>
      <c r="I128" s="350" t="str">
        <f t="shared" si="129"/>
        <v xml:space="preserve"> </v>
      </c>
      <c r="J128" s="351" t="str">
        <f t="shared" si="130"/>
        <v xml:space="preserve"> </v>
      </c>
      <c r="K128" s="351" t="str">
        <f t="shared" si="131"/>
        <v xml:space="preserve"> </v>
      </c>
      <c r="L128" s="351" t="str">
        <f t="shared" si="132"/>
        <v xml:space="preserve"> </v>
      </c>
      <c r="M128" s="351" t="str">
        <f t="shared" si="133"/>
        <v xml:space="preserve"> </v>
      </c>
      <c r="N128" s="351" t="str">
        <f t="shared" si="134"/>
        <v xml:space="preserve"> </v>
      </c>
      <c r="O128" s="351" t="str">
        <f t="shared" si="135"/>
        <v xml:space="preserve"> </v>
      </c>
      <c r="P128" s="351" t="str">
        <f t="shared" si="136"/>
        <v xml:space="preserve"> </v>
      </c>
      <c r="Q128" s="352" t="str">
        <f t="shared" si="137"/>
        <v xml:space="preserve"> </v>
      </c>
      <c r="R128" s="353" t="str">
        <f t="shared" si="138"/>
        <v xml:space="preserve"> </v>
      </c>
      <c r="S128" s="347" t="str">
        <f t="shared" si="139"/>
        <v xml:space="preserve"> </v>
      </c>
      <c r="T128" s="347" t="str">
        <f t="shared" si="140"/>
        <v xml:space="preserve"> </v>
      </c>
      <c r="U128" s="347" t="str">
        <f t="shared" si="141"/>
        <v xml:space="preserve"> </v>
      </c>
      <c r="V128" s="347" t="str">
        <f t="shared" si="142"/>
        <v xml:space="preserve"> </v>
      </c>
      <c r="W128" s="347" t="str">
        <f t="shared" si="143"/>
        <v xml:space="preserve"> </v>
      </c>
      <c r="X128" s="347" t="str">
        <f t="shared" si="144"/>
        <v xml:space="preserve"> </v>
      </c>
      <c r="Y128" s="347" t="str">
        <f t="shared" si="145"/>
        <v xml:space="preserve"> </v>
      </c>
      <c r="Z128" s="354" t="str">
        <f t="shared" si="146"/>
        <v xml:space="preserve"> </v>
      </c>
      <c r="AA128" s="350" t="str">
        <f>IF($A128="N/A"," ",IF(Dayrun&gt;=3,(MAX(0,(_xll.xSPRDOPT(I128,($E128-'Pricing Inputs'!$X163*$D128),$CV128,0,($CN128+IF(Smile=TRUE,VLOOKUP(MAX(-5,$H128-I128),Volsmile,2),0)),$CT128,$CU128,($A128-DateToday)+15,ABS(Option-2),0)-R128))),0))</f>
        <v xml:space="preserve"> </v>
      </c>
      <c r="AB128" s="351" t="str">
        <f>IF($A128="N/A"," ",IF(Dayrun&gt;=6,MAX(0,(_xll.xSPRDOPT(J128,($E128-'Pricing Inputs'!$X163*$D128),$CV128,0,($CN128+IF(Smile=TRUE,VLOOKUP(MAX(-5,$H128-J128),Volsmile,2),0)),$CT128,$CU128,($A128-DateToday)+15,ABS(Option-2),0)-S128)),0))</f>
        <v xml:space="preserve"> </v>
      </c>
      <c r="AC128" s="351" t="str">
        <f>IF($A128="N/A"," ",IF(OR(Dayrun&lt;=2,Dayrun&gt;=9),IF(OffPeakEx=TRUE,MAX(0,(_xll.xSPRDOPT(K128,($E128-'Pricing Inputs'!$X163*$D128),$CV128,0,($CQ128+IF(Smile=TRUE,VLOOKUP(MAX(-5,$H128-K128),Volsmile,2),0)),$CT128,$CU128,($A128-DateToday)+15,ABS(Option-2),0)-T128)),0),0))</f>
        <v xml:space="preserve"> </v>
      </c>
      <c r="AD128" s="351" t="str">
        <f>IF($A128="N/A"," ",IF(OR(Dayrun=1,Dayrun=4,Dayrun=5,Dayrun=7,Dayrun=8,Dayrun=10,Dayrun=11),MAX(0,(_xll.xSPRDOPT(L128,($E128-'Pricing Inputs'!$X163*$D128),$CV128,0,($CQ128+IF(Smile=TRUE,VLOOKUP(MAX(-5,$H128-L128),Volsmile,2),0)),$CT128,$CU128,($A128-DateToday)+15,ABS(Option-2),0)-U128)),0))</f>
        <v xml:space="preserve"> </v>
      </c>
      <c r="AE128" s="351" t="str">
        <f>IF($A128="N/A"," ",IF(OR(Dayrun=1,Dayrun=7,Dayrun=8,Dayrun=10,Dayrun=11),MAX(0,(_xll.xSPRDOPT(M128,($E128-'Pricing Inputs'!$X163*$D128),$CV128,0,($CQ128+IF(Smile=TRUE,VLOOKUP(MAX(-5,$H128-M128),Volsmile,2),0)),$CT128,$CU128,($A128-DateToday)+15,ABS(Option-2),0)-V128)),0))</f>
        <v xml:space="preserve"> </v>
      </c>
      <c r="AF128" s="351" t="str">
        <f>IF($A128="N/A"," ",IF(OR(Dayrun&lt;=2,Dayrun&gt;=10),IF(OffPeakEx=TRUE,MAX(0,(_xll.xSPRDOPT(N128,($E128-'Pricing Inputs'!$X163*$D128),$CV128,0,($CQ128+IF(Smile=TRUE,VLOOKUP(MAX(-5,$H128-N128),Volsmile,2),0)),$CT128,$CU128,($A128-DateToday)+15,ABS(Option-2),0)-W128)),0),0))</f>
        <v xml:space="preserve"> </v>
      </c>
      <c r="AG128" s="351" t="str">
        <f>IF($A128="N/A"," ",IF(OR(Dayrun=1,Dayrun=5,Dayrun=8,Dayrun=11),MAX(0,(_xll.xSPRDOPT(O128,($E128-'Pricing Inputs'!$X163*$D128),$CV128,0,($CQ128+IF(Smile=TRUE,VLOOKUP(MAX(-5,$H128-O128),Volsmile,2),0)),$CT128,$CU128,($A128-DateToday)+15,ABS(Option-2),0)-X128)),0))</f>
        <v xml:space="preserve"> </v>
      </c>
      <c r="AH128" s="351" t="str">
        <f>IF($A128="N/A"," ",IF(OR(Dayrun=1,Dayrun=8,Dayrun=11),MAX(0,(_xll.xSPRDOPT(P128,($E128-'Pricing Inputs'!$X163*$D128),$CV128,0,($CQ128+IF(Smile=TRUE,VLOOKUP(MAX(-5,$H128-P128),Volsmile,2),0)),$CT128,$CU128,($A128-DateToday)+15,ABS(Option-2),0)-Y128)),0))</f>
        <v xml:space="preserve"> </v>
      </c>
      <c r="AI128" s="351" t="str">
        <f>IF($A128="N/A"," ",IF(OR(Dayrun&lt;=2,Dayrun&gt;=11),IF(OffPeakEx=TRUE,MAX(0,(_xll.xSPRDOPT(Q128,($E128-'Pricing Inputs'!$X163*$D128),$CV128,0,($CQ128+IF(Smile=TRUE,VLOOKUP(MAX(-5,$H128-Q128),Volsmile,2),0)),$CT128,$CU128,($A128-DateToday)+15,ABS(Option-2),0)-Z128)),0),0))</f>
        <v xml:space="preserve"> </v>
      </c>
      <c r="AJ128" s="355" t="str">
        <f t="shared" si="147"/>
        <v xml:space="preserve"> </v>
      </c>
      <c r="AK128" s="356" t="str">
        <f t="shared" si="148"/>
        <v xml:space="preserve"> </v>
      </c>
      <c r="AL128" s="356" t="str">
        <f t="shared" si="149"/>
        <v xml:space="preserve"> </v>
      </c>
      <c r="AM128" s="356" t="str">
        <f t="shared" si="150"/>
        <v xml:space="preserve"> </v>
      </c>
      <c r="AN128" s="356" t="str">
        <f t="shared" si="151"/>
        <v xml:space="preserve"> </v>
      </c>
      <c r="AO128" s="356" t="str">
        <f t="shared" si="152"/>
        <v xml:space="preserve"> </v>
      </c>
      <c r="AP128" s="356" t="str">
        <f t="shared" si="153"/>
        <v xml:space="preserve"> </v>
      </c>
      <c r="AQ128" s="356" t="str">
        <f t="shared" si="154"/>
        <v xml:space="preserve"> </v>
      </c>
      <c r="AR128" s="357" t="str">
        <f t="shared" si="155"/>
        <v xml:space="preserve"> </v>
      </c>
      <c r="AS128" s="364" t="str">
        <f t="shared" si="156"/>
        <v xml:space="preserve"> </v>
      </c>
      <c r="AT128" s="364" t="str">
        <f t="shared" si="157"/>
        <v xml:space="preserve"> </v>
      </c>
      <c r="AU128" s="364" t="str">
        <f t="shared" si="158"/>
        <v xml:space="preserve"> </v>
      </c>
      <c r="AV128" s="364" t="str">
        <f t="shared" si="159"/>
        <v xml:space="preserve"> </v>
      </c>
      <c r="AW128" s="364" t="str">
        <f t="shared" si="160"/>
        <v xml:space="preserve"> </v>
      </c>
      <c r="AX128" s="364" t="str">
        <f t="shared" si="161"/>
        <v xml:space="preserve"> </v>
      </c>
      <c r="AY128" s="364" t="str">
        <f t="shared" si="162"/>
        <v xml:space="preserve"> </v>
      </c>
      <c r="AZ128" s="364" t="str">
        <f t="shared" si="163"/>
        <v xml:space="preserve"> </v>
      </c>
      <c r="BA128" s="365" t="str">
        <f t="shared" si="164"/>
        <v xml:space="preserve"> </v>
      </c>
      <c r="BB128" s="461" t="str">
        <f>IF($A128="N/A"," ",IF(Dayrun&gt;=3,(MAX(0,(_xll.xSPRDOPT(I128,($E128-'Pricing Inputs'!$X163*$D128),$CV128,0,($CN128+IF(Smile=TRUE,VLOOKUP(MAX(-5,$H128-I128),Volsmile,2),0)),$CT128,$CU128,($A128-DateToday)+15,ABS(Option-2),1)*DE128*8))),0))</f>
        <v xml:space="preserve"> </v>
      </c>
      <c r="BC128" s="460" t="str">
        <f>IF($A128="N/A"," ",IF(Dayrun&gt;=6,MAX(0,(_xll.xSPRDOPT(J128,($E128-'Pricing Inputs'!$X163*$D128),$CV128,0,($CN128+IF(Smile=TRUE,VLOOKUP(MAX(-5,$H128-J128),Volsmile,2),0)),$CT128,$CU128,($A128-DateToday)+15,ABS(Option-2),1)*DE128*8)),0))</f>
        <v xml:space="preserve"> </v>
      </c>
      <c r="BD128" s="460" t="str">
        <f>IF($A128="N/A"," ",IF(OR(Dayrun&lt;=2,Dayrun&gt;=9),IF(OffPeakEx=TRUE,MAX(0,(_xll.xSPRDOPT(K128,($E128-'Pricing Inputs'!$X163*$D128),$CV128,0,($CQ128+IF(Smile=TRUE,VLOOKUP(MAX(-5,$H128-K128),Volsmile,2),0)),$CT128,$CU128,($A128-DateToday)+15,ABS(Option-2),1)*DE128*8)),0),0))</f>
        <v xml:space="preserve"> </v>
      </c>
      <c r="BE128" s="460" t="str">
        <f>IF($A128="N/A"," ",IF(OR(Dayrun=1,Dayrun=4,Dayrun=5,Dayrun=7,Dayrun=8,Dayrun=10,Dayrun=11),MAX(0,(_xll.xSPRDOPT(L128,($E128-'Pricing Inputs'!$X163*$D128),$CV128,0,($CQ128+IF(Smile=TRUE,VLOOKUP(MAX(-5,$H128-L128),Volsmile,2),0)),$CT128,$CU128,($A128-DateToday)+15,ABS(Option-2),1)*DF128*8)),0))</f>
        <v xml:space="preserve"> </v>
      </c>
      <c r="BF128" s="460" t="str">
        <f>IF($A128="N/A"," ",IF(OR(Dayrun=1,Dayrun=7,Dayrun=8,Dayrun=10,Dayrun=11),MAX(0,(_xll.xSPRDOPT(M128,($E128-'Pricing Inputs'!$X163*$D128),$CV128,0,($CQ128+IF(Smile=TRUE,VLOOKUP(MAX(-5,$H128-M128),Volsmile,2),0)),$CT128,$CU128,($A128-DateToday)+15,ABS(Option-2),1)*DF128*8)),0))</f>
        <v xml:space="preserve"> </v>
      </c>
      <c r="BG128" s="460" t="str">
        <f>IF($A128="N/A"," ",IF(OR(Dayrun&lt;=2,Dayrun&gt;=10),IF(OffPeakEx=TRUE,MAX(0,(_xll.xSPRDOPT(N128,($E128-'Pricing Inputs'!$X163*$D128),$CV128,0,($CQ128+IF(Smile=TRUE,VLOOKUP(MAX(-5,$H128-N128),Volsmile,2),0)),$CT128,$CU128,($A128-DateToday)+15,ABS(Option-2),1)*DF128*8)),0),0))</f>
        <v xml:space="preserve"> </v>
      </c>
      <c r="BH128" s="460" t="str">
        <f>IF($A128="N/A"," ",IF(OR(Dayrun=1,Dayrun=5,Dayrun=8,Dayrun=11),MAX(0,(_xll.xSPRDOPT(O128,($E128-'Pricing Inputs'!$X163*$D128),$CV128,0,($CQ128+IF(Smile=TRUE,VLOOKUP(MAX(-5,$H128-O128),Volsmile,2),0)),$CT128,$CU128,($A128-DateToday)+15,ABS(Option-2),1)*DG128*8)),0))</f>
        <v xml:space="preserve"> </v>
      </c>
      <c r="BI128" s="460" t="str">
        <f>IF($A128="N/A"," ",IF(OR(Dayrun=1,Dayrun=8,Dayrun=11),MAX(0,(_xll.xSPRDOPT(P128,($E128-'Pricing Inputs'!$X163*$D128),$CV128,0,($CQ128+IF(Smile=TRUE,VLOOKUP(MAX(-5,$H128-P128),Volsmile,2),0)),$CT128,$CU128,($A128-DateToday)+15,ABS(Option-2),1)*DG128*8)),0))</f>
        <v xml:space="preserve"> </v>
      </c>
      <c r="BJ128" s="462" t="str">
        <f>IF($A128="N/A"," ",IF(OR(Dayrun&lt;=2,Dayrun&gt;=11),IF(OffPeakEx=TRUE,MAX(0,(_xll.xSPRDOPT(Q128,($E128-'Pricing Inputs'!$X163*$D128),$CV128,0,($CQ128+IF(Smile=TRUE,VLOOKUP(MAX(-5,$H128-Q128),Volsmile,2),0)),$CT128,$CU128,($A128-DateToday)+15,ABS(Option-2),1)*DG128*8)),0),0))</f>
        <v xml:space="preserve"> </v>
      </c>
      <c r="BK128" s="358" t="str">
        <f t="shared" si="91"/>
        <v xml:space="preserve"> </v>
      </c>
      <c r="BL128" s="359" t="str">
        <f t="shared" si="92"/>
        <v xml:space="preserve"> </v>
      </c>
      <c r="BM128" s="359" t="str">
        <f t="shared" si="93"/>
        <v xml:space="preserve"> </v>
      </c>
      <c r="BN128" s="359" t="str">
        <f t="shared" si="94"/>
        <v xml:space="preserve"> </v>
      </c>
      <c r="BO128" s="359" t="str">
        <f t="shared" si="95"/>
        <v xml:space="preserve"> </v>
      </c>
      <c r="BP128" s="359" t="str">
        <f t="shared" si="96"/>
        <v xml:space="preserve"> </v>
      </c>
      <c r="BQ128" s="359" t="str">
        <f t="shared" si="97"/>
        <v xml:space="preserve"> </v>
      </c>
      <c r="BR128" s="359" t="str">
        <f t="shared" si="98"/>
        <v xml:space="preserve"> </v>
      </c>
      <c r="BS128" s="360" t="str">
        <f t="shared" si="99"/>
        <v xml:space="preserve"> </v>
      </c>
      <c r="BT128" s="361" t="str">
        <f t="shared" si="100"/>
        <v xml:space="preserve"> </v>
      </c>
      <c r="BU128" s="362" t="str">
        <f t="shared" si="101"/>
        <v xml:space="preserve"> </v>
      </c>
      <c r="BV128" s="362" t="str">
        <f t="shared" si="102"/>
        <v xml:space="preserve"> </v>
      </c>
      <c r="BW128" s="362" t="str">
        <f t="shared" si="103"/>
        <v xml:space="preserve"> </v>
      </c>
      <c r="BX128" s="362" t="str">
        <f t="shared" si="104"/>
        <v xml:space="preserve"> </v>
      </c>
      <c r="BY128" s="362" t="str">
        <f t="shared" si="105"/>
        <v xml:space="preserve"> </v>
      </c>
      <c r="BZ128" s="362" t="str">
        <f t="shared" si="106"/>
        <v xml:space="preserve"> </v>
      </c>
      <c r="CA128" s="362" t="str">
        <f t="shared" si="107"/>
        <v xml:space="preserve"> </v>
      </c>
      <c r="CB128" s="363" t="str">
        <f t="shared" si="108"/>
        <v xml:space="preserve"> </v>
      </c>
      <c r="CC128" s="366" t="str">
        <f t="shared" si="109"/>
        <v xml:space="preserve"> </v>
      </c>
      <c r="CD128" s="367" t="str">
        <f t="shared" si="110"/>
        <v xml:space="preserve"> </v>
      </c>
      <c r="CE128" s="367" t="str">
        <f t="shared" si="111"/>
        <v xml:space="preserve"> </v>
      </c>
      <c r="CF128" s="367" t="str">
        <f t="shared" si="112"/>
        <v xml:space="preserve"> </v>
      </c>
      <c r="CG128" s="367" t="str">
        <f t="shared" si="113"/>
        <v xml:space="preserve"> </v>
      </c>
      <c r="CH128" s="367" t="str">
        <f t="shared" si="114"/>
        <v xml:space="preserve"> </v>
      </c>
      <c r="CI128" s="367" t="str">
        <f t="shared" si="115"/>
        <v xml:space="preserve"> </v>
      </c>
      <c r="CJ128" s="367" t="str">
        <f t="shared" si="116"/>
        <v xml:space="preserve"> </v>
      </c>
      <c r="CK128" s="368" t="str">
        <f t="shared" si="117"/>
        <v xml:space="preserve"> </v>
      </c>
      <c r="CL128" s="369" t="str">
        <f t="shared" si="118"/>
        <v xml:space="preserve"> </v>
      </c>
      <c r="CM128" s="370" t="str">
        <f t="shared" si="165"/>
        <v xml:space="preserve"> </v>
      </c>
      <c r="CN128" s="370" t="str">
        <f t="shared" si="166"/>
        <v xml:space="preserve"> </v>
      </c>
      <c r="CO128" s="370" t="str">
        <f t="shared" si="167"/>
        <v xml:space="preserve"> </v>
      </c>
      <c r="CP128" s="370" t="str">
        <f t="shared" si="168"/>
        <v xml:space="preserve"> </v>
      </c>
      <c r="CQ128" s="370" t="str">
        <f t="shared" si="169"/>
        <v xml:space="preserve"> </v>
      </c>
      <c r="CR128" s="370" t="str">
        <f t="shared" si="119"/>
        <v xml:space="preserve"> </v>
      </c>
      <c r="CS128" s="370" t="str">
        <f t="shared" si="120"/>
        <v xml:space="preserve"> </v>
      </c>
      <c r="CT128" s="370" t="str">
        <f t="shared" si="121"/>
        <v xml:space="preserve"> </v>
      </c>
      <c r="CU128" s="370" t="str">
        <f>IF($A128="N/A"," ",IF('Pricing Inputs'!$AR$23=TRUE,Inputs!$S$22,VLOOKUP($A128,CorrelationTable,2,FALSE)))</f>
        <v xml:space="preserve"> </v>
      </c>
      <c r="CV128" s="371" t="str">
        <f>IF($A128="N/A"," ",F128+G128+(D128*('Pricing Inputs'!X163)))</f>
        <v xml:space="preserve"> </v>
      </c>
      <c r="CW128" s="372" t="str">
        <f>IF($A128="N/A"," ",IF(PV=1,0,'Pricing Inputs'!Y163))</f>
        <v xml:space="preserve"> </v>
      </c>
      <c r="CX128" s="373" t="str">
        <f t="shared" si="122"/>
        <v xml:space="preserve"> </v>
      </c>
      <c r="CY128" s="417" t="str">
        <f>IF($A128="N/A"," ",(IF(MONTH(A128)&gt;=4,IF(MONTH(A128)&lt;=10,Inputs!$S$26,Inputs!$S$27),Inputs!$S$27))*$CX128)</f>
        <v xml:space="preserve"> </v>
      </c>
      <c r="CZ128" s="374" t="str">
        <f t="shared" si="170"/>
        <v xml:space="preserve"> </v>
      </c>
      <c r="DA128" s="446" t="str">
        <f t="shared" si="171"/>
        <v xml:space="preserve"> </v>
      </c>
      <c r="DB128" s="375" t="str">
        <f t="shared" si="172"/>
        <v xml:space="preserve"> </v>
      </c>
      <c r="DC128" s="375" t="str">
        <f t="shared" si="173"/>
        <v xml:space="preserve"> </v>
      </c>
      <c r="DD128" s="376" t="str">
        <f t="shared" si="174"/>
        <v xml:space="preserve"> </v>
      </c>
      <c r="DE128" s="377" t="str">
        <f t="shared" si="175"/>
        <v xml:space="preserve"> </v>
      </c>
      <c r="DF128" s="378" t="str">
        <f t="shared" si="176"/>
        <v xml:space="preserve"> </v>
      </c>
      <c r="DG128" s="379" t="str">
        <f t="shared" si="177"/>
        <v xml:space="preserve"> </v>
      </c>
      <c r="DH128" s="380" t="str">
        <f>IF($A128="N/A"," ",IF(Option=1,$D128*Inputs!$S$15*SUM(AS128:BA128),0))</f>
        <v xml:space="preserve"> </v>
      </c>
      <c r="DI128" s="381" t="str">
        <f>IF($A128="N/A"," ",IF(Option=1,$D128*Inputs!$S$16*SUM(AS128:BA128),0))</f>
        <v xml:space="preserve"> </v>
      </c>
      <c r="DJ128" s="463" t="str">
        <f t="shared" si="178"/>
        <v xml:space="preserve"> </v>
      </c>
      <c r="DK128" s="463" t="str">
        <f t="shared" si="179"/>
        <v xml:space="preserve"> </v>
      </c>
      <c r="DL128" s="463" t="str">
        <f t="shared" si="180"/>
        <v xml:space="preserve"> </v>
      </c>
      <c r="DM128" s="463" t="str">
        <f t="shared" si="181"/>
        <v xml:space="preserve"> </v>
      </c>
    </row>
    <row r="129" spans="1:117" x14ac:dyDescent="0.2">
      <c r="A129" s="343" t="str">
        <f>IF(A128="N/A","N/A",IF(EDATE(A128,1)&gt;Inputs!$S$5,"N/A",EDATE(A128,1)))</f>
        <v>N/A</v>
      </c>
      <c r="B129" s="344" t="str">
        <f t="shared" si="123"/>
        <v xml:space="preserve"> </v>
      </c>
      <c r="C129" s="345" t="str">
        <f t="shared" si="124"/>
        <v xml:space="preserve"> </v>
      </c>
      <c r="D129" s="346" t="str">
        <f t="shared" si="125"/>
        <v xml:space="preserve"> </v>
      </c>
      <c r="E129" s="347" t="str">
        <f t="shared" si="126"/>
        <v xml:space="preserve"> </v>
      </c>
      <c r="F129" s="348" t="str">
        <f t="shared" si="127"/>
        <v xml:space="preserve"> </v>
      </c>
      <c r="G129" s="348" t="str">
        <f>IF(A129="N/A"," ",Perstart/VLOOKUP(Dayrun,'Pricing Inputs'!$AQ$4:$AS$14,3)/(CY129/CX129))</f>
        <v xml:space="preserve"> </v>
      </c>
      <c r="H129" s="349" t="str">
        <f t="shared" si="128"/>
        <v xml:space="preserve"> </v>
      </c>
      <c r="I129" s="350" t="str">
        <f t="shared" si="129"/>
        <v xml:space="preserve"> </v>
      </c>
      <c r="J129" s="351" t="str">
        <f t="shared" si="130"/>
        <v xml:space="preserve"> </v>
      </c>
      <c r="K129" s="351" t="str">
        <f t="shared" si="131"/>
        <v xml:space="preserve"> </v>
      </c>
      <c r="L129" s="351" t="str">
        <f t="shared" si="132"/>
        <v xml:space="preserve"> </v>
      </c>
      <c r="M129" s="351" t="str">
        <f t="shared" si="133"/>
        <v xml:space="preserve"> </v>
      </c>
      <c r="N129" s="351" t="str">
        <f t="shared" si="134"/>
        <v xml:space="preserve"> </v>
      </c>
      <c r="O129" s="351" t="str">
        <f t="shared" si="135"/>
        <v xml:space="preserve"> </v>
      </c>
      <c r="P129" s="351" t="str">
        <f t="shared" si="136"/>
        <v xml:space="preserve"> </v>
      </c>
      <c r="Q129" s="352" t="str">
        <f t="shared" si="137"/>
        <v xml:space="preserve"> </v>
      </c>
      <c r="R129" s="353" t="str">
        <f t="shared" si="138"/>
        <v xml:space="preserve"> </v>
      </c>
      <c r="S129" s="347" t="str">
        <f t="shared" si="139"/>
        <v xml:space="preserve"> </v>
      </c>
      <c r="T129" s="347" t="str">
        <f t="shared" si="140"/>
        <v xml:space="preserve"> </v>
      </c>
      <c r="U129" s="347" t="str">
        <f t="shared" si="141"/>
        <v xml:space="preserve"> </v>
      </c>
      <c r="V129" s="347" t="str">
        <f t="shared" si="142"/>
        <v xml:space="preserve"> </v>
      </c>
      <c r="W129" s="347" t="str">
        <f t="shared" si="143"/>
        <v xml:space="preserve"> </v>
      </c>
      <c r="X129" s="347" t="str">
        <f t="shared" si="144"/>
        <v xml:space="preserve"> </v>
      </c>
      <c r="Y129" s="347" t="str">
        <f t="shared" si="145"/>
        <v xml:space="preserve"> </v>
      </c>
      <c r="Z129" s="354" t="str">
        <f t="shared" si="146"/>
        <v xml:space="preserve"> </v>
      </c>
      <c r="AA129" s="350" t="str">
        <f>IF($A129="N/A"," ",IF(Dayrun&gt;=3,(MAX(0,(_xll.xSPRDOPT(I129,($E129-'Pricing Inputs'!$X164*$D129),$CV129,0,($CN129+IF(Smile=TRUE,VLOOKUP(MAX(-5,$H129-I129),Volsmile,2),0)),$CT129,$CU129,($A129-DateToday)+15,ABS(Option-2),0)-R129))),0))</f>
        <v xml:space="preserve"> </v>
      </c>
      <c r="AB129" s="351" t="str">
        <f>IF($A129="N/A"," ",IF(Dayrun&gt;=6,MAX(0,(_xll.xSPRDOPT(J129,($E129-'Pricing Inputs'!$X164*$D129),$CV129,0,($CN129+IF(Smile=TRUE,VLOOKUP(MAX(-5,$H129-J129),Volsmile,2),0)),$CT129,$CU129,($A129-DateToday)+15,ABS(Option-2),0)-S129)),0))</f>
        <v xml:space="preserve"> </v>
      </c>
      <c r="AC129" s="351" t="str">
        <f>IF($A129="N/A"," ",IF(OR(Dayrun&lt;=2,Dayrun&gt;=9),IF(OffPeakEx=TRUE,MAX(0,(_xll.xSPRDOPT(K129,($E129-'Pricing Inputs'!$X164*$D129),$CV129,0,($CQ129+IF(Smile=TRUE,VLOOKUP(MAX(-5,$H129-K129),Volsmile,2),0)),$CT129,$CU129,($A129-DateToday)+15,ABS(Option-2),0)-T129)),0),0))</f>
        <v xml:space="preserve"> </v>
      </c>
      <c r="AD129" s="351" t="str">
        <f>IF($A129="N/A"," ",IF(OR(Dayrun=1,Dayrun=4,Dayrun=5,Dayrun=7,Dayrun=8,Dayrun=10,Dayrun=11),MAX(0,(_xll.xSPRDOPT(L129,($E129-'Pricing Inputs'!$X164*$D129),$CV129,0,($CQ129+IF(Smile=TRUE,VLOOKUP(MAX(-5,$H129-L129),Volsmile,2),0)),$CT129,$CU129,($A129-DateToday)+15,ABS(Option-2),0)-U129)),0))</f>
        <v xml:space="preserve"> </v>
      </c>
      <c r="AE129" s="351" t="str">
        <f>IF($A129="N/A"," ",IF(OR(Dayrun=1,Dayrun=7,Dayrun=8,Dayrun=10,Dayrun=11),MAX(0,(_xll.xSPRDOPT(M129,($E129-'Pricing Inputs'!$X164*$D129),$CV129,0,($CQ129+IF(Smile=TRUE,VLOOKUP(MAX(-5,$H129-M129),Volsmile,2),0)),$CT129,$CU129,($A129-DateToday)+15,ABS(Option-2),0)-V129)),0))</f>
        <v xml:space="preserve"> </v>
      </c>
      <c r="AF129" s="351" t="str">
        <f>IF($A129="N/A"," ",IF(OR(Dayrun&lt;=2,Dayrun&gt;=10),IF(OffPeakEx=TRUE,MAX(0,(_xll.xSPRDOPT(N129,($E129-'Pricing Inputs'!$X164*$D129),$CV129,0,($CQ129+IF(Smile=TRUE,VLOOKUP(MAX(-5,$H129-N129),Volsmile,2),0)),$CT129,$CU129,($A129-DateToday)+15,ABS(Option-2),0)-W129)),0),0))</f>
        <v xml:space="preserve"> </v>
      </c>
      <c r="AG129" s="351" t="str">
        <f>IF($A129="N/A"," ",IF(OR(Dayrun=1,Dayrun=5,Dayrun=8,Dayrun=11),MAX(0,(_xll.xSPRDOPT(O129,($E129-'Pricing Inputs'!$X164*$D129),$CV129,0,($CQ129+IF(Smile=TRUE,VLOOKUP(MAX(-5,$H129-O129),Volsmile,2),0)),$CT129,$CU129,($A129-DateToday)+15,ABS(Option-2),0)-X129)),0))</f>
        <v xml:space="preserve"> </v>
      </c>
      <c r="AH129" s="351" t="str">
        <f>IF($A129="N/A"," ",IF(OR(Dayrun=1,Dayrun=8,Dayrun=11),MAX(0,(_xll.xSPRDOPT(P129,($E129-'Pricing Inputs'!$X164*$D129),$CV129,0,($CQ129+IF(Smile=TRUE,VLOOKUP(MAX(-5,$H129-P129),Volsmile,2),0)),$CT129,$CU129,($A129-DateToday)+15,ABS(Option-2),0)-Y129)),0))</f>
        <v xml:space="preserve"> </v>
      </c>
      <c r="AI129" s="351" t="str">
        <f>IF($A129="N/A"," ",IF(OR(Dayrun&lt;=2,Dayrun&gt;=11),IF(OffPeakEx=TRUE,MAX(0,(_xll.xSPRDOPT(Q129,($E129-'Pricing Inputs'!$X164*$D129),$CV129,0,($CQ129+IF(Smile=TRUE,VLOOKUP(MAX(-5,$H129-Q129),Volsmile,2),0)),$CT129,$CU129,($A129-DateToday)+15,ABS(Option-2),0)-Z129)),0),0))</f>
        <v xml:space="preserve"> </v>
      </c>
      <c r="AJ129" s="355" t="str">
        <f t="shared" si="147"/>
        <v xml:space="preserve"> </v>
      </c>
      <c r="AK129" s="356" t="str">
        <f t="shared" si="148"/>
        <v xml:space="preserve"> </v>
      </c>
      <c r="AL129" s="356" t="str">
        <f t="shared" si="149"/>
        <v xml:space="preserve"> </v>
      </c>
      <c r="AM129" s="356" t="str">
        <f t="shared" si="150"/>
        <v xml:space="preserve"> </v>
      </c>
      <c r="AN129" s="356" t="str">
        <f t="shared" si="151"/>
        <v xml:space="preserve"> </v>
      </c>
      <c r="AO129" s="356" t="str">
        <f t="shared" si="152"/>
        <v xml:space="preserve"> </v>
      </c>
      <c r="AP129" s="356" t="str">
        <f t="shared" si="153"/>
        <v xml:space="preserve"> </v>
      </c>
      <c r="AQ129" s="356" t="str">
        <f t="shared" si="154"/>
        <v xml:space="preserve"> </v>
      </c>
      <c r="AR129" s="357" t="str">
        <f t="shared" si="155"/>
        <v xml:space="preserve"> </v>
      </c>
      <c r="AS129" s="364" t="str">
        <f t="shared" si="156"/>
        <v xml:space="preserve"> </v>
      </c>
      <c r="AT129" s="364" t="str">
        <f t="shared" si="157"/>
        <v xml:space="preserve"> </v>
      </c>
      <c r="AU129" s="364" t="str">
        <f t="shared" si="158"/>
        <v xml:space="preserve"> </v>
      </c>
      <c r="AV129" s="364" t="str">
        <f t="shared" si="159"/>
        <v xml:space="preserve"> </v>
      </c>
      <c r="AW129" s="364" t="str">
        <f t="shared" si="160"/>
        <v xml:space="preserve"> </v>
      </c>
      <c r="AX129" s="364" t="str">
        <f t="shared" si="161"/>
        <v xml:space="preserve"> </v>
      </c>
      <c r="AY129" s="364" t="str">
        <f t="shared" si="162"/>
        <v xml:space="preserve"> </v>
      </c>
      <c r="AZ129" s="364" t="str">
        <f t="shared" si="163"/>
        <v xml:space="preserve"> </v>
      </c>
      <c r="BA129" s="365" t="str">
        <f t="shared" si="164"/>
        <v xml:space="preserve"> </v>
      </c>
      <c r="BB129" s="461" t="str">
        <f>IF($A129="N/A"," ",IF(Dayrun&gt;=3,(MAX(0,(_xll.xSPRDOPT(I129,($E129-'Pricing Inputs'!$X164*$D129),$CV129,0,($CN129+IF(Smile=TRUE,VLOOKUP(MAX(-5,$H129-I129),Volsmile,2),0)),$CT129,$CU129,($A129-DateToday)+15,ABS(Option-2),1)*DE129*8))),0))</f>
        <v xml:space="preserve"> </v>
      </c>
      <c r="BC129" s="460" t="str">
        <f>IF($A129="N/A"," ",IF(Dayrun&gt;=6,MAX(0,(_xll.xSPRDOPT(J129,($E129-'Pricing Inputs'!$X164*$D129),$CV129,0,($CN129+IF(Smile=TRUE,VLOOKUP(MAX(-5,$H129-J129),Volsmile,2),0)),$CT129,$CU129,($A129-DateToday)+15,ABS(Option-2),1)*DE129*8)),0))</f>
        <v xml:space="preserve"> </v>
      </c>
      <c r="BD129" s="460" t="str">
        <f>IF($A129="N/A"," ",IF(OR(Dayrun&lt;=2,Dayrun&gt;=9),IF(OffPeakEx=TRUE,MAX(0,(_xll.xSPRDOPT(K129,($E129-'Pricing Inputs'!$X164*$D129),$CV129,0,($CQ129+IF(Smile=TRUE,VLOOKUP(MAX(-5,$H129-K129),Volsmile,2),0)),$CT129,$CU129,($A129-DateToday)+15,ABS(Option-2),1)*DE129*8)),0),0))</f>
        <v xml:space="preserve"> </v>
      </c>
      <c r="BE129" s="460" t="str">
        <f>IF($A129="N/A"," ",IF(OR(Dayrun=1,Dayrun=4,Dayrun=5,Dayrun=7,Dayrun=8,Dayrun=10,Dayrun=11),MAX(0,(_xll.xSPRDOPT(L129,($E129-'Pricing Inputs'!$X164*$D129),$CV129,0,($CQ129+IF(Smile=TRUE,VLOOKUP(MAX(-5,$H129-L129),Volsmile,2),0)),$CT129,$CU129,($A129-DateToday)+15,ABS(Option-2),1)*DF129*8)),0))</f>
        <v xml:space="preserve"> </v>
      </c>
      <c r="BF129" s="460" t="str">
        <f>IF($A129="N/A"," ",IF(OR(Dayrun=1,Dayrun=7,Dayrun=8,Dayrun=10,Dayrun=11),MAX(0,(_xll.xSPRDOPT(M129,($E129-'Pricing Inputs'!$X164*$D129),$CV129,0,($CQ129+IF(Smile=TRUE,VLOOKUP(MAX(-5,$H129-M129),Volsmile,2),0)),$CT129,$CU129,($A129-DateToday)+15,ABS(Option-2),1)*DF129*8)),0))</f>
        <v xml:space="preserve"> </v>
      </c>
      <c r="BG129" s="460" t="str">
        <f>IF($A129="N/A"," ",IF(OR(Dayrun&lt;=2,Dayrun&gt;=10),IF(OffPeakEx=TRUE,MAX(0,(_xll.xSPRDOPT(N129,($E129-'Pricing Inputs'!$X164*$D129),$CV129,0,($CQ129+IF(Smile=TRUE,VLOOKUP(MAX(-5,$H129-N129),Volsmile,2),0)),$CT129,$CU129,($A129-DateToday)+15,ABS(Option-2),1)*DF129*8)),0),0))</f>
        <v xml:space="preserve"> </v>
      </c>
      <c r="BH129" s="460" t="str">
        <f>IF($A129="N/A"," ",IF(OR(Dayrun=1,Dayrun=5,Dayrun=8,Dayrun=11),MAX(0,(_xll.xSPRDOPT(O129,($E129-'Pricing Inputs'!$X164*$D129),$CV129,0,($CQ129+IF(Smile=TRUE,VLOOKUP(MAX(-5,$H129-O129),Volsmile,2),0)),$CT129,$CU129,($A129-DateToday)+15,ABS(Option-2),1)*DG129*8)),0))</f>
        <v xml:space="preserve"> </v>
      </c>
      <c r="BI129" s="460" t="str">
        <f>IF($A129="N/A"," ",IF(OR(Dayrun=1,Dayrun=8,Dayrun=11),MAX(0,(_xll.xSPRDOPT(P129,($E129-'Pricing Inputs'!$X164*$D129),$CV129,0,($CQ129+IF(Smile=TRUE,VLOOKUP(MAX(-5,$H129-P129),Volsmile,2),0)),$CT129,$CU129,($A129-DateToday)+15,ABS(Option-2),1)*DG129*8)),0))</f>
        <v xml:space="preserve"> </v>
      </c>
      <c r="BJ129" s="462" t="str">
        <f>IF($A129="N/A"," ",IF(OR(Dayrun&lt;=2,Dayrun&gt;=11),IF(OffPeakEx=TRUE,MAX(0,(_xll.xSPRDOPT(Q129,($E129-'Pricing Inputs'!$X164*$D129),$CV129,0,($CQ129+IF(Smile=TRUE,VLOOKUP(MAX(-5,$H129-Q129),Volsmile,2),0)),$CT129,$CU129,($A129-DateToday)+15,ABS(Option-2),1)*DG129*8)),0),0))</f>
        <v xml:space="preserve"> </v>
      </c>
      <c r="BK129" s="358" t="str">
        <f t="shared" si="91"/>
        <v xml:space="preserve"> </v>
      </c>
      <c r="BL129" s="359" t="str">
        <f t="shared" si="92"/>
        <v xml:space="preserve"> </v>
      </c>
      <c r="BM129" s="359" t="str">
        <f t="shared" si="93"/>
        <v xml:space="preserve"> </v>
      </c>
      <c r="BN129" s="359" t="str">
        <f t="shared" si="94"/>
        <v xml:space="preserve"> </v>
      </c>
      <c r="BO129" s="359" t="str">
        <f t="shared" si="95"/>
        <v xml:space="preserve"> </v>
      </c>
      <c r="BP129" s="359" t="str">
        <f t="shared" si="96"/>
        <v xml:space="preserve"> </v>
      </c>
      <c r="BQ129" s="359" t="str">
        <f t="shared" si="97"/>
        <v xml:space="preserve"> </v>
      </c>
      <c r="BR129" s="359" t="str">
        <f t="shared" si="98"/>
        <v xml:space="preserve"> </v>
      </c>
      <c r="BS129" s="360" t="str">
        <f t="shared" si="99"/>
        <v xml:space="preserve"> </v>
      </c>
      <c r="BT129" s="361" t="str">
        <f t="shared" si="100"/>
        <v xml:space="preserve"> </v>
      </c>
      <c r="BU129" s="362" t="str">
        <f t="shared" si="101"/>
        <v xml:space="preserve"> </v>
      </c>
      <c r="BV129" s="362" t="str">
        <f t="shared" si="102"/>
        <v xml:space="preserve"> </v>
      </c>
      <c r="BW129" s="362" t="str">
        <f t="shared" si="103"/>
        <v xml:space="preserve"> </v>
      </c>
      <c r="BX129" s="362" t="str">
        <f t="shared" si="104"/>
        <v xml:space="preserve"> </v>
      </c>
      <c r="BY129" s="362" t="str">
        <f t="shared" si="105"/>
        <v xml:space="preserve"> </v>
      </c>
      <c r="BZ129" s="362" t="str">
        <f t="shared" si="106"/>
        <v xml:space="preserve"> </v>
      </c>
      <c r="CA129" s="362" t="str">
        <f t="shared" si="107"/>
        <v xml:space="preserve"> </v>
      </c>
      <c r="CB129" s="363" t="str">
        <f t="shared" si="108"/>
        <v xml:space="preserve"> </v>
      </c>
      <c r="CC129" s="366" t="str">
        <f t="shared" si="109"/>
        <v xml:space="preserve"> </v>
      </c>
      <c r="CD129" s="367" t="str">
        <f t="shared" si="110"/>
        <v xml:space="preserve"> </v>
      </c>
      <c r="CE129" s="367" t="str">
        <f t="shared" si="111"/>
        <v xml:space="preserve"> </v>
      </c>
      <c r="CF129" s="367" t="str">
        <f t="shared" si="112"/>
        <v xml:space="preserve"> </v>
      </c>
      <c r="CG129" s="367" t="str">
        <f t="shared" si="113"/>
        <v xml:space="preserve"> </v>
      </c>
      <c r="CH129" s="367" t="str">
        <f t="shared" si="114"/>
        <v xml:space="preserve"> </v>
      </c>
      <c r="CI129" s="367" t="str">
        <f t="shared" si="115"/>
        <v xml:space="preserve"> </v>
      </c>
      <c r="CJ129" s="367" t="str">
        <f t="shared" si="116"/>
        <v xml:space="preserve"> </v>
      </c>
      <c r="CK129" s="368" t="str">
        <f t="shared" si="117"/>
        <v xml:space="preserve"> </v>
      </c>
      <c r="CL129" s="369" t="str">
        <f t="shared" si="118"/>
        <v xml:space="preserve"> </v>
      </c>
      <c r="CM129" s="370" t="str">
        <f t="shared" si="165"/>
        <v xml:space="preserve"> </v>
      </c>
      <c r="CN129" s="370" t="str">
        <f t="shared" si="166"/>
        <v xml:space="preserve"> </v>
      </c>
      <c r="CO129" s="370" t="str">
        <f t="shared" si="167"/>
        <v xml:space="preserve"> </v>
      </c>
      <c r="CP129" s="370" t="str">
        <f t="shared" si="168"/>
        <v xml:space="preserve"> </v>
      </c>
      <c r="CQ129" s="370" t="str">
        <f t="shared" si="169"/>
        <v xml:space="preserve"> </v>
      </c>
      <c r="CR129" s="370" t="str">
        <f t="shared" si="119"/>
        <v xml:space="preserve"> </v>
      </c>
      <c r="CS129" s="370" t="str">
        <f t="shared" si="120"/>
        <v xml:space="preserve"> </v>
      </c>
      <c r="CT129" s="370" t="str">
        <f t="shared" si="121"/>
        <v xml:space="preserve"> </v>
      </c>
      <c r="CU129" s="370" t="str">
        <f>IF($A129="N/A"," ",IF('Pricing Inputs'!$AR$23=TRUE,Inputs!$S$22,VLOOKUP($A129,CorrelationTable,2,FALSE)))</f>
        <v xml:space="preserve"> </v>
      </c>
      <c r="CV129" s="371" t="str">
        <f>IF($A129="N/A"," ",F129+G129+(D129*('Pricing Inputs'!X164)))</f>
        <v xml:space="preserve"> </v>
      </c>
      <c r="CW129" s="372" t="str">
        <f>IF($A129="N/A"," ",IF(PV=1,0,'Pricing Inputs'!Y164))</f>
        <v xml:space="preserve"> </v>
      </c>
      <c r="CX129" s="373" t="str">
        <f t="shared" si="122"/>
        <v xml:space="preserve"> </v>
      </c>
      <c r="CY129" s="417" t="str">
        <f>IF($A129="N/A"," ",(IF(MONTH(A129)&gt;=4,IF(MONTH(A129)&lt;=10,Inputs!$S$26,Inputs!$S$27),Inputs!$S$27))*$CX129)</f>
        <v xml:space="preserve"> </v>
      </c>
      <c r="CZ129" s="374" t="str">
        <f t="shared" si="170"/>
        <v xml:space="preserve"> </v>
      </c>
      <c r="DA129" s="446" t="str">
        <f t="shared" si="171"/>
        <v xml:space="preserve"> </v>
      </c>
      <c r="DB129" s="375" t="str">
        <f t="shared" si="172"/>
        <v xml:space="preserve"> </v>
      </c>
      <c r="DC129" s="375" t="str">
        <f t="shared" si="173"/>
        <v xml:space="preserve"> </v>
      </c>
      <c r="DD129" s="376" t="str">
        <f t="shared" si="174"/>
        <v xml:space="preserve"> </v>
      </c>
      <c r="DE129" s="377" t="str">
        <f t="shared" si="175"/>
        <v xml:space="preserve"> </v>
      </c>
      <c r="DF129" s="378" t="str">
        <f t="shared" si="176"/>
        <v xml:space="preserve"> </v>
      </c>
      <c r="DG129" s="379" t="str">
        <f t="shared" si="177"/>
        <v xml:space="preserve"> </v>
      </c>
      <c r="DH129" s="380" t="str">
        <f>IF($A129="N/A"," ",IF(Option=1,$D129*Inputs!$S$15*SUM(AS129:BA129),0))</f>
        <v xml:space="preserve"> </v>
      </c>
      <c r="DI129" s="381" t="str">
        <f>IF($A129="N/A"," ",IF(Option=1,$D129*Inputs!$S$16*SUM(AS129:BA129),0))</f>
        <v xml:space="preserve"> </v>
      </c>
      <c r="DJ129" s="463" t="str">
        <f t="shared" si="178"/>
        <v xml:space="preserve"> </v>
      </c>
      <c r="DK129" s="463" t="str">
        <f t="shared" si="179"/>
        <v xml:space="preserve"> </v>
      </c>
      <c r="DL129" s="463" t="str">
        <f t="shared" si="180"/>
        <v xml:space="preserve"> </v>
      </c>
      <c r="DM129" s="463" t="str">
        <f t="shared" si="181"/>
        <v xml:space="preserve"> </v>
      </c>
    </row>
    <row r="130" spans="1:117" x14ac:dyDescent="0.2">
      <c r="A130" s="343" t="str">
        <f>IF(A129="N/A","N/A",IF(EDATE(A129,1)&gt;Inputs!$S$5,"N/A",EDATE(A129,1)))</f>
        <v>N/A</v>
      </c>
      <c r="B130" s="344" t="str">
        <f t="shared" si="123"/>
        <v xml:space="preserve"> </v>
      </c>
      <c r="C130" s="345" t="str">
        <f t="shared" si="124"/>
        <v xml:space="preserve"> </v>
      </c>
      <c r="D130" s="346" t="str">
        <f t="shared" si="125"/>
        <v xml:space="preserve"> </v>
      </c>
      <c r="E130" s="347" t="str">
        <f t="shared" si="126"/>
        <v xml:space="preserve"> </v>
      </c>
      <c r="F130" s="348" t="str">
        <f t="shared" si="127"/>
        <v xml:space="preserve"> </v>
      </c>
      <c r="G130" s="348" t="str">
        <f>IF(A130="N/A"," ",Perstart/VLOOKUP(Dayrun,'Pricing Inputs'!$AQ$4:$AS$14,3)/(CY130/CX130))</f>
        <v xml:space="preserve"> </v>
      </c>
      <c r="H130" s="349" t="str">
        <f t="shared" si="128"/>
        <v xml:space="preserve"> </v>
      </c>
      <c r="I130" s="350" t="str">
        <f t="shared" si="129"/>
        <v xml:space="preserve"> </v>
      </c>
      <c r="J130" s="351" t="str">
        <f t="shared" si="130"/>
        <v xml:space="preserve"> </v>
      </c>
      <c r="K130" s="351" t="str">
        <f t="shared" si="131"/>
        <v xml:space="preserve"> </v>
      </c>
      <c r="L130" s="351" t="str">
        <f t="shared" si="132"/>
        <v xml:space="preserve"> </v>
      </c>
      <c r="M130" s="351" t="str">
        <f t="shared" si="133"/>
        <v xml:space="preserve"> </v>
      </c>
      <c r="N130" s="351" t="str">
        <f t="shared" si="134"/>
        <v xml:space="preserve"> </v>
      </c>
      <c r="O130" s="351" t="str">
        <f t="shared" si="135"/>
        <v xml:space="preserve"> </v>
      </c>
      <c r="P130" s="351" t="str">
        <f t="shared" si="136"/>
        <v xml:space="preserve"> </v>
      </c>
      <c r="Q130" s="352" t="str">
        <f t="shared" si="137"/>
        <v xml:space="preserve"> </v>
      </c>
      <c r="R130" s="353" t="str">
        <f t="shared" si="138"/>
        <v xml:space="preserve"> </v>
      </c>
      <c r="S130" s="347" t="str">
        <f t="shared" si="139"/>
        <v xml:space="preserve"> </v>
      </c>
      <c r="T130" s="347" t="str">
        <f t="shared" si="140"/>
        <v xml:space="preserve"> </v>
      </c>
      <c r="U130" s="347" t="str">
        <f t="shared" si="141"/>
        <v xml:space="preserve"> </v>
      </c>
      <c r="V130" s="347" t="str">
        <f t="shared" si="142"/>
        <v xml:space="preserve"> </v>
      </c>
      <c r="W130" s="347" t="str">
        <f t="shared" si="143"/>
        <v xml:space="preserve"> </v>
      </c>
      <c r="X130" s="347" t="str">
        <f t="shared" si="144"/>
        <v xml:space="preserve"> </v>
      </c>
      <c r="Y130" s="347" t="str">
        <f t="shared" si="145"/>
        <v xml:space="preserve"> </v>
      </c>
      <c r="Z130" s="354" t="str">
        <f t="shared" si="146"/>
        <v xml:space="preserve"> </v>
      </c>
      <c r="AA130" s="350" t="str">
        <f>IF($A130="N/A"," ",IF(Dayrun&gt;=3,(MAX(0,(_xll.xSPRDOPT(I130,($E130-'Pricing Inputs'!$X165*$D130),$CV130,0,($CN130+IF(Smile=TRUE,VLOOKUP(MAX(-5,$H130-I130),Volsmile,2),0)),$CT130,$CU130,($A130-DateToday)+15,ABS(Option-2),0)-R130))),0))</f>
        <v xml:space="preserve"> </v>
      </c>
      <c r="AB130" s="351" t="str">
        <f>IF($A130="N/A"," ",IF(Dayrun&gt;=6,MAX(0,(_xll.xSPRDOPT(J130,($E130-'Pricing Inputs'!$X165*$D130),$CV130,0,($CN130+IF(Smile=TRUE,VLOOKUP(MAX(-5,$H130-J130),Volsmile,2),0)),$CT130,$CU130,($A130-DateToday)+15,ABS(Option-2),0)-S130)),0))</f>
        <v xml:space="preserve"> </v>
      </c>
      <c r="AC130" s="351" t="str">
        <f>IF($A130="N/A"," ",IF(OR(Dayrun&lt;=2,Dayrun&gt;=9),IF(OffPeakEx=TRUE,MAX(0,(_xll.xSPRDOPT(K130,($E130-'Pricing Inputs'!$X165*$D130),$CV130,0,($CQ130+IF(Smile=TRUE,VLOOKUP(MAX(-5,$H130-K130),Volsmile,2),0)),$CT130,$CU130,($A130-DateToday)+15,ABS(Option-2),0)-T130)),0),0))</f>
        <v xml:space="preserve"> </v>
      </c>
      <c r="AD130" s="351" t="str">
        <f>IF($A130="N/A"," ",IF(OR(Dayrun=1,Dayrun=4,Dayrun=5,Dayrun=7,Dayrun=8,Dayrun=10,Dayrun=11),MAX(0,(_xll.xSPRDOPT(L130,($E130-'Pricing Inputs'!$X165*$D130),$CV130,0,($CQ130+IF(Smile=TRUE,VLOOKUP(MAX(-5,$H130-L130),Volsmile,2),0)),$CT130,$CU130,($A130-DateToday)+15,ABS(Option-2),0)-U130)),0))</f>
        <v xml:space="preserve"> </v>
      </c>
      <c r="AE130" s="351" t="str">
        <f>IF($A130="N/A"," ",IF(OR(Dayrun=1,Dayrun=7,Dayrun=8,Dayrun=10,Dayrun=11),MAX(0,(_xll.xSPRDOPT(M130,($E130-'Pricing Inputs'!$X165*$D130),$CV130,0,($CQ130+IF(Smile=TRUE,VLOOKUP(MAX(-5,$H130-M130),Volsmile,2),0)),$CT130,$CU130,($A130-DateToday)+15,ABS(Option-2),0)-V130)),0))</f>
        <v xml:space="preserve"> </v>
      </c>
      <c r="AF130" s="351" t="str">
        <f>IF($A130="N/A"," ",IF(OR(Dayrun&lt;=2,Dayrun&gt;=10),IF(OffPeakEx=TRUE,MAX(0,(_xll.xSPRDOPT(N130,($E130-'Pricing Inputs'!$X165*$D130),$CV130,0,($CQ130+IF(Smile=TRUE,VLOOKUP(MAX(-5,$H130-N130),Volsmile,2),0)),$CT130,$CU130,($A130-DateToday)+15,ABS(Option-2),0)-W130)),0),0))</f>
        <v xml:space="preserve"> </v>
      </c>
      <c r="AG130" s="351" t="str">
        <f>IF($A130="N/A"," ",IF(OR(Dayrun=1,Dayrun=5,Dayrun=8,Dayrun=11),MAX(0,(_xll.xSPRDOPT(O130,($E130-'Pricing Inputs'!$X165*$D130),$CV130,0,($CQ130+IF(Smile=TRUE,VLOOKUP(MAX(-5,$H130-O130),Volsmile,2),0)),$CT130,$CU130,($A130-DateToday)+15,ABS(Option-2),0)-X130)),0))</f>
        <v xml:space="preserve"> </v>
      </c>
      <c r="AH130" s="351" t="str">
        <f>IF($A130="N/A"," ",IF(OR(Dayrun=1,Dayrun=8,Dayrun=11),MAX(0,(_xll.xSPRDOPT(P130,($E130-'Pricing Inputs'!$X165*$D130),$CV130,0,($CQ130+IF(Smile=TRUE,VLOOKUP(MAX(-5,$H130-P130),Volsmile,2),0)),$CT130,$CU130,($A130-DateToday)+15,ABS(Option-2),0)-Y130)),0))</f>
        <v xml:space="preserve"> </v>
      </c>
      <c r="AI130" s="351" t="str">
        <f>IF($A130="N/A"," ",IF(OR(Dayrun&lt;=2,Dayrun&gt;=11),IF(OffPeakEx=TRUE,MAX(0,(_xll.xSPRDOPT(Q130,($E130-'Pricing Inputs'!$X165*$D130),$CV130,0,($CQ130+IF(Smile=TRUE,VLOOKUP(MAX(-5,$H130-Q130),Volsmile,2),0)),$CT130,$CU130,($A130-DateToday)+15,ABS(Option-2),0)-Z130)),0),0))</f>
        <v xml:space="preserve"> </v>
      </c>
      <c r="AJ130" s="355" t="str">
        <f t="shared" si="147"/>
        <v xml:space="preserve"> </v>
      </c>
      <c r="AK130" s="356" t="str">
        <f t="shared" si="148"/>
        <v xml:space="preserve"> </v>
      </c>
      <c r="AL130" s="356" t="str">
        <f t="shared" si="149"/>
        <v xml:space="preserve"> </v>
      </c>
      <c r="AM130" s="356" t="str">
        <f t="shared" si="150"/>
        <v xml:space="preserve"> </v>
      </c>
      <c r="AN130" s="356" t="str">
        <f t="shared" si="151"/>
        <v xml:space="preserve"> </v>
      </c>
      <c r="AO130" s="356" t="str">
        <f t="shared" si="152"/>
        <v xml:space="preserve"> </v>
      </c>
      <c r="AP130" s="356" t="str">
        <f t="shared" si="153"/>
        <v xml:space="preserve"> </v>
      </c>
      <c r="AQ130" s="356" t="str">
        <f t="shared" si="154"/>
        <v xml:space="preserve"> </v>
      </c>
      <c r="AR130" s="357" t="str">
        <f t="shared" si="155"/>
        <v xml:space="preserve"> </v>
      </c>
      <c r="AS130" s="364" t="str">
        <f t="shared" si="156"/>
        <v xml:space="preserve"> </v>
      </c>
      <c r="AT130" s="364" t="str">
        <f t="shared" si="157"/>
        <v xml:space="preserve"> </v>
      </c>
      <c r="AU130" s="364" t="str">
        <f t="shared" si="158"/>
        <v xml:space="preserve"> </v>
      </c>
      <c r="AV130" s="364" t="str">
        <f t="shared" si="159"/>
        <v xml:space="preserve"> </v>
      </c>
      <c r="AW130" s="364" t="str">
        <f t="shared" si="160"/>
        <v xml:space="preserve"> </v>
      </c>
      <c r="AX130" s="364" t="str">
        <f t="shared" si="161"/>
        <v xml:space="preserve"> </v>
      </c>
      <c r="AY130" s="364" t="str">
        <f t="shared" si="162"/>
        <v xml:space="preserve"> </v>
      </c>
      <c r="AZ130" s="364" t="str">
        <f t="shared" si="163"/>
        <v xml:space="preserve"> </v>
      </c>
      <c r="BA130" s="365" t="str">
        <f t="shared" si="164"/>
        <v xml:space="preserve"> </v>
      </c>
      <c r="BB130" s="461" t="str">
        <f>IF($A130="N/A"," ",IF(Dayrun&gt;=3,(MAX(0,(_xll.xSPRDOPT(I130,($E130-'Pricing Inputs'!$X165*$D130),$CV130,0,($CN130+IF(Smile=TRUE,VLOOKUP(MAX(-5,$H130-I130),Volsmile,2),0)),$CT130,$CU130,($A130-DateToday)+15,ABS(Option-2),1)*DE130*8))),0))</f>
        <v xml:space="preserve"> </v>
      </c>
      <c r="BC130" s="460" t="str">
        <f>IF($A130="N/A"," ",IF(Dayrun&gt;=6,MAX(0,(_xll.xSPRDOPT(J130,($E130-'Pricing Inputs'!$X165*$D130),$CV130,0,($CN130+IF(Smile=TRUE,VLOOKUP(MAX(-5,$H130-J130),Volsmile,2),0)),$CT130,$CU130,($A130-DateToday)+15,ABS(Option-2),1)*DE130*8)),0))</f>
        <v xml:space="preserve"> </v>
      </c>
      <c r="BD130" s="460" t="str">
        <f>IF($A130="N/A"," ",IF(OR(Dayrun&lt;=2,Dayrun&gt;=9),IF(OffPeakEx=TRUE,MAX(0,(_xll.xSPRDOPT(K130,($E130-'Pricing Inputs'!$X165*$D130),$CV130,0,($CQ130+IF(Smile=TRUE,VLOOKUP(MAX(-5,$H130-K130),Volsmile,2),0)),$CT130,$CU130,($A130-DateToday)+15,ABS(Option-2),1)*DE130*8)),0),0))</f>
        <v xml:space="preserve"> </v>
      </c>
      <c r="BE130" s="460" t="str">
        <f>IF($A130="N/A"," ",IF(OR(Dayrun=1,Dayrun=4,Dayrun=5,Dayrun=7,Dayrun=8,Dayrun=10,Dayrun=11),MAX(0,(_xll.xSPRDOPT(L130,($E130-'Pricing Inputs'!$X165*$D130),$CV130,0,($CQ130+IF(Smile=TRUE,VLOOKUP(MAX(-5,$H130-L130),Volsmile,2),0)),$CT130,$CU130,($A130-DateToday)+15,ABS(Option-2),1)*DF130*8)),0))</f>
        <v xml:space="preserve"> </v>
      </c>
      <c r="BF130" s="460" t="str">
        <f>IF($A130="N/A"," ",IF(OR(Dayrun=1,Dayrun=7,Dayrun=8,Dayrun=10,Dayrun=11),MAX(0,(_xll.xSPRDOPT(M130,($E130-'Pricing Inputs'!$X165*$D130),$CV130,0,($CQ130+IF(Smile=TRUE,VLOOKUP(MAX(-5,$H130-M130),Volsmile,2),0)),$CT130,$CU130,($A130-DateToday)+15,ABS(Option-2),1)*DF130*8)),0))</f>
        <v xml:space="preserve"> </v>
      </c>
      <c r="BG130" s="460" t="str">
        <f>IF($A130="N/A"," ",IF(OR(Dayrun&lt;=2,Dayrun&gt;=10),IF(OffPeakEx=TRUE,MAX(0,(_xll.xSPRDOPT(N130,($E130-'Pricing Inputs'!$X165*$D130),$CV130,0,($CQ130+IF(Smile=TRUE,VLOOKUP(MAX(-5,$H130-N130),Volsmile,2),0)),$CT130,$CU130,($A130-DateToday)+15,ABS(Option-2),1)*DF130*8)),0),0))</f>
        <v xml:space="preserve"> </v>
      </c>
      <c r="BH130" s="460" t="str">
        <f>IF($A130="N/A"," ",IF(OR(Dayrun=1,Dayrun=5,Dayrun=8,Dayrun=11),MAX(0,(_xll.xSPRDOPT(O130,($E130-'Pricing Inputs'!$X165*$D130),$CV130,0,($CQ130+IF(Smile=TRUE,VLOOKUP(MAX(-5,$H130-O130),Volsmile,2),0)),$CT130,$CU130,($A130-DateToday)+15,ABS(Option-2),1)*DG130*8)),0))</f>
        <v xml:space="preserve"> </v>
      </c>
      <c r="BI130" s="460" t="str">
        <f>IF($A130="N/A"," ",IF(OR(Dayrun=1,Dayrun=8,Dayrun=11),MAX(0,(_xll.xSPRDOPT(P130,($E130-'Pricing Inputs'!$X165*$D130),$CV130,0,($CQ130+IF(Smile=TRUE,VLOOKUP(MAX(-5,$H130-P130),Volsmile,2),0)),$CT130,$CU130,($A130-DateToday)+15,ABS(Option-2),1)*DG130*8)),0))</f>
        <v xml:space="preserve"> </v>
      </c>
      <c r="BJ130" s="462" t="str">
        <f>IF($A130="N/A"," ",IF(OR(Dayrun&lt;=2,Dayrun&gt;=11),IF(OffPeakEx=TRUE,MAX(0,(_xll.xSPRDOPT(Q130,($E130-'Pricing Inputs'!$X165*$D130),$CV130,0,($CQ130+IF(Smile=TRUE,VLOOKUP(MAX(-5,$H130-Q130),Volsmile,2),0)),$CT130,$CU130,($A130-DateToday)+15,ABS(Option-2),1)*DG130*8)),0),0))</f>
        <v xml:space="preserve"> </v>
      </c>
      <c r="BK130" s="358" t="str">
        <f t="shared" si="91"/>
        <v xml:space="preserve"> </v>
      </c>
      <c r="BL130" s="359" t="str">
        <f t="shared" si="92"/>
        <v xml:space="preserve"> </v>
      </c>
      <c r="BM130" s="359" t="str">
        <f t="shared" si="93"/>
        <v xml:space="preserve"> </v>
      </c>
      <c r="BN130" s="359" t="str">
        <f t="shared" si="94"/>
        <v xml:space="preserve"> </v>
      </c>
      <c r="BO130" s="359" t="str">
        <f t="shared" si="95"/>
        <v xml:space="preserve"> </v>
      </c>
      <c r="BP130" s="359" t="str">
        <f t="shared" si="96"/>
        <v xml:space="preserve"> </v>
      </c>
      <c r="BQ130" s="359" t="str">
        <f t="shared" si="97"/>
        <v xml:space="preserve"> </v>
      </c>
      <c r="BR130" s="359" t="str">
        <f t="shared" si="98"/>
        <v xml:space="preserve"> </v>
      </c>
      <c r="BS130" s="360" t="str">
        <f t="shared" si="99"/>
        <v xml:space="preserve"> </v>
      </c>
      <c r="BT130" s="361" t="str">
        <f t="shared" si="100"/>
        <v xml:space="preserve"> </v>
      </c>
      <c r="BU130" s="362" t="str">
        <f t="shared" si="101"/>
        <v xml:space="preserve"> </v>
      </c>
      <c r="BV130" s="362" t="str">
        <f t="shared" si="102"/>
        <v xml:space="preserve"> </v>
      </c>
      <c r="BW130" s="362" t="str">
        <f t="shared" si="103"/>
        <v xml:space="preserve"> </v>
      </c>
      <c r="BX130" s="362" t="str">
        <f t="shared" si="104"/>
        <v xml:space="preserve"> </v>
      </c>
      <c r="BY130" s="362" t="str">
        <f t="shared" si="105"/>
        <v xml:space="preserve"> </v>
      </c>
      <c r="BZ130" s="362" t="str">
        <f t="shared" si="106"/>
        <v xml:space="preserve"> </v>
      </c>
      <c r="CA130" s="362" t="str">
        <f t="shared" si="107"/>
        <v xml:space="preserve"> </v>
      </c>
      <c r="CB130" s="363" t="str">
        <f t="shared" si="108"/>
        <v xml:space="preserve"> </v>
      </c>
      <c r="CC130" s="366" t="str">
        <f t="shared" si="109"/>
        <v xml:space="preserve"> </v>
      </c>
      <c r="CD130" s="367" t="str">
        <f t="shared" si="110"/>
        <v xml:space="preserve"> </v>
      </c>
      <c r="CE130" s="367" t="str">
        <f t="shared" si="111"/>
        <v xml:space="preserve"> </v>
      </c>
      <c r="CF130" s="367" t="str">
        <f t="shared" si="112"/>
        <v xml:space="preserve"> </v>
      </c>
      <c r="CG130" s="367" t="str">
        <f t="shared" si="113"/>
        <v xml:space="preserve"> </v>
      </c>
      <c r="CH130" s="367" t="str">
        <f t="shared" si="114"/>
        <v xml:space="preserve"> </v>
      </c>
      <c r="CI130" s="367" t="str">
        <f t="shared" si="115"/>
        <v xml:space="preserve"> </v>
      </c>
      <c r="CJ130" s="367" t="str">
        <f t="shared" si="116"/>
        <v xml:space="preserve"> </v>
      </c>
      <c r="CK130" s="368" t="str">
        <f t="shared" si="117"/>
        <v xml:space="preserve"> </v>
      </c>
      <c r="CL130" s="369" t="str">
        <f t="shared" si="118"/>
        <v xml:space="preserve"> </v>
      </c>
      <c r="CM130" s="370" t="str">
        <f t="shared" si="165"/>
        <v xml:space="preserve"> </v>
      </c>
      <c r="CN130" s="370" t="str">
        <f t="shared" si="166"/>
        <v xml:space="preserve"> </v>
      </c>
      <c r="CO130" s="370" t="str">
        <f t="shared" si="167"/>
        <v xml:space="preserve"> </v>
      </c>
      <c r="CP130" s="370" t="str">
        <f t="shared" si="168"/>
        <v xml:space="preserve"> </v>
      </c>
      <c r="CQ130" s="370" t="str">
        <f t="shared" si="169"/>
        <v xml:space="preserve"> </v>
      </c>
      <c r="CR130" s="370" t="str">
        <f t="shared" si="119"/>
        <v xml:space="preserve"> </v>
      </c>
      <c r="CS130" s="370" t="str">
        <f t="shared" si="120"/>
        <v xml:space="preserve"> </v>
      </c>
      <c r="CT130" s="370" t="str">
        <f t="shared" si="121"/>
        <v xml:space="preserve"> </v>
      </c>
      <c r="CU130" s="370" t="str">
        <f>IF($A130="N/A"," ",IF('Pricing Inputs'!$AR$23=TRUE,Inputs!$S$22,VLOOKUP($A130,CorrelationTable,2,FALSE)))</f>
        <v xml:space="preserve"> </v>
      </c>
      <c r="CV130" s="371" t="str">
        <f>IF($A130="N/A"," ",F130+G130+(D130*('Pricing Inputs'!X165)))</f>
        <v xml:space="preserve"> </v>
      </c>
      <c r="CW130" s="372" t="str">
        <f>IF($A130="N/A"," ",IF(PV=1,0,'Pricing Inputs'!Y165))</f>
        <v xml:space="preserve"> </v>
      </c>
      <c r="CX130" s="373" t="str">
        <f t="shared" si="122"/>
        <v xml:space="preserve"> </v>
      </c>
      <c r="CY130" s="417" t="str">
        <f>IF($A130="N/A"," ",(IF(MONTH(A130)&gt;=4,IF(MONTH(A130)&lt;=10,Inputs!$S$26,Inputs!$S$27),Inputs!$S$27))*$CX130)</f>
        <v xml:space="preserve"> </v>
      </c>
      <c r="CZ130" s="374" t="str">
        <f t="shared" si="170"/>
        <v xml:space="preserve"> </v>
      </c>
      <c r="DA130" s="446" t="str">
        <f t="shared" si="171"/>
        <v xml:space="preserve"> </v>
      </c>
      <c r="DB130" s="375" t="str">
        <f t="shared" si="172"/>
        <v xml:space="preserve"> </v>
      </c>
      <c r="DC130" s="375" t="str">
        <f t="shared" si="173"/>
        <v xml:space="preserve"> </v>
      </c>
      <c r="DD130" s="376" t="str">
        <f t="shared" si="174"/>
        <v xml:space="preserve"> </v>
      </c>
      <c r="DE130" s="377" t="str">
        <f t="shared" si="175"/>
        <v xml:space="preserve"> </v>
      </c>
      <c r="DF130" s="378" t="str">
        <f t="shared" si="176"/>
        <v xml:space="preserve"> </v>
      </c>
      <c r="DG130" s="379" t="str">
        <f t="shared" si="177"/>
        <v xml:space="preserve"> </v>
      </c>
      <c r="DH130" s="380" t="str">
        <f>IF($A130="N/A"," ",IF(Option=1,$D130*Inputs!$S$15*SUM(AS130:BA130),0))</f>
        <v xml:space="preserve"> </v>
      </c>
      <c r="DI130" s="381" t="str">
        <f>IF($A130="N/A"," ",IF(Option=1,$D130*Inputs!$S$16*SUM(AS130:BA130),0))</f>
        <v xml:space="preserve"> </v>
      </c>
      <c r="DJ130" s="463" t="str">
        <f t="shared" si="178"/>
        <v xml:space="preserve"> </v>
      </c>
      <c r="DK130" s="463" t="str">
        <f t="shared" si="179"/>
        <v xml:space="preserve"> </v>
      </c>
      <c r="DL130" s="463" t="str">
        <f t="shared" si="180"/>
        <v xml:space="preserve"> </v>
      </c>
      <c r="DM130" s="463" t="str">
        <f t="shared" si="181"/>
        <v xml:space="preserve"> </v>
      </c>
    </row>
    <row r="131" spans="1:117" x14ac:dyDescent="0.2">
      <c r="A131" s="343" t="str">
        <f>IF(A130="N/A","N/A",IF(EDATE(A130,1)&gt;Inputs!$S$5,"N/A",EDATE(A130,1)))</f>
        <v>N/A</v>
      </c>
      <c r="B131" s="344" t="str">
        <f t="shared" si="123"/>
        <v xml:space="preserve"> </v>
      </c>
      <c r="C131" s="345" t="str">
        <f t="shared" si="124"/>
        <v xml:space="preserve"> </v>
      </c>
      <c r="D131" s="346" t="str">
        <f t="shared" si="125"/>
        <v xml:space="preserve"> </v>
      </c>
      <c r="E131" s="347" t="str">
        <f t="shared" si="126"/>
        <v xml:space="preserve"> </v>
      </c>
      <c r="F131" s="348" t="str">
        <f t="shared" si="127"/>
        <v xml:space="preserve"> </v>
      </c>
      <c r="G131" s="348" t="str">
        <f>IF(A131="N/A"," ",Perstart/VLOOKUP(Dayrun,'Pricing Inputs'!$AQ$4:$AS$14,3)/(CY131/CX131))</f>
        <v xml:space="preserve"> </v>
      </c>
      <c r="H131" s="349" t="str">
        <f t="shared" si="128"/>
        <v xml:space="preserve"> </v>
      </c>
      <c r="I131" s="350" t="str">
        <f t="shared" si="129"/>
        <v xml:space="preserve"> </v>
      </c>
      <c r="J131" s="351" t="str">
        <f t="shared" si="130"/>
        <v xml:space="preserve"> </v>
      </c>
      <c r="K131" s="351" t="str">
        <f t="shared" si="131"/>
        <v xml:space="preserve"> </v>
      </c>
      <c r="L131" s="351" t="str">
        <f t="shared" si="132"/>
        <v xml:space="preserve"> </v>
      </c>
      <c r="M131" s="351" t="str">
        <f t="shared" si="133"/>
        <v xml:space="preserve"> </v>
      </c>
      <c r="N131" s="351" t="str">
        <f t="shared" si="134"/>
        <v xml:space="preserve"> </v>
      </c>
      <c r="O131" s="351" t="str">
        <f t="shared" si="135"/>
        <v xml:space="preserve"> </v>
      </c>
      <c r="P131" s="351" t="str">
        <f t="shared" si="136"/>
        <v xml:space="preserve"> </v>
      </c>
      <c r="Q131" s="352" t="str">
        <f t="shared" si="137"/>
        <v xml:space="preserve"> </v>
      </c>
      <c r="R131" s="353" t="str">
        <f t="shared" si="138"/>
        <v xml:space="preserve"> </v>
      </c>
      <c r="S131" s="347" t="str">
        <f t="shared" si="139"/>
        <v xml:space="preserve"> </v>
      </c>
      <c r="T131" s="347" t="str">
        <f t="shared" si="140"/>
        <v xml:space="preserve"> </v>
      </c>
      <c r="U131" s="347" t="str">
        <f t="shared" si="141"/>
        <v xml:space="preserve"> </v>
      </c>
      <c r="V131" s="347" t="str">
        <f t="shared" si="142"/>
        <v xml:space="preserve"> </v>
      </c>
      <c r="W131" s="347" t="str">
        <f t="shared" si="143"/>
        <v xml:space="preserve"> </v>
      </c>
      <c r="X131" s="347" t="str">
        <f t="shared" si="144"/>
        <v xml:space="preserve"> </v>
      </c>
      <c r="Y131" s="347" t="str">
        <f t="shared" si="145"/>
        <v xml:space="preserve"> </v>
      </c>
      <c r="Z131" s="354" t="str">
        <f t="shared" si="146"/>
        <v xml:space="preserve"> </v>
      </c>
      <c r="AA131" s="350" t="str">
        <f>IF($A131="N/A"," ",IF(Dayrun&gt;=3,(MAX(0,(_xll.xSPRDOPT(I131,($E131-'Pricing Inputs'!$X166*$D131),$CV131,0,($CN131+IF(Smile=TRUE,VLOOKUP(MAX(-5,$H131-I131),Volsmile,2),0)),$CT131,$CU131,($A131-DateToday)+15,ABS(Option-2),0)-R131))),0))</f>
        <v xml:space="preserve"> </v>
      </c>
      <c r="AB131" s="351" t="str">
        <f>IF($A131="N/A"," ",IF(Dayrun&gt;=6,MAX(0,(_xll.xSPRDOPT(J131,($E131-'Pricing Inputs'!$X166*$D131),$CV131,0,($CN131+IF(Smile=TRUE,VLOOKUP(MAX(-5,$H131-J131),Volsmile,2),0)),$CT131,$CU131,($A131-DateToday)+15,ABS(Option-2),0)-S131)),0))</f>
        <v xml:space="preserve"> </v>
      </c>
      <c r="AC131" s="351" t="str">
        <f>IF($A131="N/A"," ",IF(OR(Dayrun&lt;=2,Dayrun&gt;=9),IF(OffPeakEx=TRUE,MAX(0,(_xll.xSPRDOPT(K131,($E131-'Pricing Inputs'!$X166*$D131),$CV131,0,($CQ131+IF(Smile=TRUE,VLOOKUP(MAX(-5,$H131-K131),Volsmile,2),0)),$CT131,$CU131,($A131-DateToday)+15,ABS(Option-2),0)-T131)),0),0))</f>
        <v xml:space="preserve"> </v>
      </c>
      <c r="AD131" s="351" t="str">
        <f>IF($A131="N/A"," ",IF(OR(Dayrun=1,Dayrun=4,Dayrun=5,Dayrun=7,Dayrun=8,Dayrun=10,Dayrun=11),MAX(0,(_xll.xSPRDOPT(L131,($E131-'Pricing Inputs'!$X166*$D131),$CV131,0,($CQ131+IF(Smile=TRUE,VLOOKUP(MAX(-5,$H131-L131),Volsmile,2),0)),$CT131,$CU131,($A131-DateToday)+15,ABS(Option-2),0)-U131)),0))</f>
        <v xml:space="preserve"> </v>
      </c>
      <c r="AE131" s="351" t="str">
        <f>IF($A131="N/A"," ",IF(OR(Dayrun=1,Dayrun=7,Dayrun=8,Dayrun=10,Dayrun=11),MAX(0,(_xll.xSPRDOPT(M131,($E131-'Pricing Inputs'!$X166*$D131),$CV131,0,($CQ131+IF(Smile=TRUE,VLOOKUP(MAX(-5,$H131-M131),Volsmile,2),0)),$CT131,$CU131,($A131-DateToday)+15,ABS(Option-2),0)-V131)),0))</f>
        <v xml:space="preserve"> </v>
      </c>
      <c r="AF131" s="351" t="str">
        <f>IF($A131="N/A"," ",IF(OR(Dayrun&lt;=2,Dayrun&gt;=10),IF(OffPeakEx=TRUE,MAX(0,(_xll.xSPRDOPT(N131,($E131-'Pricing Inputs'!$X166*$D131),$CV131,0,($CQ131+IF(Smile=TRUE,VLOOKUP(MAX(-5,$H131-N131),Volsmile,2),0)),$CT131,$CU131,($A131-DateToday)+15,ABS(Option-2),0)-W131)),0),0))</f>
        <v xml:space="preserve"> </v>
      </c>
      <c r="AG131" s="351" t="str">
        <f>IF($A131="N/A"," ",IF(OR(Dayrun=1,Dayrun=5,Dayrun=8,Dayrun=11),MAX(0,(_xll.xSPRDOPT(O131,($E131-'Pricing Inputs'!$X166*$D131),$CV131,0,($CQ131+IF(Smile=TRUE,VLOOKUP(MAX(-5,$H131-O131),Volsmile,2),0)),$CT131,$CU131,($A131-DateToday)+15,ABS(Option-2),0)-X131)),0))</f>
        <v xml:space="preserve"> </v>
      </c>
      <c r="AH131" s="351" t="str">
        <f>IF($A131="N/A"," ",IF(OR(Dayrun=1,Dayrun=8,Dayrun=11),MAX(0,(_xll.xSPRDOPT(P131,($E131-'Pricing Inputs'!$X166*$D131),$CV131,0,($CQ131+IF(Smile=TRUE,VLOOKUP(MAX(-5,$H131-P131),Volsmile,2),0)),$CT131,$CU131,($A131-DateToday)+15,ABS(Option-2),0)-Y131)),0))</f>
        <v xml:space="preserve"> </v>
      </c>
      <c r="AI131" s="351" t="str">
        <f>IF($A131="N/A"," ",IF(OR(Dayrun&lt;=2,Dayrun&gt;=11),IF(OffPeakEx=TRUE,MAX(0,(_xll.xSPRDOPT(Q131,($E131-'Pricing Inputs'!$X166*$D131),$CV131,0,($CQ131+IF(Smile=TRUE,VLOOKUP(MAX(-5,$H131-Q131),Volsmile,2),0)),$CT131,$CU131,($A131-DateToday)+15,ABS(Option-2),0)-Z131)),0),0))</f>
        <v xml:space="preserve"> </v>
      </c>
      <c r="AJ131" s="355" t="str">
        <f t="shared" si="147"/>
        <v xml:space="preserve"> </v>
      </c>
      <c r="AK131" s="356" t="str">
        <f t="shared" si="148"/>
        <v xml:space="preserve"> </v>
      </c>
      <c r="AL131" s="356" t="str">
        <f t="shared" si="149"/>
        <v xml:space="preserve"> </v>
      </c>
      <c r="AM131" s="356" t="str">
        <f t="shared" si="150"/>
        <v xml:space="preserve"> </v>
      </c>
      <c r="AN131" s="356" t="str">
        <f t="shared" si="151"/>
        <v xml:space="preserve"> </v>
      </c>
      <c r="AO131" s="356" t="str">
        <f t="shared" si="152"/>
        <v xml:space="preserve"> </v>
      </c>
      <c r="AP131" s="356" t="str">
        <f t="shared" si="153"/>
        <v xml:space="preserve"> </v>
      </c>
      <c r="AQ131" s="356" t="str">
        <f t="shared" si="154"/>
        <v xml:space="preserve"> </v>
      </c>
      <c r="AR131" s="357" t="str">
        <f t="shared" si="155"/>
        <v xml:space="preserve"> </v>
      </c>
      <c r="AS131" s="364" t="str">
        <f t="shared" si="156"/>
        <v xml:space="preserve"> </v>
      </c>
      <c r="AT131" s="364" t="str">
        <f t="shared" si="157"/>
        <v xml:space="preserve"> </v>
      </c>
      <c r="AU131" s="364" t="str">
        <f t="shared" si="158"/>
        <v xml:space="preserve"> </v>
      </c>
      <c r="AV131" s="364" t="str">
        <f t="shared" si="159"/>
        <v xml:space="preserve"> </v>
      </c>
      <c r="AW131" s="364" t="str">
        <f t="shared" si="160"/>
        <v xml:space="preserve"> </v>
      </c>
      <c r="AX131" s="364" t="str">
        <f t="shared" si="161"/>
        <v xml:space="preserve"> </v>
      </c>
      <c r="AY131" s="364" t="str">
        <f t="shared" si="162"/>
        <v xml:space="preserve"> </v>
      </c>
      <c r="AZ131" s="364" t="str">
        <f t="shared" si="163"/>
        <v xml:space="preserve"> </v>
      </c>
      <c r="BA131" s="365" t="str">
        <f t="shared" si="164"/>
        <v xml:space="preserve"> </v>
      </c>
      <c r="BB131" s="461" t="str">
        <f>IF($A131="N/A"," ",IF(Dayrun&gt;=3,(MAX(0,(_xll.xSPRDOPT(I131,($E131-'Pricing Inputs'!$X166*$D131),$CV131,0,($CN131+IF(Smile=TRUE,VLOOKUP(MAX(-5,$H131-I131),Volsmile,2),0)),$CT131,$CU131,($A131-DateToday)+15,ABS(Option-2),1)*DE131*8))),0))</f>
        <v xml:space="preserve"> </v>
      </c>
      <c r="BC131" s="460" t="str">
        <f>IF($A131="N/A"," ",IF(Dayrun&gt;=6,MAX(0,(_xll.xSPRDOPT(J131,($E131-'Pricing Inputs'!$X166*$D131),$CV131,0,($CN131+IF(Smile=TRUE,VLOOKUP(MAX(-5,$H131-J131),Volsmile,2),0)),$CT131,$CU131,($A131-DateToday)+15,ABS(Option-2),1)*DE131*8)),0))</f>
        <v xml:space="preserve"> </v>
      </c>
      <c r="BD131" s="460" t="str">
        <f>IF($A131="N/A"," ",IF(OR(Dayrun&lt;=2,Dayrun&gt;=9),IF(OffPeakEx=TRUE,MAX(0,(_xll.xSPRDOPT(K131,($E131-'Pricing Inputs'!$X166*$D131),$CV131,0,($CQ131+IF(Smile=TRUE,VLOOKUP(MAX(-5,$H131-K131),Volsmile,2),0)),$CT131,$CU131,($A131-DateToday)+15,ABS(Option-2),1)*DE131*8)),0),0))</f>
        <v xml:space="preserve"> </v>
      </c>
      <c r="BE131" s="460" t="str">
        <f>IF($A131="N/A"," ",IF(OR(Dayrun=1,Dayrun=4,Dayrun=5,Dayrun=7,Dayrun=8,Dayrun=10,Dayrun=11),MAX(0,(_xll.xSPRDOPT(L131,($E131-'Pricing Inputs'!$X166*$D131),$CV131,0,($CQ131+IF(Smile=TRUE,VLOOKUP(MAX(-5,$H131-L131),Volsmile,2),0)),$CT131,$CU131,($A131-DateToday)+15,ABS(Option-2),1)*DF131*8)),0))</f>
        <v xml:space="preserve"> </v>
      </c>
      <c r="BF131" s="460" t="str">
        <f>IF($A131="N/A"," ",IF(OR(Dayrun=1,Dayrun=7,Dayrun=8,Dayrun=10,Dayrun=11),MAX(0,(_xll.xSPRDOPT(M131,($E131-'Pricing Inputs'!$X166*$D131),$CV131,0,($CQ131+IF(Smile=TRUE,VLOOKUP(MAX(-5,$H131-M131),Volsmile,2),0)),$CT131,$CU131,($A131-DateToday)+15,ABS(Option-2),1)*DF131*8)),0))</f>
        <v xml:space="preserve"> </v>
      </c>
      <c r="BG131" s="460" t="str">
        <f>IF($A131="N/A"," ",IF(OR(Dayrun&lt;=2,Dayrun&gt;=10),IF(OffPeakEx=TRUE,MAX(0,(_xll.xSPRDOPT(N131,($E131-'Pricing Inputs'!$X166*$D131),$CV131,0,($CQ131+IF(Smile=TRUE,VLOOKUP(MAX(-5,$H131-N131),Volsmile,2),0)),$CT131,$CU131,($A131-DateToday)+15,ABS(Option-2),1)*DF131*8)),0),0))</f>
        <v xml:space="preserve"> </v>
      </c>
      <c r="BH131" s="460" t="str">
        <f>IF($A131="N/A"," ",IF(OR(Dayrun=1,Dayrun=5,Dayrun=8,Dayrun=11),MAX(0,(_xll.xSPRDOPT(O131,($E131-'Pricing Inputs'!$X166*$D131),$CV131,0,($CQ131+IF(Smile=TRUE,VLOOKUP(MAX(-5,$H131-O131),Volsmile,2),0)),$CT131,$CU131,($A131-DateToday)+15,ABS(Option-2),1)*DG131*8)),0))</f>
        <v xml:space="preserve"> </v>
      </c>
      <c r="BI131" s="460" t="str">
        <f>IF($A131="N/A"," ",IF(OR(Dayrun=1,Dayrun=8,Dayrun=11),MAX(0,(_xll.xSPRDOPT(P131,($E131-'Pricing Inputs'!$X166*$D131),$CV131,0,($CQ131+IF(Smile=TRUE,VLOOKUP(MAX(-5,$H131-P131),Volsmile,2),0)),$CT131,$CU131,($A131-DateToday)+15,ABS(Option-2),1)*DG131*8)),0))</f>
        <v xml:space="preserve"> </v>
      </c>
      <c r="BJ131" s="462" t="str">
        <f>IF($A131="N/A"," ",IF(OR(Dayrun&lt;=2,Dayrun&gt;=11),IF(OffPeakEx=TRUE,MAX(0,(_xll.xSPRDOPT(Q131,($E131-'Pricing Inputs'!$X166*$D131),$CV131,0,($CQ131+IF(Smile=TRUE,VLOOKUP(MAX(-5,$H131-Q131),Volsmile,2),0)),$CT131,$CU131,($A131-DateToday)+15,ABS(Option-2),1)*DG131*8)),0),0))</f>
        <v xml:space="preserve"> </v>
      </c>
      <c r="BK131" s="358" t="str">
        <f t="shared" si="91"/>
        <v xml:space="preserve"> </v>
      </c>
      <c r="BL131" s="359" t="str">
        <f t="shared" si="92"/>
        <v xml:space="preserve"> </v>
      </c>
      <c r="BM131" s="359" t="str">
        <f t="shared" si="93"/>
        <v xml:space="preserve"> </v>
      </c>
      <c r="BN131" s="359" t="str">
        <f t="shared" si="94"/>
        <v xml:space="preserve"> </v>
      </c>
      <c r="BO131" s="359" t="str">
        <f t="shared" si="95"/>
        <v xml:space="preserve"> </v>
      </c>
      <c r="BP131" s="359" t="str">
        <f t="shared" si="96"/>
        <v xml:space="preserve"> </v>
      </c>
      <c r="BQ131" s="359" t="str">
        <f t="shared" si="97"/>
        <v xml:space="preserve"> </v>
      </c>
      <c r="BR131" s="359" t="str">
        <f t="shared" si="98"/>
        <v xml:space="preserve"> </v>
      </c>
      <c r="BS131" s="360" t="str">
        <f t="shared" si="99"/>
        <v xml:space="preserve"> </v>
      </c>
      <c r="BT131" s="361" t="str">
        <f t="shared" si="100"/>
        <v xml:space="preserve"> </v>
      </c>
      <c r="BU131" s="362" t="str">
        <f t="shared" si="101"/>
        <v xml:space="preserve"> </v>
      </c>
      <c r="BV131" s="362" t="str">
        <f t="shared" si="102"/>
        <v xml:space="preserve"> </v>
      </c>
      <c r="BW131" s="362" t="str">
        <f t="shared" si="103"/>
        <v xml:space="preserve"> </v>
      </c>
      <c r="BX131" s="362" t="str">
        <f t="shared" si="104"/>
        <v xml:space="preserve"> </v>
      </c>
      <c r="BY131" s="362" t="str">
        <f t="shared" si="105"/>
        <v xml:space="preserve"> </v>
      </c>
      <c r="BZ131" s="362" t="str">
        <f t="shared" si="106"/>
        <v xml:space="preserve"> </v>
      </c>
      <c r="CA131" s="362" t="str">
        <f t="shared" si="107"/>
        <v xml:space="preserve"> </v>
      </c>
      <c r="CB131" s="363" t="str">
        <f t="shared" si="108"/>
        <v xml:space="preserve"> </v>
      </c>
      <c r="CC131" s="366" t="str">
        <f t="shared" si="109"/>
        <v xml:space="preserve"> </v>
      </c>
      <c r="CD131" s="367" t="str">
        <f t="shared" si="110"/>
        <v xml:space="preserve"> </v>
      </c>
      <c r="CE131" s="367" t="str">
        <f t="shared" si="111"/>
        <v xml:space="preserve"> </v>
      </c>
      <c r="CF131" s="367" t="str">
        <f t="shared" si="112"/>
        <v xml:space="preserve"> </v>
      </c>
      <c r="CG131" s="367" t="str">
        <f t="shared" si="113"/>
        <v xml:space="preserve"> </v>
      </c>
      <c r="CH131" s="367" t="str">
        <f t="shared" si="114"/>
        <v xml:space="preserve"> </v>
      </c>
      <c r="CI131" s="367" t="str">
        <f t="shared" si="115"/>
        <v xml:space="preserve"> </v>
      </c>
      <c r="CJ131" s="367" t="str">
        <f t="shared" si="116"/>
        <v xml:space="preserve"> </v>
      </c>
      <c r="CK131" s="368" t="str">
        <f t="shared" si="117"/>
        <v xml:space="preserve"> </v>
      </c>
      <c r="CL131" s="369" t="str">
        <f t="shared" si="118"/>
        <v xml:space="preserve"> </v>
      </c>
      <c r="CM131" s="370" t="str">
        <f t="shared" si="165"/>
        <v xml:space="preserve"> </v>
      </c>
      <c r="CN131" s="370" t="str">
        <f t="shared" si="166"/>
        <v xml:space="preserve"> </v>
      </c>
      <c r="CO131" s="370" t="str">
        <f t="shared" si="167"/>
        <v xml:space="preserve"> </v>
      </c>
      <c r="CP131" s="370" t="str">
        <f t="shared" si="168"/>
        <v xml:space="preserve"> </v>
      </c>
      <c r="CQ131" s="370" t="str">
        <f t="shared" si="169"/>
        <v xml:space="preserve"> </v>
      </c>
      <c r="CR131" s="370" t="str">
        <f t="shared" si="119"/>
        <v xml:space="preserve"> </v>
      </c>
      <c r="CS131" s="370" t="str">
        <f t="shared" si="120"/>
        <v xml:space="preserve"> </v>
      </c>
      <c r="CT131" s="370" t="str">
        <f t="shared" si="121"/>
        <v xml:space="preserve"> </v>
      </c>
      <c r="CU131" s="370" t="str">
        <f>IF($A131="N/A"," ",IF('Pricing Inputs'!$AR$23=TRUE,Inputs!$S$22,VLOOKUP($A131,CorrelationTable,2,FALSE)))</f>
        <v xml:space="preserve"> </v>
      </c>
      <c r="CV131" s="371" t="str">
        <f>IF($A131="N/A"," ",F131+G131+(D131*('Pricing Inputs'!X166)))</f>
        <v xml:space="preserve"> </v>
      </c>
      <c r="CW131" s="372" t="str">
        <f>IF($A131="N/A"," ",IF(PV=1,0,'Pricing Inputs'!Y166))</f>
        <v xml:space="preserve"> </v>
      </c>
      <c r="CX131" s="373" t="str">
        <f t="shared" si="122"/>
        <v xml:space="preserve"> </v>
      </c>
      <c r="CY131" s="417" t="str">
        <f>IF($A131="N/A"," ",(IF(MONTH(A131)&gt;=4,IF(MONTH(A131)&lt;=10,Inputs!$S$26,Inputs!$S$27),Inputs!$S$27))*$CX131)</f>
        <v xml:space="preserve"> </v>
      </c>
      <c r="CZ131" s="374" t="str">
        <f t="shared" si="170"/>
        <v xml:space="preserve"> </v>
      </c>
      <c r="DA131" s="446" t="str">
        <f t="shared" si="171"/>
        <v xml:space="preserve"> </v>
      </c>
      <c r="DB131" s="375" t="str">
        <f t="shared" si="172"/>
        <v xml:space="preserve"> </v>
      </c>
      <c r="DC131" s="375" t="str">
        <f t="shared" si="173"/>
        <v xml:space="preserve"> </v>
      </c>
      <c r="DD131" s="376" t="str">
        <f t="shared" si="174"/>
        <v xml:space="preserve"> </v>
      </c>
      <c r="DE131" s="377" t="str">
        <f t="shared" si="175"/>
        <v xml:space="preserve"> </v>
      </c>
      <c r="DF131" s="378" t="str">
        <f t="shared" si="176"/>
        <v xml:space="preserve"> </v>
      </c>
      <c r="DG131" s="379" t="str">
        <f t="shared" si="177"/>
        <v xml:space="preserve"> </v>
      </c>
      <c r="DH131" s="380" t="str">
        <f>IF($A131="N/A"," ",IF(Option=1,$D131*Inputs!$S$15*SUM(AS131:BA131),0))</f>
        <v xml:space="preserve"> </v>
      </c>
      <c r="DI131" s="381" t="str">
        <f>IF($A131="N/A"," ",IF(Option=1,$D131*Inputs!$S$16*SUM(AS131:BA131),0))</f>
        <v xml:space="preserve"> </v>
      </c>
      <c r="DJ131" s="463" t="str">
        <f t="shared" si="178"/>
        <v xml:space="preserve"> </v>
      </c>
      <c r="DK131" s="463" t="str">
        <f t="shared" si="179"/>
        <v xml:space="preserve"> </v>
      </c>
      <c r="DL131" s="463" t="str">
        <f t="shared" si="180"/>
        <v xml:space="preserve"> </v>
      </c>
      <c r="DM131" s="463" t="str">
        <f t="shared" si="181"/>
        <v xml:space="preserve"> </v>
      </c>
    </row>
    <row r="132" spans="1:117" x14ac:dyDescent="0.2">
      <c r="A132" s="343" t="str">
        <f>IF(A131="N/A","N/A",IF(EDATE(A131,1)&gt;Inputs!$S$5,"N/A",EDATE(A131,1)))</f>
        <v>N/A</v>
      </c>
      <c r="B132" s="344" t="str">
        <f t="shared" si="123"/>
        <v xml:space="preserve"> </v>
      </c>
      <c r="C132" s="345" t="str">
        <f t="shared" si="124"/>
        <v xml:space="preserve"> </v>
      </c>
      <c r="D132" s="346" t="str">
        <f t="shared" si="125"/>
        <v xml:space="preserve"> </v>
      </c>
      <c r="E132" s="347" t="str">
        <f t="shared" si="126"/>
        <v xml:space="preserve"> </v>
      </c>
      <c r="F132" s="348" t="str">
        <f t="shared" si="127"/>
        <v xml:space="preserve"> </v>
      </c>
      <c r="G132" s="348" t="str">
        <f>IF(A132="N/A"," ",Perstart/VLOOKUP(Dayrun,'Pricing Inputs'!$AQ$4:$AS$14,3)/(CY132/CX132))</f>
        <v xml:space="preserve"> </v>
      </c>
      <c r="H132" s="349" t="str">
        <f t="shared" si="128"/>
        <v xml:space="preserve"> </v>
      </c>
      <c r="I132" s="350" t="str">
        <f t="shared" si="129"/>
        <v xml:space="preserve"> </v>
      </c>
      <c r="J132" s="351" t="str">
        <f t="shared" si="130"/>
        <v xml:space="preserve"> </v>
      </c>
      <c r="K132" s="351" t="str">
        <f t="shared" si="131"/>
        <v xml:space="preserve"> </v>
      </c>
      <c r="L132" s="351" t="str">
        <f t="shared" si="132"/>
        <v xml:space="preserve"> </v>
      </c>
      <c r="M132" s="351" t="str">
        <f t="shared" si="133"/>
        <v xml:space="preserve"> </v>
      </c>
      <c r="N132" s="351" t="str">
        <f t="shared" si="134"/>
        <v xml:space="preserve"> </v>
      </c>
      <c r="O132" s="351" t="str">
        <f t="shared" si="135"/>
        <v xml:space="preserve"> </v>
      </c>
      <c r="P132" s="351" t="str">
        <f t="shared" si="136"/>
        <v xml:space="preserve"> </v>
      </c>
      <c r="Q132" s="352" t="str">
        <f t="shared" si="137"/>
        <v xml:space="preserve"> </v>
      </c>
      <c r="R132" s="353" t="str">
        <f t="shared" si="138"/>
        <v xml:space="preserve"> </v>
      </c>
      <c r="S132" s="347" t="str">
        <f t="shared" si="139"/>
        <v xml:space="preserve"> </v>
      </c>
      <c r="T132" s="347" t="str">
        <f t="shared" si="140"/>
        <v xml:space="preserve"> </v>
      </c>
      <c r="U132" s="347" t="str">
        <f t="shared" si="141"/>
        <v xml:space="preserve"> </v>
      </c>
      <c r="V132" s="347" t="str">
        <f t="shared" si="142"/>
        <v xml:space="preserve"> </v>
      </c>
      <c r="W132" s="347" t="str">
        <f t="shared" si="143"/>
        <v xml:space="preserve"> </v>
      </c>
      <c r="X132" s="347" t="str">
        <f t="shared" si="144"/>
        <v xml:space="preserve"> </v>
      </c>
      <c r="Y132" s="347" t="str">
        <f t="shared" si="145"/>
        <v xml:space="preserve"> </v>
      </c>
      <c r="Z132" s="354" t="str">
        <f t="shared" si="146"/>
        <v xml:space="preserve"> </v>
      </c>
      <c r="AA132" s="350" t="str">
        <f>IF($A132="N/A"," ",IF(Dayrun&gt;=3,(MAX(0,(_xll.xSPRDOPT(I132,($E132-'Pricing Inputs'!$X167*$D132),$CV132,0,($CN132+IF(Smile=TRUE,VLOOKUP(MAX(-5,$H132-I132),Volsmile,2),0)),$CT132,$CU132,($A132-DateToday)+15,ABS(Option-2),0)-R132))),0))</f>
        <v xml:space="preserve"> </v>
      </c>
      <c r="AB132" s="351" t="str">
        <f>IF($A132="N/A"," ",IF(Dayrun&gt;=6,MAX(0,(_xll.xSPRDOPT(J132,($E132-'Pricing Inputs'!$X167*$D132),$CV132,0,($CN132+IF(Smile=TRUE,VLOOKUP(MAX(-5,$H132-J132),Volsmile,2),0)),$CT132,$CU132,($A132-DateToday)+15,ABS(Option-2),0)-S132)),0))</f>
        <v xml:space="preserve"> </v>
      </c>
      <c r="AC132" s="351" t="str">
        <f>IF($A132="N/A"," ",IF(OR(Dayrun&lt;=2,Dayrun&gt;=9),IF(OffPeakEx=TRUE,MAX(0,(_xll.xSPRDOPT(K132,($E132-'Pricing Inputs'!$X167*$D132),$CV132,0,($CQ132+IF(Smile=TRUE,VLOOKUP(MAX(-5,$H132-K132),Volsmile,2),0)),$CT132,$CU132,($A132-DateToday)+15,ABS(Option-2),0)-T132)),0),0))</f>
        <v xml:space="preserve"> </v>
      </c>
      <c r="AD132" s="351" t="str">
        <f>IF($A132="N/A"," ",IF(OR(Dayrun=1,Dayrun=4,Dayrun=5,Dayrun=7,Dayrun=8,Dayrun=10,Dayrun=11),MAX(0,(_xll.xSPRDOPT(L132,($E132-'Pricing Inputs'!$X167*$D132),$CV132,0,($CQ132+IF(Smile=TRUE,VLOOKUP(MAX(-5,$H132-L132),Volsmile,2),0)),$CT132,$CU132,($A132-DateToday)+15,ABS(Option-2),0)-U132)),0))</f>
        <v xml:space="preserve"> </v>
      </c>
      <c r="AE132" s="351" t="str">
        <f>IF($A132="N/A"," ",IF(OR(Dayrun=1,Dayrun=7,Dayrun=8,Dayrun=10,Dayrun=11),MAX(0,(_xll.xSPRDOPT(M132,($E132-'Pricing Inputs'!$X167*$D132),$CV132,0,($CQ132+IF(Smile=TRUE,VLOOKUP(MAX(-5,$H132-M132),Volsmile,2),0)),$CT132,$CU132,($A132-DateToday)+15,ABS(Option-2),0)-V132)),0))</f>
        <v xml:space="preserve"> </v>
      </c>
      <c r="AF132" s="351" t="str">
        <f>IF($A132="N/A"," ",IF(OR(Dayrun&lt;=2,Dayrun&gt;=10),IF(OffPeakEx=TRUE,MAX(0,(_xll.xSPRDOPT(N132,($E132-'Pricing Inputs'!$X167*$D132),$CV132,0,($CQ132+IF(Smile=TRUE,VLOOKUP(MAX(-5,$H132-N132),Volsmile,2),0)),$CT132,$CU132,($A132-DateToday)+15,ABS(Option-2),0)-W132)),0),0))</f>
        <v xml:space="preserve"> </v>
      </c>
      <c r="AG132" s="351" t="str">
        <f>IF($A132="N/A"," ",IF(OR(Dayrun=1,Dayrun=5,Dayrun=8,Dayrun=11),MAX(0,(_xll.xSPRDOPT(O132,($E132-'Pricing Inputs'!$X167*$D132),$CV132,0,($CQ132+IF(Smile=TRUE,VLOOKUP(MAX(-5,$H132-O132),Volsmile,2),0)),$CT132,$CU132,($A132-DateToday)+15,ABS(Option-2),0)-X132)),0))</f>
        <v xml:space="preserve"> </v>
      </c>
      <c r="AH132" s="351" t="str">
        <f>IF($A132="N/A"," ",IF(OR(Dayrun=1,Dayrun=8,Dayrun=11),MAX(0,(_xll.xSPRDOPT(P132,($E132-'Pricing Inputs'!$X167*$D132),$CV132,0,($CQ132+IF(Smile=TRUE,VLOOKUP(MAX(-5,$H132-P132),Volsmile,2),0)),$CT132,$CU132,($A132-DateToday)+15,ABS(Option-2),0)-Y132)),0))</f>
        <v xml:space="preserve"> </v>
      </c>
      <c r="AI132" s="351" t="str">
        <f>IF($A132="N/A"," ",IF(OR(Dayrun&lt;=2,Dayrun&gt;=11),IF(OffPeakEx=TRUE,MAX(0,(_xll.xSPRDOPT(Q132,($E132-'Pricing Inputs'!$X167*$D132),$CV132,0,($CQ132+IF(Smile=TRUE,VLOOKUP(MAX(-5,$H132-Q132),Volsmile,2),0)),$CT132,$CU132,($A132-DateToday)+15,ABS(Option-2),0)-Z132)),0),0))</f>
        <v xml:space="preserve"> </v>
      </c>
      <c r="AJ132" s="355" t="str">
        <f t="shared" si="147"/>
        <v xml:space="preserve"> </v>
      </c>
      <c r="AK132" s="356" t="str">
        <f t="shared" si="148"/>
        <v xml:space="preserve"> </v>
      </c>
      <c r="AL132" s="356" t="str">
        <f t="shared" si="149"/>
        <v xml:space="preserve"> </v>
      </c>
      <c r="AM132" s="356" t="str">
        <f t="shared" si="150"/>
        <v xml:space="preserve"> </v>
      </c>
      <c r="AN132" s="356" t="str">
        <f t="shared" si="151"/>
        <v xml:space="preserve"> </v>
      </c>
      <c r="AO132" s="356" t="str">
        <f t="shared" si="152"/>
        <v xml:space="preserve"> </v>
      </c>
      <c r="AP132" s="356" t="str">
        <f t="shared" si="153"/>
        <v xml:space="preserve"> </v>
      </c>
      <c r="AQ132" s="356" t="str">
        <f t="shared" si="154"/>
        <v xml:space="preserve"> </v>
      </c>
      <c r="AR132" s="357" t="str">
        <f t="shared" si="155"/>
        <v xml:space="preserve"> </v>
      </c>
      <c r="AS132" s="364" t="str">
        <f t="shared" si="156"/>
        <v xml:space="preserve"> </v>
      </c>
      <c r="AT132" s="364" t="str">
        <f t="shared" si="157"/>
        <v xml:space="preserve"> </v>
      </c>
      <c r="AU132" s="364" t="str">
        <f t="shared" si="158"/>
        <v xml:space="preserve"> </v>
      </c>
      <c r="AV132" s="364" t="str">
        <f t="shared" si="159"/>
        <v xml:space="preserve"> </v>
      </c>
      <c r="AW132" s="364" t="str">
        <f t="shared" si="160"/>
        <v xml:space="preserve"> </v>
      </c>
      <c r="AX132" s="364" t="str">
        <f t="shared" si="161"/>
        <v xml:space="preserve"> </v>
      </c>
      <c r="AY132" s="364" t="str">
        <f t="shared" si="162"/>
        <v xml:space="preserve"> </v>
      </c>
      <c r="AZ132" s="364" t="str">
        <f t="shared" si="163"/>
        <v xml:space="preserve"> </v>
      </c>
      <c r="BA132" s="365" t="str">
        <f t="shared" si="164"/>
        <v xml:space="preserve"> </v>
      </c>
      <c r="BB132" s="461" t="str">
        <f>IF($A132="N/A"," ",IF(Dayrun&gt;=3,(MAX(0,(_xll.xSPRDOPT(I132,($E132-'Pricing Inputs'!$X167*$D132),$CV132,0,($CN132+IF(Smile=TRUE,VLOOKUP(MAX(-5,$H132-I132),Volsmile,2),0)),$CT132,$CU132,($A132-DateToday)+15,ABS(Option-2),1)*DE132*8))),0))</f>
        <v xml:space="preserve"> </v>
      </c>
      <c r="BC132" s="460" t="str">
        <f>IF($A132="N/A"," ",IF(Dayrun&gt;=6,MAX(0,(_xll.xSPRDOPT(J132,($E132-'Pricing Inputs'!$X167*$D132),$CV132,0,($CN132+IF(Smile=TRUE,VLOOKUP(MAX(-5,$H132-J132),Volsmile,2),0)),$CT132,$CU132,($A132-DateToday)+15,ABS(Option-2),1)*DE132*8)),0))</f>
        <v xml:space="preserve"> </v>
      </c>
      <c r="BD132" s="460" t="str">
        <f>IF($A132="N/A"," ",IF(OR(Dayrun&lt;=2,Dayrun&gt;=9),IF(OffPeakEx=TRUE,MAX(0,(_xll.xSPRDOPT(K132,($E132-'Pricing Inputs'!$X167*$D132),$CV132,0,($CQ132+IF(Smile=TRUE,VLOOKUP(MAX(-5,$H132-K132),Volsmile,2),0)),$CT132,$CU132,($A132-DateToday)+15,ABS(Option-2),1)*DE132*8)),0),0))</f>
        <v xml:space="preserve"> </v>
      </c>
      <c r="BE132" s="460" t="str">
        <f>IF($A132="N/A"," ",IF(OR(Dayrun=1,Dayrun=4,Dayrun=5,Dayrun=7,Dayrun=8,Dayrun=10,Dayrun=11),MAX(0,(_xll.xSPRDOPT(L132,($E132-'Pricing Inputs'!$X167*$D132),$CV132,0,($CQ132+IF(Smile=TRUE,VLOOKUP(MAX(-5,$H132-L132),Volsmile,2),0)),$CT132,$CU132,($A132-DateToday)+15,ABS(Option-2),1)*DF132*8)),0))</f>
        <v xml:space="preserve"> </v>
      </c>
      <c r="BF132" s="460" t="str">
        <f>IF($A132="N/A"," ",IF(OR(Dayrun=1,Dayrun=7,Dayrun=8,Dayrun=10,Dayrun=11),MAX(0,(_xll.xSPRDOPT(M132,($E132-'Pricing Inputs'!$X167*$D132),$CV132,0,($CQ132+IF(Smile=TRUE,VLOOKUP(MAX(-5,$H132-M132),Volsmile,2),0)),$CT132,$CU132,($A132-DateToday)+15,ABS(Option-2),1)*DF132*8)),0))</f>
        <v xml:space="preserve"> </v>
      </c>
      <c r="BG132" s="460" t="str">
        <f>IF($A132="N/A"," ",IF(OR(Dayrun&lt;=2,Dayrun&gt;=10),IF(OffPeakEx=TRUE,MAX(0,(_xll.xSPRDOPT(N132,($E132-'Pricing Inputs'!$X167*$D132),$CV132,0,($CQ132+IF(Smile=TRUE,VLOOKUP(MAX(-5,$H132-N132),Volsmile,2),0)),$CT132,$CU132,($A132-DateToday)+15,ABS(Option-2),1)*DF132*8)),0),0))</f>
        <v xml:space="preserve"> </v>
      </c>
      <c r="BH132" s="460" t="str">
        <f>IF($A132="N/A"," ",IF(OR(Dayrun=1,Dayrun=5,Dayrun=8,Dayrun=11),MAX(0,(_xll.xSPRDOPT(O132,($E132-'Pricing Inputs'!$X167*$D132),$CV132,0,($CQ132+IF(Smile=TRUE,VLOOKUP(MAX(-5,$H132-O132),Volsmile,2),0)),$CT132,$CU132,($A132-DateToday)+15,ABS(Option-2),1)*DG132*8)),0))</f>
        <v xml:space="preserve"> </v>
      </c>
      <c r="BI132" s="460" t="str">
        <f>IF($A132="N/A"," ",IF(OR(Dayrun=1,Dayrun=8,Dayrun=11),MAX(0,(_xll.xSPRDOPT(P132,($E132-'Pricing Inputs'!$X167*$D132),$CV132,0,($CQ132+IF(Smile=TRUE,VLOOKUP(MAX(-5,$H132-P132),Volsmile,2),0)),$CT132,$CU132,($A132-DateToday)+15,ABS(Option-2),1)*DG132*8)),0))</f>
        <v xml:space="preserve"> </v>
      </c>
      <c r="BJ132" s="462" t="str">
        <f>IF($A132="N/A"," ",IF(OR(Dayrun&lt;=2,Dayrun&gt;=11),IF(OffPeakEx=TRUE,MAX(0,(_xll.xSPRDOPT(Q132,($E132-'Pricing Inputs'!$X167*$D132),$CV132,0,($CQ132+IF(Smile=TRUE,VLOOKUP(MAX(-5,$H132-Q132),Volsmile,2),0)),$CT132,$CU132,($A132-DateToday)+15,ABS(Option-2),1)*DG132*8)),0),0))</f>
        <v xml:space="preserve"> </v>
      </c>
      <c r="BK132" s="358" t="str">
        <f t="shared" ref="BK132:BK195" si="182">IF($A132="N/A"," ",R132*$AS132)</f>
        <v xml:space="preserve"> </v>
      </c>
      <c r="BL132" s="359" t="str">
        <f t="shared" ref="BL132:BL195" si="183">IF($A132="N/A"," ",S132*$AT132)</f>
        <v xml:space="preserve"> </v>
      </c>
      <c r="BM132" s="359" t="str">
        <f t="shared" ref="BM132:BM195" si="184">IF($A132="N/A"," ",T132*$AU132)</f>
        <v xml:space="preserve"> </v>
      </c>
      <c r="BN132" s="359" t="str">
        <f t="shared" ref="BN132:BN195" si="185">IF($A132="N/A"," ",U132*$AV132)</f>
        <v xml:space="preserve"> </v>
      </c>
      <c r="BO132" s="359" t="str">
        <f t="shared" ref="BO132:BO195" si="186">IF($A132="N/A"," ",V132*$AW132)</f>
        <v xml:space="preserve"> </v>
      </c>
      <c r="BP132" s="359" t="str">
        <f t="shared" ref="BP132:BP195" si="187">IF($A132="N/A"," ",W132*$AX132)</f>
        <v xml:space="preserve"> </v>
      </c>
      <c r="BQ132" s="359" t="str">
        <f t="shared" ref="BQ132:BQ195" si="188">IF($A132="N/A"," ",X132*$AY132)</f>
        <v xml:space="preserve"> </v>
      </c>
      <c r="BR132" s="359" t="str">
        <f t="shared" ref="BR132:BR195" si="189">IF($A132="N/A"," ",Y132*$AZ132)</f>
        <v xml:space="preserve"> </v>
      </c>
      <c r="BS132" s="360" t="str">
        <f t="shared" ref="BS132:BS195" si="190">IF($A132="N/A"," ",Z132*$BA132)</f>
        <v xml:space="preserve"> </v>
      </c>
      <c r="BT132" s="361" t="str">
        <f t="shared" ref="BT132:BT195" si="191">IF($A132="N/A"," ",AA132*$AS132)</f>
        <v xml:space="preserve"> </v>
      </c>
      <c r="BU132" s="362" t="str">
        <f t="shared" ref="BU132:BU195" si="192">IF($A132="N/A"," ",AB132*$AT132)</f>
        <v xml:space="preserve"> </v>
      </c>
      <c r="BV132" s="362" t="str">
        <f t="shared" ref="BV132:BV195" si="193">IF($A132="N/A"," ",AC132*$AU132)</f>
        <v xml:space="preserve"> </v>
      </c>
      <c r="BW132" s="362" t="str">
        <f t="shared" ref="BW132:BW195" si="194">IF($A132="N/A"," ",AD132*$AV132)</f>
        <v xml:space="preserve"> </v>
      </c>
      <c r="BX132" s="362" t="str">
        <f t="shared" ref="BX132:BX195" si="195">IF($A132="N/A"," ",AE132*$AW132)</f>
        <v xml:space="preserve"> </v>
      </c>
      <c r="BY132" s="362" t="str">
        <f t="shared" ref="BY132:BY195" si="196">IF($A132="N/A"," ",AF132*$AX132)</f>
        <v xml:space="preserve"> </v>
      </c>
      <c r="BZ132" s="362" t="str">
        <f t="shared" ref="BZ132:BZ195" si="197">IF($A132="N/A"," ",AG132*$AY132)</f>
        <v xml:space="preserve"> </v>
      </c>
      <c r="CA132" s="362" t="str">
        <f t="shared" ref="CA132:CA195" si="198">IF($A132="N/A"," ",AH132*$AZ132)</f>
        <v xml:space="preserve"> </v>
      </c>
      <c r="CB132" s="363" t="str">
        <f t="shared" ref="CB132:CB195" si="199">IF($A132="N/A"," ",AI132*$BA132)</f>
        <v xml:space="preserve"> </v>
      </c>
      <c r="CC132" s="366" t="str">
        <f t="shared" ref="CC132:CC195" si="200">IF($A132="N/A"," ",AJ132*$AS132)</f>
        <v xml:space="preserve"> </v>
      </c>
      <c r="CD132" s="367" t="str">
        <f t="shared" ref="CD132:CD195" si="201">IF($A132="N/A"," ",AK132*$AT132)</f>
        <v xml:space="preserve"> </v>
      </c>
      <c r="CE132" s="367" t="str">
        <f t="shared" ref="CE132:CE195" si="202">IF($A132="N/A"," ",AL132*$AU132)</f>
        <v xml:space="preserve"> </v>
      </c>
      <c r="CF132" s="367" t="str">
        <f t="shared" ref="CF132:CF195" si="203">IF($A132="N/A"," ",AM132*$AV132)</f>
        <v xml:space="preserve"> </v>
      </c>
      <c r="CG132" s="367" t="str">
        <f t="shared" ref="CG132:CG195" si="204">IF($A132="N/A"," ",AN132*$AW132)</f>
        <v xml:space="preserve"> </v>
      </c>
      <c r="CH132" s="367" t="str">
        <f t="shared" ref="CH132:CH195" si="205">IF($A132="N/A"," ",AO132*$AX132)</f>
        <v xml:space="preserve"> </v>
      </c>
      <c r="CI132" s="367" t="str">
        <f t="shared" ref="CI132:CI195" si="206">IF($A132="N/A"," ",AP132*$AY132)</f>
        <v xml:space="preserve"> </v>
      </c>
      <c r="CJ132" s="367" t="str">
        <f t="shared" ref="CJ132:CJ195" si="207">IF($A132="N/A"," ",AQ132*$AZ132)</f>
        <v xml:space="preserve"> </v>
      </c>
      <c r="CK132" s="368" t="str">
        <f t="shared" ref="CK132:CK195" si="208">IF($A132="N/A"," ",AR132*$BA132)</f>
        <v xml:space="preserve"> </v>
      </c>
      <c r="CL132" s="369" t="str">
        <f t="shared" ref="CL132:CL195" si="209">IF(A132="N/A"," ",(VLOOKUP(A132,PowerVolTable,(IF(VolBMO=2,7,IF(VolBMO=1,6,8))),FALSE)))</f>
        <v xml:space="preserve"> </v>
      </c>
      <c r="CM132" s="370" t="str">
        <f t="shared" si="165"/>
        <v xml:space="preserve"> </v>
      </c>
      <c r="CN132" s="370" t="str">
        <f t="shared" si="166"/>
        <v xml:space="preserve"> </v>
      </c>
      <c r="CO132" s="370" t="str">
        <f t="shared" si="167"/>
        <v xml:space="preserve"> </v>
      </c>
      <c r="CP132" s="370" t="str">
        <f t="shared" si="168"/>
        <v xml:space="preserve"> </v>
      </c>
      <c r="CQ132" s="370" t="str">
        <f t="shared" si="169"/>
        <v xml:space="preserve"> </v>
      </c>
      <c r="CR132" s="370" t="str">
        <f t="shared" ref="CR132:CR195" si="210">IF($A132="N/A"," ",(VLOOKUP($A132,GasVolTable,(IF(VolBMO=2,6,IF(VolBMO=1,7,5))),FALSE)))</f>
        <v xml:space="preserve"> </v>
      </c>
      <c r="CS132" s="370" t="str">
        <f t="shared" ref="CS132:CS195" si="211">IF($A132="N/A"," ",(VLOOKUP($A132,OmicronVol,(IF(VolBMO=2,3,IF(VolBMO=1,4,2))),FALSE)))</f>
        <v xml:space="preserve"> </v>
      </c>
      <c r="CT132" s="370" t="str">
        <f t="shared" ref="CT132:CT195" si="212">IF($A132="N/A"," ",(IF(DateToday&gt;$A132,$CS132,IF(VolType=1,((($CR132^2)*((($A132-1)-DateToday)/((EOMONTH($A132,0)+1)-DateToday-15)))+((($CS132)^2)*((15)/((EOMONTH($A132,0)+1)-DateToday-15))))^0.5,CR132))))</f>
        <v xml:space="preserve"> </v>
      </c>
      <c r="CU132" s="370" t="str">
        <f>IF($A132="N/A"," ",IF('Pricing Inputs'!$AR$23=TRUE,Inputs!$S$22,VLOOKUP($A132,CorrelationTable,2,FALSE)))</f>
        <v xml:space="preserve"> </v>
      </c>
      <c r="CV132" s="371" t="str">
        <f>IF($A132="N/A"," ",F132+G132+(D132*('Pricing Inputs'!X167)))</f>
        <v xml:space="preserve"> </v>
      </c>
      <c r="CW132" s="372" t="str">
        <f>IF($A132="N/A"," ",IF(PV=1,0,'Pricing Inputs'!Y167))</f>
        <v xml:space="preserve"> </v>
      </c>
      <c r="CX132" s="373" t="str">
        <f t="shared" ref="CX132:CX195" si="213">IF($A132="N/A"," ",(1+CW132/2)^(-2*((EOMONTH(A132,0)+20)-DateToday)/365.25))</f>
        <v xml:space="preserve"> </v>
      </c>
      <c r="CY132" s="417" t="str">
        <f>IF($A132="N/A"," ",(IF(MONTH(A132)&gt;=4,IF(MONTH(A132)&lt;=10,Inputs!$S$26,Inputs!$S$27),Inputs!$S$27))*$CX132)</f>
        <v xml:space="preserve"> </v>
      </c>
      <c r="CZ132" s="374" t="str">
        <f t="shared" si="170"/>
        <v xml:space="preserve"> </v>
      </c>
      <c r="DA132" s="446" t="str">
        <f t="shared" si="171"/>
        <v xml:space="preserve"> </v>
      </c>
      <c r="DB132" s="375" t="str">
        <f t="shared" si="172"/>
        <v xml:space="preserve"> </v>
      </c>
      <c r="DC132" s="375" t="str">
        <f t="shared" si="173"/>
        <v xml:space="preserve"> </v>
      </c>
      <c r="DD132" s="376" t="str">
        <f t="shared" si="174"/>
        <v xml:space="preserve"> </v>
      </c>
      <c r="DE132" s="377" t="str">
        <f t="shared" si="175"/>
        <v xml:space="preserve"> </v>
      </c>
      <c r="DF132" s="378" t="str">
        <f t="shared" si="176"/>
        <v xml:space="preserve"> </v>
      </c>
      <c r="DG132" s="379" t="str">
        <f t="shared" si="177"/>
        <v xml:space="preserve"> </v>
      </c>
      <c r="DH132" s="380" t="str">
        <f>IF($A132="N/A"," ",IF(Option=1,$D132*Inputs!$S$15*SUM(AS132:BA132),0))</f>
        <v xml:space="preserve"> </v>
      </c>
      <c r="DI132" s="381" t="str">
        <f>IF($A132="N/A"," ",IF(Option=1,$D132*Inputs!$S$16*SUM(AS132:BA132),0))</f>
        <v xml:space="preserve"> </v>
      </c>
      <c r="DJ132" s="463" t="str">
        <f t="shared" si="178"/>
        <v xml:space="preserve"> </v>
      </c>
      <c r="DK132" s="463" t="str">
        <f t="shared" si="179"/>
        <v xml:space="preserve"> </v>
      </c>
      <c r="DL132" s="463" t="str">
        <f t="shared" si="180"/>
        <v xml:space="preserve"> </v>
      </c>
      <c r="DM132" s="463" t="str">
        <f t="shared" si="181"/>
        <v xml:space="preserve"> </v>
      </c>
    </row>
    <row r="133" spans="1:117" x14ac:dyDescent="0.2">
      <c r="A133" s="343" t="str">
        <f>IF(A132="N/A","N/A",IF(EDATE(A132,1)&gt;Inputs!$S$5,"N/A",EDATE(A132,1)))</f>
        <v>N/A</v>
      </c>
      <c r="B133" s="344" t="str">
        <f t="shared" ref="B133:B196" si="214">IF(A133="N/A"," ",YEAR(A133))</f>
        <v xml:space="preserve"> </v>
      </c>
      <c r="C133" s="345" t="str">
        <f t="shared" ref="C133:C196" si="215">IF(A133="N/A"," ",VLOOKUP(A133,ScaledPrice,14))</f>
        <v xml:space="preserve"> </v>
      </c>
      <c r="D133" s="346" t="str">
        <f t="shared" ref="D133:D196" si="216">IF(A133="N/A"," ",(VLOOKUP(MONTH($A133),Hrtable,2))/1000)</f>
        <v xml:space="preserve"> </v>
      </c>
      <c r="E133" s="347" t="str">
        <f t="shared" ref="E133:E196" si="217">IF($A133="N/A"," ",(C133)*D133)</f>
        <v xml:space="preserve"> </v>
      </c>
      <c r="F133" s="348" t="str">
        <f t="shared" ref="F133:F196" si="218">IF(A133="N/A"," ",VOM*(1+VOMesc)^(YEAR(A133)-YEAR(Today)))</f>
        <v xml:space="preserve"> </v>
      </c>
      <c r="G133" s="348" t="str">
        <f>IF(A133="N/A"," ",Perstart/VLOOKUP(Dayrun,'Pricing Inputs'!$AQ$4:$AS$14,3)/(CY133/CX133))</f>
        <v xml:space="preserve"> </v>
      </c>
      <c r="H133" s="349" t="str">
        <f t="shared" ref="H133:H196" si="219">IF(A133="N/A"," ",SUM(E133:G133))</f>
        <v xml:space="preserve"> </v>
      </c>
      <c r="I133" s="350" t="str">
        <f t="shared" ref="I133:I196" si="220">VLOOKUP($A133,ScaledPrice,6)</f>
        <v xml:space="preserve"> </v>
      </c>
      <c r="J133" s="351" t="str">
        <f t="shared" ref="J133:J196" si="221">VLOOKUP($A133,ScaledPrice,10)</f>
        <v xml:space="preserve"> </v>
      </c>
      <c r="K133" s="351" t="str">
        <f t="shared" ref="K133:K196" si="222">VLOOKUP($A133,ScaledPrice,13)</f>
        <v xml:space="preserve"> </v>
      </c>
      <c r="L133" s="351" t="str">
        <f t="shared" ref="L133:L196" si="223">VLOOKUP($A133,ScaledPrice,7)</f>
        <v xml:space="preserve"> </v>
      </c>
      <c r="M133" s="351" t="str">
        <f t="shared" ref="M133:M196" si="224">VLOOKUP($A133,ScaledPrice,11)</f>
        <v xml:space="preserve"> </v>
      </c>
      <c r="N133" s="351" t="str">
        <f t="shared" ref="N133:N196" si="225">VLOOKUP($A133,ScaledPrice,13)</f>
        <v xml:space="preserve"> </v>
      </c>
      <c r="O133" s="351" t="str">
        <f t="shared" ref="O133:O196" si="226">VLOOKUP($A133,ScaledPrice,8)</f>
        <v xml:space="preserve"> </v>
      </c>
      <c r="P133" s="351" t="str">
        <f t="shared" ref="P133:P196" si="227">VLOOKUP($A133,ScaledPrice,12)</f>
        <v xml:space="preserve"> </v>
      </c>
      <c r="Q133" s="352" t="str">
        <f t="shared" ref="Q133:Q196" si="228">VLOOKUP($A133,ScaledPrice,13)</f>
        <v xml:space="preserve"> </v>
      </c>
      <c r="R133" s="353" t="str">
        <f t="shared" ref="R133:R196" si="229">IF($A133="N/A"," ",IF(Dayrun&gt;=3,IF(Option=1,MAX($I133-$H133,0),IF(Option=2,MAX($H133-$I133,0),0)),0))</f>
        <v xml:space="preserve"> </v>
      </c>
      <c r="S133" s="347" t="str">
        <f t="shared" ref="S133:S196" si="230">IF($A133="N/A"," ",IF(Dayrun&gt;=6,IF(Option=1,MAX($J133-H133,0),IF(Option=2,MAX(H133-$J133,0),0)),0))</f>
        <v xml:space="preserve"> </v>
      </c>
      <c r="T133" s="347" t="str">
        <f t="shared" ref="T133:T196" si="231">IF($A133="N/A"," ",IF(OR(Dayrun&lt;=2,Dayrun&gt;=9),IF(Option=1,MAX($K133-$H133,0),IF(Option=2,MAX($H133-$K133,0),0)),0))</f>
        <v xml:space="preserve"> </v>
      </c>
      <c r="U133" s="347" t="str">
        <f t="shared" ref="U133:U196" si="232">IF($A133="N/A"," ",IF(OR(Dayrun=1,Dayrun=4,Dayrun=5,Dayrun=7,Dayrun=8,Dayrun=10,Dayrun=11),IF(Option=1,MAX($L133-H133,0),IF(Option=2,MAX(H133-$L133,0),0)),0))</f>
        <v xml:space="preserve"> </v>
      </c>
      <c r="V133" s="347" t="str">
        <f t="shared" ref="V133:V196" si="233">IF($A133="N/A"," ",IF(OR(Dayrun=1,Dayrun=7,Dayrun=8,Dayrun=10,Dayrun=11),IF(Option=1,MAX($M133-H133,0),IF(Option=2,MAX(H133-$M133,0),0)),0))</f>
        <v xml:space="preserve"> </v>
      </c>
      <c r="W133" s="347" t="str">
        <f t="shared" ref="W133:W196" si="234">IF($A133="N/A"," ",IF(OR(Dayrun&lt;=2,Dayrun&gt;=10),IF(Option=1,MAX($N133-$H133,0),IF(Option=2,MAX($H133-$N133,0),0)),0))</f>
        <v xml:space="preserve"> </v>
      </c>
      <c r="X133" s="347" t="str">
        <f t="shared" ref="X133:X196" si="235">IF($A133="N/A"," ",IF(OR(Dayrun=1,Dayrun=5,Dayrun=8,Dayrun=11),IF(Option=1,MAX($O133-H133,0),IF(Option=2,MAX(H133-$O133,0),0)),0))</f>
        <v xml:space="preserve"> </v>
      </c>
      <c r="Y133" s="347" t="str">
        <f t="shared" ref="Y133:Y196" si="236">IF($A133="N/A"," ",IF(OR(Dayrun=1,Dayrun=8,Dayrun=11),IF(Option=1,MAX($P133-H133,0),IF(Option=2,MAX(H133-$P133,0),0)),0))</f>
        <v xml:space="preserve"> </v>
      </c>
      <c r="Z133" s="354" t="str">
        <f t="shared" ref="Z133:Z196" si="237">IF($A133="N/A"," ",IF(OR(Dayrun&lt;=2,Dayrun&gt;=11),IF(Option=1,MAX($Q133-$H133,0),IF(Option=2,MAX($H133-$Q133,0),0)),0))</f>
        <v xml:space="preserve"> </v>
      </c>
      <c r="AA133" s="350" t="str">
        <f>IF($A133="N/A"," ",IF(Dayrun&gt;=3,(MAX(0,(_xll.xSPRDOPT(I133,($E133-'Pricing Inputs'!$X168*$D133),$CV133,0,($CN133+IF(Smile=TRUE,VLOOKUP(MAX(-5,$H133-I133),Volsmile,2),0)),$CT133,$CU133,($A133-DateToday)+15,ABS(Option-2),0)-R133))),0))</f>
        <v xml:space="preserve"> </v>
      </c>
      <c r="AB133" s="351" t="str">
        <f>IF($A133="N/A"," ",IF(Dayrun&gt;=6,MAX(0,(_xll.xSPRDOPT(J133,($E133-'Pricing Inputs'!$X168*$D133),$CV133,0,($CN133+IF(Smile=TRUE,VLOOKUP(MAX(-5,$H133-J133),Volsmile,2),0)),$CT133,$CU133,($A133-DateToday)+15,ABS(Option-2),0)-S133)),0))</f>
        <v xml:space="preserve"> </v>
      </c>
      <c r="AC133" s="351" t="str">
        <f>IF($A133="N/A"," ",IF(OR(Dayrun&lt;=2,Dayrun&gt;=9),IF(OffPeakEx=TRUE,MAX(0,(_xll.xSPRDOPT(K133,($E133-'Pricing Inputs'!$X168*$D133),$CV133,0,($CQ133+IF(Smile=TRUE,VLOOKUP(MAX(-5,$H133-K133),Volsmile,2),0)),$CT133,$CU133,($A133-DateToday)+15,ABS(Option-2),0)-T133)),0),0))</f>
        <v xml:space="preserve"> </v>
      </c>
      <c r="AD133" s="351" t="str">
        <f>IF($A133="N/A"," ",IF(OR(Dayrun=1,Dayrun=4,Dayrun=5,Dayrun=7,Dayrun=8,Dayrun=10,Dayrun=11),MAX(0,(_xll.xSPRDOPT(L133,($E133-'Pricing Inputs'!$X168*$D133),$CV133,0,($CQ133+IF(Smile=TRUE,VLOOKUP(MAX(-5,$H133-L133),Volsmile,2),0)),$CT133,$CU133,($A133-DateToday)+15,ABS(Option-2),0)-U133)),0))</f>
        <v xml:space="preserve"> </v>
      </c>
      <c r="AE133" s="351" t="str">
        <f>IF($A133="N/A"," ",IF(OR(Dayrun=1,Dayrun=7,Dayrun=8,Dayrun=10,Dayrun=11),MAX(0,(_xll.xSPRDOPT(M133,($E133-'Pricing Inputs'!$X168*$D133),$CV133,0,($CQ133+IF(Smile=TRUE,VLOOKUP(MAX(-5,$H133-M133),Volsmile,2),0)),$CT133,$CU133,($A133-DateToday)+15,ABS(Option-2),0)-V133)),0))</f>
        <v xml:space="preserve"> </v>
      </c>
      <c r="AF133" s="351" t="str">
        <f>IF($A133="N/A"," ",IF(OR(Dayrun&lt;=2,Dayrun&gt;=10),IF(OffPeakEx=TRUE,MAX(0,(_xll.xSPRDOPT(N133,($E133-'Pricing Inputs'!$X168*$D133),$CV133,0,($CQ133+IF(Smile=TRUE,VLOOKUP(MAX(-5,$H133-N133),Volsmile,2),0)),$CT133,$CU133,($A133-DateToday)+15,ABS(Option-2),0)-W133)),0),0))</f>
        <v xml:space="preserve"> </v>
      </c>
      <c r="AG133" s="351" t="str">
        <f>IF($A133="N/A"," ",IF(OR(Dayrun=1,Dayrun=5,Dayrun=8,Dayrun=11),MAX(0,(_xll.xSPRDOPT(O133,($E133-'Pricing Inputs'!$X168*$D133),$CV133,0,($CQ133+IF(Smile=TRUE,VLOOKUP(MAX(-5,$H133-O133),Volsmile,2),0)),$CT133,$CU133,($A133-DateToday)+15,ABS(Option-2),0)-X133)),0))</f>
        <v xml:space="preserve"> </v>
      </c>
      <c r="AH133" s="351" t="str">
        <f>IF($A133="N/A"," ",IF(OR(Dayrun=1,Dayrun=8,Dayrun=11),MAX(0,(_xll.xSPRDOPT(P133,($E133-'Pricing Inputs'!$X168*$D133),$CV133,0,($CQ133+IF(Smile=TRUE,VLOOKUP(MAX(-5,$H133-P133),Volsmile,2),0)),$CT133,$CU133,($A133-DateToday)+15,ABS(Option-2),0)-Y133)),0))</f>
        <v xml:space="preserve"> </v>
      </c>
      <c r="AI133" s="351" t="str">
        <f>IF($A133="N/A"," ",IF(OR(Dayrun&lt;=2,Dayrun&gt;=11),IF(OffPeakEx=TRUE,MAX(0,(_xll.xSPRDOPT(Q133,($E133-'Pricing Inputs'!$X168*$D133),$CV133,0,($CQ133+IF(Smile=TRUE,VLOOKUP(MAX(-5,$H133-Q133),Volsmile,2),0)),$CT133,$CU133,($A133-DateToday)+15,ABS(Option-2),0)-Z133)),0),0))</f>
        <v xml:space="preserve"> </v>
      </c>
      <c r="AJ133" s="355" t="str">
        <f t="shared" ref="AJ133:AJ196" si="238">IF($A133="N/A"," ",IF(Dayrun&gt;=3,IF(Option=1,$I133-$H133,IF(Option=2,$H133-$I133)),0))</f>
        <v xml:space="preserve"> </v>
      </c>
      <c r="AK133" s="356" t="str">
        <f t="shared" ref="AK133:AK196" si="239">IF($A133="N/A"," ",IF(Dayrun&gt;=6,IF(Option=1,$J133-H133,IF(Option=2,H133-$J133)),0))</f>
        <v xml:space="preserve"> </v>
      </c>
      <c r="AL133" s="356" t="str">
        <f t="shared" ref="AL133:AL196" si="240">IF($A133="N/A"," ",IF(OR(Dayrun&lt;=2,Dayrun&gt;=9),IF(Option=1,$K133-$H133,IF(Option=2,$H133-$K133)),0))</f>
        <v xml:space="preserve"> </v>
      </c>
      <c r="AM133" s="356" t="str">
        <f t="shared" ref="AM133:AM196" si="241">IF($A133="N/A"," ",IF(OR(Dayrun=1,Dayrun=4,Dayrun=5,Dayrun=7,Dayrun=8,Dayrun=10,Dayrun=11),IF(Option=1,$L133-H133,IF(Option=2,H133-$L133)),0))</f>
        <v xml:space="preserve"> </v>
      </c>
      <c r="AN133" s="356" t="str">
        <f t="shared" ref="AN133:AN196" si="242">IF($A133="N/A"," ",IF(OR(Dayrun=1,Dayrun=7,Dayrun=8,Dayrun=10,Dayrun=11),IF(Option=1,$M133-H133,IF(Option=2,H133-$M133)),0))</f>
        <v xml:space="preserve"> </v>
      </c>
      <c r="AO133" s="356" t="str">
        <f t="shared" ref="AO133:AO196" si="243">IF($A133="N/A"," ",IF(OR(Dayrun&lt;=2,Dayrun&gt;=9),IF(Option=1,$N133-$H133,IF(Option=2,$H133-$N133)),0))</f>
        <v xml:space="preserve"> </v>
      </c>
      <c r="AP133" s="356" t="str">
        <f t="shared" ref="AP133:AP196" si="244">IF($A133="N/A"," ",IF(OR(Dayrun=1,Dayrun=5,Dayrun=8,Dayrun=11),IF(Option=1,$O133-H133,IF(Option=2,H133-$O133)),0))</f>
        <v xml:space="preserve"> </v>
      </c>
      <c r="AQ133" s="356" t="str">
        <f t="shared" ref="AQ133:AQ196" si="245">IF($A133="N/A"," ",IF(OR(Dayrun=1,Dayrun=8,Dayrun=11),IF(Option=1,$P133-H133,IF(Option=2,H133-$P133)),0))</f>
        <v xml:space="preserve"> </v>
      </c>
      <c r="AR133" s="357" t="str">
        <f t="shared" ref="AR133:AR196" si="246">IF($A133="N/A"," ",IF(OR(Dayrun&lt;=2,Dayrun&gt;=9),IF(Option=1,$Q133-H133,IF(Option=2,H133-$Q133)),0))</f>
        <v xml:space="preserve"> </v>
      </c>
      <c r="AS133" s="364" t="str">
        <f t="shared" ref="AS133:AS196" si="247">IF($A133="N/A"," ",IF(VLOOKUP(MONTH($A133),ManualTable,2)=1,IF(Dayrun&gt;=3,$DE133*8*$CY133,0),0))</f>
        <v xml:space="preserve"> </v>
      </c>
      <c r="AT133" s="364" t="str">
        <f t="shared" ref="AT133:AT196" si="248">IF($A133="N/A"," ",IF(VLOOKUP(MONTH($A133),ManualTable,3)=1,IF(Dayrun&gt;=6,$DE133*8*$CY133,0),0))</f>
        <v xml:space="preserve"> </v>
      </c>
      <c r="AU133" s="364" t="str">
        <f t="shared" ref="AU133:AU196" si="249">IF($A133="N/A"," ",IF(VLOOKUP(MONTH($A133),ManualTable,4)=1,IF(OR(Dayrun&lt;=2,Dayrun&gt;=9),$DE133*8*$CY133,0),0))</f>
        <v xml:space="preserve"> </v>
      </c>
      <c r="AV133" s="364" t="str">
        <f t="shared" ref="AV133:AV196" si="250">IF($A133="N/A"," ",IF(VLOOKUP(MONTH($A133),ManualTable,5)=1,IF(OR(Dayrun=1,Dayrun=4,Dayrun=5,Dayrun=7,Dayrun=8,Dayrun=10,Dayrun=11),$DF133*8*$CY133,0),0))</f>
        <v xml:space="preserve"> </v>
      </c>
      <c r="AW133" s="364" t="str">
        <f t="shared" ref="AW133:AW196" si="251">IF($A133="N/A"," ",IF(VLOOKUP(MONTH($A133),ManualTable,6)=1,IF(OR(Dayrun=1,Dayrun=7,Dayrun=8,Dayrun=10,Dayrun=11),$DF133*8*$CY133,0),0))</f>
        <v xml:space="preserve"> </v>
      </c>
      <c r="AX133" s="364" t="str">
        <f t="shared" ref="AX133:AX196" si="252">IF($A133="N/A"," ",IF(VLOOKUP(MONTH($A133),ManualTable,7)=1,IF(OR(Dayrun&lt;=2,Dayrun&gt;=9),$DF133*8*$CY133,0),0))</f>
        <v xml:space="preserve"> </v>
      </c>
      <c r="AY133" s="364" t="str">
        <f t="shared" ref="AY133:AY196" si="253">IF($A133="N/A"," ",IF(VLOOKUP(MONTH($A133),ManualTable,8)=1,IF(OR(Dayrun=1,Dayrun=5,Dayrun=8,Dayrun=11),$DG133*8*$CY133,0),0))</f>
        <v xml:space="preserve"> </v>
      </c>
      <c r="AZ133" s="364" t="str">
        <f t="shared" ref="AZ133:AZ196" si="254">IF($A133="N/A"," ",IF(VLOOKUP(MONTH($A133),ManualTable,9)=1,IF(OR(Dayrun=1,Dayrun=8,Dayrun=11),$DG133*8*$CY133,0),0))</f>
        <v xml:space="preserve"> </v>
      </c>
      <c r="BA133" s="365" t="str">
        <f t="shared" ref="BA133:BA196" si="255">IF($A133="N/A"," ",IF(VLOOKUP(MONTH($A133),ManualTable,10)=1,IF(OR(Dayrun&lt;=2,Dayrun&gt;=9),$DG133*8*$CY133,0),0))</f>
        <v xml:space="preserve"> </v>
      </c>
      <c r="BB133" s="461" t="str">
        <f>IF($A133="N/A"," ",IF(Dayrun&gt;=3,(MAX(0,(_xll.xSPRDOPT(I133,($E133-'Pricing Inputs'!$X168*$D133),$CV133,0,($CN133+IF(Smile=TRUE,VLOOKUP(MAX(-5,$H133-I133),Volsmile,2),0)),$CT133,$CU133,($A133-DateToday)+15,ABS(Option-2),1)*DE133*8))),0))</f>
        <v xml:space="preserve"> </v>
      </c>
      <c r="BC133" s="460" t="str">
        <f>IF($A133="N/A"," ",IF(Dayrun&gt;=6,MAX(0,(_xll.xSPRDOPT(J133,($E133-'Pricing Inputs'!$X168*$D133),$CV133,0,($CN133+IF(Smile=TRUE,VLOOKUP(MAX(-5,$H133-J133),Volsmile,2),0)),$CT133,$CU133,($A133-DateToday)+15,ABS(Option-2),1)*DE133*8)),0))</f>
        <v xml:space="preserve"> </v>
      </c>
      <c r="BD133" s="460" t="str">
        <f>IF($A133="N/A"," ",IF(OR(Dayrun&lt;=2,Dayrun&gt;=9),IF(OffPeakEx=TRUE,MAX(0,(_xll.xSPRDOPT(K133,($E133-'Pricing Inputs'!$X168*$D133),$CV133,0,($CQ133+IF(Smile=TRUE,VLOOKUP(MAX(-5,$H133-K133),Volsmile,2),0)),$CT133,$CU133,($A133-DateToday)+15,ABS(Option-2),1)*DE133*8)),0),0))</f>
        <v xml:space="preserve"> </v>
      </c>
      <c r="BE133" s="460" t="str">
        <f>IF($A133="N/A"," ",IF(OR(Dayrun=1,Dayrun=4,Dayrun=5,Dayrun=7,Dayrun=8,Dayrun=10,Dayrun=11),MAX(0,(_xll.xSPRDOPT(L133,($E133-'Pricing Inputs'!$X168*$D133),$CV133,0,($CQ133+IF(Smile=TRUE,VLOOKUP(MAX(-5,$H133-L133),Volsmile,2),0)),$CT133,$CU133,($A133-DateToday)+15,ABS(Option-2),1)*DF133*8)),0))</f>
        <v xml:space="preserve"> </v>
      </c>
      <c r="BF133" s="460" t="str">
        <f>IF($A133="N/A"," ",IF(OR(Dayrun=1,Dayrun=7,Dayrun=8,Dayrun=10,Dayrun=11),MAX(0,(_xll.xSPRDOPT(M133,($E133-'Pricing Inputs'!$X168*$D133),$CV133,0,($CQ133+IF(Smile=TRUE,VLOOKUP(MAX(-5,$H133-M133),Volsmile,2),0)),$CT133,$CU133,($A133-DateToday)+15,ABS(Option-2),1)*DF133*8)),0))</f>
        <v xml:space="preserve"> </v>
      </c>
      <c r="BG133" s="460" t="str">
        <f>IF($A133="N/A"," ",IF(OR(Dayrun&lt;=2,Dayrun&gt;=10),IF(OffPeakEx=TRUE,MAX(0,(_xll.xSPRDOPT(N133,($E133-'Pricing Inputs'!$X168*$D133),$CV133,0,($CQ133+IF(Smile=TRUE,VLOOKUP(MAX(-5,$H133-N133),Volsmile,2),0)),$CT133,$CU133,($A133-DateToday)+15,ABS(Option-2),1)*DF133*8)),0),0))</f>
        <v xml:space="preserve"> </v>
      </c>
      <c r="BH133" s="460" t="str">
        <f>IF($A133="N/A"," ",IF(OR(Dayrun=1,Dayrun=5,Dayrun=8,Dayrun=11),MAX(0,(_xll.xSPRDOPT(O133,($E133-'Pricing Inputs'!$X168*$D133),$CV133,0,($CQ133+IF(Smile=TRUE,VLOOKUP(MAX(-5,$H133-O133),Volsmile,2),0)),$CT133,$CU133,($A133-DateToday)+15,ABS(Option-2),1)*DG133*8)),0))</f>
        <v xml:space="preserve"> </v>
      </c>
      <c r="BI133" s="460" t="str">
        <f>IF($A133="N/A"," ",IF(OR(Dayrun=1,Dayrun=8,Dayrun=11),MAX(0,(_xll.xSPRDOPT(P133,($E133-'Pricing Inputs'!$X168*$D133),$CV133,0,($CQ133+IF(Smile=TRUE,VLOOKUP(MAX(-5,$H133-P133),Volsmile,2),0)),$CT133,$CU133,($A133-DateToday)+15,ABS(Option-2),1)*DG133*8)),0))</f>
        <v xml:space="preserve"> </v>
      </c>
      <c r="BJ133" s="462" t="str">
        <f>IF($A133="N/A"," ",IF(OR(Dayrun&lt;=2,Dayrun&gt;=11),IF(OffPeakEx=TRUE,MAX(0,(_xll.xSPRDOPT(Q133,($E133-'Pricing Inputs'!$X168*$D133),$CV133,0,($CQ133+IF(Smile=TRUE,VLOOKUP(MAX(-5,$H133-Q133),Volsmile,2),0)),$CT133,$CU133,($A133-DateToday)+15,ABS(Option-2),1)*DG133*8)),0),0))</f>
        <v xml:space="preserve"> </v>
      </c>
      <c r="BK133" s="358" t="str">
        <f t="shared" si="182"/>
        <v xml:space="preserve"> </v>
      </c>
      <c r="BL133" s="359" t="str">
        <f t="shared" si="183"/>
        <v xml:space="preserve"> </v>
      </c>
      <c r="BM133" s="359" t="str">
        <f t="shared" si="184"/>
        <v xml:space="preserve"> </v>
      </c>
      <c r="BN133" s="359" t="str">
        <f t="shared" si="185"/>
        <v xml:space="preserve"> </v>
      </c>
      <c r="BO133" s="359" t="str">
        <f t="shared" si="186"/>
        <v xml:space="preserve"> </v>
      </c>
      <c r="BP133" s="359" t="str">
        <f t="shared" si="187"/>
        <v xml:space="preserve"> </v>
      </c>
      <c r="BQ133" s="359" t="str">
        <f t="shared" si="188"/>
        <v xml:space="preserve"> </v>
      </c>
      <c r="BR133" s="359" t="str">
        <f t="shared" si="189"/>
        <v xml:space="preserve"> </v>
      </c>
      <c r="BS133" s="360" t="str">
        <f t="shared" si="190"/>
        <v xml:space="preserve"> </v>
      </c>
      <c r="BT133" s="361" t="str">
        <f t="shared" si="191"/>
        <v xml:space="preserve"> </v>
      </c>
      <c r="BU133" s="362" t="str">
        <f t="shared" si="192"/>
        <v xml:space="preserve"> </v>
      </c>
      <c r="BV133" s="362" t="str">
        <f t="shared" si="193"/>
        <v xml:space="preserve"> </v>
      </c>
      <c r="BW133" s="362" t="str">
        <f t="shared" si="194"/>
        <v xml:space="preserve"> </v>
      </c>
      <c r="BX133" s="362" t="str">
        <f t="shared" si="195"/>
        <v xml:space="preserve"> </v>
      </c>
      <c r="BY133" s="362" t="str">
        <f t="shared" si="196"/>
        <v xml:space="preserve"> </v>
      </c>
      <c r="BZ133" s="362" t="str">
        <f t="shared" si="197"/>
        <v xml:space="preserve"> </v>
      </c>
      <c r="CA133" s="362" t="str">
        <f t="shared" si="198"/>
        <v xml:space="preserve"> </v>
      </c>
      <c r="CB133" s="363" t="str">
        <f t="shared" si="199"/>
        <v xml:space="preserve"> </v>
      </c>
      <c r="CC133" s="366" t="str">
        <f t="shared" si="200"/>
        <v xml:space="preserve"> </v>
      </c>
      <c r="CD133" s="367" t="str">
        <f t="shared" si="201"/>
        <v xml:space="preserve"> </v>
      </c>
      <c r="CE133" s="367" t="str">
        <f t="shared" si="202"/>
        <v xml:space="preserve"> </v>
      </c>
      <c r="CF133" s="367" t="str">
        <f t="shared" si="203"/>
        <v xml:space="preserve"> </v>
      </c>
      <c r="CG133" s="367" t="str">
        <f t="shared" si="204"/>
        <v xml:space="preserve"> </v>
      </c>
      <c r="CH133" s="367" t="str">
        <f t="shared" si="205"/>
        <v xml:space="preserve"> </v>
      </c>
      <c r="CI133" s="367" t="str">
        <f t="shared" si="206"/>
        <v xml:space="preserve"> </v>
      </c>
      <c r="CJ133" s="367" t="str">
        <f t="shared" si="207"/>
        <v xml:space="preserve"> </v>
      </c>
      <c r="CK133" s="368" t="str">
        <f t="shared" si="208"/>
        <v xml:space="preserve"> </v>
      </c>
      <c r="CL133" s="369" t="str">
        <f t="shared" si="209"/>
        <v xml:space="preserve"> </v>
      </c>
      <c r="CM133" s="370" t="str">
        <f t="shared" ref="CM133:CM196" si="256">IF(A133="N/A"," ",(VLOOKUP(A133,IntraPowerVol,(IF(VolBMO=2,3,IF(VolBMO=1,2,4))),FALSE)*VLOOKUP(MONTH($A133),Volscale,2)))</f>
        <v xml:space="preserve"> </v>
      </c>
      <c r="CN133" s="370" t="str">
        <f t="shared" ref="CN133:CN196" si="257">IF($A133="N/A"," ",IF(VolType=1,CM133,CL133))</f>
        <v xml:space="preserve"> </v>
      </c>
      <c r="CO133" s="370" t="str">
        <f t="shared" ref="CO133:CO196" si="258">IF($A133="N/A"," ",(VLOOKUP($A133,OffPeakVol,(IF(VolBMO=2,7,IF(VolBMO=1,6,8))),FALSE)))</f>
        <v xml:space="preserve"> </v>
      </c>
      <c r="CP133" s="370" t="str">
        <f t="shared" ref="CP133:CP196" si="259">IF($A133="N/A"," ",(VLOOKUP($A133,OffPeakVol,(IF(VolBMO=2,3,IF(VolBMO=1,2,4))),FALSE)*VLOOKUP(MONTH($A133),Volscale,2)))</f>
        <v xml:space="preserve"> </v>
      </c>
      <c r="CQ133" s="370" t="str">
        <f t="shared" ref="CQ133:CQ196" si="260">IF($A133="N/A"," ",IF(VolType=1,CP133,CO133))</f>
        <v xml:space="preserve"> </v>
      </c>
      <c r="CR133" s="370" t="str">
        <f t="shared" si="210"/>
        <v xml:space="preserve"> </v>
      </c>
      <c r="CS133" s="370" t="str">
        <f t="shared" si="211"/>
        <v xml:space="preserve"> </v>
      </c>
      <c r="CT133" s="370" t="str">
        <f t="shared" si="212"/>
        <v xml:space="preserve"> </v>
      </c>
      <c r="CU133" s="370" t="str">
        <f>IF($A133="N/A"," ",IF('Pricing Inputs'!$AR$23=TRUE,Inputs!$S$22,VLOOKUP($A133,CorrelationTable,2,FALSE)))</f>
        <v xml:space="preserve"> </v>
      </c>
      <c r="CV133" s="371" t="str">
        <f>IF($A133="N/A"," ",F133+G133+(D133*('Pricing Inputs'!X168)))</f>
        <v xml:space="preserve"> </v>
      </c>
      <c r="CW133" s="372" t="str">
        <f>IF($A133="N/A"," ",IF(PV=1,0,'Pricing Inputs'!Y168))</f>
        <v xml:space="preserve"> </v>
      </c>
      <c r="CX133" s="373" t="str">
        <f t="shared" si="213"/>
        <v xml:space="preserve"> </v>
      </c>
      <c r="CY133" s="417" t="str">
        <f>IF($A133="N/A"," ",(IF(MONTH(A133)&gt;=4,IF(MONTH(A133)&lt;=10,Inputs!$S$26,Inputs!$S$27),Inputs!$S$27))*$CX133)</f>
        <v xml:space="preserve"> </v>
      </c>
      <c r="CZ133" s="374" t="str">
        <f t="shared" ref="CZ133:CZ196" si="261">IF($A133="N/A"," ",BK133+BL133+BN133+BO133+BQ133+BR133)</f>
        <v xml:space="preserve"> </v>
      </c>
      <c r="DA133" s="446" t="str">
        <f t="shared" ref="DA133:DA196" si="262">IF($A133="N/A"," ",BM133+BP133+BS133)</f>
        <v xml:space="preserve"> </v>
      </c>
      <c r="DB133" s="375" t="str">
        <f t="shared" ref="DB133:DB196" si="263">IF($A133="N/A"," ",BT133+BU133+BW133+BX133+BZ133+CA133)</f>
        <v xml:space="preserve"> </v>
      </c>
      <c r="DC133" s="375" t="str">
        <f t="shared" ref="DC133:DC196" si="264">IF($A133="N/A"," ",BV133+BY133+CB133)</f>
        <v xml:space="preserve"> </v>
      </c>
      <c r="DD133" s="376" t="str">
        <f t="shared" ref="DD133:DD196" si="265">IF($A133="N/A"," ",SUM(CC133:CK133))</f>
        <v xml:space="preserve"> </v>
      </c>
      <c r="DE133" s="377" t="str">
        <f t="shared" ref="DE133:DE196" si="266">IF($A133="N/A"," ",VLOOKUP($A133,NumberofDaysTable,2)*Availability)</f>
        <v xml:space="preserve"> </v>
      </c>
      <c r="DF133" s="378" t="str">
        <f t="shared" ref="DF133:DF196" si="267">IF($A133="N/A"," ",VLOOKUP($A133,NumberofDaysTable,3)*Availability)</f>
        <v xml:space="preserve"> </v>
      </c>
      <c r="DG133" s="379" t="str">
        <f t="shared" ref="DG133:DG196" si="268">IF($A133="N/A"," ",VLOOKUP($A133,NumberofDaysTable,4)*Availability)</f>
        <v xml:space="preserve"> </v>
      </c>
      <c r="DH133" s="380" t="str">
        <f>IF($A133="N/A"," ",IF(Option=1,$D133*Inputs!$S$15*SUM(AS133:BA133),0))</f>
        <v xml:space="preserve"> </v>
      </c>
      <c r="DI133" s="381" t="str">
        <f>IF($A133="N/A"," ",IF(Option=1,$D133*Inputs!$S$16*SUM(AS133:BA133),0))</f>
        <v xml:space="preserve"> </v>
      </c>
      <c r="DJ133" s="463" t="str">
        <f t="shared" ref="DJ133:DJ196" si="269">IF($A133="N/A"," ",SUM(AS133:AT133))</f>
        <v xml:space="preserve"> </v>
      </c>
      <c r="DK133" s="463" t="str">
        <f t="shared" ref="DK133:DK196" si="270">IF($A133="N/A"," ",SUM(AU133:BA133))</f>
        <v xml:space="preserve"> </v>
      </c>
      <c r="DL133" s="463" t="str">
        <f t="shared" ref="DL133:DL196" si="271">IF($A133="N/A"," ",SUM(BB133:BC133))</f>
        <v xml:space="preserve"> </v>
      </c>
      <c r="DM133" s="463" t="str">
        <f t="shared" ref="DM133:DM196" si="272">IF($A133="N/A"," ",SUM(BD133:BJ133))</f>
        <v xml:space="preserve"> </v>
      </c>
    </row>
    <row r="134" spans="1:117" x14ac:dyDescent="0.2">
      <c r="A134" s="343" t="str">
        <f>IF(A133="N/A","N/A",IF(EDATE(A133,1)&gt;Inputs!$S$5,"N/A",EDATE(A133,1)))</f>
        <v>N/A</v>
      </c>
      <c r="B134" s="344" t="str">
        <f t="shared" si="214"/>
        <v xml:space="preserve"> </v>
      </c>
      <c r="C134" s="345" t="str">
        <f t="shared" si="215"/>
        <v xml:space="preserve"> </v>
      </c>
      <c r="D134" s="346" t="str">
        <f t="shared" si="216"/>
        <v xml:space="preserve"> </v>
      </c>
      <c r="E134" s="347" t="str">
        <f t="shared" si="217"/>
        <v xml:space="preserve"> </v>
      </c>
      <c r="F134" s="348" t="str">
        <f t="shared" si="218"/>
        <v xml:space="preserve"> </v>
      </c>
      <c r="G134" s="348" t="str">
        <f>IF(A134="N/A"," ",Perstart/VLOOKUP(Dayrun,'Pricing Inputs'!$AQ$4:$AS$14,3)/(CY134/CX134))</f>
        <v xml:space="preserve"> </v>
      </c>
      <c r="H134" s="349" t="str">
        <f t="shared" si="219"/>
        <v xml:space="preserve"> </v>
      </c>
      <c r="I134" s="350" t="str">
        <f t="shared" si="220"/>
        <v xml:space="preserve"> </v>
      </c>
      <c r="J134" s="351" t="str">
        <f t="shared" si="221"/>
        <v xml:space="preserve"> </v>
      </c>
      <c r="K134" s="351" t="str">
        <f t="shared" si="222"/>
        <v xml:space="preserve"> </v>
      </c>
      <c r="L134" s="351" t="str">
        <f t="shared" si="223"/>
        <v xml:space="preserve"> </v>
      </c>
      <c r="M134" s="351" t="str">
        <f t="shared" si="224"/>
        <v xml:space="preserve"> </v>
      </c>
      <c r="N134" s="351" t="str">
        <f t="shared" si="225"/>
        <v xml:space="preserve"> </v>
      </c>
      <c r="O134" s="351" t="str">
        <f t="shared" si="226"/>
        <v xml:space="preserve"> </v>
      </c>
      <c r="P134" s="351" t="str">
        <f t="shared" si="227"/>
        <v xml:space="preserve"> </v>
      </c>
      <c r="Q134" s="352" t="str">
        <f t="shared" si="228"/>
        <v xml:space="preserve"> </v>
      </c>
      <c r="R134" s="353" t="str">
        <f t="shared" si="229"/>
        <v xml:space="preserve"> </v>
      </c>
      <c r="S134" s="347" t="str">
        <f t="shared" si="230"/>
        <v xml:space="preserve"> </v>
      </c>
      <c r="T134" s="347" t="str">
        <f t="shared" si="231"/>
        <v xml:space="preserve"> </v>
      </c>
      <c r="U134" s="347" t="str">
        <f t="shared" si="232"/>
        <v xml:space="preserve"> </v>
      </c>
      <c r="V134" s="347" t="str">
        <f t="shared" si="233"/>
        <v xml:space="preserve"> </v>
      </c>
      <c r="W134" s="347" t="str">
        <f t="shared" si="234"/>
        <v xml:space="preserve"> </v>
      </c>
      <c r="X134" s="347" t="str">
        <f t="shared" si="235"/>
        <v xml:space="preserve"> </v>
      </c>
      <c r="Y134" s="347" t="str">
        <f t="shared" si="236"/>
        <v xml:space="preserve"> </v>
      </c>
      <c r="Z134" s="354" t="str">
        <f t="shared" si="237"/>
        <v xml:space="preserve"> </v>
      </c>
      <c r="AA134" s="350" t="str">
        <f>IF($A134="N/A"," ",IF(Dayrun&gt;=3,(MAX(0,(_xll.xSPRDOPT(I134,($E134-'Pricing Inputs'!$X169*$D134),$CV134,0,($CN134+IF(Smile=TRUE,VLOOKUP(MAX(-5,$H134-I134),Volsmile,2),0)),$CT134,$CU134,($A134-DateToday)+15,ABS(Option-2),0)-R134))),0))</f>
        <v xml:space="preserve"> </v>
      </c>
      <c r="AB134" s="351" t="str">
        <f>IF($A134="N/A"," ",IF(Dayrun&gt;=6,MAX(0,(_xll.xSPRDOPT(J134,($E134-'Pricing Inputs'!$X169*$D134),$CV134,0,($CN134+IF(Smile=TRUE,VLOOKUP(MAX(-5,$H134-J134),Volsmile,2),0)),$CT134,$CU134,($A134-DateToday)+15,ABS(Option-2),0)-S134)),0))</f>
        <v xml:space="preserve"> </v>
      </c>
      <c r="AC134" s="351" t="str">
        <f>IF($A134="N/A"," ",IF(OR(Dayrun&lt;=2,Dayrun&gt;=9),IF(OffPeakEx=TRUE,MAX(0,(_xll.xSPRDOPT(K134,($E134-'Pricing Inputs'!$X169*$D134),$CV134,0,($CQ134+IF(Smile=TRUE,VLOOKUP(MAX(-5,$H134-K134),Volsmile,2),0)),$CT134,$CU134,($A134-DateToday)+15,ABS(Option-2),0)-T134)),0),0))</f>
        <v xml:space="preserve"> </v>
      </c>
      <c r="AD134" s="351" t="str">
        <f>IF($A134="N/A"," ",IF(OR(Dayrun=1,Dayrun=4,Dayrun=5,Dayrun=7,Dayrun=8,Dayrun=10,Dayrun=11),MAX(0,(_xll.xSPRDOPT(L134,($E134-'Pricing Inputs'!$X169*$D134),$CV134,0,($CQ134+IF(Smile=TRUE,VLOOKUP(MAX(-5,$H134-L134),Volsmile,2),0)),$CT134,$CU134,($A134-DateToday)+15,ABS(Option-2),0)-U134)),0))</f>
        <v xml:space="preserve"> </v>
      </c>
      <c r="AE134" s="351" t="str">
        <f>IF($A134="N/A"," ",IF(OR(Dayrun=1,Dayrun=7,Dayrun=8,Dayrun=10,Dayrun=11),MAX(0,(_xll.xSPRDOPT(M134,($E134-'Pricing Inputs'!$X169*$D134),$CV134,0,($CQ134+IF(Smile=TRUE,VLOOKUP(MAX(-5,$H134-M134),Volsmile,2),0)),$CT134,$CU134,($A134-DateToday)+15,ABS(Option-2),0)-V134)),0))</f>
        <v xml:space="preserve"> </v>
      </c>
      <c r="AF134" s="351" t="str">
        <f>IF($A134="N/A"," ",IF(OR(Dayrun&lt;=2,Dayrun&gt;=10),IF(OffPeakEx=TRUE,MAX(0,(_xll.xSPRDOPT(N134,($E134-'Pricing Inputs'!$X169*$D134),$CV134,0,($CQ134+IF(Smile=TRUE,VLOOKUP(MAX(-5,$H134-N134),Volsmile,2),0)),$CT134,$CU134,($A134-DateToday)+15,ABS(Option-2),0)-W134)),0),0))</f>
        <v xml:space="preserve"> </v>
      </c>
      <c r="AG134" s="351" t="str">
        <f>IF($A134="N/A"," ",IF(OR(Dayrun=1,Dayrun=5,Dayrun=8,Dayrun=11),MAX(0,(_xll.xSPRDOPT(O134,($E134-'Pricing Inputs'!$X169*$D134),$CV134,0,($CQ134+IF(Smile=TRUE,VLOOKUP(MAX(-5,$H134-O134),Volsmile,2),0)),$CT134,$CU134,($A134-DateToday)+15,ABS(Option-2),0)-X134)),0))</f>
        <v xml:space="preserve"> </v>
      </c>
      <c r="AH134" s="351" t="str">
        <f>IF($A134="N/A"," ",IF(OR(Dayrun=1,Dayrun=8,Dayrun=11),MAX(0,(_xll.xSPRDOPT(P134,($E134-'Pricing Inputs'!$X169*$D134),$CV134,0,($CQ134+IF(Smile=TRUE,VLOOKUP(MAX(-5,$H134-P134),Volsmile,2),0)),$CT134,$CU134,($A134-DateToday)+15,ABS(Option-2),0)-Y134)),0))</f>
        <v xml:space="preserve"> </v>
      </c>
      <c r="AI134" s="351" t="str">
        <f>IF($A134="N/A"," ",IF(OR(Dayrun&lt;=2,Dayrun&gt;=11),IF(OffPeakEx=TRUE,MAX(0,(_xll.xSPRDOPT(Q134,($E134-'Pricing Inputs'!$X169*$D134),$CV134,0,($CQ134+IF(Smile=TRUE,VLOOKUP(MAX(-5,$H134-Q134),Volsmile,2),0)),$CT134,$CU134,($A134-DateToday)+15,ABS(Option-2),0)-Z134)),0),0))</f>
        <v xml:space="preserve"> </v>
      </c>
      <c r="AJ134" s="355" t="str">
        <f t="shared" si="238"/>
        <v xml:space="preserve"> </v>
      </c>
      <c r="AK134" s="356" t="str">
        <f t="shared" si="239"/>
        <v xml:space="preserve"> </v>
      </c>
      <c r="AL134" s="356" t="str">
        <f t="shared" si="240"/>
        <v xml:space="preserve"> </v>
      </c>
      <c r="AM134" s="356" t="str">
        <f t="shared" si="241"/>
        <v xml:space="preserve"> </v>
      </c>
      <c r="AN134" s="356" t="str">
        <f t="shared" si="242"/>
        <v xml:space="preserve"> </v>
      </c>
      <c r="AO134" s="356" t="str">
        <f t="shared" si="243"/>
        <v xml:space="preserve"> </v>
      </c>
      <c r="AP134" s="356" t="str">
        <f t="shared" si="244"/>
        <v xml:space="preserve"> </v>
      </c>
      <c r="AQ134" s="356" t="str">
        <f t="shared" si="245"/>
        <v xml:space="preserve"> </v>
      </c>
      <c r="AR134" s="357" t="str">
        <f t="shared" si="246"/>
        <v xml:space="preserve"> </v>
      </c>
      <c r="AS134" s="364" t="str">
        <f t="shared" si="247"/>
        <v xml:space="preserve"> </v>
      </c>
      <c r="AT134" s="364" t="str">
        <f t="shared" si="248"/>
        <v xml:space="preserve"> </v>
      </c>
      <c r="AU134" s="364" t="str">
        <f t="shared" si="249"/>
        <v xml:space="preserve"> </v>
      </c>
      <c r="AV134" s="364" t="str">
        <f t="shared" si="250"/>
        <v xml:space="preserve"> </v>
      </c>
      <c r="AW134" s="364" t="str">
        <f t="shared" si="251"/>
        <v xml:space="preserve"> </v>
      </c>
      <c r="AX134" s="364" t="str">
        <f t="shared" si="252"/>
        <v xml:space="preserve"> </v>
      </c>
      <c r="AY134" s="364" t="str">
        <f t="shared" si="253"/>
        <v xml:space="preserve"> </v>
      </c>
      <c r="AZ134" s="364" t="str">
        <f t="shared" si="254"/>
        <v xml:space="preserve"> </v>
      </c>
      <c r="BA134" s="365" t="str">
        <f t="shared" si="255"/>
        <v xml:space="preserve"> </v>
      </c>
      <c r="BB134" s="461" t="str">
        <f>IF($A134="N/A"," ",IF(Dayrun&gt;=3,(MAX(0,(_xll.xSPRDOPT(I134,($E134-'Pricing Inputs'!$X169*$D134),$CV134,0,($CN134+IF(Smile=TRUE,VLOOKUP(MAX(-5,$H134-I134),Volsmile,2),0)),$CT134,$CU134,($A134-DateToday)+15,ABS(Option-2),1)*DE134*8))),0))</f>
        <v xml:space="preserve"> </v>
      </c>
      <c r="BC134" s="460" t="str">
        <f>IF($A134="N/A"," ",IF(Dayrun&gt;=6,MAX(0,(_xll.xSPRDOPT(J134,($E134-'Pricing Inputs'!$X169*$D134),$CV134,0,($CN134+IF(Smile=TRUE,VLOOKUP(MAX(-5,$H134-J134),Volsmile,2),0)),$CT134,$CU134,($A134-DateToday)+15,ABS(Option-2),1)*DE134*8)),0))</f>
        <v xml:space="preserve"> </v>
      </c>
      <c r="BD134" s="460" t="str">
        <f>IF($A134="N/A"," ",IF(OR(Dayrun&lt;=2,Dayrun&gt;=9),IF(OffPeakEx=TRUE,MAX(0,(_xll.xSPRDOPT(K134,($E134-'Pricing Inputs'!$X169*$D134),$CV134,0,($CQ134+IF(Smile=TRUE,VLOOKUP(MAX(-5,$H134-K134),Volsmile,2),0)),$CT134,$CU134,($A134-DateToday)+15,ABS(Option-2),1)*DE134*8)),0),0))</f>
        <v xml:space="preserve"> </v>
      </c>
      <c r="BE134" s="460" t="str">
        <f>IF($A134="N/A"," ",IF(OR(Dayrun=1,Dayrun=4,Dayrun=5,Dayrun=7,Dayrun=8,Dayrun=10,Dayrun=11),MAX(0,(_xll.xSPRDOPT(L134,($E134-'Pricing Inputs'!$X169*$D134),$CV134,0,($CQ134+IF(Smile=TRUE,VLOOKUP(MAX(-5,$H134-L134),Volsmile,2),0)),$CT134,$CU134,($A134-DateToday)+15,ABS(Option-2),1)*DF134*8)),0))</f>
        <v xml:space="preserve"> </v>
      </c>
      <c r="BF134" s="460" t="str">
        <f>IF($A134="N/A"," ",IF(OR(Dayrun=1,Dayrun=7,Dayrun=8,Dayrun=10,Dayrun=11),MAX(0,(_xll.xSPRDOPT(M134,($E134-'Pricing Inputs'!$X169*$D134),$CV134,0,($CQ134+IF(Smile=TRUE,VLOOKUP(MAX(-5,$H134-M134),Volsmile,2),0)),$CT134,$CU134,($A134-DateToday)+15,ABS(Option-2),1)*DF134*8)),0))</f>
        <v xml:space="preserve"> </v>
      </c>
      <c r="BG134" s="460" t="str">
        <f>IF($A134="N/A"," ",IF(OR(Dayrun&lt;=2,Dayrun&gt;=10),IF(OffPeakEx=TRUE,MAX(0,(_xll.xSPRDOPT(N134,($E134-'Pricing Inputs'!$X169*$D134),$CV134,0,($CQ134+IF(Smile=TRUE,VLOOKUP(MAX(-5,$H134-N134),Volsmile,2),0)),$CT134,$CU134,($A134-DateToday)+15,ABS(Option-2),1)*DF134*8)),0),0))</f>
        <v xml:space="preserve"> </v>
      </c>
      <c r="BH134" s="460" t="str">
        <f>IF($A134="N/A"," ",IF(OR(Dayrun=1,Dayrun=5,Dayrun=8,Dayrun=11),MAX(0,(_xll.xSPRDOPT(O134,($E134-'Pricing Inputs'!$X169*$D134),$CV134,0,($CQ134+IF(Smile=TRUE,VLOOKUP(MAX(-5,$H134-O134),Volsmile,2),0)),$CT134,$CU134,($A134-DateToday)+15,ABS(Option-2),1)*DG134*8)),0))</f>
        <v xml:space="preserve"> </v>
      </c>
      <c r="BI134" s="460" t="str">
        <f>IF($A134="N/A"," ",IF(OR(Dayrun=1,Dayrun=8,Dayrun=11),MAX(0,(_xll.xSPRDOPT(P134,($E134-'Pricing Inputs'!$X169*$D134),$CV134,0,($CQ134+IF(Smile=TRUE,VLOOKUP(MAX(-5,$H134-P134),Volsmile,2),0)),$CT134,$CU134,($A134-DateToday)+15,ABS(Option-2),1)*DG134*8)),0))</f>
        <v xml:space="preserve"> </v>
      </c>
      <c r="BJ134" s="462" t="str">
        <f>IF($A134="N/A"," ",IF(OR(Dayrun&lt;=2,Dayrun&gt;=11),IF(OffPeakEx=TRUE,MAX(0,(_xll.xSPRDOPT(Q134,($E134-'Pricing Inputs'!$X169*$D134),$CV134,0,($CQ134+IF(Smile=TRUE,VLOOKUP(MAX(-5,$H134-Q134),Volsmile,2),0)),$CT134,$CU134,($A134-DateToday)+15,ABS(Option-2),1)*DG134*8)),0),0))</f>
        <v xml:space="preserve"> </v>
      </c>
      <c r="BK134" s="358" t="str">
        <f t="shared" si="182"/>
        <v xml:space="preserve"> </v>
      </c>
      <c r="BL134" s="359" t="str">
        <f t="shared" si="183"/>
        <v xml:space="preserve"> </v>
      </c>
      <c r="BM134" s="359" t="str">
        <f t="shared" si="184"/>
        <v xml:space="preserve"> </v>
      </c>
      <c r="BN134" s="359" t="str">
        <f t="shared" si="185"/>
        <v xml:space="preserve"> </v>
      </c>
      <c r="BO134" s="359" t="str">
        <f t="shared" si="186"/>
        <v xml:space="preserve"> </v>
      </c>
      <c r="BP134" s="359" t="str">
        <f t="shared" si="187"/>
        <v xml:space="preserve"> </v>
      </c>
      <c r="BQ134" s="359" t="str">
        <f t="shared" si="188"/>
        <v xml:space="preserve"> </v>
      </c>
      <c r="BR134" s="359" t="str">
        <f t="shared" si="189"/>
        <v xml:space="preserve"> </v>
      </c>
      <c r="BS134" s="360" t="str">
        <f t="shared" si="190"/>
        <v xml:space="preserve"> </v>
      </c>
      <c r="BT134" s="361" t="str">
        <f t="shared" si="191"/>
        <v xml:space="preserve"> </v>
      </c>
      <c r="BU134" s="362" t="str">
        <f t="shared" si="192"/>
        <v xml:space="preserve"> </v>
      </c>
      <c r="BV134" s="362" t="str">
        <f t="shared" si="193"/>
        <v xml:space="preserve"> </v>
      </c>
      <c r="BW134" s="362" t="str">
        <f t="shared" si="194"/>
        <v xml:space="preserve"> </v>
      </c>
      <c r="BX134" s="362" t="str">
        <f t="shared" si="195"/>
        <v xml:space="preserve"> </v>
      </c>
      <c r="BY134" s="362" t="str">
        <f t="shared" si="196"/>
        <v xml:space="preserve"> </v>
      </c>
      <c r="BZ134" s="362" t="str">
        <f t="shared" si="197"/>
        <v xml:space="preserve"> </v>
      </c>
      <c r="CA134" s="362" t="str">
        <f t="shared" si="198"/>
        <v xml:space="preserve"> </v>
      </c>
      <c r="CB134" s="363" t="str">
        <f t="shared" si="199"/>
        <v xml:space="preserve"> </v>
      </c>
      <c r="CC134" s="366" t="str">
        <f t="shared" si="200"/>
        <v xml:space="preserve"> </v>
      </c>
      <c r="CD134" s="367" t="str">
        <f t="shared" si="201"/>
        <v xml:space="preserve"> </v>
      </c>
      <c r="CE134" s="367" t="str">
        <f t="shared" si="202"/>
        <v xml:space="preserve"> </v>
      </c>
      <c r="CF134" s="367" t="str">
        <f t="shared" si="203"/>
        <v xml:space="preserve"> </v>
      </c>
      <c r="CG134" s="367" t="str">
        <f t="shared" si="204"/>
        <v xml:space="preserve"> </v>
      </c>
      <c r="CH134" s="367" t="str">
        <f t="shared" si="205"/>
        <v xml:space="preserve"> </v>
      </c>
      <c r="CI134" s="367" t="str">
        <f t="shared" si="206"/>
        <v xml:space="preserve"> </v>
      </c>
      <c r="CJ134" s="367" t="str">
        <f t="shared" si="207"/>
        <v xml:space="preserve"> </v>
      </c>
      <c r="CK134" s="368" t="str">
        <f t="shared" si="208"/>
        <v xml:space="preserve"> </v>
      </c>
      <c r="CL134" s="369" t="str">
        <f t="shared" si="209"/>
        <v xml:space="preserve"> </v>
      </c>
      <c r="CM134" s="370" t="str">
        <f t="shared" si="256"/>
        <v xml:space="preserve"> </v>
      </c>
      <c r="CN134" s="370" t="str">
        <f t="shared" si="257"/>
        <v xml:space="preserve"> </v>
      </c>
      <c r="CO134" s="370" t="str">
        <f t="shared" si="258"/>
        <v xml:space="preserve"> </v>
      </c>
      <c r="CP134" s="370" t="str">
        <f t="shared" si="259"/>
        <v xml:space="preserve"> </v>
      </c>
      <c r="CQ134" s="370" t="str">
        <f t="shared" si="260"/>
        <v xml:space="preserve"> </v>
      </c>
      <c r="CR134" s="370" t="str">
        <f t="shared" si="210"/>
        <v xml:space="preserve"> </v>
      </c>
      <c r="CS134" s="370" t="str">
        <f t="shared" si="211"/>
        <v xml:space="preserve"> </v>
      </c>
      <c r="CT134" s="370" t="str">
        <f t="shared" si="212"/>
        <v xml:space="preserve"> </v>
      </c>
      <c r="CU134" s="370" t="str">
        <f>IF($A134="N/A"," ",IF('Pricing Inputs'!$AR$23=TRUE,Inputs!$S$22,VLOOKUP($A134,CorrelationTable,2,FALSE)))</f>
        <v xml:space="preserve"> </v>
      </c>
      <c r="CV134" s="371" t="str">
        <f>IF($A134="N/A"," ",F134+G134+(D134*('Pricing Inputs'!X169)))</f>
        <v xml:space="preserve"> </v>
      </c>
      <c r="CW134" s="372" t="str">
        <f>IF($A134="N/A"," ",IF(PV=1,0,'Pricing Inputs'!Y169))</f>
        <v xml:space="preserve"> </v>
      </c>
      <c r="CX134" s="373" t="str">
        <f t="shared" si="213"/>
        <v xml:space="preserve"> </v>
      </c>
      <c r="CY134" s="417" t="str">
        <f>IF($A134="N/A"," ",(IF(MONTH(A134)&gt;=4,IF(MONTH(A134)&lt;=10,Inputs!$S$26,Inputs!$S$27),Inputs!$S$27))*$CX134)</f>
        <v xml:space="preserve"> </v>
      </c>
      <c r="CZ134" s="374" t="str">
        <f t="shared" si="261"/>
        <v xml:space="preserve"> </v>
      </c>
      <c r="DA134" s="446" t="str">
        <f t="shared" si="262"/>
        <v xml:space="preserve"> </v>
      </c>
      <c r="DB134" s="375" t="str">
        <f t="shared" si="263"/>
        <v xml:space="preserve"> </v>
      </c>
      <c r="DC134" s="375" t="str">
        <f t="shared" si="264"/>
        <v xml:space="preserve"> </v>
      </c>
      <c r="DD134" s="376" t="str">
        <f t="shared" si="265"/>
        <v xml:space="preserve"> </v>
      </c>
      <c r="DE134" s="377" t="str">
        <f t="shared" si="266"/>
        <v xml:space="preserve"> </v>
      </c>
      <c r="DF134" s="378" t="str">
        <f t="shared" si="267"/>
        <v xml:space="preserve"> </v>
      </c>
      <c r="DG134" s="379" t="str">
        <f t="shared" si="268"/>
        <v xml:space="preserve"> </v>
      </c>
      <c r="DH134" s="380" t="str">
        <f>IF($A134="N/A"," ",IF(Option=1,$D134*Inputs!$S$15*SUM(AS134:BA134),0))</f>
        <v xml:space="preserve"> </v>
      </c>
      <c r="DI134" s="381" t="str">
        <f>IF($A134="N/A"," ",IF(Option=1,$D134*Inputs!$S$16*SUM(AS134:BA134),0))</f>
        <v xml:space="preserve"> </v>
      </c>
      <c r="DJ134" s="463" t="str">
        <f t="shared" si="269"/>
        <v xml:space="preserve"> </v>
      </c>
      <c r="DK134" s="463" t="str">
        <f t="shared" si="270"/>
        <v xml:space="preserve"> </v>
      </c>
      <c r="DL134" s="463" t="str">
        <f t="shared" si="271"/>
        <v xml:space="preserve"> </v>
      </c>
      <c r="DM134" s="463" t="str">
        <f t="shared" si="272"/>
        <v xml:space="preserve"> </v>
      </c>
    </row>
    <row r="135" spans="1:117" x14ac:dyDescent="0.2">
      <c r="A135" s="343" t="str">
        <f>IF(A134="N/A","N/A",IF(EDATE(A134,1)&gt;Inputs!$S$5,"N/A",EDATE(A134,1)))</f>
        <v>N/A</v>
      </c>
      <c r="B135" s="344" t="str">
        <f t="shared" si="214"/>
        <v xml:space="preserve"> </v>
      </c>
      <c r="C135" s="345" t="str">
        <f t="shared" si="215"/>
        <v xml:space="preserve"> </v>
      </c>
      <c r="D135" s="346" t="str">
        <f t="shared" si="216"/>
        <v xml:space="preserve"> </v>
      </c>
      <c r="E135" s="347" t="str">
        <f t="shared" si="217"/>
        <v xml:space="preserve"> </v>
      </c>
      <c r="F135" s="348" t="str">
        <f t="shared" si="218"/>
        <v xml:space="preserve"> </v>
      </c>
      <c r="G135" s="348" t="str">
        <f>IF(A135="N/A"," ",Perstart/VLOOKUP(Dayrun,'Pricing Inputs'!$AQ$4:$AS$14,3)/(CY135/CX135))</f>
        <v xml:space="preserve"> </v>
      </c>
      <c r="H135" s="349" t="str">
        <f t="shared" si="219"/>
        <v xml:space="preserve"> </v>
      </c>
      <c r="I135" s="350" t="str">
        <f t="shared" si="220"/>
        <v xml:space="preserve"> </v>
      </c>
      <c r="J135" s="351" t="str">
        <f t="shared" si="221"/>
        <v xml:space="preserve"> </v>
      </c>
      <c r="K135" s="351" t="str">
        <f t="shared" si="222"/>
        <v xml:space="preserve"> </v>
      </c>
      <c r="L135" s="351" t="str">
        <f t="shared" si="223"/>
        <v xml:space="preserve"> </v>
      </c>
      <c r="M135" s="351" t="str">
        <f t="shared" si="224"/>
        <v xml:space="preserve"> </v>
      </c>
      <c r="N135" s="351" t="str">
        <f t="shared" si="225"/>
        <v xml:space="preserve"> </v>
      </c>
      <c r="O135" s="351" t="str">
        <f t="shared" si="226"/>
        <v xml:space="preserve"> </v>
      </c>
      <c r="P135" s="351" t="str">
        <f t="shared" si="227"/>
        <v xml:space="preserve"> </v>
      </c>
      <c r="Q135" s="352" t="str">
        <f t="shared" si="228"/>
        <v xml:space="preserve"> </v>
      </c>
      <c r="R135" s="353" t="str">
        <f t="shared" si="229"/>
        <v xml:space="preserve"> </v>
      </c>
      <c r="S135" s="347" t="str">
        <f t="shared" si="230"/>
        <v xml:space="preserve"> </v>
      </c>
      <c r="T135" s="347" t="str">
        <f t="shared" si="231"/>
        <v xml:space="preserve"> </v>
      </c>
      <c r="U135" s="347" t="str">
        <f t="shared" si="232"/>
        <v xml:space="preserve"> </v>
      </c>
      <c r="V135" s="347" t="str">
        <f t="shared" si="233"/>
        <v xml:space="preserve"> </v>
      </c>
      <c r="W135" s="347" t="str">
        <f t="shared" si="234"/>
        <v xml:space="preserve"> </v>
      </c>
      <c r="X135" s="347" t="str">
        <f t="shared" si="235"/>
        <v xml:space="preserve"> </v>
      </c>
      <c r="Y135" s="347" t="str">
        <f t="shared" si="236"/>
        <v xml:space="preserve"> </v>
      </c>
      <c r="Z135" s="354" t="str">
        <f t="shared" si="237"/>
        <v xml:space="preserve"> </v>
      </c>
      <c r="AA135" s="350" t="str">
        <f>IF($A135="N/A"," ",IF(Dayrun&gt;=3,(MAX(0,(_xll.xSPRDOPT(I135,($E135-'Pricing Inputs'!$X170*$D135),$CV135,0,($CN135+IF(Smile=TRUE,VLOOKUP(MAX(-5,$H135-I135),Volsmile,2),0)),$CT135,$CU135,($A135-DateToday)+15,ABS(Option-2),0)-R135))),0))</f>
        <v xml:space="preserve"> </v>
      </c>
      <c r="AB135" s="351" t="str">
        <f>IF($A135="N/A"," ",IF(Dayrun&gt;=6,MAX(0,(_xll.xSPRDOPT(J135,($E135-'Pricing Inputs'!$X170*$D135),$CV135,0,($CN135+IF(Smile=TRUE,VLOOKUP(MAX(-5,$H135-J135),Volsmile,2),0)),$CT135,$CU135,($A135-DateToday)+15,ABS(Option-2),0)-S135)),0))</f>
        <v xml:space="preserve"> </v>
      </c>
      <c r="AC135" s="351" t="str">
        <f>IF($A135="N/A"," ",IF(OR(Dayrun&lt;=2,Dayrun&gt;=9),IF(OffPeakEx=TRUE,MAX(0,(_xll.xSPRDOPT(K135,($E135-'Pricing Inputs'!$X170*$D135),$CV135,0,($CQ135+IF(Smile=TRUE,VLOOKUP(MAX(-5,$H135-K135),Volsmile,2),0)),$CT135,$CU135,($A135-DateToday)+15,ABS(Option-2),0)-T135)),0),0))</f>
        <v xml:space="preserve"> </v>
      </c>
      <c r="AD135" s="351" t="str">
        <f>IF($A135="N/A"," ",IF(OR(Dayrun=1,Dayrun=4,Dayrun=5,Dayrun=7,Dayrun=8,Dayrun=10,Dayrun=11),MAX(0,(_xll.xSPRDOPT(L135,($E135-'Pricing Inputs'!$X170*$D135),$CV135,0,($CQ135+IF(Smile=TRUE,VLOOKUP(MAX(-5,$H135-L135),Volsmile,2),0)),$CT135,$CU135,($A135-DateToday)+15,ABS(Option-2),0)-U135)),0))</f>
        <v xml:space="preserve"> </v>
      </c>
      <c r="AE135" s="351" t="str">
        <f>IF($A135="N/A"," ",IF(OR(Dayrun=1,Dayrun=7,Dayrun=8,Dayrun=10,Dayrun=11),MAX(0,(_xll.xSPRDOPT(M135,($E135-'Pricing Inputs'!$X170*$D135),$CV135,0,($CQ135+IF(Smile=TRUE,VLOOKUP(MAX(-5,$H135-M135),Volsmile,2),0)),$CT135,$CU135,($A135-DateToday)+15,ABS(Option-2),0)-V135)),0))</f>
        <v xml:space="preserve"> </v>
      </c>
      <c r="AF135" s="351" t="str">
        <f>IF($A135="N/A"," ",IF(OR(Dayrun&lt;=2,Dayrun&gt;=10),IF(OffPeakEx=TRUE,MAX(0,(_xll.xSPRDOPT(N135,($E135-'Pricing Inputs'!$X170*$D135),$CV135,0,($CQ135+IF(Smile=TRUE,VLOOKUP(MAX(-5,$H135-N135),Volsmile,2),0)),$CT135,$CU135,($A135-DateToday)+15,ABS(Option-2),0)-W135)),0),0))</f>
        <v xml:space="preserve"> </v>
      </c>
      <c r="AG135" s="351" t="str">
        <f>IF($A135="N/A"," ",IF(OR(Dayrun=1,Dayrun=5,Dayrun=8,Dayrun=11),MAX(0,(_xll.xSPRDOPT(O135,($E135-'Pricing Inputs'!$X170*$D135),$CV135,0,($CQ135+IF(Smile=TRUE,VLOOKUP(MAX(-5,$H135-O135),Volsmile,2),0)),$CT135,$CU135,($A135-DateToday)+15,ABS(Option-2),0)-X135)),0))</f>
        <v xml:space="preserve"> </v>
      </c>
      <c r="AH135" s="351" t="str">
        <f>IF($A135="N/A"," ",IF(OR(Dayrun=1,Dayrun=8,Dayrun=11),MAX(0,(_xll.xSPRDOPT(P135,($E135-'Pricing Inputs'!$X170*$D135),$CV135,0,($CQ135+IF(Smile=TRUE,VLOOKUP(MAX(-5,$H135-P135),Volsmile,2),0)),$CT135,$CU135,($A135-DateToday)+15,ABS(Option-2),0)-Y135)),0))</f>
        <v xml:space="preserve"> </v>
      </c>
      <c r="AI135" s="351" t="str">
        <f>IF($A135="N/A"," ",IF(OR(Dayrun&lt;=2,Dayrun&gt;=11),IF(OffPeakEx=TRUE,MAX(0,(_xll.xSPRDOPT(Q135,($E135-'Pricing Inputs'!$X170*$D135),$CV135,0,($CQ135+IF(Smile=TRUE,VLOOKUP(MAX(-5,$H135-Q135),Volsmile,2),0)),$CT135,$CU135,($A135-DateToday)+15,ABS(Option-2),0)-Z135)),0),0))</f>
        <v xml:space="preserve"> </v>
      </c>
      <c r="AJ135" s="355" t="str">
        <f t="shared" si="238"/>
        <v xml:space="preserve"> </v>
      </c>
      <c r="AK135" s="356" t="str">
        <f t="shared" si="239"/>
        <v xml:space="preserve"> </v>
      </c>
      <c r="AL135" s="356" t="str">
        <f t="shared" si="240"/>
        <v xml:space="preserve"> </v>
      </c>
      <c r="AM135" s="356" t="str">
        <f t="shared" si="241"/>
        <v xml:space="preserve"> </v>
      </c>
      <c r="AN135" s="356" t="str">
        <f t="shared" si="242"/>
        <v xml:space="preserve"> </v>
      </c>
      <c r="AO135" s="356" t="str">
        <f t="shared" si="243"/>
        <v xml:space="preserve"> </v>
      </c>
      <c r="AP135" s="356" t="str">
        <f t="shared" si="244"/>
        <v xml:space="preserve"> </v>
      </c>
      <c r="AQ135" s="356" t="str">
        <f t="shared" si="245"/>
        <v xml:space="preserve"> </v>
      </c>
      <c r="AR135" s="357" t="str">
        <f t="shared" si="246"/>
        <v xml:space="preserve"> </v>
      </c>
      <c r="AS135" s="364" t="str">
        <f t="shared" si="247"/>
        <v xml:space="preserve"> </v>
      </c>
      <c r="AT135" s="364" t="str">
        <f t="shared" si="248"/>
        <v xml:space="preserve"> </v>
      </c>
      <c r="AU135" s="364" t="str">
        <f t="shared" si="249"/>
        <v xml:space="preserve"> </v>
      </c>
      <c r="AV135" s="364" t="str">
        <f t="shared" si="250"/>
        <v xml:space="preserve"> </v>
      </c>
      <c r="AW135" s="364" t="str">
        <f t="shared" si="251"/>
        <v xml:space="preserve"> </v>
      </c>
      <c r="AX135" s="364" t="str">
        <f t="shared" si="252"/>
        <v xml:space="preserve"> </v>
      </c>
      <c r="AY135" s="364" t="str">
        <f t="shared" si="253"/>
        <v xml:space="preserve"> </v>
      </c>
      <c r="AZ135" s="364" t="str">
        <f t="shared" si="254"/>
        <v xml:space="preserve"> </v>
      </c>
      <c r="BA135" s="365" t="str">
        <f t="shared" si="255"/>
        <v xml:space="preserve"> </v>
      </c>
      <c r="BB135" s="461" t="str">
        <f>IF($A135="N/A"," ",IF(Dayrun&gt;=3,(MAX(0,(_xll.xSPRDOPT(I135,($E135-'Pricing Inputs'!$X170*$D135),$CV135,0,($CN135+IF(Smile=TRUE,VLOOKUP(MAX(-5,$H135-I135),Volsmile,2),0)),$CT135,$CU135,($A135-DateToday)+15,ABS(Option-2),1)*DE135*8))),0))</f>
        <v xml:space="preserve"> </v>
      </c>
      <c r="BC135" s="460" t="str">
        <f>IF($A135="N/A"," ",IF(Dayrun&gt;=6,MAX(0,(_xll.xSPRDOPT(J135,($E135-'Pricing Inputs'!$X170*$D135),$CV135,0,($CN135+IF(Smile=TRUE,VLOOKUP(MAX(-5,$H135-J135),Volsmile,2),0)),$CT135,$CU135,($A135-DateToday)+15,ABS(Option-2),1)*DE135*8)),0))</f>
        <v xml:space="preserve"> </v>
      </c>
      <c r="BD135" s="460" t="str">
        <f>IF($A135="N/A"," ",IF(OR(Dayrun&lt;=2,Dayrun&gt;=9),IF(OffPeakEx=TRUE,MAX(0,(_xll.xSPRDOPT(K135,($E135-'Pricing Inputs'!$X170*$D135),$CV135,0,($CQ135+IF(Smile=TRUE,VLOOKUP(MAX(-5,$H135-K135),Volsmile,2),0)),$CT135,$CU135,($A135-DateToday)+15,ABS(Option-2),1)*DE135*8)),0),0))</f>
        <v xml:space="preserve"> </v>
      </c>
      <c r="BE135" s="460" t="str">
        <f>IF($A135="N/A"," ",IF(OR(Dayrun=1,Dayrun=4,Dayrun=5,Dayrun=7,Dayrun=8,Dayrun=10,Dayrun=11),MAX(0,(_xll.xSPRDOPT(L135,($E135-'Pricing Inputs'!$X170*$D135),$CV135,0,($CQ135+IF(Smile=TRUE,VLOOKUP(MAX(-5,$H135-L135),Volsmile,2),0)),$CT135,$CU135,($A135-DateToday)+15,ABS(Option-2),1)*DF135*8)),0))</f>
        <v xml:space="preserve"> </v>
      </c>
      <c r="BF135" s="460" t="str">
        <f>IF($A135="N/A"," ",IF(OR(Dayrun=1,Dayrun=7,Dayrun=8,Dayrun=10,Dayrun=11),MAX(0,(_xll.xSPRDOPT(M135,($E135-'Pricing Inputs'!$X170*$D135),$CV135,0,($CQ135+IF(Smile=TRUE,VLOOKUP(MAX(-5,$H135-M135),Volsmile,2),0)),$CT135,$CU135,($A135-DateToday)+15,ABS(Option-2),1)*DF135*8)),0))</f>
        <v xml:space="preserve"> </v>
      </c>
      <c r="BG135" s="460" t="str">
        <f>IF($A135="N/A"," ",IF(OR(Dayrun&lt;=2,Dayrun&gt;=10),IF(OffPeakEx=TRUE,MAX(0,(_xll.xSPRDOPT(N135,($E135-'Pricing Inputs'!$X170*$D135),$CV135,0,($CQ135+IF(Smile=TRUE,VLOOKUP(MAX(-5,$H135-N135),Volsmile,2),0)),$CT135,$CU135,($A135-DateToday)+15,ABS(Option-2),1)*DF135*8)),0),0))</f>
        <v xml:space="preserve"> </v>
      </c>
      <c r="BH135" s="460" t="str">
        <f>IF($A135="N/A"," ",IF(OR(Dayrun=1,Dayrun=5,Dayrun=8,Dayrun=11),MAX(0,(_xll.xSPRDOPT(O135,($E135-'Pricing Inputs'!$X170*$D135),$CV135,0,($CQ135+IF(Smile=TRUE,VLOOKUP(MAX(-5,$H135-O135),Volsmile,2),0)),$CT135,$CU135,($A135-DateToday)+15,ABS(Option-2),1)*DG135*8)),0))</f>
        <v xml:space="preserve"> </v>
      </c>
      <c r="BI135" s="460" t="str">
        <f>IF($A135="N/A"," ",IF(OR(Dayrun=1,Dayrun=8,Dayrun=11),MAX(0,(_xll.xSPRDOPT(P135,($E135-'Pricing Inputs'!$X170*$D135),$CV135,0,($CQ135+IF(Smile=TRUE,VLOOKUP(MAX(-5,$H135-P135),Volsmile,2),0)),$CT135,$CU135,($A135-DateToday)+15,ABS(Option-2),1)*DG135*8)),0))</f>
        <v xml:space="preserve"> </v>
      </c>
      <c r="BJ135" s="462" t="str">
        <f>IF($A135="N/A"," ",IF(OR(Dayrun&lt;=2,Dayrun&gt;=11),IF(OffPeakEx=TRUE,MAX(0,(_xll.xSPRDOPT(Q135,($E135-'Pricing Inputs'!$X170*$D135),$CV135,0,($CQ135+IF(Smile=TRUE,VLOOKUP(MAX(-5,$H135-Q135),Volsmile,2),0)),$CT135,$CU135,($A135-DateToday)+15,ABS(Option-2),1)*DG135*8)),0),0))</f>
        <v xml:space="preserve"> </v>
      </c>
      <c r="BK135" s="358" t="str">
        <f t="shared" si="182"/>
        <v xml:space="preserve"> </v>
      </c>
      <c r="BL135" s="359" t="str">
        <f t="shared" si="183"/>
        <v xml:space="preserve"> </v>
      </c>
      <c r="BM135" s="359" t="str">
        <f t="shared" si="184"/>
        <v xml:space="preserve"> </v>
      </c>
      <c r="BN135" s="359" t="str">
        <f t="shared" si="185"/>
        <v xml:space="preserve"> </v>
      </c>
      <c r="BO135" s="359" t="str">
        <f t="shared" si="186"/>
        <v xml:space="preserve"> </v>
      </c>
      <c r="BP135" s="359" t="str">
        <f t="shared" si="187"/>
        <v xml:space="preserve"> </v>
      </c>
      <c r="BQ135" s="359" t="str">
        <f t="shared" si="188"/>
        <v xml:space="preserve"> </v>
      </c>
      <c r="BR135" s="359" t="str">
        <f t="shared" si="189"/>
        <v xml:space="preserve"> </v>
      </c>
      <c r="BS135" s="360" t="str">
        <f t="shared" si="190"/>
        <v xml:space="preserve"> </v>
      </c>
      <c r="BT135" s="361" t="str">
        <f t="shared" si="191"/>
        <v xml:space="preserve"> </v>
      </c>
      <c r="BU135" s="362" t="str">
        <f t="shared" si="192"/>
        <v xml:space="preserve"> </v>
      </c>
      <c r="BV135" s="362" t="str">
        <f t="shared" si="193"/>
        <v xml:space="preserve"> </v>
      </c>
      <c r="BW135" s="362" t="str">
        <f t="shared" si="194"/>
        <v xml:space="preserve"> </v>
      </c>
      <c r="BX135" s="362" t="str">
        <f t="shared" si="195"/>
        <v xml:space="preserve"> </v>
      </c>
      <c r="BY135" s="362" t="str">
        <f t="shared" si="196"/>
        <v xml:space="preserve"> </v>
      </c>
      <c r="BZ135" s="362" t="str">
        <f t="shared" si="197"/>
        <v xml:space="preserve"> </v>
      </c>
      <c r="CA135" s="362" t="str">
        <f t="shared" si="198"/>
        <v xml:space="preserve"> </v>
      </c>
      <c r="CB135" s="363" t="str">
        <f t="shared" si="199"/>
        <v xml:space="preserve"> </v>
      </c>
      <c r="CC135" s="366" t="str">
        <f t="shared" si="200"/>
        <v xml:space="preserve"> </v>
      </c>
      <c r="CD135" s="367" t="str">
        <f t="shared" si="201"/>
        <v xml:space="preserve"> </v>
      </c>
      <c r="CE135" s="367" t="str">
        <f t="shared" si="202"/>
        <v xml:space="preserve"> </v>
      </c>
      <c r="CF135" s="367" t="str">
        <f t="shared" si="203"/>
        <v xml:space="preserve"> </v>
      </c>
      <c r="CG135" s="367" t="str">
        <f t="shared" si="204"/>
        <v xml:space="preserve"> </v>
      </c>
      <c r="CH135" s="367" t="str">
        <f t="shared" si="205"/>
        <v xml:space="preserve"> </v>
      </c>
      <c r="CI135" s="367" t="str">
        <f t="shared" si="206"/>
        <v xml:space="preserve"> </v>
      </c>
      <c r="CJ135" s="367" t="str">
        <f t="shared" si="207"/>
        <v xml:space="preserve"> </v>
      </c>
      <c r="CK135" s="368" t="str">
        <f t="shared" si="208"/>
        <v xml:space="preserve"> </v>
      </c>
      <c r="CL135" s="369" t="str">
        <f t="shared" si="209"/>
        <v xml:space="preserve"> </v>
      </c>
      <c r="CM135" s="370" t="str">
        <f t="shared" si="256"/>
        <v xml:space="preserve"> </v>
      </c>
      <c r="CN135" s="370" t="str">
        <f t="shared" si="257"/>
        <v xml:space="preserve"> </v>
      </c>
      <c r="CO135" s="370" t="str">
        <f t="shared" si="258"/>
        <v xml:space="preserve"> </v>
      </c>
      <c r="CP135" s="370" t="str">
        <f t="shared" si="259"/>
        <v xml:space="preserve"> </v>
      </c>
      <c r="CQ135" s="370" t="str">
        <f t="shared" si="260"/>
        <v xml:space="preserve"> </v>
      </c>
      <c r="CR135" s="370" t="str">
        <f t="shared" si="210"/>
        <v xml:space="preserve"> </v>
      </c>
      <c r="CS135" s="370" t="str">
        <f t="shared" si="211"/>
        <v xml:space="preserve"> </v>
      </c>
      <c r="CT135" s="370" t="str">
        <f t="shared" si="212"/>
        <v xml:space="preserve"> </v>
      </c>
      <c r="CU135" s="370" t="str">
        <f>IF($A135="N/A"," ",IF('Pricing Inputs'!$AR$23=TRUE,Inputs!$S$22,VLOOKUP($A135,CorrelationTable,2,FALSE)))</f>
        <v xml:space="preserve"> </v>
      </c>
      <c r="CV135" s="371" t="str">
        <f>IF($A135="N/A"," ",F135+G135+(D135*('Pricing Inputs'!X170)))</f>
        <v xml:space="preserve"> </v>
      </c>
      <c r="CW135" s="372" t="str">
        <f>IF($A135="N/A"," ",IF(PV=1,0,'Pricing Inputs'!Y170))</f>
        <v xml:space="preserve"> </v>
      </c>
      <c r="CX135" s="373" t="str">
        <f t="shared" si="213"/>
        <v xml:space="preserve"> </v>
      </c>
      <c r="CY135" s="417" t="str">
        <f>IF($A135="N/A"," ",(IF(MONTH(A135)&gt;=4,IF(MONTH(A135)&lt;=10,Inputs!$S$26,Inputs!$S$27),Inputs!$S$27))*$CX135)</f>
        <v xml:space="preserve"> </v>
      </c>
      <c r="CZ135" s="374" t="str">
        <f t="shared" si="261"/>
        <v xml:space="preserve"> </v>
      </c>
      <c r="DA135" s="446" t="str">
        <f t="shared" si="262"/>
        <v xml:space="preserve"> </v>
      </c>
      <c r="DB135" s="375" t="str">
        <f t="shared" si="263"/>
        <v xml:space="preserve"> </v>
      </c>
      <c r="DC135" s="375" t="str">
        <f t="shared" si="264"/>
        <v xml:space="preserve"> </v>
      </c>
      <c r="DD135" s="376" t="str">
        <f t="shared" si="265"/>
        <v xml:space="preserve"> </v>
      </c>
      <c r="DE135" s="377" t="str">
        <f t="shared" si="266"/>
        <v xml:space="preserve"> </v>
      </c>
      <c r="DF135" s="378" t="str">
        <f t="shared" si="267"/>
        <v xml:space="preserve"> </v>
      </c>
      <c r="DG135" s="379" t="str">
        <f t="shared" si="268"/>
        <v xml:space="preserve"> </v>
      </c>
      <c r="DH135" s="380" t="str">
        <f>IF($A135="N/A"," ",IF(Option=1,$D135*Inputs!$S$15*SUM(AS135:BA135),0))</f>
        <v xml:space="preserve"> </v>
      </c>
      <c r="DI135" s="381" t="str">
        <f>IF($A135="N/A"," ",IF(Option=1,$D135*Inputs!$S$16*SUM(AS135:BA135),0))</f>
        <v xml:space="preserve"> </v>
      </c>
      <c r="DJ135" s="463" t="str">
        <f t="shared" si="269"/>
        <v xml:space="preserve"> </v>
      </c>
      <c r="DK135" s="463" t="str">
        <f t="shared" si="270"/>
        <v xml:space="preserve"> </v>
      </c>
      <c r="DL135" s="463" t="str">
        <f t="shared" si="271"/>
        <v xml:space="preserve"> </v>
      </c>
      <c r="DM135" s="463" t="str">
        <f t="shared" si="272"/>
        <v xml:space="preserve"> </v>
      </c>
    </row>
    <row r="136" spans="1:117" x14ac:dyDescent="0.2">
      <c r="A136" s="343" t="str">
        <f>IF(A135="N/A","N/A",IF(EDATE(A135,1)&gt;Inputs!$S$5,"N/A",EDATE(A135,1)))</f>
        <v>N/A</v>
      </c>
      <c r="B136" s="344" t="str">
        <f t="shared" si="214"/>
        <v xml:space="preserve"> </v>
      </c>
      <c r="C136" s="345" t="str">
        <f t="shared" si="215"/>
        <v xml:space="preserve"> </v>
      </c>
      <c r="D136" s="346" t="str">
        <f t="shared" si="216"/>
        <v xml:space="preserve"> </v>
      </c>
      <c r="E136" s="347" t="str">
        <f t="shared" si="217"/>
        <v xml:space="preserve"> </v>
      </c>
      <c r="F136" s="348" t="str">
        <f t="shared" si="218"/>
        <v xml:space="preserve"> </v>
      </c>
      <c r="G136" s="348" t="str">
        <f>IF(A136="N/A"," ",Perstart/VLOOKUP(Dayrun,'Pricing Inputs'!$AQ$4:$AS$14,3)/(CY136/CX136))</f>
        <v xml:space="preserve"> </v>
      </c>
      <c r="H136" s="349" t="str">
        <f t="shared" si="219"/>
        <v xml:space="preserve"> </v>
      </c>
      <c r="I136" s="350" t="str">
        <f t="shared" si="220"/>
        <v xml:space="preserve"> </v>
      </c>
      <c r="J136" s="351" t="str">
        <f t="shared" si="221"/>
        <v xml:space="preserve"> </v>
      </c>
      <c r="K136" s="351" t="str">
        <f t="shared" si="222"/>
        <v xml:space="preserve"> </v>
      </c>
      <c r="L136" s="351" t="str">
        <f t="shared" si="223"/>
        <v xml:space="preserve"> </v>
      </c>
      <c r="M136" s="351" t="str">
        <f t="shared" si="224"/>
        <v xml:space="preserve"> </v>
      </c>
      <c r="N136" s="351" t="str">
        <f t="shared" si="225"/>
        <v xml:space="preserve"> </v>
      </c>
      <c r="O136" s="351" t="str">
        <f t="shared" si="226"/>
        <v xml:space="preserve"> </v>
      </c>
      <c r="P136" s="351" t="str">
        <f t="shared" si="227"/>
        <v xml:space="preserve"> </v>
      </c>
      <c r="Q136" s="352" t="str">
        <f t="shared" si="228"/>
        <v xml:space="preserve"> </v>
      </c>
      <c r="R136" s="353" t="str">
        <f t="shared" si="229"/>
        <v xml:space="preserve"> </v>
      </c>
      <c r="S136" s="347" t="str">
        <f t="shared" si="230"/>
        <v xml:space="preserve"> </v>
      </c>
      <c r="T136" s="347" t="str">
        <f t="shared" si="231"/>
        <v xml:space="preserve"> </v>
      </c>
      <c r="U136" s="347" t="str">
        <f t="shared" si="232"/>
        <v xml:space="preserve"> </v>
      </c>
      <c r="V136" s="347" t="str">
        <f t="shared" si="233"/>
        <v xml:space="preserve"> </v>
      </c>
      <c r="W136" s="347" t="str">
        <f t="shared" si="234"/>
        <v xml:space="preserve"> </v>
      </c>
      <c r="X136" s="347" t="str">
        <f t="shared" si="235"/>
        <v xml:space="preserve"> </v>
      </c>
      <c r="Y136" s="347" t="str">
        <f t="shared" si="236"/>
        <v xml:space="preserve"> </v>
      </c>
      <c r="Z136" s="354" t="str">
        <f t="shared" si="237"/>
        <v xml:space="preserve"> </v>
      </c>
      <c r="AA136" s="350" t="str">
        <f>IF($A136="N/A"," ",IF(Dayrun&gt;=3,(MAX(0,(_xll.xSPRDOPT(I136,($E136-'Pricing Inputs'!$X171*$D136),$CV136,0,($CN136+IF(Smile=TRUE,VLOOKUP(MAX(-5,$H136-I136),Volsmile,2),0)),$CT136,$CU136,($A136-DateToday)+15,ABS(Option-2),0)-R136))),0))</f>
        <v xml:space="preserve"> </v>
      </c>
      <c r="AB136" s="351" t="str">
        <f>IF($A136="N/A"," ",IF(Dayrun&gt;=6,MAX(0,(_xll.xSPRDOPT(J136,($E136-'Pricing Inputs'!$X171*$D136),$CV136,0,($CN136+IF(Smile=TRUE,VLOOKUP(MAX(-5,$H136-J136),Volsmile,2),0)),$CT136,$CU136,($A136-DateToday)+15,ABS(Option-2),0)-S136)),0))</f>
        <v xml:space="preserve"> </v>
      </c>
      <c r="AC136" s="351" t="str">
        <f>IF($A136="N/A"," ",IF(OR(Dayrun&lt;=2,Dayrun&gt;=9),IF(OffPeakEx=TRUE,MAX(0,(_xll.xSPRDOPT(K136,($E136-'Pricing Inputs'!$X171*$D136),$CV136,0,($CQ136+IF(Smile=TRUE,VLOOKUP(MAX(-5,$H136-K136),Volsmile,2),0)),$CT136,$CU136,($A136-DateToday)+15,ABS(Option-2),0)-T136)),0),0))</f>
        <v xml:space="preserve"> </v>
      </c>
      <c r="AD136" s="351" t="str">
        <f>IF($A136="N/A"," ",IF(OR(Dayrun=1,Dayrun=4,Dayrun=5,Dayrun=7,Dayrun=8,Dayrun=10,Dayrun=11),MAX(0,(_xll.xSPRDOPT(L136,($E136-'Pricing Inputs'!$X171*$D136),$CV136,0,($CQ136+IF(Smile=TRUE,VLOOKUP(MAX(-5,$H136-L136),Volsmile,2),0)),$CT136,$CU136,($A136-DateToday)+15,ABS(Option-2),0)-U136)),0))</f>
        <v xml:space="preserve"> </v>
      </c>
      <c r="AE136" s="351" t="str">
        <f>IF($A136="N/A"," ",IF(OR(Dayrun=1,Dayrun=7,Dayrun=8,Dayrun=10,Dayrun=11),MAX(0,(_xll.xSPRDOPT(M136,($E136-'Pricing Inputs'!$X171*$D136),$CV136,0,($CQ136+IF(Smile=TRUE,VLOOKUP(MAX(-5,$H136-M136),Volsmile,2),0)),$CT136,$CU136,($A136-DateToday)+15,ABS(Option-2),0)-V136)),0))</f>
        <v xml:space="preserve"> </v>
      </c>
      <c r="AF136" s="351" t="str">
        <f>IF($A136="N/A"," ",IF(OR(Dayrun&lt;=2,Dayrun&gt;=10),IF(OffPeakEx=TRUE,MAX(0,(_xll.xSPRDOPT(N136,($E136-'Pricing Inputs'!$X171*$D136),$CV136,0,($CQ136+IF(Smile=TRUE,VLOOKUP(MAX(-5,$H136-N136),Volsmile,2),0)),$CT136,$CU136,($A136-DateToday)+15,ABS(Option-2),0)-W136)),0),0))</f>
        <v xml:space="preserve"> </v>
      </c>
      <c r="AG136" s="351" t="str">
        <f>IF($A136="N/A"," ",IF(OR(Dayrun=1,Dayrun=5,Dayrun=8,Dayrun=11),MAX(0,(_xll.xSPRDOPT(O136,($E136-'Pricing Inputs'!$X171*$D136),$CV136,0,($CQ136+IF(Smile=TRUE,VLOOKUP(MAX(-5,$H136-O136),Volsmile,2),0)),$CT136,$CU136,($A136-DateToday)+15,ABS(Option-2),0)-X136)),0))</f>
        <v xml:space="preserve"> </v>
      </c>
      <c r="AH136" s="351" t="str">
        <f>IF($A136="N/A"," ",IF(OR(Dayrun=1,Dayrun=8,Dayrun=11),MAX(0,(_xll.xSPRDOPT(P136,($E136-'Pricing Inputs'!$X171*$D136),$CV136,0,($CQ136+IF(Smile=TRUE,VLOOKUP(MAX(-5,$H136-P136),Volsmile,2),0)),$CT136,$CU136,($A136-DateToday)+15,ABS(Option-2),0)-Y136)),0))</f>
        <v xml:space="preserve"> </v>
      </c>
      <c r="AI136" s="351" t="str">
        <f>IF($A136="N/A"," ",IF(OR(Dayrun&lt;=2,Dayrun&gt;=11),IF(OffPeakEx=TRUE,MAX(0,(_xll.xSPRDOPT(Q136,($E136-'Pricing Inputs'!$X171*$D136),$CV136,0,($CQ136+IF(Smile=TRUE,VLOOKUP(MAX(-5,$H136-Q136),Volsmile,2),0)),$CT136,$CU136,($A136-DateToday)+15,ABS(Option-2),0)-Z136)),0),0))</f>
        <v xml:space="preserve"> </v>
      </c>
      <c r="AJ136" s="355" t="str">
        <f t="shared" si="238"/>
        <v xml:space="preserve"> </v>
      </c>
      <c r="AK136" s="356" t="str">
        <f t="shared" si="239"/>
        <v xml:space="preserve"> </v>
      </c>
      <c r="AL136" s="356" t="str">
        <f t="shared" si="240"/>
        <v xml:space="preserve"> </v>
      </c>
      <c r="AM136" s="356" t="str">
        <f t="shared" si="241"/>
        <v xml:space="preserve"> </v>
      </c>
      <c r="AN136" s="356" t="str">
        <f t="shared" si="242"/>
        <v xml:space="preserve"> </v>
      </c>
      <c r="AO136" s="356" t="str">
        <f t="shared" si="243"/>
        <v xml:space="preserve"> </v>
      </c>
      <c r="AP136" s="356" t="str">
        <f t="shared" si="244"/>
        <v xml:space="preserve"> </v>
      </c>
      <c r="AQ136" s="356" t="str">
        <f t="shared" si="245"/>
        <v xml:space="preserve"> </v>
      </c>
      <c r="AR136" s="357" t="str">
        <f t="shared" si="246"/>
        <v xml:space="preserve"> </v>
      </c>
      <c r="AS136" s="364" t="str">
        <f t="shared" si="247"/>
        <v xml:space="preserve"> </v>
      </c>
      <c r="AT136" s="364" t="str">
        <f t="shared" si="248"/>
        <v xml:space="preserve"> </v>
      </c>
      <c r="AU136" s="364" t="str">
        <f t="shared" si="249"/>
        <v xml:space="preserve"> </v>
      </c>
      <c r="AV136" s="364" t="str">
        <f t="shared" si="250"/>
        <v xml:space="preserve"> </v>
      </c>
      <c r="AW136" s="364" t="str">
        <f t="shared" si="251"/>
        <v xml:space="preserve"> </v>
      </c>
      <c r="AX136" s="364" t="str">
        <f t="shared" si="252"/>
        <v xml:space="preserve"> </v>
      </c>
      <c r="AY136" s="364" t="str">
        <f t="shared" si="253"/>
        <v xml:space="preserve"> </v>
      </c>
      <c r="AZ136" s="364" t="str">
        <f t="shared" si="254"/>
        <v xml:space="preserve"> </v>
      </c>
      <c r="BA136" s="365" t="str">
        <f t="shared" si="255"/>
        <v xml:space="preserve"> </v>
      </c>
      <c r="BB136" s="461" t="str">
        <f>IF($A136="N/A"," ",IF(Dayrun&gt;=3,(MAX(0,(_xll.xSPRDOPT(I136,($E136-'Pricing Inputs'!$X171*$D136),$CV136,0,($CN136+IF(Smile=TRUE,VLOOKUP(MAX(-5,$H136-I136),Volsmile,2),0)),$CT136,$CU136,($A136-DateToday)+15,ABS(Option-2),1)*DE136*8))),0))</f>
        <v xml:space="preserve"> </v>
      </c>
      <c r="BC136" s="460" t="str">
        <f>IF($A136="N/A"," ",IF(Dayrun&gt;=6,MAX(0,(_xll.xSPRDOPT(J136,($E136-'Pricing Inputs'!$X171*$D136),$CV136,0,($CN136+IF(Smile=TRUE,VLOOKUP(MAX(-5,$H136-J136),Volsmile,2),0)),$CT136,$CU136,($A136-DateToday)+15,ABS(Option-2),1)*DE136*8)),0))</f>
        <v xml:space="preserve"> </v>
      </c>
      <c r="BD136" s="460" t="str">
        <f>IF($A136="N/A"," ",IF(OR(Dayrun&lt;=2,Dayrun&gt;=9),IF(OffPeakEx=TRUE,MAX(0,(_xll.xSPRDOPT(K136,($E136-'Pricing Inputs'!$X171*$D136),$CV136,0,($CQ136+IF(Smile=TRUE,VLOOKUP(MAX(-5,$H136-K136),Volsmile,2),0)),$CT136,$CU136,($A136-DateToday)+15,ABS(Option-2),1)*DE136*8)),0),0))</f>
        <v xml:space="preserve"> </v>
      </c>
      <c r="BE136" s="460" t="str">
        <f>IF($A136="N/A"," ",IF(OR(Dayrun=1,Dayrun=4,Dayrun=5,Dayrun=7,Dayrun=8,Dayrun=10,Dayrun=11),MAX(0,(_xll.xSPRDOPT(L136,($E136-'Pricing Inputs'!$X171*$D136),$CV136,0,($CQ136+IF(Smile=TRUE,VLOOKUP(MAX(-5,$H136-L136),Volsmile,2),0)),$CT136,$CU136,($A136-DateToday)+15,ABS(Option-2),1)*DF136*8)),0))</f>
        <v xml:space="preserve"> </v>
      </c>
      <c r="BF136" s="460" t="str">
        <f>IF($A136="N/A"," ",IF(OR(Dayrun=1,Dayrun=7,Dayrun=8,Dayrun=10,Dayrun=11),MAX(0,(_xll.xSPRDOPT(M136,($E136-'Pricing Inputs'!$X171*$D136),$CV136,0,($CQ136+IF(Smile=TRUE,VLOOKUP(MAX(-5,$H136-M136),Volsmile,2),0)),$CT136,$CU136,($A136-DateToday)+15,ABS(Option-2),1)*DF136*8)),0))</f>
        <v xml:space="preserve"> </v>
      </c>
      <c r="BG136" s="460" t="str">
        <f>IF($A136="N/A"," ",IF(OR(Dayrun&lt;=2,Dayrun&gt;=10),IF(OffPeakEx=TRUE,MAX(0,(_xll.xSPRDOPT(N136,($E136-'Pricing Inputs'!$X171*$D136),$CV136,0,($CQ136+IF(Smile=TRUE,VLOOKUP(MAX(-5,$H136-N136),Volsmile,2),0)),$CT136,$CU136,($A136-DateToday)+15,ABS(Option-2),1)*DF136*8)),0),0))</f>
        <v xml:space="preserve"> </v>
      </c>
      <c r="BH136" s="460" t="str">
        <f>IF($A136="N/A"," ",IF(OR(Dayrun=1,Dayrun=5,Dayrun=8,Dayrun=11),MAX(0,(_xll.xSPRDOPT(O136,($E136-'Pricing Inputs'!$X171*$D136),$CV136,0,($CQ136+IF(Smile=TRUE,VLOOKUP(MAX(-5,$H136-O136),Volsmile,2),0)),$CT136,$CU136,($A136-DateToday)+15,ABS(Option-2),1)*DG136*8)),0))</f>
        <v xml:space="preserve"> </v>
      </c>
      <c r="BI136" s="460" t="str">
        <f>IF($A136="N/A"," ",IF(OR(Dayrun=1,Dayrun=8,Dayrun=11),MAX(0,(_xll.xSPRDOPT(P136,($E136-'Pricing Inputs'!$X171*$D136),$CV136,0,($CQ136+IF(Smile=TRUE,VLOOKUP(MAX(-5,$H136-P136),Volsmile,2),0)),$CT136,$CU136,($A136-DateToday)+15,ABS(Option-2),1)*DG136*8)),0))</f>
        <v xml:space="preserve"> </v>
      </c>
      <c r="BJ136" s="462" t="str">
        <f>IF($A136="N/A"," ",IF(OR(Dayrun&lt;=2,Dayrun&gt;=11),IF(OffPeakEx=TRUE,MAX(0,(_xll.xSPRDOPT(Q136,($E136-'Pricing Inputs'!$X171*$D136),$CV136,0,($CQ136+IF(Smile=TRUE,VLOOKUP(MAX(-5,$H136-Q136),Volsmile,2),0)),$CT136,$CU136,($A136-DateToday)+15,ABS(Option-2),1)*DG136*8)),0),0))</f>
        <v xml:space="preserve"> </v>
      </c>
      <c r="BK136" s="358" t="str">
        <f t="shared" si="182"/>
        <v xml:space="preserve"> </v>
      </c>
      <c r="BL136" s="359" t="str">
        <f t="shared" si="183"/>
        <v xml:space="preserve"> </v>
      </c>
      <c r="BM136" s="359" t="str">
        <f t="shared" si="184"/>
        <v xml:space="preserve"> </v>
      </c>
      <c r="BN136" s="359" t="str">
        <f t="shared" si="185"/>
        <v xml:space="preserve"> </v>
      </c>
      <c r="BO136" s="359" t="str">
        <f t="shared" si="186"/>
        <v xml:space="preserve"> </v>
      </c>
      <c r="BP136" s="359" t="str">
        <f t="shared" si="187"/>
        <v xml:space="preserve"> </v>
      </c>
      <c r="BQ136" s="359" t="str">
        <f t="shared" si="188"/>
        <v xml:space="preserve"> </v>
      </c>
      <c r="BR136" s="359" t="str">
        <f t="shared" si="189"/>
        <v xml:space="preserve"> </v>
      </c>
      <c r="BS136" s="360" t="str">
        <f t="shared" si="190"/>
        <v xml:space="preserve"> </v>
      </c>
      <c r="BT136" s="361" t="str">
        <f t="shared" si="191"/>
        <v xml:space="preserve"> </v>
      </c>
      <c r="BU136" s="362" t="str">
        <f t="shared" si="192"/>
        <v xml:space="preserve"> </v>
      </c>
      <c r="BV136" s="362" t="str">
        <f t="shared" si="193"/>
        <v xml:space="preserve"> </v>
      </c>
      <c r="BW136" s="362" t="str">
        <f t="shared" si="194"/>
        <v xml:space="preserve"> </v>
      </c>
      <c r="BX136" s="362" t="str">
        <f t="shared" si="195"/>
        <v xml:space="preserve"> </v>
      </c>
      <c r="BY136" s="362" t="str">
        <f t="shared" si="196"/>
        <v xml:space="preserve"> </v>
      </c>
      <c r="BZ136" s="362" t="str">
        <f t="shared" si="197"/>
        <v xml:space="preserve"> </v>
      </c>
      <c r="CA136" s="362" t="str">
        <f t="shared" si="198"/>
        <v xml:space="preserve"> </v>
      </c>
      <c r="CB136" s="363" t="str">
        <f t="shared" si="199"/>
        <v xml:space="preserve"> </v>
      </c>
      <c r="CC136" s="366" t="str">
        <f t="shared" si="200"/>
        <v xml:space="preserve"> </v>
      </c>
      <c r="CD136" s="367" t="str">
        <f t="shared" si="201"/>
        <v xml:space="preserve"> </v>
      </c>
      <c r="CE136" s="367" t="str">
        <f t="shared" si="202"/>
        <v xml:space="preserve"> </v>
      </c>
      <c r="CF136" s="367" t="str">
        <f t="shared" si="203"/>
        <v xml:space="preserve"> </v>
      </c>
      <c r="CG136" s="367" t="str">
        <f t="shared" si="204"/>
        <v xml:space="preserve"> </v>
      </c>
      <c r="CH136" s="367" t="str">
        <f t="shared" si="205"/>
        <v xml:space="preserve"> </v>
      </c>
      <c r="CI136" s="367" t="str">
        <f t="shared" si="206"/>
        <v xml:space="preserve"> </v>
      </c>
      <c r="CJ136" s="367" t="str">
        <f t="shared" si="207"/>
        <v xml:space="preserve"> </v>
      </c>
      <c r="CK136" s="368" t="str">
        <f t="shared" si="208"/>
        <v xml:space="preserve"> </v>
      </c>
      <c r="CL136" s="369" t="str">
        <f t="shared" si="209"/>
        <v xml:space="preserve"> </v>
      </c>
      <c r="CM136" s="370" t="str">
        <f t="shared" si="256"/>
        <v xml:space="preserve"> </v>
      </c>
      <c r="CN136" s="370" t="str">
        <f t="shared" si="257"/>
        <v xml:space="preserve"> </v>
      </c>
      <c r="CO136" s="370" t="str">
        <f t="shared" si="258"/>
        <v xml:space="preserve"> </v>
      </c>
      <c r="CP136" s="370" t="str">
        <f t="shared" si="259"/>
        <v xml:space="preserve"> </v>
      </c>
      <c r="CQ136" s="370" t="str">
        <f t="shared" si="260"/>
        <v xml:space="preserve"> </v>
      </c>
      <c r="CR136" s="370" t="str">
        <f t="shared" si="210"/>
        <v xml:space="preserve"> </v>
      </c>
      <c r="CS136" s="370" t="str">
        <f t="shared" si="211"/>
        <v xml:space="preserve"> </v>
      </c>
      <c r="CT136" s="370" t="str">
        <f t="shared" si="212"/>
        <v xml:space="preserve"> </v>
      </c>
      <c r="CU136" s="370" t="str">
        <f>IF($A136="N/A"," ",IF('Pricing Inputs'!$AR$23=TRUE,Inputs!$S$22,VLOOKUP($A136,CorrelationTable,2,FALSE)))</f>
        <v xml:space="preserve"> </v>
      </c>
      <c r="CV136" s="371" t="str">
        <f>IF($A136="N/A"," ",F136+G136+(D136*('Pricing Inputs'!X171)))</f>
        <v xml:space="preserve"> </v>
      </c>
      <c r="CW136" s="372" t="str">
        <f>IF($A136="N/A"," ",IF(PV=1,0,'Pricing Inputs'!Y171))</f>
        <v xml:space="preserve"> </v>
      </c>
      <c r="CX136" s="373" t="str">
        <f t="shared" si="213"/>
        <v xml:space="preserve"> </v>
      </c>
      <c r="CY136" s="417" t="str">
        <f>IF($A136="N/A"," ",(IF(MONTH(A136)&gt;=4,IF(MONTH(A136)&lt;=10,Inputs!$S$26,Inputs!$S$27),Inputs!$S$27))*$CX136)</f>
        <v xml:space="preserve"> </v>
      </c>
      <c r="CZ136" s="374" t="str">
        <f t="shared" si="261"/>
        <v xml:space="preserve"> </v>
      </c>
      <c r="DA136" s="446" t="str">
        <f t="shared" si="262"/>
        <v xml:space="preserve"> </v>
      </c>
      <c r="DB136" s="375" t="str">
        <f t="shared" si="263"/>
        <v xml:space="preserve"> </v>
      </c>
      <c r="DC136" s="375" t="str">
        <f t="shared" si="264"/>
        <v xml:space="preserve"> </v>
      </c>
      <c r="DD136" s="376" t="str">
        <f t="shared" si="265"/>
        <v xml:space="preserve"> </v>
      </c>
      <c r="DE136" s="377" t="str">
        <f t="shared" si="266"/>
        <v xml:space="preserve"> </v>
      </c>
      <c r="DF136" s="378" t="str">
        <f t="shared" si="267"/>
        <v xml:space="preserve"> </v>
      </c>
      <c r="DG136" s="379" t="str">
        <f t="shared" si="268"/>
        <v xml:space="preserve"> </v>
      </c>
      <c r="DH136" s="380" t="str">
        <f>IF($A136="N/A"," ",IF(Option=1,$D136*Inputs!$S$15*SUM(AS136:BA136),0))</f>
        <v xml:space="preserve"> </v>
      </c>
      <c r="DI136" s="381" t="str">
        <f>IF($A136="N/A"," ",IF(Option=1,$D136*Inputs!$S$16*SUM(AS136:BA136),0))</f>
        <v xml:space="preserve"> </v>
      </c>
      <c r="DJ136" s="463" t="str">
        <f t="shared" si="269"/>
        <v xml:space="preserve"> </v>
      </c>
      <c r="DK136" s="463" t="str">
        <f t="shared" si="270"/>
        <v xml:space="preserve"> </v>
      </c>
      <c r="DL136" s="463" t="str">
        <f t="shared" si="271"/>
        <v xml:space="preserve"> </v>
      </c>
      <c r="DM136" s="463" t="str">
        <f t="shared" si="272"/>
        <v xml:space="preserve"> </v>
      </c>
    </row>
    <row r="137" spans="1:117" x14ac:dyDescent="0.2">
      <c r="A137" s="343" t="str">
        <f>IF(A136="N/A","N/A",IF(EDATE(A136,1)&gt;Inputs!$S$5,"N/A",EDATE(A136,1)))</f>
        <v>N/A</v>
      </c>
      <c r="B137" s="344" t="str">
        <f t="shared" si="214"/>
        <v xml:space="preserve"> </v>
      </c>
      <c r="C137" s="345" t="str">
        <f t="shared" si="215"/>
        <v xml:space="preserve"> </v>
      </c>
      <c r="D137" s="346" t="str">
        <f t="shared" si="216"/>
        <v xml:space="preserve"> </v>
      </c>
      <c r="E137" s="347" t="str">
        <f t="shared" si="217"/>
        <v xml:space="preserve"> </v>
      </c>
      <c r="F137" s="348" t="str">
        <f t="shared" si="218"/>
        <v xml:space="preserve"> </v>
      </c>
      <c r="G137" s="348" t="str">
        <f>IF(A137="N/A"," ",Perstart/VLOOKUP(Dayrun,'Pricing Inputs'!$AQ$4:$AS$14,3)/(CY137/CX137))</f>
        <v xml:space="preserve"> </v>
      </c>
      <c r="H137" s="349" t="str">
        <f t="shared" si="219"/>
        <v xml:space="preserve"> </v>
      </c>
      <c r="I137" s="350" t="str">
        <f t="shared" si="220"/>
        <v xml:space="preserve"> </v>
      </c>
      <c r="J137" s="351" t="str">
        <f t="shared" si="221"/>
        <v xml:space="preserve"> </v>
      </c>
      <c r="K137" s="351" t="str">
        <f t="shared" si="222"/>
        <v xml:space="preserve"> </v>
      </c>
      <c r="L137" s="351" t="str">
        <f t="shared" si="223"/>
        <v xml:space="preserve"> </v>
      </c>
      <c r="M137" s="351" t="str">
        <f t="shared" si="224"/>
        <v xml:space="preserve"> </v>
      </c>
      <c r="N137" s="351" t="str">
        <f t="shared" si="225"/>
        <v xml:space="preserve"> </v>
      </c>
      <c r="O137" s="351" t="str">
        <f t="shared" si="226"/>
        <v xml:space="preserve"> </v>
      </c>
      <c r="P137" s="351" t="str">
        <f t="shared" si="227"/>
        <v xml:space="preserve"> </v>
      </c>
      <c r="Q137" s="352" t="str">
        <f t="shared" si="228"/>
        <v xml:space="preserve"> </v>
      </c>
      <c r="R137" s="353" t="str">
        <f t="shared" si="229"/>
        <v xml:space="preserve"> </v>
      </c>
      <c r="S137" s="347" t="str">
        <f t="shared" si="230"/>
        <v xml:space="preserve"> </v>
      </c>
      <c r="T137" s="347" t="str">
        <f t="shared" si="231"/>
        <v xml:space="preserve"> </v>
      </c>
      <c r="U137" s="347" t="str">
        <f t="shared" si="232"/>
        <v xml:space="preserve"> </v>
      </c>
      <c r="V137" s="347" t="str">
        <f t="shared" si="233"/>
        <v xml:space="preserve"> </v>
      </c>
      <c r="W137" s="347" t="str">
        <f t="shared" si="234"/>
        <v xml:space="preserve"> </v>
      </c>
      <c r="X137" s="347" t="str">
        <f t="shared" si="235"/>
        <v xml:space="preserve"> </v>
      </c>
      <c r="Y137" s="347" t="str">
        <f t="shared" si="236"/>
        <v xml:space="preserve"> </v>
      </c>
      <c r="Z137" s="354" t="str">
        <f t="shared" si="237"/>
        <v xml:space="preserve"> </v>
      </c>
      <c r="AA137" s="350" t="str">
        <f>IF($A137="N/A"," ",IF(Dayrun&gt;=3,(MAX(0,(_xll.xSPRDOPT(I137,($E137-'Pricing Inputs'!$X172*$D137),$CV137,0,($CN137+IF(Smile=TRUE,VLOOKUP(MAX(-5,$H137-I137),Volsmile,2),0)),$CT137,$CU137,($A137-DateToday)+15,ABS(Option-2),0)-R137))),0))</f>
        <v xml:space="preserve"> </v>
      </c>
      <c r="AB137" s="351" t="str">
        <f>IF($A137="N/A"," ",IF(Dayrun&gt;=6,MAX(0,(_xll.xSPRDOPT(J137,($E137-'Pricing Inputs'!$X172*$D137),$CV137,0,($CN137+IF(Smile=TRUE,VLOOKUP(MAX(-5,$H137-J137),Volsmile,2),0)),$CT137,$CU137,($A137-DateToday)+15,ABS(Option-2),0)-S137)),0))</f>
        <v xml:space="preserve"> </v>
      </c>
      <c r="AC137" s="351" t="str">
        <f>IF($A137="N/A"," ",IF(OR(Dayrun&lt;=2,Dayrun&gt;=9),IF(OffPeakEx=TRUE,MAX(0,(_xll.xSPRDOPT(K137,($E137-'Pricing Inputs'!$X172*$D137),$CV137,0,($CQ137+IF(Smile=TRUE,VLOOKUP(MAX(-5,$H137-K137),Volsmile,2),0)),$CT137,$CU137,($A137-DateToday)+15,ABS(Option-2),0)-T137)),0),0))</f>
        <v xml:space="preserve"> </v>
      </c>
      <c r="AD137" s="351" t="str">
        <f>IF($A137="N/A"," ",IF(OR(Dayrun=1,Dayrun=4,Dayrun=5,Dayrun=7,Dayrun=8,Dayrun=10,Dayrun=11),MAX(0,(_xll.xSPRDOPT(L137,($E137-'Pricing Inputs'!$X172*$D137),$CV137,0,($CQ137+IF(Smile=TRUE,VLOOKUP(MAX(-5,$H137-L137),Volsmile,2),0)),$CT137,$CU137,($A137-DateToday)+15,ABS(Option-2),0)-U137)),0))</f>
        <v xml:space="preserve"> </v>
      </c>
      <c r="AE137" s="351" t="str">
        <f>IF($A137="N/A"," ",IF(OR(Dayrun=1,Dayrun=7,Dayrun=8,Dayrun=10,Dayrun=11),MAX(0,(_xll.xSPRDOPT(M137,($E137-'Pricing Inputs'!$X172*$D137),$CV137,0,($CQ137+IF(Smile=TRUE,VLOOKUP(MAX(-5,$H137-M137),Volsmile,2),0)),$CT137,$CU137,($A137-DateToday)+15,ABS(Option-2),0)-V137)),0))</f>
        <v xml:space="preserve"> </v>
      </c>
      <c r="AF137" s="351" t="str">
        <f>IF($A137="N/A"," ",IF(OR(Dayrun&lt;=2,Dayrun&gt;=10),IF(OffPeakEx=TRUE,MAX(0,(_xll.xSPRDOPT(N137,($E137-'Pricing Inputs'!$X172*$D137),$CV137,0,($CQ137+IF(Smile=TRUE,VLOOKUP(MAX(-5,$H137-N137),Volsmile,2),0)),$CT137,$CU137,($A137-DateToday)+15,ABS(Option-2),0)-W137)),0),0))</f>
        <v xml:space="preserve"> </v>
      </c>
      <c r="AG137" s="351" t="str">
        <f>IF($A137="N/A"," ",IF(OR(Dayrun=1,Dayrun=5,Dayrun=8,Dayrun=11),MAX(0,(_xll.xSPRDOPT(O137,($E137-'Pricing Inputs'!$X172*$D137),$CV137,0,($CQ137+IF(Smile=TRUE,VLOOKUP(MAX(-5,$H137-O137),Volsmile,2),0)),$CT137,$CU137,($A137-DateToday)+15,ABS(Option-2),0)-X137)),0))</f>
        <v xml:space="preserve"> </v>
      </c>
      <c r="AH137" s="351" t="str">
        <f>IF($A137="N/A"," ",IF(OR(Dayrun=1,Dayrun=8,Dayrun=11),MAX(0,(_xll.xSPRDOPT(P137,($E137-'Pricing Inputs'!$X172*$D137),$CV137,0,($CQ137+IF(Smile=TRUE,VLOOKUP(MAX(-5,$H137-P137),Volsmile,2),0)),$CT137,$CU137,($A137-DateToday)+15,ABS(Option-2),0)-Y137)),0))</f>
        <v xml:space="preserve"> </v>
      </c>
      <c r="AI137" s="351" t="str">
        <f>IF($A137="N/A"," ",IF(OR(Dayrun&lt;=2,Dayrun&gt;=11),IF(OffPeakEx=TRUE,MAX(0,(_xll.xSPRDOPT(Q137,($E137-'Pricing Inputs'!$X172*$D137),$CV137,0,($CQ137+IF(Smile=TRUE,VLOOKUP(MAX(-5,$H137-Q137),Volsmile,2),0)),$CT137,$CU137,($A137-DateToday)+15,ABS(Option-2),0)-Z137)),0),0))</f>
        <v xml:space="preserve"> </v>
      </c>
      <c r="AJ137" s="355" t="str">
        <f t="shared" si="238"/>
        <v xml:space="preserve"> </v>
      </c>
      <c r="AK137" s="356" t="str">
        <f t="shared" si="239"/>
        <v xml:space="preserve"> </v>
      </c>
      <c r="AL137" s="356" t="str">
        <f t="shared" si="240"/>
        <v xml:space="preserve"> </v>
      </c>
      <c r="AM137" s="356" t="str">
        <f t="shared" si="241"/>
        <v xml:space="preserve"> </v>
      </c>
      <c r="AN137" s="356" t="str">
        <f t="shared" si="242"/>
        <v xml:space="preserve"> </v>
      </c>
      <c r="AO137" s="356" t="str">
        <f t="shared" si="243"/>
        <v xml:space="preserve"> </v>
      </c>
      <c r="AP137" s="356" t="str">
        <f t="shared" si="244"/>
        <v xml:space="preserve"> </v>
      </c>
      <c r="AQ137" s="356" t="str">
        <f t="shared" si="245"/>
        <v xml:space="preserve"> </v>
      </c>
      <c r="AR137" s="357" t="str">
        <f t="shared" si="246"/>
        <v xml:space="preserve"> </v>
      </c>
      <c r="AS137" s="364" t="str">
        <f t="shared" si="247"/>
        <v xml:space="preserve"> </v>
      </c>
      <c r="AT137" s="364" t="str">
        <f t="shared" si="248"/>
        <v xml:space="preserve"> </v>
      </c>
      <c r="AU137" s="364" t="str">
        <f t="shared" si="249"/>
        <v xml:space="preserve"> </v>
      </c>
      <c r="AV137" s="364" t="str">
        <f t="shared" si="250"/>
        <v xml:space="preserve"> </v>
      </c>
      <c r="AW137" s="364" t="str">
        <f t="shared" si="251"/>
        <v xml:space="preserve"> </v>
      </c>
      <c r="AX137" s="364" t="str">
        <f t="shared" si="252"/>
        <v xml:space="preserve"> </v>
      </c>
      <c r="AY137" s="364" t="str">
        <f t="shared" si="253"/>
        <v xml:space="preserve"> </v>
      </c>
      <c r="AZ137" s="364" t="str">
        <f t="shared" si="254"/>
        <v xml:space="preserve"> </v>
      </c>
      <c r="BA137" s="365" t="str">
        <f t="shared" si="255"/>
        <v xml:space="preserve"> </v>
      </c>
      <c r="BB137" s="461" t="str">
        <f>IF($A137="N/A"," ",IF(Dayrun&gt;=3,(MAX(0,(_xll.xSPRDOPT(I137,($E137-'Pricing Inputs'!$X172*$D137),$CV137,0,($CN137+IF(Smile=TRUE,VLOOKUP(MAX(-5,$H137-I137),Volsmile,2),0)),$CT137,$CU137,($A137-DateToday)+15,ABS(Option-2),1)*DE137*8))),0))</f>
        <v xml:space="preserve"> </v>
      </c>
      <c r="BC137" s="460" t="str">
        <f>IF($A137="N/A"," ",IF(Dayrun&gt;=6,MAX(0,(_xll.xSPRDOPT(J137,($E137-'Pricing Inputs'!$X172*$D137),$CV137,0,($CN137+IF(Smile=TRUE,VLOOKUP(MAX(-5,$H137-J137),Volsmile,2),0)),$CT137,$CU137,($A137-DateToday)+15,ABS(Option-2),1)*DE137*8)),0))</f>
        <v xml:space="preserve"> </v>
      </c>
      <c r="BD137" s="460" t="str">
        <f>IF($A137="N/A"," ",IF(OR(Dayrun&lt;=2,Dayrun&gt;=9),IF(OffPeakEx=TRUE,MAX(0,(_xll.xSPRDOPT(K137,($E137-'Pricing Inputs'!$X172*$D137),$CV137,0,($CQ137+IF(Smile=TRUE,VLOOKUP(MAX(-5,$H137-K137),Volsmile,2),0)),$CT137,$CU137,($A137-DateToday)+15,ABS(Option-2),1)*DE137*8)),0),0))</f>
        <v xml:space="preserve"> </v>
      </c>
      <c r="BE137" s="460" t="str">
        <f>IF($A137="N/A"," ",IF(OR(Dayrun=1,Dayrun=4,Dayrun=5,Dayrun=7,Dayrun=8,Dayrun=10,Dayrun=11),MAX(0,(_xll.xSPRDOPT(L137,($E137-'Pricing Inputs'!$X172*$D137),$CV137,0,($CQ137+IF(Smile=TRUE,VLOOKUP(MAX(-5,$H137-L137),Volsmile,2),0)),$CT137,$CU137,($A137-DateToday)+15,ABS(Option-2),1)*DF137*8)),0))</f>
        <v xml:space="preserve"> </v>
      </c>
      <c r="BF137" s="460" t="str">
        <f>IF($A137="N/A"," ",IF(OR(Dayrun=1,Dayrun=7,Dayrun=8,Dayrun=10,Dayrun=11),MAX(0,(_xll.xSPRDOPT(M137,($E137-'Pricing Inputs'!$X172*$D137),$CV137,0,($CQ137+IF(Smile=TRUE,VLOOKUP(MAX(-5,$H137-M137),Volsmile,2),0)),$CT137,$CU137,($A137-DateToday)+15,ABS(Option-2),1)*DF137*8)),0))</f>
        <v xml:space="preserve"> </v>
      </c>
      <c r="BG137" s="460" t="str">
        <f>IF($A137="N/A"," ",IF(OR(Dayrun&lt;=2,Dayrun&gt;=10),IF(OffPeakEx=TRUE,MAX(0,(_xll.xSPRDOPT(N137,($E137-'Pricing Inputs'!$X172*$D137),$CV137,0,($CQ137+IF(Smile=TRUE,VLOOKUP(MAX(-5,$H137-N137),Volsmile,2),0)),$CT137,$CU137,($A137-DateToday)+15,ABS(Option-2),1)*DF137*8)),0),0))</f>
        <v xml:space="preserve"> </v>
      </c>
      <c r="BH137" s="460" t="str">
        <f>IF($A137="N/A"," ",IF(OR(Dayrun=1,Dayrun=5,Dayrun=8,Dayrun=11),MAX(0,(_xll.xSPRDOPT(O137,($E137-'Pricing Inputs'!$X172*$D137),$CV137,0,($CQ137+IF(Smile=TRUE,VLOOKUP(MAX(-5,$H137-O137),Volsmile,2),0)),$CT137,$CU137,($A137-DateToday)+15,ABS(Option-2),1)*DG137*8)),0))</f>
        <v xml:space="preserve"> </v>
      </c>
      <c r="BI137" s="460" t="str">
        <f>IF($A137="N/A"," ",IF(OR(Dayrun=1,Dayrun=8,Dayrun=11),MAX(0,(_xll.xSPRDOPT(P137,($E137-'Pricing Inputs'!$X172*$D137),$CV137,0,($CQ137+IF(Smile=TRUE,VLOOKUP(MAX(-5,$H137-P137),Volsmile,2),0)),$CT137,$CU137,($A137-DateToday)+15,ABS(Option-2),1)*DG137*8)),0))</f>
        <v xml:space="preserve"> </v>
      </c>
      <c r="BJ137" s="462" t="str">
        <f>IF($A137="N/A"," ",IF(OR(Dayrun&lt;=2,Dayrun&gt;=11),IF(OffPeakEx=TRUE,MAX(0,(_xll.xSPRDOPT(Q137,($E137-'Pricing Inputs'!$X172*$D137),$CV137,0,($CQ137+IF(Smile=TRUE,VLOOKUP(MAX(-5,$H137-Q137),Volsmile,2),0)),$CT137,$CU137,($A137-DateToday)+15,ABS(Option-2),1)*DG137*8)),0),0))</f>
        <v xml:space="preserve"> </v>
      </c>
      <c r="BK137" s="358" t="str">
        <f t="shared" si="182"/>
        <v xml:space="preserve"> </v>
      </c>
      <c r="BL137" s="359" t="str">
        <f t="shared" si="183"/>
        <v xml:space="preserve"> </v>
      </c>
      <c r="BM137" s="359" t="str">
        <f t="shared" si="184"/>
        <v xml:space="preserve"> </v>
      </c>
      <c r="BN137" s="359" t="str">
        <f t="shared" si="185"/>
        <v xml:space="preserve"> </v>
      </c>
      <c r="BO137" s="359" t="str">
        <f t="shared" si="186"/>
        <v xml:space="preserve"> </v>
      </c>
      <c r="BP137" s="359" t="str">
        <f t="shared" si="187"/>
        <v xml:space="preserve"> </v>
      </c>
      <c r="BQ137" s="359" t="str">
        <f t="shared" si="188"/>
        <v xml:space="preserve"> </v>
      </c>
      <c r="BR137" s="359" t="str">
        <f t="shared" si="189"/>
        <v xml:space="preserve"> </v>
      </c>
      <c r="BS137" s="360" t="str">
        <f t="shared" si="190"/>
        <v xml:space="preserve"> </v>
      </c>
      <c r="BT137" s="361" t="str">
        <f t="shared" si="191"/>
        <v xml:space="preserve"> </v>
      </c>
      <c r="BU137" s="362" t="str">
        <f t="shared" si="192"/>
        <v xml:space="preserve"> </v>
      </c>
      <c r="BV137" s="362" t="str">
        <f t="shared" si="193"/>
        <v xml:space="preserve"> </v>
      </c>
      <c r="BW137" s="362" t="str">
        <f t="shared" si="194"/>
        <v xml:space="preserve"> </v>
      </c>
      <c r="BX137" s="362" t="str">
        <f t="shared" si="195"/>
        <v xml:space="preserve"> </v>
      </c>
      <c r="BY137" s="362" t="str">
        <f t="shared" si="196"/>
        <v xml:space="preserve"> </v>
      </c>
      <c r="BZ137" s="362" t="str">
        <f t="shared" si="197"/>
        <v xml:space="preserve"> </v>
      </c>
      <c r="CA137" s="362" t="str">
        <f t="shared" si="198"/>
        <v xml:space="preserve"> </v>
      </c>
      <c r="CB137" s="363" t="str">
        <f t="shared" si="199"/>
        <v xml:space="preserve"> </v>
      </c>
      <c r="CC137" s="366" t="str">
        <f t="shared" si="200"/>
        <v xml:space="preserve"> </v>
      </c>
      <c r="CD137" s="367" t="str">
        <f t="shared" si="201"/>
        <v xml:space="preserve"> </v>
      </c>
      <c r="CE137" s="367" t="str">
        <f t="shared" si="202"/>
        <v xml:space="preserve"> </v>
      </c>
      <c r="CF137" s="367" t="str">
        <f t="shared" si="203"/>
        <v xml:space="preserve"> </v>
      </c>
      <c r="CG137" s="367" t="str">
        <f t="shared" si="204"/>
        <v xml:space="preserve"> </v>
      </c>
      <c r="CH137" s="367" t="str">
        <f t="shared" si="205"/>
        <v xml:space="preserve"> </v>
      </c>
      <c r="CI137" s="367" t="str">
        <f t="shared" si="206"/>
        <v xml:space="preserve"> </v>
      </c>
      <c r="CJ137" s="367" t="str">
        <f t="shared" si="207"/>
        <v xml:space="preserve"> </v>
      </c>
      <c r="CK137" s="368" t="str">
        <f t="shared" si="208"/>
        <v xml:space="preserve"> </v>
      </c>
      <c r="CL137" s="369" t="str">
        <f t="shared" si="209"/>
        <v xml:space="preserve"> </v>
      </c>
      <c r="CM137" s="370" t="str">
        <f t="shared" si="256"/>
        <v xml:space="preserve"> </v>
      </c>
      <c r="CN137" s="370" t="str">
        <f t="shared" si="257"/>
        <v xml:space="preserve"> </v>
      </c>
      <c r="CO137" s="370" t="str">
        <f t="shared" si="258"/>
        <v xml:space="preserve"> </v>
      </c>
      <c r="CP137" s="370" t="str">
        <f t="shared" si="259"/>
        <v xml:space="preserve"> </v>
      </c>
      <c r="CQ137" s="370" t="str">
        <f t="shared" si="260"/>
        <v xml:space="preserve"> </v>
      </c>
      <c r="CR137" s="370" t="str">
        <f t="shared" si="210"/>
        <v xml:space="preserve"> </v>
      </c>
      <c r="CS137" s="370" t="str">
        <f t="shared" si="211"/>
        <v xml:space="preserve"> </v>
      </c>
      <c r="CT137" s="370" t="str">
        <f t="shared" si="212"/>
        <v xml:space="preserve"> </v>
      </c>
      <c r="CU137" s="370" t="str">
        <f>IF($A137="N/A"," ",IF('Pricing Inputs'!$AR$23=TRUE,Inputs!$S$22,VLOOKUP($A137,CorrelationTable,2,FALSE)))</f>
        <v xml:space="preserve"> </v>
      </c>
      <c r="CV137" s="371" t="str">
        <f>IF($A137="N/A"," ",F137+G137+(D137*('Pricing Inputs'!X172)))</f>
        <v xml:space="preserve"> </v>
      </c>
      <c r="CW137" s="372" t="str">
        <f>IF($A137="N/A"," ",IF(PV=1,0,'Pricing Inputs'!Y172))</f>
        <v xml:space="preserve"> </v>
      </c>
      <c r="CX137" s="373" t="str">
        <f t="shared" si="213"/>
        <v xml:space="preserve"> </v>
      </c>
      <c r="CY137" s="417" t="str">
        <f>IF($A137="N/A"," ",(IF(MONTH(A137)&gt;=4,IF(MONTH(A137)&lt;=10,Inputs!$S$26,Inputs!$S$27),Inputs!$S$27))*$CX137)</f>
        <v xml:space="preserve"> </v>
      </c>
      <c r="CZ137" s="374" t="str">
        <f t="shared" si="261"/>
        <v xml:space="preserve"> </v>
      </c>
      <c r="DA137" s="446" t="str">
        <f t="shared" si="262"/>
        <v xml:space="preserve"> </v>
      </c>
      <c r="DB137" s="375" t="str">
        <f t="shared" si="263"/>
        <v xml:space="preserve"> </v>
      </c>
      <c r="DC137" s="375" t="str">
        <f t="shared" si="264"/>
        <v xml:space="preserve"> </v>
      </c>
      <c r="DD137" s="376" t="str">
        <f t="shared" si="265"/>
        <v xml:space="preserve"> </v>
      </c>
      <c r="DE137" s="377" t="str">
        <f t="shared" si="266"/>
        <v xml:space="preserve"> </v>
      </c>
      <c r="DF137" s="378" t="str">
        <f t="shared" si="267"/>
        <v xml:space="preserve"> </v>
      </c>
      <c r="DG137" s="379" t="str">
        <f t="shared" si="268"/>
        <v xml:space="preserve"> </v>
      </c>
      <c r="DH137" s="380" t="str">
        <f>IF($A137="N/A"," ",IF(Option=1,$D137*Inputs!$S$15*SUM(AS137:BA137),0))</f>
        <v xml:space="preserve"> </v>
      </c>
      <c r="DI137" s="381" t="str">
        <f>IF($A137="N/A"," ",IF(Option=1,$D137*Inputs!$S$16*SUM(AS137:BA137),0))</f>
        <v xml:space="preserve"> </v>
      </c>
      <c r="DJ137" s="463" t="str">
        <f t="shared" si="269"/>
        <v xml:space="preserve"> </v>
      </c>
      <c r="DK137" s="463" t="str">
        <f t="shared" si="270"/>
        <v xml:space="preserve"> </v>
      </c>
      <c r="DL137" s="463" t="str">
        <f t="shared" si="271"/>
        <v xml:space="preserve"> </v>
      </c>
      <c r="DM137" s="463" t="str">
        <f t="shared" si="272"/>
        <v xml:space="preserve"> </v>
      </c>
    </row>
    <row r="138" spans="1:117" x14ac:dyDescent="0.2">
      <c r="A138" s="343" t="str">
        <f>IF(A137="N/A","N/A",IF(EDATE(A137,1)&gt;Inputs!$S$5,"N/A",EDATE(A137,1)))</f>
        <v>N/A</v>
      </c>
      <c r="B138" s="344" t="str">
        <f t="shared" si="214"/>
        <v xml:space="preserve"> </v>
      </c>
      <c r="C138" s="345" t="str">
        <f t="shared" si="215"/>
        <v xml:space="preserve"> </v>
      </c>
      <c r="D138" s="346" t="str">
        <f t="shared" si="216"/>
        <v xml:space="preserve"> </v>
      </c>
      <c r="E138" s="347" t="str">
        <f t="shared" si="217"/>
        <v xml:space="preserve"> </v>
      </c>
      <c r="F138" s="348" t="str">
        <f t="shared" si="218"/>
        <v xml:space="preserve"> </v>
      </c>
      <c r="G138" s="348" t="str">
        <f>IF(A138="N/A"," ",Perstart/VLOOKUP(Dayrun,'Pricing Inputs'!$AQ$4:$AS$14,3)/(CY138/CX138))</f>
        <v xml:space="preserve"> </v>
      </c>
      <c r="H138" s="349" t="str">
        <f t="shared" si="219"/>
        <v xml:space="preserve"> </v>
      </c>
      <c r="I138" s="350" t="str">
        <f t="shared" si="220"/>
        <v xml:space="preserve"> </v>
      </c>
      <c r="J138" s="351" t="str">
        <f t="shared" si="221"/>
        <v xml:space="preserve"> </v>
      </c>
      <c r="K138" s="351" t="str">
        <f t="shared" si="222"/>
        <v xml:space="preserve"> </v>
      </c>
      <c r="L138" s="351" t="str">
        <f t="shared" si="223"/>
        <v xml:space="preserve"> </v>
      </c>
      <c r="M138" s="351" t="str">
        <f t="shared" si="224"/>
        <v xml:space="preserve"> </v>
      </c>
      <c r="N138" s="351" t="str">
        <f t="shared" si="225"/>
        <v xml:space="preserve"> </v>
      </c>
      <c r="O138" s="351" t="str">
        <f t="shared" si="226"/>
        <v xml:space="preserve"> </v>
      </c>
      <c r="P138" s="351" t="str">
        <f t="shared" si="227"/>
        <v xml:space="preserve"> </v>
      </c>
      <c r="Q138" s="352" t="str">
        <f t="shared" si="228"/>
        <v xml:space="preserve"> </v>
      </c>
      <c r="R138" s="353" t="str">
        <f t="shared" si="229"/>
        <v xml:space="preserve"> </v>
      </c>
      <c r="S138" s="347" t="str">
        <f t="shared" si="230"/>
        <v xml:space="preserve"> </v>
      </c>
      <c r="T138" s="347" t="str">
        <f t="shared" si="231"/>
        <v xml:space="preserve"> </v>
      </c>
      <c r="U138" s="347" t="str">
        <f t="shared" si="232"/>
        <v xml:space="preserve"> </v>
      </c>
      <c r="V138" s="347" t="str">
        <f t="shared" si="233"/>
        <v xml:space="preserve"> </v>
      </c>
      <c r="W138" s="347" t="str">
        <f t="shared" si="234"/>
        <v xml:space="preserve"> </v>
      </c>
      <c r="X138" s="347" t="str">
        <f t="shared" si="235"/>
        <v xml:space="preserve"> </v>
      </c>
      <c r="Y138" s="347" t="str">
        <f t="shared" si="236"/>
        <v xml:space="preserve"> </v>
      </c>
      <c r="Z138" s="354" t="str">
        <f t="shared" si="237"/>
        <v xml:space="preserve"> </v>
      </c>
      <c r="AA138" s="350" t="str">
        <f>IF($A138="N/A"," ",IF(Dayrun&gt;=3,(MAX(0,(_xll.xSPRDOPT(I138,($E138-'Pricing Inputs'!$X173*$D138),$CV138,0,($CN138+IF(Smile=TRUE,VLOOKUP(MAX(-5,$H138-I138),Volsmile,2),0)),$CT138,$CU138,($A138-DateToday)+15,ABS(Option-2),0)-R138))),0))</f>
        <v xml:space="preserve"> </v>
      </c>
      <c r="AB138" s="351" t="str">
        <f>IF($A138="N/A"," ",IF(Dayrun&gt;=6,MAX(0,(_xll.xSPRDOPT(J138,($E138-'Pricing Inputs'!$X173*$D138),$CV138,0,($CN138+IF(Smile=TRUE,VLOOKUP(MAX(-5,$H138-J138),Volsmile,2),0)),$CT138,$CU138,($A138-DateToday)+15,ABS(Option-2),0)-S138)),0))</f>
        <v xml:space="preserve"> </v>
      </c>
      <c r="AC138" s="351" t="str">
        <f>IF($A138="N/A"," ",IF(OR(Dayrun&lt;=2,Dayrun&gt;=9),IF(OffPeakEx=TRUE,MAX(0,(_xll.xSPRDOPT(K138,($E138-'Pricing Inputs'!$X173*$D138),$CV138,0,($CQ138+IF(Smile=TRUE,VLOOKUP(MAX(-5,$H138-K138),Volsmile,2),0)),$CT138,$CU138,($A138-DateToday)+15,ABS(Option-2),0)-T138)),0),0))</f>
        <v xml:space="preserve"> </v>
      </c>
      <c r="AD138" s="351" t="str">
        <f>IF($A138="N/A"," ",IF(OR(Dayrun=1,Dayrun=4,Dayrun=5,Dayrun=7,Dayrun=8,Dayrun=10,Dayrun=11),MAX(0,(_xll.xSPRDOPT(L138,($E138-'Pricing Inputs'!$X173*$D138),$CV138,0,($CQ138+IF(Smile=TRUE,VLOOKUP(MAX(-5,$H138-L138),Volsmile,2),0)),$CT138,$CU138,($A138-DateToday)+15,ABS(Option-2),0)-U138)),0))</f>
        <v xml:space="preserve"> </v>
      </c>
      <c r="AE138" s="351" t="str">
        <f>IF($A138="N/A"," ",IF(OR(Dayrun=1,Dayrun=7,Dayrun=8,Dayrun=10,Dayrun=11),MAX(0,(_xll.xSPRDOPT(M138,($E138-'Pricing Inputs'!$X173*$D138),$CV138,0,($CQ138+IF(Smile=TRUE,VLOOKUP(MAX(-5,$H138-M138),Volsmile,2),0)),$CT138,$CU138,($A138-DateToday)+15,ABS(Option-2),0)-V138)),0))</f>
        <v xml:space="preserve"> </v>
      </c>
      <c r="AF138" s="351" t="str">
        <f>IF($A138="N/A"," ",IF(OR(Dayrun&lt;=2,Dayrun&gt;=10),IF(OffPeakEx=TRUE,MAX(0,(_xll.xSPRDOPT(N138,($E138-'Pricing Inputs'!$X173*$D138),$CV138,0,($CQ138+IF(Smile=TRUE,VLOOKUP(MAX(-5,$H138-N138),Volsmile,2),0)),$CT138,$CU138,($A138-DateToday)+15,ABS(Option-2),0)-W138)),0),0))</f>
        <v xml:space="preserve"> </v>
      </c>
      <c r="AG138" s="351" t="str">
        <f>IF($A138="N/A"," ",IF(OR(Dayrun=1,Dayrun=5,Dayrun=8,Dayrun=11),MAX(0,(_xll.xSPRDOPT(O138,($E138-'Pricing Inputs'!$X173*$D138),$CV138,0,($CQ138+IF(Smile=TRUE,VLOOKUP(MAX(-5,$H138-O138),Volsmile,2),0)),$CT138,$CU138,($A138-DateToday)+15,ABS(Option-2),0)-X138)),0))</f>
        <v xml:space="preserve"> </v>
      </c>
      <c r="AH138" s="351" t="str">
        <f>IF($A138="N/A"," ",IF(OR(Dayrun=1,Dayrun=8,Dayrun=11),MAX(0,(_xll.xSPRDOPT(P138,($E138-'Pricing Inputs'!$X173*$D138),$CV138,0,($CQ138+IF(Smile=TRUE,VLOOKUP(MAX(-5,$H138-P138),Volsmile,2),0)),$CT138,$CU138,($A138-DateToday)+15,ABS(Option-2),0)-Y138)),0))</f>
        <v xml:space="preserve"> </v>
      </c>
      <c r="AI138" s="351" t="str">
        <f>IF($A138="N/A"," ",IF(OR(Dayrun&lt;=2,Dayrun&gt;=11),IF(OffPeakEx=TRUE,MAX(0,(_xll.xSPRDOPT(Q138,($E138-'Pricing Inputs'!$X173*$D138),$CV138,0,($CQ138+IF(Smile=TRUE,VLOOKUP(MAX(-5,$H138-Q138),Volsmile,2),0)),$CT138,$CU138,($A138-DateToday)+15,ABS(Option-2),0)-Z138)),0),0))</f>
        <v xml:space="preserve"> </v>
      </c>
      <c r="AJ138" s="355" t="str">
        <f t="shared" si="238"/>
        <v xml:space="preserve"> </v>
      </c>
      <c r="AK138" s="356" t="str">
        <f t="shared" si="239"/>
        <v xml:space="preserve"> </v>
      </c>
      <c r="AL138" s="356" t="str">
        <f t="shared" si="240"/>
        <v xml:space="preserve"> </v>
      </c>
      <c r="AM138" s="356" t="str">
        <f t="shared" si="241"/>
        <v xml:space="preserve"> </v>
      </c>
      <c r="AN138" s="356" t="str">
        <f t="shared" si="242"/>
        <v xml:space="preserve"> </v>
      </c>
      <c r="AO138" s="356" t="str">
        <f t="shared" si="243"/>
        <v xml:space="preserve"> </v>
      </c>
      <c r="AP138" s="356" t="str">
        <f t="shared" si="244"/>
        <v xml:space="preserve"> </v>
      </c>
      <c r="AQ138" s="356" t="str">
        <f t="shared" si="245"/>
        <v xml:space="preserve"> </v>
      </c>
      <c r="AR138" s="357" t="str">
        <f t="shared" si="246"/>
        <v xml:space="preserve"> </v>
      </c>
      <c r="AS138" s="364" t="str">
        <f t="shared" si="247"/>
        <v xml:space="preserve"> </v>
      </c>
      <c r="AT138" s="364" t="str">
        <f t="shared" si="248"/>
        <v xml:space="preserve"> </v>
      </c>
      <c r="AU138" s="364" t="str">
        <f t="shared" si="249"/>
        <v xml:space="preserve"> </v>
      </c>
      <c r="AV138" s="364" t="str">
        <f t="shared" si="250"/>
        <v xml:space="preserve"> </v>
      </c>
      <c r="AW138" s="364" t="str">
        <f t="shared" si="251"/>
        <v xml:space="preserve"> </v>
      </c>
      <c r="AX138" s="364" t="str">
        <f t="shared" si="252"/>
        <v xml:space="preserve"> </v>
      </c>
      <c r="AY138" s="364" t="str">
        <f t="shared" si="253"/>
        <v xml:space="preserve"> </v>
      </c>
      <c r="AZ138" s="364" t="str">
        <f t="shared" si="254"/>
        <v xml:space="preserve"> </v>
      </c>
      <c r="BA138" s="365" t="str">
        <f t="shared" si="255"/>
        <v xml:space="preserve"> </v>
      </c>
      <c r="BB138" s="461" t="str">
        <f>IF($A138="N/A"," ",IF(Dayrun&gt;=3,(MAX(0,(_xll.xSPRDOPT(I138,($E138-'Pricing Inputs'!$X173*$D138),$CV138,0,($CN138+IF(Smile=TRUE,VLOOKUP(MAX(-5,$H138-I138),Volsmile,2),0)),$CT138,$CU138,($A138-DateToday)+15,ABS(Option-2),1)*DE138*8))),0))</f>
        <v xml:space="preserve"> </v>
      </c>
      <c r="BC138" s="460" t="str">
        <f>IF($A138="N/A"," ",IF(Dayrun&gt;=6,MAX(0,(_xll.xSPRDOPT(J138,($E138-'Pricing Inputs'!$X173*$D138),$CV138,0,($CN138+IF(Smile=TRUE,VLOOKUP(MAX(-5,$H138-J138),Volsmile,2),0)),$CT138,$CU138,($A138-DateToday)+15,ABS(Option-2),1)*DE138*8)),0))</f>
        <v xml:space="preserve"> </v>
      </c>
      <c r="BD138" s="460" t="str">
        <f>IF($A138="N/A"," ",IF(OR(Dayrun&lt;=2,Dayrun&gt;=9),IF(OffPeakEx=TRUE,MAX(0,(_xll.xSPRDOPT(K138,($E138-'Pricing Inputs'!$X173*$D138),$CV138,0,($CQ138+IF(Smile=TRUE,VLOOKUP(MAX(-5,$H138-K138),Volsmile,2),0)),$CT138,$CU138,($A138-DateToday)+15,ABS(Option-2),1)*DE138*8)),0),0))</f>
        <v xml:space="preserve"> </v>
      </c>
      <c r="BE138" s="460" t="str">
        <f>IF($A138="N/A"," ",IF(OR(Dayrun=1,Dayrun=4,Dayrun=5,Dayrun=7,Dayrun=8,Dayrun=10,Dayrun=11),MAX(0,(_xll.xSPRDOPT(L138,($E138-'Pricing Inputs'!$X173*$D138),$CV138,0,($CQ138+IF(Smile=TRUE,VLOOKUP(MAX(-5,$H138-L138),Volsmile,2),0)),$CT138,$CU138,($A138-DateToday)+15,ABS(Option-2),1)*DF138*8)),0))</f>
        <v xml:space="preserve"> </v>
      </c>
      <c r="BF138" s="460" t="str">
        <f>IF($A138="N/A"," ",IF(OR(Dayrun=1,Dayrun=7,Dayrun=8,Dayrun=10,Dayrun=11),MAX(0,(_xll.xSPRDOPT(M138,($E138-'Pricing Inputs'!$X173*$D138),$CV138,0,($CQ138+IF(Smile=TRUE,VLOOKUP(MAX(-5,$H138-M138),Volsmile,2),0)),$CT138,$CU138,($A138-DateToday)+15,ABS(Option-2),1)*DF138*8)),0))</f>
        <v xml:space="preserve"> </v>
      </c>
      <c r="BG138" s="460" t="str">
        <f>IF($A138="N/A"," ",IF(OR(Dayrun&lt;=2,Dayrun&gt;=10),IF(OffPeakEx=TRUE,MAX(0,(_xll.xSPRDOPT(N138,($E138-'Pricing Inputs'!$X173*$D138),$CV138,0,($CQ138+IF(Smile=TRUE,VLOOKUP(MAX(-5,$H138-N138),Volsmile,2),0)),$CT138,$CU138,($A138-DateToday)+15,ABS(Option-2),1)*DF138*8)),0),0))</f>
        <v xml:space="preserve"> </v>
      </c>
      <c r="BH138" s="460" t="str">
        <f>IF($A138="N/A"," ",IF(OR(Dayrun=1,Dayrun=5,Dayrun=8,Dayrun=11),MAX(0,(_xll.xSPRDOPT(O138,($E138-'Pricing Inputs'!$X173*$D138),$CV138,0,($CQ138+IF(Smile=TRUE,VLOOKUP(MAX(-5,$H138-O138),Volsmile,2),0)),$CT138,$CU138,($A138-DateToday)+15,ABS(Option-2),1)*DG138*8)),0))</f>
        <v xml:space="preserve"> </v>
      </c>
      <c r="BI138" s="460" t="str">
        <f>IF($A138="N/A"," ",IF(OR(Dayrun=1,Dayrun=8,Dayrun=11),MAX(0,(_xll.xSPRDOPT(P138,($E138-'Pricing Inputs'!$X173*$D138),$CV138,0,($CQ138+IF(Smile=TRUE,VLOOKUP(MAX(-5,$H138-P138),Volsmile,2),0)),$CT138,$CU138,($A138-DateToday)+15,ABS(Option-2),1)*DG138*8)),0))</f>
        <v xml:space="preserve"> </v>
      </c>
      <c r="BJ138" s="462" t="str">
        <f>IF($A138="N/A"," ",IF(OR(Dayrun&lt;=2,Dayrun&gt;=11),IF(OffPeakEx=TRUE,MAX(0,(_xll.xSPRDOPT(Q138,($E138-'Pricing Inputs'!$X173*$D138),$CV138,0,($CQ138+IF(Smile=TRUE,VLOOKUP(MAX(-5,$H138-Q138),Volsmile,2),0)),$CT138,$CU138,($A138-DateToday)+15,ABS(Option-2),1)*DG138*8)),0),0))</f>
        <v xml:space="preserve"> </v>
      </c>
      <c r="BK138" s="358" t="str">
        <f t="shared" si="182"/>
        <v xml:space="preserve"> </v>
      </c>
      <c r="BL138" s="359" t="str">
        <f t="shared" si="183"/>
        <v xml:space="preserve"> </v>
      </c>
      <c r="BM138" s="359" t="str">
        <f t="shared" si="184"/>
        <v xml:space="preserve"> </v>
      </c>
      <c r="BN138" s="359" t="str">
        <f t="shared" si="185"/>
        <v xml:space="preserve"> </v>
      </c>
      <c r="BO138" s="359" t="str">
        <f t="shared" si="186"/>
        <v xml:space="preserve"> </v>
      </c>
      <c r="BP138" s="359" t="str">
        <f t="shared" si="187"/>
        <v xml:space="preserve"> </v>
      </c>
      <c r="BQ138" s="359" t="str">
        <f t="shared" si="188"/>
        <v xml:space="preserve"> </v>
      </c>
      <c r="BR138" s="359" t="str">
        <f t="shared" si="189"/>
        <v xml:space="preserve"> </v>
      </c>
      <c r="BS138" s="360" t="str">
        <f t="shared" si="190"/>
        <v xml:space="preserve"> </v>
      </c>
      <c r="BT138" s="361" t="str">
        <f t="shared" si="191"/>
        <v xml:space="preserve"> </v>
      </c>
      <c r="BU138" s="362" t="str">
        <f t="shared" si="192"/>
        <v xml:space="preserve"> </v>
      </c>
      <c r="BV138" s="362" t="str">
        <f t="shared" si="193"/>
        <v xml:space="preserve"> </v>
      </c>
      <c r="BW138" s="362" t="str">
        <f t="shared" si="194"/>
        <v xml:space="preserve"> </v>
      </c>
      <c r="BX138" s="362" t="str">
        <f t="shared" si="195"/>
        <v xml:space="preserve"> </v>
      </c>
      <c r="BY138" s="362" t="str">
        <f t="shared" si="196"/>
        <v xml:space="preserve"> </v>
      </c>
      <c r="BZ138" s="362" t="str">
        <f t="shared" si="197"/>
        <v xml:space="preserve"> </v>
      </c>
      <c r="CA138" s="362" t="str">
        <f t="shared" si="198"/>
        <v xml:space="preserve"> </v>
      </c>
      <c r="CB138" s="363" t="str">
        <f t="shared" si="199"/>
        <v xml:space="preserve"> </v>
      </c>
      <c r="CC138" s="366" t="str">
        <f t="shared" si="200"/>
        <v xml:space="preserve"> </v>
      </c>
      <c r="CD138" s="367" t="str">
        <f t="shared" si="201"/>
        <v xml:space="preserve"> </v>
      </c>
      <c r="CE138" s="367" t="str">
        <f t="shared" si="202"/>
        <v xml:space="preserve"> </v>
      </c>
      <c r="CF138" s="367" t="str">
        <f t="shared" si="203"/>
        <v xml:space="preserve"> </v>
      </c>
      <c r="CG138" s="367" t="str">
        <f t="shared" si="204"/>
        <v xml:space="preserve"> </v>
      </c>
      <c r="CH138" s="367" t="str">
        <f t="shared" si="205"/>
        <v xml:space="preserve"> </v>
      </c>
      <c r="CI138" s="367" t="str">
        <f t="shared" si="206"/>
        <v xml:space="preserve"> </v>
      </c>
      <c r="CJ138" s="367" t="str">
        <f t="shared" si="207"/>
        <v xml:space="preserve"> </v>
      </c>
      <c r="CK138" s="368" t="str">
        <f t="shared" si="208"/>
        <v xml:space="preserve"> </v>
      </c>
      <c r="CL138" s="369" t="str">
        <f t="shared" si="209"/>
        <v xml:space="preserve"> </v>
      </c>
      <c r="CM138" s="370" t="str">
        <f t="shared" si="256"/>
        <v xml:space="preserve"> </v>
      </c>
      <c r="CN138" s="370" t="str">
        <f t="shared" si="257"/>
        <v xml:space="preserve"> </v>
      </c>
      <c r="CO138" s="370" t="str">
        <f t="shared" si="258"/>
        <v xml:space="preserve"> </v>
      </c>
      <c r="CP138" s="370" t="str">
        <f t="shared" si="259"/>
        <v xml:space="preserve"> </v>
      </c>
      <c r="CQ138" s="370" t="str">
        <f t="shared" si="260"/>
        <v xml:space="preserve"> </v>
      </c>
      <c r="CR138" s="370" t="str">
        <f t="shared" si="210"/>
        <v xml:space="preserve"> </v>
      </c>
      <c r="CS138" s="370" t="str">
        <f t="shared" si="211"/>
        <v xml:space="preserve"> </v>
      </c>
      <c r="CT138" s="370" t="str">
        <f t="shared" si="212"/>
        <v xml:space="preserve"> </v>
      </c>
      <c r="CU138" s="370" t="str">
        <f>IF($A138="N/A"," ",IF('Pricing Inputs'!$AR$23=TRUE,Inputs!$S$22,VLOOKUP($A138,CorrelationTable,2,FALSE)))</f>
        <v xml:space="preserve"> </v>
      </c>
      <c r="CV138" s="371" t="str">
        <f>IF($A138="N/A"," ",F138+G138+(D138*('Pricing Inputs'!X173)))</f>
        <v xml:space="preserve"> </v>
      </c>
      <c r="CW138" s="372" t="str">
        <f>IF($A138="N/A"," ",IF(PV=1,0,'Pricing Inputs'!Y173))</f>
        <v xml:space="preserve"> </v>
      </c>
      <c r="CX138" s="373" t="str">
        <f t="shared" si="213"/>
        <v xml:space="preserve"> </v>
      </c>
      <c r="CY138" s="417" t="str">
        <f>IF($A138="N/A"," ",(IF(MONTH(A138)&gt;=4,IF(MONTH(A138)&lt;=10,Inputs!$S$26,Inputs!$S$27),Inputs!$S$27))*$CX138)</f>
        <v xml:space="preserve"> </v>
      </c>
      <c r="CZ138" s="374" t="str">
        <f t="shared" si="261"/>
        <v xml:space="preserve"> </v>
      </c>
      <c r="DA138" s="446" t="str">
        <f t="shared" si="262"/>
        <v xml:space="preserve"> </v>
      </c>
      <c r="DB138" s="375" t="str">
        <f t="shared" si="263"/>
        <v xml:space="preserve"> </v>
      </c>
      <c r="DC138" s="375" t="str">
        <f t="shared" si="264"/>
        <v xml:space="preserve"> </v>
      </c>
      <c r="DD138" s="376" t="str">
        <f t="shared" si="265"/>
        <v xml:space="preserve"> </v>
      </c>
      <c r="DE138" s="377" t="str">
        <f t="shared" si="266"/>
        <v xml:space="preserve"> </v>
      </c>
      <c r="DF138" s="378" t="str">
        <f t="shared" si="267"/>
        <v xml:space="preserve"> </v>
      </c>
      <c r="DG138" s="379" t="str">
        <f t="shared" si="268"/>
        <v xml:space="preserve"> </v>
      </c>
      <c r="DH138" s="380" t="str">
        <f>IF($A138="N/A"," ",IF(Option=1,$D138*Inputs!$S$15*SUM(AS138:BA138),0))</f>
        <v xml:space="preserve"> </v>
      </c>
      <c r="DI138" s="381" t="str">
        <f>IF($A138="N/A"," ",IF(Option=1,$D138*Inputs!$S$16*SUM(AS138:BA138),0))</f>
        <v xml:space="preserve"> </v>
      </c>
      <c r="DJ138" s="463" t="str">
        <f t="shared" si="269"/>
        <v xml:space="preserve"> </v>
      </c>
      <c r="DK138" s="463" t="str">
        <f t="shared" si="270"/>
        <v xml:space="preserve"> </v>
      </c>
      <c r="DL138" s="463" t="str">
        <f t="shared" si="271"/>
        <v xml:space="preserve"> </v>
      </c>
      <c r="DM138" s="463" t="str">
        <f t="shared" si="272"/>
        <v xml:space="preserve"> </v>
      </c>
    </row>
    <row r="139" spans="1:117" x14ac:dyDescent="0.2">
      <c r="A139" s="343" t="str">
        <f>IF(A138="N/A","N/A",IF(EDATE(A138,1)&gt;Inputs!$S$5,"N/A",EDATE(A138,1)))</f>
        <v>N/A</v>
      </c>
      <c r="B139" s="344" t="str">
        <f t="shared" si="214"/>
        <v xml:space="preserve"> </v>
      </c>
      <c r="C139" s="345" t="str">
        <f t="shared" si="215"/>
        <v xml:space="preserve"> </v>
      </c>
      <c r="D139" s="346" t="str">
        <f t="shared" si="216"/>
        <v xml:space="preserve"> </v>
      </c>
      <c r="E139" s="347" t="str">
        <f t="shared" si="217"/>
        <v xml:space="preserve"> </v>
      </c>
      <c r="F139" s="348" t="str">
        <f t="shared" si="218"/>
        <v xml:space="preserve"> </v>
      </c>
      <c r="G139" s="348" t="str">
        <f>IF(A139="N/A"," ",Perstart/VLOOKUP(Dayrun,'Pricing Inputs'!$AQ$4:$AS$14,3)/(CY139/CX139))</f>
        <v xml:space="preserve"> </v>
      </c>
      <c r="H139" s="349" t="str">
        <f t="shared" si="219"/>
        <v xml:space="preserve"> </v>
      </c>
      <c r="I139" s="350" t="str">
        <f t="shared" si="220"/>
        <v xml:space="preserve"> </v>
      </c>
      <c r="J139" s="351" t="str">
        <f t="shared" si="221"/>
        <v xml:space="preserve"> </v>
      </c>
      <c r="K139" s="351" t="str">
        <f t="shared" si="222"/>
        <v xml:space="preserve"> </v>
      </c>
      <c r="L139" s="351" t="str">
        <f t="shared" si="223"/>
        <v xml:space="preserve"> </v>
      </c>
      <c r="M139" s="351" t="str">
        <f t="shared" si="224"/>
        <v xml:space="preserve"> </v>
      </c>
      <c r="N139" s="351" t="str">
        <f t="shared" si="225"/>
        <v xml:space="preserve"> </v>
      </c>
      <c r="O139" s="351" t="str">
        <f t="shared" si="226"/>
        <v xml:space="preserve"> </v>
      </c>
      <c r="P139" s="351" t="str">
        <f t="shared" si="227"/>
        <v xml:space="preserve"> </v>
      </c>
      <c r="Q139" s="352" t="str">
        <f t="shared" si="228"/>
        <v xml:space="preserve"> </v>
      </c>
      <c r="R139" s="353" t="str">
        <f t="shared" si="229"/>
        <v xml:space="preserve"> </v>
      </c>
      <c r="S139" s="347" t="str">
        <f t="shared" si="230"/>
        <v xml:space="preserve"> </v>
      </c>
      <c r="T139" s="347" t="str">
        <f t="shared" si="231"/>
        <v xml:space="preserve"> </v>
      </c>
      <c r="U139" s="347" t="str">
        <f t="shared" si="232"/>
        <v xml:space="preserve"> </v>
      </c>
      <c r="V139" s="347" t="str">
        <f t="shared" si="233"/>
        <v xml:space="preserve"> </v>
      </c>
      <c r="W139" s="347" t="str">
        <f t="shared" si="234"/>
        <v xml:space="preserve"> </v>
      </c>
      <c r="X139" s="347" t="str">
        <f t="shared" si="235"/>
        <v xml:space="preserve"> </v>
      </c>
      <c r="Y139" s="347" t="str">
        <f t="shared" si="236"/>
        <v xml:space="preserve"> </v>
      </c>
      <c r="Z139" s="354" t="str">
        <f t="shared" si="237"/>
        <v xml:space="preserve"> </v>
      </c>
      <c r="AA139" s="350" t="str">
        <f>IF($A139="N/A"," ",IF(Dayrun&gt;=3,(MAX(0,(_xll.xSPRDOPT(I139,($E139-'Pricing Inputs'!$X174*$D139),$CV139,0,($CN139+IF(Smile=TRUE,VLOOKUP(MAX(-5,$H139-I139),Volsmile,2),0)),$CT139,$CU139,($A139-DateToday)+15,ABS(Option-2),0)-R139))),0))</f>
        <v xml:space="preserve"> </v>
      </c>
      <c r="AB139" s="351" t="str">
        <f>IF($A139="N/A"," ",IF(Dayrun&gt;=6,MAX(0,(_xll.xSPRDOPT(J139,($E139-'Pricing Inputs'!$X174*$D139),$CV139,0,($CN139+IF(Smile=TRUE,VLOOKUP(MAX(-5,$H139-J139),Volsmile,2),0)),$CT139,$CU139,($A139-DateToday)+15,ABS(Option-2),0)-S139)),0))</f>
        <v xml:space="preserve"> </v>
      </c>
      <c r="AC139" s="351" t="str">
        <f>IF($A139="N/A"," ",IF(OR(Dayrun&lt;=2,Dayrun&gt;=9),IF(OffPeakEx=TRUE,MAX(0,(_xll.xSPRDOPT(K139,($E139-'Pricing Inputs'!$X174*$D139),$CV139,0,($CQ139+IF(Smile=TRUE,VLOOKUP(MAX(-5,$H139-K139),Volsmile,2),0)),$CT139,$CU139,($A139-DateToday)+15,ABS(Option-2),0)-T139)),0),0))</f>
        <v xml:space="preserve"> </v>
      </c>
      <c r="AD139" s="351" t="str">
        <f>IF($A139="N/A"," ",IF(OR(Dayrun=1,Dayrun=4,Dayrun=5,Dayrun=7,Dayrun=8,Dayrun=10,Dayrun=11),MAX(0,(_xll.xSPRDOPT(L139,($E139-'Pricing Inputs'!$X174*$D139),$CV139,0,($CQ139+IF(Smile=TRUE,VLOOKUP(MAX(-5,$H139-L139),Volsmile,2),0)),$CT139,$CU139,($A139-DateToday)+15,ABS(Option-2),0)-U139)),0))</f>
        <v xml:space="preserve"> </v>
      </c>
      <c r="AE139" s="351" t="str">
        <f>IF($A139="N/A"," ",IF(OR(Dayrun=1,Dayrun=7,Dayrun=8,Dayrun=10,Dayrun=11),MAX(0,(_xll.xSPRDOPT(M139,($E139-'Pricing Inputs'!$X174*$D139),$CV139,0,($CQ139+IF(Smile=TRUE,VLOOKUP(MAX(-5,$H139-M139),Volsmile,2),0)),$CT139,$CU139,($A139-DateToday)+15,ABS(Option-2),0)-V139)),0))</f>
        <v xml:space="preserve"> </v>
      </c>
      <c r="AF139" s="351" t="str">
        <f>IF($A139="N/A"," ",IF(OR(Dayrun&lt;=2,Dayrun&gt;=10),IF(OffPeakEx=TRUE,MAX(0,(_xll.xSPRDOPT(N139,($E139-'Pricing Inputs'!$X174*$D139),$CV139,0,($CQ139+IF(Smile=TRUE,VLOOKUP(MAX(-5,$H139-N139),Volsmile,2),0)),$CT139,$CU139,($A139-DateToday)+15,ABS(Option-2),0)-W139)),0),0))</f>
        <v xml:space="preserve"> </v>
      </c>
      <c r="AG139" s="351" t="str">
        <f>IF($A139="N/A"," ",IF(OR(Dayrun=1,Dayrun=5,Dayrun=8,Dayrun=11),MAX(0,(_xll.xSPRDOPT(O139,($E139-'Pricing Inputs'!$X174*$D139),$CV139,0,($CQ139+IF(Smile=TRUE,VLOOKUP(MAX(-5,$H139-O139),Volsmile,2),0)),$CT139,$CU139,($A139-DateToday)+15,ABS(Option-2),0)-X139)),0))</f>
        <v xml:space="preserve"> </v>
      </c>
      <c r="AH139" s="351" t="str">
        <f>IF($A139="N/A"," ",IF(OR(Dayrun=1,Dayrun=8,Dayrun=11),MAX(0,(_xll.xSPRDOPT(P139,($E139-'Pricing Inputs'!$X174*$D139),$CV139,0,($CQ139+IF(Smile=TRUE,VLOOKUP(MAX(-5,$H139-P139),Volsmile,2),0)),$CT139,$CU139,($A139-DateToday)+15,ABS(Option-2),0)-Y139)),0))</f>
        <v xml:space="preserve"> </v>
      </c>
      <c r="AI139" s="351" t="str">
        <f>IF($A139="N/A"," ",IF(OR(Dayrun&lt;=2,Dayrun&gt;=11),IF(OffPeakEx=TRUE,MAX(0,(_xll.xSPRDOPT(Q139,($E139-'Pricing Inputs'!$X174*$D139),$CV139,0,($CQ139+IF(Smile=TRUE,VLOOKUP(MAX(-5,$H139-Q139),Volsmile,2),0)),$CT139,$CU139,($A139-DateToday)+15,ABS(Option-2),0)-Z139)),0),0))</f>
        <v xml:space="preserve"> </v>
      </c>
      <c r="AJ139" s="355" t="str">
        <f t="shared" si="238"/>
        <v xml:space="preserve"> </v>
      </c>
      <c r="AK139" s="356" t="str">
        <f t="shared" si="239"/>
        <v xml:space="preserve"> </v>
      </c>
      <c r="AL139" s="356" t="str">
        <f t="shared" si="240"/>
        <v xml:space="preserve"> </v>
      </c>
      <c r="AM139" s="356" t="str">
        <f t="shared" si="241"/>
        <v xml:space="preserve"> </v>
      </c>
      <c r="AN139" s="356" t="str">
        <f t="shared" si="242"/>
        <v xml:space="preserve"> </v>
      </c>
      <c r="AO139" s="356" t="str">
        <f t="shared" si="243"/>
        <v xml:space="preserve"> </v>
      </c>
      <c r="AP139" s="356" t="str">
        <f t="shared" si="244"/>
        <v xml:space="preserve"> </v>
      </c>
      <c r="AQ139" s="356" t="str">
        <f t="shared" si="245"/>
        <v xml:space="preserve"> </v>
      </c>
      <c r="AR139" s="357" t="str">
        <f t="shared" si="246"/>
        <v xml:space="preserve"> </v>
      </c>
      <c r="AS139" s="364" t="str">
        <f t="shared" si="247"/>
        <v xml:space="preserve"> </v>
      </c>
      <c r="AT139" s="364" t="str">
        <f t="shared" si="248"/>
        <v xml:space="preserve"> </v>
      </c>
      <c r="AU139" s="364" t="str">
        <f t="shared" si="249"/>
        <v xml:space="preserve"> </v>
      </c>
      <c r="AV139" s="364" t="str">
        <f t="shared" si="250"/>
        <v xml:space="preserve"> </v>
      </c>
      <c r="AW139" s="364" t="str">
        <f t="shared" si="251"/>
        <v xml:space="preserve"> </v>
      </c>
      <c r="AX139" s="364" t="str">
        <f t="shared" si="252"/>
        <v xml:space="preserve"> </v>
      </c>
      <c r="AY139" s="364" t="str">
        <f t="shared" si="253"/>
        <v xml:space="preserve"> </v>
      </c>
      <c r="AZ139" s="364" t="str">
        <f t="shared" si="254"/>
        <v xml:space="preserve"> </v>
      </c>
      <c r="BA139" s="365" t="str">
        <f t="shared" si="255"/>
        <v xml:space="preserve"> </v>
      </c>
      <c r="BB139" s="461" t="str">
        <f>IF($A139="N/A"," ",IF(Dayrun&gt;=3,(MAX(0,(_xll.xSPRDOPT(I139,($E139-'Pricing Inputs'!$X174*$D139),$CV139,0,($CN139+IF(Smile=TRUE,VLOOKUP(MAX(-5,$H139-I139),Volsmile,2),0)),$CT139,$CU139,($A139-DateToday)+15,ABS(Option-2),1)*DE139*8))),0))</f>
        <v xml:space="preserve"> </v>
      </c>
      <c r="BC139" s="460" t="str">
        <f>IF($A139="N/A"," ",IF(Dayrun&gt;=6,MAX(0,(_xll.xSPRDOPT(J139,($E139-'Pricing Inputs'!$X174*$D139),$CV139,0,($CN139+IF(Smile=TRUE,VLOOKUP(MAX(-5,$H139-J139),Volsmile,2),0)),$CT139,$CU139,($A139-DateToday)+15,ABS(Option-2),1)*DE139*8)),0))</f>
        <v xml:space="preserve"> </v>
      </c>
      <c r="BD139" s="460" t="str">
        <f>IF($A139="N/A"," ",IF(OR(Dayrun&lt;=2,Dayrun&gt;=9),IF(OffPeakEx=TRUE,MAX(0,(_xll.xSPRDOPT(K139,($E139-'Pricing Inputs'!$X174*$D139),$CV139,0,($CQ139+IF(Smile=TRUE,VLOOKUP(MAX(-5,$H139-K139),Volsmile,2),0)),$CT139,$CU139,($A139-DateToday)+15,ABS(Option-2),1)*DE139*8)),0),0))</f>
        <v xml:space="preserve"> </v>
      </c>
      <c r="BE139" s="460" t="str">
        <f>IF($A139="N/A"," ",IF(OR(Dayrun=1,Dayrun=4,Dayrun=5,Dayrun=7,Dayrun=8,Dayrun=10,Dayrun=11),MAX(0,(_xll.xSPRDOPT(L139,($E139-'Pricing Inputs'!$X174*$D139),$CV139,0,($CQ139+IF(Smile=TRUE,VLOOKUP(MAX(-5,$H139-L139),Volsmile,2),0)),$CT139,$CU139,($A139-DateToday)+15,ABS(Option-2),1)*DF139*8)),0))</f>
        <v xml:space="preserve"> </v>
      </c>
      <c r="BF139" s="460" t="str">
        <f>IF($A139="N/A"," ",IF(OR(Dayrun=1,Dayrun=7,Dayrun=8,Dayrun=10,Dayrun=11),MAX(0,(_xll.xSPRDOPT(M139,($E139-'Pricing Inputs'!$X174*$D139),$CV139,0,($CQ139+IF(Smile=TRUE,VLOOKUP(MAX(-5,$H139-M139),Volsmile,2),0)),$CT139,$CU139,($A139-DateToday)+15,ABS(Option-2),1)*DF139*8)),0))</f>
        <v xml:space="preserve"> </v>
      </c>
      <c r="BG139" s="460" t="str">
        <f>IF($A139="N/A"," ",IF(OR(Dayrun&lt;=2,Dayrun&gt;=10),IF(OffPeakEx=TRUE,MAX(0,(_xll.xSPRDOPT(N139,($E139-'Pricing Inputs'!$X174*$D139),$CV139,0,($CQ139+IF(Smile=TRUE,VLOOKUP(MAX(-5,$H139-N139),Volsmile,2),0)),$CT139,$CU139,($A139-DateToday)+15,ABS(Option-2),1)*DF139*8)),0),0))</f>
        <v xml:space="preserve"> </v>
      </c>
      <c r="BH139" s="460" t="str">
        <f>IF($A139="N/A"," ",IF(OR(Dayrun=1,Dayrun=5,Dayrun=8,Dayrun=11),MAX(0,(_xll.xSPRDOPT(O139,($E139-'Pricing Inputs'!$X174*$D139),$CV139,0,($CQ139+IF(Smile=TRUE,VLOOKUP(MAX(-5,$H139-O139),Volsmile,2),0)),$CT139,$CU139,($A139-DateToday)+15,ABS(Option-2),1)*DG139*8)),0))</f>
        <v xml:space="preserve"> </v>
      </c>
      <c r="BI139" s="460" t="str">
        <f>IF($A139="N/A"," ",IF(OR(Dayrun=1,Dayrun=8,Dayrun=11),MAX(0,(_xll.xSPRDOPT(P139,($E139-'Pricing Inputs'!$X174*$D139),$CV139,0,($CQ139+IF(Smile=TRUE,VLOOKUP(MAX(-5,$H139-P139),Volsmile,2),0)),$CT139,$CU139,($A139-DateToday)+15,ABS(Option-2),1)*DG139*8)),0))</f>
        <v xml:space="preserve"> </v>
      </c>
      <c r="BJ139" s="462" t="str">
        <f>IF($A139="N/A"," ",IF(OR(Dayrun&lt;=2,Dayrun&gt;=11),IF(OffPeakEx=TRUE,MAX(0,(_xll.xSPRDOPT(Q139,($E139-'Pricing Inputs'!$X174*$D139),$CV139,0,($CQ139+IF(Smile=TRUE,VLOOKUP(MAX(-5,$H139-Q139),Volsmile,2),0)),$CT139,$CU139,($A139-DateToday)+15,ABS(Option-2),1)*DG139*8)),0),0))</f>
        <v xml:space="preserve"> </v>
      </c>
      <c r="BK139" s="358" t="str">
        <f t="shared" si="182"/>
        <v xml:space="preserve"> </v>
      </c>
      <c r="BL139" s="359" t="str">
        <f t="shared" si="183"/>
        <v xml:space="preserve"> </v>
      </c>
      <c r="BM139" s="359" t="str">
        <f t="shared" si="184"/>
        <v xml:space="preserve"> </v>
      </c>
      <c r="BN139" s="359" t="str">
        <f t="shared" si="185"/>
        <v xml:space="preserve"> </v>
      </c>
      <c r="BO139" s="359" t="str">
        <f t="shared" si="186"/>
        <v xml:space="preserve"> </v>
      </c>
      <c r="BP139" s="359" t="str">
        <f t="shared" si="187"/>
        <v xml:space="preserve"> </v>
      </c>
      <c r="BQ139" s="359" t="str">
        <f t="shared" si="188"/>
        <v xml:space="preserve"> </v>
      </c>
      <c r="BR139" s="359" t="str">
        <f t="shared" si="189"/>
        <v xml:space="preserve"> </v>
      </c>
      <c r="BS139" s="360" t="str">
        <f t="shared" si="190"/>
        <v xml:space="preserve"> </v>
      </c>
      <c r="BT139" s="361" t="str">
        <f t="shared" si="191"/>
        <v xml:space="preserve"> </v>
      </c>
      <c r="BU139" s="362" t="str">
        <f t="shared" si="192"/>
        <v xml:space="preserve"> </v>
      </c>
      <c r="BV139" s="362" t="str">
        <f t="shared" si="193"/>
        <v xml:space="preserve"> </v>
      </c>
      <c r="BW139" s="362" t="str">
        <f t="shared" si="194"/>
        <v xml:space="preserve"> </v>
      </c>
      <c r="BX139" s="362" t="str">
        <f t="shared" si="195"/>
        <v xml:space="preserve"> </v>
      </c>
      <c r="BY139" s="362" t="str">
        <f t="shared" si="196"/>
        <v xml:space="preserve"> </v>
      </c>
      <c r="BZ139" s="362" t="str">
        <f t="shared" si="197"/>
        <v xml:space="preserve"> </v>
      </c>
      <c r="CA139" s="362" t="str">
        <f t="shared" si="198"/>
        <v xml:space="preserve"> </v>
      </c>
      <c r="CB139" s="363" t="str">
        <f t="shared" si="199"/>
        <v xml:space="preserve"> </v>
      </c>
      <c r="CC139" s="366" t="str">
        <f t="shared" si="200"/>
        <v xml:space="preserve"> </v>
      </c>
      <c r="CD139" s="367" t="str">
        <f t="shared" si="201"/>
        <v xml:space="preserve"> </v>
      </c>
      <c r="CE139" s="367" t="str">
        <f t="shared" si="202"/>
        <v xml:space="preserve"> </v>
      </c>
      <c r="CF139" s="367" t="str">
        <f t="shared" si="203"/>
        <v xml:space="preserve"> </v>
      </c>
      <c r="CG139" s="367" t="str">
        <f t="shared" si="204"/>
        <v xml:space="preserve"> </v>
      </c>
      <c r="CH139" s="367" t="str">
        <f t="shared" si="205"/>
        <v xml:space="preserve"> </v>
      </c>
      <c r="CI139" s="367" t="str">
        <f t="shared" si="206"/>
        <v xml:space="preserve"> </v>
      </c>
      <c r="CJ139" s="367" t="str">
        <f t="shared" si="207"/>
        <v xml:space="preserve"> </v>
      </c>
      <c r="CK139" s="368" t="str">
        <f t="shared" si="208"/>
        <v xml:space="preserve"> </v>
      </c>
      <c r="CL139" s="369" t="str">
        <f t="shared" si="209"/>
        <v xml:space="preserve"> </v>
      </c>
      <c r="CM139" s="370" t="str">
        <f t="shared" si="256"/>
        <v xml:space="preserve"> </v>
      </c>
      <c r="CN139" s="370" t="str">
        <f t="shared" si="257"/>
        <v xml:space="preserve"> </v>
      </c>
      <c r="CO139" s="370" t="str">
        <f t="shared" si="258"/>
        <v xml:space="preserve"> </v>
      </c>
      <c r="CP139" s="370" t="str">
        <f t="shared" si="259"/>
        <v xml:space="preserve"> </v>
      </c>
      <c r="CQ139" s="370" t="str">
        <f t="shared" si="260"/>
        <v xml:space="preserve"> </v>
      </c>
      <c r="CR139" s="370" t="str">
        <f t="shared" si="210"/>
        <v xml:space="preserve"> </v>
      </c>
      <c r="CS139" s="370" t="str">
        <f t="shared" si="211"/>
        <v xml:space="preserve"> </v>
      </c>
      <c r="CT139" s="370" t="str">
        <f t="shared" si="212"/>
        <v xml:space="preserve"> </v>
      </c>
      <c r="CU139" s="370" t="str">
        <f>IF($A139="N/A"," ",IF('Pricing Inputs'!$AR$23=TRUE,Inputs!$S$22,VLOOKUP($A139,CorrelationTable,2,FALSE)))</f>
        <v xml:space="preserve"> </v>
      </c>
      <c r="CV139" s="371" t="str">
        <f>IF($A139="N/A"," ",F139+G139+(D139*('Pricing Inputs'!X174)))</f>
        <v xml:space="preserve"> </v>
      </c>
      <c r="CW139" s="372" t="str">
        <f>IF($A139="N/A"," ",IF(PV=1,0,'Pricing Inputs'!Y174))</f>
        <v xml:space="preserve"> </v>
      </c>
      <c r="CX139" s="373" t="str">
        <f t="shared" si="213"/>
        <v xml:space="preserve"> </v>
      </c>
      <c r="CY139" s="417" t="str">
        <f>IF($A139="N/A"," ",(IF(MONTH(A139)&gt;=4,IF(MONTH(A139)&lt;=10,Inputs!$S$26,Inputs!$S$27),Inputs!$S$27))*$CX139)</f>
        <v xml:space="preserve"> </v>
      </c>
      <c r="CZ139" s="374" t="str">
        <f t="shared" si="261"/>
        <v xml:space="preserve"> </v>
      </c>
      <c r="DA139" s="446" t="str">
        <f t="shared" si="262"/>
        <v xml:space="preserve"> </v>
      </c>
      <c r="DB139" s="375" t="str">
        <f t="shared" si="263"/>
        <v xml:space="preserve"> </v>
      </c>
      <c r="DC139" s="375" t="str">
        <f t="shared" si="264"/>
        <v xml:space="preserve"> </v>
      </c>
      <c r="DD139" s="376" t="str">
        <f t="shared" si="265"/>
        <v xml:space="preserve"> </v>
      </c>
      <c r="DE139" s="377" t="str">
        <f t="shared" si="266"/>
        <v xml:space="preserve"> </v>
      </c>
      <c r="DF139" s="378" t="str">
        <f t="shared" si="267"/>
        <v xml:space="preserve"> </v>
      </c>
      <c r="DG139" s="379" t="str">
        <f t="shared" si="268"/>
        <v xml:space="preserve"> </v>
      </c>
      <c r="DH139" s="380" t="str">
        <f>IF($A139="N/A"," ",IF(Option=1,$D139*Inputs!$S$15*SUM(AS139:BA139),0))</f>
        <v xml:space="preserve"> </v>
      </c>
      <c r="DI139" s="381" t="str">
        <f>IF($A139="N/A"," ",IF(Option=1,$D139*Inputs!$S$16*SUM(AS139:BA139),0))</f>
        <v xml:space="preserve"> </v>
      </c>
      <c r="DJ139" s="463" t="str">
        <f t="shared" si="269"/>
        <v xml:space="preserve"> </v>
      </c>
      <c r="DK139" s="463" t="str">
        <f t="shared" si="270"/>
        <v xml:space="preserve"> </v>
      </c>
      <c r="DL139" s="463" t="str">
        <f t="shared" si="271"/>
        <v xml:space="preserve"> </v>
      </c>
      <c r="DM139" s="463" t="str">
        <f t="shared" si="272"/>
        <v xml:space="preserve"> </v>
      </c>
    </row>
    <row r="140" spans="1:117" x14ac:dyDescent="0.2">
      <c r="A140" s="343" t="str">
        <f>IF(A139="N/A","N/A",IF(EDATE(A139,1)&gt;Inputs!$S$5,"N/A",EDATE(A139,1)))</f>
        <v>N/A</v>
      </c>
      <c r="B140" s="344" t="str">
        <f t="shared" si="214"/>
        <v xml:space="preserve"> </v>
      </c>
      <c r="C140" s="345" t="str">
        <f t="shared" si="215"/>
        <v xml:space="preserve"> </v>
      </c>
      <c r="D140" s="346" t="str">
        <f t="shared" si="216"/>
        <v xml:space="preserve"> </v>
      </c>
      <c r="E140" s="347" t="str">
        <f t="shared" si="217"/>
        <v xml:space="preserve"> </v>
      </c>
      <c r="F140" s="348" t="str">
        <f t="shared" si="218"/>
        <v xml:space="preserve"> </v>
      </c>
      <c r="G140" s="348" t="str">
        <f>IF(A140="N/A"," ",Perstart/VLOOKUP(Dayrun,'Pricing Inputs'!$AQ$4:$AS$14,3)/(CY140/CX140))</f>
        <v xml:space="preserve"> </v>
      </c>
      <c r="H140" s="349" t="str">
        <f t="shared" si="219"/>
        <v xml:space="preserve"> </v>
      </c>
      <c r="I140" s="350" t="str">
        <f t="shared" si="220"/>
        <v xml:space="preserve"> </v>
      </c>
      <c r="J140" s="351" t="str">
        <f t="shared" si="221"/>
        <v xml:space="preserve"> </v>
      </c>
      <c r="K140" s="351" t="str">
        <f t="shared" si="222"/>
        <v xml:space="preserve"> </v>
      </c>
      <c r="L140" s="351" t="str">
        <f t="shared" si="223"/>
        <v xml:space="preserve"> </v>
      </c>
      <c r="M140" s="351" t="str">
        <f t="shared" si="224"/>
        <v xml:space="preserve"> </v>
      </c>
      <c r="N140" s="351" t="str">
        <f t="shared" si="225"/>
        <v xml:space="preserve"> </v>
      </c>
      <c r="O140" s="351" t="str">
        <f t="shared" si="226"/>
        <v xml:space="preserve"> </v>
      </c>
      <c r="P140" s="351" t="str">
        <f t="shared" si="227"/>
        <v xml:space="preserve"> </v>
      </c>
      <c r="Q140" s="352" t="str">
        <f t="shared" si="228"/>
        <v xml:space="preserve"> </v>
      </c>
      <c r="R140" s="353" t="str">
        <f t="shared" si="229"/>
        <v xml:space="preserve"> </v>
      </c>
      <c r="S140" s="347" t="str">
        <f t="shared" si="230"/>
        <v xml:space="preserve"> </v>
      </c>
      <c r="T140" s="347" t="str">
        <f t="shared" si="231"/>
        <v xml:space="preserve"> </v>
      </c>
      <c r="U140" s="347" t="str">
        <f t="shared" si="232"/>
        <v xml:space="preserve"> </v>
      </c>
      <c r="V140" s="347" t="str">
        <f t="shared" si="233"/>
        <v xml:space="preserve"> </v>
      </c>
      <c r="W140" s="347" t="str">
        <f t="shared" si="234"/>
        <v xml:space="preserve"> </v>
      </c>
      <c r="X140" s="347" t="str">
        <f t="shared" si="235"/>
        <v xml:space="preserve"> </v>
      </c>
      <c r="Y140" s="347" t="str">
        <f t="shared" si="236"/>
        <v xml:space="preserve"> </v>
      </c>
      <c r="Z140" s="354" t="str">
        <f t="shared" si="237"/>
        <v xml:space="preserve"> </v>
      </c>
      <c r="AA140" s="350" t="str">
        <f>IF($A140="N/A"," ",IF(Dayrun&gt;=3,(MAX(0,(_xll.xSPRDOPT(I140,($E140-'Pricing Inputs'!$X175*$D140),$CV140,0,($CN140+IF(Smile=TRUE,VLOOKUP(MAX(-5,$H140-I140),Volsmile,2),0)),$CT140,$CU140,($A140-DateToday)+15,ABS(Option-2),0)-R140))),0))</f>
        <v xml:space="preserve"> </v>
      </c>
      <c r="AB140" s="351" t="str">
        <f>IF($A140="N/A"," ",IF(Dayrun&gt;=6,MAX(0,(_xll.xSPRDOPT(J140,($E140-'Pricing Inputs'!$X175*$D140),$CV140,0,($CN140+IF(Smile=TRUE,VLOOKUP(MAX(-5,$H140-J140),Volsmile,2),0)),$CT140,$CU140,($A140-DateToday)+15,ABS(Option-2),0)-S140)),0))</f>
        <v xml:space="preserve"> </v>
      </c>
      <c r="AC140" s="351" t="str">
        <f>IF($A140="N/A"," ",IF(OR(Dayrun&lt;=2,Dayrun&gt;=9),IF(OffPeakEx=TRUE,MAX(0,(_xll.xSPRDOPT(K140,($E140-'Pricing Inputs'!$X175*$D140),$CV140,0,($CQ140+IF(Smile=TRUE,VLOOKUP(MAX(-5,$H140-K140),Volsmile,2),0)),$CT140,$CU140,($A140-DateToday)+15,ABS(Option-2),0)-T140)),0),0))</f>
        <v xml:space="preserve"> </v>
      </c>
      <c r="AD140" s="351" t="str">
        <f>IF($A140="N/A"," ",IF(OR(Dayrun=1,Dayrun=4,Dayrun=5,Dayrun=7,Dayrun=8,Dayrun=10,Dayrun=11),MAX(0,(_xll.xSPRDOPT(L140,($E140-'Pricing Inputs'!$X175*$D140),$CV140,0,($CQ140+IF(Smile=TRUE,VLOOKUP(MAX(-5,$H140-L140),Volsmile,2),0)),$CT140,$CU140,($A140-DateToday)+15,ABS(Option-2),0)-U140)),0))</f>
        <v xml:space="preserve"> </v>
      </c>
      <c r="AE140" s="351" t="str">
        <f>IF($A140="N/A"," ",IF(OR(Dayrun=1,Dayrun=7,Dayrun=8,Dayrun=10,Dayrun=11),MAX(0,(_xll.xSPRDOPT(M140,($E140-'Pricing Inputs'!$X175*$D140),$CV140,0,($CQ140+IF(Smile=TRUE,VLOOKUP(MAX(-5,$H140-M140),Volsmile,2),0)),$CT140,$CU140,($A140-DateToday)+15,ABS(Option-2),0)-V140)),0))</f>
        <v xml:space="preserve"> </v>
      </c>
      <c r="AF140" s="351" t="str">
        <f>IF($A140="N/A"," ",IF(OR(Dayrun&lt;=2,Dayrun&gt;=10),IF(OffPeakEx=TRUE,MAX(0,(_xll.xSPRDOPT(N140,($E140-'Pricing Inputs'!$X175*$D140),$CV140,0,($CQ140+IF(Smile=TRUE,VLOOKUP(MAX(-5,$H140-N140),Volsmile,2),0)),$CT140,$CU140,($A140-DateToday)+15,ABS(Option-2),0)-W140)),0),0))</f>
        <v xml:space="preserve"> </v>
      </c>
      <c r="AG140" s="351" t="str">
        <f>IF($A140="N/A"," ",IF(OR(Dayrun=1,Dayrun=5,Dayrun=8,Dayrun=11),MAX(0,(_xll.xSPRDOPT(O140,($E140-'Pricing Inputs'!$X175*$D140),$CV140,0,($CQ140+IF(Smile=TRUE,VLOOKUP(MAX(-5,$H140-O140),Volsmile,2),0)),$CT140,$CU140,($A140-DateToday)+15,ABS(Option-2),0)-X140)),0))</f>
        <v xml:space="preserve"> </v>
      </c>
      <c r="AH140" s="351" t="str">
        <f>IF($A140="N/A"," ",IF(OR(Dayrun=1,Dayrun=8,Dayrun=11),MAX(0,(_xll.xSPRDOPT(P140,($E140-'Pricing Inputs'!$X175*$D140),$CV140,0,($CQ140+IF(Smile=TRUE,VLOOKUP(MAX(-5,$H140-P140),Volsmile,2),0)),$CT140,$CU140,($A140-DateToday)+15,ABS(Option-2),0)-Y140)),0))</f>
        <v xml:space="preserve"> </v>
      </c>
      <c r="AI140" s="351" t="str">
        <f>IF($A140="N/A"," ",IF(OR(Dayrun&lt;=2,Dayrun&gt;=11),IF(OffPeakEx=TRUE,MAX(0,(_xll.xSPRDOPT(Q140,($E140-'Pricing Inputs'!$X175*$D140),$CV140,0,($CQ140+IF(Smile=TRUE,VLOOKUP(MAX(-5,$H140-Q140),Volsmile,2),0)),$CT140,$CU140,($A140-DateToday)+15,ABS(Option-2),0)-Z140)),0),0))</f>
        <v xml:space="preserve"> </v>
      </c>
      <c r="AJ140" s="355" t="str">
        <f t="shared" si="238"/>
        <v xml:space="preserve"> </v>
      </c>
      <c r="AK140" s="356" t="str">
        <f t="shared" si="239"/>
        <v xml:space="preserve"> </v>
      </c>
      <c r="AL140" s="356" t="str">
        <f t="shared" si="240"/>
        <v xml:space="preserve"> </v>
      </c>
      <c r="AM140" s="356" t="str">
        <f t="shared" si="241"/>
        <v xml:space="preserve"> </v>
      </c>
      <c r="AN140" s="356" t="str">
        <f t="shared" si="242"/>
        <v xml:space="preserve"> </v>
      </c>
      <c r="AO140" s="356" t="str">
        <f t="shared" si="243"/>
        <v xml:space="preserve"> </v>
      </c>
      <c r="AP140" s="356" t="str">
        <f t="shared" si="244"/>
        <v xml:space="preserve"> </v>
      </c>
      <c r="AQ140" s="356" t="str">
        <f t="shared" si="245"/>
        <v xml:space="preserve"> </v>
      </c>
      <c r="AR140" s="357" t="str">
        <f t="shared" si="246"/>
        <v xml:space="preserve"> </v>
      </c>
      <c r="AS140" s="364" t="str">
        <f t="shared" si="247"/>
        <v xml:space="preserve"> </v>
      </c>
      <c r="AT140" s="364" t="str">
        <f t="shared" si="248"/>
        <v xml:space="preserve"> </v>
      </c>
      <c r="AU140" s="364" t="str">
        <f t="shared" si="249"/>
        <v xml:space="preserve"> </v>
      </c>
      <c r="AV140" s="364" t="str">
        <f t="shared" si="250"/>
        <v xml:space="preserve"> </v>
      </c>
      <c r="AW140" s="364" t="str">
        <f t="shared" si="251"/>
        <v xml:space="preserve"> </v>
      </c>
      <c r="AX140" s="364" t="str">
        <f t="shared" si="252"/>
        <v xml:space="preserve"> </v>
      </c>
      <c r="AY140" s="364" t="str">
        <f t="shared" si="253"/>
        <v xml:space="preserve"> </v>
      </c>
      <c r="AZ140" s="364" t="str">
        <f t="shared" si="254"/>
        <v xml:space="preserve"> </v>
      </c>
      <c r="BA140" s="365" t="str">
        <f t="shared" si="255"/>
        <v xml:space="preserve"> </v>
      </c>
      <c r="BB140" s="461" t="str">
        <f>IF($A140="N/A"," ",IF(Dayrun&gt;=3,(MAX(0,(_xll.xSPRDOPT(I140,($E140-'Pricing Inputs'!$X175*$D140),$CV140,0,($CN140+IF(Smile=TRUE,VLOOKUP(MAX(-5,$H140-I140),Volsmile,2),0)),$CT140,$CU140,($A140-DateToday)+15,ABS(Option-2),1)*DE140*8))),0))</f>
        <v xml:space="preserve"> </v>
      </c>
      <c r="BC140" s="460" t="str">
        <f>IF($A140="N/A"," ",IF(Dayrun&gt;=6,MAX(0,(_xll.xSPRDOPT(J140,($E140-'Pricing Inputs'!$X175*$D140),$CV140,0,($CN140+IF(Smile=TRUE,VLOOKUP(MAX(-5,$H140-J140),Volsmile,2),0)),$CT140,$CU140,($A140-DateToday)+15,ABS(Option-2),1)*DE140*8)),0))</f>
        <v xml:space="preserve"> </v>
      </c>
      <c r="BD140" s="460" t="str">
        <f>IF($A140="N/A"," ",IF(OR(Dayrun&lt;=2,Dayrun&gt;=9),IF(OffPeakEx=TRUE,MAX(0,(_xll.xSPRDOPT(K140,($E140-'Pricing Inputs'!$X175*$D140),$CV140,0,($CQ140+IF(Smile=TRUE,VLOOKUP(MAX(-5,$H140-K140),Volsmile,2),0)),$CT140,$CU140,($A140-DateToday)+15,ABS(Option-2),1)*DE140*8)),0),0))</f>
        <v xml:space="preserve"> </v>
      </c>
      <c r="BE140" s="460" t="str">
        <f>IF($A140="N/A"," ",IF(OR(Dayrun=1,Dayrun=4,Dayrun=5,Dayrun=7,Dayrun=8,Dayrun=10,Dayrun=11),MAX(0,(_xll.xSPRDOPT(L140,($E140-'Pricing Inputs'!$X175*$D140),$CV140,0,($CQ140+IF(Smile=TRUE,VLOOKUP(MAX(-5,$H140-L140),Volsmile,2),0)),$CT140,$CU140,($A140-DateToday)+15,ABS(Option-2),1)*DF140*8)),0))</f>
        <v xml:space="preserve"> </v>
      </c>
      <c r="BF140" s="460" t="str">
        <f>IF($A140="N/A"," ",IF(OR(Dayrun=1,Dayrun=7,Dayrun=8,Dayrun=10,Dayrun=11),MAX(0,(_xll.xSPRDOPT(M140,($E140-'Pricing Inputs'!$X175*$D140),$CV140,0,($CQ140+IF(Smile=TRUE,VLOOKUP(MAX(-5,$H140-M140),Volsmile,2),0)),$CT140,$CU140,($A140-DateToday)+15,ABS(Option-2),1)*DF140*8)),0))</f>
        <v xml:space="preserve"> </v>
      </c>
      <c r="BG140" s="460" t="str">
        <f>IF($A140="N/A"," ",IF(OR(Dayrun&lt;=2,Dayrun&gt;=10),IF(OffPeakEx=TRUE,MAX(0,(_xll.xSPRDOPT(N140,($E140-'Pricing Inputs'!$X175*$D140),$CV140,0,($CQ140+IF(Smile=TRUE,VLOOKUP(MAX(-5,$H140-N140),Volsmile,2),0)),$CT140,$CU140,($A140-DateToday)+15,ABS(Option-2),1)*DF140*8)),0),0))</f>
        <v xml:space="preserve"> </v>
      </c>
      <c r="BH140" s="460" t="str">
        <f>IF($A140="N/A"," ",IF(OR(Dayrun=1,Dayrun=5,Dayrun=8,Dayrun=11),MAX(0,(_xll.xSPRDOPT(O140,($E140-'Pricing Inputs'!$X175*$D140),$CV140,0,($CQ140+IF(Smile=TRUE,VLOOKUP(MAX(-5,$H140-O140),Volsmile,2),0)),$CT140,$CU140,($A140-DateToday)+15,ABS(Option-2),1)*DG140*8)),0))</f>
        <v xml:space="preserve"> </v>
      </c>
      <c r="BI140" s="460" t="str">
        <f>IF($A140="N/A"," ",IF(OR(Dayrun=1,Dayrun=8,Dayrun=11),MAX(0,(_xll.xSPRDOPT(P140,($E140-'Pricing Inputs'!$X175*$D140),$CV140,0,($CQ140+IF(Smile=TRUE,VLOOKUP(MAX(-5,$H140-P140),Volsmile,2),0)),$CT140,$CU140,($A140-DateToday)+15,ABS(Option-2),1)*DG140*8)),0))</f>
        <v xml:space="preserve"> </v>
      </c>
      <c r="BJ140" s="462" t="str">
        <f>IF($A140="N/A"," ",IF(OR(Dayrun&lt;=2,Dayrun&gt;=11),IF(OffPeakEx=TRUE,MAX(0,(_xll.xSPRDOPT(Q140,($E140-'Pricing Inputs'!$X175*$D140),$CV140,0,($CQ140+IF(Smile=TRUE,VLOOKUP(MAX(-5,$H140-Q140),Volsmile,2),0)),$CT140,$CU140,($A140-DateToday)+15,ABS(Option-2),1)*DG140*8)),0),0))</f>
        <v xml:space="preserve"> </v>
      </c>
      <c r="BK140" s="358" t="str">
        <f t="shared" si="182"/>
        <v xml:space="preserve"> </v>
      </c>
      <c r="BL140" s="359" t="str">
        <f t="shared" si="183"/>
        <v xml:space="preserve"> </v>
      </c>
      <c r="BM140" s="359" t="str">
        <f t="shared" si="184"/>
        <v xml:space="preserve"> </v>
      </c>
      <c r="BN140" s="359" t="str">
        <f t="shared" si="185"/>
        <v xml:space="preserve"> </v>
      </c>
      <c r="BO140" s="359" t="str">
        <f t="shared" si="186"/>
        <v xml:space="preserve"> </v>
      </c>
      <c r="BP140" s="359" t="str">
        <f t="shared" si="187"/>
        <v xml:space="preserve"> </v>
      </c>
      <c r="BQ140" s="359" t="str">
        <f t="shared" si="188"/>
        <v xml:space="preserve"> </v>
      </c>
      <c r="BR140" s="359" t="str">
        <f t="shared" si="189"/>
        <v xml:space="preserve"> </v>
      </c>
      <c r="BS140" s="360" t="str">
        <f t="shared" si="190"/>
        <v xml:space="preserve"> </v>
      </c>
      <c r="BT140" s="361" t="str">
        <f t="shared" si="191"/>
        <v xml:space="preserve"> </v>
      </c>
      <c r="BU140" s="362" t="str">
        <f t="shared" si="192"/>
        <v xml:space="preserve"> </v>
      </c>
      <c r="BV140" s="362" t="str">
        <f t="shared" si="193"/>
        <v xml:space="preserve"> </v>
      </c>
      <c r="BW140" s="362" t="str">
        <f t="shared" si="194"/>
        <v xml:space="preserve"> </v>
      </c>
      <c r="BX140" s="362" t="str">
        <f t="shared" si="195"/>
        <v xml:space="preserve"> </v>
      </c>
      <c r="BY140" s="362" t="str">
        <f t="shared" si="196"/>
        <v xml:space="preserve"> </v>
      </c>
      <c r="BZ140" s="362" t="str">
        <f t="shared" si="197"/>
        <v xml:space="preserve"> </v>
      </c>
      <c r="CA140" s="362" t="str">
        <f t="shared" si="198"/>
        <v xml:space="preserve"> </v>
      </c>
      <c r="CB140" s="363" t="str">
        <f t="shared" si="199"/>
        <v xml:space="preserve"> </v>
      </c>
      <c r="CC140" s="366" t="str">
        <f t="shared" si="200"/>
        <v xml:space="preserve"> </v>
      </c>
      <c r="CD140" s="367" t="str">
        <f t="shared" si="201"/>
        <v xml:space="preserve"> </v>
      </c>
      <c r="CE140" s="367" t="str">
        <f t="shared" si="202"/>
        <v xml:space="preserve"> </v>
      </c>
      <c r="CF140" s="367" t="str">
        <f t="shared" si="203"/>
        <v xml:space="preserve"> </v>
      </c>
      <c r="CG140" s="367" t="str">
        <f t="shared" si="204"/>
        <v xml:space="preserve"> </v>
      </c>
      <c r="CH140" s="367" t="str">
        <f t="shared" si="205"/>
        <v xml:space="preserve"> </v>
      </c>
      <c r="CI140" s="367" t="str">
        <f t="shared" si="206"/>
        <v xml:space="preserve"> </v>
      </c>
      <c r="CJ140" s="367" t="str">
        <f t="shared" si="207"/>
        <v xml:space="preserve"> </v>
      </c>
      <c r="CK140" s="368" t="str">
        <f t="shared" si="208"/>
        <v xml:space="preserve"> </v>
      </c>
      <c r="CL140" s="369" t="str">
        <f t="shared" si="209"/>
        <v xml:space="preserve"> </v>
      </c>
      <c r="CM140" s="370" t="str">
        <f t="shared" si="256"/>
        <v xml:space="preserve"> </v>
      </c>
      <c r="CN140" s="370" t="str">
        <f t="shared" si="257"/>
        <v xml:space="preserve"> </v>
      </c>
      <c r="CO140" s="370" t="str">
        <f t="shared" si="258"/>
        <v xml:space="preserve"> </v>
      </c>
      <c r="CP140" s="370" t="str">
        <f t="shared" si="259"/>
        <v xml:space="preserve"> </v>
      </c>
      <c r="CQ140" s="370" t="str">
        <f t="shared" si="260"/>
        <v xml:space="preserve"> </v>
      </c>
      <c r="CR140" s="370" t="str">
        <f t="shared" si="210"/>
        <v xml:space="preserve"> </v>
      </c>
      <c r="CS140" s="370" t="str">
        <f t="shared" si="211"/>
        <v xml:space="preserve"> </v>
      </c>
      <c r="CT140" s="370" t="str">
        <f t="shared" si="212"/>
        <v xml:space="preserve"> </v>
      </c>
      <c r="CU140" s="370" t="str">
        <f>IF($A140="N/A"," ",IF('Pricing Inputs'!$AR$23=TRUE,Inputs!$S$22,VLOOKUP($A140,CorrelationTable,2,FALSE)))</f>
        <v xml:space="preserve"> </v>
      </c>
      <c r="CV140" s="371" t="str">
        <f>IF($A140="N/A"," ",F140+G140+(D140*('Pricing Inputs'!X175)))</f>
        <v xml:space="preserve"> </v>
      </c>
      <c r="CW140" s="372" t="str">
        <f>IF($A140="N/A"," ",IF(PV=1,0,'Pricing Inputs'!Y175))</f>
        <v xml:space="preserve"> </v>
      </c>
      <c r="CX140" s="373" t="str">
        <f t="shared" si="213"/>
        <v xml:space="preserve"> </v>
      </c>
      <c r="CY140" s="417" t="str">
        <f>IF($A140="N/A"," ",(IF(MONTH(A140)&gt;=4,IF(MONTH(A140)&lt;=10,Inputs!$S$26,Inputs!$S$27),Inputs!$S$27))*$CX140)</f>
        <v xml:space="preserve"> </v>
      </c>
      <c r="CZ140" s="374" t="str">
        <f t="shared" si="261"/>
        <v xml:space="preserve"> </v>
      </c>
      <c r="DA140" s="446" t="str">
        <f t="shared" si="262"/>
        <v xml:space="preserve"> </v>
      </c>
      <c r="DB140" s="375" t="str">
        <f t="shared" si="263"/>
        <v xml:space="preserve"> </v>
      </c>
      <c r="DC140" s="375" t="str">
        <f t="shared" si="264"/>
        <v xml:space="preserve"> </v>
      </c>
      <c r="DD140" s="376" t="str">
        <f t="shared" si="265"/>
        <v xml:space="preserve"> </v>
      </c>
      <c r="DE140" s="377" t="str">
        <f t="shared" si="266"/>
        <v xml:space="preserve"> </v>
      </c>
      <c r="DF140" s="378" t="str">
        <f t="shared" si="267"/>
        <v xml:space="preserve"> </v>
      </c>
      <c r="DG140" s="379" t="str">
        <f t="shared" si="268"/>
        <v xml:space="preserve"> </v>
      </c>
      <c r="DH140" s="380" t="str">
        <f>IF($A140="N/A"," ",IF(Option=1,$D140*Inputs!$S$15*SUM(AS140:BA140),0))</f>
        <v xml:space="preserve"> </v>
      </c>
      <c r="DI140" s="381" t="str">
        <f>IF($A140="N/A"," ",IF(Option=1,$D140*Inputs!$S$16*SUM(AS140:BA140),0))</f>
        <v xml:space="preserve"> </v>
      </c>
      <c r="DJ140" s="463" t="str">
        <f t="shared" si="269"/>
        <v xml:space="preserve"> </v>
      </c>
      <c r="DK140" s="463" t="str">
        <f t="shared" si="270"/>
        <v xml:space="preserve"> </v>
      </c>
      <c r="DL140" s="463" t="str">
        <f t="shared" si="271"/>
        <v xml:space="preserve"> </v>
      </c>
      <c r="DM140" s="463" t="str">
        <f t="shared" si="272"/>
        <v xml:space="preserve"> </v>
      </c>
    </row>
    <row r="141" spans="1:117" x14ac:dyDescent="0.2">
      <c r="A141" s="343" t="str">
        <f>IF(A140="N/A","N/A",IF(EDATE(A140,1)&gt;Inputs!$S$5,"N/A",EDATE(A140,1)))</f>
        <v>N/A</v>
      </c>
      <c r="B141" s="344" t="str">
        <f t="shared" si="214"/>
        <v xml:space="preserve"> </v>
      </c>
      <c r="C141" s="345" t="str">
        <f t="shared" si="215"/>
        <v xml:space="preserve"> </v>
      </c>
      <c r="D141" s="346" t="str">
        <f t="shared" si="216"/>
        <v xml:space="preserve"> </v>
      </c>
      <c r="E141" s="347" t="str">
        <f t="shared" si="217"/>
        <v xml:space="preserve"> </v>
      </c>
      <c r="F141" s="348" t="str">
        <f t="shared" si="218"/>
        <v xml:space="preserve"> </v>
      </c>
      <c r="G141" s="348" t="str">
        <f>IF(A141="N/A"," ",Perstart/VLOOKUP(Dayrun,'Pricing Inputs'!$AQ$4:$AS$14,3)/(CY141/CX141))</f>
        <v xml:space="preserve"> </v>
      </c>
      <c r="H141" s="349" t="str">
        <f t="shared" si="219"/>
        <v xml:space="preserve"> </v>
      </c>
      <c r="I141" s="350" t="str">
        <f t="shared" si="220"/>
        <v xml:space="preserve"> </v>
      </c>
      <c r="J141" s="351" t="str">
        <f t="shared" si="221"/>
        <v xml:space="preserve"> </v>
      </c>
      <c r="K141" s="351" t="str">
        <f t="shared" si="222"/>
        <v xml:space="preserve"> </v>
      </c>
      <c r="L141" s="351" t="str">
        <f t="shared" si="223"/>
        <v xml:space="preserve"> </v>
      </c>
      <c r="M141" s="351" t="str">
        <f t="shared" si="224"/>
        <v xml:space="preserve"> </v>
      </c>
      <c r="N141" s="351" t="str">
        <f t="shared" si="225"/>
        <v xml:space="preserve"> </v>
      </c>
      <c r="O141" s="351" t="str">
        <f t="shared" si="226"/>
        <v xml:space="preserve"> </v>
      </c>
      <c r="P141" s="351" t="str">
        <f t="shared" si="227"/>
        <v xml:space="preserve"> </v>
      </c>
      <c r="Q141" s="352" t="str">
        <f t="shared" si="228"/>
        <v xml:space="preserve"> </v>
      </c>
      <c r="R141" s="353" t="str">
        <f t="shared" si="229"/>
        <v xml:space="preserve"> </v>
      </c>
      <c r="S141" s="347" t="str">
        <f t="shared" si="230"/>
        <v xml:space="preserve"> </v>
      </c>
      <c r="T141" s="347" t="str">
        <f t="shared" si="231"/>
        <v xml:space="preserve"> </v>
      </c>
      <c r="U141" s="347" t="str">
        <f t="shared" si="232"/>
        <v xml:space="preserve"> </v>
      </c>
      <c r="V141" s="347" t="str">
        <f t="shared" si="233"/>
        <v xml:space="preserve"> </v>
      </c>
      <c r="W141" s="347" t="str">
        <f t="shared" si="234"/>
        <v xml:space="preserve"> </v>
      </c>
      <c r="X141" s="347" t="str">
        <f t="shared" si="235"/>
        <v xml:space="preserve"> </v>
      </c>
      <c r="Y141" s="347" t="str">
        <f t="shared" si="236"/>
        <v xml:space="preserve"> </v>
      </c>
      <c r="Z141" s="354" t="str">
        <f t="shared" si="237"/>
        <v xml:space="preserve"> </v>
      </c>
      <c r="AA141" s="350" t="str">
        <f>IF($A141="N/A"," ",IF(Dayrun&gt;=3,(MAX(0,(_xll.xSPRDOPT(I141,($E141-'Pricing Inputs'!$X176*$D141),$CV141,0,($CN141+IF(Smile=TRUE,VLOOKUP(MAX(-5,$H141-I141),Volsmile,2),0)),$CT141,$CU141,($A141-DateToday)+15,ABS(Option-2),0)-R141))),0))</f>
        <v xml:space="preserve"> </v>
      </c>
      <c r="AB141" s="351" t="str">
        <f>IF($A141="N/A"," ",IF(Dayrun&gt;=6,MAX(0,(_xll.xSPRDOPT(J141,($E141-'Pricing Inputs'!$X176*$D141),$CV141,0,($CN141+IF(Smile=TRUE,VLOOKUP(MAX(-5,$H141-J141),Volsmile,2),0)),$CT141,$CU141,($A141-DateToday)+15,ABS(Option-2),0)-S141)),0))</f>
        <v xml:space="preserve"> </v>
      </c>
      <c r="AC141" s="351" t="str">
        <f>IF($A141="N/A"," ",IF(OR(Dayrun&lt;=2,Dayrun&gt;=9),IF(OffPeakEx=TRUE,MAX(0,(_xll.xSPRDOPT(K141,($E141-'Pricing Inputs'!$X176*$D141),$CV141,0,($CQ141+IF(Smile=TRUE,VLOOKUP(MAX(-5,$H141-K141),Volsmile,2),0)),$CT141,$CU141,($A141-DateToday)+15,ABS(Option-2),0)-T141)),0),0))</f>
        <v xml:space="preserve"> </v>
      </c>
      <c r="AD141" s="351" t="str">
        <f>IF($A141="N/A"," ",IF(OR(Dayrun=1,Dayrun=4,Dayrun=5,Dayrun=7,Dayrun=8,Dayrun=10,Dayrun=11),MAX(0,(_xll.xSPRDOPT(L141,($E141-'Pricing Inputs'!$X176*$D141),$CV141,0,($CQ141+IF(Smile=TRUE,VLOOKUP(MAX(-5,$H141-L141),Volsmile,2),0)),$CT141,$CU141,($A141-DateToday)+15,ABS(Option-2),0)-U141)),0))</f>
        <v xml:space="preserve"> </v>
      </c>
      <c r="AE141" s="351" t="str">
        <f>IF($A141="N/A"," ",IF(OR(Dayrun=1,Dayrun=7,Dayrun=8,Dayrun=10,Dayrun=11),MAX(0,(_xll.xSPRDOPT(M141,($E141-'Pricing Inputs'!$X176*$D141),$CV141,0,($CQ141+IF(Smile=TRUE,VLOOKUP(MAX(-5,$H141-M141),Volsmile,2),0)),$CT141,$CU141,($A141-DateToday)+15,ABS(Option-2),0)-V141)),0))</f>
        <v xml:space="preserve"> </v>
      </c>
      <c r="AF141" s="351" t="str">
        <f>IF($A141="N/A"," ",IF(OR(Dayrun&lt;=2,Dayrun&gt;=10),IF(OffPeakEx=TRUE,MAX(0,(_xll.xSPRDOPT(N141,($E141-'Pricing Inputs'!$X176*$D141),$CV141,0,($CQ141+IF(Smile=TRUE,VLOOKUP(MAX(-5,$H141-N141),Volsmile,2),0)),$CT141,$CU141,($A141-DateToday)+15,ABS(Option-2),0)-W141)),0),0))</f>
        <v xml:space="preserve"> </v>
      </c>
      <c r="AG141" s="351" t="str">
        <f>IF($A141="N/A"," ",IF(OR(Dayrun=1,Dayrun=5,Dayrun=8,Dayrun=11),MAX(0,(_xll.xSPRDOPT(O141,($E141-'Pricing Inputs'!$X176*$D141),$CV141,0,($CQ141+IF(Smile=TRUE,VLOOKUP(MAX(-5,$H141-O141),Volsmile,2),0)),$CT141,$CU141,($A141-DateToday)+15,ABS(Option-2),0)-X141)),0))</f>
        <v xml:space="preserve"> </v>
      </c>
      <c r="AH141" s="351" t="str">
        <f>IF($A141="N/A"," ",IF(OR(Dayrun=1,Dayrun=8,Dayrun=11),MAX(0,(_xll.xSPRDOPT(P141,($E141-'Pricing Inputs'!$X176*$D141),$CV141,0,($CQ141+IF(Smile=TRUE,VLOOKUP(MAX(-5,$H141-P141),Volsmile,2),0)),$CT141,$CU141,($A141-DateToday)+15,ABS(Option-2),0)-Y141)),0))</f>
        <v xml:space="preserve"> </v>
      </c>
      <c r="AI141" s="351" t="str">
        <f>IF($A141="N/A"," ",IF(OR(Dayrun&lt;=2,Dayrun&gt;=11),IF(OffPeakEx=TRUE,MAX(0,(_xll.xSPRDOPT(Q141,($E141-'Pricing Inputs'!$X176*$D141),$CV141,0,($CQ141+IF(Smile=TRUE,VLOOKUP(MAX(-5,$H141-Q141),Volsmile,2),0)),$CT141,$CU141,($A141-DateToday)+15,ABS(Option-2),0)-Z141)),0),0))</f>
        <v xml:space="preserve"> </v>
      </c>
      <c r="AJ141" s="355" t="str">
        <f t="shared" si="238"/>
        <v xml:space="preserve"> </v>
      </c>
      <c r="AK141" s="356" t="str">
        <f t="shared" si="239"/>
        <v xml:space="preserve"> </v>
      </c>
      <c r="AL141" s="356" t="str">
        <f t="shared" si="240"/>
        <v xml:space="preserve"> </v>
      </c>
      <c r="AM141" s="356" t="str">
        <f t="shared" si="241"/>
        <v xml:space="preserve"> </v>
      </c>
      <c r="AN141" s="356" t="str">
        <f t="shared" si="242"/>
        <v xml:space="preserve"> </v>
      </c>
      <c r="AO141" s="356" t="str">
        <f t="shared" si="243"/>
        <v xml:space="preserve"> </v>
      </c>
      <c r="AP141" s="356" t="str">
        <f t="shared" si="244"/>
        <v xml:space="preserve"> </v>
      </c>
      <c r="AQ141" s="356" t="str">
        <f t="shared" si="245"/>
        <v xml:space="preserve"> </v>
      </c>
      <c r="AR141" s="357" t="str">
        <f t="shared" si="246"/>
        <v xml:space="preserve"> </v>
      </c>
      <c r="AS141" s="364" t="str">
        <f t="shared" si="247"/>
        <v xml:space="preserve"> </v>
      </c>
      <c r="AT141" s="364" t="str">
        <f t="shared" si="248"/>
        <v xml:space="preserve"> </v>
      </c>
      <c r="AU141" s="364" t="str">
        <f t="shared" si="249"/>
        <v xml:space="preserve"> </v>
      </c>
      <c r="AV141" s="364" t="str">
        <f t="shared" si="250"/>
        <v xml:space="preserve"> </v>
      </c>
      <c r="AW141" s="364" t="str">
        <f t="shared" si="251"/>
        <v xml:space="preserve"> </v>
      </c>
      <c r="AX141" s="364" t="str">
        <f t="shared" si="252"/>
        <v xml:space="preserve"> </v>
      </c>
      <c r="AY141" s="364" t="str">
        <f t="shared" si="253"/>
        <v xml:space="preserve"> </v>
      </c>
      <c r="AZ141" s="364" t="str">
        <f t="shared" si="254"/>
        <v xml:space="preserve"> </v>
      </c>
      <c r="BA141" s="365" t="str">
        <f t="shared" si="255"/>
        <v xml:space="preserve"> </v>
      </c>
      <c r="BB141" s="461" t="str">
        <f>IF($A141="N/A"," ",IF(Dayrun&gt;=3,(MAX(0,(_xll.xSPRDOPT(I141,($E141-'Pricing Inputs'!$X176*$D141),$CV141,0,($CN141+IF(Smile=TRUE,VLOOKUP(MAX(-5,$H141-I141),Volsmile,2),0)),$CT141,$CU141,($A141-DateToday)+15,ABS(Option-2),1)*DE141*8))),0))</f>
        <v xml:space="preserve"> </v>
      </c>
      <c r="BC141" s="460" t="str">
        <f>IF($A141="N/A"," ",IF(Dayrun&gt;=6,MAX(0,(_xll.xSPRDOPT(J141,($E141-'Pricing Inputs'!$X176*$D141),$CV141,0,($CN141+IF(Smile=TRUE,VLOOKUP(MAX(-5,$H141-J141),Volsmile,2),0)),$CT141,$CU141,($A141-DateToday)+15,ABS(Option-2),1)*DE141*8)),0))</f>
        <v xml:space="preserve"> </v>
      </c>
      <c r="BD141" s="460" t="str">
        <f>IF($A141="N/A"," ",IF(OR(Dayrun&lt;=2,Dayrun&gt;=9),IF(OffPeakEx=TRUE,MAX(0,(_xll.xSPRDOPT(K141,($E141-'Pricing Inputs'!$X176*$D141),$CV141,0,($CQ141+IF(Smile=TRUE,VLOOKUP(MAX(-5,$H141-K141),Volsmile,2),0)),$CT141,$CU141,($A141-DateToday)+15,ABS(Option-2),1)*DE141*8)),0),0))</f>
        <v xml:space="preserve"> </v>
      </c>
      <c r="BE141" s="460" t="str">
        <f>IF($A141="N/A"," ",IF(OR(Dayrun=1,Dayrun=4,Dayrun=5,Dayrun=7,Dayrun=8,Dayrun=10,Dayrun=11),MAX(0,(_xll.xSPRDOPT(L141,($E141-'Pricing Inputs'!$X176*$D141),$CV141,0,($CQ141+IF(Smile=TRUE,VLOOKUP(MAX(-5,$H141-L141),Volsmile,2),0)),$CT141,$CU141,($A141-DateToday)+15,ABS(Option-2),1)*DF141*8)),0))</f>
        <v xml:space="preserve"> </v>
      </c>
      <c r="BF141" s="460" t="str">
        <f>IF($A141="N/A"," ",IF(OR(Dayrun=1,Dayrun=7,Dayrun=8,Dayrun=10,Dayrun=11),MAX(0,(_xll.xSPRDOPT(M141,($E141-'Pricing Inputs'!$X176*$D141),$CV141,0,($CQ141+IF(Smile=TRUE,VLOOKUP(MAX(-5,$H141-M141),Volsmile,2),0)),$CT141,$CU141,($A141-DateToday)+15,ABS(Option-2),1)*DF141*8)),0))</f>
        <v xml:space="preserve"> </v>
      </c>
      <c r="BG141" s="460" t="str">
        <f>IF($A141="N/A"," ",IF(OR(Dayrun&lt;=2,Dayrun&gt;=10),IF(OffPeakEx=TRUE,MAX(0,(_xll.xSPRDOPT(N141,($E141-'Pricing Inputs'!$X176*$D141),$CV141,0,($CQ141+IF(Smile=TRUE,VLOOKUP(MAX(-5,$H141-N141),Volsmile,2),0)),$CT141,$CU141,($A141-DateToday)+15,ABS(Option-2),1)*DF141*8)),0),0))</f>
        <v xml:space="preserve"> </v>
      </c>
      <c r="BH141" s="460" t="str">
        <f>IF($A141="N/A"," ",IF(OR(Dayrun=1,Dayrun=5,Dayrun=8,Dayrun=11),MAX(0,(_xll.xSPRDOPT(O141,($E141-'Pricing Inputs'!$X176*$D141),$CV141,0,($CQ141+IF(Smile=TRUE,VLOOKUP(MAX(-5,$H141-O141),Volsmile,2),0)),$CT141,$CU141,($A141-DateToday)+15,ABS(Option-2),1)*DG141*8)),0))</f>
        <v xml:space="preserve"> </v>
      </c>
      <c r="BI141" s="460" t="str">
        <f>IF($A141="N/A"," ",IF(OR(Dayrun=1,Dayrun=8,Dayrun=11),MAX(0,(_xll.xSPRDOPT(P141,($E141-'Pricing Inputs'!$X176*$D141),$CV141,0,($CQ141+IF(Smile=TRUE,VLOOKUP(MAX(-5,$H141-P141),Volsmile,2),0)),$CT141,$CU141,($A141-DateToday)+15,ABS(Option-2),1)*DG141*8)),0))</f>
        <v xml:space="preserve"> </v>
      </c>
      <c r="BJ141" s="462" t="str">
        <f>IF($A141="N/A"," ",IF(OR(Dayrun&lt;=2,Dayrun&gt;=11),IF(OffPeakEx=TRUE,MAX(0,(_xll.xSPRDOPT(Q141,($E141-'Pricing Inputs'!$X176*$D141),$CV141,0,($CQ141+IF(Smile=TRUE,VLOOKUP(MAX(-5,$H141-Q141),Volsmile,2),0)),$CT141,$CU141,($A141-DateToday)+15,ABS(Option-2),1)*DG141*8)),0),0))</f>
        <v xml:space="preserve"> </v>
      </c>
      <c r="BK141" s="358" t="str">
        <f t="shared" si="182"/>
        <v xml:space="preserve"> </v>
      </c>
      <c r="BL141" s="359" t="str">
        <f t="shared" si="183"/>
        <v xml:space="preserve"> </v>
      </c>
      <c r="BM141" s="359" t="str">
        <f t="shared" si="184"/>
        <v xml:space="preserve"> </v>
      </c>
      <c r="BN141" s="359" t="str">
        <f t="shared" si="185"/>
        <v xml:space="preserve"> </v>
      </c>
      <c r="BO141" s="359" t="str">
        <f t="shared" si="186"/>
        <v xml:space="preserve"> </v>
      </c>
      <c r="BP141" s="359" t="str">
        <f t="shared" si="187"/>
        <v xml:space="preserve"> </v>
      </c>
      <c r="BQ141" s="359" t="str">
        <f t="shared" si="188"/>
        <v xml:space="preserve"> </v>
      </c>
      <c r="BR141" s="359" t="str">
        <f t="shared" si="189"/>
        <v xml:space="preserve"> </v>
      </c>
      <c r="BS141" s="360" t="str">
        <f t="shared" si="190"/>
        <v xml:space="preserve"> </v>
      </c>
      <c r="BT141" s="361" t="str">
        <f t="shared" si="191"/>
        <v xml:space="preserve"> </v>
      </c>
      <c r="BU141" s="362" t="str">
        <f t="shared" si="192"/>
        <v xml:space="preserve"> </v>
      </c>
      <c r="BV141" s="362" t="str">
        <f t="shared" si="193"/>
        <v xml:space="preserve"> </v>
      </c>
      <c r="BW141" s="362" t="str">
        <f t="shared" si="194"/>
        <v xml:space="preserve"> </v>
      </c>
      <c r="BX141" s="362" t="str">
        <f t="shared" si="195"/>
        <v xml:space="preserve"> </v>
      </c>
      <c r="BY141" s="362" t="str">
        <f t="shared" si="196"/>
        <v xml:space="preserve"> </v>
      </c>
      <c r="BZ141" s="362" t="str">
        <f t="shared" si="197"/>
        <v xml:space="preserve"> </v>
      </c>
      <c r="CA141" s="362" t="str">
        <f t="shared" si="198"/>
        <v xml:space="preserve"> </v>
      </c>
      <c r="CB141" s="363" t="str">
        <f t="shared" si="199"/>
        <v xml:space="preserve"> </v>
      </c>
      <c r="CC141" s="366" t="str">
        <f t="shared" si="200"/>
        <v xml:space="preserve"> </v>
      </c>
      <c r="CD141" s="367" t="str">
        <f t="shared" si="201"/>
        <v xml:space="preserve"> </v>
      </c>
      <c r="CE141" s="367" t="str">
        <f t="shared" si="202"/>
        <v xml:space="preserve"> </v>
      </c>
      <c r="CF141" s="367" t="str">
        <f t="shared" si="203"/>
        <v xml:space="preserve"> </v>
      </c>
      <c r="CG141" s="367" t="str">
        <f t="shared" si="204"/>
        <v xml:space="preserve"> </v>
      </c>
      <c r="CH141" s="367" t="str">
        <f t="shared" si="205"/>
        <v xml:space="preserve"> </v>
      </c>
      <c r="CI141" s="367" t="str">
        <f t="shared" si="206"/>
        <v xml:space="preserve"> </v>
      </c>
      <c r="CJ141" s="367" t="str">
        <f t="shared" si="207"/>
        <v xml:space="preserve"> </v>
      </c>
      <c r="CK141" s="368" t="str">
        <f t="shared" si="208"/>
        <v xml:space="preserve"> </v>
      </c>
      <c r="CL141" s="369" t="str">
        <f t="shared" si="209"/>
        <v xml:space="preserve"> </v>
      </c>
      <c r="CM141" s="370" t="str">
        <f t="shared" si="256"/>
        <v xml:space="preserve"> </v>
      </c>
      <c r="CN141" s="370" t="str">
        <f t="shared" si="257"/>
        <v xml:space="preserve"> </v>
      </c>
      <c r="CO141" s="370" t="str">
        <f t="shared" si="258"/>
        <v xml:space="preserve"> </v>
      </c>
      <c r="CP141" s="370" t="str">
        <f t="shared" si="259"/>
        <v xml:space="preserve"> </v>
      </c>
      <c r="CQ141" s="370" t="str">
        <f t="shared" si="260"/>
        <v xml:space="preserve"> </v>
      </c>
      <c r="CR141" s="370" t="str">
        <f t="shared" si="210"/>
        <v xml:space="preserve"> </v>
      </c>
      <c r="CS141" s="370" t="str">
        <f t="shared" si="211"/>
        <v xml:space="preserve"> </v>
      </c>
      <c r="CT141" s="370" t="str">
        <f t="shared" si="212"/>
        <v xml:space="preserve"> </v>
      </c>
      <c r="CU141" s="370" t="str">
        <f>IF($A141="N/A"," ",IF('Pricing Inputs'!$AR$23=TRUE,Inputs!$S$22,VLOOKUP($A141,CorrelationTable,2,FALSE)))</f>
        <v xml:space="preserve"> </v>
      </c>
      <c r="CV141" s="371" t="str">
        <f>IF($A141="N/A"," ",F141+G141+(D141*('Pricing Inputs'!X176)))</f>
        <v xml:space="preserve"> </v>
      </c>
      <c r="CW141" s="372" t="str">
        <f>IF($A141="N/A"," ",IF(PV=1,0,'Pricing Inputs'!Y176))</f>
        <v xml:space="preserve"> </v>
      </c>
      <c r="CX141" s="373" t="str">
        <f t="shared" si="213"/>
        <v xml:space="preserve"> </v>
      </c>
      <c r="CY141" s="417" t="str">
        <f>IF($A141="N/A"," ",(IF(MONTH(A141)&gt;=4,IF(MONTH(A141)&lt;=10,Inputs!$S$26,Inputs!$S$27),Inputs!$S$27))*$CX141)</f>
        <v xml:space="preserve"> </v>
      </c>
      <c r="CZ141" s="374" t="str">
        <f t="shared" si="261"/>
        <v xml:space="preserve"> </v>
      </c>
      <c r="DA141" s="446" t="str">
        <f t="shared" si="262"/>
        <v xml:space="preserve"> </v>
      </c>
      <c r="DB141" s="375" t="str">
        <f t="shared" si="263"/>
        <v xml:space="preserve"> </v>
      </c>
      <c r="DC141" s="375" t="str">
        <f t="shared" si="264"/>
        <v xml:space="preserve"> </v>
      </c>
      <c r="DD141" s="376" t="str">
        <f t="shared" si="265"/>
        <v xml:space="preserve"> </v>
      </c>
      <c r="DE141" s="377" t="str">
        <f t="shared" si="266"/>
        <v xml:space="preserve"> </v>
      </c>
      <c r="DF141" s="378" t="str">
        <f t="shared" si="267"/>
        <v xml:space="preserve"> </v>
      </c>
      <c r="DG141" s="379" t="str">
        <f t="shared" si="268"/>
        <v xml:space="preserve"> </v>
      </c>
      <c r="DH141" s="380" t="str">
        <f>IF($A141="N/A"," ",IF(Option=1,$D141*Inputs!$S$15*SUM(AS141:BA141),0))</f>
        <v xml:space="preserve"> </v>
      </c>
      <c r="DI141" s="381" t="str">
        <f>IF($A141="N/A"," ",IF(Option=1,$D141*Inputs!$S$16*SUM(AS141:BA141),0))</f>
        <v xml:space="preserve"> </v>
      </c>
      <c r="DJ141" s="463" t="str">
        <f t="shared" si="269"/>
        <v xml:space="preserve"> </v>
      </c>
      <c r="DK141" s="463" t="str">
        <f t="shared" si="270"/>
        <v xml:space="preserve"> </v>
      </c>
      <c r="DL141" s="463" t="str">
        <f t="shared" si="271"/>
        <v xml:space="preserve"> </v>
      </c>
      <c r="DM141" s="463" t="str">
        <f t="shared" si="272"/>
        <v xml:space="preserve"> </v>
      </c>
    </row>
    <row r="142" spans="1:117" x14ac:dyDescent="0.2">
      <c r="A142" s="343" t="str">
        <f>IF(A141="N/A","N/A",IF(EDATE(A141,1)&gt;Inputs!$S$5,"N/A",EDATE(A141,1)))</f>
        <v>N/A</v>
      </c>
      <c r="B142" s="344" t="str">
        <f t="shared" si="214"/>
        <v xml:space="preserve"> </v>
      </c>
      <c r="C142" s="345" t="str">
        <f t="shared" si="215"/>
        <v xml:space="preserve"> </v>
      </c>
      <c r="D142" s="346" t="str">
        <f t="shared" si="216"/>
        <v xml:space="preserve"> </v>
      </c>
      <c r="E142" s="347" t="str">
        <f t="shared" si="217"/>
        <v xml:space="preserve"> </v>
      </c>
      <c r="F142" s="348" t="str">
        <f t="shared" si="218"/>
        <v xml:space="preserve"> </v>
      </c>
      <c r="G142" s="348" t="str">
        <f>IF(A142="N/A"," ",Perstart/VLOOKUP(Dayrun,'Pricing Inputs'!$AQ$4:$AS$14,3)/(CY142/CX142))</f>
        <v xml:space="preserve"> </v>
      </c>
      <c r="H142" s="349" t="str">
        <f t="shared" si="219"/>
        <v xml:space="preserve"> </v>
      </c>
      <c r="I142" s="350" t="str">
        <f t="shared" si="220"/>
        <v xml:space="preserve"> </v>
      </c>
      <c r="J142" s="351" t="str">
        <f t="shared" si="221"/>
        <v xml:space="preserve"> </v>
      </c>
      <c r="K142" s="351" t="str">
        <f t="shared" si="222"/>
        <v xml:space="preserve"> </v>
      </c>
      <c r="L142" s="351" t="str">
        <f t="shared" si="223"/>
        <v xml:space="preserve"> </v>
      </c>
      <c r="M142" s="351" t="str">
        <f t="shared" si="224"/>
        <v xml:space="preserve"> </v>
      </c>
      <c r="N142" s="351" t="str">
        <f t="shared" si="225"/>
        <v xml:space="preserve"> </v>
      </c>
      <c r="O142" s="351" t="str">
        <f t="shared" si="226"/>
        <v xml:space="preserve"> </v>
      </c>
      <c r="P142" s="351" t="str">
        <f t="shared" si="227"/>
        <v xml:space="preserve"> </v>
      </c>
      <c r="Q142" s="352" t="str">
        <f t="shared" si="228"/>
        <v xml:space="preserve"> </v>
      </c>
      <c r="R142" s="353" t="str">
        <f t="shared" si="229"/>
        <v xml:space="preserve"> </v>
      </c>
      <c r="S142" s="347" t="str">
        <f t="shared" si="230"/>
        <v xml:space="preserve"> </v>
      </c>
      <c r="T142" s="347" t="str">
        <f t="shared" si="231"/>
        <v xml:space="preserve"> </v>
      </c>
      <c r="U142" s="347" t="str">
        <f t="shared" si="232"/>
        <v xml:space="preserve"> </v>
      </c>
      <c r="V142" s="347" t="str">
        <f t="shared" si="233"/>
        <v xml:space="preserve"> </v>
      </c>
      <c r="W142" s="347" t="str">
        <f t="shared" si="234"/>
        <v xml:space="preserve"> </v>
      </c>
      <c r="X142" s="347" t="str">
        <f t="shared" si="235"/>
        <v xml:space="preserve"> </v>
      </c>
      <c r="Y142" s="347" t="str">
        <f t="shared" si="236"/>
        <v xml:space="preserve"> </v>
      </c>
      <c r="Z142" s="354" t="str">
        <f t="shared" si="237"/>
        <v xml:space="preserve"> </v>
      </c>
      <c r="AA142" s="350" t="str">
        <f>IF($A142="N/A"," ",IF(Dayrun&gt;=3,(MAX(0,(_xll.xSPRDOPT(I142,($E142-'Pricing Inputs'!$X177*$D142),$CV142,0,($CN142+IF(Smile=TRUE,VLOOKUP(MAX(-5,$H142-I142),Volsmile,2),0)),$CT142,$CU142,($A142-DateToday)+15,ABS(Option-2),0)-R142))),0))</f>
        <v xml:space="preserve"> </v>
      </c>
      <c r="AB142" s="351" t="str">
        <f>IF($A142="N/A"," ",IF(Dayrun&gt;=6,MAX(0,(_xll.xSPRDOPT(J142,($E142-'Pricing Inputs'!$X177*$D142),$CV142,0,($CN142+IF(Smile=TRUE,VLOOKUP(MAX(-5,$H142-J142),Volsmile,2),0)),$CT142,$CU142,($A142-DateToday)+15,ABS(Option-2),0)-S142)),0))</f>
        <v xml:space="preserve"> </v>
      </c>
      <c r="AC142" s="351" t="str">
        <f>IF($A142="N/A"," ",IF(OR(Dayrun&lt;=2,Dayrun&gt;=9),IF(OffPeakEx=TRUE,MAX(0,(_xll.xSPRDOPT(K142,($E142-'Pricing Inputs'!$X177*$D142),$CV142,0,($CQ142+IF(Smile=TRUE,VLOOKUP(MAX(-5,$H142-K142),Volsmile,2),0)),$CT142,$CU142,($A142-DateToday)+15,ABS(Option-2),0)-T142)),0),0))</f>
        <v xml:space="preserve"> </v>
      </c>
      <c r="AD142" s="351" t="str">
        <f>IF($A142="N/A"," ",IF(OR(Dayrun=1,Dayrun=4,Dayrun=5,Dayrun=7,Dayrun=8,Dayrun=10,Dayrun=11),MAX(0,(_xll.xSPRDOPT(L142,($E142-'Pricing Inputs'!$X177*$D142),$CV142,0,($CQ142+IF(Smile=TRUE,VLOOKUP(MAX(-5,$H142-L142),Volsmile,2),0)),$CT142,$CU142,($A142-DateToday)+15,ABS(Option-2),0)-U142)),0))</f>
        <v xml:space="preserve"> </v>
      </c>
      <c r="AE142" s="351" t="str">
        <f>IF($A142="N/A"," ",IF(OR(Dayrun=1,Dayrun=7,Dayrun=8,Dayrun=10,Dayrun=11),MAX(0,(_xll.xSPRDOPT(M142,($E142-'Pricing Inputs'!$X177*$D142),$CV142,0,($CQ142+IF(Smile=TRUE,VLOOKUP(MAX(-5,$H142-M142),Volsmile,2),0)),$CT142,$CU142,($A142-DateToday)+15,ABS(Option-2),0)-V142)),0))</f>
        <v xml:space="preserve"> </v>
      </c>
      <c r="AF142" s="351" t="str">
        <f>IF($A142="N/A"," ",IF(OR(Dayrun&lt;=2,Dayrun&gt;=10),IF(OffPeakEx=TRUE,MAX(0,(_xll.xSPRDOPT(N142,($E142-'Pricing Inputs'!$X177*$D142),$CV142,0,($CQ142+IF(Smile=TRUE,VLOOKUP(MAX(-5,$H142-N142),Volsmile,2),0)),$CT142,$CU142,($A142-DateToday)+15,ABS(Option-2),0)-W142)),0),0))</f>
        <v xml:space="preserve"> </v>
      </c>
      <c r="AG142" s="351" t="str">
        <f>IF($A142="N/A"," ",IF(OR(Dayrun=1,Dayrun=5,Dayrun=8,Dayrun=11),MAX(0,(_xll.xSPRDOPT(O142,($E142-'Pricing Inputs'!$X177*$D142),$CV142,0,($CQ142+IF(Smile=TRUE,VLOOKUP(MAX(-5,$H142-O142),Volsmile,2),0)),$CT142,$CU142,($A142-DateToday)+15,ABS(Option-2),0)-X142)),0))</f>
        <v xml:space="preserve"> </v>
      </c>
      <c r="AH142" s="351" t="str">
        <f>IF($A142="N/A"," ",IF(OR(Dayrun=1,Dayrun=8,Dayrun=11),MAX(0,(_xll.xSPRDOPT(P142,($E142-'Pricing Inputs'!$X177*$D142),$CV142,0,($CQ142+IF(Smile=TRUE,VLOOKUP(MAX(-5,$H142-P142),Volsmile,2),0)),$CT142,$CU142,($A142-DateToday)+15,ABS(Option-2),0)-Y142)),0))</f>
        <v xml:space="preserve"> </v>
      </c>
      <c r="AI142" s="351" t="str">
        <f>IF($A142="N/A"," ",IF(OR(Dayrun&lt;=2,Dayrun&gt;=11),IF(OffPeakEx=TRUE,MAX(0,(_xll.xSPRDOPT(Q142,($E142-'Pricing Inputs'!$X177*$D142),$CV142,0,($CQ142+IF(Smile=TRUE,VLOOKUP(MAX(-5,$H142-Q142),Volsmile,2),0)),$CT142,$CU142,($A142-DateToday)+15,ABS(Option-2),0)-Z142)),0),0))</f>
        <v xml:space="preserve"> </v>
      </c>
      <c r="AJ142" s="355" t="str">
        <f t="shared" si="238"/>
        <v xml:space="preserve"> </v>
      </c>
      <c r="AK142" s="356" t="str">
        <f t="shared" si="239"/>
        <v xml:space="preserve"> </v>
      </c>
      <c r="AL142" s="356" t="str">
        <f t="shared" si="240"/>
        <v xml:space="preserve"> </v>
      </c>
      <c r="AM142" s="356" t="str">
        <f t="shared" si="241"/>
        <v xml:space="preserve"> </v>
      </c>
      <c r="AN142" s="356" t="str">
        <f t="shared" si="242"/>
        <v xml:space="preserve"> </v>
      </c>
      <c r="AO142" s="356" t="str">
        <f t="shared" si="243"/>
        <v xml:space="preserve"> </v>
      </c>
      <c r="AP142" s="356" t="str">
        <f t="shared" si="244"/>
        <v xml:space="preserve"> </v>
      </c>
      <c r="AQ142" s="356" t="str">
        <f t="shared" si="245"/>
        <v xml:space="preserve"> </v>
      </c>
      <c r="AR142" s="357" t="str">
        <f t="shared" si="246"/>
        <v xml:space="preserve"> </v>
      </c>
      <c r="AS142" s="364" t="str">
        <f t="shared" si="247"/>
        <v xml:space="preserve"> </v>
      </c>
      <c r="AT142" s="364" t="str">
        <f t="shared" si="248"/>
        <v xml:space="preserve"> </v>
      </c>
      <c r="AU142" s="364" t="str">
        <f t="shared" si="249"/>
        <v xml:space="preserve"> </v>
      </c>
      <c r="AV142" s="364" t="str">
        <f t="shared" si="250"/>
        <v xml:space="preserve"> </v>
      </c>
      <c r="AW142" s="364" t="str">
        <f t="shared" si="251"/>
        <v xml:space="preserve"> </v>
      </c>
      <c r="AX142" s="364" t="str">
        <f t="shared" si="252"/>
        <v xml:space="preserve"> </v>
      </c>
      <c r="AY142" s="364" t="str">
        <f t="shared" si="253"/>
        <v xml:space="preserve"> </v>
      </c>
      <c r="AZ142" s="364" t="str">
        <f t="shared" si="254"/>
        <v xml:space="preserve"> </v>
      </c>
      <c r="BA142" s="365" t="str">
        <f t="shared" si="255"/>
        <v xml:space="preserve"> </v>
      </c>
      <c r="BB142" s="461" t="str">
        <f>IF($A142="N/A"," ",IF(Dayrun&gt;=3,(MAX(0,(_xll.xSPRDOPT(I142,($E142-'Pricing Inputs'!$X177*$D142),$CV142,0,($CN142+IF(Smile=TRUE,VLOOKUP(MAX(-5,$H142-I142),Volsmile,2),0)),$CT142,$CU142,($A142-DateToday)+15,ABS(Option-2),1)*DE142*8))),0))</f>
        <v xml:space="preserve"> </v>
      </c>
      <c r="BC142" s="460" t="str">
        <f>IF($A142="N/A"," ",IF(Dayrun&gt;=6,MAX(0,(_xll.xSPRDOPT(J142,($E142-'Pricing Inputs'!$X177*$D142),$CV142,0,($CN142+IF(Smile=TRUE,VLOOKUP(MAX(-5,$H142-J142),Volsmile,2),0)),$CT142,$CU142,($A142-DateToday)+15,ABS(Option-2),1)*DE142*8)),0))</f>
        <v xml:space="preserve"> </v>
      </c>
      <c r="BD142" s="460" t="str">
        <f>IF($A142="N/A"," ",IF(OR(Dayrun&lt;=2,Dayrun&gt;=9),IF(OffPeakEx=TRUE,MAX(0,(_xll.xSPRDOPT(K142,($E142-'Pricing Inputs'!$X177*$D142),$CV142,0,($CQ142+IF(Smile=TRUE,VLOOKUP(MAX(-5,$H142-K142),Volsmile,2),0)),$CT142,$CU142,($A142-DateToday)+15,ABS(Option-2),1)*DE142*8)),0),0))</f>
        <v xml:space="preserve"> </v>
      </c>
      <c r="BE142" s="460" t="str">
        <f>IF($A142="N/A"," ",IF(OR(Dayrun=1,Dayrun=4,Dayrun=5,Dayrun=7,Dayrun=8,Dayrun=10,Dayrun=11),MAX(0,(_xll.xSPRDOPT(L142,($E142-'Pricing Inputs'!$X177*$D142),$CV142,0,($CQ142+IF(Smile=TRUE,VLOOKUP(MAX(-5,$H142-L142),Volsmile,2),0)),$CT142,$CU142,($A142-DateToday)+15,ABS(Option-2),1)*DF142*8)),0))</f>
        <v xml:space="preserve"> </v>
      </c>
      <c r="BF142" s="460" t="str">
        <f>IF($A142="N/A"," ",IF(OR(Dayrun=1,Dayrun=7,Dayrun=8,Dayrun=10,Dayrun=11),MAX(0,(_xll.xSPRDOPT(M142,($E142-'Pricing Inputs'!$X177*$D142),$CV142,0,($CQ142+IF(Smile=TRUE,VLOOKUP(MAX(-5,$H142-M142),Volsmile,2),0)),$CT142,$CU142,($A142-DateToday)+15,ABS(Option-2),1)*DF142*8)),0))</f>
        <v xml:space="preserve"> </v>
      </c>
      <c r="BG142" s="460" t="str">
        <f>IF($A142="N/A"," ",IF(OR(Dayrun&lt;=2,Dayrun&gt;=10),IF(OffPeakEx=TRUE,MAX(0,(_xll.xSPRDOPT(N142,($E142-'Pricing Inputs'!$X177*$D142),$CV142,0,($CQ142+IF(Smile=TRUE,VLOOKUP(MAX(-5,$H142-N142),Volsmile,2),0)),$CT142,$CU142,($A142-DateToday)+15,ABS(Option-2),1)*DF142*8)),0),0))</f>
        <v xml:space="preserve"> </v>
      </c>
      <c r="BH142" s="460" t="str">
        <f>IF($A142="N/A"," ",IF(OR(Dayrun=1,Dayrun=5,Dayrun=8,Dayrun=11),MAX(0,(_xll.xSPRDOPT(O142,($E142-'Pricing Inputs'!$X177*$D142),$CV142,0,($CQ142+IF(Smile=TRUE,VLOOKUP(MAX(-5,$H142-O142),Volsmile,2),0)),$CT142,$CU142,($A142-DateToday)+15,ABS(Option-2),1)*DG142*8)),0))</f>
        <v xml:space="preserve"> </v>
      </c>
      <c r="BI142" s="460" t="str">
        <f>IF($A142="N/A"," ",IF(OR(Dayrun=1,Dayrun=8,Dayrun=11),MAX(0,(_xll.xSPRDOPT(P142,($E142-'Pricing Inputs'!$X177*$D142),$CV142,0,($CQ142+IF(Smile=TRUE,VLOOKUP(MAX(-5,$H142-P142),Volsmile,2),0)),$CT142,$CU142,($A142-DateToday)+15,ABS(Option-2),1)*DG142*8)),0))</f>
        <v xml:space="preserve"> </v>
      </c>
      <c r="BJ142" s="462" t="str">
        <f>IF($A142="N/A"," ",IF(OR(Dayrun&lt;=2,Dayrun&gt;=11),IF(OffPeakEx=TRUE,MAX(0,(_xll.xSPRDOPT(Q142,($E142-'Pricing Inputs'!$X177*$D142),$CV142,0,($CQ142+IF(Smile=TRUE,VLOOKUP(MAX(-5,$H142-Q142),Volsmile,2),0)),$CT142,$CU142,($A142-DateToday)+15,ABS(Option-2),1)*DG142*8)),0),0))</f>
        <v xml:space="preserve"> </v>
      </c>
      <c r="BK142" s="358" t="str">
        <f t="shared" si="182"/>
        <v xml:space="preserve"> </v>
      </c>
      <c r="BL142" s="359" t="str">
        <f t="shared" si="183"/>
        <v xml:space="preserve"> </v>
      </c>
      <c r="BM142" s="359" t="str">
        <f t="shared" si="184"/>
        <v xml:space="preserve"> </v>
      </c>
      <c r="BN142" s="359" t="str">
        <f t="shared" si="185"/>
        <v xml:space="preserve"> </v>
      </c>
      <c r="BO142" s="359" t="str">
        <f t="shared" si="186"/>
        <v xml:space="preserve"> </v>
      </c>
      <c r="BP142" s="359" t="str">
        <f t="shared" si="187"/>
        <v xml:space="preserve"> </v>
      </c>
      <c r="BQ142" s="359" t="str">
        <f t="shared" si="188"/>
        <v xml:space="preserve"> </v>
      </c>
      <c r="BR142" s="359" t="str">
        <f t="shared" si="189"/>
        <v xml:space="preserve"> </v>
      </c>
      <c r="BS142" s="360" t="str">
        <f t="shared" si="190"/>
        <v xml:space="preserve"> </v>
      </c>
      <c r="BT142" s="361" t="str">
        <f t="shared" si="191"/>
        <v xml:space="preserve"> </v>
      </c>
      <c r="BU142" s="362" t="str">
        <f t="shared" si="192"/>
        <v xml:space="preserve"> </v>
      </c>
      <c r="BV142" s="362" t="str">
        <f t="shared" si="193"/>
        <v xml:space="preserve"> </v>
      </c>
      <c r="BW142" s="362" t="str">
        <f t="shared" si="194"/>
        <v xml:space="preserve"> </v>
      </c>
      <c r="BX142" s="362" t="str">
        <f t="shared" si="195"/>
        <v xml:space="preserve"> </v>
      </c>
      <c r="BY142" s="362" t="str">
        <f t="shared" si="196"/>
        <v xml:space="preserve"> </v>
      </c>
      <c r="BZ142" s="362" t="str">
        <f t="shared" si="197"/>
        <v xml:space="preserve"> </v>
      </c>
      <c r="CA142" s="362" t="str">
        <f t="shared" si="198"/>
        <v xml:space="preserve"> </v>
      </c>
      <c r="CB142" s="363" t="str">
        <f t="shared" si="199"/>
        <v xml:space="preserve"> </v>
      </c>
      <c r="CC142" s="366" t="str">
        <f t="shared" si="200"/>
        <v xml:space="preserve"> </v>
      </c>
      <c r="CD142" s="367" t="str">
        <f t="shared" si="201"/>
        <v xml:space="preserve"> </v>
      </c>
      <c r="CE142" s="367" t="str">
        <f t="shared" si="202"/>
        <v xml:space="preserve"> </v>
      </c>
      <c r="CF142" s="367" t="str">
        <f t="shared" si="203"/>
        <v xml:space="preserve"> </v>
      </c>
      <c r="CG142" s="367" t="str">
        <f t="shared" si="204"/>
        <v xml:space="preserve"> </v>
      </c>
      <c r="CH142" s="367" t="str">
        <f t="shared" si="205"/>
        <v xml:space="preserve"> </v>
      </c>
      <c r="CI142" s="367" t="str">
        <f t="shared" si="206"/>
        <v xml:space="preserve"> </v>
      </c>
      <c r="CJ142" s="367" t="str">
        <f t="shared" si="207"/>
        <v xml:space="preserve"> </v>
      </c>
      <c r="CK142" s="368" t="str">
        <f t="shared" si="208"/>
        <v xml:space="preserve"> </v>
      </c>
      <c r="CL142" s="369" t="str">
        <f t="shared" si="209"/>
        <v xml:space="preserve"> </v>
      </c>
      <c r="CM142" s="370" t="str">
        <f t="shared" si="256"/>
        <v xml:space="preserve"> </v>
      </c>
      <c r="CN142" s="370" t="str">
        <f t="shared" si="257"/>
        <v xml:space="preserve"> </v>
      </c>
      <c r="CO142" s="370" t="str">
        <f t="shared" si="258"/>
        <v xml:space="preserve"> </v>
      </c>
      <c r="CP142" s="370" t="str">
        <f t="shared" si="259"/>
        <v xml:space="preserve"> </v>
      </c>
      <c r="CQ142" s="370" t="str">
        <f t="shared" si="260"/>
        <v xml:space="preserve"> </v>
      </c>
      <c r="CR142" s="370" t="str">
        <f t="shared" si="210"/>
        <v xml:space="preserve"> </v>
      </c>
      <c r="CS142" s="370" t="str">
        <f t="shared" si="211"/>
        <v xml:space="preserve"> </v>
      </c>
      <c r="CT142" s="370" t="str">
        <f t="shared" si="212"/>
        <v xml:space="preserve"> </v>
      </c>
      <c r="CU142" s="370" t="str">
        <f>IF($A142="N/A"," ",IF('Pricing Inputs'!$AR$23=TRUE,Inputs!$S$22,VLOOKUP($A142,CorrelationTable,2,FALSE)))</f>
        <v xml:space="preserve"> </v>
      </c>
      <c r="CV142" s="371" t="str">
        <f>IF($A142="N/A"," ",F142+G142+(D142*('Pricing Inputs'!X177)))</f>
        <v xml:space="preserve"> </v>
      </c>
      <c r="CW142" s="372" t="str">
        <f>IF($A142="N/A"," ",IF(PV=1,0,'Pricing Inputs'!Y177))</f>
        <v xml:space="preserve"> </v>
      </c>
      <c r="CX142" s="373" t="str">
        <f t="shared" si="213"/>
        <v xml:space="preserve"> </v>
      </c>
      <c r="CY142" s="417" t="str">
        <f>IF($A142="N/A"," ",(IF(MONTH(A142)&gt;=4,IF(MONTH(A142)&lt;=10,Inputs!$S$26,Inputs!$S$27),Inputs!$S$27))*$CX142)</f>
        <v xml:space="preserve"> </v>
      </c>
      <c r="CZ142" s="374" t="str">
        <f t="shared" si="261"/>
        <v xml:space="preserve"> </v>
      </c>
      <c r="DA142" s="446" t="str">
        <f t="shared" si="262"/>
        <v xml:space="preserve"> </v>
      </c>
      <c r="DB142" s="375" t="str">
        <f t="shared" si="263"/>
        <v xml:space="preserve"> </v>
      </c>
      <c r="DC142" s="375" t="str">
        <f t="shared" si="264"/>
        <v xml:space="preserve"> </v>
      </c>
      <c r="DD142" s="376" t="str">
        <f t="shared" si="265"/>
        <v xml:space="preserve"> </v>
      </c>
      <c r="DE142" s="377" t="str">
        <f t="shared" si="266"/>
        <v xml:space="preserve"> </v>
      </c>
      <c r="DF142" s="378" t="str">
        <f t="shared" si="267"/>
        <v xml:space="preserve"> </v>
      </c>
      <c r="DG142" s="379" t="str">
        <f t="shared" si="268"/>
        <v xml:space="preserve"> </v>
      </c>
      <c r="DH142" s="380" t="str">
        <f>IF($A142="N/A"," ",IF(Option=1,$D142*Inputs!$S$15*SUM(AS142:BA142),0))</f>
        <v xml:space="preserve"> </v>
      </c>
      <c r="DI142" s="381" t="str">
        <f>IF($A142="N/A"," ",IF(Option=1,$D142*Inputs!$S$16*SUM(AS142:BA142),0))</f>
        <v xml:space="preserve"> </v>
      </c>
      <c r="DJ142" s="463" t="str">
        <f t="shared" si="269"/>
        <v xml:space="preserve"> </v>
      </c>
      <c r="DK142" s="463" t="str">
        <f t="shared" si="270"/>
        <v xml:space="preserve"> </v>
      </c>
      <c r="DL142" s="463" t="str">
        <f t="shared" si="271"/>
        <v xml:space="preserve"> </v>
      </c>
      <c r="DM142" s="463" t="str">
        <f t="shared" si="272"/>
        <v xml:space="preserve"> </v>
      </c>
    </row>
    <row r="143" spans="1:117" x14ac:dyDescent="0.2">
      <c r="A143" s="343" t="str">
        <f>IF(A142="N/A","N/A",IF(EDATE(A142,1)&gt;Inputs!$S$5,"N/A",EDATE(A142,1)))</f>
        <v>N/A</v>
      </c>
      <c r="B143" s="344" t="str">
        <f t="shared" si="214"/>
        <v xml:space="preserve"> </v>
      </c>
      <c r="C143" s="345" t="str">
        <f t="shared" si="215"/>
        <v xml:space="preserve"> </v>
      </c>
      <c r="D143" s="346" t="str">
        <f t="shared" si="216"/>
        <v xml:space="preserve"> </v>
      </c>
      <c r="E143" s="347" t="str">
        <f t="shared" si="217"/>
        <v xml:space="preserve"> </v>
      </c>
      <c r="F143" s="348" t="str">
        <f t="shared" si="218"/>
        <v xml:space="preserve"> </v>
      </c>
      <c r="G143" s="348" t="str">
        <f>IF(A143="N/A"," ",Perstart/VLOOKUP(Dayrun,'Pricing Inputs'!$AQ$4:$AS$14,3)/(CY143/CX143))</f>
        <v xml:space="preserve"> </v>
      </c>
      <c r="H143" s="349" t="str">
        <f t="shared" si="219"/>
        <v xml:space="preserve"> </v>
      </c>
      <c r="I143" s="350" t="str">
        <f t="shared" si="220"/>
        <v xml:space="preserve"> </v>
      </c>
      <c r="J143" s="351" t="str">
        <f t="shared" si="221"/>
        <v xml:space="preserve"> </v>
      </c>
      <c r="K143" s="351" t="str">
        <f t="shared" si="222"/>
        <v xml:space="preserve"> </v>
      </c>
      <c r="L143" s="351" t="str">
        <f t="shared" si="223"/>
        <v xml:space="preserve"> </v>
      </c>
      <c r="M143" s="351" t="str">
        <f t="shared" si="224"/>
        <v xml:space="preserve"> </v>
      </c>
      <c r="N143" s="351" t="str">
        <f t="shared" si="225"/>
        <v xml:space="preserve"> </v>
      </c>
      <c r="O143" s="351" t="str">
        <f t="shared" si="226"/>
        <v xml:space="preserve"> </v>
      </c>
      <c r="P143" s="351" t="str">
        <f t="shared" si="227"/>
        <v xml:space="preserve"> </v>
      </c>
      <c r="Q143" s="352" t="str">
        <f t="shared" si="228"/>
        <v xml:space="preserve"> </v>
      </c>
      <c r="R143" s="353" t="str">
        <f t="shared" si="229"/>
        <v xml:space="preserve"> </v>
      </c>
      <c r="S143" s="347" t="str">
        <f t="shared" si="230"/>
        <v xml:space="preserve"> </v>
      </c>
      <c r="T143" s="347" t="str">
        <f t="shared" si="231"/>
        <v xml:space="preserve"> </v>
      </c>
      <c r="U143" s="347" t="str">
        <f t="shared" si="232"/>
        <v xml:space="preserve"> </v>
      </c>
      <c r="V143" s="347" t="str">
        <f t="shared" si="233"/>
        <v xml:space="preserve"> </v>
      </c>
      <c r="W143" s="347" t="str">
        <f t="shared" si="234"/>
        <v xml:space="preserve"> </v>
      </c>
      <c r="X143" s="347" t="str">
        <f t="shared" si="235"/>
        <v xml:space="preserve"> </v>
      </c>
      <c r="Y143" s="347" t="str">
        <f t="shared" si="236"/>
        <v xml:space="preserve"> </v>
      </c>
      <c r="Z143" s="354" t="str">
        <f t="shared" si="237"/>
        <v xml:space="preserve"> </v>
      </c>
      <c r="AA143" s="350" t="str">
        <f>IF($A143="N/A"," ",IF(Dayrun&gt;=3,(MAX(0,(_xll.xSPRDOPT(I143,($E143-'Pricing Inputs'!$X178*$D143),$CV143,0,($CN143+IF(Smile=TRUE,VLOOKUP(MAX(-5,$H143-I143),Volsmile,2),0)),$CT143,$CU143,($A143-DateToday)+15,ABS(Option-2),0)-R143))),0))</f>
        <v xml:space="preserve"> </v>
      </c>
      <c r="AB143" s="351" t="str">
        <f>IF($A143="N/A"," ",IF(Dayrun&gt;=6,MAX(0,(_xll.xSPRDOPT(J143,($E143-'Pricing Inputs'!$X178*$D143),$CV143,0,($CN143+IF(Smile=TRUE,VLOOKUP(MAX(-5,$H143-J143),Volsmile,2),0)),$CT143,$CU143,($A143-DateToday)+15,ABS(Option-2),0)-S143)),0))</f>
        <v xml:space="preserve"> </v>
      </c>
      <c r="AC143" s="351" t="str">
        <f>IF($A143="N/A"," ",IF(OR(Dayrun&lt;=2,Dayrun&gt;=9),IF(OffPeakEx=TRUE,MAX(0,(_xll.xSPRDOPT(K143,($E143-'Pricing Inputs'!$X178*$D143),$CV143,0,($CQ143+IF(Smile=TRUE,VLOOKUP(MAX(-5,$H143-K143),Volsmile,2),0)),$CT143,$CU143,($A143-DateToday)+15,ABS(Option-2),0)-T143)),0),0))</f>
        <v xml:space="preserve"> </v>
      </c>
      <c r="AD143" s="351" t="str">
        <f>IF($A143="N/A"," ",IF(OR(Dayrun=1,Dayrun=4,Dayrun=5,Dayrun=7,Dayrun=8,Dayrun=10,Dayrun=11),MAX(0,(_xll.xSPRDOPT(L143,($E143-'Pricing Inputs'!$X178*$D143),$CV143,0,($CQ143+IF(Smile=TRUE,VLOOKUP(MAX(-5,$H143-L143),Volsmile,2),0)),$CT143,$CU143,($A143-DateToday)+15,ABS(Option-2),0)-U143)),0))</f>
        <v xml:space="preserve"> </v>
      </c>
      <c r="AE143" s="351" t="str">
        <f>IF($A143="N/A"," ",IF(OR(Dayrun=1,Dayrun=7,Dayrun=8,Dayrun=10,Dayrun=11),MAX(0,(_xll.xSPRDOPT(M143,($E143-'Pricing Inputs'!$X178*$D143),$CV143,0,($CQ143+IF(Smile=TRUE,VLOOKUP(MAX(-5,$H143-M143),Volsmile,2),0)),$CT143,$CU143,($A143-DateToday)+15,ABS(Option-2),0)-V143)),0))</f>
        <v xml:space="preserve"> </v>
      </c>
      <c r="AF143" s="351" t="str">
        <f>IF($A143="N/A"," ",IF(OR(Dayrun&lt;=2,Dayrun&gt;=10),IF(OffPeakEx=TRUE,MAX(0,(_xll.xSPRDOPT(N143,($E143-'Pricing Inputs'!$X178*$D143),$CV143,0,($CQ143+IF(Smile=TRUE,VLOOKUP(MAX(-5,$H143-N143),Volsmile,2),0)),$CT143,$CU143,($A143-DateToday)+15,ABS(Option-2),0)-W143)),0),0))</f>
        <v xml:space="preserve"> </v>
      </c>
      <c r="AG143" s="351" t="str">
        <f>IF($A143="N/A"," ",IF(OR(Dayrun=1,Dayrun=5,Dayrun=8,Dayrun=11),MAX(0,(_xll.xSPRDOPT(O143,($E143-'Pricing Inputs'!$X178*$D143),$CV143,0,($CQ143+IF(Smile=TRUE,VLOOKUP(MAX(-5,$H143-O143),Volsmile,2),0)),$CT143,$CU143,($A143-DateToday)+15,ABS(Option-2),0)-X143)),0))</f>
        <v xml:space="preserve"> </v>
      </c>
      <c r="AH143" s="351" t="str">
        <f>IF($A143="N/A"," ",IF(OR(Dayrun=1,Dayrun=8,Dayrun=11),MAX(0,(_xll.xSPRDOPT(P143,($E143-'Pricing Inputs'!$X178*$D143),$CV143,0,($CQ143+IF(Smile=TRUE,VLOOKUP(MAX(-5,$H143-P143),Volsmile,2),0)),$CT143,$CU143,($A143-DateToday)+15,ABS(Option-2),0)-Y143)),0))</f>
        <v xml:space="preserve"> </v>
      </c>
      <c r="AI143" s="351" t="str">
        <f>IF($A143="N/A"," ",IF(OR(Dayrun&lt;=2,Dayrun&gt;=11),IF(OffPeakEx=TRUE,MAX(0,(_xll.xSPRDOPT(Q143,($E143-'Pricing Inputs'!$X178*$D143),$CV143,0,($CQ143+IF(Smile=TRUE,VLOOKUP(MAX(-5,$H143-Q143),Volsmile,2),0)),$CT143,$CU143,($A143-DateToday)+15,ABS(Option-2),0)-Z143)),0),0))</f>
        <v xml:space="preserve"> </v>
      </c>
      <c r="AJ143" s="355" t="str">
        <f t="shared" si="238"/>
        <v xml:space="preserve"> </v>
      </c>
      <c r="AK143" s="356" t="str">
        <f t="shared" si="239"/>
        <v xml:space="preserve"> </v>
      </c>
      <c r="AL143" s="356" t="str">
        <f t="shared" si="240"/>
        <v xml:space="preserve"> </v>
      </c>
      <c r="AM143" s="356" t="str">
        <f t="shared" si="241"/>
        <v xml:space="preserve"> </v>
      </c>
      <c r="AN143" s="356" t="str">
        <f t="shared" si="242"/>
        <v xml:space="preserve"> </v>
      </c>
      <c r="AO143" s="356" t="str">
        <f t="shared" si="243"/>
        <v xml:space="preserve"> </v>
      </c>
      <c r="AP143" s="356" t="str">
        <f t="shared" si="244"/>
        <v xml:space="preserve"> </v>
      </c>
      <c r="AQ143" s="356" t="str">
        <f t="shared" si="245"/>
        <v xml:space="preserve"> </v>
      </c>
      <c r="AR143" s="357" t="str">
        <f t="shared" si="246"/>
        <v xml:space="preserve"> </v>
      </c>
      <c r="AS143" s="364" t="str">
        <f t="shared" si="247"/>
        <v xml:space="preserve"> </v>
      </c>
      <c r="AT143" s="364" t="str">
        <f t="shared" si="248"/>
        <v xml:space="preserve"> </v>
      </c>
      <c r="AU143" s="364" t="str">
        <f t="shared" si="249"/>
        <v xml:space="preserve"> </v>
      </c>
      <c r="AV143" s="364" t="str">
        <f t="shared" si="250"/>
        <v xml:space="preserve"> </v>
      </c>
      <c r="AW143" s="364" t="str">
        <f t="shared" si="251"/>
        <v xml:space="preserve"> </v>
      </c>
      <c r="AX143" s="364" t="str">
        <f t="shared" si="252"/>
        <v xml:space="preserve"> </v>
      </c>
      <c r="AY143" s="364" t="str">
        <f t="shared" si="253"/>
        <v xml:space="preserve"> </v>
      </c>
      <c r="AZ143" s="364" t="str">
        <f t="shared" si="254"/>
        <v xml:space="preserve"> </v>
      </c>
      <c r="BA143" s="365" t="str">
        <f t="shared" si="255"/>
        <v xml:space="preserve"> </v>
      </c>
      <c r="BB143" s="461" t="str">
        <f>IF($A143="N/A"," ",IF(Dayrun&gt;=3,(MAX(0,(_xll.xSPRDOPT(I143,($E143-'Pricing Inputs'!$X178*$D143),$CV143,0,($CN143+IF(Smile=TRUE,VLOOKUP(MAX(-5,$H143-I143),Volsmile,2),0)),$CT143,$CU143,($A143-DateToday)+15,ABS(Option-2),1)*DE143*8))),0))</f>
        <v xml:space="preserve"> </v>
      </c>
      <c r="BC143" s="460" t="str">
        <f>IF($A143="N/A"," ",IF(Dayrun&gt;=6,MAX(0,(_xll.xSPRDOPT(J143,($E143-'Pricing Inputs'!$X178*$D143),$CV143,0,($CN143+IF(Smile=TRUE,VLOOKUP(MAX(-5,$H143-J143),Volsmile,2),0)),$CT143,$CU143,($A143-DateToday)+15,ABS(Option-2),1)*DE143*8)),0))</f>
        <v xml:space="preserve"> </v>
      </c>
      <c r="BD143" s="460" t="str">
        <f>IF($A143="N/A"," ",IF(OR(Dayrun&lt;=2,Dayrun&gt;=9),IF(OffPeakEx=TRUE,MAX(0,(_xll.xSPRDOPT(K143,($E143-'Pricing Inputs'!$X178*$D143),$CV143,0,($CQ143+IF(Smile=TRUE,VLOOKUP(MAX(-5,$H143-K143),Volsmile,2),0)),$CT143,$CU143,($A143-DateToday)+15,ABS(Option-2),1)*DE143*8)),0),0))</f>
        <v xml:space="preserve"> </v>
      </c>
      <c r="BE143" s="460" t="str">
        <f>IF($A143="N/A"," ",IF(OR(Dayrun=1,Dayrun=4,Dayrun=5,Dayrun=7,Dayrun=8,Dayrun=10,Dayrun=11),MAX(0,(_xll.xSPRDOPT(L143,($E143-'Pricing Inputs'!$X178*$D143),$CV143,0,($CQ143+IF(Smile=TRUE,VLOOKUP(MAX(-5,$H143-L143),Volsmile,2),0)),$CT143,$CU143,($A143-DateToday)+15,ABS(Option-2),1)*DF143*8)),0))</f>
        <v xml:space="preserve"> </v>
      </c>
      <c r="BF143" s="460" t="str">
        <f>IF($A143="N/A"," ",IF(OR(Dayrun=1,Dayrun=7,Dayrun=8,Dayrun=10,Dayrun=11),MAX(0,(_xll.xSPRDOPT(M143,($E143-'Pricing Inputs'!$X178*$D143),$CV143,0,($CQ143+IF(Smile=TRUE,VLOOKUP(MAX(-5,$H143-M143),Volsmile,2),0)),$CT143,$CU143,($A143-DateToday)+15,ABS(Option-2),1)*DF143*8)),0))</f>
        <v xml:space="preserve"> </v>
      </c>
      <c r="BG143" s="460" t="str">
        <f>IF($A143="N/A"," ",IF(OR(Dayrun&lt;=2,Dayrun&gt;=10),IF(OffPeakEx=TRUE,MAX(0,(_xll.xSPRDOPT(N143,($E143-'Pricing Inputs'!$X178*$D143),$CV143,0,($CQ143+IF(Smile=TRUE,VLOOKUP(MAX(-5,$H143-N143),Volsmile,2),0)),$CT143,$CU143,($A143-DateToday)+15,ABS(Option-2),1)*DF143*8)),0),0))</f>
        <v xml:space="preserve"> </v>
      </c>
      <c r="BH143" s="460" t="str">
        <f>IF($A143="N/A"," ",IF(OR(Dayrun=1,Dayrun=5,Dayrun=8,Dayrun=11),MAX(0,(_xll.xSPRDOPT(O143,($E143-'Pricing Inputs'!$X178*$D143),$CV143,0,($CQ143+IF(Smile=TRUE,VLOOKUP(MAX(-5,$H143-O143),Volsmile,2),0)),$CT143,$CU143,($A143-DateToday)+15,ABS(Option-2),1)*DG143*8)),0))</f>
        <v xml:space="preserve"> </v>
      </c>
      <c r="BI143" s="460" t="str">
        <f>IF($A143="N/A"," ",IF(OR(Dayrun=1,Dayrun=8,Dayrun=11),MAX(0,(_xll.xSPRDOPT(P143,($E143-'Pricing Inputs'!$X178*$D143),$CV143,0,($CQ143+IF(Smile=TRUE,VLOOKUP(MAX(-5,$H143-P143),Volsmile,2),0)),$CT143,$CU143,($A143-DateToday)+15,ABS(Option-2),1)*DG143*8)),0))</f>
        <v xml:space="preserve"> </v>
      </c>
      <c r="BJ143" s="462" t="str">
        <f>IF($A143="N/A"," ",IF(OR(Dayrun&lt;=2,Dayrun&gt;=11),IF(OffPeakEx=TRUE,MAX(0,(_xll.xSPRDOPT(Q143,($E143-'Pricing Inputs'!$X178*$D143),$CV143,0,($CQ143+IF(Smile=TRUE,VLOOKUP(MAX(-5,$H143-Q143),Volsmile,2),0)),$CT143,$CU143,($A143-DateToday)+15,ABS(Option-2),1)*DG143*8)),0),0))</f>
        <v xml:space="preserve"> </v>
      </c>
      <c r="BK143" s="358" t="str">
        <f t="shared" si="182"/>
        <v xml:space="preserve"> </v>
      </c>
      <c r="BL143" s="359" t="str">
        <f t="shared" si="183"/>
        <v xml:space="preserve"> </v>
      </c>
      <c r="BM143" s="359" t="str">
        <f t="shared" si="184"/>
        <v xml:space="preserve"> </v>
      </c>
      <c r="BN143" s="359" t="str">
        <f t="shared" si="185"/>
        <v xml:space="preserve"> </v>
      </c>
      <c r="BO143" s="359" t="str">
        <f t="shared" si="186"/>
        <v xml:space="preserve"> </v>
      </c>
      <c r="BP143" s="359" t="str">
        <f t="shared" si="187"/>
        <v xml:space="preserve"> </v>
      </c>
      <c r="BQ143" s="359" t="str">
        <f t="shared" si="188"/>
        <v xml:space="preserve"> </v>
      </c>
      <c r="BR143" s="359" t="str">
        <f t="shared" si="189"/>
        <v xml:space="preserve"> </v>
      </c>
      <c r="BS143" s="360" t="str">
        <f t="shared" si="190"/>
        <v xml:space="preserve"> </v>
      </c>
      <c r="BT143" s="361" t="str">
        <f t="shared" si="191"/>
        <v xml:space="preserve"> </v>
      </c>
      <c r="BU143" s="362" t="str">
        <f t="shared" si="192"/>
        <v xml:space="preserve"> </v>
      </c>
      <c r="BV143" s="362" t="str">
        <f t="shared" si="193"/>
        <v xml:space="preserve"> </v>
      </c>
      <c r="BW143" s="362" t="str">
        <f t="shared" si="194"/>
        <v xml:space="preserve"> </v>
      </c>
      <c r="BX143" s="362" t="str">
        <f t="shared" si="195"/>
        <v xml:space="preserve"> </v>
      </c>
      <c r="BY143" s="362" t="str">
        <f t="shared" si="196"/>
        <v xml:space="preserve"> </v>
      </c>
      <c r="BZ143" s="362" t="str">
        <f t="shared" si="197"/>
        <v xml:space="preserve"> </v>
      </c>
      <c r="CA143" s="362" t="str">
        <f t="shared" si="198"/>
        <v xml:space="preserve"> </v>
      </c>
      <c r="CB143" s="363" t="str">
        <f t="shared" si="199"/>
        <v xml:space="preserve"> </v>
      </c>
      <c r="CC143" s="366" t="str">
        <f t="shared" si="200"/>
        <v xml:space="preserve"> </v>
      </c>
      <c r="CD143" s="367" t="str">
        <f t="shared" si="201"/>
        <v xml:space="preserve"> </v>
      </c>
      <c r="CE143" s="367" t="str">
        <f t="shared" si="202"/>
        <v xml:space="preserve"> </v>
      </c>
      <c r="CF143" s="367" t="str">
        <f t="shared" si="203"/>
        <v xml:space="preserve"> </v>
      </c>
      <c r="CG143" s="367" t="str">
        <f t="shared" si="204"/>
        <v xml:space="preserve"> </v>
      </c>
      <c r="CH143" s="367" t="str">
        <f t="shared" si="205"/>
        <v xml:space="preserve"> </v>
      </c>
      <c r="CI143" s="367" t="str">
        <f t="shared" si="206"/>
        <v xml:space="preserve"> </v>
      </c>
      <c r="CJ143" s="367" t="str">
        <f t="shared" si="207"/>
        <v xml:space="preserve"> </v>
      </c>
      <c r="CK143" s="368" t="str">
        <f t="shared" si="208"/>
        <v xml:space="preserve"> </v>
      </c>
      <c r="CL143" s="369" t="str">
        <f t="shared" si="209"/>
        <v xml:space="preserve"> </v>
      </c>
      <c r="CM143" s="370" t="str">
        <f t="shared" si="256"/>
        <v xml:space="preserve"> </v>
      </c>
      <c r="CN143" s="370" t="str">
        <f t="shared" si="257"/>
        <v xml:space="preserve"> </v>
      </c>
      <c r="CO143" s="370" t="str">
        <f t="shared" si="258"/>
        <v xml:space="preserve"> </v>
      </c>
      <c r="CP143" s="370" t="str">
        <f t="shared" si="259"/>
        <v xml:space="preserve"> </v>
      </c>
      <c r="CQ143" s="370" t="str">
        <f t="shared" si="260"/>
        <v xml:space="preserve"> </v>
      </c>
      <c r="CR143" s="370" t="str">
        <f t="shared" si="210"/>
        <v xml:space="preserve"> </v>
      </c>
      <c r="CS143" s="370" t="str">
        <f t="shared" si="211"/>
        <v xml:space="preserve"> </v>
      </c>
      <c r="CT143" s="370" t="str">
        <f t="shared" si="212"/>
        <v xml:space="preserve"> </v>
      </c>
      <c r="CU143" s="370" t="str">
        <f>IF($A143="N/A"," ",IF('Pricing Inputs'!$AR$23=TRUE,Inputs!$S$22,VLOOKUP($A143,CorrelationTable,2,FALSE)))</f>
        <v xml:space="preserve"> </v>
      </c>
      <c r="CV143" s="371" t="str">
        <f>IF($A143="N/A"," ",F143+G143+(D143*('Pricing Inputs'!X178)))</f>
        <v xml:space="preserve"> </v>
      </c>
      <c r="CW143" s="372" t="str">
        <f>IF($A143="N/A"," ",IF(PV=1,0,'Pricing Inputs'!Y178))</f>
        <v xml:space="preserve"> </v>
      </c>
      <c r="CX143" s="373" t="str">
        <f t="shared" si="213"/>
        <v xml:space="preserve"> </v>
      </c>
      <c r="CY143" s="417" t="str">
        <f>IF($A143="N/A"," ",(IF(MONTH(A143)&gt;=4,IF(MONTH(A143)&lt;=10,Inputs!$S$26,Inputs!$S$27),Inputs!$S$27))*$CX143)</f>
        <v xml:space="preserve"> </v>
      </c>
      <c r="CZ143" s="374" t="str">
        <f t="shared" si="261"/>
        <v xml:space="preserve"> </v>
      </c>
      <c r="DA143" s="446" t="str">
        <f t="shared" si="262"/>
        <v xml:space="preserve"> </v>
      </c>
      <c r="DB143" s="375" t="str">
        <f t="shared" si="263"/>
        <v xml:space="preserve"> </v>
      </c>
      <c r="DC143" s="375" t="str">
        <f t="shared" si="264"/>
        <v xml:space="preserve"> </v>
      </c>
      <c r="DD143" s="376" t="str">
        <f t="shared" si="265"/>
        <v xml:space="preserve"> </v>
      </c>
      <c r="DE143" s="377" t="str">
        <f t="shared" si="266"/>
        <v xml:space="preserve"> </v>
      </c>
      <c r="DF143" s="378" t="str">
        <f t="shared" si="267"/>
        <v xml:space="preserve"> </v>
      </c>
      <c r="DG143" s="379" t="str">
        <f t="shared" si="268"/>
        <v xml:space="preserve"> </v>
      </c>
      <c r="DH143" s="380" t="str">
        <f>IF($A143="N/A"," ",IF(Option=1,$D143*Inputs!$S$15*SUM(AS143:BA143),0))</f>
        <v xml:space="preserve"> </v>
      </c>
      <c r="DI143" s="381" t="str">
        <f>IF($A143="N/A"," ",IF(Option=1,$D143*Inputs!$S$16*SUM(AS143:BA143),0))</f>
        <v xml:space="preserve"> </v>
      </c>
      <c r="DJ143" s="463" t="str">
        <f t="shared" si="269"/>
        <v xml:space="preserve"> </v>
      </c>
      <c r="DK143" s="463" t="str">
        <f t="shared" si="270"/>
        <v xml:space="preserve"> </v>
      </c>
      <c r="DL143" s="463" t="str">
        <f t="shared" si="271"/>
        <v xml:space="preserve"> </v>
      </c>
      <c r="DM143" s="463" t="str">
        <f t="shared" si="272"/>
        <v xml:space="preserve"> </v>
      </c>
    </row>
    <row r="144" spans="1:117" x14ac:dyDescent="0.2">
      <c r="A144" s="343" t="str">
        <f>IF(A143="N/A","N/A",IF(EDATE(A143,1)&gt;Inputs!$S$5,"N/A",EDATE(A143,1)))</f>
        <v>N/A</v>
      </c>
      <c r="B144" s="344" t="str">
        <f t="shared" si="214"/>
        <v xml:space="preserve"> </v>
      </c>
      <c r="C144" s="345" t="str">
        <f t="shared" si="215"/>
        <v xml:space="preserve"> </v>
      </c>
      <c r="D144" s="346" t="str">
        <f t="shared" si="216"/>
        <v xml:space="preserve"> </v>
      </c>
      <c r="E144" s="347" t="str">
        <f t="shared" si="217"/>
        <v xml:space="preserve"> </v>
      </c>
      <c r="F144" s="348" t="str">
        <f t="shared" si="218"/>
        <v xml:space="preserve"> </v>
      </c>
      <c r="G144" s="348" t="str">
        <f>IF(A144="N/A"," ",Perstart/VLOOKUP(Dayrun,'Pricing Inputs'!$AQ$4:$AS$14,3)/(CY144/CX144))</f>
        <v xml:space="preserve"> </v>
      </c>
      <c r="H144" s="349" t="str">
        <f t="shared" si="219"/>
        <v xml:space="preserve"> </v>
      </c>
      <c r="I144" s="350" t="str">
        <f t="shared" si="220"/>
        <v xml:space="preserve"> </v>
      </c>
      <c r="J144" s="351" t="str">
        <f t="shared" si="221"/>
        <v xml:space="preserve"> </v>
      </c>
      <c r="K144" s="351" t="str">
        <f t="shared" si="222"/>
        <v xml:space="preserve"> </v>
      </c>
      <c r="L144" s="351" t="str">
        <f t="shared" si="223"/>
        <v xml:space="preserve"> </v>
      </c>
      <c r="M144" s="351" t="str">
        <f t="shared" si="224"/>
        <v xml:space="preserve"> </v>
      </c>
      <c r="N144" s="351" t="str">
        <f t="shared" si="225"/>
        <v xml:space="preserve"> </v>
      </c>
      <c r="O144" s="351" t="str">
        <f t="shared" si="226"/>
        <v xml:space="preserve"> </v>
      </c>
      <c r="P144" s="351" t="str">
        <f t="shared" si="227"/>
        <v xml:space="preserve"> </v>
      </c>
      <c r="Q144" s="352" t="str">
        <f t="shared" si="228"/>
        <v xml:space="preserve"> </v>
      </c>
      <c r="R144" s="353" t="str">
        <f t="shared" si="229"/>
        <v xml:space="preserve"> </v>
      </c>
      <c r="S144" s="347" t="str">
        <f t="shared" si="230"/>
        <v xml:space="preserve"> </v>
      </c>
      <c r="T144" s="347" t="str">
        <f t="shared" si="231"/>
        <v xml:space="preserve"> </v>
      </c>
      <c r="U144" s="347" t="str">
        <f t="shared" si="232"/>
        <v xml:space="preserve"> </v>
      </c>
      <c r="V144" s="347" t="str">
        <f t="shared" si="233"/>
        <v xml:space="preserve"> </v>
      </c>
      <c r="W144" s="347" t="str">
        <f t="shared" si="234"/>
        <v xml:space="preserve"> </v>
      </c>
      <c r="X144" s="347" t="str">
        <f t="shared" si="235"/>
        <v xml:space="preserve"> </v>
      </c>
      <c r="Y144" s="347" t="str">
        <f t="shared" si="236"/>
        <v xml:space="preserve"> </v>
      </c>
      <c r="Z144" s="354" t="str">
        <f t="shared" si="237"/>
        <v xml:space="preserve"> </v>
      </c>
      <c r="AA144" s="350" t="str">
        <f>IF($A144="N/A"," ",IF(Dayrun&gt;=3,(MAX(0,(_xll.xSPRDOPT(I144,($E144-'Pricing Inputs'!$X179*$D144),$CV144,0,($CN144+IF(Smile=TRUE,VLOOKUP(MAX(-5,$H144-I144),Volsmile,2),0)),$CT144,$CU144,($A144-DateToday)+15,ABS(Option-2),0)-R144))),0))</f>
        <v xml:space="preserve"> </v>
      </c>
      <c r="AB144" s="351" t="str">
        <f>IF($A144="N/A"," ",IF(Dayrun&gt;=6,MAX(0,(_xll.xSPRDOPT(J144,($E144-'Pricing Inputs'!$X179*$D144),$CV144,0,($CN144+IF(Smile=TRUE,VLOOKUP(MAX(-5,$H144-J144),Volsmile,2),0)),$CT144,$CU144,($A144-DateToday)+15,ABS(Option-2),0)-S144)),0))</f>
        <v xml:space="preserve"> </v>
      </c>
      <c r="AC144" s="351" t="str">
        <f>IF($A144="N/A"," ",IF(OR(Dayrun&lt;=2,Dayrun&gt;=9),IF(OffPeakEx=TRUE,MAX(0,(_xll.xSPRDOPT(K144,($E144-'Pricing Inputs'!$X179*$D144),$CV144,0,($CQ144+IF(Smile=TRUE,VLOOKUP(MAX(-5,$H144-K144),Volsmile,2),0)),$CT144,$CU144,($A144-DateToday)+15,ABS(Option-2),0)-T144)),0),0))</f>
        <v xml:space="preserve"> </v>
      </c>
      <c r="AD144" s="351" t="str">
        <f>IF($A144="N/A"," ",IF(OR(Dayrun=1,Dayrun=4,Dayrun=5,Dayrun=7,Dayrun=8,Dayrun=10,Dayrun=11),MAX(0,(_xll.xSPRDOPT(L144,($E144-'Pricing Inputs'!$X179*$D144),$CV144,0,($CQ144+IF(Smile=TRUE,VLOOKUP(MAX(-5,$H144-L144),Volsmile,2),0)),$CT144,$CU144,($A144-DateToday)+15,ABS(Option-2),0)-U144)),0))</f>
        <v xml:space="preserve"> </v>
      </c>
      <c r="AE144" s="351" t="str">
        <f>IF($A144="N/A"," ",IF(OR(Dayrun=1,Dayrun=7,Dayrun=8,Dayrun=10,Dayrun=11),MAX(0,(_xll.xSPRDOPT(M144,($E144-'Pricing Inputs'!$X179*$D144),$CV144,0,($CQ144+IF(Smile=TRUE,VLOOKUP(MAX(-5,$H144-M144),Volsmile,2),0)),$CT144,$CU144,($A144-DateToday)+15,ABS(Option-2),0)-V144)),0))</f>
        <v xml:space="preserve"> </v>
      </c>
      <c r="AF144" s="351" t="str">
        <f>IF($A144="N/A"," ",IF(OR(Dayrun&lt;=2,Dayrun&gt;=10),IF(OffPeakEx=TRUE,MAX(0,(_xll.xSPRDOPT(N144,($E144-'Pricing Inputs'!$X179*$D144),$CV144,0,($CQ144+IF(Smile=TRUE,VLOOKUP(MAX(-5,$H144-N144),Volsmile,2),0)),$CT144,$CU144,($A144-DateToday)+15,ABS(Option-2),0)-W144)),0),0))</f>
        <v xml:space="preserve"> </v>
      </c>
      <c r="AG144" s="351" t="str">
        <f>IF($A144="N/A"," ",IF(OR(Dayrun=1,Dayrun=5,Dayrun=8,Dayrun=11),MAX(0,(_xll.xSPRDOPT(O144,($E144-'Pricing Inputs'!$X179*$D144),$CV144,0,($CQ144+IF(Smile=TRUE,VLOOKUP(MAX(-5,$H144-O144),Volsmile,2),0)),$CT144,$CU144,($A144-DateToday)+15,ABS(Option-2),0)-X144)),0))</f>
        <v xml:space="preserve"> </v>
      </c>
      <c r="AH144" s="351" t="str">
        <f>IF($A144="N/A"," ",IF(OR(Dayrun=1,Dayrun=8,Dayrun=11),MAX(0,(_xll.xSPRDOPT(P144,($E144-'Pricing Inputs'!$X179*$D144),$CV144,0,($CQ144+IF(Smile=TRUE,VLOOKUP(MAX(-5,$H144-P144),Volsmile,2),0)),$CT144,$CU144,($A144-DateToday)+15,ABS(Option-2),0)-Y144)),0))</f>
        <v xml:space="preserve"> </v>
      </c>
      <c r="AI144" s="351" t="str">
        <f>IF($A144="N/A"," ",IF(OR(Dayrun&lt;=2,Dayrun&gt;=11),IF(OffPeakEx=TRUE,MAX(0,(_xll.xSPRDOPT(Q144,($E144-'Pricing Inputs'!$X179*$D144),$CV144,0,($CQ144+IF(Smile=TRUE,VLOOKUP(MAX(-5,$H144-Q144),Volsmile,2),0)),$CT144,$CU144,($A144-DateToday)+15,ABS(Option-2),0)-Z144)),0),0))</f>
        <v xml:space="preserve"> </v>
      </c>
      <c r="AJ144" s="355" t="str">
        <f t="shared" si="238"/>
        <v xml:space="preserve"> </v>
      </c>
      <c r="AK144" s="356" t="str">
        <f t="shared" si="239"/>
        <v xml:space="preserve"> </v>
      </c>
      <c r="AL144" s="356" t="str">
        <f t="shared" si="240"/>
        <v xml:space="preserve"> </v>
      </c>
      <c r="AM144" s="356" t="str">
        <f t="shared" si="241"/>
        <v xml:space="preserve"> </v>
      </c>
      <c r="AN144" s="356" t="str">
        <f t="shared" si="242"/>
        <v xml:space="preserve"> </v>
      </c>
      <c r="AO144" s="356" t="str">
        <f t="shared" si="243"/>
        <v xml:space="preserve"> </v>
      </c>
      <c r="AP144" s="356" t="str">
        <f t="shared" si="244"/>
        <v xml:space="preserve"> </v>
      </c>
      <c r="AQ144" s="356" t="str">
        <f t="shared" si="245"/>
        <v xml:space="preserve"> </v>
      </c>
      <c r="AR144" s="357" t="str">
        <f t="shared" si="246"/>
        <v xml:space="preserve"> </v>
      </c>
      <c r="AS144" s="364" t="str">
        <f t="shared" si="247"/>
        <v xml:space="preserve"> </v>
      </c>
      <c r="AT144" s="364" t="str">
        <f t="shared" si="248"/>
        <v xml:space="preserve"> </v>
      </c>
      <c r="AU144" s="364" t="str">
        <f t="shared" si="249"/>
        <v xml:space="preserve"> </v>
      </c>
      <c r="AV144" s="364" t="str">
        <f t="shared" si="250"/>
        <v xml:space="preserve"> </v>
      </c>
      <c r="AW144" s="364" t="str">
        <f t="shared" si="251"/>
        <v xml:space="preserve"> </v>
      </c>
      <c r="AX144" s="364" t="str">
        <f t="shared" si="252"/>
        <v xml:space="preserve"> </v>
      </c>
      <c r="AY144" s="364" t="str">
        <f t="shared" si="253"/>
        <v xml:space="preserve"> </v>
      </c>
      <c r="AZ144" s="364" t="str">
        <f t="shared" si="254"/>
        <v xml:space="preserve"> </v>
      </c>
      <c r="BA144" s="365" t="str">
        <f t="shared" si="255"/>
        <v xml:space="preserve"> </v>
      </c>
      <c r="BB144" s="461" t="str">
        <f>IF($A144="N/A"," ",IF(Dayrun&gt;=3,(MAX(0,(_xll.xSPRDOPT(I144,($E144-'Pricing Inputs'!$X179*$D144),$CV144,0,($CN144+IF(Smile=TRUE,VLOOKUP(MAX(-5,$H144-I144),Volsmile,2),0)),$CT144,$CU144,($A144-DateToday)+15,ABS(Option-2),1)*DE144*8))),0))</f>
        <v xml:space="preserve"> </v>
      </c>
      <c r="BC144" s="460" t="str">
        <f>IF($A144="N/A"," ",IF(Dayrun&gt;=6,MAX(0,(_xll.xSPRDOPT(J144,($E144-'Pricing Inputs'!$X179*$D144),$CV144,0,($CN144+IF(Smile=TRUE,VLOOKUP(MAX(-5,$H144-J144),Volsmile,2),0)),$CT144,$CU144,($A144-DateToday)+15,ABS(Option-2),1)*DE144*8)),0))</f>
        <v xml:space="preserve"> </v>
      </c>
      <c r="BD144" s="460" t="str">
        <f>IF($A144="N/A"," ",IF(OR(Dayrun&lt;=2,Dayrun&gt;=9),IF(OffPeakEx=TRUE,MAX(0,(_xll.xSPRDOPT(K144,($E144-'Pricing Inputs'!$X179*$D144),$CV144,0,($CQ144+IF(Smile=TRUE,VLOOKUP(MAX(-5,$H144-K144),Volsmile,2),0)),$CT144,$CU144,($A144-DateToday)+15,ABS(Option-2),1)*DE144*8)),0),0))</f>
        <v xml:space="preserve"> </v>
      </c>
      <c r="BE144" s="460" t="str">
        <f>IF($A144="N/A"," ",IF(OR(Dayrun=1,Dayrun=4,Dayrun=5,Dayrun=7,Dayrun=8,Dayrun=10,Dayrun=11),MAX(0,(_xll.xSPRDOPT(L144,($E144-'Pricing Inputs'!$X179*$D144),$CV144,0,($CQ144+IF(Smile=TRUE,VLOOKUP(MAX(-5,$H144-L144),Volsmile,2),0)),$CT144,$CU144,($A144-DateToday)+15,ABS(Option-2),1)*DF144*8)),0))</f>
        <v xml:space="preserve"> </v>
      </c>
      <c r="BF144" s="460" t="str">
        <f>IF($A144="N/A"," ",IF(OR(Dayrun=1,Dayrun=7,Dayrun=8,Dayrun=10,Dayrun=11),MAX(0,(_xll.xSPRDOPT(M144,($E144-'Pricing Inputs'!$X179*$D144),$CV144,0,($CQ144+IF(Smile=TRUE,VLOOKUP(MAX(-5,$H144-M144),Volsmile,2),0)),$CT144,$CU144,($A144-DateToday)+15,ABS(Option-2),1)*DF144*8)),0))</f>
        <v xml:space="preserve"> </v>
      </c>
      <c r="BG144" s="460" t="str">
        <f>IF($A144="N/A"," ",IF(OR(Dayrun&lt;=2,Dayrun&gt;=10),IF(OffPeakEx=TRUE,MAX(0,(_xll.xSPRDOPT(N144,($E144-'Pricing Inputs'!$X179*$D144),$CV144,0,($CQ144+IF(Smile=TRUE,VLOOKUP(MAX(-5,$H144-N144),Volsmile,2),0)),$CT144,$CU144,($A144-DateToday)+15,ABS(Option-2),1)*DF144*8)),0),0))</f>
        <v xml:space="preserve"> </v>
      </c>
      <c r="BH144" s="460" t="str">
        <f>IF($A144="N/A"," ",IF(OR(Dayrun=1,Dayrun=5,Dayrun=8,Dayrun=11),MAX(0,(_xll.xSPRDOPT(O144,($E144-'Pricing Inputs'!$X179*$D144),$CV144,0,($CQ144+IF(Smile=TRUE,VLOOKUP(MAX(-5,$H144-O144),Volsmile,2),0)),$CT144,$CU144,($A144-DateToday)+15,ABS(Option-2),1)*DG144*8)),0))</f>
        <v xml:space="preserve"> </v>
      </c>
      <c r="BI144" s="460" t="str">
        <f>IF($A144="N/A"," ",IF(OR(Dayrun=1,Dayrun=8,Dayrun=11),MAX(0,(_xll.xSPRDOPT(P144,($E144-'Pricing Inputs'!$X179*$D144),$CV144,0,($CQ144+IF(Smile=TRUE,VLOOKUP(MAX(-5,$H144-P144),Volsmile,2),0)),$CT144,$CU144,($A144-DateToday)+15,ABS(Option-2),1)*DG144*8)),0))</f>
        <v xml:space="preserve"> </v>
      </c>
      <c r="BJ144" s="462" t="str">
        <f>IF($A144="N/A"," ",IF(OR(Dayrun&lt;=2,Dayrun&gt;=11),IF(OffPeakEx=TRUE,MAX(0,(_xll.xSPRDOPT(Q144,($E144-'Pricing Inputs'!$X179*$D144),$CV144,0,($CQ144+IF(Smile=TRUE,VLOOKUP(MAX(-5,$H144-Q144),Volsmile,2),0)),$CT144,$CU144,($A144-DateToday)+15,ABS(Option-2),1)*DG144*8)),0),0))</f>
        <v xml:space="preserve"> </v>
      </c>
      <c r="BK144" s="358" t="str">
        <f t="shared" si="182"/>
        <v xml:space="preserve"> </v>
      </c>
      <c r="BL144" s="359" t="str">
        <f t="shared" si="183"/>
        <v xml:space="preserve"> </v>
      </c>
      <c r="BM144" s="359" t="str">
        <f t="shared" si="184"/>
        <v xml:space="preserve"> </v>
      </c>
      <c r="BN144" s="359" t="str">
        <f t="shared" si="185"/>
        <v xml:space="preserve"> </v>
      </c>
      <c r="BO144" s="359" t="str">
        <f t="shared" si="186"/>
        <v xml:space="preserve"> </v>
      </c>
      <c r="BP144" s="359" t="str">
        <f t="shared" si="187"/>
        <v xml:space="preserve"> </v>
      </c>
      <c r="BQ144" s="359" t="str">
        <f t="shared" si="188"/>
        <v xml:space="preserve"> </v>
      </c>
      <c r="BR144" s="359" t="str">
        <f t="shared" si="189"/>
        <v xml:space="preserve"> </v>
      </c>
      <c r="BS144" s="360" t="str">
        <f t="shared" si="190"/>
        <v xml:space="preserve"> </v>
      </c>
      <c r="BT144" s="361" t="str">
        <f t="shared" si="191"/>
        <v xml:space="preserve"> </v>
      </c>
      <c r="BU144" s="362" t="str">
        <f t="shared" si="192"/>
        <v xml:space="preserve"> </v>
      </c>
      <c r="BV144" s="362" t="str">
        <f t="shared" si="193"/>
        <v xml:space="preserve"> </v>
      </c>
      <c r="BW144" s="362" t="str">
        <f t="shared" si="194"/>
        <v xml:space="preserve"> </v>
      </c>
      <c r="BX144" s="362" t="str">
        <f t="shared" si="195"/>
        <v xml:space="preserve"> </v>
      </c>
      <c r="BY144" s="362" t="str">
        <f t="shared" si="196"/>
        <v xml:space="preserve"> </v>
      </c>
      <c r="BZ144" s="362" t="str">
        <f t="shared" si="197"/>
        <v xml:space="preserve"> </v>
      </c>
      <c r="CA144" s="362" t="str">
        <f t="shared" si="198"/>
        <v xml:space="preserve"> </v>
      </c>
      <c r="CB144" s="363" t="str">
        <f t="shared" si="199"/>
        <v xml:space="preserve"> </v>
      </c>
      <c r="CC144" s="366" t="str">
        <f t="shared" si="200"/>
        <v xml:space="preserve"> </v>
      </c>
      <c r="CD144" s="367" t="str">
        <f t="shared" si="201"/>
        <v xml:space="preserve"> </v>
      </c>
      <c r="CE144" s="367" t="str">
        <f t="shared" si="202"/>
        <v xml:space="preserve"> </v>
      </c>
      <c r="CF144" s="367" t="str">
        <f t="shared" si="203"/>
        <v xml:space="preserve"> </v>
      </c>
      <c r="CG144" s="367" t="str">
        <f t="shared" si="204"/>
        <v xml:space="preserve"> </v>
      </c>
      <c r="CH144" s="367" t="str">
        <f t="shared" si="205"/>
        <v xml:space="preserve"> </v>
      </c>
      <c r="CI144" s="367" t="str">
        <f t="shared" si="206"/>
        <v xml:space="preserve"> </v>
      </c>
      <c r="CJ144" s="367" t="str">
        <f t="shared" si="207"/>
        <v xml:space="preserve"> </v>
      </c>
      <c r="CK144" s="368" t="str">
        <f t="shared" si="208"/>
        <v xml:space="preserve"> </v>
      </c>
      <c r="CL144" s="369" t="str">
        <f t="shared" si="209"/>
        <v xml:space="preserve"> </v>
      </c>
      <c r="CM144" s="370" t="str">
        <f t="shared" si="256"/>
        <v xml:space="preserve"> </v>
      </c>
      <c r="CN144" s="370" t="str">
        <f t="shared" si="257"/>
        <v xml:space="preserve"> </v>
      </c>
      <c r="CO144" s="370" t="str">
        <f t="shared" si="258"/>
        <v xml:space="preserve"> </v>
      </c>
      <c r="CP144" s="370" t="str">
        <f t="shared" si="259"/>
        <v xml:space="preserve"> </v>
      </c>
      <c r="CQ144" s="370" t="str">
        <f t="shared" si="260"/>
        <v xml:space="preserve"> </v>
      </c>
      <c r="CR144" s="370" t="str">
        <f t="shared" si="210"/>
        <v xml:space="preserve"> </v>
      </c>
      <c r="CS144" s="370" t="str">
        <f t="shared" si="211"/>
        <v xml:space="preserve"> </v>
      </c>
      <c r="CT144" s="370" t="str">
        <f t="shared" si="212"/>
        <v xml:space="preserve"> </v>
      </c>
      <c r="CU144" s="370" t="str">
        <f>IF($A144="N/A"," ",IF('Pricing Inputs'!$AR$23=TRUE,Inputs!$S$22,VLOOKUP($A144,CorrelationTable,2,FALSE)))</f>
        <v xml:space="preserve"> </v>
      </c>
      <c r="CV144" s="371" t="str">
        <f>IF($A144="N/A"," ",F144+G144+(D144*('Pricing Inputs'!X179)))</f>
        <v xml:space="preserve"> </v>
      </c>
      <c r="CW144" s="372" t="str">
        <f>IF($A144="N/A"," ",IF(PV=1,0,'Pricing Inputs'!Y179))</f>
        <v xml:space="preserve"> </v>
      </c>
      <c r="CX144" s="373" t="str">
        <f t="shared" si="213"/>
        <v xml:space="preserve"> </v>
      </c>
      <c r="CY144" s="417" t="str">
        <f>IF($A144="N/A"," ",(IF(MONTH(A144)&gt;=4,IF(MONTH(A144)&lt;=10,Inputs!$S$26,Inputs!$S$27),Inputs!$S$27))*$CX144)</f>
        <v xml:space="preserve"> </v>
      </c>
      <c r="CZ144" s="374" t="str">
        <f t="shared" si="261"/>
        <v xml:space="preserve"> </v>
      </c>
      <c r="DA144" s="446" t="str">
        <f t="shared" si="262"/>
        <v xml:space="preserve"> </v>
      </c>
      <c r="DB144" s="375" t="str">
        <f t="shared" si="263"/>
        <v xml:space="preserve"> </v>
      </c>
      <c r="DC144" s="375" t="str">
        <f t="shared" si="264"/>
        <v xml:space="preserve"> </v>
      </c>
      <c r="DD144" s="376" t="str">
        <f t="shared" si="265"/>
        <v xml:space="preserve"> </v>
      </c>
      <c r="DE144" s="377" t="str">
        <f t="shared" si="266"/>
        <v xml:space="preserve"> </v>
      </c>
      <c r="DF144" s="378" t="str">
        <f t="shared" si="267"/>
        <v xml:space="preserve"> </v>
      </c>
      <c r="DG144" s="379" t="str">
        <f t="shared" si="268"/>
        <v xml:space="preserve"> </v>
      </c>
      <c r="DH144" s="380" t="str">
        <f>IF($A144="N/A"," ",IF(Option=1,$D144*Inputs!$S$15*SUM(AS144:BA144),0))</f>
        <v xml:space="preserve"> </v>
      </c>
      <c r="DI144" s="381" t="str">
        <f>IF($A144="N/A"," ",IF(Option=1,$D144*Inputs!$S$16*SUM(AS144:BA144),0))</f>
        <v xml:space="preserve"> </v>
      </c>
      <c r="DJ144" s="463" t="str">
        <f t="shared" si="269"/>
        <v xml:space="preserve"> </v>
      </c>
      <c r="DK144" s="463" t="str">
        <f t="shared" si="270"/>
        <v xml:space="preserve"> </v>
      </c>
      <c r="DL144" s="463" t="str">
        <f t="shared" si="271"/>
        <v xml:space="preserve"> </v>
      </c>
      <c r="DM144" s="463" t="str">
        <f t="shared" si="272"/>
        <v xml:space="preserve"> </v>
      </c>
    </row>
    <row r="145" spans="1:117" x14ac:dyDescent="0.2">
      <c r="A145" s="343" t="str">
        <f>IF(A144="N/A","N/A",IF(EDATE(A144,1)&gt;Inputs!$S$5,"N/A",EDATE(A144,1)))</f>
        <v>N/A</v>
      </c>
      <c r="B145" s="344" t="str">
        <f t="shared" si="214"/>
        <v xml:space="preserve"> </v>
      </c>
      <c r="C145" s="345" t="str">
        <f t="shared" si="215"/>
        <v xml:space="preserve"> </v>
      </c>
      <c r="D145" s="346" t="str">
        <f t="shared" si="216"/>
        <v xml:space="preserve"> </v>
      </c>
      <c r="E145" s="347" t="str">
        <f t="shared" si="217"/>
        <v xml:space="preserve"> </v>
      </c>
      <c r="F145" s="348" t="str">
        <f t="shared" si="218"/>
        <v xml:space="preserve"> </v>
      </c>
      <c r="G145" s="348" t="str">
        <f>IF(A145="N/A"," ",Perstart/VLOOKUP(Dayrun,'Pricing Inputs'!$AQ$4:$AS$14,3)/(CY145/CX145))</f>
        <v xml:space="preserve"> </v>
      </c>
      <c r="H145" s="349" t="str">
        <f t="shared" si="219"/>
        <v xml:space="preserve"> </v>
      </c>
      <c r="I145" s="350" t="str">
        <f t="shared" si="220"/>
        <v xml:space="preserve"> </v>
      </c>
      <c r="J145" s="351" t="str">
        <f t="shared" si="221"/>
        <v xml:space="preserve"> </v>
      </c>
      <c r="K145" s="351" t="str">
        <f t="shared" si="222"/>
        <v xml:space="preserve"> </v>
      </c>
      <c r="L145" s="351" t="str">
        <f t="shared" si="223"/>
        <v xml:space="preserve"> </v>
      </c>
      <c r="M145" s="351" t="str">
        <f t="shared" si="224"/>
        <v xml:space="preserve"> </v>
      </c>
      <c r="N145" s="351" t="str">
        <f t="shared" si="225"/>
        <v xml:space="preserve"> </v>
      </c>
      <c r="O145" s="351" t="str">
        <f t="shared" si="226"/>
        <v xml:space="preserve"> </v>
      </c>
      <c r="P145" s="351" t="str">
        <f t="shared" si="227"/>
        <v xml:space="preserve"> </v>
      </c>
      <c r="Q145" s="352" t="str">
        <f t="shared" si="228"/>
        <v xml:space="preserve"> </v>
      </c>
      <c r="R145" s="353" t="str">
        <f t="shared" si="229"/>
        <v xml:space="preserve"> </v>
      </c>
      <c r="S145" s="347" t="str">
        <f t="shared" si="230"/>
        <v xml:space="preserve"> </v>
      </c>
      <c r="T145" s="347" t="str">
        <f t="shared" si="231"/>
        <v xml:space="preserve"> </v>
      </c>
      <c r="U145" s="347" t="str">
        <f t="shared" si="232"/>
        <v xml:space="preserve"> </v>
      </c>
      <c r="V145" s="347" t="str">
        <f t="shared" si="233"/>
        <v xml:space="preserve"> </v>
      </c>
      <c r="W145" s="347" t="str">
        <f t="shared" si="234"/>
        <v xml:space="preserve"> </v>
      </c>
      <c r="X145" s="347" t="str">
        <f t="shared" si="235"/>
        <v xml:space="preserve"> </v>
      </c>
      <c r="Y145" s="347" t="str">
        <f t="shared" si="236"/>
        <v xml:space="preserve"> </v>
      </c>
      <c r="Z145" s="354" t="str">
        <f t="shared" si="237"/>
        <v xml:space="preserve"> </v>
      </c>
      <c r="AA145" s="350" t="str">
        <f>IF($A145="N/A"," ",IF(Dayrun&gt;=3,(MAX(0,(_xll.xSPRDOPT(I145,($E145-'Pricing Inputs'!$X180*$D145),$CV145,0,($CN145+IF(Smile=TRUE,VLOOKUP(MAX(-5,$H145-I145),Volsmile,2),0)),$CT145,$CU145,($A145-DateToday)+15,ABS(Option-2),0)-R145))),0))</f>
        <v xml:space="preserve"> </v>
      </c>
      <c r="AB145" s="351" t="str">
        <f>IF($A145="N/A"," ",IF(Dayrun&gt;=6,MAX(0,(_xll.xSPRDOPT(J145,($E145-'Pricing Inputs'!$X180*$D145),$CV145,0,($CN145+IF(Smile=TRUE,VLOOKUP(MAX(-5,$H145-J145),Volsmile,2),0)),$CT145,$CU145,($A145-DateToday)+15,ABS(Option-2),0)-S145)),0))</f>
        <v xml:space="preserve"> </v>
      </c>
      <c r="AC145" s="351" t="str">
        <f>IF($A145="N/A"," ",IF(OR(Dayrun&lt;=2,Dayrun&gt;=9),IF(OffPeakEx=TRUE,MAX(0,(_xll.xSPRDOPT(K145,($E145-'Pricing Inputs'!$X180*$D145),$CV145,0,($CQ145+IF(Smile=TRUE,VLOOKUP(MAX(-5,$H145-K145),Volsmile,2),0)),$CT145,$CU145,($A145-DateToday)+15,ABS(Option-2),0)-T145)),0),0))</f>
        <v xml:space="preserve"> </v>
      </c>
      <c r="AD145" s="351" t="str">
        <f>IF($A145="N/A"," ",IF(OR(Dayrun=1,Dayrun=4,Dayrun=5,Dayrun=7,Dayrun=8,Dayrun=10,Dayrun=11),MAX(0,(_xll.xSPRDOPT(L145,($E145-'Pricing Inputs'!$X180*$D145),$CV145,0,($CQ145+IF(Smile=TRUE,VLOOKUP(MAX(-5,$H145-L145),Volsmile,2),0)),$CT145,$CU145,($A145-DateToday)+15,ABS(Option-2),0)-U145)),0))</f>
        <v xml:space="preserve"> </v>
      </c>
      <c r="AE145" s="351" t="str">
        <f>IF($A145="N/A"," ",IF(OR(Dayrun=1,Dayrun=7,Dayrun=8,Dayrun=10,Dayrun=11),MAX(0,(_xll.xSPRDOPT(M145,($E145-'Pricing Inputs'!$X180*$D145),$CV145,0,($CQ145+IF(Smile=TRUE,VLOOKUP(MAX(-5,$H145-M145),Volsmile,2),0)),$CT145,$CU145,($A145-DateToday)+15,ABS(Option-2),0)-V145)),0))</f>
        <v xml:space="preserve"> </v>
      </c>
      <c r="AF145" s="351" t="str">
        <f>IF($A145="N/A"," ",IF(OR(Dayrun&lt;=2,Dayrun&gt;=10),IF(OffPeakEx=TRUE,MAX(0,(_xll.xSPRDOPT(N145,($E145-'Pricing Inputs'!$X180*$D145),$CV145,0,($CQ145+IF(Smile=TRUE,VLOOKUP(MAX(-5,$H145-N145),Volsmile,2),0)),$CT145,$CU145,($A145-DateToday)+15,ABS(Option-2),0)-W145)),0),0))</f>
        <v xml:space="preserve"> </v>
      </c>
      <c r="AG145" s="351" t="str">
        <f>IF($A145="N/A"," ",IF(OR(Dayrun=1,Dayrun=5,Dayrun=8,Dayrun=11),MAX(0,(_xll.xSPRDOPT(O145,($E145-'Pricing Inputs'!$X180*$D145),$CV145,0,($CQ145+IF(Smile=TRUE,VLOOKUP(MAX(-5,$H145-O145),Volsmile,2),0)),$CT145,$CU145,($A145-DateToday)+15,ABS(Option-2),0)-X145)),0))</f>
        <v xml:space="preserve"> </v>
      </c>
      <c r="AH145" s="351" t="str">
        <f>IF($A145="N/A"," ",IF(OR(Dayrun=1,Dayrun=8,Dayrun=11),MAX(0,(_xll.xSPRDOPT(P145,($E145-'Pricing Inputs'!$X180*$D145),$CV145,0,($CQ145+IF(Smile=TRUE,VLOOKUP(MAX(-5,$H145-P145),Volsmile,2),0)),$CT145,$CU145,($A145-DateToday)+15,ABS(Option-2),0)-Y145)),0))</f>
        <v xml:space="preserve"> </v>
      </c>
      <c r="AI145" s="351" t="str">
        <f>IF($A145="N/A"," ",IF(OR(Dayrun&lt;=2,Dayrun&gt;=11),IF(OffPeakEx=TRUE,MAX(0,(_xll.xSPRDOPT(Q145,($E145-'Pricing Inputs'!$X180*$D145),$CV145,0,($CQ145+IF(Smile=TRUE,VLOOKUP(MAX(-5,$H145-Q145),Volsmile,2),0)),$CT145,$CU145,($A145-DateToday)+15,ABS(Option-2),0)-Z145)),0),0))</f>
        <v xml:space="preserve"> </v>
      </c>
      <c r="AJ145" s="355" t="str">
        <f t="shared" si="238"/>
        <v xml:space="preserve"> </v>
      </c>
      <c r="AK145" s="356" t="str">
        <f t="shared" si="239"/>
        <v xml:space="preserve"> </v>
      </c>
      <c r="AL145" s="356" t="str">
        <f t="shared" si="240"/>
        <v xml:space="preserve"> </v>
      </c>
      <c r="AM145" s="356" t="str">
        <f t="shared" si="241"/>
        <v xml:space="preserve"> </v>
      </c>
      <c r="AN145" s="356" t="str">
        <f t="shared" si="242"/>
        <v xml:space="preserve"> </v>
      </c>
      <c r="AO145" s="356" t="str">
        <f t="shared" si="243"/>
        <v xml:space="preserve"> </v>
      </c>
      <c r="AP145" s="356" t="str">
        <f t="shared" si="244"/>
        <v xml:space="preserve"> </v>
      </c>
      <c r="AQ145" s="356" t="str">
        <f t="shared" si="245"/>
        <v xml:space="preserve"> </v>
      </c>
      <c r="AR145" s="357" t="str">
        <f t="shared" si="246"/>
        <v xml:space="preserve"> </v>
      </c>
      <c r="AS145" s="364" t="str">
        <f t="shared" si="247"/>
        <v xml:space="preserve"> </v>
      </c>
      <c r="AT145" s="364" t="str">
        <f t="shared" si="248"/>
        <v xml:space="preserve"> </v>
      </c>
      <c r="AU145" s="364" t="str">
        <f t="shared" si="249"/>
        <v xml:space="preserve"> </v>
      </c>
      <c r="AV145" s="364" t="str">
        <f t="shared" si="250"/>
        <v xml:space="preserve"> </v>
      </c>
      <c r="AW145" s="364" t="str">
        <f t="shared" si="251"/>
        <v xml:space="preserve"> </v>
      </c>
      <c r="AX145" s="364" t="str">
        <f t="shared" si="252"/>
        <v xml:space="preserve"> </v>
      </c>
      <c r="AY145" s="364" t="str">
        <f t="shared" si="253"/>
        <v xml:space="preserve"> </v>
      </c>
      <c r="AZ145" s="364" t="str">
        <f t="shared" si="254"/>
        <v xml:space="preserve"> </v>
      </c>
      <c r="BA145" s="365" t="str">
        <f t="shared" si="255"/>
        <v xml:space="preserve"> </v>
      </c>
      <c r="BB145" s="461" t="str">
        <f>IF($A145="N/A"," ",IF(Dayrun&gt;=3,(MAX(0,(_xll.xSPRDOPT(I145,($E145-'Pricing Inputs'!$X180*$D145),$CV145,0,($CN145+IF(Smile=TRUE,VLOOKUP(MAX(-5,$H145-I145),Volsmile,2),0)),$CT145,$CU145,($A145-DateToday)+15,ABS(Option-2),1)*DE145*8))),0))</f>
        <v xml:space="preserve"> </v>
      </c>
      <c r="BC145" s="460" t="str">
        <f>IF($A145="N/A"," ",IF(Dayrun&gt;=6,MAX(0,(_xll.xSPRDOPT(J145,($E145-'Pricing Inputs'!$X180*$D145),$CV145,0,($CN145+IF(Smile=TRUE,VLOOKUP(MAX(-5,$H145-J145),Volsmile,2),0)),$CT145,$CU145,($A145-DateToday)+15,ABS(Option-2),1)*DE145*8)),0))</f>
        <v xml:space="preserve"> </v>
      </c>
      <c r="BD145" s="460" t="str">
        <f>IF($A145="N/A"," ",IF(OR(Dayrun&lt;=2,Dayrun&gt;=9),IF(OffPeakEx=TRUE,MAX(0,(_xll.xSPRDOPT(K145,($E145-'Pricing Inputs'!$X180*$D145),$CV145,0,($CQ145+IF(Smile=TRUE,VLOOKUP(MAX(-5,$H145-K145),Volsmile,2),0)),$CT145,$CU145,($A145-DateToday)+15,ABS(Option-2),1)*DE145*8)),0),0))</f>
        <v xml:space="preserve"> </v>
      </c>
      <c r="BE145" s="460" t="str">
        <f>IF($A145="N/A"," ",IF(OR(Dayrun=1,Dayrun=4,Dayrun=5,Dayrun=7,Dayrun=8,Dayrun=10,Dayrun=11),MAX(0,(_xll.xSPRDOPT(L145,($E145-'Pricing Inputs'!$X180*$D145),$CV145,0,($CQ145+IF(Smile=TRUE,VLOOKUP(MAX(-5,$H145-L145),Volsmile,2),0)),$CT145,$CU145,($A145-DateToday)+15,ABS(Option-2),1)*DF145*8)),0))</f>
        <v xml:space="preserve"> </v>
      </c>
      <c r="BF145" s="460" t="str">
        <f>IF($A145="N/A"," ",IF(OR(Dayrun=1,Dayrun=7,Dayrun=8,Dayrun=10,Dayrun=11),MAX(0,(_xll.xSPRDOPT(M145,($E145-'Pricing Inputs'!$X180*$D145),$CV145,0,($CQ145+IF(Smile=TRUE,VLOOKUP(MAX(-5,$H145-M145),Volsmile,2),0)),$CT145,$CU145,($A145-DateToday)+15,ABS(Option-2),1)*DF145*8)),0))</f>
        <v xml:space="preserve"> </v>
      </c>
      <c r="BG145" s="460" t="str">
        <f>IF($A145="N/A"," ",IF(OR(Dayrun&lt;=2,Dayrun&gt;=10),IF(OffPeakEx=TRUE,MAX(0,(_xll.xSPRDOPT(N145,($E145-'Pricing Inputs'!$X180*$D145),$CV145,0,($CQ145+IF(Smile=TRUE,VLOOKUP(MAX(-5,$H145-N145),Volsmile,2),0)),$CT145,$CU145,($A145-DateToday)+15,ABS(Option-2),1)*DF145*8)),0),0))</f>
        <v xml:space="preserve"> </v>
      </c>
      <c r="BH145" s="460" t="str">
        <f>IF($A145="N/A"," ",IF(OR(Dayrun=1,Dayrun=5,Dayrun=8,Dayrun=11),MAX(0,(_xll.xSPRDOPT(O145,($E145-'Pricing Inputs'!$X180*$D145),$CV145,0,($CQ145+IF(Smile=TRUE,VLOOKUP(MAX(-5,$H145-O145),Volsmile,2),0)),$CT145,$CU145,($A145-DateToday)+15,ABS(Option-2),1)*DG145*8)),0))</f>
        <v xml:space="preserve"> </v>
      </c>
      <c r="BI145" s="460" t="str">
        <f>IF($A145="N/A"," ",IF(OR(Dayrun=1,Dayrun=8,Dayrun=11),MAX(0,(_xll.xSPRDOPT(P145,($E145-'Pricing Inputs'!$X180*$D145),$CV145,0,($CQ145+IF(Smile=TRUE,VLOOKUP(MAX(-5,$H145-P145),Volsmile,2),0)),$CT145,$CU145,($A145-DateToday)+15,ABS(Option-2),1)*DG145*8)),0))</f>
        <v xml:space="preserve"> </v>
      </c>
      <c r="BJ145" s="462" t="str">
        <f>IF($A145="N/A"," ",IF(OR(Dayrun&lt;=2,Dayrun&gt;=11),IF(OffPeakEx=TRUE,MAX(0,(_xll.xSPRDOPT(Q145,($E145-'Pricing Inputs'!$X180*$D145),$CV145,0,($CQ145+IF(Smile=TRUE,VLOOKUP(MAX(-5,$H145-Q145),Volsmile,2),0)),$CT145,$CU145,($A145-DateToday)+15,ABS(Option-2),1)*DG145*8)),0),0))</f>
        <v xml:space="preserve"> </v>
      </c>
      <c r="BK145" s="358" t="str">
        <f t="shared" si="182"/>
        <v xml:space="preserve"> </v>
      </c>
      <c r="BL145" s="359" t="str">
        <f t="shared" si="183"/>
        <v xml:space="preserve"> </v>
      </c>
      <c r="BM145" s="359" t="str">
        <f t="shared" si="184"/>
        <v xml:space="preserve"> </v>
      </c>
      <c r="BN145" s="359" t="str">
        <f t="shared" si="185"/>
        <v xml:space="preserve"> </v>
      </c>
      <c r="BO145" s="359" t="str">
        <f t="shared" si="186"/>
        <v xml:space="preserve"> </v>
      </c>
      <c r="BP145" s="359" t="str">
        <f t="shared" si="187"/>
        <v xml:space="preserve"> </v>
      </c>
      <c r="BQ145" s="359" t="str">
        <f t="shared" si="188"/>
        <v xml:space="preserve"> </v>
      </c>
      <c r="BR145" s="359" t="str">
        <f t="shared" si="189"/>
        <v xml:space="preserve"> </v>
      </c>
      <c r="BS145" s="360" t="str">
        <f t="shared" si="190"/>
        <v xml:space="preserve"> </v>
      </c>
      <c r="BT145" s="361" t="str">
        <f t="shared" si="191"/>
        <v xml:space="preserve"> </v>
      </c>
      <c r="BU145" s="362" t="str">
        <f t="shared" si="192"/>
        <v xml:space="preserve"> </v>
      </c>
      <c r="BV145" s="362" t="str">
        <f t="shared" si="193"/>
        <v xml:space="preserve"> </v>
      </c>
      <c r="BW145" s="362" t="str">
        <f t="shared" si="194"/>
        <v xml:space="preserve"> </v>
      </c>
      <c r="BX145" s="362" t="str">
        <f t="shared" si="195"/>
        <v xml:space="preserve"> </v>
      </c>
      <c r="BY145" s="362" t="str">
        <f t="shared" si="196"/>
        <v xml:space="preserve"> </v>
      </c>
      <c r="BZ145" s="362" t="str">
        <f t="shared" si="197"/>
        <v xml:space="preserve"> </v>
      </c>
      <c r="CA145" s="362" t="str">
        <f t="shared" si="198"/>
        <v xml:space="preserve"> </v>
      </c>
      <c r="CB145" s="363" t="str">
        <f t="shared" si="199"/>
        <v xml:space="preserve"> </v>
      </c>
      <c r="CC145" s="366" t="str">
        <f t="shared" si="200"/>
        <v xml:space="preserve"> </v>
      </c>
      <c r="CD145" s="367" t="str">
        <f t="shared" si="201"/>
        <v xml:space="preserve"> </v>
      </c>
      <c r="CE145" s="367" t="str">
        <f t="shared" si="202"/>
        <v xml:space="preserve"> </v>
      </c>
      <c r="CF145" s="367" t="str">
        <f t="shared" si="203"/>
        <v xml:space="preserve"> </v>
      </c>
      <c r="CG145" s="367" t="str">
        <f t="shared" si="204"/>
        <v xml:space="preserve"> </v>
      </c>
      <c r="CH145" s="367" t="str">
        <f t="shared" si="205"/>
        <v xml:space="preserve"> </v>
      </c>
      <c r="CI145" s="367" t="str">
        <f t="shared" si="206"/>
        <v xml:space="preserve"> </v>
      </c>
      <c r="CJ145" s="367" t="str">
        <f t="shared" si="207"/>
        <v xml:space="preserve"> </v>
      </c>
      <c r="CK145" s="368" t="str">
        <f t="shared" si="208"/>
        <v xml:space="preserve"> </v>
      </c>
      <c r="CL145" s="369" t="str">
        <f t="shared" si="209"/>
        <v xml:space="preserve"> </v>
      </c>
      <c r="CM145" s="370" t="str">
        <f t="shared" si="256"/>
        <v xml:space="preserve"> </v>
      </c>
      <c r="CN145" s="370" t="str">
        <f t="shared" si="257"/>
        <v xml:space="preserve"> </v>
      </c>
      <c r="CO145" s="370" t="str">
        <f t="shared" si="258"/>
        <v xml:space="preserve"> </v>
      </c>
      <c r="CP145" s="370" t="str">
        <f t="shared" si="259"/>
        <v xml:space="preserve"> </v>
      </c>
      <c r="CQ145" s="370" t="str">
        <f t="shared" si="260"/>
        <v xml:space="preserve"> </v>
      </c>
      <c r="CR145" s="370" t="str">
        <f t="shared" si="210"/>
        <v xml:space="preserve"> </v>
      </c>
      <c r="CS145" s="370" t="str">
        <f t="shared" si="211"/>
        <v xml:space="preserve"> </v>
      </c>
      <c r="CT145" s="370" t="str">
        <f t="shared" si="212"/>
        <v xml:space="preserve"> </v>
      </c>
      <c r="CU145" s="370" t="str">
        <f>IF($A145="N/A"," ",IF('Pricing Inputs'!$AR$23=TRUE,Inputs!$S$22,VLOOKUP($A145,CorrelationTable,2,FALSE)))</f>
        <v xml:space="preserve"> </v>
      </c>
      <c r="CV145" s="371" t="str">
        <f>IF($A145="N/A"," ",F145+G145+(D145*('Pricing Inputs'!X180)))</f>
        <v xml:space="preserve"> </v>
      </c>
      <c r="CW145" s="372" t="str">
        <f>IF($A145="N/A"," ",IF(PV=1,0,'Pricing Inputs'!Y180))</f>
        <v xml:space="preserve"> </v>
      </c>
      <c r="CX145" s="373" t="str">
        <f t="shared" si="213"/>
        <v xml:space="preserve"> </v>
      </c>
      <c r="CY145" s="417" t="str">
        <f>IF($A145="N/A"," ",(IF(MONTH(A145)&gt;=4,IF(MONTH(A145)&lt;=10,Inputs!$S$26,Inputs!$S$27),Inputs!$S$27))*$CX145)</f>
        <v xml:space="preserve"> </v>
      </c>
      <c r="CZ145" s="374" t="str">
        <f t="shared" si="261"/>
        <v xml:space="preserve"> </v>
      </c>
      <c r="DA145" s="446" t="str">
        <f t="shared" si="262"/>
        <v xml:space="preserve"> </v>
      </c>
      <c r="DB145" s="375" t="str">
        <f t="shared" si="263"/>
        <v xml:space="preserve"> </v>
      </c>
      <c r="DC145" s="375" t="str">
        <f t="shared" si="264"/>
        <v xml:space="preserve"> </v>
      </c>
      <c r="DD145" s="376" t="str">
        <f t="shared" si="265"/>
        <v xml:space="preserve"> </v>
      </c>
      <c r="DE145" s="377" t="str">
        <f t="shared" si="266"/>
        <v xml:space="preserve"> </v>
      </c>
      <c r="DF145" s="378" t="str">
        <f t="shared" si="267"/>
        <v xml:space="preserve"> </v>
      </c>
      <c r="DG145" s="379" t="str">
        <f t="shared" si="268"/>
        <v xml:space="preserve"> </v>
      </c>
      <c r="DH145" s="380" t="str">
        <f>IF($A145="N/A"," ",IF(Option=1,$D145*Inputs!$S$15*SUM(AS145:BA145),0))</f>
        <v xml:space="preserve"> </v>
      </c>
      <c r="DI145" s="381" t="str">
        <f>IF($A145="N/A"," ",IF(Option=1,$D145*Inputs!$S$16*SUM(AS145:BA145),0))</f>
        <v xml:space="preserve"> </v>
      </c>
      <c r="DJ145" s="463" t="str">
        <f t="shared" si="269"/>
        <v xml:space="preserve"> </v>
      </c>
      <c r="DK145" s="463" t="str">
        <f t="shared" si="270"/>
        <v xml:space="preserve"> </v>
      </c>
      <c r="DL145" s="463" t="str">
        <f t="shared" si="271"/>
        <v xml:space="preserve"> </v>
      </c>
      <c r="DM145" s="463" t="str">
        <f t="shared" si="272"/>
        <v xml:space="preserve"> </v>
      </c>
    </row>
    <row r="146" spans="1:117" x14ac:dyDescent="0.2">
      <c r="A146" s="343" t="str">
        <f>IF(A145="N/A","N/A",IF(EDATE(A145,1)&gt;Inputs!$S$5,"N/A",EDATE(A145,1)))</f>
        <v>N/A</v>
      </c>
      <c r="B146" s="344" t="str">
        <f t="shared" si="214"/>
        <v xml:space="preserve"> </v>
      </c>
      <c r="C146" s="345" t="str">
        <f t="shared" si="215"/>
        <v xml:space="preserve"> </v>
      </c>
      <c r="D146" s="346" t="str">
        <f t="shared" si="216"/>
        <v xml:space="preserve"> </v>
      </c>
      <c r="E146" s="347" t="str">
        <f t="shared" si="217"/>
        <v xml:space="preserve"> </v>
      </c>
      <c r="F146" s="348" t="str">
        <f t="shared" si="218"/>
        <v xml:space="preserve"> </v>
      </c>
      <c r="G146" s="348" t="str">
        <f>IF(A146="N/A"," ",Perstart/VLOOKUP(Dayrun,'Pricing Inputs'!$AQ$4:$AS$14,3)/(CY146/CX146))</f>
        <v xml:space="preserve"> </v>
      </c>
      <c r="H146" s="349" t="str">
        <f t="shared" si="219"/>
        <v xml:space="preserve"> </v>
      </c>
      <c r="I146" s="350" t="str">
        <f t="shared" si="220"/>
        <v xml:space="preserve"> </v>
      </c>
      <c r="J146" s="351" t="str">
        <f t="shared" si="221"/>
        <v xml:space="preserve"> </v>
      </c>
      <c r="K146" s="351" t="str">
        <f t="shared" si="222"/>
        <v xml:space="preserve"> </v>
      </c>
      <c r="L146" s="351" t="str">
        <f t="shared" si="223"/>
        <v xml:space="preserve"> </v>
      </c>
      <c r="M146" s="351" t="str">
        <f t="shared" si="224"/>
        <v xml:space="preserve"> </v>
      </c>
      <c r="N146" s="351" t="str">
        <f t="shared" si="225"/>
        <v xml:space="preserve"> </v>
      </c>
      <c r="O146" s="351" t="str">
        <f t="shared" si="226"/>
        <v xml:space="preserve"> </v>
      </c>
      <c r="P146" s="351" t="str">
        <f t="shared" si="227"/>
        <v xml:space="preserve"> </v>
      </c>
      <c r="Q146" s="352" t="str">
        <f t="shared" si="228"/>
        <v xml:space="preserve"> </v>
      </c>
      <c r="R146" s="353" t="str">
        <f t="shared" si="229"/>
        <v xml:space="preserve"> </v>
      </c>
      <c r="S146" s="347" t="str">
        <f t="shared" si="230"/>
        <v xml:space="preserve"> </v>
      </c>
      <c r="T146" s="347" t="str">
        <f t="shared" si="231"/>
        <v xml:space="preserve"> </v>
      </c>
      <c r="U146" s="347" t="str">
        <f t="shared" si="232"/>
        <v xml:space="preserve"> </v>
      </c>
      <c r="V146" s="347" t="str">
        <f t="shared" si="233"/>
        <v xml:space="preserve"> </v>
      </c>
      <c r="W146" s="347" t="str">
        <f t="shared" si="234"/>
        <v xml:space="preserve"> </v>
      </c>
      <c r="X146" s="347" t="str">
        <f t="shared" si="235"/>
        <v xml:space="preserve"> </v>
      </c>
      <c r="Y146" s="347" t="str">
        <f t="shared" si="236"/>
        <v xml:space="preserve"> </v>
      </c>
      <c r="Z146" s="354" t="str">
        <f t="shared" si="237"/>
        <v xml:space="preserve"> </v>
      </c>
      <c r="AA146" s="350" t="str">
        <f>IF($A146="N/A"," ",IF(Dayrun&gt;=3,(MAX(0,(_xll.xSPRDOPT(I146,($E146-'Pricing Inputs'!$X181*$D146),$CV146,0,($CN146+IF(Smile=TRUE,VLOOKUP(MAX(-5,$H146-I146),Volsmile,2),0)),$CT146,$CU146,($A146-DateToday)+15,ABS(Option-2),0)-R146))),0))</f>
        <v xml:space="preserve"> </v>
      </c>
      <c r="AB146" s="351" t="str">
        <f>IF($A146="N/A"," ",IF(Dayrun&gt;=6,MAX(0,(_xll.xSPRDOPT(J146,($E146-'Pricing Inputs'!$X181*$D146),$CV146,0,($CN146+IF(Smile=TRUE,VLOOKUP(MAX(-5,$H146-J146),Volsmile,2),0)),$CT146,$CU146,($A146-DateToday)+15,ABS(Option-2),0)-S146)),0))</f>
        <v xml:space="preserve"> </v>
      </c>
      <c r="AC146" s="351" t="str">
        <f>IF($A146="N/A"," ",IF(OR(Dayrun&lt;=2,Dayrun&gt;=9),IF(OffPeakEx=TRUE,MAX(0,(_xll.xSPRDOPT(K146,($E146-'Pricing Inputs'!$X181*$D146),$CV146,0,($CQ146+IF(Smile=TRUE,VLOOKUP(MAX(-5,$H146-K146),Volsmile,2),0)),$CT146,$CU146,($A146-DateToday)+15,ABS(Option-2),0)-T146)),0),0))</f>
        <v xml:space="preserve"> </v>
      </c>
      <c r="AD146" s="351" t="str">
        <f>IF($A146="N/A"," ",IF(OR(Dayrun=1,Dayrun=4,Dayrun=5,Dayrun=7,Dayrun=8,Dayrun=10,Dayrun=11),MAX(0,(_xll.xSPRDOPT(L146,($E146-'Pricing Inputs'!$X181*$D146),$CV146,0,($CQ146+IF(Smile=TRUE,VLOOKUP(MAX(-5,$H146-L146),Volsmile,2),0)),$CT146,$CU146,($A146-DateToday)+15,ABS(Option-2),0)-U146)),0))</f>
        <v xml:space="preserve"> </v>
      </c>
      <c r="AE146" s="351" t="str">
        <f>IF($A146="N/A"," ",IF(OR(Dayrun=1,Dayrun=7,Dayrun=8,Dayrun=10,Dayrun=11),MAX(0,(_xll.xSPRDOPT(M146,($E146-'Pricing Inputs'!$X181*$D146),$CV146,0,($CQ146+IF(Smile=TRUE,VLOOKUP(MAX(-5,$H146-M146),Volsmile,2),0)),$CT146,$CU146,($A146-DateToday)+15,ABS(Option-2),0)-V146)),0))</f>
        <v xml:space="preserve"> </v>
      </c>
      <c r="AF146" s="351" t="str">
        <f>IF($A146="N/A"," ",IF(OR(Dayrun&lt;=2,Dayrun&gt;=10),IF(OffPeakEx=TRUE,MAX(0,(_xll.xSPRDOPT(N146,($E146-'Pricing Inputs'!$X181*$D146),$CV146,0,($CQ146+IF(Smile=TRUE,VLOOKUP(MAX(-5,$H146-N146),Volsmile,2),0)),$CT146,$CU146,($A146-DateToday)+15,ABS(Option-2),0)-W146)),0),0))</f>
        <v xml:space="preserve"> </v>
      </c>
      <c r="AG146" s="351" t="str">
        <f>IF($A146="N/A"," ",IF(OR(Dayrun=1,Dayrun=5,Dayrun=8,Dayrun=11),MAX(0,(_xll.xSPRDOPT(O146,($E146-'Pricing Inputs'!$X181*$D146),$CV146,0,($CQ146+IF(Smile=TRUE,VLOOKUP(MAX(-5,$H146-O146),Volsmile,2),0)),$CT146,$CU146,($A146-DateToday)+15,ABS(Option-2),0)-X146)),0))</f>
        <v xml:space="preserve"> </v>
      </c>
      <c r="AH146" s="351" t="str">
        <f>IF($A146="N/A"," ",IF(OR(Dayrun=1,Dayrun=8,Dayrun=11),MAX(0,(_xll.xSPRDOPT(P146,($E146-'Pricing Inputs'!$X181*$D146),$CV146,0,($CQ146+IF(Smile=TRUE,VLOOKUP(MAX(-5,$H146-P146),Volsmile,2),0)),$CT146,$CU146,($A146-DateToday)+15,ABS(Option-2),0)-Y146)),0))</f>
        <v xml:space="preserve"> </v>
      </c>
      <c r="AI146" s="351" t="str">
        <f>IF($A146="N/A"," ",IF(OR(Dayrun&lt;=2,Dayrun&gt;=11),IF(OffPeakEx=TRUE,MAX(0,(_xll.xSPRDOPT(Q146,($E146-'Pricing Inputs'!$X181*$D146),$CV146,0,($CQ146+IF(Smile=TRUE,VLOOKUP(MAX(-5,$H146-Q146),Volsmile,2),0)),$CT146,$CU146,($A146-DateToday)+15,ABS(Option-2),0)-Z146)),0),0))</f>
        <v xml:space="preserve"> </v>
      </c>
      <c r="AJ146" s="355" t="str">
        <f t="shared" si="238"/>
        <v xml:space="preserve"> </v>
      </c>
      <c r="AK146" s="356" t="str">
        <f t="shared" si="239"/>
        <v xml:space="preserve"> </v>
      </c>
      <c r="AL146" s="356" t="str">
        <f t="shared" si="240"/>
        <v xml:space="preserve"> </v>
      </c>
      <c r="AM146" s="356" t="str">
        <f t="shared" si="241"/>
        <v xml:space="preserve"> </v>
      </c>
      <c r="AN146" s="356" t="str">
        <f t="shared" si="242"/>
        <v xml:space="preserve"> </v>
      </c>
      <c r="AO146" s="356" t="str">
        <f t="shared" si="243"/>
        <v xml:space="preserve"> </v>
      </c>
      <c r="AP146" s="356" t="str">
        <f t="shared" si="244"/>
        <v xml:space="preserve"> </v>
      </c>
      <c r="AQ146" s="356" t="str">
        <f t="shared" si="245"/>
        <v xml:space="preserve"> </v>
      </c>
      <c r="AR146" s="357" t="str">
        <f t="shared" si="246"/>
        <v xml:space="preserve"> </v>
      </c>
      <c r="AS146" s="364" t="str">
        <f t="shared" si="247"/>
        <v xml:space="preserve"> </v>
      </c>
      <c r="AT146" s="364" t="str">
        <f t="shared" si="248"/>
        <v xml:space="preserve"> </v>
      </c>
      <c r="AU146" s="364" t="str">
        <f t="shared" si="249"/>
        <v xml:space="preserve"> </v>
      </c>
      <c r="AV146" s="364" t="str">
        <f t="shared" si="250"/>
        <v xml:space="preserve"> </v>
      </c>
      <c r="AW146" s="364" t="str">
        <f t="shared" si="251"/>
        <v xml:space="preserve"> </v>
      </c>
      <c r="AX146" s="364" t="str">
        <f t="shared" si="252"/>
        <v xml:space="preserve"> </v>
      </c>
      <c r="AY146" s="364" t="str">
        <f t="shared" si="253"/>
        <v xml:space="preserve"> </v>
      </c>
      <c r="AZ146" s="364" t="str">
        <f t="shared" si="254"/>
        <v xml:space="preserve"> </v>
      </c>
      <c r="BA146" s="365" t="str">
        <f t="shared" si="255"/>
        <v xml:space="preserve"> </v>
      </c>
      <c r="BB146" s="461" t="str">
        <f>IF($A146="N/A"," ",IF(Dayrun&gt;=3,(MAX(0,(_xll.xSPRDOPT(I146,($E146-'Pricing Inputs'!$X181*$D146),$CV146,0,($CN146+IF(Smile=TRUE,VLOOKUP(MAX(-5,$H146-I146),Volsmile,2),0)),$CT146,$CU146,($A146-DateToday)+15,ABS(Option-2),1)*DE146*8))),0))</f>
        <v xml:space="preserve"> </v>
      </c>
      <c r="BC146" s="460" t="str">
        <f>IF($A146="N/A"," ",IF(Dayrun&gt;=6,MAX(0,(_xll.xSPRDOPT(J146,($E146-'Pricing Inputs'!$X181*$D146),$CV146,0,($CN146+IF(Smile=TRUE,VLOOKUP(MAX(-5,$H146-J146),Volsmile,2),0)),$CT146,$CU146,($A146-DateToday)+15,ABS(Option-2),1)*DE146*8)),0))</f>
        <v xml:space="preserve"> </v>
      </c>
      <c r="BD146" s="460" t="str">
        <f>IF($A146="N/A"," ",IF(OR(Dayrun&lt;=2,Dayrun&gt;=9),IF(OffPeakEx=TRUE,MAX(0,(_xll.xSPRDOPT(K146,($E146-'Pricing Inputs'!$X181*$D146),$CV146,0,($CQ146+IF(Smile=TRUE,VLOOKUP(MAX(-5,$H146-K146),Volsmile,2),0)),$CT146,$CU146,($A146-DateToday)+15,ABS(Option-2),1)*DE146*8)),0),0))</f>
        <v xml:space="preserve"> </v>
      </c>
      <c r="BE146" s="460" t="str">
        <f>IF($A146="N/A"," ",IF(OR(Dayrun=1,Dayrun=4,Dayrun=5,Dayrun=7,Dayrun=8,Dayrun=10,Dayrun=11),MAX(0,(_xll.xSPRDOPT(L146,($E146-'Pricing Inputs'!$X181*$D146),$CV146,0,($CQ146+IF(Smile=TRUE,VLOOKUP(MAX(-5,$H146-L146),Volsmile,2),0)),$CT146,$CU146,($A146-DateToday)+15,ABS(Option-2),1)*DF146*8)),0))</f>
        <v xml:space="preserve"> </v>
      </c>
      <c r="BF146" s="460" t="str">
        <f>IF($A146="N/A"," ",IF(OR(Dayrun=1,Dayrun=7,Dayrun=8,Dayrun=10,Dayrun=11),MAX(0,(_xll.xSPRDOPT(M146,($E146-'Pricing Inputs'!$X181*$D146),$CV146,0,($CQ146+IF(Smile=TRUE,VLOOKUP(MAX(-5,$H146-M146),Volsmile,2),0)),$CT146,$CU146,($A146-DateToday)+15,ABS(Option-2),1)*DF146*8)),0))</f>
        <v xml:space="preserve"> </v>
      </c>
      <c r="BG146" s="460" t="str">
        <f>IF($A146="N/A"," ",IF(OR(Dayrun&lt;=2,Dayrun&gt;=10),IF(OffPeakEx=TRUE,MAX(0,(_xll.xSPRDOPT(N146,($E146-'Pricing Inputs'!$X181*$D146),$CV146,0,($CQ146+IF(Smile=TRUE,VLOOKUP(MAX(-5,$H146-N146),Volsmile,2),0)),$CT146,$CU146,($A146-DateToday)+15,ABS(Option-2),1)*DF146*8)),0),0))</f>
        <v xml:space="preserve"> </v>
      </c>
      <c r="BH146" s="460" t="str">
        <f>IF($A146="N/A"," ",IF(OR(Dayrun=1,Dayrun=5,Dayrun=8,Dayrun=11),MAX(0,(_xll.xSPRDOPT(O146,($E146-'Pricing Inputs'!$X181*$D146),$CV146,0,($CQ146+IF(Smile=TRUE,VLOOKUP(MAX(-5,$H146-O146),Volsmile,2),0)),$CT146,$CU146,($A146-DateToday)+15,ABS(Option-2),1)*DG146*8)),0))</f>
        <v xml:space="preserve"> </v>
      </c>
      <c r="BI146" s="460" t="str">
        <f>IF($A146="N/A"," ",IF(OR(Dayrun=1,Dayrun=8,Dayrun=11),MAX(0,(_xll.xSPRDOPT(P146,($E146-'Pricing Inputs'!$X181*$D146),$CV146,0,($CQ146+IF(Smile=TRUE,VLOOKUP(MAX(-5,$H146-P146),Volsmile,2),0)),$CT146,$CU146,($A146-DateToday)+15,ABS(Option-2),1)*DG146*8)),0))</f>
        <v xml:space="preserve"> </v>
      </c>
      <c r="BJ146" s="462" t="str">
        <f>IF($A146="N/A"," ",IF(OR(Dayrun&lt;=2,Dayrun&gt;=11),IF(OffPeakEx=TRUE,MAX(0,(_xll.xSPRDOPT(Q146,($E146-'Pricing Inputs'!$X181*$D146),$CV146,0,($CQ146+IF(Smile=TRUE,VLOOKUP(MAX(-5,$H146-Q146),Volsmile,2),0)),$CT146,$CU146,($A146-DateToday)+15,ABS(Option-2),1)*DG146*8)),0),0))</f>
        <v xml:space="preserve"> </v>
      </c>
      <c r="BK146" s="358" t="str">
        <f t="shared" si="182"/>
        <v xml:space="preserve"> </v>
      </c>
      <c r="BL146" s="359" t="str">
        <f t="shared" si="183"/>
        <v xml:space="preserve"> </v>
      </c>
      <c r="BM146" s="359" t="str">
        <f t="shared" si="184"/>
        <v xml:space="preserve"> </v>
      </c>
      <c r="BN146" s="359" t="str">
        <f t="shared" si="185"/>
        <v xml:space="preserve"> </v>
      </c>
      <c r="BO146" s="359" t="str">
        <f t="shared" si="186"/>
        <v xml:space="preserve"> </v>
      </c>
      <c r="BP146" s="359" t="str">
        <f t="shared" si="187"/>
        <v xml:space="preserve"> </v>
      </c>
      <c r="BQ146" s="359" t="str">
        <f t="shared" si="188"/>
        <v xml:space="preserve"> </v>
      </c>
      <c r="BR146" s="359" t="str">
        <f t="shared" si="189"/>
        <v xml:space="preserve"> </v>
      </c>
      <c r="BS146" s="360" t="str">
        <f t="shared" si="190"/>
        <v xml:space="preserve"> </v>
      </c>
      <c r="BT146" s="361" t="str">
        <f t="shared" si="191"/>
        <v xml:space="preserve"> </v>
      </c>
      <c r="BU146" s="362" t="str">
        <f t="shared" si="192"/>
        <v xml:space="preserve"> </v>
      </c>
      <c r="BV146" s="362" t="str">
        <f t="shared" si="193"/>
        <v xml:space="preserve"> </v>
      </c>
      <c r="BW146" s="362" t="str">
        <f t="shared" si="194"/>
        <v xml:space="preserve"> </v>
      </c>
      <c r="BX146" s="362" t="str">
        <f t="shared" si="195"/>
        <v xml:space="preserve"> </v>
      </c>
      <c r="BY146" s="362" t="str">
        <f t="shared" si="196"/>
        <v xml:space="preserve"> </v>
      </c>
      <c r="BZ146" s="362" t="str">
        <f t="shared" si="197"/>
        <v xml:space="preserve"> </v>
      </c>
      <c r="CA146" s="362" t="str">
        <f t="shared" si="198"/>
        <v xml:space="preserve"> </v>
      </c>
      <c r="CB146" s="363" t="str">
        <f t="shared" si="199"/>
        <v xml:space="preserve"> </v>
      </c>
      <c r="CC146" s="366" t="str">
        <f t="shared" si="200"/>
        <v xml:space="preserve"> </v>
      </c>
      <c r="CD146" s="367" t="str">
        <f t="shared" si="201"/>
        <v xml:space="preserve"> </v>
      </c>
      <c r="CE146" s="367" t="str">
        <f t="shared" si="202"/>
        <v xml:space="preserve"> </v>
      </c>
      <c r="CF146" s="367" t="str">
        <f t="shared" si="203"/>
        <v xml:space="preserve"> </v>
      </c>
      <c r="CG146" s="367" t="str">
        <f t="shared" si="204"/>
        <v xml:space="preserve"> </v>
      </c>
      <c r="CH146" s="367" t="str">
        <f t="shared" si="205"/>
        <v xml:space="preserve"> </v>
      </c>
      <c r="CI146" s="367" t="str">
        <f t="shared" si="206"/>
        <v xml:space="preserve"> </v>
      </c>
      <c r="CJ146" s="367" t="str">
        <f t="shared" si="207"/>
        <v xml:space="preserve"> </v>
      </c>
      <c r="CK146" s="368" t="str">
        <f t="shared" si="208"/>
        <v xml:space="preserve"> </v>
      </c>
      <c r="CL146" s="369" t="str">
        <f t="shared" si="209"/>
        <v xml:space="preserve"> </v>
      </c>
      <c r="CM146" s="370" t="str">
        <f t="shared" si="256"/>
        <v xml:space="preserve"> </v>
      </c>
      <c r="CN146" s="370" t="str">
        <f t="shared" si="257"/>
        <v xml:space="preserve"> </v>
      </c>
      <c r="CO146" s="370" t="str">
        <f t="shared" si="258"/>
        <v xml:space="preserve"> </v>
      </c>
      <c r="CP146" s="370" t="str">
        <f t="shared" si="259"/>
        <v xml:space="preserve"> </v>
      </c>
      <c r="CQ146" s="370" t="str">
        <f t="shared" si="260"/>
        <v xml:space="preserve"> </v>
      </c>
      <c r="CR146" s="370" t="str">
        <f t="shared" si="210"/>
        <v xml:space="preserve"> </v>
      </c>
      <c r="CS146" s="370" t="str">
        <f t="shared" si="211"/>
        <v xml:space="preserve"> </v>
      </c>
      <c r="CT146" s="370" t="str">
        <f t="shared" si="212"/>
        <v xml:space="preserve"> </v>
      </c>
      <c r="CU146" s="370" t="str">
        <f>IF($A146="N/A"," ",IF('Pricing Inputs'!$AR$23=TRUE,Inputs!$S$22,VLOOKUP($A146,CorrelationTable,2,FALSE)))</f>
        <v xml:space="preserve"> </v>
      </c>
      <c r="CV146" s="371" t="str">
        <f>IF($A146="N/A"," ",F146+G146+(D146*('Pricing Inputs'!X181)))</f>
        <v xml:space="preserve"> </v>
      </c>
      <c r="CW146" s="372" t="str">
        <f>IF($A146="N/A"," ",IF(PV=1,0,'Pricing Inputs'!Y181))</f>
        <v xml:space="preserve"> </v>
      </c>
      <c r="CX146" s="373" t="str">
        <f t="shared" si="213"/>
        <v xml:space="preserve"> </v>
      </c>
      <c r="CY146" s="417" t="str">
        <f>IF($A146="N/A"," ",(IF(MONTH(A146)&gt;=4,IF(MONTH(A146)&lt;=10,Inputs!$S$26,Inputs!$S$27),Inputs!$S$27))*$CX146)</f>
        <v xml:space="preserve"> </v>
      </c>
      <c r="CZ146" s="374" t="str">
        <f t="shared" si="261"/>
        <v xml:space="preserve"> </v>
      </c>
      <c r="DA146" s="446" t="str">
        <f t="shared" si="262"/>
        <v xml:space="preserve"> </v>
      </c>
      <c r="DB146" s="375" t="str">
        <f t="shared" si="263"/>
        <v xml:space="preserve"> </v>
      </c>
      <c r="DC146" s="375" t="str">
        <f t="shared" si="264"/>
        <v xml:space="preserve"> </v>
      </c>
      <c r="DD146" s="376" t="str">
        <f t="shared" si="265"/>
        <v xml:space="preserve"> </v>
      </c>
      <c r="DE146" s="377" t="str">
        <f t="shared" si="266"/>
        <v xml:space="preserve"> </v>
      </c>
      <c r="DF146" s="378" t="str">
        <f t="shared" si="267"/>
        <v xml:space="preserve"> </v>
      </c>
      <c r="DG146" s="379" t="str">
        <f t="shared" si="268"/>
        <v xml:space="preserve"> </v>
      </c>
      <c r="DH146" s="380" t="str">
        <f>IF($A146="N/A"," ",IF(Option=1,$D146*Inputs!$S$15*SUM(AS146:BA146),0))</f>
        <v xml:space="preserve"> </v>
      </c>
      <c r="DI146" s="381" t="str">
        <f>IF($A146="N/A"," ",IF(Option=1,$D146*Inputs!$S$16*SUM(AS146:BA146),0))</f>
        <v xml:space="preserve"> </v>
      </c>
      <c r="DJ146" s="463" t="str">
        <f t="shared" si="269"/>
        <v xml:space="preserve"> </v>
      </c>
      <c r="DK146" s="463" t="str">
        <f t="shared" si="270"/>
        <v xml:space="preserve"> </v>
      </c>
      <c r="DL146" s="463" t="str">
        <f t="shared" si="271"/>
        <v xml:space="preserve"> </v>
      </c>
      <c r="DM146" s="463" t="str">
        <f t="shared" si="272"/>
        <v xml:space="preserve"> </v>
      </c>
    </row>
    <row r="147" spans="1:117" x14ac:dyDescent="0.2">
      <c r="A147" s="343" t="str">
        <f>IF(A146="N/A","N/A",IF(EDATE(A146,1)&gt;Inputs!$S$5,"N/A",EDATE(A146,1)))</f>
        <v>N/A</v>
      </c>
      <c r="B147" s="344" t="str">
        <f t="shared" si="214"/>
        <v xml:space="preserve"> </v>
      </c>
      <c r="C147" s="345" t="str">
        <f t="shared" si="215"/>
        <v xml:space="preserve"> </v>
      </c>
      <c r="D147" s="346" t="str">
        <f t="shared" si="216"/>
        <v xml:space="preserve"> </v>
      </c>
      <c r="E147" s="347" t="str">
        <f t="shared" si="217"/>
        <v xml:space="preserve"> </v>
      </c>
      <c r="F147" s="348" t="str">
        <f t="shared" si="218"/>
        <v xml:space="preserve"> </v>
      </c>
      <c r="G147" s="348" t="str">
        <f>IF(A147="N/A"," ",Perstart/VLOOKUP(Dayrun,'Pricing Inputs'!$AQ$4:$AS$14,3)/(CY147/CX147))</f>
        <v xml:space="preserve"> </v>
      </c>
      <c r="H147" s="349" t="str">
        <f t="shared" si="219"/>
        <v xml:space="preserve"> </v>
      </c>
      <c r="I147" s="350" t="str">
        <f t="shared" si="220"/>
        <v xml:space="preserve"> </v>
      </c>
      <c r="J147" s="351" t="str">
        <f t="shared" si="221"/>
        <v xml:space="preserve"> </v>
      </c>
      <c r="K147" s="351" t="str">
        <f t="shared" si="222"/>
        <v xml:space="preserve"> </v>
      </c>
      <c r="L147" s="351" t="str">
        <f t="shared" si="223"/>
        <v xml:space="preserve"> </v>
      </c>
      <c r="M147" s="351" t="str">
        <f t="shared" si="224"/>
        <v xml:space="preserve"> </v>
      </c>
      <c r="N147" s="351" t="str">
        <f t="shared" si="225"/>
        <v xml:space="preserve"> </v>
      </c>
      <c r="O147" s="351" t="str">
        <f t="shared" si="226"/>
        <v xml:space="preserve"> </v>
      </c>
      <c r="P147" s="351" t="str">
        <f t="shared" si="227"/>
        <v xml:space="preserve"> </v>
      </c>
      <c r="Q147" s="352" t="str">
        <f t="shared" si="228"/>
        <v xml:space="preserve"> </v>
      </c>
      <c r="R147" s="353" t="str">
        <f t="shared" si="229"/>
        <v xml:space="preserve"> </v>
      </c>
      <c r="S147" s="347" t="str">
        <f t="shared" si="230"/>
        <v xml:space="preserve"> </v>
      </c>
      <c r="T147" s="347" t="str">
        <f t="shared" si="231"/>
        <v xml:space="preserve"> </v>
      </c>
      <c r="U147" s="347" t="str">
        <f t="shared" si="232"/>
        <v xml:space="preserve"> </v>
      </c>
      <c r="V147" s="347" t="str">
        <f t="shared" si="233"/>
        <v xml:space="preserve"> </v>
      </c>
      <c r="W147" s="347" t="str">
        <f t="shared" si="234"/>
        <v xml:space="preserve"> </v>
      </c>
      <c r="X147" s="347" t="str">
        <f t="shared" si="235"/>
        <v xml:space="preserve"> </v>
      </c>
      <c r="Y147" s="347" t="str">
        <f t="shared" si="236"/>
        <v xml:space="preserve"> </v>
      </c>
      <c r="Z147" s="354" t="str">
        <f t="shared" si="237"/>
        <v xml:space="preserve"> </v>
      </c>
      <c r="AA147" s="350" t="str">
        <f>IF($A147="N/A"," ",IF(Dayrun&gt;=3,(MAX(0,(_xll.xSPRDOPT(I147,($E147-'Pricing Inputs'!$X182*$D147),$CV147,0,($CN147+IF(Smile=TRUE,VLOOKUP(MAX(-5,$H147-I147),Volsmile,2),0)),$CT147,$CU147,($A147-DateToday)+15,ABS(Option-2),0)-R147))),0))</f>
        <v xml:space="preserve"> </v>
      </c>
      <c r="AB147" s="351" t="str">
        <f>IF($A147="N/A"," ",IF(Dayrun&gt;=6,MAX(0,(_xll.xSPRDOPT(J147,($E147-'Pricing Inputs'!$X182*$D147),$CV147,0,($CN147+IF(Smile=TRUE,VLOOKUP(MAX(-5,$H147-J147),Volsmile,2),0)),$CT147,$CU147,($A147-DateToday)+15,ABS(Option-2),0)-S147)),0))</f>
        <v xml:space="preserve"> </v>
      </c>
      <c r="AC147" s="351" t="str">
        <f>IF($A147="N/A"," ",IF(OR(Dayrun&lt;=2,Dayrun&gt;=9),IF(OffPeakEx=TRUE,MAX(0,(_xll.xSPRDOPT(K147,($E147-'Pricing Inputs'!$X182*$D147),$CV147,0,($CQ147+IF(Smile=TRUE,VLOOKUP(MAX(-5,$H147-K147),Volsmile,2),0)),$CT147,$CU147,($A147-DateToday)+15,ABS(Option-2),0)-T147)),0),0))</f>
        <v xml:space="preserve"> </v>
      </c>
      <c r="AD147" s="351" t="str">
        <f>IF($A147="N/A"," ",IF(OR(Dayrun=1,Dayrun=4,Dayrun=5,Dayrun=7,Dayrun=8,Dayrun=10,Dayrun=11),MAX(0,(_xll.xSPRDOPT(L147,($E147-'Pricing Inputs'!$X182*$D147),$CV147,0,($CQ147+IF(Smile=TRUE,VLOOKUP(MAX(-5,$H147-L147),Volsmile,2),0)),$CT147,$CU147,($A147-DateToday)+15,ABS(Option-2),0)-U147)),0))</f>
        <v xml:space="preserve"> </v>
      </c>
      <c r="AE147" s="351" t="str">
        <f>IF($A147="N/A"," ",IF(OR(Dayrun=1,Dayrun=7,Dayrun=8,Dayrun=10,Dayrun=11),MAX(0,(_xll.xSPRDOPT(M147,($E147-'Pricing Inputs'!$X182*$D147),$CV147,0,($CQ147+IF(Smile=TRUE,VLOOKUP(MAX(-5,$H147-M147),Volsmile,2),0)),$CT147,$CU147,($A147-DateToday)+15,ABS(Option-2),0)-V147)),0))</f>
        <v xml:space="preserve"> </v>
      </c>
      <c r="AF147" s="351" t="str">
        <f>IF($A147="N/A"," ",IF(OR(Dayrun&lt;=2,Dayrun&gt;=10),IF(OffPeakEx=TRUE,MAX(0,(_xll.xSPRDOPT(N147,($E147-'Pricing Inputs'!$X182*$D147),$CV147,0,($CQ147+IF(Smile=TRUE,VLOOKUP(MAX(-5,$H147-N147),Volsmile,2),0)),$CT147,$CU147,($A147-DateToday)+15,ABS(Option-2),0)-W147)),0),0))</f>
        <v xml:space="preserve"> </v>
      </c>
      <c r="AG147" s="351" t="str">
        <f>IF($A147="N/A"," ",IF(OR(Dayrun=1,Dayrun=5,Dayrun=8,Dayrun=11),MAX(0,(_xll.xSPRDOPT(O147,($E147-'Pricing Inputs'!$X182*$D147),$CV147,0,($CQ147+IF(Smile=TRUE,VLOOKUP(MAX(-5,$H147-O147),Volsmile,2),0)),$CT147,$CU147,($A147-DateToday)+15,ABS(Option-2),0)-X147)),0))</f>
        <v xml:space="preserve"> </v>
      </c>
      <c r="AH147" s="351" t="str">
        <f>IF($A147="N/A"," ",IF(OR(Dayrun=1,Dayrun=8,Dayrun=11),MAX(0,(_xll.xSPRDOPT(P147,($E147-'Pricing Inputs'!$X182*$D147),$CV147,0,($CQ147+IF(Smile=TRUE,VLOOKUP(MAX(-5,$H147-P147),Volsmile,2),0)),$CT147,$CU147,($A147-DateToday)+15,ABS(Option-2),0)-Y147)),0))</f>
        <v xml:space="preserve"> </v>
      </c>
      <c r="AI147" s="351" t="str">
        <f>IF($A147="N/A"," ",IF(OR(Dayrun&lt;=2,Dayrun&gt;=11),IF(OffPeakEx=TRUE,MAX(0,(_xll.xSPRDOPT(Q147,($E147-'Pricing Inputs'!$X182*$D147),$CV147,0,($CQ147+IF(Smile=TRUE,VLOOKUP(MAX(-5,$H147-Q147),Volsmile,2),0)),$CT147,$CU147,($A147-DateToday)+15,ABS(Option-2),0)-Z147)),0),0))</f>
        <v xml:space="preserve"> </v>
      </c>
      <c r="AJ147" s="355" t="str">
        <f t="shared" si="238"/>
        <v xml:space="preserve"> </v>
      </c>
      <c r="AK147" s="356" t="str">
        <f t="shared" si="239"/>
        <v xml:space="preserve"> </v>
      </c>
      <c r="AL147" s="356" t="str">
        <f t="shared" si="240"/>
        <v xml:space="preserve"> </v>
      </c>
      <c r="AM147" s="356" t="str">
        <f t="shared" si="241"/>
        <v xml:space="preserve"> </v>
      </c>
      <c r="AN147" s="356" t="str">
        <f t="shared" si="242"/>
        <v xml:space="preserve"> </v>
      </c>
      <c r="AO147" s="356" t="str">
        <f t="shared" si="243"/>
        <v xml:space="preserve"> </v>
      </c>
      <c r="AP147" s="356" t="str">
        <f t="shared" si="244"/>
        <v xml:space="preserve"> </v>
      </c>
      <c r="AQ147" s="356" t="str">
        <f t="shared" si="245"/>
        <v xml:space="preserve"> </v>
      </c>
      <c r="AR147" s="357" t="str">
        <f t="shared" si="246"/>
        <v xml:space="preserve"> </v>
      </c>
      <c r="AS147" s="364" t="str">
        <f t="shared" si="247"/>
        <v xml:space="preserve"> </v>
      </c>
      <c r="AT147" s="364" t="str">
        <f t="shared" si="248"/>
        <v xml:space="preserve"> </v>
      </c>
      <c r="AU147" s="364" t="str">
        <f t="shared" si="249"/>
        <v xml:space="preserve"> </v>
      </c>
      <c r="AV147" s="364" t="str">
        <f t="shared" si="250"/>
        <v xml:space="preserve"> </v>
      </c>
      <c r="AW147" s="364" t="str">
        <f t="shared" si="251"/>
        <v xml:space="preserve"> </v>
      </c>
      <c r="AX147" s="364" t="str">
        <f t="shared" si="252"/>
        <v xml:space="preserve"> </v>
      </c>
      <c r="AY147" s="364" t="str">
        <f t="shared" si="253"/>
        <v xml:space="preserve"> </v>
      </c>
      <c r="AZ147" s="364" t="str">
        <f t="shared" si="254"/>
        <v xml:space="preserve"> </v>
      </c>
      <c r="BA147" s="365" t="str">
        <f t="shared" si="255"/>
        <v xml:space="preserve"> </v>
      </c>
      <c r="BB147" s="461" t="str">
        <f>IF($A147="N/A"," ",IF(Dayrun&gt;=3,(MAX(0,(_xll.xSPRDOPT(I147,($E147-'Pricing Inputs'!$X182*$D147),$CV147,0,($CN147+IF(Smile=TRUE,VLOOKUP(MAX(-5,$H147-I147),Volsmile,2),0)),$CT147,$CU147,($A147-DateToday)+15,ABS(Option-2),1)*DE147*8))),0))</f>
        <v xml:space="preserve"> </v>
      </c>
      <c r="BC147" s="460" t="str">
        <f>IF($A147="N/A"," ",IF(Dayrun&gt;=6,MAX(0,(_xll.xSPRDOPT(J147,($E147-'Pricing Inputs'!$X182*$D147),$CV147,0,($CN147+IF(Smile=TRUE,VLOOKUP(MAX(-5,$H147-J147),Volsmile,2),0)),$CT147,$CU147,($A147-DateToday)+15,ABS(Option-2),1)*DE147*8)),0))</f>
        <v xml:space="preserve"> </v>
      </c>
      <c r="BD147" s="460" t="str">
        <f>IF($A147="N/A"," ",IF(OR(Dayrun&lt;=2,Dayrun&gt;=9),IF(OffPeakEx=TRUE,MAX(0,(_xll.xSPRDOPT(K147,($E147-'Pricing Inputs'!$X182*$D147),$CV147,0,($CQ147+IF(Smile=TRUE,VLOOKUP(MAX(-5,$H147-K147),Volsmile,2),0)),$CT147,$CU147,($A147-DateToday)+15,ABS(Option-2),1)*DE147*8)),0),0))</f>
        <v xml:space="preserve"> </v>
      </c>
      <c r="BE147" s="460" t="str">
        <f>IF($A147="N/A"," ",IF(OR(Dayrun=1,Dayrun=4,Dayrun=5,Dayrun=7,Dayrun=8,Dayrun=10,Dayrun=11),MAX(0,(_xll.xSPRDOPT(L147,($E147-'Pricing Inputs'!$X182*$D147),$CV147,0,($CQ147+IF(Smile=TRUE,VLOOKUP(MAX(-5,$H147-L147),Volsmile,2),0)),$CT147,$CU147,($A147-DateToday)+15,ABS(Option-2),1)*DF147*8)),0))</f>
        <v xml:space="preserve"> </v>
      </c>
      <c r="BF147" s="460" t="str">
        <f>IF($A147="N/A"," ",IF(OR(Dayrun=1,Dayrun=7,Dayrun=8,Dayrun=10,Dayrun=11),MAX(0,(_xll.xSPRDOPT(M147,($E147-'Pricing Inputs'!$X182*$D147),$CV147,0,($CQ147+IF(Smile=TRUE,VLOOKUP(MAX(-5,$H147-M147),Volsmile,2),0)),$CT147,$CU147,($A147-DateToday)+15,ABS(Option-2),1)*DF147*8)),0))</f>
        <v xml:space="preserve"> </v>
      </c>
      <c r="BG147" s="460" t="str">
        <f>IF($A147="N/A"," ",IF(OR(Dayrun&lt;=2,Dayrun&gt;=10),IF(OffPeakEx=TRUE,MAX(0,(_xll.xSPRDOPT(N147,($E147-'Pricing Inputs'!$X182*$D147),$CV147,0,($CQ147+IF(Smile=TRUE,VLOOKUP(MAX(-5,$H147-N147),Volsmile,2),0)),$CT147,$CU147,($A147-DateToday)+15,ABS(Option-2),1)*DF147*8)),0),0))</f>
        <v xml:space="preserve"> </v>
      </c>
      <c r="BH147" s="460" t="str">
        <f>IF($A147="N/A"," ",IF(OR(Dayrun=1,Dayrun=5,Dayrun=8,Dayrun=11),MAX(0,(_xll.xSPRDOPT(O147,($E147-'Pricing Inputs'!$X182*$D147),$CV147,0,($CQ147+IF(Smile=TRUE,VLOOKUP(MAX(-5,$H147-O147),Volsmile,2),0)),$CT147,$CU147,($A147-DateToday)+15,ABS(Option-2),1)*DG147*8)),0))</f>
        <v xml:space="preserve"> </v>
      </c>
      <c r="BI147" s="460" t="str">
        <f>IF($A147="N/A"," ",IF(OR(Dayrun=1,Dayrun=8,Dayrun=11),MAX(0,(_xll.xSPRDOPT(P147,($E147-'Pricing Inputs'!$X182*$D147),$CV147,0,($CQ147+IF(Smile=TRUE,VLOOKUP(MAX(-5,$H147-P147),Volsmile,2),0)),$CT147,$CU147,($A147-DateToday)+15,ABS(Option-2),1)*DG147*8)),0))</f>
        <v xml:space="preserve"> </v>
      </c>
      <c r="BJ147" s="462" t="str">
        <f>IF($A147="N/A"," ",IF(OR(Dayrun&lt;=2,Dayrun&gt;=11),IF(OffPeakEx=TRUE,MAX(0,(_xll.xSPRDOPT(Q147,($E147-'Pricing Inputs'!$X182*$D147),$CV147,0,($CQ147+IF(Smile=TRUE,VLOOKUP(MAX(-5,$H147-Q147),Volsmile,2),0)),$CT147,$CU147,($A147-DateToday)+15,ABS(Option-2),1)*DG147*8)),0),0))</f>
        <v xml:space="preserve"> </v>
      </c>
      <c r="BK147" s="358" t="str">
        <f t="shared" si="182"/>
        <v xml:space="preserve"> </v>
      </c>
      <c r="BL147" s="359" t="str">
        <f t="shared" si="183"/>
        <v xml:space="preserve"> </v>
      </c>
      <c r="BM147" s="359" t="str">
        <f t="shared" si="184"/>
        <v xml:space="preserve"> </v>
      </c>
      <c r="BN147" s="359" t="str">
        <f t="shared" si="185"/>
        <v xml:space="preserve"> </v>
      </c>
      <c r="BO147" s="359" t="str">
        <f t="shared" si="186"/>
        <v xml:space="preserve"> </v>
      </c>
      <c r="BP147" s="359" t="str">
        <f t="shared" si="187"/>
        <v xml:space="preserve"> </v>
      </c>
      <c r="BQ147" s="359" t="str">
        <f t="shared" si="188"/>
        <v xml:space="preserve"> </v>
      </c>
      <c r="BR147" s="359" t="str">
        <f t="shared" si="189"/>
        <v xml:space="preserve"> </v>
      </c>
      <c r="BS147" s="360" t="str">
        <f t="shared" si="190"/>
        <v xml:space="preserve"> </v>
      </c>
      <c r="BT147" s="361" t="str">
        <f t="shared" si="191"/>
        <v xml:space="preserve"> </v>
      </c>
      <c r="BU147" s="362" t="str">
        <f t="shared" si="192"/>
        <v xml:space="preserve"> </v>
      </c>
      <c r="BV147" s="362" t="str">
        <f t="shared" si="193"/>
        <v xml:space="preserve"> </v>
      </c>
      <c r="BW147" s="362" t="str">
        <f t="shared" si="194"/>
        <v xml:space="preserve"> </v>
      </c>
      <c r="BX147" s="362" t="str">
        <f t="shared" si="195"/>
        <v xml:space="preserve"> </v>
      </c>
      <c r="BY147" s="362" t="str">
        <f t="shared" si="196"/>
        <v xml:space="preserve"> </v>
      </c>
      <c r="BZ147" s="362" t="str">
        <f t="shared" si="197"/>
        <v xml:space="preserve"> </v>
      </c>
      <c r="CA147" s="362" t="str">
        <f t="shared" si="198"/>
        <v xml:space="preserve"> </v>
      </c>
      <c r="CB147" s="363" t="str">
        <f t="shared" si="199"/>
        <v xml:space="preserve"> </v>
      </c>
      <c r="CC147" s="366" t="str">
        <f t="shared" si="200"/>
        <v xml:space="preserve"> </v>
      </c>
      <c r="CD147" s="367" t="str">
        <f t="shared" si="201"/>
        <v xml:space="preserve"> </v>
      </c>
      <c r="CE147" s="367" t="str">
        <f t="shared" si="202"/>
        <v xml:space="preserve"> </v>
      </c>
      <c r="CF147" s="367" t="str">
        <f t="shared" si="203"/>
        <v xml:space="preserve"> </v>
      </c>
      <c r="CG147" s="367" t="str">
        <f t="shared" si="204"/>
        <v xml:space="preserve"> </v>
      </c>
      <c r="CH147" s="367" t="str">
        <f t="shared" si="205"/>
        <v xml:space="preserve"> </v>
      </c>
      <c r="CI147" s="367" t="str">
        <f t="shared" si="206"/>
        <v xml:space="preserve"> </v>
      </c>
      <c r="CJ147" s="367" t="str">
        <f t="shared" si="207"/>
        <v xml:space="preserve"> </v>
      </c>
      <c r="CK147" s="368" t="str">
        <f t="shared" si="208"/>
        <v xml:space="preserve"> </v>
      </c>
      <c r="CL147" s="369" t="str">
        <f t="shared" si="209"/>
        <v xml:space="preserve"> </v>
      </c>
      <c r="CM147" s="370" t="str">
        <f t="shared" si="256"/>
        <v xml:space="preserve"> </v>
      </c>
      <c r="CN147" s="370" t="str">
        <f t="shared" si="257"/>
        <v xml:space="preserve"> </v>
      </c>
      <c r="CO147" s="370" t="str">
        <f t="shared" si="258"/>
        <v xml:space="preserve"> </v>
      </c>
      <c r="CP147" s="370" t="str">
        <f t="shared" si="259"/>
        <v xml:space="preserve"> </v>
      </c>
      <c r="CQ147" s="370" t="str">
        <f t="shared" si="260"/>
        <v xml:space="preserve"> </v>
      </c>
      <c r="CR147" s="370" t="str">
        <f t="shared" si="210"/>
        <v xml:space="preserve"> </v>
      </c>
      <c r="CS147" s="370" t="str">
        <f t="shared" si="211"/>
        <v xml:space="preserve"> </v>
      </c>
      <c r="CT147" s="370" t="str">
        <f t="shared" si="212"/>
        <v xml:space="preserve"> </v>
      </c>
      <c r="CU147" s="370" t="str">
        <f>IF($A147="N/A"," ",IF('Pricing Inputs'!$AR$23=TRUE,Inputs!$S$22,VLOOKUP($A147,CorrelationTable,2,FALSE)))</f>
        <v xml:space="preserve"> </v>
      </c>
      <c r="CV147" s="371" t="str">
        <f>IF($A147="N/A"," ",F147+G147+(D147*('Pricing Inputs'!X182)))</f>
        <v xml:space="preserve"> </v>
      </c>
      <c r="CW147" s="372" t="str">
        <f>IF($A147="N/A"," ",IF(PV=1,0,'Pricing Inputs'!Y182))</f>
        <v xml:space="preserve"> </v>
      </c>
      <c r="CX147" s="373" t="str">
        <f t="shared" si="213"/>
        <v xml:space="preserve"> </v>
      </c>
      <c r="CY147" s="417" t="str">
        <f>IF($A147="N/A"," ",(IF(MONTH(A147)&gt;=4,IF(MONTH(A147)&lt;=10,Inputs!$S$26,Inputs!$S$27),Inputs!$S$27))*$CX147)</f>
        <v xml:space="preserve"> </v>
      </c>
      <c r="CZ147" s="374" t="str">
        <f t="shared" si="261"/>
        <v xml:space="preserve"> </v>
      </c>
      <c r="DA147" s="446" t="str">
        <f t="shared" si="262"/>
        <v xml:space="preserve"> </v>
      </c>
      <c r="DB147" s="375" t="str">
        <f t="shared" si="263"/>
        <v xml:space="preserve"> </v>
      </c>
      <c r="DC147" s="375" t="str">
        <f t="shared" si="264"/>
        <v xml:space="preserve"> </v>
      </c>
      <c r="DD147" s="376" t="str">
        <f t="shared" si="265"/>
        <v xml:space="preserve"> </v>
      </c>
      <c r="DE147" s="377" t="str">
        <f t="shared" si="266"/>
        <v xml:space="preserve"> </v>
      </c>
      <c r="DF147" s="378" t="str">
        <f t="shared" si="267"/>
        <v xml:space="preserve"> </v>
      </c>
      <c r="DG147" s="379" t="str">
        <f t="shared" si="268"/>
        <v xml:space="preserve"> </v>
      </c>
      <c r="DH147" s="380" t="str">
        <f>IF($A147="N/A"," ",IF(Option=1,$D147*Inputs!$S$15*SUM(AS147:BA147),0))</f>
        <v xml:space="preserve"> </v>
      </c>
      <c r="DI147" s="381" t="str">
        <f>IF($A147="N/A"," ",IF(Option=1,$D147*Inputs!$S$16*SUM(AS147:BA147),0))</f>
        <v xml:space="preserve"> </v>
      </c>
      <c r="DJ147" s="463" t="str">
        <f t="shared" si="269"/>
        <v xml:space="preserve"> </v>
      </c>
      <c r="DK147" s="463" t="str">
        <f t="shared" si="270"/>
        <v xml:space="preserve"> </v>
      </c>
      <c r="DL147" s="463" t="str">
        <f t="shared" si="271"/>
        <v xml:space="preserve"> </v>
      </c>
      <c r="DM147" s="463" t="str">
        <f t="shared" si="272"/>
        <v xml:space="preserve"> </v>
      </c>
    </row>
    <row r="148" spans="1:117" x14ac:dyDescent="0.2">
      <c r="A148" s="343" t="str">
        <f>IF(A147="N/A","N/A",IF(EDATE(A147,1)&gt;Inputs!$S$5,"N/A",EDATE(A147,1)))</f>
        <v>N/A</v>
      </c>
      <c r="B148" s="344" t="str">
        <f t="shared" si="214"/>
        <v xml:space="preserve"> </v>
      </c>
      <c r="C148" s="345" t="str">
        <f t="shared" si="215"/>
        <v xml:space="preserve"> </v>
      </c>
      <c r="D148" s="346" t="str">
        <f t="shared" si="216"/>
        <v xml:space="preserve"> </v>
      </c>
      <c r="E148" s="347" t="str">
        <f t="shared" si="217"/>
        <v xml:space="preserve"> </v>
      </c>
      <c r="F148" s="348" t="str">
        <f t="shared" si="218"/>
        <v xml:space="preserve"> </v>
      </c>
      <c r="G148" s="348" t="str">
        <f>IF(A148="N/A"," ",Perstart/VLOOKUP(Dayrun,'Pricing Inputs'!$AQ$4:$AS$14,3)/(CY148/CX148))</f>
        <v xml:space="preserve"> </v>
      </c>
      <c r="H148" s="349" t="str">
        <f t="shared" si="219"/>
        <v xml:space="preserve"> </v>
      </c>
      <c r="I148" s="350" t="str">
        <f t="shared" si="220"/>
        <v xml:space="preserve"> </v>
      </c>
      <c r="J148" s="351" t="str">
        <f t="shared" si="221"/>
        <v xml:space="preserve"> </v>
      </c>
      <c r="K148" s="351" t="str">
        <f t="shared" si="222"/>
        <v xml:space="preserve"> </v>
      </c>
      <c r="L148" s="351" t="str">
        <f t="shared" si="223"/>
        <v xml:space="preserve"> </v>
      </c>
      <c r="M148" s="351" t="str">
        <f t="shared" si="224"/>
        <v xml:space="preserve"> </v>
      </c>
      <c r="N148" s="351" t="str">
        <f t="shared" si="225"/>
        <v xml:space="preserve"> </v>
      </c>
      <c r="O148" s="351" t="str">
        <f t="shared" si="226"/>
        <v xml:space="preserve"> </v>
      </c>
      <c r="P148" s="351" t="str">
        <f t="shared" si="227"/>
        <v xml:space="preserve"> </v>
      </c>
      <c r="Q148" s="352" t="str">
        <f t="shared" si="228"/>
        <v xml:space="preserve"> </v>
      </c>
      <c r="R148" s="353" t="str">
        <f t="shared" si="229"/>
        <v xml:space="preserve"> </v>
      </c>
      <c r="S148" s="347" t="str">
        <f t="shared" si="230"/>
        <v xml:space="preserve"> </v>
      </c>
      <c r="T148" s="347" t="str">
        <f t="shared" si="231"/>
        <v xml:space="preserve"> </v>
      </c>
      <c r="U148" s="347" t="str">
        <f t="shared" si="232"/>
        <v xml:space="preserve"> </v>
      </c>
      <c r="V148" s="347" t="str">
        <f t="shared" si="233"/>
        <v xml:space="preserve"> </v>
      </c>
      <c r="W148" s="347" t="str">
        <f t="shared" si="234"/>
        <v xml:space="preserve"> </v>
      </c>
      <c r="X148" s="347" t="str">
        <f t="shared" si="235"/>
        <v xml:space="preserve"> </v>
      </c>
      <c r="Y148" s="347" t="str">
        <f t="shared" si="236"/>
        <v xml:space="preserve"> </v>
      </c>
      <c r="Z148" s="354" t="str">
        <f t="shared" si="237"/>
        <v xml:space="preserve"> </v>
      </c>
      <c r="AA148" s="350" t="str">
        <f>IF($A148="N/A"," ",IF(Dayrun&gt;=3,(MAX(0,(_xll.xSPRDOPT(I148,($E148-'Pricing Inputs'!$X183*$D148),$CV148,0,($CN148+IF(Smile=TRUE,VLOOKUP(MAX(-5,$H148-I148),Volsmile,2),0)),$CT148,$CU148,($A148-DateToday)+15,ABS(Option-2),0)-R148))),0))</f>
        <v xml:space="preserve"> </v>
      </c>
      <c r="AB148" s="351" t="str">
        <f>IF($A148="N/A"," ",IF(Dayrun&gt;=6,MAX(0,(_xll.xSPRDOPT(J148,($E148-'Pricing Inputs'!$X183*$D148),$CV148,0,($CN148+IF(Smile=TRUE,VLOOKUP(MAX(-5,$H148-J148),Volsmile,2),0)),$CT148,$CU148,($A148-DateToday)+15,ABS(Option-2),0)-S148)),0))</f>
        <v xml:space="preserve"> </v>
      </c>
      <c r="AC148" s="351" t="str">
        <f>IF($A148="N/A"," ",IF(OR(Dayrun&lt;=2,Dayrun&gt;=9),IF(OffPeakEx=TRUE,MAX(0,(_xll.xSPRDOPT(K148,($E148-'Pricing Inputs'!$X183*$D148),$CV148,0,($CQ148+IF(Smile=TRUE,VLOOKUP(MAX(-5,$H148-K148),Volsmile,2),0)),$CT148,$CU148,($A148-DateToday)+15,ABS(Option-2),0)-T148)),0),0))</f>
        <v xml:space="preserve"> </v>
      </c>
      <c r="AD148" s="351" t="str">
        <f>IF($A148="N/A"," ",IF(OR(Dayrun=1,Dayrun=4,Dayrun=5,Dayrun=7,Dayrun=8,Dayrun=10,Dayrun=11),MAX(0,(_xll.xSPRDOPT(L148,($E148-'Pricing Inputs'!$X183*$D148),$CV148,0,($CQ148+IF(Smile=TRUE,VLOOKUP(MAX(-5,$H148-L148),Volsmile,2),0)),$CT148,$CU148,($A148-DateToday)+15,ABS(Option-2),0)-U148)),0))</f>
        <v xml:space="preserve"> </v>
      </c>
      <c r="AE148" s="351" t="str">
        <f>IF($A148="N/A"," ",IF(OR(Dayrun=1,Dayrun=7,Dayrun=8,Dayrun=10,Dayrun=11),MAX(0,(_xll.xSPRDOPT(M148,($E148-'Pricing Inputs'!$X183*$D148),$CV148,0,($CQ148+IF(Smile=TRUE,VLOOKUP(MAX(-5,$H148-M148),Volsmile,2),0)),$CT148,$CU148,($A148-DateToday)+15,ABS(Option-2),0)-V148)),0))</f>
        <v xml:space="preserve"> </v>
      </c>
      <c r="AF148" s="351" t="str">
        <f>IF($A148="N/A"," ",IF(OR(Dayrun&lt;=2,Dayrun&gt;=10),IF(OffPeakEx=TRUE,MAX(0,(_xll.xSPRDOPT(N148,($E148-'Pricing Inputs'!$X183*$D148),$CV148,0,($CQ148+IF(Smile=TRUE,VLOOKUP(MAX(-5,$H148-N148),Volsmile,2),0)),$CT148,$CU148,($A148-DateToday)+15,ABS(Option-2),0)-W148)),0),0))</f>
        <v xml:space="preserve"> </v>
      </c>
      <c r="AG148" s="351" t="str">
        <f>IF($A148="N/A"," ",IF(OR(Dayrun=1,Dayrun=5,Dayrun=8,Dayrun=11),MAX(0,(_xll.xSPRDOPT(O148,($E148-'Pricing Inputs'!$X183*$D148),$CV148,0,($CQ148+IF(Smile=TRUE,VLOOKUP(MAX(-5,$H148-O148),Volsmile,2),0)),$CT148,$CU148,($A148-DateToday)+15,ABS(Option-2),0)-X148)),0))</f>
        <v xml:space="preserve"> </v>
      </c>
      <c r="AH148" s="351" t="str">
        <f>IF($A148="N/A"," ",IF(OR(Dayrun=1,Dayrun=8,Dayrun=11),MAX(0,(_xll.xSPRDOPT(P148,($E148-'Pricing Inputs'!$X183*$D148),$CV148,0,($CQ148+IF(Smile=TRUE,VLOOKUP(MAX(-5,$H148-P148),Volsmile,2),0)),$CT148,$CU148,($A148-DateToday)+15,ABS(Option-2),0)-Y148)),0))</f>
        <v xml:space="preserve"> </v>
      </c>
      <c r="AI148" s="351" t="str">
        <f>IF($A148="N/A"," ",IF(OR(Dayrun&lt;=2,Dayrun&gt;=11),IF(OffPeakEx=TRUE,MAX(0,(_xll.xSPRDOPT(Q148,($E148-'Pricing Inputs'!$X183*$D148),$CV148,0,($CQ148+IF(Smile=TRUE,VLOOKUP(MAX(-5,$H148-Q148),Volsmile,2),0)),$CT148,$CU148,($A148-DateToday)+15,ABS(Option-2),0)-Z148)),0),0))</f>
        <v xml:space="preserve"> </v>
      </c>
      <c r="AJ148" s="355" t="str">
        <f t="shared" si="238"/>
        <v xml:space="preserve"> </v>
      </c>
      <c r="AK148" s="356" t="str">
        <f t="shared" si="239"/>
        <v xml:space="preserve"> </v>
      </c>
      <c r="AL148" s="356" t="str">
        <f t="shared" si="240"/>
        <v xml:space="preserve"> </v>
      </c>
      <c r="AM148" s="356" t="str">
        <f t="shared" si="241"/>
        <v xml:space="preserve"> </v>
      </c>
      <c r="AN148" s="356" t="str">
        <f t="shared" si="242"/>
        <v xml:space="preserve"> </v>
      </c>
      <c r="AO148" s="356" t="str">
        <f t="shared" si="243"/>
        <v xml:space="preserve"> </v>
      </c>
      <c r="AP148" s="356" t="str">
        <f t="shared" si="244"/>
        <v xml:space="preserve"> </v>
      </c>
      <c r="AQ148" s="356" t="str">
        <f t="shared" si="245"/>
        <v xml:space="preserve"> </v>
      </c>
      <c r="AR148" s="357" t="str">
        <f t="shared" si="246"/>
        <v xml:space="preserve"> </v>
      </c>
      <c r="AS148" s="364" t="str">
        <f t="shared" si="247"/>
        <v xml:space="preserve"> </v>
      </c>
      <c r="AT148" s="364" t="str">
        <f t="shared" si="248"/>
        <v xml:space="preserve"> </v>
      </c>
      <c r="AU148" s="364" t="str">
        <f t="shared" si="249"/>
        <v xml:space="preserve"> </v>
      </c>
      <c r="AV148" s="364" t="str">
        <f t="shared" si="250"/>
        <v xml:space="preserve"> </v>
      </c>
      <c r="AW148" s="364" t="str">
        <f t="shared" si="251"/>
        <v xml:space="preserve"> </v>
      </c>
      <c r="AX148" s="364" t="str">
        <f t="shared" si="252"/>
        <v xml:space="preserve"> </v>
      </c>
      <c r="AY148" s="364" t="str">
        <f t="shared" si="253"/>
        <v xml:space="preserve"> </v>
      </c>
      <c r="AZ148" s="364" t="str">
        <f t="shared" si="254"/>
        <v xml:space="preserve"> </v>
      </c>
      <c r="BA148" s="365" t="str">
        <f t="shared" si="255"/>
        <v xml:space="preserve"> </v>
      </c>
      <c r="BB148" s="461" t="str">
        <f>IF($A148="N/A"," ",IF(Dayrun&gt;=3,(MAX(0,(_xll.xSPRDOPT(I148,($E148-'Pricing Inputs'!$X183*$D148),$CV148,0,($CN148+IF(Smile=TRUE,VLOOKUP(MAX(-5,$H148-I148),Volsmile,2),0)),$CT148,$CU148,($A148-DateToday)+15,ABS(Option-2),1)*DE148*8))),0))</f>
        <v xml:space="preserve"> </v>
      </c>
      <c r="BC148" s="460" t="str">
        <f>IF($A148="N/A"," ",IF(Dayrun&gt;=6,MAX(0,(_xll.xSPRDOPT(J148,($E148-'Pricing Inputs'!$X183*$D148),$CV148,0,($CN148+IF(Smile=TRUE,VLOOKUP(MAX(-5,$H148-J148),Volsmile,2),0)),$CT148,$CU148,($A148-DateToday)+15,ABS(Option-2),1)*DE148*8)),0))</f>
        <v xml:space="preserve"> </v>
      </c>
      <c r="BD148" s="460" t="str">
        <f>IF($A148="N/A"," ",IF(OR(Dayrun&lt;=2,Dayrun&gt;=9),IF(OffPeakEx=TRUE,MAX(0,(_xll.xSPRDOPT(K148,($E148-'Pricing Inputs'!$X183*$D148),$CV148,0,($CQ148+IF(Smile=TRUE,VLOOKUP(MAX(-5,$H148-K148),Volsmile,2),0)),$CT148,$CU148,($A148-DateToday)+15,ABS(Option-2),1)*DE148*8)),0),0))</f>
        <v xml:space="preserve"> </v>
      </c>
      <c r="BE148" s="460" t="str">
        <f>IF($A148="N/A"," ",IF(OR(Dayrun=1,Dayrun=4,Dayrun=5,Dayrun=7,Dayrun=8,Dayrun=10,Dayrun=11),MAX(0,(_xll.xSPRDOPT(L148,($E148-'Pricing Inputs'!$X183*$D148),$CV148,0,($CQ148+IF(Smile=TRUE,VLOOKUP(MAX(-5,$H148-L148),Volsmile,2),0)),$CT148,$CU148,($A148-DateToday)+15,ABS(Option-2),1)*DF148*8)),0))</f>
        <v xml:space="preserve"> </v>
      </c>
      <c r="BF148" s="460" t="str">
        <f>IF($A148="N/A"," ",IF(OR(Dayrun=1,Dayrun=7,Dayrun=8,Dayrun=10,Dayrun=11),MAX(0,(_xll.xSPRDOPT(M148,($E148-'Pricing Inputs'!$X183*$D148),$CV148,0,($CQ148+IF(Smile=TRUE,VLOOKUP(MAX(-5,$H148-M148),Volsmile,2),0)),$CT148,$CU148,($A148-DateToday)+15,ABS(Option-2),1)*DF148*8)),0))</f>
        <v xml:space="preserve"> </v>
      </c>
      <c r="BG148" s="460" t="str">
        <f>IF($A148="N/A"," ",IF(OR(Dayrun&lt;=2,Dayrun&gt;=10),IF(OffPeakEx=TRUE,MAX(0,(_xll.xSPRDOPT(N148,($E148-'Pricing Inputs'!$X183*$D148),$CV148,0,($CQ148+IF(Smile=TRUE,VLOOKUP(MAX(-5,$H148-N148),Volsmile,2),0)),$CT148,$CU148,($A148-DateToday)+15,ABS(Option-2),1)*DF148*8)),0),0))</f>
        <v xml:space="preserve"> </v>
      </c>
      <c r="BH148" s="460" t="str">
        <f>IF($A148="N/A"," ",IF(OR(Dayrun=1,Dayrun=5,Dayrun=8,Dayrun=11),MAX(0,(_xll.xSPRDOPT(O148,($E148-'Pricing Inputs'!$X183*$D148),$CV148,0,($CQ148+IF(Smile=TRUE,VLOOKUP(MAX(-5,$H148-O148),Volsmile,2),0)),$CT148,$CU148,($A148-DateToday)+15,ABS(Option-2),1)*DG148*8)),0))</f>
        <v xml:space="preserve"> </v>
      </c>
      <c r="BI148" s="460" t="str">
        <f>IF($A148="N/A"," ",IF(OR(Dayrun=1,Dayrun=8,Dayrun=11),MAX(0,(_xll.xSPRDOPT(P148,($E148-'Pricing Inputs'!$X183*$D148),$CV148,0,($CQ148+IF(Smile=TRUE,VLOOKUP(MAX(-5,$H148-P148),Volsmile,2),0)),$CT148,$CU148,($A148-DateToday)+15,ABS(Option-2),1)*DG148*8)),0))</f>
        <v xml:space="preserve"> </v>
      </c>
      <c r="BJ148" s="462" t="str">
        <f>IF($A148="N/A"," ",IF(OR(Dayrun&lt;=2,Dayrun&gt;=11),IF(OffPeakEx=TRUE,MAX(0,(_xll.xSPRDOPT(Q148,($E148-'Pricing Inputs'!$X183*$D148),$CV148,0,($CQ148+IF(Smile=TRUE,VLOOKUP(MAX(-5,$H148-Q148),Volsmile,2),0)),$CT148,$CU148,($A148-DateToday)+15,ABS(Option-2),1)*DG148*8)),0),0))</f>
        <v xml:space="preserve"> </v>
      </c>
      <c r="BK148" s="358" t="str">
        <f t="shared" si="182"/>
        <v xml:space="preserve"> </v>
      </c>
      <c r="BL148" s="359" t="str">
        <f t="shared" si="183"/>
        <v xml:space="preserve"> </v>
      </c>
      <c r="BM148" s="359" t="str">
        <f t="shared" si="184"/>
        <v xml:space="preserve"> </v>
      </c>
      <c r="BN148" s="359" t="str">
        <f t="shared" si="185"/>
        <v xml:space="preserve"> </v>
      </c>
      <c r="BO148" s="359" t="str">
        <f t="shared" si="186"/>
        <v xml:space="preserve"> </v>
      </c>
      <c r="BP148" s="359" t="str">
        <f t="shared" si="187"/>
        <v xml:space="preserve"> </v>
      </c>
      <c r="BQ148" s="359" t="str">
        <f t="shared" si="188"/>
        <v xml:space="preserve"> </v>
      </c>
      <c r="BR148" s="359" t="str">
        <f t="shared" si="189"/>
        <v xml:space="preserve"> </v>
      </c>
      <c r="BS148" s="360" t="str">
        <f t="shared" si="190"/>
        <v xml:space="preserve"> </v>
      </c>
      <c r="BT148" s="361" t="str">
        <f t="shared" si="191"/>
        <v xml:space="preserve"> </v>
      </c>
      <c r="BU148" s="362" t="str">
        <f t="shared" si="192"/>
        <v xml:space="preserve"> </v>
      </c>
      <c r="BV148" s="362" t="str">
        <f t="shared" si="193"/>
        <v xml:space="preserve"> </v>
      </c>
      <c r="BW148" s="362" t="str">
        <f t="shared" si="194"/>
        <v xml:space="preserve"> </v>
      </c>
      <c r="BX148" s="362" t="str">
        <f t="shared" si="195"/>
        <v xml:space="preserve"> </v>
      </c>
      <c r="BY148" s="362" t="str">
        <f t="shared" si="196"/>
        <v xml:space="preserve"> </v>
      </c>
      <c r="BZ148" s="362" t="str">
        <f t="shared" si="197"/>
        <v xml:space="preserve"> </v>
      </c>
      <c r="CA148" s="362" t="str">
        <f t="shared" si="198"/>
        <v xml:space="preserve"> </v>
      </c>
      <c r="CB148" s="363" t="str">
        <f t="shared" si="199"/>
        <v xml:space="preserve"> </v>
      </c>
      <c r="CC148" s="366" t="str">
        <f t="shared" si="200"/>
        <v xml:space="preserve"> </v>
      </c>
      <c r="CD148" s="367" t="str">
        <f t="shared" si="201"/>
        <v xml:space="preserve"> </v>
      </c>
      <c r="CE148" s="367" t="str">
        <f t="shared" si="202"/>
        <v xml:space="preserve"> </v>
      </c>
      <c r="CF148" s="367" t="str">
        <f t="shared" si="203"/>
        <v xml:space="preserve"> </v>
      </c>
      <c r="CG148" s="367" t="str">
        <f t="shared" si="204"/>
        <v xml:space="preserve"> </v>
      </c>
      <c r="CH148" s="367" t="str">
        <f t="shared" si="205"/>
        <v xml:space="preserve"> </v>
      </c>
      <c r="CI148" s="367" t="str">
        <f t="shared" si="206"/>
        <v xml:space="preserve"> </v>
      </c>
      <c r="CJ148" s="367" t="str">
        <f t="shared" si="207"/>
        <v xml:space="preserve"> </v>
      </c>
      <c r="CK148" s="368" t="str">
        <f t="shared" si="208"/>
        <v xml:space="preserve"> </v>
      </c>
      <c r="CL148" s="369" t="str">
        <f t="shared" si="209"/>
        <v xml:space="preserve"> </v>
      </c>
      <c r="CM148" s="370" t="str">
        <f t="shared" si="256"/>
        <v xml:space="preserve"> </v>
      </c>
      <c r="CN148" s="370" t="str">
        <f t="shared" si="257"/>
        <v xml:space="preserve"> </v>
      </c>
      <c r="CO148" s="370" t="str">
        <f t="shared" si="258"/>
        <v xml:space="preserve"> </v>
      </c>
      <c r="CP148" s="370" t="str">
        <f t="shared" si="259"/>
        <v xml:space="preserve"> </v>
      </c>
      <c r="CQ148" s="370" t="str">
        <f t="shared" si="260"/>
        <v xml:space="preserve"> </v>
      </c>
      <c r="CR148" s="370" t="str">
        <f t="shared" si="210"/>
        <v xml:space="preserve"> </v>
      </c>
      <c r="CS148" s="370" t="str">
        <f t="shared" si="211"/>
        <v xml:space="preserve"> </v>
      </c>
      <c r="CT148" s="370" t="str">
        <f t="shared" si="212"/>
        <v xml:space="preserve"> </v>
      </c>
      <c r="CU148" s="370" t="str">
        <f>IF($A148="N/A"," ",IF('Pricing Inputs'!$AR$23=TRUE,Inputs!$S$22,VLOOKUP($A148,CorrelationTable,2,FALSE)))</f>
        <v xml:space="preserve"> </v>
      </c>
      <c r="CV148" s="371" t="str">
        <f>IF($A148="N/A"," ",F148+G148+(D148*('Pricing Inputs'!X183)))</f>
        <v xml:space="preserve"> </v>
      </c>
      <c r="CW148" s="372" t="str">
        <f>IF($A148="N/A"," ",IF(PV=1,0,'Pricing Inputs'!Y183))</f>
        <v xml:space="preserve"> </v>
      </c>
      <c r="CX148" s="373" t="str">
        <f t="shared" si="213"/>
        <v xml:space="preserve"> </v>
      </c>
      <c r="CY148" s="417" t="str">
        <f>IF($A148="N/A"," ",(IF(MONTH(A148)&gt;=4,IF(MONTH(A148)&lt;=10,Inputs!$S$26,Inputs!$S$27),Inputs!$S$27))*$CX148)</f>
        <v xml:space="preserve"> </v>
      </c>
      <c r="CZ148" s="374" t="str">
        <f t="shared" si="261"/>
        <v xml:space="preserve"> </v>
      </c>
      <c r="DA148" s="446" t="str">
        <f t="shared" si="262"/>
        <v xml:space="preserve"> </v>
      </c>
      <c r="DB148" s="375" t="str">
        <f t="shared" si="263"/>
        <v xml:space="preserve"> </v>
      </c>
      <c r="DC148" s="375" t="str">
        <f t="shared" si="264"/>
        <v xml:space="preserve"> </v>
      </c>
      <c r="DD148" s="376" t="str">
        <f t="shared" si="265"/>
        <v xml:space="preserve"> </v>
      </c>
      <c r="DE148" s="377" t="str">
        <f t="shared" si="266"/>
        <v xml:space="preserve"> </v>
      </c>
      <c r="DF148" s="378" t="str">
        <f t="shared" si="267"/>
        <v xml:space="preserve"> </v>
      </c>
      <c r="DG148" s="379" t="str">
        <f t="shared" si="268"/>
        <v xml:space="preserve"> </v>
      </c>
      <c r="DH148" s="380" t="str">
        <f>IF($A148="N/A"," ",IF(Option=1,$D148*Inputs!$S$15*SUM(AS148:BA148),0))</f>
        <v xml:space="preserve"> </v>
      </c>
      <c r="DI148" s="381" t="str">
        <f>IF($A148="N/A"," ",IF(Option=1,$D148*Inputs!$S$16*SUM(AS148:BA148),0))</f>
        <v xml:space="preserve"> </v>
      </c>
      <c r="DJ148" s="463" t="str">
        <f t="shared" si="269"/>
        <v xml:space="preserve"> </v>
      </c>
      <c r="DK148" s="463" t="str">
        <f t="shared" si="270"/>
        <v xml:space="preserve"> </v>
      </c>
      <c r="DL148" s="463" t="str">
        <f t="shared" si="271"/>
        <v xml:space="preserve"> </v>
      </c>
      <c r="DM148" s="463" t="str">
        <f t="shared" si="272"/>
        <v xml:space="preserve"> </v>
      </c>
    </row>
    <row r="149" spans="1:117" x14ac:dyDescent="0.2">
      <c r="A149" s="343" t="str">
        <f>IF(A148="N/A","N/A",IF(EDATE(A148,1)&gt;Inputs!$S$5,"N/A",EDATE(A148,1)))</f>
        <v>N/A</v>
      </c>
      <c r="B149" s="344" t="str">
        <f t="shared" si="214"/>
        <v xml:space="preserve"> </v>
      </c>
      <c r="C149" s="345" t="str">
        <f t="shared" si="215"/>
        <v xml:space="preserve"> </v>
      </c>
      <c r="D149" s="346" t="str">
        <f t="shared" si="216"/>
        <v xml:space="preserve"> </v>
      </c>
      <c r="E149" s="347" t="str">
        <f t="shared" si="217"/>
        <v xml:space="preserve"> </v>
      </c>
      <c r="F149" s="348" t="str">
        <f t="shared" si="218"/>
        <v xml:space="preserve"> </v>
      </c>
      <c r="G149" s="348" t="str">
        <f>IF(A149="N/A"," ",Perstart/VLOOKUP(Dayrun,'Pricing Inputs'!$AQ$4:$AS$14,3)/(CY149/CX149))</f>
        <v xml:space="preserve"> </v>
      </c>
      <c r="H149" s="349" t="str">
        <f t="shared" si="219"/>
        <v xml:space="preserve"> </v>
      </c>
      <c r="I149" s="350" t="str">
        <f t="shared" si="220"/>
        <v xml:space="preserve"> </v>
      </c>
      <c r="J149" s="351" t="str">
        <f t="shared" si="221"/>
        <v xml:space="preserve"> </v>
      </c>
      <c r="K149" s="351" t="str">
        <f t="shared" si="222"/>
        <v xml:space="preserve"> </v>
      </c>
      <c r="L149" s="351" t="str">
        <f t="shared" si="223"/>
        <v xml:space="preserve"> </v>
      </c>
      <c r="M149" s="351" t="str">
        <f t="shared" si="224"/>
        <v xml:space="preserve"> </v>
      </c>
      <c r="N149" s="351" t="str">
        <f t="shared" si="225"/>
        <v xml:space="preserve"> </v>
      </c>
      <c r="O149" s="351" t="str">
        <f t="shared" si="226"/>
        <v xml:space="preserve"> </v>
      </c>
      <c r="P149" s="351" t="str">
        <f t="shared" si="227"/>
        <v xml:space="preserve"> </v>
      </c>
      <c r="Q149" s="352" t="str">
        <f t="shared" si="228"/>
        <v xml:space="preserve"> </v>
      </c>
      <c r="R149" s="353" t="str">
        <f t="shared" si="229"/>
        <v xml:space="preserve"> </v>
      </c>
      <c r="S149" s="347" t="str">
        <f t="shared" si="230"/>
        <v xml:space="preserve"> </v>
      </c>
      <c r="T149" s="347" t="str">
        <f t="shared" si="231"/>
        <v xml:space="preserve"> </v>
      </c>
      <c r="U149" s="347" t="str">
        <f t="shared" si="232"/>
        <v xml:space="preserve"> </v>
      </c>
      <c r="V149" s="347" t="str">
        <f t="shared" si="233"/>
        <v xml:space="preserve"> </v>
      </c>
      <c r="W149" s="347" t="str">
        <f t="shared" si="234"/>
        <v xml:space="preserve"> </v>
      </c>
      <c r="X149" s="347" t="str">
        <f t="shared" si="235"/>
        <v xml:space="preserve"> </v>
      </c>
      <c r="Y149" s="347" t="str">
        <f t="shared" si="236"/>
        <v xml:space="preserve"> </v>
      </c>
      <c r="Z149" s="354" t="str">
        <f t="shared" si="237"/>
        <v xml:space="preserve"> </v>
      </c>
      <c r="AA149" s="350" t="str">
        <f>IF($A149="N/A"," ",IF(Dayrun&gt;=3,(MAX(0,(_xll.xSPRDOPT(I149,($E149-'Pricing Inputs'!$X184*$D149),$CV149,0,($CN149+IF(Smile=TRUE,VLOOKUP(MAX(-5,$H149-I149),Volsmile,2),0)),$CT149,$CU149,($A149-DateToday)+15,ABS(Option-2),0)-R149))),0))</f>
        <v xml:space="preserve"> </v>
      </c>
      <c r="AB149" s="351" t="str">
        <f>IF($A149="N/A"," ",IF(Dayrun&gt;=6,MAX(0,(_xll.xSPRDOPT(J149,($E149-'Pricing Inputs'!$X184*$D149),$CV149,0,($CN149+IF(Smile=TRUE,VLOOKUP(MAX(-5,$H149-J149),Volsmile,2),0)),$CT149,$CU149,($A149-DateToday)+15,ABS(Option-2),0)-S149)),0))</f>
        <v xml:space="preserve"> </v>
      </c>
      <c r="AC149" s="351" t="str">
        <f>IF($A149="N/A"," ",IF(OR(Dayrun&lt;=2,Dayrun&gt;=9),IF(OffPeakEx=TRUE,MAX(0,(_xll.xSPRDOPT(K149,($E149-'Pricing Inputs'!$X184*$D149),$CV149,0,($CQ149+IF(Smile=TRUE,VLOOKUP(MAX(-5,$H149-K149),Volsmile,2),0)),$CT149,$CU149,($A149-DateToday)+15,ABS(Option-2),0)-T149)),0),0))</f>
        <v xml:space="preserve"> </v>
      </c>
      <c r="AD149" s="351" t="str">
        <f>IF($A149="N/A"," ",IF(OR(Dayrun=1,Dayrun=4,Dayrun=5,Dayrun=7,Dayrun=8,Dayrun=10,Dayrun=11),MAX(0,(_xll.xSPRDOPT(L149,($E149-'Pricing Inputs'!$X184*$D149),$CV149,0,($CQ149+IF(Smile=TRUE,VLOOKUP(MAX(-5,$H149-L149),Volsmile,2),0)),$CT149,$CU149,($A149-DateToday)+15,ABS(Option-2),0)-U149)),0))</f>
        <v xml:space="preserve"> </v>
      </c>
      <c r="AE149" s="351" t="str">
        <f>IF($A149="N/A"," ",IF(OR(Dayrun=1,Dayrun=7,Dayrun=8,Dayrun=10,Dayrun=11),MAX(0,(_xll.xSPRDOPT(M149,($E149-'Pricing Inputs'!$X184*$D149),$CV149,0,($CQ149+IF(Smile=TRUE,VLOOKUP(MAX(-5,$H149-M149),Volsmile,2),0)),$CT149,$CU149,($A149-DateToday)+15,ABS(Option-2),0)-V149)),0))</f>
        <v xml:space="preserve"> </v>
      </c>
      <c r="AF149" s="351" t="str">
        <f>IF($A149="N/A"," ",IF(OR(Dayrun&lt;=2,Dayrun&gt;=10),IF(OffPeakEx=TRUE,MAX(0,(_xll.xSPRDOPT(N149,($E149-'Pricing Inputs'!$X184*$D149),$CV149,0,($CQ149+IF(Smile=TRUE,VLOOKUP(MAX(-5,$H149-N149),Volsmile,2),0)),$CT149,$CU149,($A149-DateToday)+15,ABS(Option-2),0)-W149)),0),0))</f>
        <v xml:space="preserve"> </v>
      </c>
      <c r="AG149" s="351" t="str">
        <f>IF($A149="N/A"," ",IF(OR(Dayrun=1,Dayrun=5,Dayrun=8,Dayrun=11),MAX(0,(_xll.xSPRDOPT(O149,($E149-'Pricing Inputs'!$X184*$D149),$CV149,0,($CQ149+IF(Smile=TRUE,VLOOKUP(MAX(-5,$H149-O149),Volsmile,2),0)),$CT149,$CU149,($A149-DateToday)+15,ABS(Option-2),0)-X149)),0))</f>
        <v xml:space="preserve"> </v>
      </c>
      <c r="AH149" s="351" t="str">
        <f>IF($A149="N/A"," ",IF(OR(Dayrun=1,Dayrun=8,Dayrun=11),MAX(0,(_xll.xSPRDOPT(P149,($E149-'Pricing Inputs'!$X184*$D149),$CV149,0,($CQ149+IF(Smile=TRUE,VLOOKUP(MAX(-5,$H149-P149),Volsmile,2),0)),$CT149,$CU149,($A149-DateToday)+15,ABS(Option-2),0)-Y149)),0))</f>
        <v xml:space="preserve"> </v>
      </c>
      <c r="AI149" s="351" t="str">
        <f>IF($A149="N/A"," ",IF(OR(Dayrun&lt;=2,Dayrun&gt;=11),IF(OffPeakEx=TRUE,MAX(0,(_xll.xSPRDOPT(Q149,($E149-'Pricing Inputs'!$X184*$D149),$CV149,0,($CQ149+IF(Smile=TRUE,VLOOKUP(MAX(-5,$H149-Q149),Volsmile,2),0)),$CT149,$CU149,($A149-DateToday)+15,ABS(Option-2),0)-Z149)),0),0))</f>
        <v xml:space="preserve"> </v>
      </c>
      <c r="AJ149" s="355" t="str">
        <f t="shared" si="238"/>
        <v xml:space="preserve"> </v>
      </c>
      <c r="AK149" s="356" t="str">
        <f t="shared" si="239"/>
        <v xml:space="preserve"> </v>
      </c>
      <c r="AL149" s="356" t="str">
        <f t="shared" si="240"/>
        <v xml:space="preserve"> </v>
      </c>
      <c r="AM149" s="356" t="str">
        <f t="shared" si="241"/>
        <v xml:space="preserve"> </v>
      </c>
      <c r="AN149" s="356" t="str">
        <f t="shared" si="242"/>
        <v xml:space="preserve"> </v>
      </c>
      <c r="AO149" s="356" t="str">
        <f t="shared" si="243"/>
        <v xml:space="preserve"> </v>
      </c>
      <c r="AP149" s="356" t="str">
        <f t="shared" si="244"/>
        <v xml:space="preserve"> </v>
      </c>
      <c r="AQ149" s="356" t="str">
        <f t="shared" si="245"/>
        <v xml:space="preserve"> </v>
      </c>
      <c r="AR149" s="357" t="str">
        <f t="shared" si="246"/>
        <v xml:space="preserve"> </v>
      </c>
      <c r="AS149" s="364" t="str">
        <f t="shared" si="247"/>
        <v xml:space="preserve"> </v>
      </c>
      <c r="AT149" s="364" t="str">
        <f t="shared" si="248"/>
        <v xml:space="preserve"> </v>
      </c>
      <c r="AU149" s="364" t="str">
        <f t="shared" si="249"/>
        <v xml:space="preserve"> </v>
      </c>
      <c r="AV149" s="364" t="str">
        <f t="shared" si="250"/>
        <v xml:space="preserve"> </v>
      </c>
      <c r="AW149" s="364" t="str">
        <f t="shared" si="251"/>
        <v xml:space="preserve"> </v>
      </c>
      <c r="AX149" s="364" t="str">
        <f t="shared" si="252"/>
        <v xml:space="preserve"> </v>
      </c>
      <c r="AY149" s="364" t="str">
        <f t="shared" si="253"/>
        <v xml:space="preserve"> </v>
      </c>
      <c r="AZ149" s="364" t="str">
        <f t="shared" si="254"/>
        <v xml:space="preserve"> </v>
      </c>
      <c r="BA149" s="365" t="str">
        <f t="shared" si="255"/>
        <v xml:space="preserve"> </v>
      </c>
      <c r="BB149" s="461" t="str">
        <f>IF($A149="N/A"," ",IF(Dayrun&gt;=3,(MAX(0,(_xll.xSPRDOPT(I149,($E149-'Pricing Inputs'!$X184*$D149),$CV149,0,($CN149+IF(Smile=TRUE,VLOOKUP(MAX(-5,$H149-I149),Volsmile,2),0)),$CT149,$CU149,($A149-DateToday)+15,ABS(Option-2),1)*DE149*8))),0))</f>
        <v xml:space="preserve"> </v>
      </c>
      <c r="BC149" s="460" t="str">
        <f>IF($A149="N/A"," ",IF(Dayrun&gt;=6,MAX(0,(_xll.xSPRDOPT(J149,($E149-'Pricing Inputs'!$X184*$D149),$CV149,0,($CN149+IF(Smile=TRUE,VLOOKUP(MAX(-5,$H149-J149),Volsmile,2),0)),$CT149,$CU149,($A149-DateToday)+15,ABS(Option-2),1)*DE149*8)),0))</f>
        <v xml:space="preserve"> </v>
      </c>
      <c r="BD149" s="460" t="str">
        <f>IF($A149="N/A"," ",IF(OR(Dayrun&lt;=2,Dayrun&gt;=9),IF(OffPeakEx=TRUE,MAX(0,(_xll.xSPRDOPT(K149,($E149-'Pricing Inputs'!$X184*$D149),$CV149,0,($CQ149+IF(Smile=TRUE,VLOOKUP(MAX(-5,$H149-K149),Volsmile,2),0)),$CT149,$CU149,($A149-DateToday)+15,ABS(Option-2),1)*DE149*8)),0),0))</f>
        <v xml:space="preserve"> </v>
      </c>
      <c r="BE149" s="460" t="str">
        <f>IF($A149="N/A"," ",IF(OR(Dayrun=1,Dayrun=4,Dayrun=5,Dayrun=7,Dayrun=8,Dayrun=10,Dayrun=11),MAX(0,(_xll.xSPRDOPT(L149,($E149-'Pricing Inputs'!$X184*$D149),$CV149,0,($CQ149+IF(Smile=TRUE,VLOOKUP(MAX(-5,$H149-L149),Volsmile,2),0)),$CT149,$CU149,($A149-DateToday)+15,ABS(Option-2),1)*DF149*8)),0))</f>
        <v xml:space="preserve"> </v>
      </c>
      <c r="BF149" s="460" t="str">
        <f>IF($A149="N/A"," ",IF(OR(Dayrun=1,Dayrun=7,Dayrun=8,Dayrun=10,Dayrun=11),MAX(0,(_xll.xSPRDOPT(M149,($E149-'Pricing Inputs'!$X184*$D149),$CV149,0,($CQ149+IF(Smile=TRUE,VLOOKUP(MAX(-5,$H149-M149),Volsmile,2),0)),$CT149,$CU149,($A149-DateToday)+15,ABS(Option-2),1)*DF149*8)),0))</f>
        <v xml:space="preserve"> </v>
      </c>
      <c r="BG149" s="460" t="str">
        <f>IF($A149="N/A"," ",IF(OR(Dayrun&lt;=2,Dayrun&gt;=10),IF(OffPeakEx=TRUE,MAX(0,(_xll.xSPRDOPT(N149,($E149-'Pricing Inputs'!$X184*$D149),$CV149,0,($CQ149+IF(Smile=TRUE,VLOOKUP(MAX(-5,$H149-N149),Volsmile,2),0)),$CT149,$CU149,($A149-DateToday)+15,ABS(Option-2),1)*DF149*8)),0),0))</f>
        <v xml:space="preserve"> </v>
      </c>
      <c r="BH149" s="460" t="str">
        <f>IF($A149="N/A"," ",IF(OR(Dayrun=1,Dayrun=5,Dayrun=8,Dayrun=11),MAX(0,(_xll.xSPRDOPT(O149,($E149-'Pricing Inputs'!$X184*$D149),$CV149,0,($CQ149+IF(Smile=TRUE,VLOOKUP(MAX(-5,$H149-O149),Volsmile,2),0)),$CT149,$CU149,($A149-DateToday)+15,ABS(Option-2),1)*DG149*8)),0))</f>
        <v xml:space="preserve"> </v>
      </c>
      <c r="BI149" s="460" t="str">
        <f>IF($A149="N/A"," ",IF(OR(Dayrun=1,Dayrun=8,Dayrun=11),MAX(0,(_xll.xSPRDOPT(P149,($E149-'Pricing Inputs'!$X184*$D149),$CV149,0,($CQ149+IF(Smile=TRUE,VLOOKUP(MAX(-5,$H149-P149),Volsmile,2),0)),$CT149,$CU149,($A149-DateToday)+15,ABS(Option-2),1)*DG149*8)),0))</f>
        <v xml:space="preserve"> </v>
      </c>
      <c r="BJ149" s="462" t="str">
        <f>IF($A149="N/A"," ",IF(OR(Dayrun&lt;=2,Dayrun&gt;=11),IF(OffPeakEx=TRUE,MAX(0,(_xll.xSPRDOPT(Q149,($E149-'Pricing Inputs'!$X184*$D149),$CV149,0,($CQ149+IF(Smile=TRUE,VLOOKUP(MAX(-5,$H149-Q149),Volsmile,2),0)),$CT149,$CU149,($A149-DateToday)+15,ABS(Option-2),1)*DG149*8)),0),0))</f>
        <v xml:space="preserve"> </v>
      </c>
      <c r="BK149" s="358" t="str">
        <f t="shared" si="182"/>
        <v xml:space="preserve"> </v>
      </c>
      <c r="BL149" s="359" t="str">
        <f t="shared" si="183"/>
        <v xml:space="preserve"> </v>
      </c>
      <c r="BM149" s="359" t="str">
        <f t="shared" si="184"/>
        <v xml:space="preserve"> </v>
      </c>
      <c r="BN149" s="359" t="str">
        <f t="shared" si="185"/>
        <v xml:space="preserve"> </v>
      </c>
      <c r="BO149" s="359" t="str">
        <f t="shared" si="186"/>
        <v xml:space="preserve"> </v>
      </c>
      <c r="BP149" s="359" t="str">
        <f t="shared" si="187"/>
        <v xml:space="preserve"> </v>
      </c>
      <c r="BQ149" s="359" t="str">
        <f t="shared" si="188"/>
        <v xml:space="preserve"> </v>
      </c>
      <c r="BR149" s="359" t="str">
        <f t="shared" si="189"/>
        <v xml:space="preserve"> </v>
      </c>
      <c r="BS149" s="360" t="str">
        <f t="shared" si="190"/>
        <v xml:space="preserve"> </v>
      </c>
      <c r="BT149" s="361" t="str">
        <f t="shared" si="191"/>
        <v xml:space="preserve"> </v>
      </c>
      <c r="BU149" s="362" t="str">
        <f t="shared" si="192"/>
        <v xml:space="preserve"> </v>
      </c>
      <c r="BV149" s="362" t="str">
        <f t="shared" si="193"/>
        <v xml:space="preserve"> </v>
      </c>
      <c r="BW149" s="362" t="str">
        <f t="shared" si="194"/>
        <v xml:space="preserve"> </v>
      </c>
      <c r="BX149" s="362" t="str">
        <f t="shared" si="195"/>
        <v xml:space="preserve"> </v>
      </c>
      <c r="BY149" s="362" t="str">
        <f t="shared" si="196"/>
        <v xml:space="preserve"> </v>
      </c>
      <c r="BZ149" s="362" t="str">
        <f t="shared" si="197"/>
        <v xml:space="preserve"> </v>
      </c>
      <c r="CA149" s="362" t="str">
        <f t="shared" si="198"/>
        <v xml:space="preserve"> </v>
      </c>
      <c r="CB149" s="363" t="str">
        <f t="shared" si="199"/>
        <v xml:space="preserve"> </v>
      </c>
      <c r="CC149" s="366" t="str">
        <f t="shared" si="200"/>
        <v xml:space="preserve"> </v>
      </c>
      <c r="CD149" s="367" t="str">
        <f t="shared" si="201"/>
        <v xml:space="preserve"> </v>
      </c>
      <c r="CE149" s="367" t="str">
        <f t="shared" si="202"/>
        <v xml:space="preserve"> </v>
      </c>
      <c r="CF149" s="367" t="str">
        <f t="shared" si="203"/>
        <v xml:space="preserve"> </v>
      </c>
      <c r="CG149" s="367" t="str">
        <f t="shared" si="204"/>
        <v xml:space="preserve"> </v>
      </c>
      <c r="CH149" s="367" t="str">
        <f t="shared" si="205"/>
        <v xml:space="preserve"> </v>
      </c>
      <c r="CI149" s="367" t="str">
        <f t="shared" si="206"/>
        <v xml:space="preserve"> </v>
      </c>
      <c r="CJ149" s="367" t="str">
        <f t="shared" si="207"/>
        <v xml:space="preserve"> </v>
      </c>
      <c r="CK149" s="368" t="str">
        <f t="shared" si="208"/>
        <v xml:space="preserve"> </v>
      </c>
      <c r="CL149" s="369" t="str">
        <f t="shared" si="209"/>
        <v xml:space="preserve"> </v>
      </c>
      <c r="CM149" s="370" t="str">
        <f t="shared" si="256"/>
        <v xml:space="preserve"> </v>
      </c>
      <c r="CN149" s="370" t="str">
        <f t="shared" si="257"/>
        <v xml:space="preserve"> </v>
      </c>
      <c r="CO149" s="370" t="str">
        <f t="shared" si="258"/>
        <v xml:space="preserve"> </v>
      </c>
      <c r="CP149" s="370" t="str">
        <f t="shared" si="259"/>
        <v xml:space="preserve"> </v>
      </c>
      <c r="CQ149" s="370" t="str">
        <f t="shared" si="260"/>
        <v xml:space="preserve"> </v>
      </c>
      <c r="CR149" s="370" t="str">
        <f t="shared" si="210"/>
        <v xml:space="preserve"> </v>
      </c>
      <c r="CS149" s="370" t="str">
        <f t="shared" si="211"/>
        <v xml:space="preserve"> </v>
      </c>
      <c r="CT149" s="370" t="str">
        <f t="shared" si="212"/>
        <v xml:space="preserve"> </v>
      </c>
      <c r="CU149" s="370" t="str">
        <f>IF($A149="N/A"," ",IF('Pricing Inputs'!$AR$23=TRUE,Inputs!$S$22,VLOOKUP($A149,CorrelationTable,2,FALSE)))</f>
        <v xml:space="preserve"> </v>
      </c>
      <c r="CV149" s="371" t="str">
        <f>IF($A149="N/A"," ",F149+G149+(D149*('Pricing Inputs'!X184)))</f>
        <v xml:space="preserve"> </v>
      </c>
      <c r="CW149" s="372" t="str">
        <f>IF($A149="N/A"," ",IF(PV=1,0,'Pricing Inputs'!Y184))</f>
        <v xml:space="preserve"> </v>
      </c>
      <c r="CX149" s="373" t="str">
        <f t="shared" si="213"/>
        <v xml:space="preserve"> </v>
      </c>
      <c r="CY149" s="417" t="str">
        <f>IF($A149="N/A"," ",(IF(MONTH(A149)&gt;=4,IF(MONTH(A149)&lt;=10,Inputs!$S$26,Inputs!$S$27),Inputs!$S$27))*$CX149)</f>
        <v xml:space="preserve"> </v>
      </c>
      <c r="CZ149" s="374" t="str">
        <f t="shared" si="261"/>
        <v xml:space="preserve"> </v>
      </c>
      <c r="DA149" s="446" t="str">
        <f t="shared" si="262"/>
        <v xml:space="preserve"> </v>
      </c>
      <c r="DB149" s="375" t="str">
        <f t="shared" si="263"/>
        <v xml:space="preserve"> </v>
      </c>
      <c r="DC149" s="375" t="str">
        <f t="shared" si="264"/>
        <v xml:space="preserve"> </v>
      </c>
      <c r="DD149" s="376" t="str">
        <f t="shared" si="265"/>
        <v xml:space="preserve"> </v>
      </c>
      <c r="DE149" s="377" t="str">
        <f t="shared" si="266"/>
        <v xml:space="preserve"> </v>
      </c>
      <c r="DF149" s="378" t="str">
        <f t="shared" si="267"/>
        <v xml:space="preserve"> </v>
      </c>
      <c r="DG149" s="379" t="str">
        <f t="shared" si="268"/>
        <v xml:space="preserve"> </v>
      </c>
      <c r="DH149" s="380" t="str">
        <f>IF($A149="N/A"," ",IF(Option=1,$D149*Inputs!$S$15*SUM(AS149:BA149),0))</f>
        <v xml:space="preserve"> </v>
      </c>
      <c r="DI149" s="381" t="str">
        <f>IF($A149="N/A"," ",IF(Option=1,$D149*Inputs!$S$16*SUM(AS149:BA149),0))</f>
        <v xml:space="preserve"> </v>
      </c>
      <c r="DJ149" s="463" t="str">
        <f t="shared" si="269"/>
        <v xml:space="preserve"> </v>
      </c>
      <c r="DK149" s="463" t="str">
        <f t="shared" si="270"/>
        <v xml:space="preserve"> </v>
      </c>
      <c r="DL149" s="463" t="str">
        <f t="shared" si="271"/>
        <v xml:space="preserve"> </v>
      </c>
      <c r="DM149" s="463" t="str">
        <f t="shared" si="272"/>
        <v xml:space="preserve"> </v>
      </c>
    </row>
    <row r="150" spans="1:117" x14ac:dyDescent="0.2">
      <c r="A150" s="343" t="str">
        <f>IF(A149="N/A","N/A",IF(EDATE(A149,1)&gt;Inputs!$S$5,"N/A",EDATE(A149,1)))</f>
        <v>N/A</v>
      </c>
      <c r="B150" s="344" t="str">
        <f t="shared" si="214"/>
        <v xml:space="preserve"> </v>
      </c>
      <c r="C150" s="345" t="str">
        <f t="shared" si="215"/>
        <v xml:space="preserve"> </v>
      </c>
      <c r="D150" s="346" t="str">
        <f t="shared" si="216"/>
        <v xml:space="preserve"> </v>
      </c>
      <c r="E150" s="347" t="str">
        <f t="shared" si="217"/>
        <v xml:space="preserve"> </v>
      </c>
      <c r="F150" s="348" t="str">
        <f t="shared" si="218"/>
        <v xml:space="preserve"> </v>
      </c>
      <c r="G150" s="348" t="str">
        <f>IF(A150="N/A"," ",Perstart/VLOOKUP(Dayrun,'Pricing Inputs'!$AQ$4:$AS$14,3)/(CY150/CX150))</f>
        <v xml:space="preserve"> </v>
      </c>
      <c r="H150" s="349" t="str">
        <f t="shared" si="219"/>
        <v xml:space="preserve"> </v>
      </c>
      <c r="I150" s="350" t="str">
        <f t="shared" si="220"/>
        <v xml:space="preserve"> </v>
      </c>
      <c r="J150" s="351" t="str">
        <f t="shared" si="221"/>
        <v xml:space="preserve"> </v>
      </c>
      <c r="K150" s="351" t="str">
        <f t="shared" si="222"/>
        <v xml:space="preserve"> </v>
      </c>
      <c r="L150" s="351" t="str">
        <f t="shared" si="223"/>
        <v xml:space="preserve"> </v>
      </c>
      <c r="M150" s="351" t="str">
        <f t="shared" si="224"/>
        <v xml:space="preserve"> </v>
      </c>
      <c r="N150" s="351" t="str">
        <f t="shared" si="225"/>
        <v xml:space="preserve"> </v>
      </c>
      <c r="O150" s="351" t="str">
        <f t="shared" si="226"/>
        <v xml:space="preserve"> </v>
      </c>
      <c r="P150" s="351" t="str">
        <f t="shared" si="227"/>
        <v xml:space="preserve"> </v>
      </c>
      <c r="Q150" s="352" t="str">
        <f t="shared" si="228"/>
        <v xml:space="preserve"> </v>
      </c>
      <c r="R150" s="353" t="str">
        <f t="shared" si="229"/>
        <v xml:space="preserve"> </v>
      </c>
      <c r="S150" s="347" t="str">
        <f t="shared" si="230"/>
        <v xml:space="preserve"> </v>
      </c>
      <c r="T150" s="347" t="str">
        <f t="shared" si="231"/>
        <v xml:space="preserve"> </v>
      </c>
      <c r="U150" s="347" t="str">
        <f t="shared" si="232"/>
        <v xml:space="preserve"> </v>
      </c>
      <c r="V150" s="347" t="str">
        <f t="shared" si="233"/>
        <v xml:space="preserve"> </v>
      </c>
      <c r="W150" s="347" t="str">
        <f t="shared" si="234"/>
        <v xml:space="preserve"> </v>
      </c>
      <c r="X150" s="347" t="str">
        <f t="shared" si="235"/>
        <v xml:space="preserve"> </v>
      </c>
      <c r="Y150" s="347" t="str">
        <f t="shared" si="236"/>
        <v xml:space="preserve"> </v>
      </c>
      <c r="Z150" s="354" t="str">
        <f t="shared" si="237"/>
        <v xml:space="preserve"> </v>
      </c>
      <c r="AA150" s="350" t="str">
        <f>IF($A150="N/A"," ",IF(Dayrun&gt;=3,(MAX(0,(_xll.xSPRDOPT(I150,($E150-'Pricing Inputs'!$X185*$D150),$CV150,0,($CN150+IF(Smile=TRUE,VLOOKUP(MAX(-5,$H150-I150),Volsmile,2),0)),$CT150,$CU150,($A150-DateToday)+15,ABS(Option-2),0)-R150))),0))</f>
        <v xml:space="preserve"> </v>
      </c>
      <c r="AB150" s="351" t="str">
        <f>IF($A150="N/A"," ",IF(Dayrun&gt;=6,MAX(0,(_xll.xSPRDOPT(J150,($E150-'Pricing Inputs'!$X185*$D150),$CV150,0,($CN150+IF(Smile=TRUE,VLOOKUP(MAX(-5,$H150-J150),Volsmile,2),0)),$CT150,$CU150,($A150-DateToday)+15,ABS(Option-2),0)-S150)),0))</f>
        <v xml:space="preserve"> </v>
      </c>
      <c r="AC150" s="351" t="str">
        <f>IF($A150="N/A"," ",IF(OR(Dayrun&lt;=2,Dayrun&gt;=9),IF(OffPeakEx=TRUE,MAX(0,(_xll.xSPRDOPT(K150,($E150-'Pricing Inputs'!$X185*$D150),$CV150,0,($CQ150+IF(Smile=TRUE,VLOOKUP(MAX(-5,$H150-K150),Volsmile,2),0)),$CT150,$CU150,($A150-DateToday)+15,ABS(Option-2),0)-T150)),0),0))</f>
        <v xml:space="preserve"> </v>
      </c>
      <c r="AD150" s="351" t="str">
        <f>IF($A150="N/A"," ",IF(OR(Dayrun=1,Dayrun=4,Dayrun=5,Dayrun=7,Dayrun=8,Dayrun=10,Dayrun=11),MAX(0,(_xll.xSPRDOPT(L150,($E150-'Pricing Inputs'!$X185*$D150),$CV150,0,($CQ150+IF(Smile=TRUE,VLOOKUP(MAX(-5,$H150-L150),Volsmile,2),0)),$CT150,$CU150,($A150-DateToday)+15,ABS(Option-2),0)-U150)),0))</f>
        <v xml:space="preserve"> </v>
      </c>
      <c r="AE150" s="351" t="str">
        <f>IF($A150="N/A"," ",IF(OR(Dayrun=1,Dayrun=7,Dayrun=8,Dayrun=10,Dayrun=11),MAX(0,(_xll.xSPRDOPT(M150,($E150-'Pricing Inputs'!$X185*$D150),$CV150,0,($CQ150+IF(Smile=TRUE,VLOOKUP(MAX(-5,$H150-M150),Volsmile,2),0)),$CT150,$CU150,($A150-DateToday)+15,ABS(Option-2),0)-V150)),0))</f>
        <v xml:space="preserve"> </v>
      </c>
      <c r="AF150" s="351" t="str">
        <f>IF($A150="N/A"," ",IF(OR(Dayrun&lt;=2,Dayrun&gt;=10),IF(OffPeakEx=TRUE,MAX(0,(_xll.xSPRDOPT(N150,($E150-'Pricing Inputs'!$X185*$D150),$CV150,0,($CQ150+IF(Smile=TRUE,VLOOKUP(MAX(-5,$H150-N150),Volsmile,2),0)),$CT150,$CU150,($A150-DateToday)+15,ABS(Option-2),0)-W150)),0),0))</f>
        <v xml:space="preserve"> </v>
      </c>
      <c r="AG150" s="351" t="str">
        <f>IF($A150="N/A"," ",IF(OR(Dayrun=1,Dayrun=5,Dayrun=8,Dayrun=11),MAX(0,(_xll.xSPRDOPT(O150,($E150-'Pricing Inputs'!$X185*$D150),$CV150,0,($CQ150+IF(Smile=TRUE,VLOOKUP(MAX(-5,$H150-O150),Volsmile,2),0)),$CT150,$CU150,($A150-DateToday)+15,ABS(Option-2),0)-X150)),0))</f>
        <v xml:space="preserve"> </v>
      </c>
      <c r="AH150" s="351" t="str">
        <f>IF($A150="N/A"," ",IF(OR(Dayrun=1,Dayrun=8,Dayrun=11),MAX(0,(_xll.xSPRDOPT(P150,($E150-'Pricing Inputs'!$X185*$D150),$CV150,0,($CQ150+IF(Smile=TRUE,VLOOKUP(MAX(-5,$H150-P150),Volsmile,2),0)),$CT150,$CU150,($A150-DateToday)+15,ABS(Option-2),0)-Y150)),0))</f>
        <v xml:space="preserve"> </v>
      </c>
      <c r="AI150" s="351" t="str">
        <f>IF($A150="N/A"," ",IF(OR(Dayrun&lt;=2,Dayrun&gt;=11),IF(OffPeakEx=TRUE,MAX(0,(_xll.xSPRDOPT(Q150,($E150-'Pricing Inputs'!$X185*$D150),$CV150,0,($CQ150+IF(Smile=TRUE,VLOOKUP(MAX(-5,$H150-Q150),Volsmile,2),0)),$CT150,$CU150,($A150-DateToday)+15,ABS(Option-2),0)-Z150)),0),0))</f>
        <v xml:space="preserve"> </v>
      </c>
      <c r="AJ150" s="355" t="str">
        <f t="shared" si="238"/>
        <v xml:space="preserve"> </v>
      </c>
      <c r="AK150" s="356" t="str">
        <f t="shared" si="239"/>
        <v xml:space="preserve"> </v>
      </c>
      <c r="AL150" s="356" t="str">
        <f t="shared" si="240"/>
        <v xml:space="preserve"> </v>
      </c>
      <c r="AM150" s="356" t="str">
        <f t="shared" si="241"/>
        <v xml:space="preserve"> </v>
      </c>
      <c r="AN150" s="356" t="str">
        <f t="shared" si="242"/>
        <v xml:space="preserve"> </v>
      </c>
      <c r="AO150" s="356" t="str">
        <f t="shared" si="243"/>
        <v xml:space="preserve"> </v>
      </c>
      <c r="AP150" s="356" t="str">
        <f t="shared" si="244"/>
        <v xml:space="preserve"> </v>
      </c>
      <c r="AQ150" s="356" t="str">
        <f t="shared" si="245"/>
        <v xml:space="preserve"> </v>
      </c>
      <c r="AR150" s="357" t="str">
        <f t="shared" si="246"/>
        <v xml:space="preserve"> </v>
      </c>
      <c r="AS150" s="364" t="str">
        <f t="shared" si="247"/>
        <v xml:space="preserve"> </v>
      </c>
      <c r="AT150" s="364" t="str">
        <f t="shared" si="248"/>
        <v xml:space="preserve"> </v>
      </c>
      <c r="AU150" s="364" t="str">
        <f t="shared" si="249"/>
        <v xml:space="preserve"> </v>
      </c>
      <c r="AV150" s="364" t="str">
        <f t="shared" si="250"/>
        <v xml:space="preserve"> </v>
      </c>
      <c r="AW150" s="364" t="str">
        <f t="shared" si="251"/>
        <v xml:space="preserve"> </v>
      </c>
      <c r="AX150" s="364" t="str">
        <f t="shared" si="252"/>
        <v xml:space="preserve"> </v>
      </c>
      <c r="AY150" s="364" t="str">
        <f t="shared" si="253"/>
        <v xml:space="preserve"> </v>
      </c>
      <c r="AZ150" s="364" t="str">
        <f t="shared" si="254"/>
        <v xml:space="preserve"> </v>
      </c>
      <c r="BA150" s="365" t="str">
        <f t="shared" si="255"/>
        <v xml:space="preserve"> </v>
      </c>
      <c r="BB150" s="461" t="str">
        <f>IF($A150="N/A"," ",IF(Dayrun&gt;=3,(MAX(0,(_xll.xSPRDOPT(I150,($E150-'Pricing Inputs'!$X185*$D150),$CV150,0,($CN150+IF(Smile=TRUE,VLOOKUP(MAX(-5,$H150-I150),Volsmile,2),0)),$CT150,$CU150,($A150-DateToday)+15,ABS(Option-2),1)*DE150*8))),0))</f>
        <v xml:space="preserve"> </v>
      </c>
      <c r="BC150" s="460" t="str">
        <f>IF($A150="N/A"," ",IF(Dayrun&gt;=6,MAX(0,(_xll.xSPRDOPT(J150,($E150-'Pricing Inputs'!$X185*$D150),$CV150,0,($CN150+IF(Smile=TRUE,VLOOKUP(MAX(-5,$H150-J150),Volsmile,2),0)),$CT150,$CU150,($A150-DateToday)+15,ABS(Option-2),1)*DE150*8)),0))</f>
        <v xml:space="preserve"> </v>
      </c>
      <c r="BD150" s="460" t="str">
        <f>IF($A150="N/A"," ",IF(OR(Dayrun&lt;=2,Dayrun&gt;=9),IF(OffPeakEx=TRUE,MAX(0,(_xll.xSPRDOPT(K150,($E150-'Pricing Inputs'!$X185*$D150),$CV150,0,($CQ150+IF(Smile=TRUE,VLOOKUP(MAX(-5,$H150-K150),Volsmile,2),0)),$CT150,$CU150,($A150-DateToday)+15,ABS(Option-2),1)*DE150*8)),0),0))</f>
        <v xml:space="preserve"> </v>
      </c>
      <c r="BE150" s="460" t="str">
        <f>IF($A150="N/A"," ",IF(OR(Dayrun=1,Dayrun=4,Dayrun=5,Dayrun=7,Dayrun=8,Dayrun=10,Dayrun=11),MAX(0,(_xll.xSPRDOPT(L150,($E150-'Pricing Inputs'!$X185*$D150),$CV150,0,($CQ150+IF(Smile=TRUE,VLOOKUP(MAX(-5,$H150-L150),Volsmile,2),0)),$CT150,$CU150,($A150-DateToday)+15,ABS(Option-2),1)*DF150*8)),0))</f>
        <v xml:space="preserve"> </v>
      </c>
      <c r="BF150" s="460" t="str">
        <f>IF($A150="N/A"," ",IF(OR(Dayrun=1,Dayrun=7,Dayrun=8,Dayrun=10,Dayrun=11),MAX(0,(_xll.xSPRDOPT(M150,($E150-'Pricing Inputs'!$X185*$D150),$CV150,0,($CQ150+IF(Smile=TRUE,VLOOKUP(MAX(-5,$H150-M150),Volsmile,2),0)),$CT150,$CU150,($A150-DateToday)+15,ABS(Option-2),1)*DF150*8)),0))</f>
        <v xml:space="preserve"> </v>
      </c>
      <c r="BG150" s="460" t="str">
        <f>IF($A150="N/A"," ",IF(OR(Dayrun&lt;=2,Dayrun&gt;=10),IF(OffPeakEx=TRUE,MAX(0,(_xll.xSPRDOPT(N150,($E150-'Pricing Inputs'!$X185*$D150),$CV150,0,($CQ150+IF(Smile=TRUE,VLOOKUP(MAX(-5,$H150-N150),Volsmile,2),0)),$CT150,$CU150,($A150-DateToday)+15,ABS(Option-2),1)*DF150*8)),0),0))</f>
        <v xml:space="preserve"> </v>
      </c>
      <c r="BH150" s="460" t="str">
        <f>IF($A150="N/A"," ",IF(OR(Dayrun=1,Dayrun=5,Dayrun=8,Dayrun=11),MAX(0,(_xll.xSPRDOPT(O150,($E150-'Pricing Inputs'!$X185*$D150),$CV150,0,($CQ150+IF(Smile=TRUE,VLOOKUP(MAX(-5,$H150-O150),Volsmile,2),0)),$CT150,$CU150,($A150-DateToday)+15,ABS(Option-2),1)*DG150*8)),0))</f>
        <v xml:space="preserve"> </v>
      </c>
      <c r="BI150" s="460" t="str">
        <f>IF($A150="N/A"," ",IF(OR(Dayrun=1,Dayrun=8,Dayrun=11),MAX(0,(_xll.xSPRDOPT(P150,($E150-'Pricing Inputs'!$X185*$D150),$CV150,0,($CQ150+IF(Smile=TRUE,VLOOKUP(MAX(-5,$H150-P150),Volsmile,2),0)),$CT150,$CU150,($A150-DateToday)+15,ABS(Option-2),1)*DG150*8)),0))</f>
        <v xml:space="preserve"> </v>
      </c>
      <c r="BJ150" s="462" t="str">
        <f>IF($A150="N/A"," ",IF(OR(Dayrun&lt;=2,Dayrun&gt;=11),IF(OffPeakEx=TRUE,MAX(0,(_xll.xSPRDOPT(Q150,($E150-'Pricing Inputs'!$X185*$D150),$CV150,0,($CQ150+IF(Smile=TRUE,VLOOKUP(MAX(-5,$H150-Q150),Volsmile,2),0)),$CT150,$CU150,($A150-DateToday)+15,ABS(Option-2),1)*DG150*8)),0),0))</f>
        <v xml:space="preserve"> </v>
      </c>
      <c r="BK150" s="358" t="str">
        <f t="shared" si="182"/>
        <v xml:space="preserve"> </v>
      </c>
      <c r="BL150" s="359" t="str">
        <f t="shared" si="183"/>
        <v xml:space="preserve"> </v>
      </c>
      <c r="BM150" s="359" t="str">
        <f t="shared" si="184"/>
        <v xml:space="preserve"> </v>
      </c>
      <c r="BN150" s="359" t="str">
        <f t="shared" si="185"/>
        <v xml:space="preserve"> </v>
      </c>
      <c r="BO150" s="359" t="str">
        <f t="shared" si="186"/>
        <v xml:space="preserve"> </v>
      </c>
      <c r="BP150" s="359" t="str">
        <f t="shared" si="187"/>
        <v xml:space="preserve"> </v>
      </c>
      <c r="BQ150" s="359" t="str">
        <f t="shared" si="188"/>
        <v xml:space="preserve"> </v>
      </c>
      <c r="BR150" s="359" t="str">
        <f t="shared" si="189"/>
        <v xml:space="preserve"> </v>
      </c>
      <c r="BS150" s="360" t="str">
        <f t="shared" si="190"/>
        <v xml:space="preserve"> </v>
      </c>
      <c r="BT150" s="361" t="str">
        <f t="shared" si="191"/>
        <v xml:space="preserve"> </v>
      </c>
      <c r="BU150" s="362" t="str">
        <f t="shared" si="192"/>
        <v xml:space="preserve"> </v>
      </c>
      <c r="BV150" s="362" t="str">
        <f t="shared" si="193"/>
        <v xml:space="preserve"> </v>
      </c>
      <c r="BW150" s="362" t="str">
        <f t="shared" si="194"/>
        <v xml:space="preserve"> </v>
      </c>
      <c r="BX150" s="362" t="str">
        <f t="shared" si="195"/>
        <v xml:space="preserve"> </v>
      </c>
      <c r="BY150" s="362" t="str">
        <f t="shared" si="196"/>
        <v xml:space="preserve"> </v>
      </c>
      <c r="BZ150" s="362" t="str">
        <f t="shared" si="197"/>
        <v xml:space="preserve"> </v>
      </c>
      <c r="CA150" s="362" t="str">
        <f t="shared" si="198"/>
        <v xml:space="preserve"> </v>
      </c>
      <c r="CB150" s="363" t="str">
        <f t="shared" si="199"/>
        <v xml:space="preserve"> </v>
      </c>
      <c r="CC150" s="366" t="str">
        <f t="shared" si="200"/>
        <v xml:space="preserve"> </v>
      </c>
      <c r="CD150" s="367" t="str">
        <f t="shared" si="201"/>
        <v xml:space="preserve"> </v>
      </c>
      <c r="CE150" s="367" t="str">
        <f t="shared" si="202"/>
        <v xml:space="preserve"> </v>
      </c>
      <c r="CF150" s="367" t="str">
        <f t="shared" si="203"/>
        <v xml:space="preserve"> </v>
      </c>
      <c r="CG150" s="367" t="str">
        <f t="shared" si="204"/>
        <v xml:space="preserve"> </v>
      </c>
      <c r="CH150" s="367" t="str">
        <f t="shared" si="205"/>
        <v xml:space="preserve"> </v>
      </c>
      <c r="CI150" s="367" t="str">
        <f t="shared" si="206"/>
        <v xml:space="preserve"> </v>
      </c>
      <c r="CJ150" s="367" t="str">
        <f t="shared" si="207"/>
        <v xml:space="preserve"> </v>
      </c>
      <c r="CK150" s="368" t="str">
        <f t="shared" si="208"/>
        <v xml:space="preserve"> </v>
      </c>
      <c r="CL150" s="369" t="str">
        <f t="shared" si="209"/>
        <v xml:space="preserve"> </v>
      </c>
      <c r="CM150" s="370" t="str">
        <f t="shared" si="256"/>
        <v xml:space="preserve"> </v>
      </c>
      <c r="CN150" s="370" t="str">
        <f t="shared" si="257"/>
        <v xml:space="preserve"> </v>
      </c>
      <c r="CO150" s="370" t="str">
        <f t="shared" si="258"/>
        <v xml:space="preserve"> </v>
      </c>
      <c r="CP150" s="370" t="str">
        <f t="shared" si="259"/>
        <v xml:space="preserve"> </v>
      </c>
      <c r="CQ150" s="370" t="str">
        <f t="shared" si="260"/>
        <v xml:space="preserve"> </v>
      </c>
      <c r="CR150" s="370" t="str">
        <f t="shared" si="210"/>
        <v xml:space="preserve"> </v>
      </c>
      <c r="CS150" s="370" t="str">
        <f t="shared" si="211"/>
        <v xml:space="preserve"> </v>
      </c>
      <c r="CT150" s="370" t="str">
        <f t="shared" si="212"/>
        <v xml:space="preserve"> </v>
      </c>
      <c r="CU150" s="370" t="str">
        <f>IF($A150="N/A"," ",IF('Pricing Inputs'!$AR$23=TRUE,Inputs!$S$22,VLOOKUP($A150,CorrelationTable,2,FALSE)))</f>
        <v xml:space="preserve"> </v>
      </c>
      <c r="CV150" s="371" t="str">
        <f>IF($A150="N/A"," ",F150+G150+(D150*('Pricing Inputs'!X185)))</f>
        <v xml:space="preserve"> </v>
      </c>
      <c r="CW150" s="372" t="str">
        <f>IF($A150="N/A"," ",IF(PV=1,0,'Pricing Inputs'!Y185))</f>
        <v xml:space="preserve"> </v>
      </c>
      <c r="CX150" s="373" t="str">
        <f t="shared" si="213"/>
        <v xml:space="preserve"> </v>
      </c>
      <c r="CY150" s="417" t="str">
        <f>IF($A150="N/A"," ",(IF(MONTH(A150)&gt;=4,IF(MONTH(A150)&lt;=10,Inputs!$S$26,Inputs!$S$27),Inputs!$S$27))*$CX150)</f>
        <v xml:space="preserve"> </v>
      </c>
      <c r="CZ150" s="374" t="str">
        <f t="shared" si="261"/>
        <v xml:space="preserve"> </v>
      </c>
      <c r="DA150" s="446" t="str">
        <f t="shared" si="262"/>
        <v xml:space="preserve"> </v>
      </c>
      <c r="DB150" s="375" t="str">
        <f t="shared" si="263"/>
        <v xml:space="preserve"> </v>
      </c>
      <c r="DC150" s="375" t="str">
        <f t="shared" si="264"/>
        <v xml:space="preserve"> </v>
      </c>
      <c r="DD150" s="376" t="str">
        <f t="shared" si="265"/>
        <v xml:space="preserve"> </v>
      </c>
      <c r="DE150" s="377" t="str">
        <f t="shared" si="266"/>
        <v xml:space="preserve"> </v>
      </c>
      <c r="DF150" s="378" t="str">
        <f t="shared" si="267"/>
        <v xml:space="preserve"> </v>
      </c>
      <c r="DG150" s="379" t="str">
        <f t="shared" si="268"/>
        <v xml:space="preserve"> </v>
      </c>
      <c r="DH150" s="380" t="str">
        <f>IF($A150="N/A"," ",IF(Option=1,$D150*Inputs!$S$15*SUM(AS150:BA150),0))</f>
        <v xml:space="preserve"> </v>
      </c>
      <c r="DI150" s="381" t="str">
        <f>IF($A150="N/A"," ",IF(Option=1,$D150*Inputs!$S$16*SUM(AS150:BA150),0))</f>
        <v xml:space="preserve"> </v>
      </c>
      <c r="DJ150" s="463" t="str">
        <f t="shared" si="269"/>
        <v xml:space="preserve"> </v>
      </c>
      <c r="DK150" s="463" t="str">
        <f t="shared" si="270"/>
        <v xml:space="preserve"> </v>
      </c>
      <c r="DL150" s="463" t="str">
        <f t="shared" si="271"/>
        <v xml:space="preserve"> </v>
      </c>
      <c r="DM150" s="463" t="str">
        <f t="shared" si="272"/>
        <v xml:space="preserve"> </v>
      </c>
    </row>
    <row r="151" spans="1:117" x14ac:dyDescent="0.2">
      <c r="A151" s="343" t="str">
        <f>IF(A150="N/A","N/A",IF(EDATE(A150,1)&gt;Inputs!$S$5,"N/A",EDATE(A150,1)))</f>
        <v>N/A</v>
      </c>
      <c r="B151" s="344" t="str">
        <f t="shared" si="214"/>
        <v xml:space="preserve"> </v>
      </c>
      <c r="C151" s="345" t="str">
        <f t="shared" si="215"/>
        <v xml:space="preserve"> </v>
      </c>
      <c r="D151" s="346" t="str">
        <f t="shared" si="216"/>
        <v xml:space="preserve"> </v>
      </c>
      <c r="E151" s="347" t="str">
        <f t="shared" si="217"/>
        <v xml:space="preserve"> </v>
      </c>
      <c r="F151" s="348" t="str">
        <f t="shared" si="218"/>
        <v xml:space="preserve"> </v>
      </c>
      <c r="G151" s="348" t="str">
        <f>IF(A151="N/A"," ",Perstart/VLOOKUP(Dayrun,'Pricing Inputs'!$AQ$4:$AS$14,3)/(CY151/CX151))</f>
        <v xml:space="preserve"> </v>
      </c>
      <c r="H151" s="349" t="str">
        <f t="shared" si="219"/>
        <v xml:space="preserve"> </v>
      </c>
      <c r="I151" s="350" t="str">
        <f t="shared" si="220"/>
        <v xml:space="preserve"> </v>
      </c>
      <c r="J151" s="351" t="str">
        <f t="shared" si="221"/>
        <v xml:space="preserve"> </v>
      </c>
      <c r="K151" s="351" t="str">
        <f t="shared" si="222"/>
        <v xml:space="preserve"> </v>
      </c>
      <c r="L151" s="351" t="str">
        <f t="shared" si="223"/>
        <v xml:space="preserve"> </v>
      </c>
      <c r="M151" s="351" t="str">
        <f t="shared" si="224"/>
        <v xml:space="preserve"> </v>
      </c>
      <c r="N151" s="351" t="str">
        <f t="shared" si="225"/>
        <v xml:space="preserve"> </v>
      </c>
      <c r="O151" s="351" t="str">
        <f t="shared" si="226"/>
        <v xml:space="preserve"> </v>
      </c>
      <c r="P151" s="351" t="str">
        <f t="shared" si="227"/>
        <v xml:space="preserve"> </v>
      </c>
      <c r="Q151" s="352" t="str">
        <f t="shared" si="228"/>
        <v xml:space="preserve"> </v>
      </c>
      <c r="R151" s="353" t="str">
        <f t="shared" si="229"/>
        <v xml:space="preserve"> </v>
      </c>
      <c r="S151" s="347" t="str">
        <f t="shared" si="230"/>
        <v xml:space="preserve"> </v>
      </c>
      <c r="T151" s="347" t="str">
        <f t="shared" si="231"/>
        <v xml:space="preserve"> </v>
      </c>
      <c r="U151" s="347" t="str">
        <f t="shared" si="232"/>
        <v xml:space="preserve"> </v>
      </c>
      <c r="V151" s="347" t="str">
        <f t="shared" si="233"/>
        <v xml:space="preserve"> </v>
      </c>
      <c r="W151" s="347" t="str">
        <f t="shared" si="234"/>
        <v xml:space="preserve"> </v>
      </c>
      <c r="X151" s="347" t="str">
        <f t="shared" si="235"/>
        <v xml:space="preserve"> </v>
      </c>
      <c r="Y151" s="347" t="str">
        <f t="shared" si="236"/>
        <v xml:space="preserve"> </v>
      </c>
      <c r="Z151" s="354" t="str">
        <f t="shared" si="237"/>
        <v xml:space="preserve"> </v>
      </c>
      <c r="AA151" s="350" t="str">
        <f>IF($A151="N/A"," ",IF(Dayrun&gt;=3,(MAX(0,(_xll.xSPRDOPT(I151,($E151-'Pricing Inputs'!$X186*$D151),$CV151,0,($CN151+IF(Smile=TRUE,VLOOKUP(MAX(-5,$H151-I151),Volsmile,2),0)),$CT151,$CU151,($A151-DateToday)+15,ABS(Option-2),0)-R151))),0))</f>
        <v xml:space="preserve"> </v>
      </c>
      <c r="AB151" s="351" t="str">
        <f>IF($A151="N/A"," ",IF(Dayrun&gt;=6,MAX(0,(_xll.xSPRDOPT(J151,($E151-'Pricing Inputs'!$X186*$D151),$CV151,0,($CN151+IF(Smile=TRUE,VLOOKUP(MAX(-5,$H151-J151),Volsmile,2),0)),$CT151,$CU151,($A151-DateToday)+15,ABS(Option-2),0)-S151)),0))</f>
        <v xml:space="preserve"> </v>
      </c>
      <c r="AC151" s="351" t="str">
        <f>IF($A151="N/A"," ",IF(OR(Dayrun&lt;=2,Dayrun&gt;=9),IF(OffPeakEx=TRUE,MAX(0,(_xll.xSPRDOPT(K151,($E151-'Pricing Inputs'!$X186*$D151),$CV151,0,($CQ151+IF(Smile=TRUE,VLOOKUP(MAX(-5,$H151-K151),Volsmile,2),0)),$CT151,$CU151,($A151-DateToday)+15,ABS(Option-2),0)-T151)),0),0))</f>
        <v xml:space="preserve"> </v>
      </c>
      <c r="AD151" s="351" t="str">
        <f>IF($A151="N/A"," ",IF(OR(Dayrun=1,Dayrun=4,Dayrun=5,Dayrun=7,Dayrun=8,Dayrun=10,Dayrun=11),MAX(0,(_xll.xSPRDOPT(L151,($E151-'Pricing Inputs'!$X186*$D151),$CV151,0,($CQ151+IF(Smile=TRUE,VLOOKUP(MAX(-5,$H151-L151),Volsmile,2),0)),$CT151,$CU151,($A151-DateToday)+15,ABS(Option-2),0)-U151)),0))</f>
        <v xml:space="preserve"> </v>
      </c>
      <c r="AE151" s="351" t="str">
        <f>IF($A151="N/A"," ",IF(OR(Dayrun=1,Dayrun=7,Dayrun=8,Dayrun=10,Dayrun=11),MAX(0,(_xll.xSPRDOPT(M151,($E151-'Pricing Inputs'!$X186*$D151),$CV151,0,($CQ151+IF(Smile=TRUE,VLOOKUP(MAX(-5,$H151-M151),Volsmile,2),0)),$CT151,$CU151,($A151-DateToday)+15,ABS(Option-2),0)-V151)),0))</f>
        <v xml:space="preserve"> </v>
      </c>
      <c r="AF151" s="351" t="str">
        <f>IF($A151="N/A"," ",IF(OR(Dayrun&lt;=2,Dayrun&gt;=10),IF(OffPeakEx=TRUE,MAX(0,(_xll.xSPRDOPT(N151,($E151-'Pricing Inputs'!$X186*$D151),$CV151,0,($CQ151+IF(Smile=TRUE,VLOOKUP(MAX(-5,$H151-N151),Volsmile,2),0)),$CT151,$CU151,($A151-DateToday)+15,ABS(Option-2),0)-W151)),0),0))</f>
        <v xml:space="preserve"> </v>
      </c>
      <c r="AG151" s="351" t="str">
        <f>IF($A151="N/A"," ",IF(OR(Dayrun=1,Dayrun=5,Dayrun=8,Dayrun=11),MAX(0,(_xll.xSPRDOPT(O151,($E151-'Pricing Inputs'!$X186*$D151),$CV151,0,($CQ151+IF(Smile=TRUE,VLOOKUP(MAX(-5,$H151-O151),Volsmile,2),0)),$CT151,$CU151,($A151-DateToday)+15,ABS(Option-2),0)-X151)),0))</f>
        <v xml:space="preserve"> </v>
      </c>
      <c r="AH151" s="351" t="str">
        <f>IF($A151="N/A"," ",IF(OR(Dayrun=1,Dayrun=8,Dayrun=11),MAX(0,(_xll.xSPRDOPT(P151,($E151-'Pricing Inputs'!$X186*$D151),$CV151,0,($CQ151+IF(Smile=TRUE,VLOOKUP(MAX(-5,$H151-P151),Volsmile,2),0)),$CT151,$CU151,($A151-DateToday)+15,ABS(Option-2),0)-Y151)),0))</f>
        <v xml:space="preserve"> </v>
      </c>
      <c r="AI151" s="351" t="str">
        <f>IF($A151="N/A"," ",IF(OR(Dayrun&lt;=2,Dayrun&gt;=11),IF(OffPeakEx=TRUE,MAX(0,(_xll.xSPRDOPT(Q151,($E151-'Pricing Inputs'!$X186*$D151),$CV151,0,($CQ151+IF(Smile=TRUE,VLOOKUP(MAX(-5,$H151-Q151),Volsmile,2),0)),$CT151,$CU151,($A151-DateToday)+15,ABS(Option-2),0)-Z151)),0),0))</f>
        <v xml:space="preserve"> </v>
      </c>
      <c r="AJ151" s="355" t="str">
        <f t="shared" si="238"/>
        <v xml:space="preserve"> </v>
      </c>
      <c r="AK151" s="356" t="str">
        <f t="shared" si="239"/>
        <v xml:space="preserve"> </v>
      </c>
      <c r="AL151" s="356" t="str">
        <f t="shared" si="240"/>
        <v xml:space="preserve"> </v>
      </c>
      <c r="AM151" s="356" t="str">
        <f t="shared" si="241"/>
        <v xml:space="preserve"> </v>
      </c>
      <c r="AN151" s="356" t="str">
        <f t="shared" si="242"/>
        <v xml:space="preserve"> </v>
      </c>
      <c r="AO151" s="356" t="str">
        <f t="shared" si="243"/>
        <v xml:space="preserve"> </v>
      </c>
      <c r="AP151" s="356" t="str">
        <f t="shared" si="244"/>
        <v xml:space="preserve"> </v>
      </c>
      <c r="AQ151" s="356" t="str">
        <f t="shared" si="245"/>
        <v xml:space="preserve"> </v>
      </c>
      <c r="AR151" s="357" t="str">
        <f t="shared" si="246"/>
        <v xml:space="preserve"> </v>
      </c>
      <c r="AS151" s="364" t="str">
        <f t="shared" si="247"/>
        <v xml:space="preserve"> </v>
      </c>
      <c r="AT151" s="364" t="str">
        <f t="shared" si="248"/>
        <v xml:space="preserve"> </v>
      </c>
      <c r="AU151" s="364" t="str">
        <f t="shared" si="249"/>
        <v xml:space="preserve"> </v>
      </c>
      <c r="AV151" s="364" t="str">
        <f t="shared" si="250"/>
        <v xml:space="preserve"> </v>
      </c>
      <c r="AW151" s="364" t="str">
        <f t="shared" si="251"/>
        <v xml:space="preserve"> </v>
      </c>
      <c r="AX151" s="364" t="str">
        <f t="shared" si="252"/>
        <v xml:space="preserve"> </v>
      </c>
      <c r="AY151" s="364" t="str">
        <f t="shared" si="253"/>
        <v xml:space="preserve"> </v>
      </c>
      <c r="AZ151" s="364" t="str">
        <f t="shared" si="254"/>
        <v xml:space="preserve"> </v>
      </c>
      <c r="BA151" s="365" t="str">
        <f t="shared" si="255"/>
        <v xml:space="preserve"> </v>
      </c>
      <c r="BB151" s="461" t="str">
        <f>IF($A151="N/A"," ",IF(Dayrun&gt;=3,(MAX(0,(_xll.xSPRDOPT(I151,($E151-'Pricing Inputs'!$X186*$D151),$CV151,0,($CN151+IF(Smile=TRUE,VLOOKUP(MAX(-5,$H151-I151),Volsmile,2),0)),$CT151,$CU151,($A151-DateToday)+15,ABS(Option-2),1)*DE151*8))),0))</f>
        <v xml:space="preserve"> </v>
      </c>
      <c r="BC151" s="460" t="str">
        <f>IF($A151="N/A"," ",IF(Dayrun&gt;=6,MAX(0,(_xll.xSPRDOPT(J151,($E151-'Pricing Inputs'!$X186*$D151),$CV151,0,($CN151+IF(Smile=TRUE,VLOOKUP(MAX(-5,$H151-J151),Volsmile,2),0)),$CT151,$CU151,($A151-DateToday)+15,ABS(Option-2),1)*DE151*8)),0))</f>
        <v xml:space="preserve"> </v>
      </c>
      <c r="BD151" s="460" t="str">
        <f>IF($A151="N/A"," ",IF(OR(Dayrun&lt;=2,Dayrun&gt;=9),IF(OffPeakEx=TRUE,MAX(0,(_xll.xSPRDOPT(K151,($E151-'Pricing Inputs'!$X186*$D151),$CV151,0,($CQ151+IF(Smile=TRUE,VLOOKUP(MAX(-5,$H151-K151),Volsmile,2),0)),$CT151,$CU151,($A151-DateToday)+15,ABS(Option-2),1)*DE151*8)),0),0))</f>
        <v xml:space="preserve"> </v>
      </c>
      <c r="BE151" s="460" t="str">
        <f>IF($A151="N/A"," ",IF(OR(Dayrun=1,Dayrun=4,Dayrun=5,Dayrun=7,Dayrun=8,Dayrun=10,Dayrun=11),MAX(0,(_xll.xSPRDOPT(L151,($E151-'Pricing Inputs'!$X186*$D151),$CV151,0,($CQ151+IF(Smile=TRUE,VLOOKUP(MAX(-5,$H151-L151),Volsmile,2),0)),$CT151,$CU151,($A151-DateToday)+15,ABS(Option-2),1)*DF151*8)),0))</f>
        <v xml:space="preserve"> </v>
      </c>
      <c r="BF151" s="460" t="str">
        <f>IF($A151="N/A"," ",IF(OR(Dayrun=1,Dayrun=7,Dayrun=8,Dayrun=10,Dayrun=11),MAX(0,(_xll.xSPRDOPT(M151,($E151-'Pricing Inputs'!$X186*$D151),$CV151,0,($CQ151+IF(Smile=TRUE,VLOOKUP(MAX(-5,$H151-M151),Volsmile,2),0)),$CT151,$CU151,($A151-DateToday)+15,ABS(Option-2),1)*DF151*8)),0))</f>
        <v xml:space="preserve"> </v>
      </c>
      <c r="BG151" s="460" t="str">
        <f>IF($A151="N/A"," ",IF(OR(Dayrun&lt;=2,Dayrun&gt;=10),IF(OffPeakEx=TRUE,MAX(0,(_xll.xSPRDOPT(N151,($E151-'Pricing Inputs'!$X186*$D151),$CV151,0,($CQ151+IF(Smile=TRUE,VLOOKUP(MAX(-5,$H151-N151),Volsmile,2),0)),$CT151,$CU151,($A151-DateToday)+15,ABS(Option-2),1)*DF151*8)),0),0))</f>
        <v xml:space="preserve"> </v>
      </c>
      <c r="BH151" s="460" t="str">
        <f>IF($A151="N/A"," ",IF(OR(Dayrun=1,Dayrun=5,Dayrun=8,Dayrun=11),MAX(0,(_xll.xSPRDOPT(O151,($E151-'Pricing Inputs'!$X186*$D151),$CV151,0,($CQ151+IF(Smile=TRUE,VLOOKUP(MAX(-5,$H151-O151),Volsmile,2),0)),$CT151,$CU151,($A151-DateToday)+15,ABS(Option-2),1)*DG151*8)),0))</f>
        <v xml:space="preserve"> </v>
      </c>
      <c r="BI151" s="460" t="str">
        <f>IF($A151="N/A"," ",IF(OR(Dayrun=1,Dayrun=8,Dayrun=11),MAX(0,(_xll.xSPRDOPT(P151,($E151-'Pricing Inputs'!$X186*$D151),$CV151,0,($CQ151+IF(Smile=TRUE,VLOOKUP(MAX(-5,$H151-P151),Volsmile,2),0)),$CT151,$CU151,($A151-DateToday)+15,ABS(Option-2),1)*DG151*8)),0))</f>
        <v xml:space="preserve"> </v>
      </c>
      <c r="BJ151" s="462" t="str">
        <f>IF($A151="N/A"," ",IF(OR(Dayrun&lt;=2,Dayrun&gt;=11),IF(OffPeakEx=TRUE,MAX(0,(_xll.xSPRDOPT(Q151,($E151-'Pricing Inputs'!$X186*$D151),$CV151,0,($CQ151+IF(Smile=TRUE,VLOOKUP(MAX(-5,$H151-Q151),Volsmile,2),0)),$CT151,$CU151,($A151-DateToday)+15,ABS(Option-2),1)*DG151*8)),0),0))</f>
        <v xml:space="preserve"> </v>
      </c>
      <c r="BK151" s="358" t="str">
        <f t="shared" si="182"/>
        <v xml:space="preserve"> </v>
      </c>
      <c r="BL151" s="359" t="str">
        <f t="shared" si="183"/>
        <v xml:space="preserve"> </v>
      </c>
      <c r="BM151" s="359" t="str">
        <f t="shared" si="184"/>
        <v xml:space="preserve"> </v>
      </c>
      <c r="BN151" s="359" t="str">
        <f t="shared" si="185"/>
        <v xml:space="preserve"> </v>
      </c>
      <c r="BO151" s="359" t="str">
        <f t="shared" si="186"/>
        <v xml:space="preserve"> </v>
      </c>
      <c r="BP151" s="359" t="str">
        <f t="shared" si="187"/>
        <v xml:space="preserve"> </v>
      </c>
      <c r="BQ151" s="359" t="str">
        <f t="shared" si="188"/>
        <v xml:space="preserve"> </v>
      </c>
      <c r="BR151" s="359" t="str">
        <f t="shared" si="189"/>
        <v xml:space="preserve"> </v>
      </c>
      <c r="BS151" s="360" t="str">
        <f t="shared" si="190"/>
        <v xml:space="preserve"> </v>
      </c>
      <c r="BT151" s="361" t="str">
        <f t="shared" si="191"/>
        <v xml:space="preserve"> </v>
      </c>
      <c r="BU151" s="362" t="str">
        <f t="shared" si="192"/>
        <v xml:space="preserve"> </v>
      </c>
      <c r="BV151" s="362" t="str">
        <f t="shared" si="193"/>
        <v xml:space="preserve"> </v>
      </c>
      <c r="BW151" s="362" t="str">
        <f t="shared" si="194"/>
        <v xml:space="preserve"> </v>
      </c>
      <c r="BX151" s="362" t="str">
        <f t="shared" si="195"/>
        <v xml:space="preserve"> </v>
      </c>
      <c r="BY151" s="362" t="str">
        <f t="shared" si="196"/>
        <v xml:space="preserve"> </v>
      </c>
      <c r="BZ151" s="362" t="str">
        <f t="shared" si="197"/>
        <v xml:space="preserve"> </v>
      </c>
      <c r="CA151" s="362" t="str">
        <f t="shared" si="198"/>
        <v xml:space="preserve"> </v>
      </c>
      <c r="CB151" s="363" t="str">
        <f t="shared" si="199"/>
        <v xml:space="preserve"> </v>
      </c>
      <c r="CC151" s="366" t="str">
        <f t="shared" si="200"/>
        <v xml:space="preserve"> </v>
      </c>
      <c r="CD151" s="367" t="str">
        <f t="shared" si="201"/>
        <v xml:space="preserve"> </v>
      </c>
      <c r="CE151" s="367" t="str">
        <f t="shared" si="202"/>
        <v xml:space="preserve"> </v>
      </c>
      <c r="CF151" s="367" t="str">
        <f t="shared" si="203"/>
        <v xml:space="preserve"> </v>
      </c>
      <c r="CG151" s="367" t="str">
        <f t="shared" si="204"/>
        <v xml:space="preserve"> </v>
      </c>
      <c r="CH151" s="367" t="str">
        <f t="shared" si="205"/>
        <v xml:space="preserve"> </v>
      </c>
      <c r="CI151" s="367" t="str">
        <f t="shared" si="206"/>
        <v xml:space="preserve"> </v>
      </c>
      <c r="CJ151" s="367" t="str">
        <f t="shared" si="207"/>
        <v xml:space="preserve"> </v>
      </c>
      <c r="CK151" s="368" t="str">
        <f t="shared" si="208"/>
        <v xml:space="preserve"> </v>
      </c>
      <c r="CL151" s="369" t="str">
        <f t="shared" si="209"/>
        <v xml:space="preserve"> </v>
      </c>
      <c r="CM151" s="370" t="str">
        <f t="shared" si="256"/>
        <v xml:space="preserve"> </v>
      </c>
      <c r="CN151" s="370" t="str">
        <f t="shared" si="257"/>
        <v xml:space="preserve"> </v>
      </c>
      <c r="CO151" s="370" t="str">
        <f t="shared" si="258"/>
        <v xml:space="preserve"> </v>
      </c>
      <c r="CP151" s="370" t="str">
        <f t="shared" si="259"/>
        <v xml:space="preserve"> </v>
      </c>
      <c r="CQ151" s="370" t="str">
        <f t="shared" si="260"/>
        <v xml:space="preserve"> </v>
      </c>
      <c r="CR151" s="370" t="str">
        <f t="shared" si="210"/>
        <v xml:space="preserve"> </v>
      </c>
      <c r="CS151" s="370" t="str">
        <f t="shared" si="211"/>
        <v xml:space="preserve"> </v>
      </c>
      <c r="CT151" s="370" t="str">
        <f t="shared" si="212"/>
        <v xml:space="preserve"> </v>
      </c>
      <c r="CU151" s="370" t="str">
        <f>IF($A151="N/A"," ",IF('Pricing Inputs'!$AR$23=TRUE,Inputs!$S$22,VLOOKUP($A151,CorrelationTable,2,FALSE)))</f>
        <v xml:space="preserve"> </v>
      </c>
      <c r="CV151" s="371" t="str">
        <f>IF($A151="N/A"," ",F151+G151+(D151*('Pricing Inputs'!X186)))</f>
        <v xml:space="preserve"> </v>
      </c>
      <c r="CW151" s="372" t="str">
        <f>IF($A151="N/A"," ",IF(PV=1,0,'Pricing Inputs'!Y186))</f>
        <v xml:space="preserve"> </v>
      </c>
      <c r="CX151" s="373" t="str">
        <f t="shared" si="213"/>
        <v xml:space="preserve"> </v>
      </c>
      <c r="CY151" s="417" t="str">
        <f>IF($A151="N/A"," ",(IF(MONTH(A151)&gt;=4,IF(MONTH(A151)&lt;=10,Inputs!$S$26,Inputs!$S$27),Inputs!$S$27))*$CX151)</f>
        <v xml:space="preserve"> </v>
      </c>
      <c r="CZ151" s="374" t="str">
        <f t="shared" si="261"/>
        <v xml:space="preserve"> </v>
      </c>
      <c r="DA151" s="446" t="str">
        <f t="shared" si="262"/>
        <v xml:space="preserve"> </v>
      </c>
      <c r="DB151" s="375" t="str">
        <f t="shared" si="263"/>
        <v xml:space="preserve"> </v>
      </c>
      <c r="DC151" s="375" t="str">
        <f t="shared" si="264"/>
        <v xml:space="preserve"> </v>
      </c>
      <c r="DD151" s="376" t="str">
        <f t="shared" si="265"/>
        <v xml:space="preserve"> </v>
      </c>
      <c r="DE151" s="377" t="str">
        <f t="shared" si="266"/>
        <v xml:space="preserve"> </v>
      </c>
      <c r="DF151" s="378" t="str">
        <f t="shared" si="267"/>
        <v xml:space="preserve"> </v>
      </c>
      <c r="DG151" s="379" t="str">
        <f t="shared" si="268"/>
        <v xml:space="preserve"> </v>
      </c>
      <c r="DH151" s="380" t="str">
        <f>IF($A151="N/A"," ",IF(Option=1,$D151*Inputs!$S$15*SUM(AS151:BA151),0))</f>
        <v xml:space="preserve"> </v>
      </c>
      <c r="DI151" s="381" t="str">
        <f>IF($A151="N/A"," ",IF(Option=1,$D151*Inputs!$S$16*SUM(AS151:BA151),0))</f>
        <v xml:space="preserve"> </v>
      </c>
      <c r="DJ151" s="463" t="str">
        <f t="shared" si="269"/>
        <v xml:space="preserve"> </v>
      </c>
      <c r="DK151" s="463" t="str">
        <f t="shared" si="270"/>
        <v xml:space="preserve"> </v>
      </c>
      <c r="DL151" s="463" t="str">
        <f t="shared" si="271"/>
        <v xml:space="preserve"> </v>
      </c>
      <c r="DM151" s="463" t="str">
        <f t="shared" si="272"/>
        <v xml:space="preserve"> </v>
      </c>
    </row>
    <row r="152" spans="1:117" x14ac:dyDescent="0.2">
      <c r="A152" s="343" t="str">
        <f>IF(A151="N/A","N/A",IF(EDATE(A151,1)&gt;Inputs!$S$5,"N/A",EDATE(A151,1)))</f>
        <v>N/A</v>
      </c>
      <c r="B152" s="344" t="str">
        <f t="shared" si="214"/>
        <v xml:space="preserve"> </v>
      </c>
      <c r="C152" s="345" t="str">
        <f t="shared" si="215"/>
        <v xml:space="preserve"> </v>
      </c>
      <c r="D152" s="346" t="str">
        <f t="shared" si="216"/>
        <v xml:space="preserve"> </v>
      </c>
      <c r="E152" s="347" t="str">
        <f t="shared" si="217"/>
        <v xml:space="preserve"> </v>
      </c>
      <c r="F152" s="348" t="str">
        <f t="shared" si="218"/>
        <v xml:space="preserve"> </v>
      </c>
      <c r="G152" s="348" t="str">
        <f>IF(A152="N/A"," ",Perstart/VLOOKUP(Dayrun,'Pricing Inputs'!$AQ$4:$AS$14,3)/(CY152/CX152))</f>
        <v xml:space="preserve"> </v>
      </c>
      <c r="H152" s="349" t="str">
        <f t="shared" si="219"/>
        <v xml:space="preserve"> </v>
      </c>
      <c r="I152" s="350" t="str">
        <f t="shared" si="220"/>
        <v xml:space="preserve"> </v>
      </c>
      <c r="J152" s="351" t="str">
        <f t="shared" si="221"/>
        <v xml:space="preserve"> </v>
      </c>
      <c r="K152" s="351" t="str">
        <f t="shared" si="222"/>
        <v xml:space="preserve"> </v>
      </c>
      <c r="L152" s="351" t="str">
        <f t="shared" si="223"/>
        <v xml:space="preserve"> </v>
      </c>
      <c r="M152" s="351" t="str">
        <f t="shared" si="224"/>
        <v xml:space="preserve"> </v>
      </c>
      <c r="N152" s="351" t="str">
        <f t="shared" si="225"/>
        <v xml:space="preserve"> </v>
      </c>
      <c r="O152" s="351" t="str">
        <f t="shared" si="226"/>
        <v xml:space="preserve"> </v>
      </c>
      <c r="P152" s="351" t="str">
        <f t="shared" si="227"/>
        <v xml:space="preserve"> </v>
      </c>
      <c r="Q152" s="352" t="str">
        <f t="shared" si="228"/>
        <v xml:space="preserve"> </v>
      </c>
      <c r="R152" s="353" t="str">
        <f t="shared" si="229"/>
        <v xml:space="preserve"> </v>
      </c>
      <c r="S152" s="347" t="str">
        <f t="shared" si="230"/>
        <v xml:space="preserve"> </v>
      </c>
      <c r="T152" s="347" t="str">
        <f t="shared" si="231"/>
        <v xml:space="preserve"> </v>
      </c>
      <c r="U152" s="347" t="str">
        <f t="shared" si="232"/>
        <v xml:space="preserve"> </v>
      </c>
      <c r="V152" s="347" t="str">
        <f t="shared" si="233"/>
        <v xml:space="preserve"> </v>
      </c>
      <c r="W152" s="347" t="str">
        <f t="shared" si="234"/>
        <v xml:space="preserve"> </v>
      </c>
      <c r="X152" s="347" t="str">
        <f t="shared" si="235"/>
        <v xml:space="preserve"> </v>
      </c>
      <c r="Y152" s="347" t="str">
        <f t="shared" si="236"/>
        <v xml:space="preserve"> </v>
      </c>
      <c r="Z152" s="354" t="str">
        <f t="shared" si="237"/>
        <v xml:space="preserve"> </v>
      </c>
      <c r="AA152" s="350" t="str">
        <f>IF($A152="N/A"," ",IF(Dayrun&gt;=3,(MAX(0,(_xll.xSPRDOPT(I152,($E152-'Pricing Inputs'!$X187*$D152),$CV152,0,($CN152+IF(Smile=TRUE,VLOOKUP(MAX(-5,$H152-I152),Volsmile,2),0)),$CT152,$CU152,($A152-DateToday)+15,ABS(Option-2),0)-R152))),0))</f>
        <v xml:space="preserve"> </v>
      </c>
      <c r="AB152" s="351" t="str">
        <f>IF($A152="N/A"," ",IF(Dayrun&gt;=6,MAX(0,(_xll.xSPRDOPT(J152,($E152-'Pricing Inputs'!$X187*$D152),$CV152,0,($CN152+IF(Smile=TRUE,VLOOKUP(MAX(-5,$H152-J152),Volsmile,2),0)),$CT152,$CU152,($A152-DateToday)+15,ABS(Option-2),0)-S152)),0))</f>
        <v xml:space="preserve"> </v>
      </c>
      <c r="AC152" s="351" t="str">
        <f>IF($A152="N/A"," ",IF(OR(Dayrun&lt;=2,Dayrun&gt;=9),IF(OffPeakEx=TRUE,MAX(0,(_xll.xSPRDOPT(K152,($E152-'Pricing Inputs'!$X187*$D152),$CV152,0,($CQ152+IF(Smile=TRUE,VLOOKUP(MAX(-5,$H152-K152),Volsmile,2),0)),$CT152,$CU152,($A152-DateToday)+15,ABS(Option-2),0)-T152)),0),0))</f>
        <v xml:space="preserve"> </v>
      </c>
      <c r="AD152" s="351" t="str">
        <f>IF($A152="N/A"," ",IF(OR(Dayrun=1,Dayrun=4,Dayrun=5,Dayrun=7,Dayrun=8,Dayrun=10,Dayrun=11),MAX(0,(_xll.xSPRDOPT(L152,($E152-'Pricing Inputs'!$X187*$D152),$CV152,0,($CQ152+IF(Smile=TRUE,VLOOKUP(MAX(-5,$H152-L152),Volsmile,2),0)),$CT152,$CU152,($A152-DateToday)+15,ABS(Option-2),0)-U152)),0))</f>
        <v xml:space="preserve"> </v>
      </c>
      <c r="AE152" s="351" t="str">
        <f>IF($A152="N/A"," ",IF(OR(Dayrun=1,Dayrun=7,Dayrun=8,Dayrun=10,Dayrun=11),MAX(0,(_xll.xSPRDOPT(M152,($E152-'Pricing Inputs'!$X187*$D152),$CV152,0,($CQ152+IF(Smile=TRUE,VLOOKUP(MAX(-5,$H152-M152),Volsmile,2),0)),$CT152,$CU152,($A152-DateToday)+15,ABS(Option-2),0)-V152)),0))</f>
        <v xml:space="preserve"> </v>
      </c>
      <c r="AF152" s="351" t="str">
        <f>IF($A152="N/A"," ",IF(OR(Dayrun&lt;=2,Dayrun&gt;=10),IF(OffPeakEx=TRUE,MAX(0,(_xll.xSPRDOPT(N152,($E152-'Pricing Inputs'!$X187*$D152),$CV152,0,($CQ152+IF(Smile=TRUE,VLOOKUP(MAX(-5,$H152-N152),Volsmile,2),0)),$CT152,$CU152,($A152-DateToday)+15,ABS(Option-2),0)-W152)),0),0))</f>
        <v xml:space="preserve"> </v>
      </c>
      <c r="AG152" s="351" t="str">
        <f>IF($A152="N/A"," ",IF(OR(Dayrun=1,Dayrun=5,Dayrun=8,Dayrun=11),MAX(0,(_xll.xSPRDOPT(O152,($E152-'Pricing Inputs'!$X187*$D152),$CV152,0,($CQ152+IF(Smile=TRUE,VLOOKUP(MAX(-5,$H152-O152),Volsmile,2),0)),$CT152,$CU152,($A152-DateToday)+15,ABS(Option-2),0)-X152)),0))</f>
        <v xml:space="preserve"> </v>
      </c>
      <c r="AH152" s="351" t="str">
        <f>IF($A152="N/A"," ",IF(OR(Dayrun=1,Dayrun=8,Dayrun=11),MAX(0,(_xll.xSPRDOPT(P152,($E152-'Pricing Inputs'!$X187*$D152),$CV152,0,($CQ152+IF(Smile=TRUE,VLOOKUP(MAX(-5,$H152-P152),Volsmile,2),0)),$CT152,$CU152,($A152-DateToday)+15,ABS(Option-2),0)-Y152)),0))</f>
        <v xml:space="preserve"> </v>
      </c>
      <c r="AI152" s="351" t="str">
        <f>IF($A152="N/A"," ",IF(OR(Dayrun&lt;=2,Dayrun&gt;=11),IF(OffPeakEx=TRUE,MAX(0,(_xll.xSPRDOPT(Q152,($E152-'Pricing Inputs'!$X187*$D152),$CV152,0,($CQ152+IF(Smile=TRUE,VLOOKUP(MAX(-5,$H152-Q152),Volsmile,2),0)),$CT152,$CU152,($A152-DateToday)+15,ABS(Option-2),0)-Z152)),0),0))</f>
        <v xml:space="preserve"> </v>
      </c>
      <c r="AJ152" s="355" t="str">
        <f t="shared" si="238"/>
        <v xml:space="preserve"> </v>
      </c>
      <c r="AK152" s="356" t="str">
        <f t="shared" si="239"/>
        <v xml:space="preserve"> </v>
      </c>
      <c r="AL152" s="356" t="str">
        <f t="shared" si="240"/>
        <v xml:space="preserve"> </v>
      </c>
      <c r="AM152" s="356" t="str">
        <f t="shared" si="241"/>
        <v xml:space="preserve"> </v>
      </c>
      <c r="AN152" s="356" t="str">
        <f t="shared" si="242"/>
        <v xml:space="preserve"> </v>
      </c>
      <c r="AO152" s="356" t="str">
        <f t="shared" si="243"/>
        <v xml:space="preserve"> </v>
      </c>
      <c r="AP152" s="356" t="str">
        <f t="shared" si="244"/>
        <v xml:space="preserve"> </v>
      </c>
      <c r="AQ152" s="356" t="str">
        <f t="shared" si="245"/>
        <v xml:space="preserve"> </v>
      </c>
      <c r="AR152" s="357" t="str">
        <f t="shared" si="246"/>
        <v xml:space="preserve"> </v>
      </c>
      <c r="AS152" s="364" t="str">
        <f t="shared" si="247"/>
        <v xml:space="preserve"> </v>
      </c>
      <c r="AT152" s="364" t="str">
        <f t="shared" si="248"/>
        <v xml:space="preserve"> </v>
      </c>
      <c r="AU152" s="364" t="str">
        <f t="shared" si="249"/>
        <v xml:space="preserve"> </v>
      </c>
      <c r="AV152" s="364" t="str">
        <f t="shared" si="250"/>
        <v xml:space="preserve"> </v>
      </c>
      <c r="AW152" s="364" t="str">
        <f t="shared" si="251"/>
        <v xml:space="preserve"> </v>
      </c>
      <c r="AX152" s="364" t="str">
        <f t="shared" si="252"/>
        <v xml:space="preserve"> </v>
      </c>
      <c r="AY152" s="364" t="str">
        <f t="shared" si="253"/>
        <v xml:space="preserve"> </v>
      </c>
      <c r="AZ152" s="364" t="str">
        <f t="shared" si="254"/>
        <v xml:space="preserve"> </v>
      </c>
      <c r="BA152" s="365" t="str">
        <f t="shared" si="255"/>
        <v xml:space="preserve"> </v>
      </c>
      <c r="BB152" s="461" t="str">
        <f>IF($A152="N/A"," ",IF(Dayrun&gt;=3,(MAX(0,(_xll.xSPRDOPT(I152,($E152-'Pricing Inputs'!$X187*$D152),$CV152,0,($CN152+IF(Smile=TRUE,VLOOKUP(MAX(-5,$H152-I152),Volsmile,2),0)),$CT152,$CU152,($A152-DateToday)+15,ABS(Option-2),1)*DE152*8))),0))</f>
        <v xml:space="preserve"> </v>
      </c>
      <c r="BC152" s="460" t="str">
        <f>IF($A152="N/A"," ",IF(Dayrun&gt;=6,MAX(0,(_xll.xSPRDOPT(J152,($E152-'Pricing Inputs'!$X187*$D152),$CV152,0,($CN152+IF(Smile=TRUE,VLOOKUP(MAX(-5,$H152-J152),Volsmile,2),0)),$CT152,$CU152,($A152-DateToday)+15,ABS(Option-2),1)*DE152*8)),0))</f>
        <v xml:space="preserve"> </v>
      </c>
      <c r="BD152" s="460" t="str">
        <f>IF($A152="N/A"," ",IF(OR(Dayrun&lt;=2,Dayrun&gt;=9),IF(OffPeakEx=TRUE,MAX(0,(_xll.xSPRDOPT(K152,($E152-'Pricing Inputs'!$X187*$D152),$CV152,0,($CQ152+IF(Smile=TRUE,VLOOKUP(MAX(-5,$H152-K152),Volsmile,2),0)),$CT152,$CU152,($A152-DateToday)+15,ABS(Option-2),1)*DE152*8)),0),0))</f>
        <v xml:space="preserve"> </v>
      </c>
      <c r="BE152" s="460" t="str">
        <f>IF($A152="N/A"," ",IF(OR(Dayrun=1,Dayrun=4,Dayrun=5,Dayrun=7,Dayrun=8,Dayrun=10,Dayrun=11),MAX(0,(_xll.xSPRDOPT(L152,($E152-'Pricing Inputs'!$X187*$D152),$CV152,0,($CQ152+IF(Smile=TRUE,VLOOKUP(MAX(-5,$H152-L152),Volsmile,2),0)),$CT152,$CU152,($A152-DateToday)+15,ABS(Option-2),1)*DF152*8)),0))</f>
        <v xml:space="preserve"> </v>
      </c>
      <c r="BF152" s="460" t="str">
        <f>IF($A152="N/A"," ",IF(OR(Dayrun=1,Dayrun=7,Dayrun=8,Dayrun=10,Dayrun=11),MAX(0,(_xll.xSPRDOPT(M152,($E152-'Pricing Inputs'!$X187*$D152),$CV152,0,($CQ152+IF(Smile=TRUE,VLOOKUP(MAX(-5,$H152-M152),Volsmile,2),0)),$CT152,$CU152,($A152-DateToday)+15,ABS(Option-2),1)*DF152*8)),0))</f>
        <v xml:space="preserve"> </v>
      </c>
      <c r="BG152" s="460" t="str">
        <f>IF($A152="N/A"," ",IF(OR(Dayrun&lt;=2,Dayrun&gt;=10),IF(OffPeakEx=TRUE,MAX(0,(_xll.xSPRDOPT(N152,($E152-'Pricing Inputs'!$X187*$D152),$CV152,0,($CQ152+IF(Smile=TRUE,VLOOKUP(MAX(-5,$H152-N152),Volsmile,2),0)),$CT152,$CU152,($A152-DateToday)+15,ABS(Option-2),1)*DF152*8)),0),0))</f>
        <v xml:space="preserve"> </v>
      </c>
      <c r="BH152" s="460" t="str">
        <f>IF($A152="N/A"," ",IF(OR(Dayrun=1,Dayrun=5,Dayrun=8,Dayrun=11),MAX(0,(_xll.xSPRDOPT(O152,($E152-'Pricing Inputs'!$X187*$D152),$CV152,0,($CQ152+IF(Smile=TRUE,VLOOKUP(MAX(-5,$H152-O152),Volsmile,2),0)),$CT152,$CU152,($A152-DateToday)+15,ABS(Option-2),1)*DG152*8)),0))</f>
        <v xml:space="preserve"> </v>
      </c>
      <c r="BI152" s="460" t="str">
        <f>IF($A152="N/A"," ",IF(OR(Dayrun=1,Dayrun=8,Dayrun=11),MAX(0,(_xll.xSPRDOPT(P152,($E152-'Pricing Inputs'!$X187*$D152),$CV152,0,($CQ152+IF(Smile=TRUE,VLOOKUP(MAX(-5,$H152-P152),Volsmile,2),0)),$CT152,$CU152,($A152-DateToday)+15,ABS(Option-2),1)*DG152*8)),0))</f>
        <v xml:space="preserve"> </v>
      </c>
      <c r="BJ152" s="462" t="str">
        <f>IF($A152="N/A"," ",IF(OR(Dayrun&lt;=2,Dayrun&gt;=11),IF(OffPeakEx=TRUE,MAX(0,(_xll.xSPRDOPT(Q152,($E152-'Pricing Inputs'!$X187*$D152),$CV152,0,($CQ152+IF(Smile=TRUE,VLOOKUP(MAX(-5,$H152-Q152),Volsmile,2),0)),$CT152,$CU152,($A152-DateToday)+15,ABS(Option-2),1)*DG152*8)),0),0))</f>
        <v xml:space="preserve"> </v>
      </c>
      <c r="BK152" s="358" t="str">
        <f t="shared" si="182"/>
        <v xml:space="preserve"> </v>
      </c>
      <c r="BL152" s="359" t="str">
        <f t="shared" si="183"/>
        <v xml:space="preserve"> </v>
      </c>
      <c r="BM152" s="359" t="str">
        <f t="shared" si="184"/>
        <v xml:space="preserve"> </v>
      </c>
      <c r="BN152" s="359" t="str">
        <f t="shared" si="185"/>
        <v xml:space="preserve"> </v>
      </c>
      <c r="BO152" s="359" t="str">
        <f t="shared" si="186"/>
        <v xml:space="preserve"> </v>
      </c>
      <c r="BP152" s="359" t="str">
        <f t="shared" si="187"/>
        <v xml:space="preserve"> </v>
      </c>
      <c r="BQ152" s="359" t="str">
        <f t="shared" si="188"/>
        <v xml:space="preserve"> </v>
      </c>
      <c r="BR152" s="359" t="str">
        <f t="shared" si="189"/>
        <v xml:space="preserve"> </v>
      </c>
      <c r="BS152" s="360" t="str">
        <f t="shared" si="190"/>
        <v xml:space="preserve"> </v>
      </c>
      <c r="BT152" s="361" t="str">
        <f t="shared" si="191"/>
        <v xml:space="preserve"> </v>
      </c>
      <c r="BU152" s="362" t="str">
        <f t="shared" si="192"/>
        <v xml:space="preserve"> </v>
      </c>
      <c r="BV152" s="362" t="str">
        <f t="shared" si="193"/>
        <v xml:space="preserve"> </v>
      </c>
      <c r="BW152" s="362" t="str">
        <f t="shared" si="194"/>
        <v xml:space="preserve"> </v>
      </c>
      <c r="BX152" s="362" t="str">
        <f t="shared" si="195"/>
        <v xml:space="preserve"> </v>
      </c>
      <c r="BY152" s="362" t="str">
        <f t="shared" si="196"/>
        <v xml:space="preserve"> </v>
      </c>
      <c r="BZ152" s="362" t="str">
        <f t="shared" si="197"/>
        <v xml:space="preserve"> </v>
      </c>
      <c r="CA152" s="362" t="str">
        <f t="shared" si="198"/>
        <v xml:space="preserve"> </v>
      </c>
      <c r="CB152" s="363" t="str">
        <f t="shared" si="199"/>
        <v xml:space="preserve"> </v>
      </c>
      <c r="CC152" s="366" t="str">
        <f t="shared" si="200"/>
        <v xml:space="preserve"> </v>
      </c>
      <c r="CD152" s="367" t="str">
        <f t="shared" si="201"/>
        <v xml:space="preserve"> </v>
      </c>
      <c r="CE152" s="367" t="str">
        <f t="shared" si="202"/>
        <v xml:space="preserve"> </v>
      </c>
      <c r="CF152" s="367" t="str">
        <f t="shared" si="203"/>
        <v xml:space="preserve"> </v>
      </c>
      <c r="CG152" s="367" t="str">
        <f t="shared" si="204"/>
        <v xml:space="preserve"> </v>
      </c>
      <c r="CH152" s="367" t="str">
        <f t="shared" si="205"/>
        <v xml:space="preserve"> </v>
      </c>
      <c r="CI152" s="367" t="str">
        <f t="shared" si="206"/>
        <v xml:space="preserve"> </v>
      </c>
      <c r="CJ152" s="367" t="str">
        <f t="shared" si="207"/>
        <v xml:space="preserve"> </v>
      </c>
      <c r="CK152" s="368" t="str">
        <f t="shared" si="208"/>
        <v xml:space="preserve"> </v>
      </c>
      <c r="CL152" s="369" t="str">
        <f t="shared" si="209"/>
        <v xml:space="preserve"> </v>
      </c>
      <c r="CM152" s="370" t="str">
        <f t="shared" si="256"/>
        <v xml:space="preserve"> </v>
      </c>
      <c r="CN152" s="370" t="str">
        <f t="shared" si="257"/>
        <v xml:space="preserve"> </v>
      </c>
      <c r="CO152" s="370" t="str">
        <f t="shared" si="258"/>
        <v xml:space="preserve"> </v>
      </c>
      <c r="CP152" s="370" t="str">
        <f t="shared" si="259"/>
        <v xml:space="preserve"> </v>
      </c>
      <c r="CQ152" s="370" t="str">
        <f t="shared" si="260"/>
        <v xml:space="preserve"> </v>
      </c>
      <c r="CR152" s="370" t="str">
        <f t="shared" si="210"/>
        <v xml:space="preserve"> </v>
      </c>
      <c r="CS152" s="370" t="str">
        <f t="shared" si="211"/>
        <v xml:space="preserve"> </v>
      </c>
      <c r="CT152" s="370" t="str">
        <f t="shared" si="212"/>
        <v xml:space="preserve"> </v>
      </c>
      <c r="CU152" s="370" t="str">
        <f>IF($A152="N/A"," ",IF('Pricing Inputs'!$AR$23=TRUE,Inputs!$S$22,VLOOKUP($A152,CorrelationTable,2,FALSE)))</f>
        <v xml:space="preserve"> </v>
      </c>
      <c r="CV152" s="371" t="str">
        <f>IF($A152="N/A"," ",F152+G152+(D152*('Pricing Inputs'!X187)))</f>
        <v xml:space="preserve"> </v>
      </c>
      <c r="CW152" s="372" t="str">
        <f>IF($A152="N/A"," ",IF(PV=1,0,'Pricing Inputs'!Y187))</f>
        <v xml:space="preserve"> </v>
      </c>
      <c r="CX152" s="373" t="str">
        <f t="shared" si="213"/>
        <v xml:space="preserve"> </v>
      </c>
      <c r="CY152" s="417" t="str">
        <f>IF($A152="N/A"," ",(IF(MONTH(A152)&gt;=4,IF(MONTH(A152)&lt;=10,Inputs!$S$26,Inputs!$S$27),Inputs!$S$27))*$CX152)</f>
        <v xml:space="preserve"> </v>
      </c>
      <c r="CZ152" s="374" t="str">
        <f t="shared" si="261"/>
        <v xml:space="preserve"> </v>
      </c>
      <c r="DA152" s="446" t="str">
        <f t="shared" si="262"/>
        <v xml:space="preserve"> </v>
      </c>
      <c r="DB152" s="375" t="str">
        <f t="shared" si="263"/>
        <v xml:space="preserve"> </v>
      </c>
      <c r="DC152" s="375" t="str">
        <f t="shared" si="264"/>
        <v xml:space="preserve"> </v>
      </c>
      <c r="DD152" s="376" t="str">
        <f t="shared" si="265"/>
        <v xml:space="preserve"> </v>
      </c>
      <c r="DE152" s="377" t="str">
        <f t="shared" si="266"/>
        <v xml:space="preserve"> </v>
      </c>
      <c r="DF152" s="378" t="str">
        <f t="shared" si="267"/>
        <v xml:space="preserve"> </v>
      </c>
      <c r="DG152" s="379" t="str">
        <f t="shared" si="268"/>
        <v xml:space="preserve"> </v>
      </c>
      <c r="DH152" s="380" t="str">
        <f>IF($A152="N/A"," ",IF(Option=1,$D152*Inputs!$S$15*SUM(AS152:BA152),0))</f>
        <v xml:space="preserve"> </v>
      </c>
      <c r="DI152" s="381" t="str">
        <f>IF($A152="N/A"," ",IF(Option=1,$D152*Inputs!$S$16*SUM(AS152:BA152),0))</f>
        <v xml:space="preserve"> </v>
      </c>
      <c r="DJ152" s="463" t="str">
        <f t="shared" si="269"/>
        <v xml:space="preserve"> </v>
      </c>
      <c r="DK152" s="463" t="str">
        <f t="shared" si="270"/>
        <v xml:space="preserve"> </v>
      </c>
      <c r="DL152" s="463" t="str">
        <f t="shared" si="271"/>
        <v xml:space="preserve"> </v>
      </c>
      <c r="DM152" s="463" t="str">
        <f t="shared" si="272"/>
        <v xml:space="preserve"> </v>
      </c>
    </row>
    <row r="153" spans="1:117" x14ac:dyDescent="0.2">
      <c r="A153" s="343" t="str">
        <f>IF(A152="N/A","N/A",IF(EDATE(A152,1)&gt;Inputs!$S$5,"N/A",EDATE(A152,1)))</f>
        <v>N/A</v>
      </c>
      <c r="B153" s="344" t="str">
        <f t="shared" si="214"/>
        <v xml:space="preserve"> </v>
      </c>
      <c r="C153" s="345" t="str">
        <f t="shared" si="215"/>
        <v xml:space="preserve"> </v>
      </c>
      <c r="D153" s="346" t="str">
        <f t="shared" si="216"/>
        <v xml:space="preserve"> </v>
      </c>
      <c r="E153" s="347" t="str">
        <f t="shared" si="217"/>
        <v xml:space="preserve"> </v>
      </c>
      <c r="F153" s="348" t="str">
        <f t="shared" si="218"/>
        <v xml:space="preserve"> </v>
      </c>
      <c r="G153" s="348" t="str">
        <f>IF(A153="N/A"," ",Perstart/VLOOKUP(Dayrun,'Pricing Inputs'!$AQ$4:$AS$14,3)/(CY153/CX153))</f>
        <v xml:space="preserve"> </v>
      </c>
      <c r="H153" s="349" t="str">
        <f t="shared" si="219"/>
        <v xml:space="preserve"> </v>
      </c>
      <c r="I153" s="350" t="str">
        <f t="shared" si="220"/>
        <v xml:space="preserve"> </v>
      </c>
      <c r="J153" s="351" t="str">
        <f t="shared" si="221"/>
        <v xml:space="preserve"> </v>
      </c>
      <c r="K153" s="351" t="str">
        <f t="shared" si="222"/>
        <v xml:space="preserve"> </v>
      </c>
      <c r="L153" s="351" t="str">
        <f t="shared" si="223"/>
        <v xml:space="preserve"> </v>
      </c>
      <c r="M153" s="351" t="str">
        <f t="shared" si="224"/>
        <v xml:space="preserve"> </v>
      </c>
      <c r="N153" s="351" t="str">
        <f t="shared" si="225"/>
        <v xml:space="preserve"> </v>
      </c>
      <c r="O153" s="351" t="str">
        <f t="shared" si="226"/>
        <v xml:space="preserve"> </v>
      </c>
      <c r="P153" s="351" t="str">
        <f t="shared" si="227"/>
        <v xml:space="preserve"> </v>
      </c>
      <c r="Q153" s="352" t="str">
        <f t="shared" si="228"/>
        <v xml:space="preserve"> </v>
      </c>
      <c r="R153" s="353" t="str">
        <f t="shared" si="229"/>
        <v xml:space="preserve"> </v>
      </c>
      <c r="S153" s="347" t="str">
        <f t="shared" si="230"/>
        <v xml:space="preserve"> </v>
      </c>
      <c r="T153" s="347" t="str">
        <f t="shared" si="231"/>
        <v xml:space="preserve"> </v>
      </c>
      <c r="U153" s="347" t="str">
        <f t="shared" si="232"/>
        <v xml:space="preserve"> </v>
      </c>
      <c r="V153" s="347" t="str">
        <f t="shared" si="233"/>
        <v xml:space="preserve"> </v>
      </c>
      <c r="W153" s="347" t="str">
        <f t="shared" si="234"/>
        <v xml:space="preserve"> </v>
      </c>
      <c r="X153" s="347" t="str">
        <f t="shared" si="235"/>
        <v xml:space="preserve"> </v>
      </c>
      <c r="Y153" s="347" t="str">
        <f t="shared" si="236"/>
        <v xml:space="preserve"> </v>
      </c>
      <c r="Z153" s="354" t="str">
        <f t="shared" si="237"/>
        <v xml:space="preserve"> </v>
      </c>
      <c r="AA153" s="350" t="str">
        <f>IF($A153="N/A"," ",IF(Dayrun&gt;=3,(MAX(0,(_xll.xSPRDOPT(I153,($E153-'Pricing Inputs'!$X188*$D153),$CV153,0,($CN153+IF(Smile=TRUE,VLOOKUP(MAX(-5,$H153-I153),Volsmile,2),0)),$CT153,$CU153,($A153-DateToday)+15,ABS(Option-2),0)-R153))),0))</f>
        <v xml:space="preserve"> </v>
      </c>
      <c r="AB153" s="351" t="str">
        <f>IF($A153="N/A"," ",IF(Dayrun&gt;=6,MAX(0,(_xll.xSPRDOPT(J153,($E153-'Pricing Inputs'!$X188*$D153),$CV153,0,($CN153+IF(Smile=TRUE,VLOOKUP(MAX(-5,$H153-J153),Volsmile,2),0)),$CT153,$CU153,($A153-DateToday)+15,ABS(Option-2),0)-S153)),0))</f>
        <v xml:space="preserve"> </v>
      </c>
      <c r="AC153" s="351" t="str">
        <f>IF($A153="N/A"," ",IF(OR(Dayrun&lt;=2,Dayrun&gt;=9),IF(OffPeakEx=TRUE,MAX(0,(_xll.xSPRDOPT(K153,($E153-'Pricing Inputs'!$X188*$D153),$CV153,0,($CQ153+IF(Smile=TRUE,VLOOKUP(MAX(-5,$H153-K153),Volsmile,2),0)),$CT153,$CU153,($A153-DateToday)+15,ABS(Option-2),0)-T153)),0),0))</f>
        <v xml:space="preserve"> </v>
      </c>
      <c r="AD153" s="351" t="str">
        <f>IF($A153="N/A"," ",IF(OR(Dayrun=1,Dayrun=4,Dayrun=5,Dayrun=7,Dayrun=8,Dayrun=10,Dayrun=11),MAX(0,(_xll.xSPRDOPT(L153,($E153-'Pricing Inputs'!$X188*$D153),$CV153,0,($CQ153+IF(Smile=TRUE,VLOOKUP(MAX(-5,$H153-L153),Volsmile,2),0)),$CT153,$CU153,($A153-DateToday)+15,ABS(Option-2),0)-U153)),0))</f>
        <v xml:space="preserve"> </v>
      </c>
      <c r="AE153" s="351" t="str">
        <f>IF($A153="N/A"," ",IF(OR(Dayrun=1,Dayrun=7,Dayrun=8,Dayrun=10,Dayrun=11),MAX(0,(_xll.xSPRDOPT(M153,($E153-'Pricing Inputs'!$X188*$D153),$CV153,0,($CQ153+IF(Smile=TRUE,VLOOKUP(MAX(-5,$H153-M153),Volsmile,2),0)),$CT153,$CU153,($A153-DateToday)+15,ABS(Option-2),0)-V153)),0))</f>
        <v xml:space="preserve"> </v>
      </c>
      <c r="AF153" s="351" t="str">
        <f>IF($A153="N/A"," ",IF(OR(Dayrun&lt;=2,Dayrun&gt;=10),IF(OffPeakEx=TRUE,MAX(0,(_xll.xSPRDOPT(N153,($E153-'Pricing Inputs'!$X188*$D153),$CV153,0,($CQ153+IF(Smile=TRUE,VLOOKUP(MAX(-5,$H153-N153),Volsmile,2),0)),$CT153,$CU153,($A153-DateToday)+15,ABS(Option-2),0)-W153)),0),0))</f>
        <v xml:space="preserve"> </v>
      </c>
      <c r="AG153" s="351" t="str">
        <f>IF($A153="N/A"," ",IF(OR(Dayrun=1,Dayrun=5,Dayrun=8,Dayrun=11),MAX(0,(_xll.xSPRDOPT(O153,($E153-'Pricing Inputs'!$X188*$D153),$CV153,0,($CQ153+IF(Smile=TRUE,VLOOKUP(MAX(-5,$H153-O153),Volsmile,2),0)),$CT153,$CU153,($A153-DateToday)+15,ABS(Option-2),0)-X153)),0))</f>
        <v xml:space="preserve"> </v>
      </c>
      <c r="AH153" s="351" t="str">
        <f>IF($A153="N/A"," ",IF(OR(Dayrun=1,Dayrun=8,Dayrun=11),MAX(0,(_xll.xSPRDOPT(P153,($E153-'Pricing Inputs'!$X188*$D153),$CV153,0,($CQ153+IF(Smile=TRUE,VLOOKUP(MAX(-5,$H153-P153),Volsmile,2),0)),$CT153,$CU153,($A153-DateToday)+15,ABS(Option-2),0)-Y153)),0))</f>
        <v xml:space="preserve"> </v>
      </c>
      <c r="AI153" s="351" t="str">
        <f>IF($A153="N/A"," ",IF(OR(Dayrun&lt;=2,Dayrun&gt;=11),IF(OffPeakEx=TRUE,MAX(0,(_xll.xSPRDOPT(Q153,($E153-'Pricing Inputs'!$X188*$D153),$CV153,0,($CQ153+IF(Smile=TRUE,VLOOKUP(MAX(-5,$H153-Q153),Volsmile,2),0)),$CT153,$CU153,($A153-DateToday)+15,ABS(Option-2),0)-Z153)),0),0))</f>
        <v xml:space="preserve"> </v>
      </c>
      <c r="AJ153" s="355" t="str">
        <f t="shared" si="238"/>
        <v xml:space="preserve"> </v>
      </c>
      <c r="AK153" s="356" t="str">
        <f t="shared" si="239"/>
        <v xml:space="preserve"> </v>
      </c>
      <c r="AL153" s="356" t="str">
        <f t="shared" si="240"/>
        <v xml:space="preserve"> </v>
      </c>
      <c r="AM153" s="356" t="str">
        <f t="shared" si="241"/>
        <v xml:space="preserve"> </v>
      </c>
      <c r="AN153" s="356" t="str">
        <f t="shared" si="242"/>
        <v xml:space="preserve"> </v>
      </c>
      <c r="AO153" s="356" t="str">
        <f t="shared" si="243"/>
        <v xml:space="preserve"> </v>
      </c>
      <c r="AP153" s="356" t="str">
        <f t="shared" si="244"/>
        <v xml:space="preserve"> </v>
      </c>
      <c r="AQ153" s="356" t="str">
        <f t="shared" si="245"/>
        <v xml:space="preserve"> </v>
      </c>
      <c r="AR153" s="357" t="str">
        <f t="shared" si="246"/>
        <v xml:space="preserve"> </v>
      </c>
      <c r="AS153" s="364" t="str">
        <f t="shared" si="247"/>
        <v xml:space="preserve"> </v>
      </c>
      <c r="AT153" s="364" t="str">
        <f t="shared" si="248"/>
        <v xml:space="preserve"> </v>
      </c>
      <c r="AU153" s="364" t="str">
        <f t="shared" si="249"/>
        <v xml:space="preserve"> </v>
      </c>
      <c r="AV153" s="364" t="str">
        <f t="shared" si="250"/>
        <v xml:space="preserve"> </v>
      </c>
      <c r="AW153" s="364" t="str">
        <f t="shared" si="251"/>
        <v xml:space="preserve"> </v>
      </c>
      <c r="AX153" s="364" t="str">
        <f t="shared" si="252"/>
        <v xml:space="preserve"> </v>
      </c>
      <c r="AY153" s="364" t="str">
        <f t="shared" si="253"/>
        <v xml:space="preserve"> </v>
      </c>
      <c r="AZ153" s="364" t="str">
        <f t="shared" si="254"/>
        <v xml:space="preserve"> </v>
      </c>
      <c r="BA153" s="365" t="str">
        <f t="shared" si="255"/>
        <v xml:space="preserve"> </v>
      </c>
      <c r="BB153" s="461" t="str">
        <f>IF($A153="N/A"," ",IF(Dayrun&gt;=3,(MAX(0,(_xll.xSPRDOPT(I153,($E153-'Pricing Inputs'!$X188*$D153),$CV153,0,($CN153+IF(Smile=TRUE,VLOOKUP(MAX(-5,$H153-I153),Volsmile,2),0)),$CT153,$CU153,($A153-DateToday)+15,ABS(Option-2),1)*DE153*8))),0))</f>
        <v xml:space="preserve"> </v>
      </c>
      <c r="BC153" s="460" t="str">
        <f>IF($A153="N/A"," ",IF(Dayrun&gt;=6,MAX(0,(_xll.xSPRDOPT(J153,($E153-'Pricing Inputs'!$X188*$D153),$CV153,0,($CN153+IF(Smile=TRUE,VLOOKUP(MAX(-5,$H153-J153),Volsmile,2),0)),$CT153,$CU153,($A153-DateToday)+15,ABS(Option-2),1)*DE153*8)),0))</f>
        <v xml:space="preserve"> </v>
      </c>
      <c r="BD153" s="460" t="str">
        <f>IF($A153="N/A"," ",IF(OR(Dayrun&lt;=2,Dayrun&gt;=9),IF(OffPeakEx=TRUE,MAX(0,(_xll.xSPRDOPT(K153,($E153-'Pricing Inputs'!$X188*$D153),$CV153,0,($CQ153+IF(Smile=TRUE,VLOOKUP(MAX(-5,$H153-K153),Volsmile,2),0)),$CT153,$CU153,($A153-DateToday)+15,ABS(Option-2),1)*DE153*8)),0),0))</f>
        <v xml:space="preserve"> </v>
      </c>
      <c r="BE153" s="460" t="str">
        <f>IF($A153="N/A"," ",IF(OR(Dayrun=1,Dayrun=4,Dayrun=5,Dayrun=7,Dayrun=8,Dayrun=10,Dayrun=11),MAX(0,(_xll.xSPRDOPT(L153,($E153-'Pricing Inputs'!$X188*$D153),$CV153,0,($CQ153+IF(Smile=TRUE,VLOOKUP(MAX(-5,$H153-L153),Volsmile,2),0)),$CT153,$CU153,($A153-DateToday)+15,ABS(Option-2),1)*DF153*8)),0))</f>
        <v xml:space="preserve"> </v>
      </c>
      <c r="BF153" s="460" t="str">
        <f>IF($A153="N/A"," ",IF(OR(Dayrun=1,Dayrun=7,Dayrun=8,Dayrun=10,Dayrun=11),MAX(0,(_xll.xSPRDOPT(M153,($E153-'Pricing Inputs'!$X188*$D153),$CV153,0,($CQ153+IF(Smile=TRUE,VLOOKUP(MAX(-5,$H153-M153),Volsmile,2),0)),$CT153,$CU153,($A153-DateToday)+15,ABS(Option-2),1)*DF153*8)),0))</f>
        <v xml:space="preserve"> </v>
      </c>
      <c r="BG153" s="460" t="str">
        <f>IF($A153="N/A"," ",IF(OR(Dayrun&lt;=2,Dayrun&gt;=10),IF(OffPeakEx=TRUE,MAX(0,(_xll.xSPRDOPT(N153,($E153-'Pricing Inputs'!$X188*$D153),$CV153,0,($CQ153+IF(Smile=TRUE,VLOOKUP(MAX(-5,$H153-N153),Volsmile,2),0)),$CT153,$CU153,($A153-DateToday)+15,ABS(Option-2),1)*DF153*8)),0),0))</f>
        <v xml:space="preserve"> </v>
      </c>
      <c r="BH153" s="460" t="str">
        <f>IF($A153="N/A"," ",IF(OR(Dayrun=1,Dayrun=5,Dayrun=8,Dayrun=11),MAX(0,(_xll.xSPRDOPT(O153,($E153-'Pricing Inputs'!$X188*$D153),$CV153,0,($CQ153+IF(Smile=TRUE,VLOOKUP(MAX(-5,$H153-O153),Volsmile,2),0)),$CT153,$CU153,($A153-DateToday)+15,ABS(Option-2),1)*DG153*8)),0))</f>
        <v xml:space="preserve"> </v>
      </c>
      <c r="BI153" s="460" t="str">
        <f>IF($A153="N/A"," ",IF(OR(Dayrun=1,Dayrun=8,Dayrun=11),MAX(0,(_xll.xSPRDOPT(P153,($E153-'Pricing Inputs'!$X188*$D153),$CV153,0,($CQ153+IF(Smile=TRUE,VLOOKUP(MAX(-5,$H153-P153),Volsmile,2),0)),$CT153,$CU153,($A153-DateToday)+15,ABS(Option-2),1)*DG153*8)),0))</f>
        <v xml:space="preserve"> </v>
      </c>
      <c r="BJ153" s="462" t="str">
        <f>IF($A153="N/A"," ",IF(OR(Dayrun&lt;=2,Dayrun&gt;=11),IF(OffPeakEx=TRUE,MAX(0,(_xll.xSPRDOPT(Q153,($E153-'Pricing Inputs'!$X188*$D153),$CV153,0,($CQ153+IF(Smile=TRUE,VLOOKUP(MAX(-5,$H153-Q153),Volsmile,2),0)),$CT153,$CU153,($A153-DateToday)+15,ABS(Option-2),1)*DG153*8)),0),0))</f>
        <v xml:space="preserve"> </v>
      </c>
      <c r="BK153" s="358" t="str">
        <f t="shared" si="182"/>
        <v xml:space="preserve"> </v>
      </c>
      <c r="BL153" s="359" t="str">
        <f t="shared" si="183"/>
        <v xml:space="preserve"> </v>
      </c>
      <c r="BM153" s="359" t="str">
        <f t="shared" si="184"/>
        <v xml:space="preserve"> </v>
      </c>
      <c r="BN153" s="359" t="str">
        <f t="shared" si="185"/>
        <v xml:space="preserve"> </v>
      </c>
      <c r="BO153" s="359" t="str">
        <f t="shared" si="186"/>
        <v xml:space="preserve"> </v>
      </c>
      <c r="BP153" s="359" t="str">
        <f t="shared" si="187"/>
        <v xml:space="preserve"> </v>
      </c>
      <c r="BQ153" s="359" t="str">
        <f t="shared" si="188"/>
        <v xml:space="preserve"> </v>
      </c>
      <c r="BR153" s="359" t="str">
        <f t="shared" si="189"/>
        <v xml:space="preserve"> </v>
      </c>
      <c r="BS153" s="360" t="str">
        <f t="shared" si="190"/>
        <v xml:space="preserve"> </v>
      </c>
      <c r="BT153" s="361" t="str">
        <f t="shared" si="191"/>
        <v xml:space="preserve"> </v>
      </c>
      <c r="BU153" s="362" t="str">
        <f t="shared" si="192"/>
        <v xml:space="preserve"> </v>
      </c>
      <c r="BV153" s="362" t="str">
        <f t="shared" si="193"/>
        <v xml:space="preserve"> </v>
      </c>
      <c r="BW153" s="362" t="str">
        <f t="shared" si="194"/>
        <v xml:space="preserve"> </v>
      </c>
      <c r="BX153" s="362" t="str">
        <f t="shared" si="195"/>
        <v xml:space="preserve"> </v>
      </c>
      <c r="BY153" s="362" t="str">
        <f t="shared" si="196"/>
        <v xml:space="preserve"> </v>
      </c>
      <c r="BZ153" s="362" t="str">
        <f t="shared" si="197"/>
        <v xml:space="preserve"> </v>
      </c>
      <c r="CA153" s="362" t="str">
        <f t="shared" si="198"/>
        <v xml:space="preserve"> </v>
      </c>
      <c r="CB153" s="363" t="str">
        <f t="shared" si="199"/>
        <v xml:space="preserve"> </v>
      </c>
      <c r="CC153" s="366" t="str">
        <f t="shared" si="200"/>
        <v xml:space="preserve"> </v>
      </c>
      <c r="CD153" s="367" t="str">
        <f t="shared" si="201"/>
        <v xml:space="preserve"> </v>
      </c>
      <c r="CE153" s="367" t="str">
        <f t="shared" si="202"/>
        <v xml:space="preserve"> </v>
      </c>
      <c r="CF153" s="367" t="str">
        <f t="shared" si="203"/>
        <v xml:space="preserve"> </v>
      </c>
      <c r="CG153" s="367" t="str">
        <f t="shared" si="204"/>
        <v xml:space="preserve"> </v>
      </c>
      <c r="CH153" s="367" t="str">
        <f t="shared" si="205"/>
        <v xml:space="preserve"> </v>
      </c>
      <c r="CI153" s="367" t="str">
        <f t="shared" si="206"/>
        <v xml:space="preserve"> </v>
      </c>
      <c r="CJ153" s="367" t="str">
        <f t="shared" si="207"/>
        <v xml:space="preserve"> </v>
      </c>
      <c r="CK153" s="368" t="str">
        <f t="shared" si="208"/>
        <v xml:space="preserve"> </v>
      </c>
      <c r="CL153" s="369" t="str">
        <f t="shared" si="209"/>
        <v xml:space="preserve"> </v>
      </c>
      <c r="CM153" s="370" t="str">
        <f t="shared" si="256"/>
        <v xml:space="preserve"> </v>
      </c>
      <c r="CN153" s="370" t="str">
        <f t="shared" si="257"/>
        <v xml:space="preserve"> </v>
      </c>
      <c r="CO153" s="370" t="str">
        <f t="shared" si="258"/>
        <v xml:space="preserve"> </v>
      </c>
      <c r="CP153" s="370" t="str">
        <f t="shared" si="259"/>
        <v xml:space="preserve"> </v>
      </c>
      <c r="CQ153" s="370" t="str">
        <f t="shared" si="260"/>
        <v xml:space="preserve"> </v>
      </c>
      <c r="CR153" s="370" t="str">
        <f t="shared" si="210"/>
        <v xml:space="preserve"> </v>
      </c>
      <c r="CS153" s="370" t="str">
        <f t="shared" si="211"/>
        <v xml:space="preserve"> </v>
      </c>
      <c r="CT153" s="370" t="str">
        <f t="shared" si="212"/>
        <v xml:space="preserve"> </v>
      </c>
      <c r="CU153" s="370" t="str">
        <f>IF($A153="N/A"," ",IF('Pricing Inputs'!$AR$23=TRUE,Inputs!$S$22,VLOOKUP($A153,CorrelationTable,2,FALSE)))</f>
        <v xml:space="preserve"> </v>
      </c>
      <c r="CV153" s="371" t="str">
        <f>IF($A153="N/A"," ",F153+G153+(D153*('Pricing Inputs'!X188)))</f>
        <v xml:space="preserve"> </v>
      </c>
      <c r="CW153" s="372" t="str">
        <f>IF($A153="N/A"," ",IF(PV=1,0,'Pricing Inputs'!Y188))</f>
        <v xml:space="preserve"> </v>
      </c>
      <c r="CX153" s="373" t="str">
        <f t="shared" si="213"/>
        <v xml:space="preserve"> </v>
      </c>
      <c r="CY153" s="417" t="str">
        <f>IF($A153="N/A"," ",(IF(MONTH(A153)&gt;=4,IF(MONTH(A153)&lt;=10,Inputs!$S$26,Inputs!$S$27),Inputs!$S$27))*$CX153)</f>
        <v xml:space="preserve"> </v>
      </c>
      <c r="CZ153" s="374" t="str">
        <f t="shared" si="261"/>
        <v xml:space="preserve"> </v>
      </c>
      <c r="DA153" s="446" t="str">
        <f t="shared" si="262"/>
        <v xml:space="preserve"> </v>
      </c>
      <c r="DB153" s="375" t="str">
        <f t="shared" si="263"/>
        <v xml:space="preserve"> </v>
      </c>
      <c r="DC153" s="375" t="str">
        <f t="shared" si="264"/>
        <v xml:space="preserve"> </v>
      </c>
      <c r="DD153" s="376" t="str">
        <f t="shared" si="265"/>
        <v xml:space="preserve"> </v>
      </c>
      <c r="DE153" s="377" t="str">
        <f t="shared" si="266"/>
        <v xml:space="preserve"> </v>
      </c>
      <c r="DF153" s="378" t="str">
        <f t="shared" si="267"/>
        <v xml:space="preserve"> </v>
      </c>
      <c r="DG153" s="379" t="str">
        <f t="shared" si="268"/>
        <v xml:space="preserve"> </v>
      </c>
      <c r="DH153" s="380" t="str">
        <f>IF($A153="N/A"," ",IF(Option=1,$D153*Inputs!$S$15*SUM(AS153:BA153),0))</f>
        <v xml:space="preserve"> </v>
      </c>
      <c r="DI153" s="381" t="str">
        <f>IF($A153="N/A"," ",IF(Option=1,$D153*Inputs!$S$16*SUM(AS153:BA153),0))</f>
        <v xml:space="preserve"> </v>
      </c>
      <c r="DJ153" s="463" t="str">
        <f t="shared" si="269"/>
        <v xml:space="preserve"> </v>
      </c>
      <c r="DK153" s="463" t="str">
        <f t="shared" si="270"/>
        <v xml:space="preserve"> </v>
      </c>
      <c r="DL153" s="463" t="str">
        <f t="shared" si="271"/>
        <v xml:space="preserve"> </v>
      </c>
      <c r="DM153" s="463" t="str">
        <f t="shared" si="272"/>
        <v xml:space="preserve"> </v>
      </c>
    </row>
    <row r="154" spans="1:117" x14ac:dyDescent="0.2">
      <c r="A154" s="343" t="str">
        <f>IF(A153="N/A","N/A",IF(EDATE(A153,1)&gt;Inputs!$S$5,"N/A",EDATE(A153,1)))</f>
        <v>N/A</v>
      </c>
      <c r="B154" s="344" t="str">
        <f t="shared" si="214"/>
        <v xml:space="preserve"> </v>
      </c>
      <c r="C154" s="345" t="str">
        <f t="shared" si="215"/>
        <v xml:space="preserve"> </v>
      </c>
      <c r="D154" s="346" t="str">
        <f t="shared" si="216"/>
        <v xml:space="preserve"> </v>
      </c>
      <c r="E154" s="347" t="str">
        <f t="shared" si="217"/>
        <v xml:space="preserve"> </v>
      </c>
      <c r="F154" s="348" t="str">
        <f t="shared" si="218"/>
        <v xml:space="preserve"> </v>
      </c>
      <c r="G154" s="348" t="str">
        <f>IF(A154="N/A"," ",Perstart/VLOOKUP(Dayrun,'Pricing Inputs'!$AQ$4:$AS$14,3)/(CY154/CX154))</f>
        <v xml:space="preserve"> </v>
      </c>
      <c r="H154" s="349" t="str">
        <f t="shared" si="219"/>
        <v xml:space="preserve"> </v>
      </c>
      <c r="I154" s="350" t="str">
        <f t="shared" si="220"/>
        <v xml:space="preserve"> </v>
      </c>
      <c r="J154" s="351" t="str">
        <f t="shared" si="221"/>
        <v xml:space="preserve"> </v>
      </c>
      <c r="K154" s="351" t="str">
        <f t="shared" si="222"/>
        <v xml:space="preserve"> </v>
      </c>
      <c r="L154" s="351" t="str">
        <f t="shared" si="223"/>
        <v xml:space="preserve"> </v>
      </c>
      <c r="M154" s="351" t="str">
        <f t="shared" si="224"/>
        <v xml:space="preserve"> </v>
      </c>
      <c r="N154" s="351" t="str">
        <f t="shared" si="225"/>
        <v xml:space="preserve"> </v>
      </c>
      <c r="O154" s="351" t="str">
        <f t="shared" si="226"/>
        <v xml:space="preserve"> </v>
      </c>
      <c r="P154" s="351" t="str">
        <f t="shared" si="227"/>
        <v xml:space="preserve"> </v>
      </c>
      <c r="Q154" s="352" t="str">
        <f t="shared" si="228"/>
        <v xml:space="preserve"> </v>
      </c>
      <c r="R154" s="353" t="str">
        <f t="shared" si="229"/>
        <v xml:space="preserve"> </v>
      </c>
      <c r="S154" s="347" t="str">
        <f t="shared" si="230"/>
        <v xml:space="preserve"> </v>
      </c>
      <c r="T154" s="347" t="str">
        <f t="shared" si="231"/>
        <v xml:space="preserve"> </v>
      </c>
      <c r="U154" s="347" t="str">
        <f t="shared" si="232"/>
        <v xml:space="preserve"> </v>
      </c>
      <c r="V154" s="347" t="str">
        <f t="shared" si="233"/>
        <v xml:space="preserve"> </v>
      </c>
      <c r="W154" s="347" t="str">
        <f t="shared" si="234"/>
        <v xml:space="preserve"> </v>
      </c>
      <c r="X154" s="347" t="str">
        <f t="shared" si="235"/>
        <v xml:space="preserve"> </v>
      </c>
      <c r="Y154" s="347" t="str">
        <f t="shared" si="236"/>
        <v xml:space="preserve"> </v>
      </c>
      <c r="Z154" s="354" t="str">
        <f t="shared" si="237"/>
        <v xml:space="preserve"> </v>
      </c>
      <c r="AA154" s="350" t="str">
        <f>IF($A154="N/A"," ",IF(Dayrun&gt;=3,(MAX(0,(_xll.xSPRDOPT(I154,($E154-'Pricing Inputs'!$X189*$D154),$CV154,0,($CN154+IF(Smile=TRUE,VLOOKUP(MAX(-5,$H154-I154),Volsmile,2),0)),$CT154,$CU154,($A154-DateToday)+15,ABS(Option-2),0)-R154))),0))</f>
        <v xml:space="preserve"> </v>
      </c>
      <c r="AB154" s="351" t="str">
        <f>IF($A154="N/A"," ",IF(Dayrun&gt;=6,MAX(0,(_xll.xSPRDOPT(J154,($E154-'Pricing Inputs'!$X189*$D154),$CV154,0,($CN154+IF(Smile=TRUE,VLOOKUP(MAX(-5,$H154-J154),Volsmile,2),0)),$CT154,$CU154,($A154-DateToday)+15,ABS(Option-2),0)-S154)),0))</f>
        <v xml:space="preserve"> </v>
      </c>
      <c r="AC154" s="351" t="str">
        <f>IF($A154="N/A"," ",IF(OR(Dayrun&lt;=2,Dayrun&gt;=9),IF(OffPeakEx=TRUE,MAX(0,(_xll.xSPRDOPT(K154,($E154-'Pricing Inputs'!$X189*$D154),$CV154,0,($CQ154+IF(Smile=TRUE,VLOOKUP(MAX(-5,$H154-K154),Volsmile,2),0)),$CT154,$CU154,($A154-DateToday)+15,ABS(Option-2),0)-T154)),0),0))</f>
        <v xml:space="preserve"> </v>
      </c>
      <c r="AD154" s="351" t="str">
        <f>IF($A154="N/A"," ",IF(OR(Dayrun=1,Dayrun=4,Dayrun=5,Dayrun=7,Dayrun=8,Dayrun=10,Dayrun=11),MAX(0,(_xll.xSPRDOPT(L154,($E154-'Pricing Inputs'!$X189*$D154),$CV154,0,($CQ154+IF(Smile=TRUE,VLOOKUP(MAX(-5,$H154-L154),Volsmile,2),0)),$CT154,$CU154,($A154-DateToday)+15,ABS(Option-2),0)-U154)),0))</f>
        <v xml:space="preserve"> </v>
      </c>
      <c r="AE154" s="351" t="str">
        <f>IF($A154="N/A"," ",IF(OR(Dayrun=1,Dayrun=7,Dayrun=8,Dayrun=10,Dayrun=11),MAX(0,(_xll.xSPRDOPT(M154,($E154-'Pricing Inputs'!$X189*$D154),$CV154,0,($CQ154+IF(Smile=TRUE,VLOOKUP(MAX(-5,$H154-M154),Volsmile,2),0)),$CT154,$CU154,($A154-DateToday)+15,ABS(Option-2),0)-V154)),0))</f>
        <v xml:space="preserve"> </v>
      </c>
      <c r="AF154" s="351" t="str">
        <f>IF($A154="N/A"," ",IF(OR(Dayrun&lt;=2,Dayrun&gt;=10),IF(OffPeakEx=TRUE,MAX(0,(_xll.xSPRDOPT(N154,($E154-'Pricing Inputs'!$X189*$D154),$CV154,0,($CQ154+IF(Smile=TRUE,VLOOKUP(MAX(-5,$H154-N154),Volsmile,2),0)),$CT154,$CU154,($A154-DateToday)+15,ABS(Option-2),0)-W154)),0),0))</f>
        <v xml:space="preserve"> </v>
      </c>
      <c r="AG154" s="351" t="str">
        <f>IF($A154="N/A"," ",IF(OR(Dayrun=1,Dayrun=5,Dayrun=8,Dayrun=11),MAX(0,(_xll.xSPRDOPT(O154,($E154-'Pricing Inputs'!$X189*$D154),$CV154,0,($CQ154+IF(Smile=TRUE,VLOOKUP(MAX(-5,$H154-O154),Volsmile,2),0)),$CT154,$CU154,($A154-DateToday)+15,ABS(Option-2),0)-X154)),0))</f>
        <v xml:space="preserve"> </v>
      </c>
      <c r="AH154" s="351" t="str">
        <f>IF($A154="N/A"," ",IF(OR(Dayrun=1,Dayrun=8,Dayrun=11),MAX(0,(_xll.xSPRDOPT(P154,($E154-'Pricing Inputs'!$X189*$D154),$CV154,0,($CQ154+IF(Smile=TRUE,VLOOKUP(MAX(-5,$H154-P154),Volsmile,2),0)),$CT154,$CU154,($A154-DateToday)+15,ABS(Option-2),0)-Y154)),0))</f>
        <v xml:space="preserve"> </v>
      </c>
      <c r="AI154" s="351" t="str">
        <f>IF($A154="N/A"," ",IF(OR(Dayrun&lt;=2,Dayrun&gt;=11),IF(OffPeakEx=TRUE,MAX(0,(_xll.xSPRDOPT(Q154,($E154-'Pricing Inputs'!$X189*$D154),$CV154,0,($CQ154+IF(Smile=TRUE,VLOOKUP(MAX(-5,$H154-Q154),Volsmile,2),0)),$CT154,$CU154,($A154-DateToday)+15,ABS(Option-2),0)-Z154)),0),0))</f>
        <v xml:space="preserve"> </v>
      </c>
      <c r="AJ154" s="355" t="str">
        <f t="shared" si="238"/>
        <v xml:space="preserve"> </v>
      </c>
      <c r="AK154" s="356" t="str">
        <f t="shared" si="239"/>
        <v xml:space="preserve"> </v>
      </c>
      <c r="AL154" s="356" t="str">
        <f t="shared" si="240"/>
        <v xml:space="preserve"> </v>
      </c>
      <c r="AM154" s="356" t="str">
        <f t="shared" si="241"/>
        <v xml:space="preserve"> </v>
      </c>
      <c r="AN154" s="356" t="str">
        <f t="shared" si="242"/>
        <v xml:space="preserve"> </v>
      </c>
      <c r="AO154" s="356" t="str">
        <f t="shared" si="243"/>
        <v xml:space="preserve"> </v>
      </c>
      <c r="AP154" s="356" t="str">
        <f t="shared" si="244"/>
        <v xml:space="preserve"> </v>
      </c>
      <c r="AQ154" s="356" t="str">
        <f t="shared" si="245"/>
        <v xml:space="preserve"> </v>
      </c>
      <c r="AR154" s="357" t="str">
        <f t="shared" si="246"/>
        <v xml:space="preserve"> </v>
      </c>
      <c r="AS154" s="364" t="str">
        <f t="shared" si="247"/>
        <v xml:space="preserve"> </v>
      </c>
      <c r="AT154" s="364" t="str">
        <f t="shared" si="248"/>
        <v xml:space="preserve"> </v>
      </c>
      <c r="AU154" s="364" t="str">
        <f t="shared" si="249"/>
        <v xml:space="preserve"> </v>
      </c>
      <c r="AV154" s="364" t="str">
        <f t="shared" si="250"/>
        <v xml:space="preserve"> </v>
      </c>
      <c r="AW154" s="364" t="str">
        <f t="shared" si="251"/>
        <v xml:space="preserve"> </v>
      </c>
      <c r="AX154" s="364" t="str">
        <f t="shared" si="252"/>
        <v xml:space="preserve"> </v>
      </c>
      <c r="AY154" s="364" t="str">
        <f t="shared" si="253"/>
        <v xml:space="preserve"> </v>
      </c>
      <c r="AZ154" s="364" t="str">
        <f t="shared" si="254"/>
        <v xml:space="preserve"> </v>
      </c>
      <c r="BA154" s="365" t="str">
        <f t="shared" si="255"/>
        <v xml:space="preserve"> </v>
      </c>
      <c r="BB154" s="461" t="str">
        <f>IF($A154="N/A"," ",IF(Dayrun&gt;=3,(MAX(0,(_xll.xSPRDOPT(I154,($E154-'Pricing Inputs'!$X189*$D154),$CV154,0,($CN154+IF(Smile=TRUE,VLOOKUP(MAX(-5,$H154-I154),Volsmile,2),0)),$CT154,$CU154,($A154-DateToday)+15,ABS(Option-2),1)*DE154*8))),0))</f>
        <v xml:space="preserve"> </v>
      </c>
      <c r="BC154" s="460" t="str">
        <f>IF($A154="N/A"," ",IF(Dayrun&gt;=6,MAX(0,(_xll.xSPRDOPT(J154,($E154-'Pricing Inputs'!$X189*$D154),$CV154,0,($CN154+IF(Smile=TRUE,VLOOKUP(MAX(-5,$H154-J154),Volsmile,2),0)),$CT154,$CU154,($A154-DateToday)+15,ABS(Option-2),1)*DE154*8)),0))</f>
        <v xml:space="preserve"> </v>
      </c>
      <c r="BD154" s="460" t="str">
        <f>IF($A154="N/A"," ",IF(OR(Dayrun&lt;=2,Dayrun&gt;=9),IF(OffPeakEx=TRUE,MAX(0,(_xll.xSPRDOPT(K154,($E154-'Pricing Inputs'!$X189*$D154),$CV154,0,($CQ154+IF(Smile=TRUE,VLOOKUP(MAX(-5,$H154-K154),Volsmile,2),0)),$CT154,$CU154,($A154-DateToday)+15,ABS(Option-2),1)*DE154*8)),0),0))</f>
        <v xml:space="preserve"> </v>
      </c>
      <c r="BE154" s="460" t="str">
        <f>IF($A154="N/A"," ",IF(OR(Dayrun=1,Dayrun=4,Dayrun=5,Dayrun=7,Dayrun=8,Dayrun=10,Dayrun=11),MAX(0,(_xll.xSPRDOPT(L154,($E154-'Pricing Inputs'!$X189*$D154),$CV154,0,($CQ154+IF(Smile=TRUE,VLOOKUP(MAX(-5,$H154-L154),Volsmile,2),0)),$CT154,$CU154,($A154-DateToday)+15,ABS(Option-2),1)*DF154*8)),0))</f>
        <v xml:space="preserve"> </v>
      </c>
      <c r="BF154" s="460" t="str">
        <f>IF($A154="N/A"," ",IF(OR(Dayrun=1,Dayrun=7,Dayrun=8,Dayrun=10,Dayrun=11),MAX(0,(_xll.xSPRDOPT(M154,($E154-'Pricing Inputs'!$X189*$D154),$CV154,0,($CQ154+IF(Smile=TRUE,VLOOKUP(MAX(-5,$H154-M154),Volsmile,2),0)),$CT154,$CU154,($A154-DateToday)+15,ABS(Option-2),1)*DF154*8)),0))</f>
        <v xml:space="preserve"> </v>
      </c>
      <c r="BG154" s="460" t="str">
        <f>IF($A154="N/A"," ",IF(OR(Dayrun&lt;=2,Dayrun&gt;=10),IF(OffPeakEx=TRUE,MAX(0,(_xll.xSPRDOPT(N154,($E154-'Pricing Inputs'!$X189*$D154),$CV154,0,($CQ154+IF(Smile=TRUE,VLOOKUP(MAX(-5,$H154-N154),Volsmile,2),0)),$CT154,$CU154,($A154-DateToday)+15,ABS(Option-2),1)*DF154*8)),0),0))</f>
        <v xml:space="preserve"> </v>
      </c>
      <c r="BH154" s="460" t="str">
        <f>IF($A154="N/A"," ",IF(OR(Dayrun=1,Dayrun=5,Dayrun=8,Dayrun=11),MAX(0,(_xll.xSPRDOPT(O154,($E154-'Pricing Inputs'!$X189*$D154),$CV154,0,($CQ154+IF(Smile=TRUE,VLOOKUP(MAX(-5,$H154-O154),Volsmile,2),0)),$CT154,$CU154,($A154-DateToday)+15,ABS(Option-2),1)*DG154*8)),0))</f>
        <v xml:space="preserve"> </v>
      </c>
      <c r="BI154" s="460" t="str">
        <f>IF($A154="N/A"," ",IF(OR(Dayrun=1,Dayrun=8,Dayrun=11),MAX(0,(_xll.xSPRDOPT(P154,($E154-'Pricing Inputs'!$X189*$D154),$CV154,0,($CQ154+IF(Smile=TRUE,VLOOKUP(MAX(-5,$H154-P154),Volsmile,2),0)),$CT154,$CU154,($A154-DateToday)+15,ABS(Option-2),1)*DG154*8)),0))</f>
        <v xml:space="preserve"> </v>
      </c>
      <c r="BJ154" s="462" t="str">
        <f>IF($A154="N/A"," ",IF(OR(Dayrun&lt;=2,Dayrun&gt;=11),IF(OffPeakEx=TRUE,MAX(0,(_xll.xSPRDOPT(Q154,($E154-'Pricing Inputs'!$X189*$D154),$CV154,0,($CQ154+IF(Smile=TRUE,VLOOKUP(MAX(-5,$H154-Q154),Volsmile,2),0)),$CT154,$CU154,($A154-DateToday)+15,ABS(Option-2),1)*DG154*8)),0),0))</f>
        <v xml:space="preserve"> </v>
      </c>
      <c r="BK154" s="358" t="str">
        <f t="shared" si="182"/>
        <v xml:space="preserve"> </v>
      </c>
      <c r="BL154" s="359" t="str">
        <f t="shared" si="183"/>
        <v xml:space="preserve"> </v>
      </c>
      <c r="BM154" s="359" t="str">
        <f t="shared" si="184"/>
        <v xml:space="preserve"> </v>
      </c>
      <c r="BN154" s="359" t="str">
        <f t="shared" si="185"/>
        <v xml:space="preserve"> </v>
      </c>
      <c r="BO154" s="359" t="str">
        <f t="shared" si="186"/>
        <v xml:space="preserve"> </v>
      </c>
      <c r="BP154" s="359" t="str">
        <f t="shared" si="187"/>
        <v xml:space="preserve"> </v>
      </c>
      <c r="BQ154" s="359" t="str">
        <f t="shared" si="188"/>
        <v xml:space="preserve"> </v>
      </c>
      <c r="BR154" s="359" t="str">
        <f t="shared" si="189"/>
        <v xml:space="preserve"> </v>
      </c>
      <c r="BS154" s="360" t="str">
        <f t="shared" si="190"/>
        <v xml:space="preserve"> </v>
      </c>
      <c r="BT154" s="361" t="str">
        <f t="shared" si="191"/>
        <v xml:space="preserve"> </v>
      </c>
      <c r="BU154" s="362" t="str">
        <f t="shared" si="192"/>
        <v xml:space="preserve"> </v>
      </c>
      <c r="BV154" s="362" t="str">
        <f t="shared" si="193"/>
        <v xml:space="preserve"> </v>
      </c>
      <c r="BW154" s="362" t="str">
        <f t="shared" si="194"/>
        <v xml:space="preserve"> </v>
      </c>
      <c r="BX154" s="362" t="str">
        <f t="shared" si="195"/>
        <v xml:space="preserve"> </v>
      </c>
      <c r="BY154" s="362" t="str">
        <f t="shared" si="196"/>
        <v xml:space="preserve"> </v>
      </c>
      <c r="BZ154" s="362" t="str">
        <f t="shared" si="197"/>
        <v xml:space="preserve"> </v>
      </c>
      <c r="CA154" s="362" t="str">
        <f t="shared" si="198"/>
        <v xml:space="preserve"> </v>
      </c>
      <c r="CB154" s="363" t="str">
        <f t="shared" si="199"/>
        <v xml:space="preserve"> </v>
      </c>
      <c r="CC154" s="366" t="str">
        <f t="shared" si="200"/>
        <v xml:space="preserve"> </v>
      </c>
      <c r="CD154" s="367" t="str">
        <f t="shared" si="201"/>
        <v xml:space="preserve"> </v>
      </c>
      <c r="CE154" s="367" t="str">
        <f t="shared" si="202"/>
        <v xml:space="preserve"> </v>
      </c>
      <c r="CF154" s="367" t="str">
        <f t="shared" si="203"/>
        <v xml:space="preserve"> </v>
      </c>
      <c r="CG154" s="367" t="str">
        <f t="shared" si="204"/>
        <v xml:space="preserve"> </v>
      </c>
      <c r="CH154" s="367" t="str">
        <f t="shared" si="205"/>
        <v xml:space="preserve"> </v>
      </c>
      <c r="CI154" s="367" t="str">
        <f t="shared" si="206"/>
        <v xml:space="preserve"> </v>
      </c>
      <c r="CJ154" s="367" t="str">
        <f t="shared" si="207"/>
        <v xml:space="preserve"> </v>
      </c>
      <c r="CK154" s="368" t="str">
        <f t="shared" si="208"/>
        <v xml:space="preserve"> </v>
      </c>
      <c r="CL154" s="369" t="str">
        <f t="shared" si="209"/>
        <v xml:space="preserve"> </v>
      </c>
      <c r="CM154" s="370" t="str">
        <f t="shared" si="256"/>
        <v xml:space="preserve"> </v>
      </c>
      <c r="CN154" s="370" t="str">
        <f t="shared" si="257"/>
        <v xml:space="preserve"> </v>
      </c>
      <c r="CO154" s="370" t="str">
        <f t="shared" si="258"/>
        <v xml:space="preserve"> </v>
      </c>
      <c r="CP154" s="370" t="str">
        <f t="shared" si="259"/>
        <v xml:space="preserve"> </v>
      </c>
      <c r="CQ154" s="370" t="str">
        <f t="shared" si="260"/>
        <v xml:space="preserve"> </v>
      </c>
      <c r="CR154" s="370" t="str">
        <f t="shared" si="210"/>
        <v xml:space="preserve"> </v>
      </c>
      <c r="CS154" s="370" t="str">
        <f t="shared" si="211"/>
        <v xml:space="preserve"> </v>
      </c>
      <c r="CT154" s="370" t="str">
        <f t="shared" si="212"/>
        <v xml:space="preserve"> </v>
      </c>
      <c r="CU154" s="370" t="str">
        <f>IF($A154="N/A"," ",IF('Pricing Inputs'!$AR$23=TRUE,Inputs!$S$22,VLOOKUP($A154,CorrelationTable,2,FALSE)))</f>
        <v xml:space="preserve"> </v>
      </c>
      <c r="CV154" s="371" t="str">
        <f>IF($A154="N/A"," ",F154+G154+(D154*('Pricing Inputs'!X189)))</f>
        <v xml:space="preserve"> </v>
      </c>
      <c r="CW154" s="372" t="str">
        <f>IF($A154="N/A"," ",IF(PV=1,0,'Pricing Inputs'!Y189))</f>
        <v xml:space="preserve"> </v>
      </c>
      <c r="CX154" s="373" t="str">
        <f t="shared" si="213"/>
        <v xml:space="preserve"> </v>
      </c>
      <c r="CY154" s="417" t="str">
        <f>IF($A154="N/A"," ",(IF(MONTH(A154)&gt;=4,IF(MONTH(A154)&lt;=10,Inputs!$S$26,Inputs!$S$27),Inputs!$S$27))*$CX154)</f>
        <v xml:space="preserve"> </v>
      </c>
      <c r="CZ154" s="374" t="str">
        <f t="shared" si="261"/>
        <v xml:space="preserve"> </v>
      </c>
      <c r="DA154" s="446" t="str">
        <f t="shared" si="262"/>
        <v xml:space="preserve"> </v>
      </c>
      <c r="DB154" s="375" t="str">
        <f t="shared" si="263"/>
        <v xml:space="preserve"> </v>
      </c>
      <c r="DC154" s="375" t="str">
        <f t="shared" si="264"/>
        <v xml:space="preserve"> </v>
      </c>
      <c r="DD154" s="376" t="str">
        <f t="shared" si="265"/>
        <v xml:space="preserve"> </v>
      </c>
      <c r="DE154" s="377" t="str">
        <f t="shared" si="266"/>
        <v xml:space="preserve"> </v>
      </c>
      <c r="DF154" s="378" t="str">
        <f t="shared" si="267"/>
        <v xml:space="preserve"> </v>
      </c>
      <c r="DG154" s="379" t="str">
        <f t="shared" si="268"/>
        <v xml:space="preserve"> </v>
      </c>
      <c r="DH154" s="380" t="str">
        <f>IF($A154="N/A"," ",IF(Option=1,$D154*Inputs!$S$15*SUM(AS154:BA154),0))</f>
        <v xml:space="preserve"> </v>
      </c>
      <c r="DI154" s="381" t="str">
        <f>IF($A154="N/A"," ",IF(Option=1,$D154*Inputs!$S$16*SUM(AS154:BA154),0))</f>
        <v xml:space="preserve"> </v>
      </c>
      <c r="DJ154" s="463" t="str">
        <f t="shared" si="269"/>
        <v xml:space="preserve"> </v>
      </c>
      <c r="DK154" s="463" t="str">
        <f t="shared" si="270"/>
        <v xml:space="preserve"> </v>
      </c>
      <c r="DL154" s="463" t="str">
        <f t="shared" si="271"/>
        <v xml:space="preserve"> </v>
      </c>
      <c r="DM154" s="463" t="str">
        <f t="shared" si="272"/>
        <v xml:space="preserve"> </v>
      </c>
    </row>
    <row r="155" spans="1:117" x14ac:dyDescent="0.2">
      <c r="A155" s="343" t="str">
        <f>IF(A154="N/A","N/A",IF(EDATE(A154,1)&gt;Inputs!$S$5,"N/A",EDATE(A154,1)))</f>
        <v>N/A</v>
      </c>
      <c r="B155" s="344" t="str">
        <f t="shared" si="214"/>
        <v xml:space="preserve"> </v>
      </c>
      <c r="C155" s="345" t="str">
        <f t="shared" si="215"/>
        <v xml:space="preserve"> </v>
      </c>
      <c r="D155" s="346" t="str">
        <f t="shared" si="216"/>
        <v xml:space="preserve"> </v>
      </c>
      <c r="E155" s="347" t="str">
        <f t="shared" si="217"/>
        <v xml:space="preserve"> </v>
      </c>
      <c r="F155" s="348" t="str">
        <f t="shared" si="218"/>
        <v xml:space="preserve"> </v>
      </c>
      <c r="G155" s="348" t="str">
        <f>IF(A155="N/A"," ",Perstart/VLOOKUP(Dayrun,'Pricing Inputs'!$AQ$4:$AS$14,3)/(CY155/CX155))</f>
        <v xml:space="preserve"> </v>
      </c>
      <c r="H155" s="349" t="str">
        <f t="shared" si="219"/>
        <v xml:space="preserve"> </v>
      </c>
      <c r="I155" s="350" t="str">
        <f t="shared" si="220"/>
        <v xml:space="preserve"> </v>
      </c>
      <c r="J155" s="351" t="str">
        <f t="shared" si="221"/>
        <v xml:space="preserve"> </v>
      </c>
      <c r="K155" s="351" t="str">
        <f t="shared" si="222"/>
        <v xml:space="preserve"> </v>
      </c>
      <c r="L155" s="351" t="str">
        <f t="shared" si="223"/>
        <v xml:space="preserve"> </v>
      </c>
      <c r="M155" s="351" t="str">
        <f t="shared" si="224"/>
        <v xml:space="preserve"> </v>
      </c>
      <c r="N155" s="351" t="str">
        <f t="shared" si="225"/>
        <v xml:space="preserve"> </v>
      </c>
      <c r="O155" s="351" t="str">
        <f t="shared" si="226"/>
        <v xml:space="preserve"> </v>
      </c>
      <c r="P155" s="351" t="str">
        <f t="shared" si="227"/>
        <v xml:space="preserve"> </v>
      </c>
      <c r="Q155" s="352" t="str">
        <f t="shared" si="228"/>
        <v xml:space="preserve"> </v>
      </c>
      <c r="R155" s="353" t="str">
        <f t="shared" si="229"/>
        <v xml:space="preserve"> </v>
      </c>
      <c r="S155" s="347" t="str">
        <f t="shared" si="230"/>
        <v xml:space="preserve"> </v>
      </c>
      <c r="T155" s="347" t="str">
        <f t="shared" si="231"/>
        <v xml:space="preserve"> </v>
      </c>
      <c r="U155" s="347" t="str">
        <f t="shared" si="232"/>
        <v xml:space="preserve"> </v>
      </c>
      <c r="V155" s="347" t="str">
        <f t="shared" si="233"/>
        <v xml:space="preserve"> </v>
      </c>
      <c r="W155" s="347" t="str">
        <f t="shared" si="234"/>
        <v xml:space="preserve"> </v>
      </c>
      <c r="X155" s="347" t="str">
        <f t="shared" si="235"/>
        <v xml:space="preserve"> </v>
      </c>
      <c r="Y155" s="347" t="str">
        <f t="shared" si="236"/>
        <v xml:space="preserve"> </v>
      </c>
      <c r="Z155" s="354" t="str">
        <f t="shared" si="237"/>
        <v xml:space="preserve"> </v>
      </c>
      <c r="AA155" s="350" t="str">
        <f>IF($A155="N/A"," ",IF(Dayrun&gt;=3,(MAX(0,(_xll.xSPRDOPT(I155,($E155-'Pricing Inputs'!$X190*$D155),$CV155,0,($CN155+IF(Smile=TRUE,VLOOKUP(MAX(-5,$H155-I155),Volsmile,2),0)),$CT155,$CU155,($A155-DateToday)+15,ABS(Option-2),0)-R155))),0))</f>
        <v xml:space="preserve"> </v>
      </c>
      <c r="AB155" s="351" t="str">
        <f>IF($A155="N/A"," ",IF(Dayrun&gt;=6,MAX(0,(_xll.xSPRDOPT(J155,($E155-'Pricing Inputs'!$X190*$D155),$CV155,0,($CN155+IF(Smile=TRUE,VLOOKUP(MAX(-5,$H155-J155),Volsmile,2),0)),$CT155,$CU155,($A155-DateToday)+15,ABS(Option-2),0)-S155)),0))</f>
        <v xml:space="preserve"> </v>
      </c>
      <c r="AC155" s="351" t="str">
        <f>IF($A155="N/A"," ",IF(OR(Dayrun&lt;=2,Dayrun&gt;=9),IF(OffPeakEx=TRUE,MAX(0,(_xll.xSPRDOPT(K155,($E155-'Pricing Inputs'!$X190*$D155),$CV155,0,($CQ155+IF(Smile=TRUE,VLOOKUP(MAX(-5,$H155-K155),Volsmile,2),0)),$CT155,$CU155,($A155-DateToday)+15,ABS(Option-2),0)-T155)),0),0))</f>
        <v xml:space="preserve"> </v>
      </c>
      <c r="AD155" s="351" t="str">
        <f>IF($A155="N/A"," ",IF(OR(Dayrun=1,Dayrun=4,Dayrun=5,Dayrun=7,Dayrun=8,Dayrun=10,Dayrun=11),MAX(0,(_xll.xSPRDOPT(L155,($E155-'Pricing Inputs'!$X190*$D155),$CV155,0,($CQ155+IF(Smile=TRUE,VLOOKUP(MAX(-5,$H155-L155),Volsmile,2),0)),$CT155,$CU155,($A155-DateToday)+15,ABS(Option-2),0)-U155)),0))</f>
        <v xml:space="preserve"> </v>
      </c>
      <c r="AE155" s="351" t="str">
        <f>IF($A155="N/A"," ",IF(OR(Dayrun=1,Dayrun=7,Dayrun=8,Dayrun=10,Dayrun=11),MAX(0,(_xll.xSPRDOPT(M155,($E155-'Pricing Inputs'!$X190*$D155),$CV155,0,($CQ155+IF(Smile=TRUE,VLOOKUP(MAX(-5,$H155-M155),Volsmile,2),0)),$CT155,$CU155,($A155-DateToday)+15,ABS(Option-2),0)-V155)),0))</f>
        <v xml:space="preserve"> </v>
      </c>
      <c r="AF155" s="351" t="str">
        <f>IF($A155="N/A"," ",IF(OR(Dayrun&lt;=2,Dayrun&gt;=10),IF(OffPeakEx=TRUE,MAX(0,(_xll.xSPRDOPT(N155,($E155-'Pricing Inputs'!$X190*$D155),$CV155,0,($CQ155+IF(Smile=TRUE,VLOOKUP(MAX(-5,$H155-N155),Volsmile,2),0)),$CT155,$CU155,($A155-DateToday)+15,ABS(Option-2),0)-W155)),0),0))</f>
        <v xml:space="preserve"> </v>
      </c>
      <c r="AG155" s="351" t="str">
        <f>IF($A155="N/A"," ",IF(OR(Dayrun=1,Dayrun=5,Dayrun=8,Dayrun=11),MAX(0,(_xll.xSPRDOPT(O155,($E155-'Pricing Inputs'!$X190*$D155),$CV155,0,($CQ155+IF(Smile=TRUE,VLOOKUP(MAX(-5,$H155-O155),Volsmile,2),0)),$CT155,$CU155,($A155-DateToday)+15,ABS(Option-2),0)-X155)),0))</f>
        <v xml:space="preserve"> </v>
      </c>
      <c r="AH155" s="351" t="str">
        <f>IF($A155="N/A"," ",IF(OR(Dayrun=1,Dayrun=8,Dayrun=11),MAX(0,(_xll.xSPRDOPT(P155,($E155-'Pricing Inputs'!$X190*$D155),$CV155,0,($CQ155+IF(Smile=TRUE,VLOOKUP(MAX(-5,$H155-P155),Volsmile,2),0)),$CT155,$CU155,($A155-DateToday)+15,ABS(Option-2),0)-Y155)),0))</f>
        <v xml:space="preserve"> </v>
      </c>
      <c r="AI155" s="351" t="str">
        <f>IF($A155="N/A"," ",IF(OR(Dayrun&lt;=2,Dayrun&gt;=11),IF(OffPeakEx=TRUE,MAX(0,(_xll.xSPRDOPT(Q155,($E155-'Pricing Inputs'!$X190*$D155),$CV155,0,($CQ155+IF(Smile=TRUE,VLOOKUP(MAX(-5,$H155-Q155),Volsmile,2),0)),$CT155,$CU155,($A155-DateToday)+15,ABS(Option-2),0)-Z155)),0),0))</f>
        <v xml:space="preserve"> </v>
      </c>
      <c r="AJ155" s="355" t="str">
        <f t="shared" si="238"/>
        <v xml:space="preserve"> </v>
      </c>
      <c r="AK155" s="356" t="str">
        <f t="shared" si="239"/>
        <v xml:space="preserve"> </v>
      </c>
      <c r="AL155" s="356" t="str">
        <f t="shared" si="240"/>
        <v xml:space="preserve"> </v>
      </c>
      <c r="AM155" s="356" t="str">
        <f t="shared" si="241"/>
        <v xml:space="preserve"> </v>
      </c>
      <c r="AN155" s="356" t="str">
        <f t="shared" si="242"/>
        <v xml:space="preserve"> </v>
      </c>
      <c r="AO155" s="356" t="str">
        <f t="shared" si="243"/>
        <v xml:space="preserve"> </v>
      </c>
      <c r="AP155" s="356" t="str">
        <f t="shared" si="244"/>
        <v xml:space="preserve"> </v>
      </c>
      <c r="AQ155" s="356" t="str">
        <f t="shared" si="245"/>
        <v xml:space="preserve"> </v>
      </c>
      <c r="AR155" s="357" t="str">
        <f t="shared" si="246"/>
        <v xml:space="preserve"> </v>
      </c>
      <c r="AS155" s="364" t="str">
        <f t="shared" si="247"/>
        <v xml:space="preserve"> </v>
      </c>
      <c r="AT155" s="364" t="str">
        <f t="shared" si="248"/>
        <v xml:space="preserve"> </v>
      </c>
      <c r="AU155" s="364" t="str">
        <f t="shared" si="249"/>
        <v xml:space="preserve"> </v>
      </c>
      <c r="AV155" s="364" t="str">
        <f t="shared" si="250"/>
        <v xml:space="preserve"> </v>
      </c>
      <c r="AW155" s="364" t="str">
        <f t="shared" si="251"/>
        <v xml:space="preserve"> </v>
      </c>
      <c r="AX155" s="364" t="str">
        <f t="shared" si="252"/>
        <v xml:space="preserve"> </v>
      </c>
      <c r="AY155" s="364" t="str">
        <f t="shared" si="253"/>
        <v xml:space="preserve"> </v>
      </c>
      <c r="AZ155" s="364" t="str">
        <f t="shared" si="254"/>
        <v xml:space="preserve"> </v>
      </c>
      <c r="BA155" s="365" t="str">
        <f t="shared" si="255"/>
        <v xml:space="preserve"> </v>
      </c>
      <c r="BB155" s="461" t="str">
        <f>IF($A155="N/A"," ",IF(Dayrun&gt;=3,(MAX(0,(_xll.xSPRDOPT(I155,($E155-'Pricing Inputs'!$X190*$D155),$CV155,0,($CN155+IF(Smile=TRUE,VLOOKUP(MAX(-5,$H155-I155),Volsmile,2),0)),$CT155,$CU155,($A155-DateToday)+15,ABS(Option-2),1)*DE155*8))),0))</f>
        <v xml:space="preserve"> </v>
      </c>
      <c r="BC155" s="460" t="str">
        <f>IF($A155="N/A"," ",IF(Dayrun&gt;=6,MAX(0,(_xll.xSPRDOPT(J155,($E155-'Pricing Inputs'!$X190*$D155),$CV155,0,($CN155+IF(Smile=TRUE,VLOOKUP(MAX(-5,$H155-J155),Volsmile,2),0)),$CT155,$CU155,($A155-DateToday)+15,ABS(Option-2),1)*DE155*8)),0))</f>
        <v xml:space="preserve"> </v>
      </c>
      <c r="BD155" s="460" t="str">
        <f>IF($A155="N/A"," ",IF(OR(Dayrun&lt;=2,Dayrun&gt;=9),IF(OffPeakEx=TRUE,MAX(0,(_xll.xSPRDOPT(K155,($E155-'Pricing Inputs'!$X190*$D155),$CV155,0,($CQ155+IF(Smile=TRUE,VLOOKUP(MAX(-5,$H155-K155),Volsmile,2),0)),$CT155,$CU155,($A155-DateToday)+15,ABS(Option-2),1)*DE155*8)),0),0))</f>
        <v xml:space="preserve"> </v>
      </c>
      <c r="BE155" s="460" t="str">
        <f>IF($A155="N/A"," ",IF(OR(Dayrun=1,Dayrun=4,Dayrun=5,Dayrun=7,Dayrun=8,Dayrun=10,Dayrun=11),MAX(0,(_xll.xSPRDOPT(L155,($E155-'Pricing Inputs'!$X190*$D155),$CV155,0,($CQ155+IF(Smile=TRUE,VLOOKUP(MAX(-5,$H155-L155),Volsmile,2),0)),$CT155,$CU155,($A155-DateToday)+15,ABS(Option-2),1)*DF155*8)),0))</f>
        <v xml:space="preserve"> </v>
      </c>
      <c r="BF155" s="460" t="str">
        <f>IF($A155="N/A"," ",IF(OR(Dayrun=1,Dayrun=7,Dayrun=8,Dayrun=10,Dayrun=11),MAX(0,(_xll.xSPRDOPT(M155,($E155-'Pricing Inputs'!$X190*$D155),$CV155,0,($CQ155+IF(Smile=TRUE,VLOOKUP(MAX(-5,$H155-M155),Volsmile,2),0)),$CT155,$CU155,($A155-DateToday)+15,ABS(Option-2),1)*DF155*8)),0))</f>
        <v xml:space="preserve"> </v>
      </c>
      <c r="BG155" s="460" t="str">
        <f>IF($A155="N/A"," ",IF(OR(Dayrun&lt;=2,Dayrun&gt;=10),IF(OffPeakEx=TRUE,MAX(0,(_xll.xSPRDOPT(N155,($E155-'Pricing Inputs'!$X190*$D155),$CV155,0,($CQ155+IF(Smile=TRUE,VLOOKUP(MAX(-5,$H155-N155),Volsmile,2),0)),$CT155,$CU155,($A155-DateToday)+15,ABS(Option-2),1)*DF155*8)),0),0))</f>
        <v xml:space="preserve"> </v>
      </c>
      <c r="BH155" s="460" t="str">
        <f>IF($A155="N/A"," ",IF(OR(Dayrun=1,Dayrun=5,Dayrun=8,Dayrun=11),MAX(0,(_xll.xSPRDOPT(O155,($E155-'Pricing Inputs'!$X190*$D155),$CV155,0,($CQ155+IF(Smile=TRUE,VLOOKUP(MAX(-5,$H155-O155),Volsmile,2),0)),$CT155,$CU155,($A155-DateToday)+15,ABS(Option-2),1)*DG155*8)),0))</f>
        <v xml:space="preserve"> </v>
      </c>
      <c r="BI155" s="460" t="str">
        <f>IF($A155="N/A"," ",IF(OR(Dayrun=1,Dayrun=8,Dayrun=11),MAX(0,(_xll.xSPRDOPT(P155,($E155-'Pricing Inputs'!$X190*$D155),$CV155,0,($CQ155+IF(Smile=TRUE,VLOOKUP(MAX(-5,$H155-P155),Volsmile,2),0)),$CT155,$CU155,($A155-DateToday)+15,ABS(Option-2),1)*DG155*8)),0))</f>
        <v xml:space="preserve"> </v>
      </c>
      <c r="BJ155" s="462" t="str">
        <f>IF($A155="N/A"," ",IF(OR(Dayrun&lt;=2,Dayrun&gt;=11),IF(OffPeakEx=TRUE,MAX(0,(_xll.xSPRDOPT(Q155,($E155-'Pricing Inputs'!$X190*$D155),$CV155,0,($CQ155+IF(Smile=TRUE,VLOOKUP(MAX(-5,$H155-Q155),Volsmile,2),0)),$CT155,$CU155,($A155-DateToday)+15,ABS(Option-2),1)*DG155*8)),0),0))</f>
        <v xml:space="preserve"> </v>
      </c>
      <c r="BK155" s="358" t="str">
        <f t="shared" si="182"/>
        <v xml:space="preserve"> </v>
      </c>
      <c r="BL155" s="359" t="str">
        <f t="shared" si="183"/>
        <v xml:space="preserve"> </v>
      </c>
      <c r="BM155" s="359" t="str">
        <f t="shared" si="184"/>
        <v xml:space="preserve"> </v>
      </c>
      <c r="BN155" s="359" t="str">
        <f t="shared" si="185"/>
        <v xml:space="preserve"> </v>
      </c>
      <c r="BO155" s="359" t="str">
        <f t="shared" si="186"/>
        <v xml:space="preserve"> </v>
      </c>
      <c r="BP155" s="359" t="str">
        <f t="shared" si="187"/>
        <v xml:space="preserve"> </v>
      </c>
      <c r="BQ155" s="359" t="str">
        <f t="shared" si="188"/>
        <v xml:space="preserve"> </v>
      </c>
      <c r="BR155" s="359" t="str">
        <f t="shared" si="189"/>
        <v xml:space="preserve"> </v>
      </c>
      <c r="BS155" s="360" t="str">
        <f t="shared" si="190"/>
        <v xml:space="preserve"> </v>
      </c>
      <c r="BT155" s="361" t="str">
        <f t="shared" si="191"/>
        <v xml:space="preserve"> </v>
      </c>
      <c r="BU155" s="362" t="str">
        <f t="shared" si="192"/>
        <v xml:space="preserve"> </v>
      </c>
      <c r="BV155" s="362" t="str">
        <f t="shared" si="193"/>
        <v xml:space="preserve"> </v>
      </c>
      <c r="BW155" s="362" t="str">
        <f t="shared" si="194"/>
        <v xml:space="preserve"> </v>
      </c>
      <c r="BX155" s="362" t="str">
        <f t="shared" si="195"/>
        <v xml:space="preserve"> </v>
      </c>
      <c r="BY155" s="362" t="str">
        <f t="shared" si="196"/>
        <v xml:space="preserve"> </v>
      </c>
      <c r="BZ155" s="362" t="str">
        <f t="shared" si="197"/>
        <v xml:space="preserve"> </v>
      </c>
      <c r="CA155" s="362" t="str">
        <f t="shared" si="198"/>
        <v xml:space="preserve"> </v>
      </c>
      <c r="CB155" s="363" t="str">
        <f t="shared" si="199"/>
        <v xml:space="preserve"> </v>
      </c>
      <c r="CC155" s="366" t="str">
        <f t="shared" si="200"/>
        <v xml:space="preserve"> </v>
      </c>
      <c r="CD155" s="367" t="str">
        <f t="shared" si="201"/>
        <v xml:space="preserve"> </v>
      </c>
      <c r="CE155" s="367" t="str">
        <f t="shared" si="202"/>
        <v xml:space="preserve"> </v>
      </c>
      <c r="CF155" s="367" t="str">
        <f t="shared" si="203"/>
        <v xml:space="preserve"> </v>
      </c>
      <c r="CG155" s="367" t="str">
        <f t="shared" si="204"/>
        <v xml:space="preserve"> </v>
      </c>
      <c r="CH155" s="367" t="str">
        <f t="shared" si="205"/>
        <v xml:space="preserve"> </v>
      </c>
      <c r="CI155" s="367" t="str">
        <f t="shared" si="206"/>
        <v xml:space="preserve"> </v>
      </c>
      <c r="CJ155" s="367" t="str">
        <f t="shared" si="207"/>
        <v xml:space="preserve"> </v>
      </c>
      <c r="CK155" s="368" t="str">
        <f t="shared" si="208"/>
        <v xml:space="preserve"> </v>
      </c>
      <c r="CL155" s="369" t="str">
        <f t="shared" si="209"/>
        <v xml:space="preserve"> </v>
      </c>
      <c r="CM155" s="370" t="str">
        <f t="shared" si="256"/>
        <v xml:space="preserve"> </v>
      </c>
      <c r="CN155" s="370" t="str">
        <f t="shared" si="257"/>
        <v xml:space="preserve"> </v>
      </c>
      <c r="CO155" s="370" t="str">
        <f t="shared" si="258"/>
        <v xml:space="preserve"> </v>
      </c>
      <c r="CP155" s="370" t="str">
        <f t="shared" si="259"/>
        <v xml:space="preserve"> </v>
      </c>
      <c r="CQ155" s="370" t="str">
        <f t="shared" si="260"/>
        <v xml:space="preserve"> </v>
      </c>
      <c r="CR155" s="370" t="str">
        <f t="shared" si="210"/>
        <v xml:space="preserve"> </v>
      </c>
      <c r="CS155" s="370" t="str">
        <f t="shared" si="211"/>
        <v xml:space="preserve"> </v>
      </c>
      <c r="CT155" s="370" t="str">
        <f t="shared" si="212"/>
        <v xml:space="preserve"> </v>
      </c>
      <c r="CU155" s="370" t="str">
        <f>IF($A155="N/A"," ",IF('Pricing Inputs'!$AR$23=TRUE,Inputs!$S$22,VLOOKUP($A155,CorrelationTable,2,FALSE)))</f>
        <v xml:space="preserve"> </v>
      </c>
      <c r="CV155" s="371" t="str">
        <f>IF($A155="N/A"," ",F155+G155+(D155*('Pricing Inputs'!X190)))</f>
        <v xml:space="preserve"> </v>
      </c>
      <c r="CW155" s="372" t="str">
        <f>IF($A155="N/A"," ",IF(PV=1,0,'Pricing Inputs'!Y190))</f>
        <v xml:space="preserve"> </v>
      </c>
      <c r="CX155" s="373" t="str">
        <f t="shared" si="213"/>
        <v xml:space="preserve"> </v>
      </c>
      <c r="CY155" s="417" t="str">
        <f>IF($A155="N/A"," ",(IF(MONTH(A155)&gt;=4,IF(MONTH(A155)&lt;=10,Inputs!$S$26,Inputs!$S$27),Inputs!$S$27))*$CX155)</f>
        <v xml:space="preserve"> </v>
      </c>
      <c r="CZ155" s="374" t="str">
        <f t="shared" si="261"/>
        <v xml:space="preserve"> </v>
      </c>
      <c r="DA155" s="446" t="str">
        <f t="shared" si="262"/>
        <v xml:space="preserve"> </v>
      </c>
      <c r="DB155" s="375" t="str">
        <f t="shared" si="263"/>
        <v xml:space="preserve"> </v>
      </c>
      <c r="DC155" s="375" t="str">
        <f t="shared" si="264"/>
        <v xml:space="preserve"> </v>
      </c>
      <c r="DD155" s="376" t="str">
        <f t="shared" si="265"/>
        <v xml:space="preserve"> </v>
      </c>
      <c r="DE155" s="377" t="str">
        <f t="shared" si="266"/>
        <v xml:space="preserve"> </v>
      </c>
      <c r="DF155" s="378" t="str">
        <f t="shared" si="267"/>
        <v xml:space="preserve"> </v>
      </c>
      <c r="DG155" s="379" t="str">
        <f t="shared" si="268"/>
        <v xml:space="preserve"> </v>
      </c>
      <c r="DH155" s="380" t="str">
        <f>IF($A155="N/A"," ",IF(Option=1,$D155*Inputs!$S$15*SUM(AS155:BA155),0))</f>
        <v xml:space="preserve"> </v>
      </c>
      <c r="DI155" s="381" t="str">
        <f>IF($A155="N/A"," ",IF(Option=1,$D155*Inputs!$S$16*SUM(AS155:BA155),0))</f>
        <v xml:space="preserve"> </v>
      </c>
      <c r="DJ155" s="463" t="str">
        <f t="shared" si="269"/>
        <v xml:space="preserve"> </v>
      </c>
      <c r="DK155" s="463" t="str">
        <f t="shared" si="270"/>
        <v xml:space="preserve"> </v>
      </c>
      <c r="DL155" s="463" t="str">
        <f t="shared" si="271"/>
        <v xml:space="preserve"> </v>
      </c>
      <c r="DM155" s="463" t="str">
        <f t="shared" si="272"/>
        <v xml:space="preserve"> </v>
      </c>
    </row>
    <row r="156" spans="1:117" x14ac:dyDescent="0.2">
      <c r="A156" s="343" t="str">
        <f>IF(A155="N/A","N/A",IF(EDATE(A155,1)&gt;Inputs!$S$5,"N/A",EDATE(A155,1)))</f>
        <v>N/A</v>
      </c>
      <c r="B156" s="344" t="str">
        <f t="shared" si="214"/>
        <v xml:space="preserve"> </v>
      </c>
      <c r="C156" s="345" t="str">
        <f t="shared" si="215"/>
        <v xml:space="preserve"> </v>
      </c>
      <c r="D156" s="346" t="str">
        <f t="shared" si="216"/>
        <v xml:space="preserve"> </v>
      </c>
      <c r="E156" s="347" t="str">
        <f t="shared" si="217"/>
        <v xml:space="preserve"> </v>
      </c>
      <c r="F156" s="348" t="str">
        <f t="shared" si="218"/>
        <v xml:space="preserve"> </v>
      </c>
      <c r="G156" s="348" t="str">
        <f>IF(A156="N/A"," ",Perstart/VLOOKUP(Dayrun,'Pricing Inputs'!$AQ$4:$AS$14,3)/(CY156/CX156))</f>
        <v xml:space="preserve"> </v>
      </c>
      <c r="H156" s="349" t="str">
        <f t="shared" si="219"/>
        <v xml:space="preserve"> </v>
      </c>
      <c r="I156" s="350" t="str">
        <f t="shared" si="220"/>
        <v xml:space="preserve"> </v>
      </c>
      <c r="J156" s="351" t="str">
        <f t="shared" si="221"/>
        <v xml:space="preserve"> </v>
      </c>
      <c r="K156" s="351" t="str">
        <f t="shared" si="222"/>
        <v xml:space="preserve"> </v>
      </c>
      <c r="L156" s="351" t="str">
        <f t="shared" si="223"/>
        <v xml:space="preserve"> </v>
      </c>
      <c r="M156" s="351" t="str">
        <f t="shared" si="224"/>
        <v xml:space="preserve"> </v>
      </c>
      <c r="N156" s="351" t="str">
        <f t="shared" si="225"/>
        <v xml:space="preserve"> </v>
      </c>
      <c r="O156" s="351" t="str">
        <f t="shared" si="226"/>
        <v xml:space="preserve"> </v>
      </c>
      <c r="P156" s="351" t="str">
        <f t="shared" si="227"/>
        <v xml:space="preserve"> </v>
      </c>
      <c r="Q156" s="352" t="str">
        <f t="shared" si="228"/>
        <v xml:space="preserve"> </v>
      </c>
      <c r="R156" s="353" t="str">
        <f t="shared" si="229"/>
        <v xml:space="preserve"> </v>
      </c>
      <c r="S156" s="347" t="str">
        <f t="shared" si="230"/>
        <v xml:space="preserve"> </v>
      </c>
      <c r="T156" s="347" t="str">
        <f t="shared" si="231"/>
        <v xml:space="preserve"> </v>
      </c>
      <c r="U156" s="347" t="str">
        <f t="shared" si="232"/>
        <v xml:space="preserve"> </v>
      </c>
      <c r="V156" s="347" t="str">
        <f t="shared" si="233"/>
        <v xml:space="preserve"> </v>
      </c>
      <c r="W156" s="347" t="str">
        <f t="shared" si="234"/>
        <v xml:space="preserve"> </v>
      </c>
      <c r="X156" s="347" t="str">
        <f t="shared" si="235"/>
        <v xml:space="preserve"> </v>
      </c>
      <c r="Y156" s="347" t="str">
        <f t="shared" si="236"/>
        <v xml:space="preserve"> </v>
      </c>
      <c r="Z156" s="354" t="str">
        <f t="shared" si="237"/>
        <v xml:space="preserve"> </v>
      </c>
      <c r="AA156" s="350" t="str">
        <f>IF($A156="N/A"," ",IF(Dayrun&gt;=3,(MAX(0,(_xll.xSPRDOPT(I156,($E156-'Pricing Inputs'!$X191*$D156),$CV156,0,($CN156+IF(Smile=TRUE,VLOOKUP(MAX(-5,$H156-I156),Volsmile,2),0)),$CT156,$CU156,($A156-DateToday)+15,ABS(Option-2),0)-R156))),0))</f>
        <v xml:space="preserve"> </v>
      </c>
      <c r="AB156" s="351" t="str">
        <f>IF($A156="N/A"," ",IF(Dayrun&gt;=6,MAX(0,(_xll.xSPRDOPT(J156,($E156-'Pricing Inputs'!$X191*$D156),$CV156,0,($CN156+IF(Smile=TRUE,VLOOKUP(MAX(-5,$H156-J156),Volsmile,2),0)),$CT156,$CU156,($A156-DateToday)+15,ABS(Option-2),0)-S156)),0))</f>
        <v xml:space="preserve"> </v>
      </c>
      <c r="AC156" s="351" t="str">
        <f>IF($A156="N/A"," ",IF(OR(Dayrun&lt;=2,Dayrun&gt;=9),IF(OffPeakEx=TRUE,MAX(0,(_xll.xSPRDOPT(K156,($E156-'Pricing Inputs'!$X191*$D156),$CV156,0,($CQ156+IF(Smile=TRUE,VLOOKUP(MAX(-5,$H156-K156),Volsmile,2),0)),$CT156,$CU156,($A156-DateToday)+15,ABS(Option-2),0)-T156)),0),0))</f>
        <v xml:space="preserve"> </v>
      </c>
      <c r="AD156" s="351" t="str">
        <f>IF($A156="N/A"," ",IF(OR(Dayrun=1,Dayrun=4,Dayrun=5,Dayrun=7,Dayrun=8,Dayrun=10,Dayrun=11),MAX(0,(_xll.xSPRDOPT(L156,($E156-'Pricing Inputs'!$X191*$D156),$CV156,0,($CQ156+IF(Smile=TRUE,VLOOKUP(MAX(-5,$H156-L156),Volsmile,2),0)),$CT156,$CU156,($A156-DateToday)+15,ABS(Option-2),0)-U156)),0))</f>
        <v xml:space="preserve"> </v>
      </c>
      <c r="AE156" s="351" t="str">
        <f>IF($A156="N/A"," ",IF(OR(Dayrun=1,Dayrun=7,Dayrun=8,Dayrun=10,Dayrun=11),MAX(0,(_xll.xSPRDOPT(M156,($E156-'Pricing Inputs'!$X191*$D156),$CV156,0,($CQ156+IF(Smile=TRUE,VLOOKUP(MAX(-5,$H156-M156),Volsmile,2),0)),$CT156,$CU156,($A156-DateToday)+15,ABS(Option-2),0)-V156)),0))</f>
        <v xml:space="preserve"> </v>
      </c>
      <c r="AF156" s="351" t="str">
        <f>IF($A156="N/A"," ",IF(OR(Dayrun&lt;=2,Dayrun&gt;=10),IF(OffPeakEx=TRUE,MAX(0,(_xll.xSPRDOPT(N156,($E156-'Pricing Inputs'!$X191*$D156),$CV156,0,($CQ156+IF(Smile=TRUE,VLOOKUP(MAX(-5,$H156-N156),Volsmile,2),0)),$CT156,$CU156,($A156-DateToday)+15,ABS(Option-2),0)-W156)),0),0))</f>
        <v xml:space="preserve"> </v>
      </c>
      <c r="AG156" s="351" t="str">
        <f>IF($A156="N/A"," ",IF(OR(Dayrun=1,Dayrun=5,Dayrun=8,Dayrun=11),MAX(0,(_xll.xSPRDOPT(O156,($E156-'Pricing Inputs'!$X191*$D156),$CV156,0,($CQ156+IF(Smile=TRUE,VLOOKUP(MAX(-5,$H156-O156),Volsmile,2),0)),$CT156,$CU156,($A156-DateToday)+15,ABS(Option-2),0)-X156)),0))</f>
        <v xml:space="preserve"> </v>
      </c>
      <c r="AH156" s="351" t="str">
        <f>IF($A156="N/A"," ",IF(OR(Dayrun=1,Dayrun=8,Dayrun=11),MAX(0,(_xll.xSPRDOPT(P156,($E156-'Pricing Inputs'!$X191*$D156),$CV156,0,($CQ156+IF(Smile=TRUE,VLOOKUP(MAX(-5,$H156-P156),Volsmile,2),0)),$CT156,$CU156,($A156-DateToday)+15,ABS(Option-2),0)-Y156)),0))</f>
        <v xml:space="preserve"> </v>
      </c>
      <c r="AI156" s="351" t="str">
        <f>IF($A156="N/A"," ",IF(OR(Dayrun&lt;=2,Dayrun&gt;=11),IF(OffPeakEx=TRUE,MAX(0,(_xll.xSPRDOPT(Q156,($E156-'Pricing Inputs'!$X191*$D156),$CV156,0,($CQ156+IF(Smile=TRUE,VLOOKUP(MAX(-5,$H156-Q156),Volsmile,2),0)),$CT156,$CU156,($A156-DateToday)+15,ABS(Option-2),0)-Z156)),0),0))</f>
        <v xml:space="preserve"> </v>
      </c>
      <c r="AJ156" s="355" t="str">
        <f t="shared" si="238"/>
        <v xml:space="preserve"> </v>
      </c>
      <c r="AK156" s="356" t="str">
        <f t="shared" si="239"/>
        <v xml:space="preserve"> </v>
      </c>
      <c r="AL156" s="356" t="str">
        <f t="shared" si="240"/>
        <v xml:space="preserve"> </v>
      </c>
      <c r="AM156" s="356" t="str">
        <f t="shared" si="241"/>
        <v xml:space="preserve"> </v>
      </c>
      <c r="AN156" s="356" t="str">
        <f t="shared" si="242"/>
        <v xml:space="preserve"> </v>
      </c>
      <c r="AO156" s="356" t="str">
        <f t="shared" si="243"/>
        <v xml:space="preserve"> </v>
      </c>
      <c r="AP156" s="356" t="str">
        <f t="shared" si="244"/>
        <v xml:space="preserve"> </v>
      </c>
      <c r="AQ156" s="356" t="str">
        <f t="shared" si="245"/>
        <v xml:space="preserve"> </v>
      </c>
      <c r="AR156" s="357" t="str">
        <f t="shared" si="246"/>
        <v xml:space="preserve"> </v>
      </c>
      <c r="AS156" s="364" t="str">
        <f t="shared" si="247"/>
        <v xml:space="preserve"> </v>
      </c>
      <c r="AT156" s="364" t="str">
        <f t="shared" si="248"/>
        <v xml:space="preserve"> </v>
      </c>
      <c r="AU156" s="364" t="str">
        <f t="shared" si="249"/>
        <v xml:space="preserve"> </v>
      </c>
      <c r="AV156" s="364" t="str">
        <f t="shared" si="250"/>
        <v xml:space="preserve"> </v>
      </c>
      <c r="AW156" s="364" t="str">
        <f t="shared" si="251"/>
        <v xml:space="preserve"> </v>
      </c>
      <c r="AX156" s="364" t="str">
        <f t="shared" si="252"/>
        <v xml:space="preserve"> </v>
      </c>
      <c r="AY156" s="364" t="str">
        <f t="shared" si="253"/>
        <v xml:space="preserve"> </v>
      </c>
      <c r="AZ156" s="364" t="str">
        <f t="shared" si="254"/>
        <v xml:space="preserve"> </v>
      </c>
      <c r="BA156" s="365" t="str">
        <f t="shared" si="255"/>
        <v xml:space="preserve"> </v>
      </c>
      <c r="BB156" s="461" t="str">
        <f>IF($A156="N/A"," ",IF(Dayrun&gt;=3,(MAX(0,(_xll.xSPRDOPT(I156,($E156-'Pricing Inputs'!$X191*$D156),$CV156,0,($CN156+IF(Smile=TRUE,VLOOKUP(MAX(-5,$H156-I156),Volsmile,2),0)),$CT156,$CU156,($A156-DateToday)+15,ABS(Option-2),1)*DE156*8))),0))</f>
        <v xml:space="preserve"> </v>
      </c>
      <c r="BC156" s="460" t="str">
        <f>IF($A156="N/A"," ",IF(Dayrun&gt;=6,MAX(0,(_xll.xSPRDOPT(J156,($E156-'Pricing Inputs'!$X191*$D156),$CV156,0,($CN156+IF(Smile=TRUE,VLOOKUP(MAX(-5,$H156-J156),Volsmile,2),0)),$CT156,$CU156,($A156-DateToday)+15,ABS(Option-2),1)*DE156*8)),0))</f>
        <v xml:space="preserve"> </v>
      </c>
      <c r="BD156" s="460" t="str">
        <f>IF($A156="N/A"," ",IF(OR(Dayrun&lt;=2,Dayrun&gt;=9),IF(OffPeakEx=TRUE,MAX(0,(_xll.xSPRDOPT(K156,($E156-'Pricing Inputs'!$X191*$D156),$CV156,0,($CQ156+IF(Smile=TRUE,VLOOKUP(MAX(-5,$H156-K156),Volsmile,2),0)),$CT156,$CU156,($A156-DateToday)+15,ABS(Option-2),1)*DE156*8)),0),0))</f>
        <v xml:space="preserve"> </v>
      </c>
      <c r="BE156" s="460" t="str">
        <f>IF($A156="N/A"," ",IF(OR(Dayrun=1,Dayrun=4,Dayrun=5,Dayrun=7,Dayrun=8,Dayrun=10,Dayrun=11),MAX(0,(_xll.xSPRDOPT(L156,($E156-'Pricing Inputs'!$X191*$D156),$CV156,0,($CQ156+IF(Smile=TRUE,VLOOKUP(MAX(-5,$H156-L156),Volsmile,2),0)),$CT156,$CU156,($A156-DateToday)+15,ABS(Option-2),1)*DF156*8)),0))</f>
        <v xml:space="preserve"> </v>
      </c>
      <c r="BF156" s="460" t="str">
        <f>IF($A156="N/A"," ",IF(OR(Dayrun=1,Dayrun=7,Dayrun=8,Dayrun=10,Dayrun=11),MAX(0,(_xll.xSPRDOPT(M156,($E156-'Pricing Inputs'!$X191*$D156),$CV156,0,($CQ156+IF(Smile=TRUE,VLOOKUP(MAX(-5,$H156-M156),Volsmile,2),0)),$CT156,$CU156,($A156-DateToday)+15,ABS(Option-2),1)*DF156*8)),0))</f>
        <v xml:space="preserve"> </v>
      </c>
      <c r="BG156" s="460" t="str">
        <f>IF($A156="N/A"," ",IF(OR(Dayrun&lt;=2,Dayrun&gt;=10),IF(OffPeakEx=TRUE,MAX(0,(_xll.xSPRDOPT(N156,($E156-'Pricing Inputs'!$X191*$D156),$CV156,0,($CQ156+IF(Smile=TRUE,VLOOKUP(MAX(-5,$H156-N156),Volsmile,2),0)),$CT156,$CU156,($A156-DateToday)+15,ABS(Option-2),1)*DF156*8)),0),0))</f>
        <v xml:space="preserve"> </v>
      </c>
      <c r="BH156" s="460" t="str">
        <f>IF($A156="N/A"," ",IF(OR(Dayrun=1,Dayrun=5,Dayrun=8,Dayrun=11),MAX(0,(_xll.xSPRDOPT(O156,($E156-'Pricing Inputs'!$X191*$D156),$CV156,0,($CQ156+IF(Smile=TRUE,VLOOKUP(MAX(-5,$H156-O156),Volsmile,2),0)),$CT156,$CU156,($A156-DateToday)+15,ABS(Option-2),1)*DG156*8)),0))</f>
        <v xml:space="preserve"> </v>
      </c>
      <c r="BI156" s="460" t="str">
        <f>IF($A156="N/A"," ",IF(OR(Dayrun=1,Dayrun=8,Dayrun=11),MAX(0,(_xll.xSPRDOPT(P156,($E156-'Pricing Inputs'!$X191*$D156),$CV156,0,($CQ156+IF(Smile=TRUE,VLOOKUP(MAX(-5,$H156-P156),Volsmile,2),0)),$CT156,$CU156,($A156-DateToday)+15,ABS(Option-2),1)*DG156*8)),0))</f>
        <v xml:space="preserve"> </v>
      </c>
      <c r="BJ156" s="462" t="str">
        <f>IF($A156="N/A"," ",IF(OR(Dayrun&lt;=2,Dayrun&gt;=11),IF(OffPeakEx=TRUE,MAX(0,(_xll.xSPRDOPT(Q156,($E156-'Pricing Inputs'!$X191*$D156),$CV156,0,($CQ156+IF(Smile=TRUE,VLOOKUP(MAX(-5,$H156-Q156),Volsmile,2),0)),$CT156,$CU156,($A156-DateToday)+15,ABS(Option-2),1)*DG156*8)),0),0))</f>
        <v xml:space="preserve"> </v>
      </c>
      <c r="BK156" s="358" t="str">
        <f t="shared" si="182"/>
        <v xml:space="preserve"> </v>
      </c>
      <c r="BL156" s="359" t="str">
        <f t="shared" si="183"/>
        <v xml:space="preserve"> </v>
      </c>
      <c r="BM156" s="359" t="str">
        <f t="shared" si="184"/>
        <v xml:space="preserve"> </v>
      </c>
      <c r="BN156" s="359" t="str">
        <f t="shared" si="185"/>
        <v xml:space="preserve"> </v>
      </c>
      <c r="BO156" s="359" t="str">
        <f t="shared" si="186"/>
        <v xml:space="preserve"> </v>
      </c>
      <c r="BP156" s="359" t="str">
        <f t="shared" si="187"/>
        <v xml:space="preserve"> </v>
      </c>
      <c r="BQ156" s="359" t="str">
        <f t="shared" si="188"/>
        <v xml:space="preserve"> </v>
      </c>
      <c r="BR156" s="359" t="str">
        <f t="shared" si="189"/>
        <v xml:space="preserve"> </v>
      </c>
      <c r="BS156" s="360" t="str">
        <f t="shared" si="190"/>
        <v xml:space="preserve"> </v>
      </c>
      <c r="BT156" s="361" t="str">
        <f t="shared" si="191"/>
        <v xml:space="preserve"> </v>
      </c>
      <c r="BU156" s="362" t="str">
        <f t="shared" si="192"/>
        <v xml:space="preserve"> </v>
      </c>
      <c r="BV156" s="362" t="str">
        <f t="shared" si="193"/>
        <v xml:space="preserve"> </v>
      </c>
      <c r="BW156" s="362" t="str">
        <f t="shared" si="194"/>
        <v xml:space="preserve"> </v>
      </c>
      <c r="BX156" s="362" t="str">
        <f t="shared" si="195"/>
        <v xml:space="preserve"> </v>
      </c>
      <c r="BY156" s="362" t="str">
        <f t="shared" si="196"/>
        <v xml:space="preserve"> </v>
      </c>
      <c r="BZ156" s="362" t="str">
        <f t="shared" si="197"/>
        <v xml:space="preserve"> </v>
      </c>
      <c r="CA156" s="362" t="str">
        <f t="shared" si="198"/>
        <v xml:space="preserve"> </v>
      </c>
      <c r="CB156" s="363" t="str">
        <f t="shared" si="199"/>
        <v xml:space="preserve"> </v>
      </c>
      <c r="CC156" s="366" t="str">
        <f t="shared" si="200"/>
        <v xml:space="preserve"> </v>
      </c>
      <c r="CD156" s="367" t="str">
        <f t="shared" si="201"/>
        <v xml:space="preserve"> </v>
      </c>
      <c r="CE156" s="367" t="str">
        <f t="shared" si="202"/>
        <v xml:space="preserve"> </v>
      </c>
      <c r="CF156" s="367" t="str">
        <f t="shared" si="203"/>
        <v xml:space="preserve"> </v>
      </c>
      <c r="CG156" s="367" t="str">
        <f t="shared" si="204"/>
        <v xml:space="preserve"> </v>
      </c>
      <c r="CH156" s="367" t="str">
        <f t="shared" si="205"/>
        <v xml:space="preserve"> </v>
      </c>
      <c r="CI156" s="367" t="str">
        <f t="shared" si="206"/>
        <v xml:space="preserve"> </v>
      </c>
      <c r="CJ156" s="367" t="str">
        <f t="shared" si="207"/>
        <v xml:space="preserve"> </v>
      </c>
      <c r="CK156" s="368" t="str">
        <f t="shared" si="208"/>
        <v xml:space="preserve"> </v>
      </c>
      <c r="CL156" s="369" t="str">
        <f t="shared" si="209"/>
        <v xml:space="preserve"> </v>
      </c>
      <c r="CM156" s="370" t="str">
        <f t="shared" si="256"/>
        <v xml:space="preserve"> </v>
      </c>
      <c r="CN156" s="370" t="str">
        <f t="shared" si="257"/>
        <v xml:space="preserve"> </v>
      </c>
      <c r="CO156" s="370" t="str">
        <f t="shared" si="258"/>
        <v xml:space="preserve"> </v>
      </c>
      <c r="CP156" s="370" t="str">
        <f t="shared" si="259"/>
        <v xml:space="preserve"> </v>
      </c>
      <c r="CQ156" s="370" t="str">
        <f t="shared" si="260"/>
        <v xml:space="preserve"> </v>
      </c>
      <c r="CR156" s="370" t="str">
        <f t="shared" si="210"/>
        <v xml:space="preserve"> </v>
      </c>
      <c r="CS156" s="370" t="str">
        <f t="shared" si="211"/>
        <v xml:space="preserve"> </v>
      </c>
      <c r="CT156" s="370" t="str">
        <f t="shared" si="212"/>
        <v xml:space="preserve"> </v>
      </c>
      <c r="CU156" s="370" t="str">
        <f>IF($A156="N/A"," ",IF('Pricing Inputs'!$AR$23=TRUE,Inputs!$S$22,VLOOKUP($A156,CorrelationTable,2,FALSE)))</f>
        <v xml:space="preserve"> </v>
      </c>
      <c r="CV156" s="371" t="str">
        <f>IF($A156="N/A"," ",F156+G156+(D156*('Pricing Inputs'!X191)))</f>
        <v xml:space="preserve"> </v>
      </c>
      <c r="CW156" s="372" t="str">
        <f>IF($A156="N/A"," ",IF(PV=1,0,'Pricing Inputs'!Y191))</f>
        <v xml:space="preserve"> </v>
      </c>
      <c r="CX156" s="373" t="str">
        <f t="shared" si="213"/>
        <v xml:space="preserve"> </v>
      </c>
      <c r="CY156" s="417" t="str">
        <f>IF($A156="N/A"," ",(IF(MONTH(A156)&gt;=4,IF(MONTH(A156)&lt;=10,Inputs!$S$26,Inputs!$S$27),Inputs!$S$27))*$CX156)</f>
        <v xml:space="preserve"> </v>
      </c>
      <c r="CZ156" s="374" t="str">
        <f t="shared" si="261"/>
        <v xml:space="preserve"> </v>
      </c>
      <c r="DA156" s="446" t="str">
        <f t="shared" si="262"/>
        <v xml:space="preserve"> </v>
      </c>
      <c r="DB156" s="375" t="str">
        <f t="shared" si="263"/>
        <v xml:space="preserve"> </v>
      </c>
      <c r="DC156" s="375" t="str">
        <f t="shared" si="264"/>
        <v xml:space="preserve"> </v>
      </c>
      <c r="DD156" s="376" t="str">
        <f t="shared" si="265"/>
        <v xml:space="preserve"> </v>
      </c>
      <c r="DE156" s="377" t="str">
        <f t="shared" si="266"/>
        <v xml:space="preserve"> </v>
      </c>
      <c r="DF156" s="378" t="str">
        <f t="shared" si="267"/>
        <v xml:space="preserve"> </v>
      </c>
      <c r="DG156" s="379" t="str">
        <f t="shared" si="268"/>
        <v xml:space="preserve"> </v>
      </c>
      <c r="DH156" s="380" t="str">
        <f>IF($A156="N/A"," ",IF(Option=1,$D156*Inputs!$S$15*SUM(AS156:BA156),0))</f>
        <v xml:space="preserve"> </v>
      </c>
      <c r="DI156" s="381" t="str">
        <f>IF($A156="N/A"," ",IF(Option=1,$D156*Inputs!$S$16*SUM(AS156:BA156),0))</f>
        <v xml:space="preserve"> </v>
      </c>
      <c r="DJ156" s="463" t="str">
        <f t="shared" si="269"/>
        <v xml:space="preserve"> </v>
      </c>
      <c r="DK156" s="463" t="str">
        <f t="shared" si="270"/>
        <v xml:space="preserve"> </v>
      </c>
      <c r="DL156" s="463" t="str">
        <f t="shared" si="271"/>
        <v xml:space="preserve"> </v>
      </c>
      <c r="DM156" s="463" t="str">
        <f t="shared" si="272"/>
        <v xml:space="preserve"> </v>
      </c>
    </row>
    <row r="157" spans="1:117" x14ac:dyDescent="0.2">
      <c r="A157" s="343" t="str">
        <f>IF(A156="N/A","N/A",IF(EDATE(A156,1)&gt;Inputs!$S$5,"N/A",EDATE(A156,1)))</f>
        <v>N/A</v>
      </c>
      <c r="B157" s="344" t="str">
        <f t="shared" si="214"/>
        <v xml:space="preserve"> </v>
      </c>
      <c r="C157" s="345" t="str">
        <f t="shared" si="215"/>
        <v xml:space="preserve"> </v>
      </c>
      <c r="D157" s="346" t="str">
        <f t="shared" si="216"/>
        <v xml:space="preserve"> </v>
      </c>
      <c r="E157" s="347" t="str">
        <f t="shared" si="217"/>
        <v xml:space="preserve"> </v>
      </c>
      <c r="F157" s="348" t="str">
        <f t="shared" si="218"/>
        <v xml:space="preserve"> </v>
      </c>
      <c r="G157" s="348" t="str">
        <f>IF(A157="N/A"," ",Perstart/VLOOKUP(Dayrun,'Pricing Inputs'!$AQ$4:$AS$14,3)/(CY157/CX157))</f>
        <v xml:space="preserve"> </v>
      </c>
      <c r="H157" s="349" t="str">
        <f t="shared" si="219"/>
        <v xml:space="preserve"> </v>
      </c>
      <c r="I157" s="350" t="str">
        <f t="shared" si="220"/>
        <v xml:space="preserve"> </v>
      </c>
      <c r="J157" s="351" t="str">
        <f t="shared" si="221"/>
        <v xml:space="preserve"> </v>
      </c>
      <c r="K157" s="351" t="str">
        <f t="shared" si="222"/>
        <v xml:space="preserve"> </v>
      </c>
      <c r="L157" s="351" t="str">
        <f t="shared" si="223"/>
        <v xml:space="preserve"> </v>
      </c>
      <c r="M157" s="351" t="str">
        <f t="shared" si="224"/>
        <v xml:space="preserve"> </v>
      </c>
      <c r="N157" s="351" t="str">
        <f t="shared" si="225"/>
        <v xml:space="preserve"> </v>
      </c>
      <c r="O157" s="351" t="str">
        <f t="shared" si="226"/>
        <v xml:space="preserve"> </v>
      </c>
      <c r="P157" s="351" t="str">
        <f t="shared" si="227"/>
        <v xml:space="preserve"> </v>
      </c>
      <c r="Q157" s="352" t="str">
        <f t="shared" si="228"/>
        <v xml:space="preserve"> </v>
      </c>
      <c r="R157" s="353" t="str">
        <f t="shared" si="229"/>
        <v xml:space="preserve"> </v>
      </c>
      <c r="S157" s="347" t="str">
        <f t="shared" si="230"/>
        <v xml:space="preserve"> </v>
      </c>
      <c r="T157" s="347" t="str">
        <f t="shared" si="231"/>
        <v xml:space="preserve"> </v>
      </c>
      <c r="U157" s="347" t="str">
        <f t="shared" si="232"/>
        <v xml:space="preserve"> </v>
      </c>
      <c r="V157" s="347" t="str">
        <f t="shared" si="233"/>
        <v xml:space="preserve"> </v>
      </c>
      <c r="W157" s="347" t="str">
        <f t="shared" si="234"/>
        <v xml:space="preserve"> </v>
      </c>
      <c r="X157" s="347" t="str">
        <f t="shared" si="235"/>
        <v xml:space="preserve"> </v>
      </c>
      <c r="Y157" s="347" t="str">
        <f t="shared" si="236"/>
        <v xml:space="preserve"> </v>
      </c>
      <c r="Z157" s="354" t="str">
        <f t="shared" si="237"/>
        <v xml:space="preserve"> </v>
      </c>
      <c r="AA157" s="350" t="str">
        <f>IF($A157="N/A"," ",IF(Dayrun&gt;=3,(MAX(0,(_xll.xSPRDOPT(I157,($E157-'Pricing Inputs'!$X192*$D157),$CV157,0,($CN157+IF(Smile=TRUE,VLOOKUP(MAX(-5,$H157-I157),Volsmile,2),0)),$CT157,$CU157,($A157-DateToday)+15,ABS(Option-2),0)-R157))),0))</f>
        <v xml:space="preserve"> </v>
      </c>
      <c r="AB157" s="351" t="str">
        <f>IF($A157="N/A"," ",IF(Dayrun&gt;=6,MAX(0,(_xll.xSPRDOPT(J157,($E157-'Pricing Inputs'!$X192*$D157),$CV157,0,($CN157+IF(Smile=TRUE,VLOOKUP(MAX(-5,$H157-J157),Volsmile,2),0)),$CT157,$CU157,($A157-DateToday)+15,ABS(Option-2),0)-S157)),0))</f>
        <v xml:space="preserve"> </v>
      </c>
      <c r="AC157" s="351" t="str">
        <f>IF($A157="N/A"," ",IF(OR(Dayrun&lt;=2,Dayrun&gt;=9),IF(OffPeakEx=TRUE,MAX(0,(_xll.xSPRDOPT(K157,($E157-'Pricing Inputs'!$X192*$D157),$CV157,0,($CQ157+IF(Smile=TRUE,VLOOKUP(MAX(-5,$H157-K157),Volsmile,2),0)),$CT157,$CU157,($A157-DateToday)+15,ABS(Option-2),0)-T157)),0),0))</f>
        <v xml:space="preserve"> </v>
      </c>
      <c r="AD157" s="351" t="str">
        <f>IF($A157="N/A"," ",IF(OR(Dayrun=1,Dayrun=4,Dayrun=5,Dayrun=7,Dayrun=8,Dayrun=10,Dayrun=11),MAX(0,(_xll.xSPRDOPT(L157,($E157-'Pricing Inputs'!$X192*$D157),$CV157,0,($CQ157+IF(Smile=TRUE,VLOOKUP(MAX(-5,$H157-L157),Volsmile,2),0)),$CT157,$CU157,($A157-DateToday)+15,ABS(Option-2),0)-U157)),0))</f>
        <v xml:space="preserve"> </v>
      </c>
      <c r="AE157" s="351" t="str">
        <f>IF($A157="N/A"," ",IF(OR(Dayrun=1,Dayrun=7,Dayrun=8,Dayrun=10,Dayrun=11),MAX(0,(_xll.xSPRDOPT(M157,($E157-'Pricing Inputs'!$X192*$D157),$CV157,0,($CQ157+IF(Smile=TRUE,VLOOKUP(MAX(-5,$H157-M157),Volsmile,2),0)),$CT157,$CU157,($A157-DateToday)+15,ABS(Option-2),0)-V157)),0))</f>
        <v xml:space="preserve"> </v>
      </c>
      <c r="AF157" s="351" t="str">
        <f>IF($A157="N/A"," ",IF(OR(Dayrun&lt;=2,Dayrun&gt;=10),IF(OffPeakEx=TRUE,MAX(0,(_xll.xSPRDOPT(N157,($E157-'Pricing Inputs'!$X192*$D157),$CV157,0,($CQ157+IF(Smile=TRUE,VLOOKUP(MAX(-5,$H157-N157),Volsmile,2),0)),$CT157,$CU157,($A157-DateToday)+15,ABS(Option-2),0)-W157)),0),0))</f>
        <v xml:space="preserve"> </v>
      </c>
      <c r="AG157" s="351" t="str">
        <f>IF($A157="N/A"," ",IF(OR(Dayrun=1,Dayrun=5,Dayrun=8,Dayrun=11),MAX(0,(_xll.xSPRDOPT(O157,($E157-'Pricing Inputs'!$X192*$D157),$CV157,0,($CQ157+IF(Smile=TRUE,VLOOKUP(MAX(-5,$H157-O157),Volsmile,2),0)),$CT157,$CU157,($A157-DateToday)+15,ABS(Option-2),0)-X157)),0))</f>
        <v xml:space="preserve"> </v>
      </c>
      <c r="AH157" s="351" t="str">
        <f>IF($A157="N/A"," ",IF(OR(Dayrun=1,Dayrun=8,Dayrun=11),MAX(0,(_xll.xSPRDOPT(P157,($E157-'Pricing Inputs'!$X192*$D157),$CV157,0,($CQ157+IF(Smile=TRUE,VLOOKUP(MAX(-5,$H157-P157),Volsmile,2),0)),$CT157,$CU157,($A157-DateToday)+15,ABS(Option-2),0)-Y157)),0))</f>
        <v xml:space="preserve"> </v>
      </c>
      <c r="AI157" s="351" t="str">
        <f>IF($A157="N/A"," ",IF(OR(Dayrun&lt;=2,Dayrun&gt;=11),IF(OffPeakEx=TRUE,MAX(0,(_xll.xSPRDOPT(Q157,($E157-'Pricing Inputs'!$X192*$D157),$CV157,0,($CQ157+IF(Smile=TRUE,VLOOKUP(MAX(-5,$H157-Q157),Volsmile,2),0)),$CT157,$CU157,($A157-DateToday)+15,ABS(Option-2),0)-Z157)),0),0))</f>
        <v xml:space="preserve"> </v>
      </c>
      <c r="AJ157" s="355" t="str">
        <f t="shared" si="238"/>
        <v xml:space="preserve"> </v>
      </c>
      <c r="AK157" s="356" t="str">
        <f t="shared" si="239"/>
        <v xml:space="preserve"> </v>
      </c>
      <c r="AL157" s="356" t="str">
        <f t="shared" si="240"/>
        <v xml:space="preserve"> </v>
      </c>
      <c r="AM157" s="356" t="str">
        <f t="shared" si="241"/>
        <v xml:space="preserve"> </v>
      </c>
      <c r="AN157" s="356" t="str">
        <f t="shared" si="242"/>
        <v xml:space="preserve"> </v>
      </c>
      <c r="AO157" s="356" t="str">
        <f t="shared" si="243"/>
        <v xml:space="preserve"> </v>
      </c>
      <c r="AP157" s="356" t="str">
        <f t="shared" si="244"/>
        <v xml:space="preserve"> </v>
      </c>
      <c r="AQ157" s="356" t="str">
        <f t="shared" si="245"/>
        <v xml:space="preserve"> </v>
      </c>
      <c r="AR157" s="357" t="str">
        <f t="shared" si="246"/>
        <v xml:space="preserve"> </v>
      </c>
      <c r="AS157" s="364" t="str">
        <f t="shared" si="247"/>
        <v xml:space="preserve"> </v>
      </c>
      <c r="AT157" s="364" t="str">
        <f t="shared" si="248"/>
        <v xml:space="preserve"> </v>
      </c>
      <c r="AU157" s="364" t="str">
        <f t="shared" si="249"/>
        <v xml:space="preserve"> </v>
      </c>
      <c r="AV157" s="364" t="str">
        <f t="shared" si="250"/>
        <v xml:space="preserve"> </v>
      </c>
      <c r="AW157" s="364" t="str">
        <f t="shared" si="251"/>
        <v xml:space="preserve"> </v>
      </c>
      <c r="AX157" s="364" t="str">
        <f t="shared" si="252"/>
        <v xml:space="preserve"> </v>
      </c>
      <c r="AY157" s="364" t="str">
        <f t="shared" si="253"/>
        <v xml:space="preserve"> </v>
      </c>
      <c r="AZ157" s="364" t="str">
        <f t="shared" si="254"/>
        <v xml:space="preserve"> </v>
      </c>
      <c r="BA157" s="365" t="str">
        <f t="shared" si="255"/>
        <v xml:space="preserve"> </v>
      </c>
      <c r="BB157" s="461" t="str">
        <f>IF($A157="N/A"," ",IF(Dayrun&gt;=3,(MAX(0,(_xll.xSPRDOPT(I157,($E157-'Pricing Inputs'!$X192*$D157),$CV157,0,($CN157+IF(Smile=TRUE,VLOOKUP(MAX(-5,$H157-I157),Volsmile,2),0)),$CT157,$CU157,($A157-DateToday)+15,ABS(Option-2),1)*DE157*8))),0))</f>
        <v xml:space="preserve"> </v>
      </c>
      <c r="BC157" s="460" t="str">
        <f>IF($A157="N/A"," ",IF(Dayrun&gt;=6,MAX(0,(_xll.xSPRDOPT(J157,($E157-'Pricing Inputs'!$X192*$D157),$CV157,0,($CN157+IF(Smile=TRUE,VLOOKUP(MAX(-5,$H157-J157),Volsmile,2),0)),$CT157,$CU157,($A157-DateToday)+15,ABS(Option-2),1)*DE157*8)),0))</f>
        <v xml:space="preserve"> </v>
      </c>
      <c r="BD157" s="460" t="str">
        <f>IF($A157="N/A"," ",IF(OR(Dayrun&lt;=2,Dayrun&gt;=9),IF(OffPeakEx=TRUE,MAX(0,(_xll.xSPRDOPT(K157,($E157-'Pricing Inputs'!$X192*$D157),$CV157,0,($CQ157+IF(Smile=TRUE,VLOOKUP(MAX(-5,$H157-K157),Volsmile,2),0)),$CT157,$CU157,($A157-DateToday)+15,ABS(Option-2),1)*DE157*8)),0),0))</f>
        <v xml:space="preserve"> </v>
      </c>
      <c r="BE157" s="460" t="str">
        <f>IF($A157="N/A"," ",IF(OR(Dayrun=1,Dayrun=4,Dayrun=5,Dayrun=7,Dayrun=8,Dayrun=10,Dayrun=11),MAX(0,(_xll.xSPRDOPT(L157,($E157-'Pricing Inputs'!$X192*$D157),$CV157,0,($CQ157+IF(Smile=TRUE,VLOOKUP(MAX(-5,$H157-L157),Volsmile,2),0)),$CT157,$CU157,($A157-DateToday)+15,ABS(Option-2),1)*DF157*8)),0))</f>
        <v xml:space="preserve"> </v>
      </c>
      <c r="BF157" s="460" t="str">
        <f>IF($A157="N/A"," ",IF(OR(Dayrun=1,Dayrun=7,Dayrun=8,Dayrun=10,Dayrun=11),MAX(0,(_xll.xSPRDOPT(M157,($E157-'Pricing Inputs'!$X192*$D157),$CV157,0,($CQ157+IF(Smile=TRUE,VLOOKUP(MAX(-5,$H157-M157),Volsmile,2),0)),$CT157,$CU157,($A157-DateToday)+15,ABS(Option-2),1)*DF157*8)),0))</f>
        <v xml:space="preserve"> </v>
      </c>
      <c r="BG157" s="460" t="str">
        <f>IF($A157="N/A"," ",IF(OR(Dayrun&lt;=2,Dayrun&gt;=10),IF(OffPeakEx=TRUE,MAX(0,(_xll.xSPRDOPT(N157,($E157-'Pricing Inputs'!$X192*$D157),$CV157,0,($CQ157+IF(Smile=TRUE,VLOOKUP(MAX(-5,$H157-N157),Volsmile,2),0)),$CT157,$CU157,($A157-DateToday)+15,ABS(Option-2),1)*DF157*8)),0),0))</f>
        <v xml:space="preserve"> </v>
      </c>
      <c r="BH157" s="460" t="str">
        <f>IF($A157="N/A"," ",IF(OR(Dayrun=1,Dayrun=5,Dayrun=8,Dayrun=11),MAX(0,(_xll.xSPRDOPT(O157,($E157-'Pricing Inputs'!$X192*$D157),$CV157,0,($CQ157+IF(Smile=TRUE,VLOOKUP(MAX(-5,$H157-O157),Volsmile,2),0)),$CT157,$CU157,($A157-DateToday)+15,ABS(Option-2),1)*DG157*8)),0))</f>
        <v xml:space="preserve"> </v>
      </c>
      <c r="BI157" s="460" t="str">
        <f>IF($A157="N/A"," ",IF(OR(Dayrun=1,Dayrun=8,Dayrun=11),MAX(0,(_xll.xSPRDOPT(P157,($E157-'Pricing Inputs'!$X192*$D157),$CV157,0,($CQ157+IF(Smile=TRUE,VLOOKUP(MAX(-5,$H157-P157),Volsmile,2),0)),$CT157,$CU157,($A157-DateToday)+15,ABS(Option-2),1)*DG157*8)),0))</f>
        <v xml:space="preserve"> </v>
      </c>
      <c r="BJ157" s="462" t="str">
        <f>IF($A157="N/A"," ",IF(OR(Dayrun&lt;=2,Dayrun&gt;=11),IF(OffPeakEx=TRUE,MAX(0,(_xll.xSPRDOPT(Q157,($E157-'Pricing Inputs'!$X192*$D157),$CV157,0,($CQ157+IF(Smile=TRUE,VLOOKUP(MAX(-5,$H157-Q157),Volsmile,2),0)),$CT157,$CU157,($A157-DateToday)+15,ABS(Option-2),1)*DG157*8)),0),0))</f>
        <v xml:space="preserve"> </v>
      </c>
      <c r="BK157" s="358" t="str">
        <f t="shared" si="182"/>
        <v xml:space="preserve"> </v>
      </c>
      <c r="BL157" s="359" t="str">
        <f t="shared" si="183"/>
        <v xml:space="preserve"> </v>
      </c>
      <c r="BM157" s="359" t="str">
        <f t="shared" si="184"/>
        <v xml:space="preserve"> </v>
      </c>
      <c r="BN157" s="359" t="str">
        <f t="shared" si="185"/>
        <v xml:space="preserve"> </v>
      </c>
      <c r="BO157" s="359" t="str">
        <f t="shared" si="186"/>
        <v xml:space="preserve"> </v>
      </c>
      <c r="BP157" s="359" t="str">
        <f t="shared" si="187"/>
        <v xml:space="preserve"> </v>
      </c>
      <c r="BQ157" s="359" t="str">
        <f t="shared" si="188"/>
        <v xml:space="preserve"> </v>
      </c>
      <c r="BR157" s="359" t="str">
        <f t="shared" si="189"/>
        <v xml:space="preserve"> </v>
      </c>
      <c r="BS157" s="360" t="str">
        <f t="shared" si="190"/>
        <v xml:space="preserve"> </v>
      </c>
      <c r="BT157" s="361" t="str">
        <f t="shared" si="191"/>
        <v xml:space="preserve"> </v>
      </c>
      <c r="BU157" s="362" t="str">
        <f t="shared" si="192"/>
        <v xml:space="preserve"> </v>
      </c>
      <c r="BV157" s="362" t="str">
        <f t="shared" si="193"/>
        <v xml:space="preserve"> </v>
      </c>
      <c r="BW157" s="362" t="str">
        <f t="shared" si="194"/>
        <v xml:space="preserve"> </v>
      </c>
      <c r="BX157" s="362" t="str">
        <f t="shared" si="195"/>
        <v xml:space="preserve"> </v>
      </c>
      <c r="BY157" s="362" t="str">
        <f t="shared" si="196"/>
        <v xml:space="preserve"> </v>
      </c>
      <c r="BZ157" s="362" t="str">
        <f t="shared" si="197"/>
        <v xml:space="preserve"> </v>
      </c>
      <c r="CA157" s="362" t="str">
        <f t="shared" si="198"/>
        <v xml:space="preserve"> </v>
      </c>
      <c r="CB157" s="363" t="str">
        <f t="shared" si="199"/>
        <v xml:space="preserve"> </v>
      </c>
      <c r="CC157" s="366" t="str">
        <f t="shared" si="200"/>
        <v xml:space="preserve"> </v>
      </c>
      <c r="CD157" s="367" t="str">
        <f t="shared" si="201"/>
        <v xml:space="preserve"> </v>
      </c>
      <c r="CE157" s="367" t="str">
        <f t="shared" si="202"/>
        <v xml:space="preserve"> </v>
      </c>
      <c r="CF157" s="367" t="str">
        <f t="shared" si="203"/>
        <v xml:space="preserve"> </v>
      </c>
      <c r="CG157" s="367" t="str">
        <f t="shared" si="204"/>
        <v xml:space="preserve"> </v>
      </c>
      <c r="CH157" s="367" t="str">
        <f t="shared" si="205"/>
        <v xml:space="preserve"> </v>
      </c>
      <c r="CI157" s="367" t="str">
        <f t="shared" si="206"/>
        <v xml:space="preserve"> </v>
      </c>
      <c r="CJ157" s="367" t="str">
        <f t="shared" si="207"/>
        <v xml:space="preserve"> </v>
      </c>
      <c r="CK157" s="368" t="str">
        <f t="shared" si="208"/>
        <v xml:space="preserve"> </v>
      </c>
      <c r="CL157" s="369" t="str">
        <f t="shared" si="209"/>
        <v xml:space="preserve"> </v>
      </c>
      <c r="CM157" s="370" t="str">
        <f t="shared" si="256"/>
        <v xml:space="preserve"> </v>
      </c>
      <c r="CN157" s="370" t="str">
        <f t="shared" si="257"/>
        <v xml:space="preserve"> </v>
      </c>
      <c r="CO157" s="370" t="str">
        <f t="shared" si="258"/>
        <v xml:space="preserve"> </v>
      </c>
      <c r="CP157" s="370" t="str">
        <f t="shared" si="259"/>
        <v xml:space="preserve"> </v>
      </c>
      <c r="CQ157" s="370" t="str">
        <f t="shared" si="260"/>
        <v xml:space="preserve"> </v>
      </c>
      <c r="CR157" s="370" t="str">
        <f t="shared" si="210"/>
        <v xml:space="preserve"> </v>
      </c>
      <c r="CS157" s="370" t="str">
        <f t="shared" si="211"/>
        <v xml:space="preserve"> </v>
      </c>
      <c r="CT157" s="370" t="str">
        <f t="shared" si="212"/>
        <v xml:space="preserve"> </v>
      </c>
      <c r="CU157" s="370" t="str">
        <f>IF($A157="N/A"," ",IF('Pricing Inputs'!$AR$23=TRUE,Inputs!$S$22,VLOOKUP($A157,CorrelationTable,2,FALSE)))</f>
        <v xml:space="preserve"> </v>
      </c>
      <c r="CV157" s="371" t="str">
        <f>IF($A157="N/A"," ",F157+G157+(D157*('Pricing Inputs'!X192)))</f>
        <v xml:space="preserve"> </v>
      </c>
      <c r="CW157" s="372" t="str">
        <f>IF($A157="N/A"," ",IF(PV=1,0,'Pricing Inputs'!Y192))</f>
        <v xml:space="preserve"> </v>
      </c>
      <c r="CX157" s="373" t="str">
        <f t="shared" si="213"/>
        <v xml:space="preserve"> </v>
      </c>
      <c r="CY157" s="417" t="str">
        <f>IF($A157="N/A"," ",(IF(MONTH(A157)&gt;=4,IF(MONTH(A157)&lt;=10,Inputs!$S$26,Inputs!$S$27),Inputs!$S$27))*$CX157)</f>
        <v xml:space="preserve"> </v>
      </c>
      <c r="CZ157" s="374" t="str">
        <f t="shared" si="261"/>
        <v xml:space="preserve"> </v>
      </c>
      <c r="DA157" s="446" t="str">
        <f t="shared" si="262"/>
        <v xml:space="preserve"> </v>
      </c>
      <c r="DB157" s="375" t="str">
        <f t="shared" si="263"/>
        <v xml:space="preserve"> </v>
      </c>
      <c r="DC157" s="375" t="str">
        <f t="shared" si="264"/>
        <v xml:space="preserve"> </v>
      </c>
      <c r="DD157" s="376" t="str">
        <f t="shared" si="265"/>
        <v xml:space="preserve"> </v>
      </c>
      <c r="DE157" s="377" t="str">
        <f t="shared" si="266"/>
        <v xml:space="preserve"> </v>
      </c>
      <c r="DF157" s="378" t="str">
        <f t="shared" si="267"/>
        <v xml:space="preserve"> </v>
      </c>
      <c r="DG157" s="379" t="str">
        <f t="shared" si="268"/>
        <v xml:space="preserve"> </v>
      </c>
      <c r="DH157" s="380" t="str">
        <f>IF($A157="N/A"," ",IF(Option=1,$D157*Inputs!$S$15*SUM(AS157:BA157),0))</f>
        <v xml:space="preserve"> </v>
      </c>
      <c r="DI157" s="381" t="str">
        <f>IF($A157="N/A"," ",IF(Option=1,$D157*Inputs!$S$16*SUM(AS157:BA157),0))</f>
        <v xml:space="preserve"> </v>
      </c>
      <c r="DJ157" s="463" t="str">
        <f t="shared" si="269"/>
        <v xml:space="preserve"> </v>
      </c>
      <c r="DK157" s="463" t="str">
        <f t="shared" si="270"/>
        <v xml:space="preserve"> </v>
      </c>
      <c r="DL157" s="463" t="str">
        <f t="shared" si="271"/>
        <v xml:space="preserve"> </v>
      </c>
      <c r="DM157" s="463" t="str">
        <f t="shared" si="272"/>
        <v xml:space="preserve"> </v>
      </c>
    </row>
    <row r="158" spans="1:117" x14ac:dyDescent="0.2">
      <c r="A158" s="343" t="str">
        <f>IF(A157="N/A","N/A",IF(EDATE(A157,1)&gt;Inputs!$S$5,"N/A",EDATE(A157,1)))</f>
        <v>N/A</v>
      </c>
      <c r="B158" s="344" t="str">
        <f t="shared" si="214"/>
        <v xml:space="preserve"> </v>
      </c>
      <c r="C158" s="345" t="str">
        <f t="shared" si="215"/>
        <v xml:space="preserve"> </v>
      </c>
      <c r="D158" s="346" t="str">
        <f t="shared" si="216"/>
        <v xml:space="preserve"> </v>
      </c>
      <c r="E158" s="347" t="str">
        <f t="shared" si="217"/>
        <v xml:space="preserve"> </v>
      </c>
      <c r="F158" s="348" t="str">
        <f t="shared" si="218"/>
        <v xml:space="preserve"> </v>
      </c>
      <c r="G158" s="348" t="str">
        <f>IF(A158="N/A"," ",Perstart/VLOOKUP(Dayrun,'Pricing Inputs'!$AQ$4:$AS$14,3)/(CY158/CX158))</f>
        <v xml:space="preserve"> </v>
      </c>
      <c r="H158" s="349" t="str">
        <f t="shared" si="219"/>
        <v xml:space="preserve"> </v>
      </c>
      <c r="I158" s="350" t="str">
        <f t="shared" si="220"/>
        <v xml:space="preserve"> </v>
      </c>
      <c r="J158" s="351" t="str">
        <f t="shared" si="221"/>
        <v xml:space="preserve"> </v>
      </c>
      <c r="K158" s="351" t="str">
        <f t="shared" si="222"/>
        <v xml:space="preserve"> </v>
      </c>
      <c r="L158" s="351" t="str">
        <f t="shared" si="223"/>
        <v xml:space="preserve"> </v>
      </c>
      <c r="M158" s="351" t="str">
        <f t="shared" si="224"/>
        <v xml:space="preserve"> </v>
      </c>
      <c r="N158" s="351" t="str">
        <f t="shared" si="225"/>
        <v xml:space="preserve"> </v>
      </c>
      <c r="O158" s="351" t="str">
        <f t="shared" si="226"/>
        <v xml:space="preserve"> </v>
      </c>
      <c r="P158" s="351" t="str">
        <f t="shared" si="227"/>
        <v xml:space="preserve"> </v>
      </c>
      <c r="Q158" s="352" t="str">
        <f t="shared" si="228"/>
        <v xml:space="preserve"> </v>
      </c>
      <c r="R158" s="353" t="str">
        <f t="shared" si="229"/>
        <v xml:space="preserve"> </v>
      </c>
      <c r="S158" s="347" t="str">
        <f t="shared" si="230"/>
        <v xml:space="preserve"> </v>
      </c>
      <c r="T158" s="347" t="str">
        <f t="shared" si="231"/>
        <v xml:space="preserve"> </v>
      </c>
      <c r="U158" s="347" t="str">
        <f t="shared" si="232"/>
        <v xml:space="preserve"> </v>
      </c>
      <c r="V158" s="347" t="str">
        <f t="shared" si="233"/>
        <v xml:space="preserve"> </v>
      </c>
      <c r="W158" s="347" t="str">
        <f t="shared" si="234"/>
        <v xml:space="preserve"> </v>
      </c>
      <c r="X158" s="347" t="str">
        <f t="shared" si="235"/>
        <v xml:space="preserve"> </v>
      </c>
      <c r="Y158" s="347" t="str">
        <f t="shared" si="236"/>
        <v xml:space="preserve"> </v>
      </c>
      <c r="Z158" s="354" t="str">
        <f t="shared" si="237"/>
        <v xml:space="preserve"> </v>
      </c>
      <c r="AA158" s="350" t="str">
        <f>IF($A158="N/A"," ",IF(Dayrun&gt;=3,(MAX(0,(_xll.xSPRDOPT(I158,($E158-'Pricing Inputs'!$X193*$D158),$CV158,0,($CN158+IF(Smile=TRUE,VLOOKUP(MAX(-5,$H158-I158),Volsmile,2),0)),$CT158,$CU158,($A158-DateToday)+15,ABS(Option-2),0)-R158))),0))</f>
        <v xml:space="preserve"> </v>
      </c>
      <c r="AB158" s="351" t="str">
        <f>IF($A158="N/A"," ",IF(Dayrun&gt;=6,MAX(0,(_xll.xSPRDOPT(J158,($E158-'Pricing Inputs'!$X193*$D158),$CV158,0,($CN158+IF(Smile=TRUE,VLOOKUP(MAX(-5,$H158-J158),Volsmile,2),0)),$CT158,$CU158,($A158-DateToday)+15,ABS(Option-2),0)-S158)),0))</f>
        <v xml:space="preserve"> </v>
      </c>
      <c r="AC158" s="351" t="str">
        <f>IF($A158="N/A"," ",IF(OR(Dayrun&lt;=2,Dayrun&gt;=9),IF(OffPeakEx=TRUE,MAX(0,(_xll.xSPRDOPT(K158,($E158-'Pricing Inputs'!$X193*$D158),$CV158,0,($CQ158+IF(Smile=TRUE,VLOOKUP(MAX(-5,$H158-K158),Volsmile,2),0)),$CT158,$CU158,($A158-DateToday)+15,ABS(Option-2),0)-T158)),0),0))</f>
        <v xml:space="preserve"> </v>
      </c>
      <c r="AD158" s="351" t="str">
        <f>IF($A158="N/A"," ",IF(OR(Dayrun=1,Dayrun=4,Dayrun=5,Dayrun=7,Dayrun=8,Dayrun=10,Dayrun=11),MAX(0,(_xll.xSPRDOPT(L158,($E158-'Pricing Inputs'!$X193*$D158),$CV158,0,($CQ158+IF(Smile=TRUE,VLOOKUP(MAX(-5,$H158-L158),Volsmile,2),0)),$CT158,$CU158,($A158-DateToday)+15,ABS(Option-2),0)-U158)),0))</f>
        <v xml:space="preserve"> </v>
      </c>
      <c r="AE158" s="351" t="str">
        <f>IF($A158="N/A"," ",IF(OR(Dayrun=1,Dayrun=7,Dayrun=8,Dayrun=10,Dayrun=11),MAX(0,(_xll.xSPRDOPT(M158,($E158-'Pricing Inputs'!$X193*$D158),$CV158,0,($CQ158+IF(Smile=TRUE,VLOOKUP(MAX(-5,$H158-M158),Volsmile,2),0)),$CT158,$CU158,($A158-DateToday)+15,ABS(Option-2),0)-V158)),0))</f>
        <v xml:space="preserve"> </v>
      </c>
      <c r="AF158" s="351" t="str">
        <f>IF($A158="N/A"," ",IF(OR(Dayrun&lt;=2,Dayrun&gt;=10),IF(OffPeakEx=TRUE,MAX(0,(_xll.xSPRDOPT(N158,($E158-'Pricing Inputs'!$X193*$D158),$CV158,0,($CQ158+IF(Smile=TRUE,VLOOKUP(MAX(-5,$H158-N158),Volsmile,2),0)),$CT158,$CU158,($A158-DateToday)+15,ABS(Option-2),0)-W158)),0),0))</f>
        <v xml:space="preserve"> </v>
      </c>
      <c r="AG158" s="351" t="str">
        <f>IF($A158="N/A"," ",IF(OR(Dayrun=1,Dayrun=5,Dayrun=8,Dayrun=11),MAX(0,(_xll.xSPRDOPT(O158,($E158-'Pricing Inputs'!$X193*$D158),$CV158,0,($CQ158+IF(Smile=TRUE,VLOOKUP(MAX(-5,$H158-O158),Volsmile,2),0)),$CT158,$CU158,($A158-DateToday)+15,ABS(Option-2),0)-X158)),0))</f>
        <v xml:space="preserve"> </v>
      </c>
      <c r="AH158" s="351" t="str">
        <f>IF($A158="N/A"," ",IF(OR(Dayrun=1,Dayrun=8,Dayrun=11),MAX(0,(_xll.xSPRDOPT(P158,($E158-'Pricing Inputs'!$X193*$D158),$CV158,0,($CQ158+IF(Smile=TRUE,VLOOKUP(MAX(-5,$H158-P158),Volsmile,2),0)),$CT158,$CU158,($A158-DateToday)+15,ABS(Option-2),0)-Y158)),0))</f>
        <v xml:space="preserve"> </v>
      </c>
      <c r="AI158" s="351" t="str">
        <f>IF($A158="N/A"," ",IF(OR(Dayrun&lt;=2,Dayrun&gt;=11),IF(OffPeakEx=TRUE,MAX(0,(_xll.xSPRDOPT(Q158,($E158-'Pricing Inputs'!$X193*$D158),$CV158,0,($CQ158+IF(Smile=TRUE,VLOOKUP(MAX(-5,$H158-Q158),Volsmile,2),0)),$CT158,$CU158,($A158-DateToday)+15,ABS(Option-2),0)-Z158)),0),0))</f>
        <v xml:space="preserve"> </v>
      </c>
      <c r="AJ158" s="355" t="str">
        <f t="shared" si="238"/>
        <v xml:space="preserve"> </v>
      </c>
      <c r="AK158" s="356" t="str">
        <f t="shared" si="239"/>
        <v xml:space="preserve"> </v>
      </c>
      <c r="AL158" s="356" t="str">
        <f t="shared" si="240"/>
        <v xml:space="preserve"> </v>
      </c>
      <c r="AM158" s="356" t="str">
        <f t="shared" si="241"/>
        <v xml:space="preserve"> </v>
      </c>
      <c r="AN158" s="356" t="str">
        <f t="shared" si="242"/>
        <v xml:space="preserve"> </v>
      </c>
      <c r="AO158" s="356" t="str">
        <f t="shared" si="243"/>
        <v xml:space="preserve"> </v>
      </c>
      <c r="AP158" s="356" t="str">
        <f t="shared" si="244"/>
        <v xml:space="preserve"> </v>
      </c>
      <c r="AQ158" s="356" t="str">
        <f t="shared" si="245"/>
        <v xml:space="preserve"> </v>
      </c>
      <c r="AR158" s="357" t="str">
        <f t="shared" si="246"/>
        <v xml:space="preserve"> </v>
      </c>
      <c r="AS158" s="364" t="str">
        <f t="shared" si="247"/>
        <v xml:space="preserve"> </v>
      </c>
      <c r="AT158" s="364" t="str">
        <f t="shared" si="248"/>
        <v xml:space="preserve"> </v>
      </c>
      <c r="AU158" s="364" t="str">
        <f t="shared" si="249"/>
        <v xml:space="preserve"> </v>
      </c>
      <c r="AV158" s="364" t="str">
        <f t="shared" si="250"/>
        <v xml:space="preserve"> </v>
      </c>
      <c r="AW158" s="364" t="str">
        <f t="shared" si="251"/>
        <v xml:space="preserve"> </v>
      </c>
      <c r="AX158" s="364" t="str">
        <f t="shared" si="252"/>
        <v xml:space="preserve"> </v>
      </c>
      <c r="AY158" s="364" t="str">
        <f t="shared" si="253"/>
        <v xml:space="preserve"> </v>
      </c>
      <c r="AZ158" s="364" t="str">
        <f t="shared" si="254"/>
        <v xml:space="preserve"> </v>
      </c>
      <c r="BA158" s="365" t="str">
        <f t="shared" si="255"/>
        <v xml:space="preserve"> </v>
      </c>
      <c r="BB158" s="461" t="str">
        <f>IF($A158="N/A"," ",IF(Dayrun&gt;=3,(MAX(0,(_xll.xSPRDOPT(I158,($E158-'Pricing Inputs'!$X193*$D158),$CV158,0,($CN158+IF(Smile=TRUE,VLOOKUP(MAX(-5,$H158-I158),Volsmile,2),0)),$CT158,$CU158,($A158-DateToday)+15,ABS(Option-2),1)*DE158*8))),0))</f>
        <v xml:space="preserve"> </v>
      </c>
      <c r="BC158" s="460" t="str">
        <f>IF($A158="N/A"," ",IF(Dayrun&gt;=6,MAX(0,(_xll.xSPRDOPT(J158,($E158-'Pricing Inputs'!$X193*$D158),$CV158,0,($CN158+IF(Smile=TRUE,VLOOKUP(MAX(-5,$H158-J158),Volsmile,2),0)),$CT158,$CU158,($A158-DateToday)+15,ABS(Option-2),1)*DE158*8)),0))</f>
        <v xml:space="preserve"> </v>
      </c>
      <c r="BD158" s="460" t="str">
        <f>IF($A158="N/A"," ",IF(OR(Dayrun&lt;=2,Dayrun&gt;=9),IF(OffPeakEx=TRUE,MAX(0,(_xll.xSPRDOPT(K158,($E158-'Pricing Inputs'!$X193*$D158),$CV158,0,($CQ158+IF(Smile=TRUE,VLOOKUP(MAX(-5,$H158-K158),Volsmile,2),0)),$CT158,$CU158,($A158-DateToday)+15,ABS(Option-2),1)*DE158*8)),0),0))</f>
        <v xml:space="preserve"> </v>
      </c>
      <c r="BE158" s="460" t="str">
        <f>IF($A158="N/A"," ",IF(OR(Dayrun=1,Dayrun=4,Dayrun=5,Dayrun=7,Dayrun=8,Dayrun=10,Dayrun=11),MAX(0,(_xll.xSPRDOPT(L158,($E158-'Pricing Inputs'!$X193*$D158),$CV158,0,($CQ158+IF(Smile=TRUE,VLOOKUP(MAX(-5,$H158-L158),Volsmile,2),0)),$CT158,$CU158,($A158-DateToday)+15,ABS(Option-2),1)*DF158*8)),0))</f>
        <v xml:space="preserve"> </v>
      </c>
      <c r="BF158" s="460" t="str">
        <f>IF($A158="N/A"," ",IF(OR(Dayrun=1,Dayrun=7,Dayrun=8,Dayrun=10,Dayrun=11),MAX(0,(_xll.xSPRDOPT(M158,($E158-'Pricing Inputs'!$X193*$D158),$CV158,0,($CQ158+IF(Smile=TRUE,VLOOKUP(MAX(-5,$H158-M158),Volsmile,2),0)),$CT158,$CU158,($A158-DateToday)+15,ABS(Option-2),1)*DF158*8)),0))</f>
        <v xml:space="preserve"> </v>
      </c>
      <c r="BG158" s="460" t="str">
        <f>IF($A158="N/A"," ",IF(OR(Dayrun&lt;=2,Dayrun&gt;=10),IF(OffPeakEx=TRUE,MAX(0,(_xll.xSPRDOPT(N158,($E158-'Pricing Inputs'!$X193*$D158),$CV158,0,($CQ158+IF(Smile=TRUE,VLOOKUP(MAX(-5,$H158-N158),Volsmile,2),0)),$CT158,$CU158,($A158-DateToday)+15,ABS(Option-2),1)*DF158*8)),0),0))</f>
        <v xml:space="preserve"> </v>
      </c>
      <c r="BH158" s="460" t="str">
        <f>IF($A158="N/A"," ",IF(OR(Dayrun=1,Dayrun=5,Dayrun=8,Dayrun=11),MAX(0,(_xll.xSPRDOPT(O158,($E158-'Pricing Inputs'!$X193*$D158),$CV158,0,($CQ158+IF(Smile=TRUE,VLOOKUP(MAX(-5,$H158-O158),Volsmile,2),0)),$CT158,$CU158,($A158-DateToday)+15,ABS(Option-2),1)*DG158*8)),0))</f>
        <v xml:space="preserve"> </v>
      </c>
      <c r="BI158" s="460" t="str">
        <f>IF($A158="N/A"," ",IF(OR(Dayrun=1,Dayrun=8,Dayrun=11),MAX(0,(_xll.xSPRDOPT(P158,($E158-'Pricing Inputs'!$X193*$D158),$CV158,0,($CQ158+IF(Smile=TRUE,VLOOKUP(MAX(-5,$H158-P158),Volsmile,2),0)),$CT158,$CU158,($A158-DateToday)+15,ABS(Option-2),1)*DG158*8)),0))</f>
        <v xml:space="preserve"> </v>
      </c>
      <c r="BJ158" s="462" t="str">
        <f>IF($A158="N/A"," ",IF(OR(Dayrun&lt;=2,Dayrun&gt;=11),IF(OffPeakEx=TRUE,MAX(0,(_xll.xSPRDOPT(Q158,($E158-'Pricing Inputs'!$X193*$D158),$CV158,0,($CQ158+IF(Smile=TRUE,VLOOKUP(MAX(-5,$H158-Q158),Volsmile,2),0)),$CT158,$CU158,($A158-DateToday)+15,ABS(Option-2),1)*DG158*8)),0),0))</f>
        <v xml:space="preserve"> </v>
      </c>
      <c r="BK158" s="358" t="str">
        <f t="shared" si="182"/>
        <v xml:space="preserve"> </v>
      </c>
      <c r="BL158" s="359" t="str">
        <f t="shared" si="183"/>
        <v xml:space="preserve"> </v>
      </c>
      <c r="BM158" s="359" t="str">
        <f t="shared" si="184"/>
        <v xml:space="preserve"> </v>
      </c>
      <c r="BN158" s="359" t="str">
        <f t="shared" si="185"/>
        <v xml:space="preserve"> </v>
      </c>
      <c r="BO158" s="359" t="str">
        <f t="shared" si="186"/>
        <v xml:space="preserve"> </v>
      </c>
      <c r="BP158" s="359" t="str">
        <f t="shared" si="187"/>
        <v xml:space="preserve"> </v>
      </c>
      <c r="BQ158" s="359" t="str">
        <f t="shared" si="188"/>
        <v xml:space="preserve"> </v>
      </c>
      <c r="BR158" s="359" t="str">
        <f t="shared" si="189"/>
        <v xml:space="preserve"> </v>
      </c>
      <c r="BS158" s="360" t="str">
        <f t="shared" si="190"/>
        <v xml:space="preserve"> </v>
      </c>
      <c r="BT158" s="361" t="str">
        <f t="shared" si="191"/>
        <v xml:space="preserve"> </v>
      </c>
      <c r="BU158" s="362" t="str">
        <f t="shared" si="192"/>
        <v xml:space="preserve"> </v>
      </c>
      <c r="BV158" s="362" t="str">
        <f t="shared" si="193"/>
        <v xml:space="preserve"> </v>
      </c>
      <c r="BW158" s="362" t="str">
        <f t="shared" si="194"/>
        <v xml:space="preserve"> </v>
      </c>
      <c r="BX158" s="362" t="str">
        <f t="shared" si="195"/>
        <v xml:space="preserve"> </v>
      </c>
      <c r="BY158" s="362" t="str">
        <f t="shared" si="196"/>
        <v xml:space="preserve"> </v>
      </c>
      <c r="BZ158" s="362" t="str">
        <f t="shared" si="197"/>
        <v xml:space="preserve"> </v>
      </c>
      <c r="CA158" s="362" t="str">
        <f t="shared" si="198"/>
        <v xml:space="preserve"> </v>
      </c>
      <c r="CB158" s="363" t="str">
        <f t="shared" si="199"/>
        <v xml:space="preserve"> </v>
      </c>
      <c r="CC158" s="366" t="str">
        <f t="shared" si="200"/>
        <v xml:space="preserve"> </v>
      </c>
      <c r="CD158" s="367" t="str">
        <f t="shared" si="201"/>
        <v xml:space="preserve"> </v>
      </c>
      <c r="CE158" s="367" t="str">
        <f t="shared" si="202"/>
        <v xml:space="preserve"> </v>
      </c>
      <c r="CF158" s="367" t="str">
        <f t="shared" si="203"/>
        <v xml:space="preserve"> </v>
      </c>
      <c r="CG158" s="367" t="str">
        <f t="shared" si="204"/>
        <v xml:space="preserve"> </v>
      </c>
      <c r="CH158" s="367" t="str">
        <f t="shared" si="205"/>
        <v xml:space="preserve"> </v>
      </c>
      <c r="CI158" s="367" t="str">
        <f t="shared" si="206"/>
        <v xml:space="preserve"> </v>
      </c>
      <c r="CJ158" s="367" t="str">
        <f t="shared" si="207"/>
        <v xml:space="preserve"> </v>
      </c>
      <c r="CK158" s="368" t="str">
        <f t="shared" si="208"/>
        <v xml:space="preserve"> </v>
      </c>
      <c r="CL158" s="369" t="str">
        <f t="shared" si="209"/>
        <v xml:space="preserve"> </v>
      </c>
      <c r="CM158" s="370" t="str">
        <f t="shared" si="256"/>
        <v xml:space="preserve"> </v>
      </c>
      <c r="CN158" s="370" t="str">
        <f t="shared" si="257"/>
        <v xml:space="preserve"> </v>
      </c>
      <c r="CO158" s="370" t="str">
        <f t="shared" si="258"/>
        <v xml:space="preserve"> </v>
      </c>
      <c r="CP158" s="370" t="str">
        <f t="shared" si="259"/>
        <v xml:space="preserve"> </v>
      </c>
      <c r="CQ158" s="370" t="str">
        <f t="shared" si="260"/>
        <v xml:space="preserve"> </v>
      </c>
      <c r="CR158" s="370" t="str">
        <f t="shared" si="210"/>
        <v xml:space="preserve"> </v>
      </c>
      <c r="CS158" s="370" t="str">
        <f t="shared" si="211"/>
        <v xml:space="preserve"> </v>
      </c>
      <c r="CT158" s="370" t="str">
        <f t="shared" si="212"/>
        <v xml:space="preserve"> </v>
      </c>
      <c r="CU158" s="370" t="str">
        <f>IF($A158="N/A"," ",IF('Pricing Inputs'!$AR$23=TRUE,Inputs!$S$22,VLOOKUP($A158,CorrelationTable,2,FALSE)))</f>
        <v xml:space="preserve"> </v>
      </c>
      <c r="CV158" s="371" t="str">
        <f>IF($A158="N/A"," ",F158+G158+(D158*('Pricing Inputs'!X193)))</f>
        <v xml:space="preserve"> </v>
      </c>
      <c r="CW158" s="372" t="str">
        <f>IF($A158="N/A"," ",IF(PV=1,0,'Pricing Inputs'!Y193))</f>
        <v xml:space="preserve"> </v>
      </c>
      <c r="CX158" s="373" t="str">
        <f t="shared" si="213"/>
        <v xml:space="preserve"> </v>
      </c>
      <c r="CY158" s="417" t="str">
        <f>IF($A158="N/A"," ",(IF(MONTH(A158)&gt;=4,IF(MONTH(A158)&lt;=10,Inputs!$S$26,Inputs!$S$27),Inputs!$S$27))*$CX158)</f>
        <v xml:space="preserve"> </v>
      </c>
      <c r="CZ158" s="374" t="str">
        <f t="shared" si="261"/>
        <v xml:space="preserve"> </v>
      </c>
      <c r="DA158" s="446" t="str">
        <f t="shared" si="262"/>
        <v xml:space="preserve"> </v>
      </c>
      <c r="DB158" s="375" t="str">
        <f t="shared" si="263"/>
        <v xml:space="preserve"> </v>
      </c>
      <c r="DC158" s="375" t="str">
        <f t="shared" si="264"/>
        <v xml:space="preserve"> </v>
      </c>
      <c r="DD158" s="376" t="str">
        <f t="shared" si="265"/>
        <v xml:space="preserve"> </v>
      </c>
      <c r="DE158" s="377" t="str">
        <f t="shared" si="266"/>
        <v xml:space="preserve"> </v>
      </c>
      <c r="DF158" s="378" t="str">
        <f t="shared" si="267"/>
        <v xml:space="preserve"> </v>
      </c>
      <c r="DG158" s="379" t="str">
        <f t="shared" si="268"/>
        <v xml:space="preserve"> </v>
      </c>
      <c r="DH158" s="380" t="str">
        <f>IF($A158="N/A"," ",IF(Option=1,$D158*Inputs!$S$15*SUM(AS158:BA158),0))</f>
        <v xml:space="preserve"> </v>
      </c>
      <c r="DI158" s="381" t="str">
        <f>IF($A158="N/A"," ",IF(Option=1,$D158*Inputs!$S$16*SUM(AS158:BA158),0))</f>
        <v xml:space="preserve"> </v>
      </c>
      <c r="DJ158" s="463" t="str">
        <f t="shared" si="269"/>
        <v xml:space="preserve"> </v>
      </c>
      <c r="DK158" s="463" t="str">
        <f t="shared" si="270"/>
        <v xml:space="preserve"> </v>
      </c>
      <c r="DL158" s="463" t="str">
        <f t="shared" si="271"/>
        <v xml:space="preserve"> </v>
      </c>
      <c r="DM158" s="463" t="str">
        <f t="shared" si="272"/>
        <v xml:space="preserve"> </v>
      </c>
    </row>
    <row r="159" spans="1:117" x14ac:dyDescent="0.2">
      <c r="A159" s="343" t="str">
        <f>IF(A158="N/A","N/A",IF(EDATE(A158,1)&gt;Inputs!$S$5,"N/A",EDATE(A158,1)))</f>
        <v>N/A</v>
      </c>
      <c r="B159" s="344" t="str">
        <f t="shared" si="214"/>
        <v xml:space="preserve"> </v>
      </c>
      <c r="C159" s="345" t="str">
        <f t="shared" si="215"/>
        <v xml:space="preserve"> </v>
      </c>
      <c r="D159" s="346" t="str">
        <f t="shared" si="216"/>
        <v xml:space="preserve"> </v>
      </c>
      <c r="E159" s="347" t="str">
        <f t="shared" si="217"/>
        <v xml:space="preserve"> </v>
      </c>
      <c r="F159" s="348" t="str">
        <f t="shared" si="218"/>
        <v xml:space="preserve"> </v>
      </c>
      <c r="G159" s="348" t="str">
        <f>IF(A159="N/A"," ",Perstart/VLOOKUP(Dayrun,'Pricing Inputs'!$AQ$4:$AS$14,3)/(CY159/CX159))</f>
        <v xml:space="preserve"> </v>
      </c>
      <c r="H159" s="349" t="str">
        <f t="shared" si="219"/>
        <v xml:space="preserve"> </v>
      </c>
      <c r="I159" s="350" t="str">
        <f t="shared" si="220"/>
        <v xml:space="preserve"> </v>
      </c>
      <c r="J159" s="351" t="str">
        <f t="shared" si="221"/>
        <v xml:space="preserve"> </v>
      </c>
      <c r="K159" s="351" t="str">
        <f t="shared" si="222"/>
        <v xml:space="preserve"> </v>
      </c>
      <c r="L159" s="351" t="str">
        <f t="shared" si="223"/>
        <v xml:space="preserve"> </v>
      </c>
      <c r="M159" s="351" t="str">
        <f t="shared" si="224"/>
        <v xml:space="preserve"> </v>
      </c>
      <c r="N159" s="351" t="str">
        <f t="shared" si="225"/>
        <v xml:space="preserve"> </v>
      </c>
      <c r="O159" s="351" t="str">
        <f t="shared" si="226"/>
        <v xml:space="preserve"> </v>
      </c>
      <c r="P159" s="351" t="str">
        <f t="shared" si="227"/>
        <v xml:space="preserve"> </v>
      </c>
      <c r="Q159" s="352" t="str">
        <f t="shared" si="228"/>
        <v xml:space="preserve"> </v>
      </c>
      <c r="R159" s="353" t="str">
        <f t="shared" si="229"/>
        <v xml:space="preserve"> </v>
      </c>
      <c r="S159" s="347" t="str">
        <f t="shared" si="230"/>
        <v xml:space="preserve"> </v>
      </c>
      <c r="T159" s="347" t="str">
        <f t="shared" si="231"/>
        <v xml:space="preserve"> </v>
      </c>
      <c r="U159" s="347" t="str">
        <f t="shared" si="232"/>
        <v xml:space="preserve"> </v>
      </c>
      <c r="V159" s="347" t="str">
        <f t="shared" si="233"/>
        <v xml:space="preserve"> </v>
      </c>
      <c r="W159" s="347" t="str">
        <f t="shared" si="234"/>
        <v xml:space="preserve"> </v>
      </c>
      <c r="X159" s="347" t="str">
        <f t="shared" si="235"/>
        <v xml:space="preserve"> </v>
      </c>
      <c r="Y159" s="347" t="str">
        <f t="shared" si="236"/>
        <v xml:space="preserve"> </v>
      </c>
      <c r="Z159" s="354" t="str">
        <f t="shared" si="237"/>
        <v xml:space="preserve"> </v>
      </c>
      <c r="AA159" s="350" t="str">
        <f>IF($A159="N/A"," ",IF(Dayrun&gt;=3,(MAX(0,(_xll.xSPRDOPT(I159,($E159-'Pricing Inputs'!$X194*$D159),$CV159,0,($CN159+IF(Smile=TRUE,VLOOKUP(MAX(-5,$H159-I159),Volsmile,2),0)),$CT159,$CU159,($A159-DateToday)+15,ABS(Option-2),0)-R159))),0))</f>
        <v xml:space="preserve"> </v>
      </c>
      <c r="AB159" s="351" t="str">
        <f>IF($A159="N/A"," ",IF(Dayrun&gt;=6,MAX(0,(_xll.xSPRDOPT(J159,($E159-'Pricing Inputs'!$X194*$D159),$CV159,0,($CN159+IF(Smile=TRUE,VLOOKUP(MAX(-5,$H159-J159),Volsmile,2),0)),$CT159,$CU159,($A159-DateToday)+15,ABS(Option-2),0)-S159)),0))</f>
        <v xml:space="preserve"> </v>
      </c>
      <c r="AC159" s="351" t="str">
        <f>IF($A159="N/A"," ",IF(OR(Dayrun&lt;=2,Dayrun&gt;=9),IF(OffPeakEx=TRUE,MAX(0,(_xll.xSPRDOPT(K159,($E159-'Pricing Inputs'!$X194*$D159),$CV159,0,($CQ159+IF(Smile=TRUE,VLOOKUP(MAX(-5,$H159-K159),Volsmile,2),0)),$CT159,$CU159,($A159-DateToday)+15,ABS(Option-2),0)-T159)),0),0))</f>
        <v xml:space="preserve"> </v>
      </c>
      <c r="AD159" s="351" t="str">
        <f>IF($A159="N/A"," ",IF(OR(Dayrun=1,Dayrun=4,Dayrun=5,Dayrun=7,Dayrun=8,Dayrun=10,Dayrun=11),MAX(0,(_xll.xSPRDOPT(L159,($E159-'Pricing Inputs'!$X194*$D159),$CV159,0,($CQ159+IF(Smile=TRUE,VLOOKUP(MAX(-5,$H159-L159),Volsmile,2),0)),$CT159,$CU159,($A159-DateToday)+15,ABS(Option-2),0)-U159)),0))</f>
        <v xml:space="preserve"> </v>
      </c>
      <c r="AE159" s="351" t="str">
        <f>IF($A159="N/A"," ",IF(OR(Dayrun=1,Dayrun=7,Dayrun=8,Dayrun=10,Dayrun=11),MAX(0,(_xll.xSPRDOPT(M159,($E159-'Pricing Inputs'!$X194*$D159),$CV159,0,($CQ159+IF(Smile=TRUE,VLOOKUP(MAX(-5,$H159-M159),Volsmile,2),0)),$CT159,$CU159,($A159-DateToday)+15,ABS(Option-2),0)-V159)),0))</f>
        <v xml:space="preserve"> </v>
      </c>
      <c r="AF159" s="351" t="str">
        <f>IF($A159="N/A"," ",IF(OR(Dayrun&lt;=2,Dayrun&gt;=10),IF(OffPeakEx=TRUE,MAX(0,(_xll.xSPRDOPT(N159,($E159-'Pricing Inputs'!$X194*$D159),$CV159,0,($CQ159+IF(Smile=TRUE,VLOOKUP(MAX(-5,$H159-N159),Volsmile,2),0)),$CT159,$CU159,($A159-DateToday)+15,ABS(Option-2),0)-W159)),0),0))</f>
        <v xml:space="preserve"> </v>
      </c>
      <c r="AG159" s="351" t="str">
        <f>IF($A159="N/A"," ",IF(OR(Dayrun=1,Dayrun=5,Dayrun=8,Dayrun=11),MAX(0,(_xll.xSPRDOPT(O159,($E159-'Pricing Inputs'!$X194*$D159),$CV159,0,($CQ159+IF(Smile=TRUE,VLOOKUP(MAX(-5,$H159-O159),Volsmile,2),0)),$CT159,$CU159,($A159-DateToday)+15,ABS(Option-2),0)-X159)),0))</f>
        <v xml:space="preserve"> </v>
      </c>
      <c r="AH159" s="351" t="str">
        <f>IF($A159="N/A"," ",IF(OR(Dayrun=1,Dayrun=8,Dayrun=11),MAX(0,(_xll.xSPRDOPT(P159,($E159-'Pricing Inputs'!$X194*$D159),$CV159,0,($CQ159+IF(Smile=TRUE,VLOOKUP(MAX(-5,$H159-P159),Volsmile,2),0)),$CT159,$CU159,($A159-DateToday)+15,ABS(Option-2),0)-Y159)),0))</f>
        <v xml:space="preserve"> </v>
      </c>
      <c r="AI159" s="351" t="str">
        <f>IF($A159="N/A"," ",IF(OR(Dayrun&lt;=2,Dayrun&gt;=11),IF(OffPeakEx=TRUE,MAX(0,(_xll.xSPRDOPT(Q159,($E159-'Pricing Inputs'!$X194*$D159),$CV159,0,($CQ159+IF(Smile=TRUE,VLOOKUP(MAX(-5,$H159-Q159),Volsmile,2),0)),$CT159,$CU159,($A159-DateToday)+15,ABS(Option-2),0)-Z159)),0),0))</f>
        <v xml:space="preserve"> </v>
      </c>
      <c r="AJ159" s="355" t="str">
        <f t="shared" si="238"/>
        <v xml:space="preserve"> </v>
      </c>
      <c r="AK159" s="356" t="str">
        <f t="shared" si="239"/>
        <v xml:space="preserve"> </v>
      </c>
      <c r="AL159" s="356" t="str">
        <f t="shared" si="240"/>
        <v xml:space="preserve"> </v>
      </c>
      <c r="AM159" s="356" t="str">
        <f t="shared" si="241"/>
        <v xml:space="preserve"> </v>
      </c>
      <c r="AN159" s="356" t="str">
        <f t="shared" si="242"/>
        <v xml:space="preserve"> </v>
      </c>
      <c r="AO159" s="356" t="str">
        <f t="shared" si="243"/>
        <v xml:space="preserve"> </v>
      </c>
      <c r="AP159" s="356" t="str">
        <f t="shared" si="244"/>
        <v xml:space="preserve"> </v>
      </c>
      <c r="AQ159" s="356" t="str">
        <f t="shared" si="245"/>
        <v xml:space="preserve"> </v>
      </c>
      <c r="AR159" s="357" t="str">
        <f t="shared" si="246"/>
        <v xml:space="preserve"> </v>
      </c>
      <c r="AS159" s="364" t="str">
        <f t="shared" si="247"/>
        <v xml:space="preserve"> </v>
      </c>
      <c r="AT159" s="364" t="str">
        <f t="shared" si="248"/>
        <v xml:space="preserve"> </v>
      </c>
      <c r="AU159" s="364" t="str">
        <f t="shared" si="249"/>
        <v xml:space="preserve"> </v>
      </c>
      <c r="AV159" s="364" t="str">
        <f t="shared" si="250"/>
        <v xml:space="preserve"> </v>
      </c>
      <c r="AW159" s="364" t="str">
        <f t="shared" si="251"/>
        <v xml:space="preserve"> </v>
      </c>
      <c r="AX159" s="364" t="str">
        <f t="shared" si="252"/>
        <v xml:space="preserve"> </v>
      </c>
      <c r="AY159" s="364" t="str">
        <f t="shared" si="253"/>
        <v xml:space="preserve"> </v>
      </c>
      <c r="AZ159" s="364" t="str">
        <f t="shared" si="254"/>
        <v xml:space="preserve"> </v>
      </c>
      <c r="BA159" s="365" t="str">
        <f t="shared" si="255"/>
        <v xml:space="preserve"> </v>
      </c>
      <c r="BB159" s="461" t="str">
        <f>IF($A159="N/A"," ",IF(Dayrun&gt;=3,(MAX(0,(_xll.xSPRDOPT(I159,($E159-'Pricing Inputs'!$X194*$D159),$CV159,0,($CN159+IF(Smile=TRUE,VLOOKUP(MAX(-5,$H159-I159),Volsmile,2),0)),$CT159,$CU159,($A159-DateToday)+15,ABS(Option-2),1)*DE159*8))),0))</f>
        <v xml:space="preserve"> </v>
      </c>
      <c r="BC159" s="460" t="str">
        <f>IF($A159="N/A"," ",IF(Dayrun&gt;=6,MAX(0,(_xll.xSPRDOPT(J159,($E159-'Pricing Inputs'!$X194*$D159),$CV159,0,($CN159+IF(Smile=TRUE,VLOOKUP(MAX(-5,$H159-J159),Volsmile,2),0)),$CT159,$CU159,($A159-DateToday)+15,ABS(Option-2),1)*DE159*8)),0))</f>
        <v xml:space="preserve"> </v>
      </c>
      <c r="BD159" s="460" t="str">
        <f>IF($A159="N/A"," ",IF(OR(Dayrun&lt;=2,Dayrun&gt;=9),IF(OffPeakEx=TRUE,MAX(0,(_xll.xSPRDOPT(K159,($E159-'Pricing Inputs'!$X194*$D159),$CV159,0,($CQ159+IF(Smile=TRUE,VLOOKUP(MAX(-5,$H159-K159),Volsmile,2),0)),$CT159,$CU159,($A159-DateToday)+15,ABS(Option-2),1)*DE159*8)),0),0))</f>
        <v xml:space="preserve"> </v>
      </c>
      <c r="BE159" s="460" t="str">
        <f>IF($A159="N/A"," ",IF(OR(Dayrun=1,Dayrun=4,Dayrun=5,Dayrun=7,Dayrun=8,Dayrun=10,Dayrun=11),MAX(0,(_xll.xSPRDOPT(L159,($E159-'Pricing Inputs'!$X194*$D159),$CV159,0,($CQ159+IF(Smile=TRUE,VLOOKUP(MAX(-5,$H159-L159),Volsmile,2),0)),$CT159,$CU159,($A159-DateToday)+15,ABS(Option-2),1)*DF159*8)),0))</f>
        <v xml:space="preserve"> </v>
      </c>
      <c r="BF159" s="460" t="str">
        <f>IF($A159="N/A"," ",IF(OR(Dayrun=1,Dayrun=7,Dayrun=8,Dayrun=10,Dayrun=11),MAX(0,(_xll.xSPRDOPT(M159,($E159-'Pricing Inputs'!$X194*$D159),$CV159,0,($CQ159+IF(Smile=TRUE,VLOOKUP(MAX(-5,$H159-M159),Volsmile,2),0)),$CT159,$CU159,($A159-DateToday)+15,ABS(Option-2),1)*DF159*8)),0))</f>
        <v xml:space="preserve"> </v>
      </c>
      <c r="BG159" s="460" t="str">
        <f>IF($A159="N/A"," ",IF(OR(Dayrun&lt;=2,Dayrun&gt;=10),IF(OffPeakEx=TRUE,MAX(0,(_xll.xSPRDOPT(N159,($E159-'Pricing Inputs'!$X194*$D159),$CV159,0,($CQ159+IF(Smile=TRUE,VLOOKUP(MAX(-5,$H159-N159),Volsmile,2),0)),$CT159,$CU159,($A159-DateToday)+15,ABS(Option-2),1)*DF159*8)),0),0))</f>
        <v xml:space="preserve"> </v>
      </c>
      <c r="BH159" s="460" t="str">
        <f>IF($A159="N/A"," ",IF(OR(Dayrun=1,Dayrun=5,Dayrun=8,Dayrun=11),MAX(0,(_xll.xSPRDOPT(O159,($E159-'Pricing Inputs'!$X194*$D159),$CV159,0,($CQ159+IF(Smile=TRUE,VLOOKUP(MAX(-5,$H159-O159),Volsmile,2),0)),$CT159,$CU159,($A159-DateToday)+15,ABS(Option-2),1)*DG159*8)),0))</f>
        <v xml:space="preserve"> </v>
      </c>
      <c r="BI159" s="460" t="str">
        <f>IF($A159="N/A"," ",IF(OR(Dayrun=1,Dayrun=8,Dayrun=11),MAX(0,(_xll.xSPRDOPT(P159,($E159-'Pricing Inputs'!$X194*$D159),$CV159,0,($CQ159+IF(Smile=TRUE,VLOOKUP(MAX(-5,$H159-P159),Volsmile,2),0)),$CT159,$CU159,($A159-DateToday)+15,ABS(Option-2),1)*DG159*8)),0))</f>
        <v xml:space="preserve"> </v>
      </c>
      <c r="BJ159" s="462" t="str">
        <f>IF($A159="N/A"," ",IF(OR(Dayrun&lt;=2,Dayrun&gt;=11),IF(OffPeakEx=TRUE,MAX(0,(_xll.xSPRDOPT(Q159,($E159-'Pricing Inputs'!$X194*$D159),$CV159,0,($CQ159+IF(Smile=TRUE,VLOOKUP(MAX(-5,$H159-Q159),Volsmile,2),0)),$CT159,$CU159,($A159-DateToday)+15,ABS(Option-2),1)*DG159*8)),0),0))</f>
        <v xml:space="preserve"> </v>
      </c>
      <c r="BK159" s="358" t="str">
        <f t="shared" si="182"/>
        <v xml:space="preserve"> </v>
      </c>
      <c r="BL159" s="359" t="str">
        <f t="shared" si="183"/>
        <v xml:space="preserve"> </v>
      </c>
      <c r="BM159" s="359" t="str">
        <f t="shared" si="184"/>
        <v xml:space="preserve"> </v>
      </c>
      <c r="BN159" s="359" t="str">
        <f t="shared" si="185"/>
        <v xml:space="preserve"> </v>
      </c>
      <c r="BO159" s="359" t="str">
        <f t="shared" si="186"/>
        <v xml:space="preserve"> </v>
      </c>
      <c r="BP159" s="359" t="str">
        <f t="shared" si="187"/>
        <v xml:space="preserve"> </v>
      </c>
      <c r="BQ159" s="359" t="str">
        <f t="shared" si="188"/>
        <v xml:space="preserve"> </v>
      </c>
      <c r="BR159" s="359" t="str">
        <f t="shared" si="189"/>
        <v xml:space="preserve"> </v>
      </c>
      <c r="BS159" s="360" t="str">
        <f t="shared" si="190"/>
        <v xml:space="preserve"> </v>
      </c>
      <c r="BT159" s="361" t="str">
        <f t="shared" si="191"/>
        <v xml:space="preserve"> </v>
      </c>
      <c r="BU159" s="362" t="str">
        <f t="shared" si="192"/>
        <v xml:space="preserve"> </v>
      </c>
      <c r="BV159" s="362" t="str">
        <f t="shared" si="193"/>
        <v xml:space="preserve"> </v>
      </c>
      <c r="BW159" s="362" t="str">
        <f t="shared" si="194"/>
        <v xml:space="preserve"> </v>
      </c>
      <c r="BX159" s="362" t="str">
        <f t="shared" si="195"/>
        <v xml:space="preserve"> </v>
      </c>
      <c r="BY159" s="362" t="str">
        <f t="shared" si="196"/>
        <v xml:space="preserve"> </v>
      </c>
      <c r="BZ159" s="362" t="str">
        <f t="shared" si="197"/>
        <v xml:space="preserve"> </v>
      </c>
      <c r="CA159" s="362" t="str">
        <f t="shared" si="198"/>
        <v xml:space="preserve"> </v>
      </c>
      <c r="CB159" s="363" t="str">
        <f t="shared" si="199"/>
        <v xml:space="preserve"> </v>
      </c>
      <c r="CC159" s="366" t="str">
        <f t="shared" si="200"/>
        <v xml:space="preserve"> </v>
      </c>
      <c r="CD159" s="367" t="str">
        <f t="shared" si="201"/>
        <v xml:space="preserve"> </v>
      </c>
      <c r="CE159" s="367" t="str">
        <f t="shared" si="202"/>
        <v xml:space="preserve"> </v>
      </c>
      <c r="CF159" s="367" t="str">
        <f t="shared" si="203"/>
        <v xml:space="preserve"> </v>
      </c>
      <c r="CG159" s="367" t="str">
        <f t="shared" si="204"/>
        <v xml:space="preserve"> </v>
      </c>
      <c r="CH159" s="367" t="str">
        <f t="shared" si="205"/>
        <v xml:space="preserve"> </v>
      </c>
      <c r="CI159" s="367" t="str">
        <f t="shared" si="206"/>
        <v xml:space="preserve"> </v>
      </c>
      <c r="CJ159" s="367" t="str">
        <f t="shared" si="207"/>
        <v xml:space="preserve"> </v>
      </c>
      <c r="CK159" s="368" t="str">
        <f t="shared" si="208"/>
        <v xml:space="preserve"> </v>
      </c>
      <c r="CL159" s="369" t="str">
        <f t="shared" si="209"/>
        <v xml:space="preserve"> </v>
      </c>
      <c r="CM159" s="370" t="str">
        <f t="shared" si="256"/>
        <v xml:space="preserve"> </v>
      </c>
      <c r="CN159" s="370" t="str">
        <f t="shared" si="257"/>
        <v xml:space="preserve"> </v>
      </c>
      <c r="CO159" s="370" t="str">
        <f t="shared" si="258"/>
        <v xml:space="preserve"> </v>
      </c>
      <c r="CP159" s="370" t="str">
        <f t="shared" si="259"/>
        <v xml:space="preserve"> </v>
      </c>
      <c r="CQ159" s="370" t="str">
        <f t="shared" si="260"/>
        <v xml:space="preserve"> </v>
      </c>
      <c r="CR159" s="370" t="str">
        <f t="shared" si="210"/>
        <v xml:space="preserve"> </v>
      </c>
      <c r="CS159" s="370" t="str">
        <f t="shared" si="211"/>
        <v xml:space="preserve"> </v>
      </c>
      <c r="CT159" s="370" t="str">
        <f t="shared" si="212"/>
        <v xml:space="preserve"> </v>
      </c>
      <c r="CU159" s="370" t="str">
        <f>IF($A159="N/A"," ",IF('Pricing Inputs'!$AR$23=TRUE,Inputs!$S$22,VLOOKUP($A159,CorrelationTable,2,FALSE)))</f>
        <v xml:space="preserve"> </v>
      </c>
      <c r="CV159" s="371" t="str">
        <f>IF($A159="N/A"," ",F159+G159+(D159*('Pricing Inputs'!X194)))</f>
        <v xml:space="preserve"> </v>
      </c>
      <c r="CW159" s="372" t="str">
        <f>IF($A159="N/A"," ",IF(PV=1,0,'Pricing Inputs'!Y194))</f>
        <v xml:space="preserve"> </v>
      </c>
      <c r="CX159" s="373" t="str">
        <f t="shared" si="213"/>
        <v xml:space="preserve"> </v>
      </c>
      <c r="CY159" s="417" t="str">
        <f>IF($A159="N/A"," ",(IF(MONTH(A159)&gt;=4,IF(MONTH(A159)&lt;=10,Inputs!$S$26,Inputs!$S$27),Inputs!$S$27))*$CX159)</f>
        <v xml:space="preserve"> </v>
      </c>
      <c r="CZ159" s="374" t="str">
        <f t="shared" si="261"/>
        <v xml:space="preserve"> </v>
      </c>
      <c r="DA159" s="446" t="str">
        <f t="shared" si="262"/>
        <v xml:space="preserve"> </v>
      </c>
      <c r="DB159" s="375" t="str">
        <f t="shared" si="263"/>
        <v xml:space="preserve"> </v>
      </c>
      <c r="DC159" s="375" t="str">
        <f t="shared" si="264"/>
        <v xml:space="preserve"> </v>
      </c>
      <c r="DD159" s="376" t="str">
        <f t="shared" si="265"/>
        <v xml:space="preserve"> </v>
      </c>
      <c r="DE159" s="377" t="str">
        <f t="shared" si="266"/>
        <v xml:space="preserve"> </v>
      </c>
      <c r="DF159" s="378" t="str">
        <f t="shared" si="267"/>
        <v xml:space="preserve"> </v>
      </c>
      <c r="DG159" s="379" t="str">
        <f t="shared" si="268"/>
        <v xml:space="preserve"> </v>
      </c>
      <c r="DH159" s="380" t="str">
        <f>IF($A159="N/A"," ",IF(Option=1,$D159*Inputs!$S$15*SUM(AS159:BA159),0))</f>
        <v xml:space="preserve"> </v>
      </c>
      <c r="DI159" s="381" t="str">
        <f>IF($A159="N/A"," ",IF(Option=1,$D159*Inputs!$S$16*SUM(AS159:BA159),0))</f>
        <v xml:space="preserve"> </v>
      </c>
      <c r="DJ159" s="463" t="str">
        <f t="shared" si="269"/>
        <v xml:space="preserve"> </v>
      </c>
      <c r="DK159" s="463" t="str">
        <f t="shared" si="270"/>
        <v xml:space="preserve"> </v>
      </c>
      <c r="DL159" s="463" t="str">
        <f t="shared" si="271"/>
        <v xml:space="preserve"> </v>
      </c>
      <c r="DM159" s="463" t="str">
        <f t="shared" si="272"/>
        <v xml:space="preserve"> </v>
      </c>
    </row>
    <row r="160" spans="1:117" x14ac:dyDescent="0.2">
      <c r="A160" s="343" t="str">
        <f>IF(A159="N/A","N/A",IF(EDATE(A159,1)&gt;Inputs!$S$5,"N/A",EDATE(A159,1)))</f>
        <v>N/A</v>
      </c>
      <c r="B160" s="344" t="str">
        <f t="shared" si="214"/>
        <v xml:space="preserve"> </v>
      </c>
      <c r="C160" s="345" t="str">
        <f t="shared" si="215"/>
        <v xml:space="preserve"> </v>
      </c>
      <c r="D160" s="346" t="str">
        <f t="shared" si="216"/>
        <v xml:space="preserve"> </v>
      </c>
      <c r="E160" s="347" t="str">
        <f t="shared" si="217"/>
        <v xml:space="preserve"> </v>
      </c>
      <c r="F160" s="348" t="str">
        <f t="shared" si="218"/>
        <v xml:space="preserve"> </v>
      </c>
      <c r="G160" s="348" t="str">
        <f>IF(A160="N/A"," ",Perstart/VLOOKUP(Dayrun,'Pricing Inputs'!$AQ$4:$AS$14,3)/(CY160/CX160))</f>
        <v xml:space="preserve"> </v>
      </c>
      <c r="H160" s="349" t="str">
        <f t="shared" si="219"/>
        <v xml:space="preserve"> </v>
      </c>
      <c r="I160" s="350" t="str">
        <f t="shared" si="220"/>
        <v xml:space="preserve"> </v>
      </c>
      <c r="J160" s="351" t="str">
        <f t="shared" si="221"/>
        <v xml:space="preserve"> </v>
      </c>
      <c r="K160" s="351" t="str">
        <f t="shared" si="222"/>
        <v xml:space="preserve"> </v>
      </c>
      <c r="L160" s="351" t="str">
        <f t="shared" si="223"/>
        <v xml:space="preserve"> </v>
      </c>
      <c r="M160" s="351" t="str">
        <f t="shared" si="224"/>
        <v xml:space="preserve"> </v>
      </c>
      <c r="N160" s="351" t="str">
        <f t="shared" si="225"/>
        <v xml:space="preserve"> </v>
      </c>
      <c r="O160" s="351" t="str">
        <f t="shared" si="226"/>
        <v xml:space="preserve"> </v>
      </c>
      <c r="P160" s="351" t="str">
        <f t="shared" si="227"/>
        <v xml:space="preserve"> </v>
      </c>
      <c r="Q160" s="352" t="str">
        <f t="shared" si="228"/>
        <v xml:space="preserve"> </v>
      </c>
      <c r="R160" s="353" t="str">
        <f t="shared" si="229"/>
        <v xml:space="preserve"> </v>
      </c>
      <c r="S160" s="347" t="str">
        <f t="shared" si="230"/>
        <v xml:space="preserve"> </v>
      </c>
      <c r="T160" s="347" t="str">
        <f t="shared" si="231"/>
        <v xml:space="preserve"> </v>
      </c>
      <c r="U160" s="347" t="str">
        <f t="shared" si="232"/>
        <v xml:space="preserve"> </v>
      </c>
      <c r="V160" s="347" t="str">
        <f t="shared" si="233"/>
        <v xml:space="preserve"> </v>
      </c>
      <c r="W160" s="347" t="str">
        <f t="shared" si="234"/>
        <v xml:space="preserve"> </v>
      </c>
      <c r="X160" s="347" t="str">
        <f t="shared" si="235"/>
        <v xml:space="preserve"> </v>
      </c>
      <c r="Y160" s="347" t="str">
        <f t="shared" si="236"/>
        <v xml:space="preserve"> </v>
      </c>
      <c r="Z160" s="354" t="str">
        <f t="shared" si="237"/>
        <v xml:space="preserve"> </v>
      </c>
      <c r="AA160" s="350" t="str">
        <f>IF($A160="N/A"," ",IF(Dayrun&gt;=3,(MAX(0,(_xll.xSPRDOPT(I160,($E160-'Pricing Inputs'!$X195*$D160),$CV160,0,($CN160+IF(Smile=TRUE,VLOOKUP(MAX(-5,$H160-I160),Volsmile,2),0)),$CT160,$CU160,($A160-DateToday)+15,ABS(Option-2),0)-R160))),0))</f>
        <v xml:space="preserve"> </v>
      </c>
      <c r="AB160" s="351" t="str">
        <f>IF($A160="N/A"," ",IF(Dayrun&gt;=6,MAX(0,(_xll.xSPRDOPT(J160,($E160-'Pricing Inputs'!$X195*$D160),$CV160,0,($CN160+IF(Smile=TRUE,VLOOKUP(MAX(-5,$H160-J160),Volsmile,2),0)),$CT160,$CU160,($A160-DateToday)+15,ABS(Option-2),0)-S160)),0))</f>
        <v xml:space="preserve"> </v>
      </c>
      <c r="AC160" s="351" t="str">
        <f>IF($A160="N/A"," ",IF(OR(Dayrun&lt;=2,Dayrun&gt;=9),IF(OffPeakEx=TRUE,MAX(0,(_xll.xSPRDOPT(K160,($E160-'Pricing Inputs'!$X195*$D160),$CV160,0,($CQ160+IF(Smile=TRUE,VLOOKUP(MAX(-5,$H160-K160),Volsmile,2),0)),$CT160,$CU160,($A160-DateToday)+15,ABS(Option-2),0)-T160)),0),0))</f>
        <v xml:space="preserve"> </v>
      </c>
      <c r="AD160" s="351" t="str">
        <f>IF($A160="N/A"," ",IF(OR(Dayrun=1,Dayrun=4,Dayrun=5,Dayrun=7,Dayrun=8,Dayrun=10,Dayrun=11),MAX(0,(_xll.xSPRDOPT(L160,($E160-'Pricing Inputs'!$X195*$D160),$CV160,0,($CQ160+IF(Smile=TRUE,VLOOKUP(MAX(-5,$H160-L160),Volsmile,2),0)),$CT160,$CU160,($A160-DateToday)+15,ABS(Option-2),0)-U160)),0))</f>
        <v xml:space="preserve"> </v>
      </c>
      <c r="AE160" s="351" t="str">
        <f>IF($A160="N/A"," ",IF(OR(Dayrun=1,Dayrun=7,Dayrun=8,Dayrun=10,Dayrun=11),MAX(0,(_xll.xSPRDOPT(M160,($E160-'Pricing Inputs'!$X195*$D160),$CV160,0,($CQ160+IF(Smile=TRUE,VLOOKUP(MAX(-5,$H160-M160),Volsmile,2),0)),$CT160,$CU160,($A160-DateToday)+15,ABS(Option-2),0)-V160)),0))</f>
        <v xml:space="preserve"> </v>
      </c>
      <c r="AF160" s="351" t="str">
        <f>IF($A160="N/A"," ",IF(OR(Dayrun&lt;=2,Dayrun&gt;=10),IF(OffPeakEx=TRUE,MAX(0,(_xll.xSPRDOPT(N160,($E160-'Pricing Inputs'!$X195*$D160),$CV160,0,($CQ160+IF(Smile=TRUE,VLOOKUP(MAX(-5,$H160-N160),Volsmile,2),0)),$CT160,$CU160,($A160-DateToday)+15,ABS(Option-2),0)-W160)),0),0))</f>
        <v xml:space="preserve"> </v>
      </c>
      <c r="AG160" s="351" t="str">
        <f>IF($A160="N/A"," ",IF(OR(Dayrun=1,Dayrun=5,Dayrun=8,Dayrun=11),MAX(0,(_xll.xSPRDOPT(O160,($E160-'Pricing Inputs'!$X195*$D160),$CV160,0,($CQ160+IF(Smile=TRUE,VLOOKUP(MAX(-5,$H160-O160),Volsmile,2),0)),$CT160,$CU160,($A160-DateToday)+15,ABS(Option-2),0)-X160)),0))</f>
        <v xml:space="preserve"> </v>
      </c>
      <c r="AH160" s="351" t="str">
        <f>IF($A160="N/A"," ",IF(OR(Dayrun=1,Dayrun=8,Dayrun=11),MAX(0,(_xll.xSPRDOPT(P160,($E160-'Pricing Inputs'!$X195*$D160),$CV160,0,($CQ160+IF(Smile=TRUE,VLOOKUP(MAX(-5,$H160-P160),Volsmile,2),0)),$CT160,$CU160,($A160-DateToday)+15,ABS(Option-2),0)-Y160)),0))</f>
        <v xml:space="preserve"> </v>
      </c>
      <c r="AI160" s="351" t="str">
        <f>IF($A160="N/A"," ",IF(OR(Dayrun&lt;=2,Dayrun&gt;=11),IF(OffPeakEx=TRUE,MAX(0,(_xll.xSPRDOPT(Q160,($E160-'Pricing Inputs'!$X195*$D160),$CV160,0,($CQ160+IF(Smile=TRUE,VLOOKUP(MAX(-5,$H160-Q160),Volsmile,2),0)),$CT160,$CU160,($A160-DateToday)+15,ABS(Option-2),0)-Z160)),0),0))</f>
        <v xml:space="preserve"> </v>
      </c>
      <c r="AJ160" s="355" t="str">
        <f t="shared" si="238"/>
        <v xml:space="preserve"> </v>
      </c>
      <c r="AK160" s="356" t="str">
        <f t="shared" si="239"/>
        <v xml:space="preserve"> </v>
      </c>
      <c r="AL160" s="356" t="str">
        <f t="shared" si="240"/>
        <v xml:space="preserve"> </v>
      </c>
      <c r="AM160" s="356" t="str">
        <f t="shared" si="241"/>
        <v xml:space="preserve"> </v>
      </c>
      <c r="AN160" s="356" t="str">
        <f t="shared" si="242"/>
        <v xml:space="preserve"> </v>
      </c>
      <c r="AO160" s="356" t="str">
        <f t="shared" si="243"/>
        <v xml:space="preserve"> </v>
      </c>
      <c r="AP160" s="356" t="str">
        <f t="shared" si="244"/>
        <v xml:space="preserve"> </v>
      </c>
      <c r="AQ160" s="356" t="str">
        <f t="shared" si="245"/>
        <v xml:space="preserve"> </v>
      </c>
      <c r="AR160" s="357" t="str">
        <f t="shared" si="246"/>
        <v xml:space="preserve"> </v>
      </c>
      <c r="AS160" s="364" t="str">
        <f t="shared" si="247"/>
        <v xml:space="preserve"> </v>
      </c>
      <c r="AT160" s="364" t="str">
        <f t="shared" si="248"/>
        <v xml:space="preserve"> </v>
      </c>
      <c r="AU160" s="364" t="str">
        <f t="shared" si="249"/>
        <v xml:space="preserve"> </v>
      </c>
      <c r="AV160" s="364" t="str">
        <f t="shared" si="250"/>
        <v xml:space="preserve"> </v>
      </c>
      <c r="AW160" s="364" t="str">
        <f t="shared" si="251"/>
        <v xml:space="preserve"> </v>
      </c>
      <c r="AX160" s="364" t="str">
        <f t="shared" si="252"/>
        <v xml:space="preserve"> </v>
      </c>
      <c r="AY160" s="364" t="str">
        <f t="shared" si="253"/>
        <v xml:space="preserve"> </v>
      </c>
      <c r="AZ160" s="364" t="str">
        <f t="shared" si="254"/>
        <v xml:space="preserve"> </v>
      </c>
      <c r="BA160" s="365" t="str">
        <f t="shared" si="255"/>
        <v xml:space="preserve"> </v>
      </c>
      <c r="BB160" s="461" t="str">
        <f>IF($A160="N/A"," ",IF(Dayrun&gt;=3,(MAX(0,(_xll.xSPRDOPT(I160,($E160-'Pricing Inputs'!$X195*$D160),$CV160,0,($CN160+IF(Smile=TRUE,VLOOKUP(MAX(-5,$H160-I160),Volsmile,2),0)),$CT160,$CU160,($A160-DateToday)+15,ABS(Option-2),1)*DE160*8))),0))</f>
        <v xml:space="preserve"> </v>
      </c>
      <c r="BC160" s="460" t="str">
        <f>IF($A160="N/A"," ",IF(Dayrun&gt;=6,MAX(0,(_xll.xSPRDOPT(J160,($E160-'Pricing Inputs'!$X195*$D160),$CV160,0,($CN160+IF(Smile=TRUE,VLOOKUP(MAX(-5,$H160-J160),Volsmile,2),0)),$CT160,$CU160,($A160-DateToday)+15,ABS(Option-2),1)*DE160*8)),0))</f>
        <v xml:space="preserve"> </v>
      </c>
      <c r="BD160" s="460" t="str">
        <f>IF($A160="N/A"," ",IF(OR(Dayrun&lt;=2,Dayrun&gt;=9),IF(OffPeakEx=TRUE,MAX(0,(_xll.xSPRDOPT(K160,($E160-'Pricing Inputs'!$X195*$D160),$CV160,0,($CQ160+IF(Smile=TRUE,VLOOKUP(MAX(-5,$H160-K160),Volsmile,2),0)),$CT160,$CU160,($A160-DateToday)+15,ABS(Option-2),1)*DE160*8)),0),0))</f>
        <v xml:space="preserve"> </v>
      </c>
      <c r="BE160" s="460" t="str">
        <f>IF($A160="N/A"," ",IF(OR(Dayrun=1,Dayrun=4,Dayrun=5,Dayrun=7,Dayrun=8,Dayrun=10,Dayrun=11),MAX(0,(_xll.xSPRDOPT(L160,($E160-'Pricing Inputs'!$X195*$D160),$CV160,0,($CQ160+IF(Smile=TRUE,VLOOKUP(MAX(-5,$H160-L160),Volsmile,2),0)),$CT160,$CU160,($A160-DateToday)+15,ABS(Option-2),1)*DF160*8)),0))</f>
        <v xml:space="preserve"> </v>
      </c>
      <c r="BF160" s="460" t="str">
        <f>IF($A160="N/A"," ",IF(OR(Dayrun=1,Dayrun=7,Dayrun=8,Dayrun=10,Dayrun=11),MAX(0,(_xll.xSPRDOPT(M160,($E160-'Pricing Inputs'!$X195*$D160),$CV160,0,($CQ160+IF(Smile=TRUE,VLOOKUP(MAX(-5,$H160-M160),Volsmile,2),0)),$CT160,$CU160,($A160-DateToday)+15,ABS(Option-2),1)*DF160*8)),0))</f>
        <v xml:space="preserve"> </v>
      </c>
      <c r="BG160" s="460" t="str">
        <f>IF($A160="N/A"," ",IF(OR(Dayrun&lt;=2,Dayrun&gt;=10),IF(OffPeakEx=TRUE,MAX(0,(_xll.xSPRDOPT(N160,($E160-'Pricing Inputs'!$X195*$D160),$CV160,0,($CQ160+IF(Smile=TRUE,VLOOKUP(MAX(-5,$H160-N160),Volsmile,2),0)),$CT160,$CU160,($A160-DateToday)+15,ABS(Option-2),1)*DF160*8)),0),0))</f>
        <v xml:space="preserve"> </v>
      </c>
      <c r="BH160" s="460" t="str">
        <f>IF($A160="N/A"," ",IF(OR(Dayrun=1,Dayrun=5,Dayrun=8,Dayrun=11),MAX(0,(_xll.xSPRDOPT(O160,($E160-'Pricing Inputs'!$X195*$D160),$CV160,0,($CQ160+IF(Smile=TRUE,VLOOKUP(MAX(-5,$H160-O160),Volsmile,2),0)),$CT160,$CU160,($A160-DateToday)+15,ABS(Option-2),1)*DG160*8)),0))</f>
        <v xml:space="preserve"> </v>
      </c>
      <c r="BI160" s="460" t="str">
        <f>IF($A160="N/A"," ",IF(OR(Dayrun=1,Dayrun=8,Dayrun=11),MAX(0,(_xll.xSPRDOPT(P160,($E160-'Pricing Inputs'!$X195*$D160),$CV160,0,($CQ160+IF(Smile=TRUE,VLOOKUP(MAX(-5,$H160-P160),Volsmile,2),0)),$CT160,$CU160,($A160-DateToday)+15,ABS(Option-2),1)*DG160*8)),0))</f>
        <v xml:space="preserve"> </v>
      </c>
      <c r="BJ160" s="462" t="str">
        <f>IF($A160="N/A"," ",IF(OR(Dayrun&lt;=2,Dayrun&gt;=11),IF(OffPeakEx=TRUE,MAX(0,(_xll.xSPRDOPT(Q160,($E160-'Pricing Inputs'!$X195*$D160),$CV160,0,($CQ160+IF(Smile=TRUE,VLOOKUP(MAX(-5,$H160-Q160),Volsmile,2),0)),$CT160,$CU160,($A160-DateToday)+15,ABS(Option-2),1)*DG160*8)),0),0))</f>
        <v xml:space="preserve"> </v>
      </c>
      <c r="BK160" s="358" t="str">
        <f t="shared" si="182"/>
        <v xml:space="preserve"> </v>
      </c>
      <c r="BL160" s="359" t="str">
        <f t="shared" si="183"/>
        <v xml:space="preserve"> </v>
      </c>
      <c r="BM160" s="359" t="str">
        <f t="shared" si="184"/>
        <v xml:space="preserve"> </v>
      </c>
      <c r="BN160" s="359" t="str">
        <f t="shared" si="185"/>
        <v xml:space="preserve"> </v>
      </c>
      <c r="BO160" s="359" t="str">
        <f t="shared" si="186"/>
        <v xml:space="preserve"> </v>
      </c>
      <c r="BP160" s="359" t="str">
        <f t="shared" si="187"/>
        <v xml:space="preserve"> </v>
      </c>
      <c r="BQ160" s="359" t="str">
        <f t="shared" si="188"/>
        <v xml:space="preserve"> </v>
      </c>
      <c r="BR160" s="359" t="str">
        <f t="shared" si="189"/>
        <v xml:space="preserve"> </v>
      </c>
      <c r="BS160" s="360" t="str">
        <f t="shared" si="190"/>
        <v xml:space="preserve"> </v>
      </c>
      <c r="BT160" s="361" t="str">
        <f t="shared" si="191"/>
        <v xml:space="preserve"> </v>
      </c>
      <c r="BU160" s="362" t="str">
        <f t="shared" si="192"/>
        <v xml:space="preserve"> </v>
      </c>
      <c r="BV160" s="362" t="str">
        <f t="shared" si="193"/>
        <v xml:space="preserve"> </v>
      </c>
      <c r="BW160" s="362" t="str">
        <f t="shared" si="194"/>
        <v xml:space="preserve"> </v>
      </c>
      <c r="BX160" s="362" t="str">
        <f t="shared" si="195"/>
        <v xml:space="preserve"> </v>
      </c>
      <c r="BY160" s="362" t="str">
        <f t="shared" si="196"/>
        <v xml:space="preserve"> </v>
      </c>
      <c r="BZ160" s="362" t="str">
        <f t="shared" si="197"/>
        <v xml:space="preserve"> </v>
      </c>
      <c r="CA160" s="362" t="str">
        <f t="shared" si="198"/>
        <v xml:space="preserve"> </v>
      </c>
      <c r="CB160" s="363" t="str">
        <f t="shared" si="199"/>
        <v xml:space="preserve"> </v>
      </c>
      <c r="CC160" s="366" t="str">
        <f t="shared" si="200"/>
        <v xml:space="preserve"> </v>
      </c>
      <c r="CD160" s="367" t="str">
        <f t="shared" si="201"/>
        <v xml:space="preserve"> </v>
      </c>
      <c r="CE160" s="367" t="str">
        <f t="shared" si="202"/>
        <v xml:space="preserve"> </v>
      </c>
      <c r="CF160" s="367" t="str">
        <f t="shared" si="203"/>
        <v xml:space="preserve"> </v>
      </c>
      <c r="CG160" s="367" t="str">
        <f t="shared" si="204"/>
        <v xml:space="preserve"> </v>
      </c>
      <c r="CH160" s="367" t="str">
        <f t="shared" si="205"/>
        <v xml:space="preserve"> </v>
      </c>
      <c r="CI160" s="367" t="str">
        <f t="shared" si="206"/>
        <v xml:space="preserve"> </v>
      </c>
      <c r="CJ160" s="367" t="str">
        <f t="shared" si="207"/>
        <v xml:space="preserve"> </v>
      </c>
      <c r="CK160" s="368" t="str">
        <f t="shared" si="208"/>
        <v xml:space="preserve"> </v>
      </c>
      <c r="CL160" s="369" t="str">
        <f t="shared" si="209"/>
        <v xml:space="preserve"> </v>
      </c>
      <c r="CM160" s="370" t="str">
        <f t="shared" si="256"/>
        <v xml:space="preserve"> </v>
      </c>
      <c r="CN160" s="370" t="str">
        <f t="shared" si="257"/>
        <v xml:space="preserve"> </v>
      </c>
      <c r="CO160" s="370" t="str">
        <f t="shared" si="258"/>
        <v xml:space="preserve"> </v>
      </c>
      <c r="CP160" s="370" t="str">
        <f t="shared" si="259"/>
        <v xml:space="preserve"> </v>
      </c>
      <c r="CQ160" s="370" t="str">
        <f t="shared" si="260"/>
        <v xml:space="preserve"> </v>
      </c>
      <c r="CR160" s="370" t="str">
        <f t="shared" si="210"/>
        <v xml:space="preserve"> </v>
      </c>
      <c r="CS160" s="370" t="str">
        <f t="shared" si="211"/>
        <v xml:space="preserve"> </v>
      </c>
      <c r="CT160" s="370" t="str">
        <f t="shared" si="212"/>
        <v xml:space="preserve"> </v>
      </c>
      <c r="CU160" s="370" t="str">
        <f>IF($A160="N/A"," ",IF('Pricing Inputs'!$AR$23=TRUE,Inputs!$S$22,VLOOKUP($A160,CorrelationTable,2,FALSE)))</f>
        <v xml:space="preserve"> </v>
      </c>
      <c r="CV160" s="371" t="str">
        <f>IF($A160="N/A"," ",F160+G160+(D160*('Pricing Inputs'!X195)))</f>
        <v xml:space="preserve"> </v>
      </c>
      <c r="CW160" s="372" t="str">
        <f>IF($A160="N/A"," ",IF(PV=1,0,'Pricing Inputs'!Y195))</f>
        <v xml:space="preserve"> </v>
      </c>
      <c r="CX160" s="373" t="str">
        <f t="shared" si="213"/>
        <v xml:space="preserve"> </v>
      </c>
      <c r="CY160" s="417" t="str">
        <f>IF($A160="N/A"," ",(IF(MONTH(A160)&gt;=4,IF(MONTH(A160)&lt;=10,Inputs!$S$26,Inputs!$S$27),Inputs!$S$27))*$CX160)</f>
        <v xml:space="preserve"> </v>
      </c>
      <c r="CZ160" s="374" t="str">
        <f t="shared" si="261"/>
        <v xml:space="preserve"> </v>
      </c>
      <c r="DA160" s="446" t="str">
        <f t="shared" si="262"/>
        <v xml:space="preserve"> </v>
      </c>
      <c r="DB160" s="375" t="str">
        <f t="shared" si="263"/>
        <v xml:space="preserve"> </v>
      </c>
      <c r="DC160" s="375" t="str">
        <f t="shared" si="264"/>
        <v xml:space="preserve"> </v>
      </c>
      <c r="DD160" s="376" t="str">
        <f t="shared" si="265"/>
        <v xml:space="preserve"> </v>
      </c>
      <c r="DE160" s="377" t="str">
        <f t="shared" si="266"/>
        <v xml:space="preserve"> </v>
      </c>
      <c r="DF160" s="378" t="str">
        <f t="shared" si="267"/>
        <v xml:space="preserve"> </v>
      </c>
      <c r="DG160" s="379" t="str">
        <f t="shared" si="268"/>
        <v xml:space="preserve"> </v>
      </c>
      <c r="DH160" s="380" t="str">
        <f>IF($A160="N/A"," ",IF(Option=1,$D160*Inputs!$S$15*SUM(AS160:BA160),0))</f>
        <v xml:space="preserve"> </v>
      </c>
      <c r="DI160" s="381" t="str">
        <f>IF($A160="N/A"," ",IF(Option=1,$D160*Inputs!$S$16*SUM(AS160:BA160),0))</f>
        <v xml:space="preserve"> </v>
      </c>
      <c r="DJ160" s="463" t="str">
        <f t="shared" si="269"/>
        <v xml:space="preserve"> </v>
      </c>
      <c r="DK160" s="463" t="str">
        <f t="shared" si="270"/>
        <v xml:space="preserve"> </v>
      </c>
      <c r="DL160" s="463" t="str">
        <f t="shared" si="271"/>
        <v xml:space="preserve"> </v>
      </c>
      <c r="DM160" s="463" t="str">
        <f t="shared" si="272"/>
        <v xml:space="preserve"> </v>
      </c>
    </row>
    <row r="161" spans="1:117" x14ac:dyDescent="0.2">
      <c r="A161" s="343" t="str">
        <f>IF(A160="N/A","N/A",IF(EDATE(A160,1)&gt;Inputs!$S$5,"N/A",EDATE(A160,1)))</f>
        <v>N/A</v>
      </c>
      <c r="B161" s="344" t="str">
        <f t="shared" si="214"/>
        <v xml:space="preserve"> </v>
      </c>
      <c r="C161" s="345" t="str">
        <f t="shared" si="215"/>
        <v xml:space="preserve"> </v>
      </c>
      <c r="D161" s="346" t="str">
        <f t="shared" si="216"/>
        <v xml:space="preserve"> </v>
      </c>
      <c r="E161" s="347" t="str">
        <f t="shared" si="217"/>
        <v xml:space="preserve"> </v>
      </c>
      <c r="F161" s="348" t="str">
        <f t="shared" si="218"/>
        <v xml:space="preserve"> </v>
      </c>
      <c r="G161" s="348" t="str">
        <f>IF(A161="N/A"," ",Perstart/VLOOKUP(Dayrun,'Pricing Inputs'!$AQ$4:$AS$14,3)/(CY161/CX161))</f>
        <v xml:space="preserve"> </v>
      </c>
      <c r="H161" s="349" t="str">
        <f t="shared" si="219"/>
        <v xml:space="preserve"> </v>
      </c>
      <c r="I161" s="350" t="str">
        <f t="shared" si="220"/>
        <v xml:space="preserve"> </v>
      </c>
      <c r="J161" s="351" t="str">
        <f t="shared" si="221"/>
        <v xml:space="preserve"> </v>
      </c>
      <c r="K161" s="351" t="str">
        <f t="shared" si="222"/>
        <v xml:space="preserve"> </v>
      </c>
      <c r="L161" s="351" t="str">
        <f t="shared" si="223"/>
        <v xml:space="preserve"> </v>
      </c>
      <c r="M161" s="351" t="str">
        <f t="shared" si="224"/>
        <v xml:space="preserve"> </v>
      </c>
      <c r="N161" s="351" t="str">
        <f t="shared" si="225"/>
        <v xml:space="preserve"> </v>
      </c>
      <c r="O161" s="351" t="str">
        <f t="shared" si="226"/>
        <v xml:space="preserve"> </v>
      </c>
      <c r="P161" s="351" t="str">
        <f t="shared" si="227"/>
        <v xml:space="preserve"> </v>
      </c>
      <c r="Q161" s="352" t="str">
        <f t="shared" si="228"/>
        <v xml:space="preserve"> </v>
      </c>
      <c r="R161" s="353" t="str">
        <f t="shared" si="229"/>
        <v xml:space="preserve"> </v>
      </c>
      <c r="S161" s="347" t="str">
        <f t="shared" si="230"/>
        <v xml:space="preserve"> </v>
      </c>
      <c r="T161" s="347" t="str">
        <f t="shared" si="231"/>
        <v xml:space="preserve"> </v>
      </c>
      <c r="U161" s="347" t="str">
        <f t="shared" si="232"/>
        <v xml:space="preserve"> </v>
      </c>
      <c r="V161" s="347" t="str">
        <f t="shared" si="233"/>
        <v xml:space="preserve"> </v>
      </c>
      <c r="W161" s="347" t="str">
        <f t="shared" si="234"/>
        <v xml:space="preserve"> </v>
      </c>
      <c r="X161" s="347" t="str">
        <f t="shared" si="235"/>
        <v xml:space="preserve"> </v>
      </c>
      <c r="Y161" s="347" t="str">
        <f t="shared" si="236"/>
        <v xml:space="preserve"> </v>
      </c>
      <c r="Z161" s="354" t="str">
        <f t="shared" si="237"/>
        <v xml:space="preserve"> </v>
      </c>
      <c r="AA161" s="350" t="str">
        <f>IF($A161="N/A"," ",IF(Dayrun&gt;=3,(MAX(0,(_xll.xSPRDOPT(I161,($E161-'Pricing Inputs'!$X196*$D161),$CV161,0,($CN161+IF(Smile=TRUE,VLOOKUP(MAX(-5,$H161-I161),Volsmile,2),0)),$CT161,$CU161,($A161-DateToday)+15,ABS(Option-2),0)-R161))),0))</f>
        <v xml:space="preserve"> </v>
      </c>
      <c r="AB161" s="351" t="str">
        <f>IF($A161="N/A"," ",IF(Dayrun&gt;=6,MAX(0,(_xll.xSPRDOPT(J161,($E161-'Pricing Inputs'!$X196*$D161),$CV161,0,($CN161+IF(Smile=TRUE,VLOOKUP(MAX(-5,$H161-J161),Volsmile,2),0)),$CT161,$CU161,($A161-DateToday)+15,ABS(Option-2),0)-S161)),0))</f>
        <v xml:space="preserve"> </v>
      </c>
      <c r="AC161" s="351" t="str">
        <f>IF($A161="N/A"," ",IF(OR(Dayrun&lt;=2,Dayrun&gt;=9),IF(OffPeakEx=TRUE,MAX(0,(_xll.xSPRDOPT(K161,($E161-'Pricing Inputs'!$X196*$D161),$CV161,0,($CQ161+IF(Smile=TRUE,VLOOKUP(MAX(-5,$H161-K161),Volsmile,2),0)),$CT161,$CU161,($A161-DateToday)+15,ABS(Option-2),0)-T161)),0),0))</f>
        <v xml:space="preserve"> </v>
      </c>
      <c r="AD161" s="351" t="str">
        <f>IF($A161="N/A"," ",IF(OR(Dayrun=1,Dayrun=4,Dayrun=5,Dayrun=7,Dayrun=8,Dayrun=10,Dayrun=11),MAX(0,(_xll.xSPRDOPT(L161,($E161-'Pricing Inputs'!$X196*$D161),$CV161,0,($CQ161+IF(Smile=TRUE,VLOOKUP(MAX(-5,$H161-L161),Volsmile,2),0)),$CT161,$CU161,($A161-DateToday)+15,ABS(Option-2),0)-U161)),0))</f>
        <v xml:space="preserve"> </v>
      </c>
      <c r="AE161" s="351" t="str">
        <f>IF($A161="N/A"," ",IF(OR(Dayrun=1,Dayrun=7,Dayrun=8,Dayrun=10,Dayrun=11),MAX(0,(_xll.xSPRDOPT(M161,($E161-'Pricing Inputs'!$X196*$D161),$CV161,0,($CQ161+IF(Smile=TRUE,VLOOKUP(MAX(-5,$H161-M161),Volsmile,2),0)),$CT161,$CU161,($A161-DateToday)+15,ABS(Option-2),0)-V161)),0))</f>
        <v xml:space="preserve"> </v>
      </c>
      <c r="AF161" s="351" t="str">
        <f>IF($A161="N/A"," ",IF(OR(Dayrun&lt;=2,Dayrun&gt;=10),IF(OffPeakEx=TRUE,MAX(0,(_xll.xSPRDOPT(N161,($E161-'Pricing Inputs'!$X196*$D161),$CV161,0,($CQ161+IF(Smile=TRUE,VLOOKUP(MAX(-5,$H161-N161),Volsmile,2),0)),$CT161,$CU161,($A161-DateToday)+15,ABS(Option-2),0)-W161)),0),0))</f>
        <v xml:space="preserve"> </v>
      </c>
      <c r="AG161" s="351" t="str">
        <f>IF($A161="N/A"," ",IF(OR(Dayrun=1,Dayrun=5,Dayrun=8,Dayrun=11),MAX(0,(_xll.xSPRDOPT(O161,($E161-'Pricing Inputs'!$X196*$D161),$CV161,0,($CQ161+IF(Smile=TRUE,VLOOKUP(MAX(-5,$H161-O161),Volsmile,2),0)),$CT161,$CU161,($A161-DateToday)+15,ABS(Option-2),0)-X161)),0))</f>
        <v xml:space="preserve"> </v>
      </c>
      <c r="AH161" s="351" t="str">
        <f>IF($A161="N/A"," ",IF(OR(Dayrun=1,Dayrun=8,Dayrun=11),MAX(0,(_xll.xSPRDOPT(P161,($E161-'Pricing Inputs'!$X196*$D161),$CV161,0,($CQ161+IF(Smile=TRUE,VLOOKUP(MAX(-5,$H161-P161),Volsmile,2),0)),$CT161,$CU161,($A161-DateToday)+15,ABS(Option-2),0)-Y161)),0))</f>
        <v xml:space="preserve"> </v>
      </c>
      <c r="AI161" s="351" t="str">
        <f>IF($A161="N/A"," ",IF(OR(Dayrun&lt;=2,Dayrun&gt;=11),IF(OffPeakEx=TRUE,MAX(0,(_xll.xSPRDOPT(Q161,($E161-'Pricing Inputs'!$X196*$D161),$CV161,0,($CQ161+IF(Smile=TRUE,VLOOKUP(MAX(-5,$H161-Q161),Volsmile,2),0)),$CT161,$CU161,($A161-DateToday)+15,ABS(Option-2),0)-Z161)),0),0))</f>
        <v xml:space="preserve"> </v>
      </c>
      <c r="AJ161" s="355" t="str">
        <f t="shared" si="238"/>
        <v xml:space="preserve"> </v>
      </c>
      <c r="AK161" s="356" t="str">
        <f t="shared" si="239"/>
        <v xml:space="preserve"> </v>
      </c>
      <c r="AL161" s="356" t="str">
        <f t="shared" si="240"/>
        <v xml:space="preserve"> </v>
      </c>
      <c r="AM161" s="356" t="str">
        <f t="shared" si="241"/>
        <v xml:space="preserve"> </v>
      </c>
      <c r="AN161" s="356" t="str">
        <f t="shared" si="242"/>
        <v xml:space="preserve"> </v>
      </c>
      <c r="AO161" s="356" t="str">
        <f t="shared" si="243"/>
        <v xml:space="preserve"> </v>
      </c>
      <c r="AP161" s="356" t="str">
        <f t="shared" si="244"/>
        <v xml:space="preserve"> </v>
      </c>
      <c r="AQ161" s="356" t="str">
        <f t="shared" si="245"/>
        <v xml:space="preserve"> </v>
      </c>
      <c r="AR161" s="357" t="str">
        <f t="shared" si="246"/>
        <v xml:space="preserve"> </v>
      </c>
      <c r="AS161" s="364" t="str">
        <f t="shared" si="247"/>
        <v xml:space="preserve"> </v>
      </c>
      <c r="AT161" s="364" t="str">
        <f t="shared" si="248"/>
        <v xml:space="preserve"> </v>
      </c>
      <c r="AU161" s="364" t="str">
        <f t="shared" si="249"/>
        <v xml:space="preserve"> </v>
      </c>
      <c r="AV161" s="364" t="str">
        <f t="shared" si="250"/>
        <v xml:space="preserve"> </v>
      </c>
      <c r="AW161" s="364" t="str">
        <f t="shared" si="251"/>
        <v xml:space="preserve"> </v>
      </c>
      <c r="AX161" s="364" t="str">
        <f t="shared" si="252"/>
        <v xml:space="preserve"> </v>
      </c>
      <c r="AY161" s="364" t="str">
        <f t="shared" si="253"/>
        <v xml:space="preserve"> </v>
      </c>
      <c r="AZ161" s="364" t="str">
        <f t="shared" si="254"/>
        <v xml:space="preserve"> </v>
      </c>
      <c r="BA161" s="365" t="str">
        <f t="shared" si="255"/>
        <v xml:space="preserve"> </v>
      </c>
      <c r="BB161" s="461" t="str">
        <f>IF($A161="N/A"," ",IF(Dayrun&gt;=3,(MAX(0,(_xll.xSPRDOPT(I161,($E161-'Pricing Inputs'!$X196*$D161),$CV161,0,($CN161+IF(Smile=TRUE,VLOOKUP(MAX(-5,$H161-I161),Volsmile,2),0)),$CT161,$CU161,($A161-DateToday)+15,ABS(Option-2),1)*DE161*8))),0))</f>
        <v xml:space="preserve"> </v>
      </c>
      <c r="BC161" s="460" t="str">
        <f>IF($A161="N/A"," ",IF(Dayrun&gt;=6,MAX(0,(_xll.xSPRDOPT(J161,($E161-'Pricing Inputs'!$X196*$D161),$CV161,0,($CN161+IF(Smile=TRUE,VLOOKUP(MAX(-5,$H161-J161),Volsmile,2),0)),$CT161,$CU161,($A161-DateToday)+15,ABS(Option-2),1)*DE161*8)),0))</f>
        <v xml:space="preserve"> </v>
      </c>
      <c r="BD161" s="460" t="str">
        <f>IF($A161="N/A"," ",IF(OR(Dayrun&lt;=2,Dayrun&gt;=9),IF(OffPeakEx=TRUE,MAX(0,(_xll.xSPRDOPT(K161,($E161-'Pricing Inputs'!$X196*$D161),$CV161,0,($CQ161+IF(Smile=TRUE,VLOOKUP(MAX(-5,$H161-K161),Volsmile,2),0)),$CT161,$CU161,($A161-DateToday)+15,ABS(Option-2),1)*DE161*8)),0),0))</f>
        <v xml:space="preserve"> </v>
      </c>
      <c r="BE161" s="460" t="str">
        <f>IF($A161="N/A"," ",IF(OR(Dayrun=1,Dayrun=4,Dayrun=5,Dayrun=7,Dayrun=8,Dayrun=10,Dayrun=11),MAX(0,(_xll.xSPRDOPT(L161,($E161-'Pricing Inputs'!$X196*$D161),$CV161,0,($CQ161+IF(Smile=TRUE,VLOOKUP(MAX(-5,$H161-L161),Volsmile,2),0)),$CT161,$CU161,($A161-DateToday)+15,ABS(Option-2),1)*DF161*8)),0))</f>
        <v xml:space="preserve"> </v>
      </c>
      <c r="BF161" s="460" t="str">
        <f>IF($A161="N/A"," ",IF(OR(Dayrun=1,Dayrun=7,Dayrun=8,Dayrun=10,Dayrun=11),MAX(0,(_xll.xSPRDOPT(M161,($E161-'Pricing Inputs'!$X196*$D161),$CV161,0,($CQ161+IF(Smile=TRUE,VLOOKUP(MAX(-5,$H161-M161),Volsmile,2),0)),$CT161,$CU161,($A161-DateToday)+15,ABS(Option-2),1)*DF161*8)),0))</f>
        <v xml:space="preserve"> </v>
      </c>
      <c r="BG161" s="460" t="str">
        <f>IF($A161="N/A"," ",IF(OR(Dayrun&lt;=2,Dayrun&gt;=10),IF(OffPeakEx=TRUE,MAX(0,(_xll.xSPRDOPT(N161,($E161-'Pricing Inputs'!$X196*$D161),$CV161,0,($CQ161+IF(Smile=TRUE,VLOOKUP(MAX(-5,$H161-N161),Volsmile,2),0)),$CT161,$CU161,($A161-DateToday)+15,ABS(Option-2),1)*DF161*8)),0),0))</f>
        <v xml:space="preserve"> </v>
      </c>
      <c r="BH161" s="460" t="str">
        <f>IF($A161="N/A"," ",IF(OR(Dayrun=1,Dayrun=5,Dayrun=8,Dayrun=11),MAX(0,(_xll.xSPRDOPT(O161,($E161-'Pricing Inputs'!$X196*$D161),$CV161,0,($CQ161+IF(Smile=TRUE,VLOOKUP(MAX(-5,$H161-O161),Volsmile,2),0)),$CT161,$CU161,($A161-DateToday)+15,ABS(Option-2),1)*DG161*8)),0))</f>
        <v xml:space="preserve"> </v>
      </c>
      <c r="BI161" s="460" t="str">
        <f>IF($A161="N/A"," ",IF(OR(Dayrun=1,Dayrun=8,Dayrun=11),MAX(0,(_xll.xSPRDOPT(P161,($E161-'Pricing Inputs'!$X196*$D161),$CV161,0,($CQ161+IF(Smile=TRUE,VLOOKUP(MAX(-5,$H161-P161),Volsmile,2),0)),$CT161,$CU161,($A161-DateToday)+15,ABS(Option-2),1)*DG161*8)),0))</f>
        <v xml:space="preserve"> </v>
      </c>
      <c r="BJ161" s="462" t="str">
        <f>IF($A161="N/A"," ",IF(OR(Dayrun&lt;=2,Dayrun&gt;=11),IF(OffPeakEx=TRUE,MAX(0,(_xll.xSPRDOPT(Q161,($E161-'Pricing Inputs'!$X196*$D161),$CV161,0,($CQ161+IF(Smile=TRUE,VLOOKUP(MAX(-5,$H161-Q161),Volsmile,2),0)),$CT161,$CU161,($A161-DateToday)+15,ABS(Option-2),1)*DG161*8)),0),0))</f>
        <v xml:space="preserve"> </v>
      </c>
      <c r="BK161" s="358" t="str">
        <f t="shared" si="182"/>
        <v xml:space="preserve"> </v>
      </c>
      <c r="BL161" s="359" t="str">
        <f t="shared" si="183"/>
        <v xml:space="preserve"> </v>
      </c>
      <c r="BM161" s="359" t="str">
        <f t="shared" si="184"/>
        <v xml:space="preserve"> </v>
      </c>
      <c r="BN161" s="359" t="str">
        <f t="shared" si="185"/>
        <v xml:space="preserve"> </v>
      </c>
      <c r="BO161" s="359" t="str">
        <f t="shared" si="186"/>
        <v xml:space="preserve"> </v>
      </c>
      <c r="BP161" s="359" t="str">
        <f t="shared" si="187"/>
        <v xml:space="preserve"> </v>
      </c>
      <c r="BQ161" s="359" t="str">
        <f t="shared" si="188"/>
        <v xml:space="preserve"> </v>
      </c>
      <c r="BR161" s="359" t="str">
        <f t="shared" si="189"/>
        <v xml:space="preserve"> </v>
      </c>
      <c r="BS161" s="360" t="str">
        <f t="shared" si="190"/>
        <v xml:space="preserve"> </v>
      </c>
      <c r="BT161" s="361" t="str">
        <f t="shared" si="191"/>
        <v xml:space="preserve"> </v>
      </c>
      <c r="BU161" s="362" t="str">
        <f t="shared" si="192"/>
        <v xml:space="preserve"> </v>
      </c>
      <c r="BV161" s="362" t="str">
        <f t="shared" si="193"/>
        <v xml:space="preserve"> </v>
      </c>
      <c r="BW161" s="362" t="str">
        <f t="shared" si="194"/>
        <v xml:space="preserve"> </v>
      </c>
      <c r="BX161" s="362" t="str">
        <f t="shared" si="195"/>
        <v xml:space="preserve"> </v>
      </c>
      <c r="BY161" s="362" t="str">
        <f t="shared" si="196"/>
        <v xml:space="preserve"> </v>
      </c>
      <c r="BZ161" s="362" t="str">
        <f t="shared" si="197"/>
        <v xml:space="preserve"> </v>
      </c>
      <c r="CA161" s="362" t="str">
        <f t="shared" si="198"/>
        <v xml:space="preserve"> </v>
      </c>
      <c r="CB161" s="363" t="str">
        <f t="shared" si="199"/>
        <v xml:space="preserve"> </v>
      </c>
      <c r="CC161" s="366" t="str">
        <f t="shared" si="200"/>
        <v xml:space="preserve"> </v>
      </c>
      <c r="CD161" s="367" t="str">
        <f t="shared" si="201"/>
        <v xml:space="preserve"> </v>
      </c>
      <c r="CE161" s="367" t="str">
        <f t="shared" si="202"/>
        <v xml:space="preserve"> </v>
      </c>
      <c r="CF161" s="367" t="str">
        <f t="shared" si="203"/>
        <v xml:space="preserve"> </v>
      </c>
      <c r="CG161" s="367" t="str">
        <f t="shared" si="204"/>
        <v xml:space="preserve"> </v>
      </c>
      <c r="CH161" s="367" t="str">
        <f t="shared" si="205"/>
        <v xml:space="preserve"> </v>
      </c>
      <c r="CI161" s="367" t="str">
        <f t="shared" si="206"/>
        <v xml:space="preserve"> </v>
      </c>
      <c r="CJ161" s="367" t="str">
        <f t="shared" si="207"/>
        <v xml:space="preserve"> </v>
      </c>
      <c r="CK161" s="368" t="str">
        <f t="shared" si="208"/>
        <v xml:space="preserve"> </v>
      </c>
      <c r="CL161" s="369" t="str">
        <f t="shared" si="209"/>
        <v xml:space="preserve"> </v>
      </c>
      <c r="CM161" s="370" t="str">
        <f t="shared" si="256"/>
        <v xml:space="preserve"> </v>
      </c>
      <c r="CN161" s="370" t="str">
        <f t="shared" si="257"/>
        <v xml:space="preserve"> </v>
      </c>
      <c r="CO161" s="370" t="str">
        <f t="shared" si="258"/>
        <v xml:space="preserve"> </v>
      </c>
      <c r="CP161" s="370" t="str">
        <f t="shared" si="259"/>
        <v xml:space="preserve"> </v>
      </c>
      <c r="CQ161" s="370" t="str">
        <f t="shared" si="260"/>
        <v xml:space="preserve"> </v>
      </c>
      <c r="CR161" s="370" t="str">
        <f t="shared" si="210"/>
        <v xml:space="preserve"> </v>
      </c>
      <c r="CS161" s="370" t="str">
        <f t="shared" si="211"/>
        <v xml:space="preserve"> </v>
      </c>
      <c r="CT161" s="370" t="str">
        <f t="shared" si="212"/>
        <v xml:space="preserve"> </v>
      </c>
      <c r="CU161" s="370" t="str">
        <f>IF($A161="N/A"," ",IF('Pricing Inputs'!$AR$23=TRUE,Inputs!$S$22,VLOOKUP($A161,CorrelationTable,2,FALSE)))</f>
        <v xml:space="preserve"> </v>
      </c>
      <c r="CV161" s="371" t="str">
        <f>IF($A161="N/A"," ",F161+G161+(D161*('Pricing Inputs'!X196)))</f>
        <v xml:space="preserve"> </v>
      </c>
      <c r="CW161" s="372" t="str">
        <f>IF($A161="N/A"," ",IF(PV=1,0,'Pricing Inputs'!Y196))</f>
        <v xml:space="preserve"> </v>
      </c>
      <c r="CX161" s="373" t="str">
        <f t="shared" si="213"/>
        <v xml:space="preserve"> </v>
      </c>
      <c r="CY161" s="417" t="str">
        <f>IF($A161="N/A"," ",(IF(MONTH(A161)&gt;=4,IF(MONTH(A161)&lt;=10,Inputs!$S$26,Inputs!$S$27),Inputs!$S$27))*$CX161)</f>
        <v xml:space="preserve"> </v>
      </c>
      <c r="CZ161" s="374" t="str">
        <f t="shared" si="261"/>
        <v xml:space="preserve"> </v>
      </c>
      <c r="DA161" s="446" t="str">
        <f t="shared" si="262"/>
        <v xml:space="preserve"> </v>
      </c>
      <c r="DB161" s="375" t="str">
        <f t="shared" si="263"/>
        <v xml:space="preserve"> </v>
      </c>
      <c r="DC161" s="375" t="str">
        <f t="shared" si="264"/>
        <v xml:space="preserve"> </v>
      </c>
      <c r="DD161" s="376" t="str">
        <f t="shared" si="265"/>
        <v xml:space="preserve"> </v>
      </c>
      <c r="DE161" s="377" t="str">
        <f t="shared" si="266"/>
        <v xml:space="preserve"> </v>
      </c>
      <c r="DF161" s="378" t="str">
        <f t="shared" si="267"/>
        <v xml:space="preserve"> </v>
      </c>
      <c r="DG161" s="379" t="str">
        <f t="shared" si="268"/>
        <v xml:space="preserve"> </v>
      </c>
      <c r="DH161" s="380" t="str">
        <f>IF($A161="N/A"," ",IF(Option=1,$D161*Inputs!$S$15*SUM(AS161:BA161),0))</f>
        <v xml:space="preserve"> </v>
      </c>
      <c r="DI161" s="381" t="str">
        <f>IF($A161="N/A"," ",IF(Option=1,$D161*Inputs!$S$16*SUM(AS161:BA161),0))</f>
        <v xml:space="preserve"> </v>
      </c>
      <c r="DJ161" s="463" t="str">
        <f t="shared" si="269"/>
        <v xml:space="preserve"> </v>
      </c>
      <c r="DK161" s="463" t="str">
        <f t="shared" si="270"/>
        <v xml:space="preserve"> </v>
      </c>
      <c r="DL161" s="463" t="str">
        <f t="shared" si="271"/>
        <v xml:space="preserve"> </v>
      </c>
      <c r="DM161" s="463" t="str">
        <f t="shared" si="272"/>
        <v xml:space="preserve"> </v>
      </c>
    </row>
    <row r="162" spans="1:117" x14ac:dyDescent="0.2">
      <c r="A162" s="343" t="str">
        <f>IF(A161="N/A","N/A",IF(EDATE(A161,1)&gt;Inputs!$S$5,"N/A",EDATE(A161,1)))</f>
        <v>N/A</v>
      </c>
      <c r="B162" s="344" t="str">
        <f t="shared" si="214"/>
        <v xml:space="preserve"> </v>
      </c>
      <c r="C162" s="345" t="str">
        <f t="shared" si="215"/>
        <v xml:space="preserve"> </v>
      </c>
      <c r="D162" s="346" t="str">
        <f t="shared" si="216"/>
        <v xml:space="preserve"> </v>
      </c>
      <c r="E162" s="347" t="str">
        <f t="shared" si="217"/>
        <v xml:space="preserve"> </v>
      </c>
      <c r="F162" s="348" t="str">
        <f t="shared" si="218"/>
        <v xml:space="preserve"> </v>
      </c>
      <c r="G162" s="348" t="str">
        <f>IF(A162="N/A"," ",Perstart/VLOOKUP(Dayrun,'Pricing Inputs'!$AQ$4:$AS$14,3)/(CY162/CX162))</f>
        <v xml:space="preserve"> </v>
      </c>
      <c r="H162" s="349" t="str">
        <f t="shared" si="219"/>
        <v xml:space="preserve"> </v>
      </c>
      <c r="I162" s="350" t="str">
        <f t="shared" si="220"/>
        <v xml:space="preserve"> </v>
      </c>
      <c r="J162" s="351" t="str">
        <f t="shared" si="221"/>
        <v xml:space="preserve"> </v>
      </c>
      <c r="K162" s="351" t="str">
        <f t="shared" si="222"/>
        <v xml:space="preserve"> </v>
      </c>
      <c r="L162" s="351" t="str">
        <f t="shared" si="223"/>
        <v xml:space="preserve"> </v>
      </c>
      <c r="M162" s="351" t="str">
        <f t="shared" si="224"/>
        <v xml:space="preserve"> </v>
      </c>
      <c r="N162" s="351" t="str">
        <f t="shared" si="225"/>
        <v xml:space="preserve"> </v>
      </c>
      <c r="O162" s="351" t="str">
        <f t="shared" si="226"/>
        <v xml:space="preserve"> </v>
      </c>
      <c r="P162" s="351" t="str">
        <f t="shared" si="227"/>
        <v xml:space="preserve"> </v>
      </c>
      <c r="Q162" s="352" t="str">
        <f t="shared" si="228"/>
        <v xml:space="preserve"> </v>
      </c>
      <c r="R162" s="353" t="str">
        <f t="shared" si="229"/>
        <v xml:space="preserve"> </v>
      </c>
      <c r="S162" s="347" t="str">
        <f t="shared" si="230"/>
        <v xml:space="preserve"> </v>
      </c>
      <c r="T162" s="347" t="str">
        <f t="shared" si="231"/>
        <v xml:space="preserve"> </v>
      </c>
      <c r="U162" s="347" t="str">
        <f t="shared" si="232"/>
        <v xml:space="preserve"> </v>
      </c>
      <c r="V162" s="347" t="str">
        <f t="shared" si="233"/>
        <v xml:space="preserve"> </v>
      </c>
      <c r="W162" s="347" t="str">
        <f t="shared" si="234"/>
        <v xml:space="preserve"> </v>
      </c>
      <c r="X162" s="347" t="str">
        <f t="shared" si="235"/>
        <v xml:space="preserve"> </v>
      </c>
      <c r="Y162" s="347" t="str">
        <f t="shared" si="236"/>
        <v xml:space="preserve"> </v>
      </c>
      <c r="Z162" s="354" t="str">
        <f t="shared" si="237"/>
        <v xml:space="preserve"> </v>
      </c>
      <c r="AA162" s="350" t="str">
        <f>IF($A162="N/A"," ",IF(Dayrun&gt;=3,(MAX(0,(_xll.xSPRDOPT(I162,($E162-'Pricing Inputs'!$X197*$D162),$CV162,0,($CN162+IF(Smile=TRUE,VLOOKUP(MAX(-5,$H162-I162),Volsmile,2),0)),$CT162,$CU162,($A162-DateToday)+15,ABS(Option-2),0)-R162))),0))</f>
        <v xml:space="preserve"> </v>
      </c>
      <c r="AB162" s="351" t="str">
        <f>IF($A162="N/A"," ",IF(Dayrun&gt;=6,MAX(0,(_xll.xSPRDOPT(J162,($E162-'Pricing Inputs'!$X197*$D162),$CV162,0,($CN162+IF(Smile=TRUE,VLOOKUP(MAX(-5,$H162-J162),Volsmile,2),0)),$CT162,$CU162,($A162-DateToday)+15,ABS(Option-2),0)-S162)),0))</f>
        <v xml:space="preserve"> </v>
      </c>
      <c r="AC162" s="351" t="str">
        <f>IF($A162="N/A"," ",IF(OR(Dayrun&lt;=2,Dayrun&gt;=9),IF(OffPeakEx=TRUE,MAX(0,(_xll.xSPRDOPT(K162,($E162-'Pricing Inputs'!$X197*$D162),$CV162,0,($CQ162+IF(Smile=TRUE,VLOOKUP(MAX(-5,$H162-K162),Volsmile,2),0)),$CT162,$CU162,($A162-DateToday)+15,ABS(Option-2),0)-T162)),0),0))</f>
        <v xml:space="preserve"> </v>
      </c>
      <c r="AD162" s="351" t="str">
        <f>IF($A162="N/A"," ",IF(OR(Dayrun=1,Dayrun=4,Dayrun=5,Dayrun=7,Dayrun=8,Dayrun=10,Dayrun=11),MAX(0,(_xll.xSPRDOPT(L162,($E162-'Pricing Inputs'!$X197*$D162),$CV162,0,($CQ162+IF(Smile=TRUE,VLOOKUP(MAX(-5,$H162-L162),Volsmile,2),0)),$CT162,$CU162,($A162-DateToday)+15,ABS(Option-2),0)-U162)),0))</f>
        <v xml:space="preserve"> </v>
      </c>
      <c r="AE162" s="351" t="str">
        <f>IF($A162="N/A"," ",IF(OR(Dayrun=1,Dayrun=7,Dayrun=8,Dayrun=10,Dayrun=11),MAX(0,(_xll.xSPRDOPT(M162,($E162-'Pricing Inputs'!$X197*$D162),$CV162,0,($CQ162+IF(Smile=TRUE,VLOOKUP(MAX(-5,$H162-M162),Volsmile,2),0)),$CT162,$CU162,($A162-DateToday)+15,ABS(Option-2),0)-V162)),0))</f>
        <v xml:space="preserve"> </v>
      </c>
      <c r="AF162" s="351" t="str">
        <f>IF($A162="N/A"," ",IF(OR(Dayrun&lt;=2,Dayrun&gt;=10),IF(OffPeakEx=TRUE,MAX(0,(_xll.xSPRDOPT(N162,($E162-'Pricing Inputs'!$X197*$D162),$CV162,0,($CQ162+IF(Smile=TRUE,VLOOKUP(MAX(-5,$H162-N162),Volsmile,2),0)),$CT162,$CU162,($A162-DateToday)+15,ABS(Option-2),0)-W162)),0),0))</f>
        <v xml:space="preserve"> </v>
      </c>
      <c r="AG162" s="351" t="str">
        <f>IF($A162="N/A"," ",IF(OR(Dayrun=1,Dayrun=5,Dayrun=8,Dayrun=11),MAX(0,(_xll.xSPRDOPT(O162,($E162-'Pricing Inputs'!$X197*$D162),$CV162,0,($CQ162+IF(Smile=TRUE,VLOOKUP(MAX(-5,$H162-O162),Volsmile,2),0)),$CT162,$CU162,($A162-DateToday)+15,ABS(Option-2),0)-X162)),0))</f>
        <v xml:space="preserve"> </v>
      </c>
      <c r="AH162" s="351" t="str">
        <f>IF($A162="N/A"," ",IF(OR(Dayrun=1,Dayrun=8,Dayrun=11),MAX(0,(_xll.xSPRDOPT(P162,($E162-'Pricing Inputs'!$X197*$D162),$CV162,0,($CQ162+IF(Smile=TRUE,VLOOKUP(MAX(-5,$H162-P162),Volsmile,2),0)),$CT162,$CU162,($A162-DateToday)+15,ABS(Option-2),0)-Y162)),0))</f>
        <v xml:space="preserve"> </v>
      </c>
      <c r="AI162" s="351" t="str">
        <f>IF($A162="N/A"," ",IF(OR(Dayrun&lt;=2,Dayrun&gt;=11),IF(OffPeakEx=TRUE,MAX(0,(_xll.xSPRDOPT(Q162,($E162-'Pricing Inputs'!$X197*$D162),$CV162,0,($CQ162+IF(Smile=TRUE,VLOOKUP(MAX(-5,$H162-Q162),Volsmile,2),0)),$CT162,$CU162,($A162-DateToday)+15,ABS(Option-2),0)-Z162)),0),0))</f>
        <v xml:space="preserve"> </v>
      </c>
      <c r="AJ162" s="355" t="str">
        <f t="shared" si="238"/>
        <v xml:space="preserve"> </v>
      </c>
      <c r="AK162" s="356" t="str">
        <f t="shared" si="239"/>
        <v xml:space="preserve"> </v>
      </c>
      <c r="AL162" s="356" t="str">
        <f t="shared" si="240"/>
        <v xml:space="preserve"> </v>
      </c>
      <c r="AM162" s="356" t="str">
        <f t="shared" si="241"/>
        <v xml:space="preserve"> </v>
      </c>
      <c r="AN162" s="356" t="str">
        <f t="shared" si="242"/>
        <v xml:space="preserve"> </v>
      </c>
      <c r="AO162" s="356" t="str">
        <f t="shared" si="243"/>
        <v xml:space="preserve"> </v>
      </c>
      <c r="AP162" s="356" t="str">
        <f t="shared" si="244"/>
        <v xml:space="preserve"> </v>
      </c>
      <c r="AQ162" s="356" t="str">
        <f t="shared" si="245"/>
        <v xml:space="preserve"> </v>
      </c>
      <c r="AR162" s="357" t="str">
        <f t="shared" si="246"/>
        <v xml:space="preserve"> </v>
      </c>
      <c r="AS162" s="364" t="str">
        <f t="shared" si="247"/>
        <v xml:space="preserve"> </v>
      </c>
      <c r="AT162" s="364" t="str">
        <f t="shared" si="248"/>
        <v xml:space="preserve"> </v>
      </c>
      <c r="AU162" s="364" t="str">
        <f t="shared" si="249"/>
        <v xml:space="preserve"> </v>
      </c>
      <c r="AV162" s="364" t="str">
        <f t="shared" si="250"/>
        <v xml:space="preserve"> </v>
      </c>
      <c r="AW162" s="364" t="str">
        <f t="shared" si="251"/>
        <v xml:space="preserve"> </v>
      </c>
      <c r="AX162" s="364" t="str">
        <f t="shared" si="252"/>
        <v xml:space="preserve"> </v>
      </c>
      <c r="AY162" s="364" t="str">
        <f t="shared" si="253"/>
        <v xml:space="preserve"> </v>
      </c>
      <c r="AZ162" s="364" t="str">
        <f t="shared" si="254"/>
        <v xml:space="preserve"> </v>
      </c>
      <c r="BA162" s="365" t="str">
        <f t="shared" si="255"/>
        <v xml:space="preserve"> </v>
      </c>
      <c r="BB162" s="461" t="str">
        <f>IF($A162="N/A"," ",IF(Dayrun&gt;=3,(MAX(0,(_xll.xSPRDOPT(I162,($E162-'Pricing Inputs'!$X197*$D162),$CV162,0,($CN162+IF(Smile=TRUE,VLOOKUP(MAX(-5,$H162-I162),Volsmile,2),0)),$CT162,$CU162,($A162-DateToday)+15,ABS(Option-2),1)*DE162*8))),0))</f>
        <v xml:space="preserve"> </v>
      </c>
      <c r="BC162" s="460" t="str">
        <f>IF($A162="N/A"," ",IF(Dayrun&gt;=6,MAX(0,(_xll.xSPRDOPT(J162,($E162-'Pricing Inputs'!$X197*$D162),$CV162,0,($CN162+IF(Smile=TRUE,VLOOKUP(MAX(-5,$H162-J162),Volsmile,2),0)),$CT162,$CU162,($A162-DateToday)+15,ABS(Option-2),1)*DE162*8)),0))</f>
        <v xml:space="preserve"> </v>
      </c>
      <c r="BD162" s="460" t="str">
        <f>IF($A162="N/A"," ",IF(OR(Dayrun&lt;=2,Dayrun&gt;=9),IF(OffPeakEx=TRUE,MAX(0,(_xll.xSPRDOPT(K162,($E162-'Pricing Inputs'!$X197*$D162),$CV162,0,($CQ162+IF(Smile=TRUE,VLOOKUP(MAX(-5,$H162-K162),Volsmile,2),0)),$CT162,$CU162,($A162-DateToday)+15,ABS(Option-2),1)*DE162*8)),0),0))</f>
        <v xml:space="preserve"> </v>
      </c>
      <c r="BE162" s="460" t="str">
        <f>IF($A162="N/A"," ",IF(OR(Dayrun=1,Dayrun=4,Dayrun=5,Dayrun=7,Dayrun=8,Dayrun=10,Dayrun=11),MAX(0,(_xll.xSPRDOPT(L162,($E162-'Pricing Inputs'!$X197*$D162),$CV162,0,($CQ162+IF(Smile=TRUE,VLOOKUP(MAX(-5,$H162-L162),Volsmile,2),0)),$CT162,$CU162,($A162-DateToday)+15,ABS(Option-2),1)*DF162*8)),0))</f>
        <v xml:space="preserve"> </v>
      </c>
      <c r="BF162" s="460" t="str">
        <f>IF($A162="N/A"," ",IF(OR(Dayrun=1,Dayrun=7,Dayrun=8,Dayrun=10,Dayrun=11),MAX(0,(_xll.xSPRDOPT(M162,($E162-'Pricing Inputs'!$X197*$D162),$CV162,0,($CQ162+IF(Smile=TRUE,VLOOKUP(MAX(-5,$H162-M162),Volsmile,2),0)),$CT162,$CU162,($A162-DateToday)+15,ABS(Option-2),1)*DF162*8)),0))</f>
        <v xml:space="preserve"> </v>
      </c>
      <c r="BG162" s="460" t="str">
        <f>IF($A162="N/A"," ",IF(OR(Dayrun&lt;=2,Dayrun&gt;=10),IF(OffPeakEx=TRUE,MAX(0,(_xll.xSPRDOPT(N162,($E162-'Pricing Inputs'!$X197*$D162),$CV162,0,($CQ162+IF(Smile=TRUE,VLOOKUP(MAX(-5,$H162-N162),Volsmile,2),0)),$CT162,$CU162,($A162-DateToday)+15,ABS(Option-2),1)*DF162*8)),0),0))</f>
        <v xml:space="preserve"> </v>
      </c>
      <c r="BH162" s="460" t="str">
        <f>IF($A162="N/A"," ",IF(OR(Dayrun=1,Dayrun=5,Dayrun=8,Dayrun=11),MAX(0,(_xll.xSPRDOPT(O162,($E162-'Pricing Inputs'!$X197*$D162),$CV162,0,($CQ162+IF(Smile=TRUE,VLOOKUP(MAX(-5,$H162-O162),Volsmile,2),0)),$CT162,$CU162,($A162-DateToday)+15,ABS(Option-2),1)*DG162*8)),0))</f>
        <v xml:space="preserve"> </v>
      </c>
      <c r="BI162" s="460" t="str">
        <f>IF($A162="N/A"," ",IF(OR(Dayrun=1,Dayrun=8,Dayrun=11),MAX(0,(_xll.xSPRDOPT(P162,($E162-'Pricing Inputs'!$X197*$D162),$CV162,0,($CQ162+IF(Smile=TRUE,VLOOKUP(MAX(-5,$H162-P162),Volsmile,2),0)),$CT162,$CU162,($A162-DateToday)+15,ABS(Option-2),1)*DG162*8)),0))</f>
        <v xml:space="preserve"> </v>
      </c>
      <c r="BJ162" s="462" t="str">
        <f>IF($A162="N/A"," ",IF(OR(Dayrun&lt;=2,Dayrun&gt;=11),IF(OffPeakEx=TRUE,MAX(0,(_xll.xSPRDOPT(Q162,($E162-'Pricing Inputs'!$X197*$D162),$CV162,0,($CQ162+IF(Smile=TRUE,VLOOKUP(MAX(-5,$H162-Q162),Volsmile,2),0)),$CT162,$CU162,($A162-DateToday)+15,ABS(Option-2),1)*DG162*8)),0),0))</f>
        <v xml:space="preserve"> </v>
      </c>
      <c r="BK162" s="358" t="str">
        <f t="shared" si="182"/>
        <v xml:space="preserve"> </v>
      </c>
      <c r="BL162" s="359" t="str">
        <f t="shared" si="183"/>
        <v xml:space="preserve"> </v>
      </c>
      <c r="BM162" s="359" t="str">
        <f t="shared" si="184"/>
        <v xml:space="preserve"> </v>
      </c>
      <c r="BN162" s="359" t="str">
        <f t="shared" si="185"/>
        <v xml:space="preserve"> </v>
      </c>
      <c r="BO162" s="359" t="str">
        <f t="shared" si="186"/>
        <v xml:space="preserve"> </v>
      </c>
      <c r="BP162" s="359" t="str">
        <f t="shared" si="187"/>
        <v xml:space="preserve"> </v>
      </c>
      <c r="BQ162" s="359" t="str">
        <f t="shared" si="188"/>
        <v xml:space="preserve"> </v>
      </c>
      <c r="BR162" s="359" t="str">
        <f t="shared" si="189"/>
        <v xml:space="preserve"> </v>
      </c>
      <c r="BS162" s="360" t="str">
        <f t="shared" si="190"/>
        <v xml:space="preserve"> </v>
      </c>
      <c r="BT162" s="361" t="str">
        <f t="shared" si="191"/>
        <v xml:space="preserve"> </v>
      </c>
      <c r="BU162" s="362" t="str">
        <f t="shared" si="192"/>
        <v xml:space="preserve"> </v>
      </c>
      <c r="BV162" s="362" t="str">
        <f t="shared" si="193"/>
        <v xml:space="preserve"> </v>
      </c>
      <c r="BW162" s="362" t="str">
        <f t="shared" si="194"/>
        <v xml:space="preserve"> </v>
      </c>
      <c r="BX162" s="362" t="str">
        <f t="shared" si="195"/>
        <v xml:space="preserve"> </v>
      </c>
      <c r="BY162" s="362" t="str">
        <f t="shared" si="196"/>
        <v xml:space="preserve"> </v>
      </c>
      <c r="BZ162" s="362" t="str">
        <f t="shared" si="197"/>
        <v xml:space="preserve"> </v>
      </c>
      <c r="CA162" s="362" t="str">
        <f t="shared" si="198"/>
        <v xml:space="preserve"> </v>
      </c>
      <c r="CB162" s="363" t="str">
        <f t="shared" si="199"/>
        <v xml:space="preserve"> </v>
      </c>
      <c r="CC162" s="366" t="str">
        <f t="shared" si="200"/>
        <v xml:space="preserve"> </v>
      </c>
      <c r="CD162" s="367" t="str">
        <f t="shared" si="201"/>
        <v xml:space="preserve"> </v>
      </c>
      <c r="CE162" s="367" t="str">
        <f t="shared" si="202"/>
        <v xml:space="preserve"> </v>
      </c>
      <c r="CF162" s="367" t="str">
        <f t="shared" si="203"/>
        <v xml:space="preserve"> </v>
      </c>
      <c r="CG162" s="367" t="str">
        <f t="shared" si="204"/>
        <v xml:space="preserve"> </v>
      </c>
      <c r="CH162" s="367" t="str">
        <f t="shared" si="205"/>
        <v xml:space="preserve"> </v>
      </c>
      <c r="CI162" s="367" t="str">
        <f t="shared" si="206"/>
        <v xml:space="preserve"> </v>
      </c>
      <c r="CJ162" s="367" t="str">
        <f t="shared" si="207"/>
        <v xml:space="preserve"> </v>
      </c>
      <c r="CK162" s="368" t="str">
        <f t="shared" si="208"/>
        <v xml:space="preserve"> </v>
      </c>
      <c r="CL162" s="369" t="str">
        <f t="shared" si="209"/>
        <v xml:space="preserve"> </v>
      </c>
      <c r="CM162" s="370" t="str">
        <f t="shared" si="256"/>
        <v xml:space="preserve"> </v>
      </c>
      <c r="CN162" s="370" t="str">
        <f t="shared" si="257"/>
        <v xml:space="preserve"> </v>
      </c>
      <c r="CO162" s="370" t="str">
        <f t="shared" si="258"/>
        <v xml:space="preserve"> </v>
      </c>
      <c r="CP162" s="370" t="str">
        <f t="shared" si="259"/>
        <v xml:space="preserve"> </v>
      </c>
      <c r="CQ162" s="370" t="str">
        <f t="shared" si="260"/>
        <v xml:space="preserve"> </v>
      </c>
      <c r="CR162" s="370" t="str">
        <f t="shared" si="210"/>
        <v xml:space="preserve"> </v>
      </c>
      <c r="CS162" s="370" t="str">
        <f t="shared" si="211"/>
        <v xml:space="preserve"> </v>
      </c>
      <c r="CT162" s="370" t="str">
        <f t="shared" si="212"/>
        <v xml:space="preserve"> </v>
      </c>
      <c r="CU162" s="370" t="str">
        <f>IF($A162="N/A"," ",IF('Pricing Inputs'!$AR$23=TRUE,Inputs!$S$22,VLOOKUP($A162,CorrelationTable,2,FALSE)))</f>
        <v xml:space="preserve"> </v>
      </c>
      <c r="CV162" s="371" t="str">
        <f>IF($A162="N/A"," ",F162+G162+(D162*('Pricing Inputs'!X197)))</f>
        <v xml:space="preserve"> </v>
      </c>
      <c r="CW162" s="372" t="str">
        <f>IF($A162="N/A"," ",IF(PV=1,0,'Pricing Inputs'!Y197))</f>
        <v xml:space="preserve"> </v>
      </c>
      <c r="CX162" s="373" t="str">
        <f t="shared" si="213"/>
        <v xml:space="preserve"> </v>
      </c>
      <c r="CY162" s="417" t="str">
        <f>IF($A162="N/A"," ",(IF(MONTH(A162)&gt;=4,IF(MONTH(A162)&lt;=10,Inputs!$S$26,Inputs!$S$27),Inputs!$S$27))*$CX162)</f>
        <v xml:space="preserve"> </v>
      </c>
      <c r="CZ162" s="374" t="str">
        <f t="shared" si="261"/>
        <v xml:space="preserve"> </v>
      </c>
      <c r="DA162" s="446" t="str">
        <f t="shared" si="262"/>
        <v xml:space="preserve"> </v>
      </c>
      <c r="DB162" s="375" t="str">
        <f t="shared" si="263"/>
        <v xml:space="preserve"> </v>
      </c>
      <c r="DC162" s="375" t="str">
        <f t="shared" si="264"/>
        <v xml:space="preserve"> </v>
      </c>
      <c r="DD162" s="376" t="str">
        <f t="shared" si="265"/>
        <v xml:space="preserve"> </v>
      </c>
      <c r="DE162" s="377" t="str">
        <f t="shared" si="266"/>
        <v xml:space="preserve"> </v>
      </c>
      <c r="DF162" s="378" t="str">
        <f t="shared" si="267"/>
        <v xml:space="preserve"> </v>
      </c>
      <c r="DG162" s="379" t="str">
        <f t="shared" si="268"/>
        <v xml:space="preserve"> </v>
      </c>
      <c r="DH162" s="380" t="str">
        <f>IF($A162="N/A"," ",IF(Option=1,$D162*Inputs!$S$15*SUM(AS162:BA162),0))</f>
        <v xml:space="preserve"> </v>
      </c>
      <c r="DI162" s="381" t="str">
        <f>IF($A162="N/A"," ",IF(Option=1,$D162*Inputs!$S$16*SUM(AS162:BA162),0))</f>
        <v xml:space="preserve"> </v>
      </c>
      <c r="DJ162" s="463" t="str">
        <f t="shared" si="269"/>
        <v xml:space="preserve"> </v>
      </c>
      <c r="DK162" s="463" t="str">
        <f t="shared" si="270"/>
        <v xml:space="preserve"> </v>
      </c>
      <c r="DL162" s="463" t="str">
        <f t="shared" si="271"/>
        <v xml:space="preserve"> </v>
      </c>
      <c r="DM162" s="463" t="str">
        <f t="shared" si="272"/>
        <v xml:space="preserve"> </v>
      </c>
    </row>
    <row r="163" spans="1:117" x14ac:dyDescent="0.2">
      <c r="A163" s="343" t="str">
        <f>IF(A162="N/A","N/A",IF(EDATE(A162,1)&gt;Inputs!$S$5,"N/A",EDATE(A162,1)))</f>
        <v>N/A</v>
      </c>
      <c r="B163" s="344" t="str">
        <f t="shared" si="214"/>
        <v xml:space="preserve"> </v>
      </c>
      <c r="C163" s="345" t="str">
        <f t="shared" si="215"/>
        <v xml:space="preserve"> </v>
      </c>
      <c r="D163" s="346" t="str">
        <f t="shared" si="216"/>
        <v xml:space="preserve"> </v>
      </c>
      <c r="E163" s="347" t="str">
        <f t="shared" si="217"/>
        <v xml:space="preserve"> </v>
      </c>
      <c r="F163" s="348" t="str">
        <f t="shared" si="218"/>
        <v xml:space="preserve"> </v>
      </c>
      <c r="G163" s="348" t="str">
        <f>IF(A163="N/A"," ",Perstart/VLOOKUP(Dayrun,'Pricing Inputs'!$AQ$4:$AS$14,3)/(CY163/CX163))</f>
        <v xml:space="preserve"> </v>
      </c>
      <c r="H163" s="349" t="str">
        <f t="shared" si="219"/>
        <v xml:space="preserve"> </v>
      </c>
      <c r="I163" s="350" t="str">
        <f t="shared" si="220"/>
        <v xml:space="preserve"> </v>
      </c>
      <c r="J163" s="351" t="str">
        <f t="shared" si="221"/>
        <v xml:space="preserve"> </v>
      </c>
      <c r="K163" s="351" t="str">
        <f t="shared" si="222"/>
        <v xml:space="preserve"> </v>
      </c>
      <c r="L163" s="351" t="str">
        <f t="shared" si="223"/>
        <v xml:space="preserve"> </v>
      </c>
      <c r="M163" s="351" t="str">
        <f t="shared" si="224"/>
        <v xml:space="preserve"> </v>
      </c>
      <c r="N163" s="351" t="str">
        <f t="shared" si="225"/>
        <v xml:space="preserve"> </v>
      </c>
      <c r="O163" s="351" t="str">
        <f t="shared" si="226"/>
        <v xml:space="preserve"> </v>
      </c>
      <c r="P163" s="351" t="str">
        <f t="shared" si="227"/>
        <v xml:space="preserve"> </v>
      </c>
      <c r="Q163" s="352" t="str">
        <f t="shared" si="228"/>
        <v xml:space="preserve"> </v>
      </c>
      <c r="R163" s="353" t="str">
        <f t="shared" si="229"/>
        <v xml:space="preserve"> </v>
      </c>
      <c r="S163" s="347" t="str">
        <f t="shared" si="230"/>
        <v xml:space="preserve"> </v>
      </c>
      <c r="T163" s="347" t="str">
        <f t="shared" si="231"/>
        <v xml:space="preserve"> </v>
      </c>
      <c r="U163" s="347" t="str">
        <f t="shared" si="232"/>
        <v xml:space="preserve"> </v>
      </c>
      <c r="V163" s="347" t="str">
        <f t="shared" si="233"/>
        <v xml:space="preserve"> </v>
      </c>
      <c r="W163" s="347" t="str">
        <f t="shared" si="234"/>
        <v xml:space="preserve"> </v>
      </c>
      <c r="X163" s="347" t="str">
        <f t="shared" si="235"/>
        <v xml:space="preserve"> </v>
      </c>
      <c r="Y163" s="347" t="str">
        <f t="shared" si="236"/>
        <v xml:space="preserve"> </v>
      </c>
      <c r="Z163" s="354" t="str">
        <f t="shared" si="237"/>
        <v xml:space="preserve"> </v>
      </c>
      <c r="AA163" s="350" t="str">
        <f>IF($A163="N/A"," ",IF(Dayrun&gt;=3,(MAX(0,(_xll.xSPRDOPT(I163,($E163-'Pricing Inputs'!$X198*$D163),$CV163,0,($CN163+IF(Smile=TRUE,VLOOKUP(MAX(-5,$H163-I163),Volsmile,2),0)),$CT163,$CU163,($A163-DateToday)+15,ABS(Option-2),0)-R163))),0))</f>
        <v xml:space="preserve"> </v>
      </c>
      <c r="AB163" s="351" t="str">
        <f>IF($A163="N/A"," ",IF(Dayrun&gt;=6,MAX(0,(_xll.xSPRDOPT(J163,($E163-'Pricing Inputs'!$X198*$D163),$CV163,0,($CN163+IF(Smile=TRUE,VLOOKUP(MAX(-5,$H163-J163),Volsmile,2),0)),$CT163,$CU163,($A163-DateToday)+15,ABS(Option-2),0)-S163)),0))</f>
        <v xml:space="preserve"> </v>
      </c>
      <c r="AC163" s="351" t="str">
        <f>IF($A163="N/A"," ",IF(OR(Dayrun&lt;=2,Dayrun&gt;=9),IF(OffPeakEx=TRUE,MAX(0,(_xll.xSPRDOPT(K163,($E163-'Pricing Inputs'!$X198*$D163),$CV163,0,($CQ163+IF(Smile=TRUE,VLOOKUP(MAX(-5,$H163-K163),Volsmile,2),0)),$CT163,$CU163,($A163-DateToday)+15,ABS(Option-2),0)-T163)),0),0))</f>
        <v xml:space="preserve"> </v>
      </c>
      <c r="AD163" s="351" t="str">
        <f>IF($A163="N/A"," ",IF(OR(Dayrun=1,Dayrun=4,Dayrun=5,Dayrun=7,Dayrun=8,Dayrun=10,Dayrun=11),MAX(0,(_xll.xSPRDOPT(L163,($E163-'Pricing Inputs'!$X198*$D163),$CV163,0,($CQ163+IF(Smile=TRUE,VLOOKUP(MAX(-5,$H163-L163),Volsmile,2),0)),$CT163,$CU163,($A163-DateToday)+15,ABS(Option-2),0)-U163)),0))</f>
        <v xml:space="preserve"> </v>
      </c>
      <c r="AE163" s="351" t="str">
        <f>IF($A163="N/A"," ",IF(OR(Dayrun=1,Dayrun=7,Dayrun=8,Dayrun=10,Dayrun=11),MAX(0,(_xll.xSPRDOPT(M163,($E163-'Pricing Inputs'!$X198*$D163),$CV163,0,($CQ163+IF(Smile=TRUE,VLOOKUP(MAX(-5,$H163-M163),Volsmile,2),0)),$CT163,$CU163,($A163-DateToday)+15,ABS(Option-2),0)-V163)),0))</f>
        <v xml:space="preserve"> </v>
      </c>
      <c r="AF163" s="351" t="str">
        <f>IF($A163="N/A"," ",IF(OR(Dayrun&lt;=2,Dayrun&gt;=10),IF(OffPeakEx=TRUE,MAX(0,(_xll.xSPRDOPT(N163,($E163-'Pricing Inputs'!$X198*$D163),$CV163,0,($CQ163+IF(Smile=TRUE,VLOOKUP(MAX(-5,$H163-N163),Volsmile,2),0)),$CT163,$CU163,($A163-DateToday)+15,ABS(Option-2),0)-W163)),0),0))</f>
        <v xml:space="preserve"> </v>
      </c>
      <c r="AG163" s="351" t="str">
        <f>IF($A163="N/A"," ",IF(OR(Dayrun=1,Dayrun=5,Dayrun=8,Dayrun=11),MAX(0,(_xll.xSPRDOPT(O163,($E163-'Pricing Inputs'!$X198*$D163),$CV163,0,($CQ163+IF(Smile=TRUE,VLOOKUP(MAX(-5,$H163-O163),Volsmile,2),0)),$CT163,$CU163,($A163-DateToday)+15,ABS(Option-2),0)-X163)),0))</f>
        <v xml:space="preserve"> </v>
      </c>
      <c r="AH163" s="351" t="str">
        <f>IF($A163="N/A"," ",IF(OR(Dayrun=1,Dayrun=8,Dayrun=11),MAX(0,(_xll.xSPRDOPT(P163,($E163-'Pricing Inputs'!$X198*$D163),$CV163,0,($CQ163+IF(Smile=TRUE,VLOOKUP(MAX(-5,$H163-P163),Volsmile,2),0)),$CT163,$CU163,($A163-DateToday)+15,ABS(Option-2),0)-Y163)),0))</f>
        <v xml:space="preserve"> </v>
      </c>
      <c r="AI163" s="351" t="str">
        <f>IF($A163="N/A"," ",IF(OR(Dayrun&lt;=2,Dayrun&gt;=11),IF(OffPeakEx=TRUE,MAX(0,(_xll.xSPRDOPT(Q163,($E163-'Pricing Inputs'!$X198*$D163),$CV163,0,($CQ163+IF(Smile=TRUE,VLOOKUP(MAX(-5,$H163-Q163),Volsmile,2),0)),$CT163,$CU163,($A163-DateToday)+15,ABS(Option-2),0)-Z163)),0),0))</f>
        <v xml:space="preserve"> </v>
      </c>
      <c r="AJ163" s="355" t="str">
        <f t="shared" si="238"/>
        <v xml:space="preserve"> </v>
      </c>
      <c r="AK163" s="356" t="str">
        <f t="shared" si="239"/>
        <v xml:space="preserve"> </v>
      </c>
      <c r="AL163" s="356" t="str">
        <f t="shared" si="240"/>
        <v xml:space="preserve"> </v>
      </c>
      <c r="AM163" s="356" t="str">
        <f t="shared" si="241"/>
        <v xml:space="preserve"> </v>
      </c>
      <c r="AN163" s="356" t="str">
        <f t="shared" si="242"/>
        <v xml:space="preserve"> </v>
      </c>
      <c r="AO163" s="356" t="str">
        <f t="shared" si="243"/>
        <v xml:space="preserve"> </v>
      </c>
      <c r="AP163" s="356" t="str">
        <f t="shared" si="244"/>
        <v xml:space="preserve"> </v>
      </c>
      <c r="AQ163" s="356" t="str">
        <f t="shared" si="245"/>
        <v xml:space="preserve"> </v>
      </c>
      <c r="AR163" s="357" t="str">
        <f t="shared" si="246"/>
        <v xml:space="preserve"> </v>
      </c>
      <c r="AS163" s="364" t="str">
        <f t="shared" si="247"/>
        <v xml:space="preserve"> </v>
      </c>
      <c r="AT163" s="364" t="str">
        <f t="shared" si="248"/>
        <v xml:space="preserve"> </v>
      </c>
      <c r="AU163" s="364" t="str">
        <f t="shared" si="249"/>
        <v xml:space="preserve"> </v>
      </c>
      <c r="AV163" s="364" t="str">
        <f t="shared" si="250"/>
        <v xml:space="preserve"> </v>
      </c>
      <c r="AW163" s="364" t="str">
        <f t="shared" si="251"/>
        <v xml:space="preserve"> </v>
      </c>
      <c r="AX163" s="364" t="str">
        <f t="shared" si="252"/>
        <v xml:space="preserve"> </v>
      </c>
      <c r="AY163" s="364" t="str">
        <f t="shared" si="253"/>
        <v xml:space="preserve"> </v>
      </c>
      <c r="AZ163" s="364" t="str">
        <f t="shared" si="254"/>
        <v xml:space="preserve"> </v>
      </c>
      <c r="BA163" s="365" t="str">
        <f t="shared" si="255"/>
        <v xml:space="preserve"> </v>
      </c>
      <c r="BB163" s="461" t="str">
        <f>IF($A163="N/A"," ",IF(Dayrun&gt;=3,(MAX(0,(_xll.xSPRDOPT(I163,($E163-'Pricing Inputs'!$X198*$D163),$CV163,0,($CN163+IF(Smile=TRUE,VLOOKUP(MAX(-5,$H163-I163),Volsmile,2),0)),$CT163,$CU163,($A163-DateToday)+15,ABS(Option-2),1)*DE163*8))),0))</f>
        <v xml:space="preserve"> </v>
      </c>
      <c r="BC163" s="460" t="str">
        <f>IF($A163="N/A"," ",IF(Dayrun&gt;=6,MAX(0,(_xll.xSPRDOPT(J163,($E163-'Pricing Inputs'!$X198*$D163),$CV163,0,($CN163+IF(Smile=TRUE,VLOOKUP(MAX(-5,$H163-J163),Volsmile,2),0)),$CT163,$CU163,($A163-DateToday)+15,ABS(Option-2),1)*DE163*8)),0))</f>
        <v xml:space="preserve"> </v>
      </c>
      <c r="BD163" s="460" t="str">
        <f>IF($A163="N/A"," ",IF(OR(Dayrun&lt;=2,Dayrun&gt;=9),IF(OffPeakEx=TRUE,MAX(0,(_xll.xSPRDOPT(K163,($E163-'Pricing Inputs'!$X198*$D163),$CV163,0,($CQ163+IF(Smile=TRUE,VLOOKUP(MAX(-5,$H163-K163),Volsmile,2),0)),$CT163,$CU163,($A163-DateToday)+15,ABS(Option-2),1)*DE163*8)),0),0))</f>
        <v xml:space="preserve"> </v>
      </c>
      <c r="BE163" s="460" t="str">
        <f>IF($A163="N/A"," ",IF(OR(Dayrun=1,Dayrun=4,Dayrun=5,Dayrun=7,Dayrun=8,Dayrun=10,Dayrun=11),MAX(0,(_xll.xSPRDOPT(L163,($E163-'Pricing Inputs'!$X198*$D163),$CV163,0,($CQ163+IF(Smile=TRUE,VLOOKUP(MAX(-5,$H163-L163),Volsmile,2),0)),$CT163,$CU163,($A163-DateToday)+15,ABS(Option-2),1)*DF163*8)),0))</f>
        <v xml:space="preserve"> </v>
      </c>
      <c r="BF163" s="460" t="str">
        <f>IF($A163="N/A"," ",IF(OR(Dayrun=1,Dayrun=7,Dayrun=8,Dayrun=10,Dayrun=11),MAX(0,(_xll.xSPRDOPT(M163,($E163-'Pricing Inputs'!$X198*$D163),$CV163,0,($CQ163+IF(Smile=TRUE,VLOOKUP(MAX(-5,$H163-M163),Volsmile,2),0)),$CT163,$CU163,($A163-DateToday)+15,ABS(Option-2),1)*DF163*8)),0))</f>
        <v xml:space="preserve"> </v>
      </c>
      <c r="BG163" s="460" t="str">
        <f>IF($A163="N/A"," ",IF(OR(Dayrun&lt;=2,Dayrun&gt;=10),IF(OffPeakEx=TRUE,MAX(0,(_xll.xSPRDOPT(N163,($E163-'Pricing Inputs'!$X198*$D163),$CV163,0,($CQ163+IF(Smile=TRUE,VLOOKUP(MAX(-5,$H163-N163),Volsmile,2),0)),$CT163,$CU163,($A163-DateToday)+15,ABS(Option-2),1)*DF163*8)),0),0))</f>
        <v xml:space="preserve"> </v>
      </c>
      <c r="BH163" s="460" t="str">
        <f>IF($A163="N/A"," ",IF(OR(Dayrun=1,Dayrun=5,Dayrun=8,Dayrun=11),MAX(0,(_xll.xSPRDOPT(O163,($E163-'Pricing Inputs'!$X198*$D163),$CV163,0,($CQ163+IF(Smile=TRUE,VLOOKUP(MAX(-5,$H163-O163),Volsmile,2),0)),$CT163,$CU163,($A163-DateToday)+15,ABS(Option-2),1)*DG163*8)),0))</f>
        <v xml:space="preserve"> </v>
      </c>
      <c r="BI163" s="460" t="str">
        <f>IF($A163="N/A"," ",IF(OR(Dayrun=1,Dayrun=8,Dayrun=11),MAX(0,(_xll.xSPRDOPT(P163,($E163-'Pricing Inputs'!$X198*$D163),$CV163,0,($CQ163+IF(Smile=TRUE,VLOOKUP(MAX(-5,$H163-P163),Volsmile,2),0)),$CT163,$CU163,($A163-DateToday)+15,ABS(Option-2),1)*DG163*8)),0))</f>
        <v xml:space="preserve"> </v>
      </c>
      <c r="BJ163" s="462" t="str">
        <f>IF($A163="N/A"," ",IF(OR(Dayrun&lt;=2,Dayrun&gt;=11),IF(OffPeakEx=TRUE,MAX(0,(_xll.xSPRDOPT(Q163,($E163-'Pricing Inputs'!$X198*$D163),$CV163,0,($CQ163+IF(Smile=TRUE,VLOOKUP(MAX(-5,$H163-Q163),Volsmile,2),0)),$CT163,$CU163,($A163-DateToday)+15,ABS(Option-2),1)*DG163*8)),0),0))</f>
        <v xml:space="preserve"> </v>
      </c>
      <c r="BK163" s="358" t="str">
        <f t="shared" si="182"/>
        <v xml:space="preserve"> </v>
      </c>
      <c r="BL163" s="359" t="str">
        <f t="shared" si="183"/>
        <v xml:space="preserve"> </v>
      </c>
      <c r="BM163" s="359" t="str">
        <f t="shared" si="184"/>
        <v xml:space="preserve"> </v>
      </c>
      <c r="BN163" s="359" t="str">
        <f t="shared" si="185"/>
        <v xml:space="preserve"> </v>
      </c>
      <c r="BO163" s="359" t="str">
        <f t="shared" si="186"/>
        <v xml:space="preserve"> </v>
      </c>
      <c r="BP163" s="359" t="str">
        <f t="shared" si="187"/>
        <v xml:space="preserve"> </v>
      </c>
      <c r="BQ163" s="359" t="str">
        <f t="shared" si="188"/>
        <v xml:space="preserve"> </v>
      </c>
      <c r="BR163" s="359" t="str">
        <f t="shared" si="189"/>
        <v xml:space="preserve"> </v>
      </c>
      <c r="BS163" s="360" t="str">
        <f t="shared" si="190"/>
        <v xml:space="preserve"> </v>
      </c>
      <c r="BT163" s="361" t="str">
        <f t="shared" si="191"/>
        <v xml:space="preserve"> </v>
      </c>
      <c r="BU163" s="362" t="str">
        <f t="shared" si="192"/>
        <v xml:space="preserve"> </v>
      </c>
      <c r="BV163" s="362" t="str">
        <f t="shared" si="193"/>
        <v xml:space="preserve"> </v>
      </c>
      <c r="BW163" s="362" t="str">
        <f t="shared" si="194"/>
        <v xml:space="preserve"> </v>
      </c>
      <c r="BX163" s="362" t="str">
        <f t="shared" si="195"/>
        <v xml:space="preserve"> </v>
      </c>
      <c r="BY163" s="362" t="str">
        <f t="shared" si="196"/>
        <v xml:space="preserve"> </v>
      </c>
      <c r="BZ163" s="362" t="str">
        <f t="shared" si="197"/>
        <v xml:space="preserve"> </v>
      </c>
      <c r="CA163" s="362" t="str">
        <f t="shared" si="198"/>
        <v xml:space="preserve"> </v>
      </c>
      <c r="CB163" s="363" t="str">
        <f t="shared" si="199"/>
        <v xml:space="preserve"> </v>
      </c>
      <c r="CC163" s="366" t="str">
        <f t="shared" si="200"/>
        <v xml:space="preserve"> </v>
      </c>
      <c r="CD163" s="367" t="str">
        <f t="shared" si="201"/>
        <v xml:space="preserve"> </v>
      </c>
      <c r="CE163" s="367" t="str">
        <f t="shared" si="202"/>
        <v xml:space="preserve"> </v>
      </c>
      <c r="CF163" s="367" t="str">
        <f t="shared" si="203"/>
        <v xml:space="preserve"> </v>
      </c>
      <c r="CG163" s="367" t="str">
        <f t="shared" si="204"/>
        <v xml:space="preserve"> </v>
      </c>
      <c r="CH163" s="367" t="str">
        <f t="shared" si="205"/>
        <v xml:space="preserve"> </v>
      </c>
      <c r="CI163" s="367" t="str">
        <f t="shared" si="206"/>
        <v xml:space="preserve"> </v>
      </c>
      <c r="CJ163" s="367" t="str">
        <f t="shared" si="207"/>
        <v xml:space="preserve"> </v>
      </c>
      <c r="CK163" s="368" t="str">
        <f t="shared" si="208"/>
        <v xml:space="preserve"> </v>
      </c>
      <c r="CL163" s="369" t="str">
        <f t="shared" si="209"/>
        <v xml:space="preserve"> </v>
      </c>
      <c r="CM163" s="370" t="str">
        <f t="shared" si="256"/>
        <v xml:space="preserve"> </v>
      </c>
      <c r="CN163" s="370" t="str">
        <f t="shared" si="257"/>
        <v xml:space="preserve"> </v>
      </c>
      <c r="CO163" s="370" t="str">
        <f t="shared" si="258"/>
        <v xml:space="preserve"> </v>
      </c>
      <c r="CP163" s="370" t="str">
        <f t="shared" si="259"/>
        <v xml:space="preserve"> </v>
      </c>
      <c r="CQ163" s="370" t="str">
        <f t="shared" si="260"/>
        <v xml:space="preserve"> </v>
      </c>
      <c r="CR163" s="370" t="str">
        <f t="shared" si="210"/>
        <v xml:space="preserve"> </v>
      </c>
      <c r="CS163" s="370" t="str">
        <f t="shared" si="211"/>
        <v xml:space="preserve"> </v>
      </c>
      <c r="CT163" s="370" t="str">
        <f t="shared" si="212"/>
        <v xml:space="preserve"> </v>
      </c>
      <c r="CU163" s="370" t="str">
        <f>IF($A163="N/A"," ",IF('Pricing Inputs'!$AR$23=TRUE,Inputs!$S$22,VLOOKUP($A163,CorrelationTable,2,FALSE)))</f>
        <v xml:space="preserve"> </v>
      </c>
      <c r="CV163" s="371" t="str">
        <f>IF($A163="N/A"," ",F163+G163+(D163*('Pricing Inputs'!X198)))</f>
        <v xml:space="preserve"> </v>
      </c>
      <c r="CW163" s="372" t="str">
        <f>IF($A163="N/A"," ",IF(PV=1,0,'Pricing Inputs'!Y198))</f>
        <v xml:space="preserve"> </v>
      </c>
      <c r="CX163" s="373" t="str">
        <f t="shared" si="213"/>
        <v xml:space="preserve"> </v>
      </c>
      <c r="CY163" s="417" t="str">
        <f>IF($A163="N/A"," ",(IF(MONTH(A163)&gt;=4,IF(MONTH(A163)&lt;=10,Inputs!$S$26,Inputs!$S$27),Inputs!$S$27))*$CX163)</f>
        <v xml:space="preserve"> </v>
      </c>
      <c r="CZ163" s="374" t="str">
        <f t="shared" si="261"/>
        <v xml:space="preserve"> </v>
      </c>
      <c r="DA163" s="446" t="str">
        <f t="shared" si="262"/>
        <v xml:space="preserve"> </v>
      </c>
      <c r="DB163" s="375" t="str">
        <f t="shared" si="263"/>
        <v xml:space="preserve"> </v>
      </c>
      <c r="DC163" s="375" t="str">
        <f t="shared" si="264"/>
        <v xml:space="preserve"> </v>
      </c>
      <c r="DD163" s="376" t="str">
        <f t="shared" si="265"/>
        <v xml:space="preserve"> </v>
      </c>
      <c r="DE163" s="377" t="str">
        <f t="shared" si="266"/>
        <v xml:space="preserve"> </v>
      </c>
      <c r="DF163" s="378" t="str">
        <f t="shared" si="267"/>
        <v xml:space="preserve"> </v>
      </c>
      <c r="DG163" s="379" t="str">
        <f t="shared" si="268"/>
        <v xml:space="preserve"> </v>
      </c>
      <c r="DH163" s="380" t="str">
        <f>IF($A163="N/A"," ",IF(Option=1,$D163*Inputs!$S$15*SUM(AS163:BA163),0))</f>
        <v xml:space="preserve"> </v>
      </c>
      <c r="DI163" s="381" t="str">
        <f>IF($A163="N/A"," ",IF(Option=1,$D163*Inputs!$S$16*SUM(AS163:BA163),0))</f>
        <v xml:space="preserve"> </v>
      </c>
      <c r="DJ163" s="463" t="str">
        <f t="shared" si="269"/>
        <v xml:space="preserve"> </v>
      </c>
      <c r="DK163" s="463" t="str">
        <f t="shared" si="270"/>
        <v xml:space="preserve"> </v>
      </c>
      <c r="DL163" s="463" t="str">
        <f t="shared" si="271"/>
        <v xml:space="preserve"> </v>
      </c>
      <c r="DM163" s="463" t="str">
        <f t="shared" si="272"/>
        <v xml:space="preserve"> </v>
      </c>
    </row>
    <row r="164" spans="1:117" x14ac:dyDescent="0.2">
      <c r="A164" s="343" t="str">
        <f>IF(A163="N/A","N/A",IF(EDATE(A163,1)&gt;Inputs!$S$5,"N/A",EDATE(A163,1)))</f>
        <v>N/A</v>
      </c>
      <c r="B164" s="344" t="str">
        <f t="shared" si="214"/>
        <v xml:space="preserve"> </v>
      </c>
      <c r="C164" s="345" t="str">
        <f t="shared" si="215"/>
        <v xml:space="preserve"> </v>
      </c>
      <c r="D164" s="346" t="str">
        <f t="shared" si="216"/>
        <v xml:space="preserve"> </v>
      </c>
      <c r="E164" s="347" t="str">
        <f t="shared" si="217"/>
        <v xml:space="preserve"> </v>
      </c>
      <c r="F164" s="348" t="str">
        <f t="shared" si="218"/>
        <v xml:space="preserve"> </v>
      </c>
      <c r="G164" s="348" t="str">
        <f>IF(A164="N/A"," ",Perstart/VLOOKUP(Dayrun,'Pricing Inputs'!$AQ$4:$AS$14,3)/(CY164/CX164))</f>
        <v xml:space="preserve"> </v>
      </c>
      <c r="H164" s="349" t="str">
        <f t="shared" si="219"/>
        <v xml:space="preserve"> </v>
      </c>
      <c r="I164" s="350" t="str">
        <f t="shared" si="220"/>
        <v xml:space="preserve"> </v>
      </c>
      <c r="J164" s="351" t="str">
        <f t="shared" si="221"/>
        <v xml:space="preserve"> </v>
      </c>
      <c r="K164" s="351" t="str">
        <f t="shared" si="222"/>
        <v xml:space="preserve"> </v>
      </c>
      <c r="L164" s="351" t="str">
        <f t="shared" si="223"/>
        <v xml:space="preserve"> </v>
      </c>
      <c r="M164" s="351" t="str">
        <f t="shared" si="224"/>
        <v xml:space="preserve"> </v>
      </c>
      <c r="N164" s="351" t="str">
        <f t="shared" si="225"/>
        <v xml:space="preserve"> </v>
      </c>
      <c r="O164" s="351" t="str">
        <f t="shared" si="226"/>
        <v xml:space="preserve"> </v>
      </c>
      <c r="P164" s="351" t="str">
        <f t="shared" si="227"/>
        <v xml:space="preserve"> </v>
      </c>
      <c r="Q164" s="352" t="str">
        <f t="shared" si="228"/>
        <v xml:space="preserve"> </v>
      </c>
      <c r="R164" s="353" t="str">
        <f t="shared" si="229"/>
        <v xml:space="preserve"> </v>
      </c>
      <c r="S164" s="347" t="str">
        <f t="shared" si="230"/>
        <v xml:space="preserve"> </v>
      </c>
      <c r="T164" s="347" t="str">
        <f t="shared" si="231"/>
        <v xml:space="preserve"> </v>
      </c>
      <c r="U164" s="347" t="str">
        <f t="shared" si="232"/>
        <v xml:space="preserve"> </v>
      </c>
      <c r="V164" s="347" t="str">
        <f t="shared" si="233"/>
        <v xml:space="preserve"> </v>
      </c>
      <c r="W164" s="347" t="str">
        <f t="shared" si="234"/>
        <v xml:space="preserve"> </v>
      </c>
      <c r="X164" s="347" t="str">
        <f t="shared" si="235"/>
        <v xml:space="preserve"> </v>
      </c>
      <c r="Y164" s="347" t="str">
        <f t="shared" si="236"/>
        <v xml:space="preserve"> </v>
      </c>
      <c r="Z164" s="354" t="str">
        <f t="shared" si="237"/>
        <v xml:space="preserve"> </v>
      </c>
      <c r="AA164" s="350" t="str">
        <f>IF($A164="N/A"," ",IF(Dayrun&gt;=3,(MAX(0,(_xll.xSPRDOPT(I164,($E164-'Pricing Inputs'!$X199*$D164),$CV164,0,($CN164+IF(Smile=TRUE,VLOOKUP(MAX(-5,$H164-I164),Volsmile,2),0)),$CT164,$CU164,($A164-DateToday)+15,ABS(Option-2),0)-R164))),0))</f>
        <v xml:space="preserve"> </v>
      </c>
      <c r="AB164" s="351" t="str">
        <f>IF($A164="N/A"," ",IF(Dayrun&gt;=6,MAX(0,(_xll.xSPRDOPT(J164,($E164-'Pricing Inputs'!$X199*$D164),$CV164,0,($CN164+IF(Smile=TRUE,VLOOKUP(MAX(-5,$H164-J164),Volsmile,2),0)),$CT164,$CU164,($A164-DateToday)+15,ABS(Option-2),0)-S164)),0))</f>
        <v xml:space="preserve"> </v>
      </c>
      <c r="AC164" s="351" t="str">
        <f>IF($A164="N/A"," ",IF(OR(Dayrun&lt;=2,Dayrun&gt;=9),IF(OffPeakEx=TRUE,MAX(0,(_xll.xSPRDOPT(K164,($E164-'Pricing Inputs'!$X199*$D164),$CV164,0,($CQ164+IF(Smile=TRUE,VLOOKUP(MAX(-5,$H164-K164),Volsmile,2),0)),$CT164,$CU164,($A164-DateToday)+15,ABS(Option-2),0)-T164)),0),0))</f>
        <v xml:space="preserve"> </v>
      </c>
      <c r="AD164" s="351" t="str">
        <f>IF($A164="N/A"," ",IF(OR(Dayrun=1,Dayrun=4,Dayrun=5,Dayrun=7,Dayrun=8,Dayrun=10,Dayrun=11),MAX(0,(_xll.xSPRDOPT(L164,($E164-'Pricing Inputs'!$X199*$D164),$CV164,0,($CQ164+IF(Smile=TRUE,VLOOKUP(MAX(-5,$H164-L164),Volsmile,2),0)),$CT164,$CU164,($A164-DateToday)+15,ABS(Option-2),0)-U164)),0))</f>
        <v xml:space="preserve"> </v>
      </c>
      <c r="AE164" s="351" t="str">
        <f>IF($A164="N/A"," ",IF(OR(Dayrun=1,Dayrun=7,Dayrun=8,Dayrun=10,Dayrun=11),MAX(0,(_xll.xSPRDOPT(M164,($E164-'Pricing Inputs'!$X199*$D164),$CV164,0,($CQ164+IF(Smile=TRUE,VLOOKUP(MAX(-5,$H164-M164),Volsmile,2),0)),$CT164,$CU164,($A164-DateToday)+15,ABS(Option-2),0)-V164)),0))</f>
        <v xml:space="preserve"> </v>
      </c>
      <c r="AF164" s="351" t="str">
        <f>IF($A164="N/A"," ",IF(OR(Dayrun&lt;=2,Dayrun&gt;=10),IF(OffPeakEx=TRUE,MAX(0,(_xll.xSPRDOPT(N164,($E164-'Pricing Inputs'!$X199*$D164),$CV164,0,($CQ164+IF(Smile=TRUE,VLOOKUP(MAX(-5,$H164-N164),Volsmile,2),0)),$CT164,$CU164,($A164-DateToday)+15,ABS(Option-2),0)-W164)),0),0))</f>
        <v xml:space="preserve"> </v>
      </c>
      <c r="AG164" s="351" t="str">
        <f>IF($A164="N/A"," ",IF(OR(Dayrun=1,Dayrun=5,Dayrun=8,Dayrun=11),MAX(0,(_xll.xSPRDOPT(O164,($E164-'Pricing Inputs'!$X199*$D164),$CV164,0,($CQ164+IF(Smile=TRUE,VLOOKUP(MAX(-5,$H164-O164),Volsmile,2),0)),$CT164,$CU164,($A164-DateToday)+15,ABS(Option-2),0)-X164)),0))</f>
        <v xml:space="preserve"> </v>
      </c>
      <c r="AH164" s="351" t="str">
        <f>IF($A164="N/A"," ",IF(OR(Dayrun=1,Dayrun=8,Dayrun=11),MAX(0,(_xll.xSPRDOPT(P164,($E164-'Pricing Inputs'!$X199*$D164),$CV164,0,($CQ164+IF(Smile=TRUE,VLOOKUP(MAX(-5,$H164-P164),Volsmile,2),0)),$CT164,$CU164,($A164-DateToday)+15,ABS(Option-2),0)-Y164)),0))</f>
        <v xml:space="preserve"> </v>
      </c>
      <c r="AI164" s="351" t="str">
        <f>IF($A164="N/A"," ",IF(OR(Dayrun&lt;=2,Dayrun&gt;=11),IF(OffPeakEx=TRUE,MAX(0,(_xll.xSPRDOPT(Q164,($E164-'Pricing Inputs'!$X199*$D164),$CV164,0,($CQ164+IF(Smile=TRUE,VLOOKUP(MAX(-5,$H164-Q164),Volsmile,2),0)),$CT164,$CU164,($A164-DateToday)+15,ABS(Option-2),0)-Z164)),0),0))</f>
        <v xml:space="preserve"> </v>
      </c>
      <c r="AJ164" s="355" t="str">
        <f t="shared" si="238"/>
        <v xml:space="preserve"> </v>
      </c>
      <c r="AK164" s="356" t="str">
        <f t="shared" si="239"/>
        <v xml:space="preserve"> </v>
      </c>
      <c r="AL164" s="356" t="str">
        <f t="shared" si="240"/>
        <v xml:space="preserve"> </v>
      </c>
      <c r="AM164" s="356" t="str">
        <f t="shared" si="241"/>
        <v xml:space="preserve"> </v>
      </c>
      <c r="AN164" s="356" t="str">
        <f t="shared" si="242"/>
        <v xml:space="preserve"> </v>
      </c>
      <c r="AO164" s="356" t="str">
        <f t="shared" si="243"/>
        <v xml:space="preserve"> </v>
      </c>
      <c r="AP164" s="356" t="str">
        <f t="shared" si="244"/>
        <v xml:space="preserve"> </v>
      </c>
      <c r="AQ164" s="356" t="str">
        <f t="shared" si="245"/>
        <v xml:space="preserve"> </v>
      </c>
      <c r="AR164" s="357" t="str">
        <f t="shared" si="246"/>
        <v xml:space="preserve"> </v>
      </c>
      <c r="AS164" s="364" t="str">
        <f t="shared" si="247"/>
        <v xml:space="preserve"> </v>
      </c>
      <c r="AT164" s="364" t="str">
        <f t="shared" si="248"/>
        <v xml:space="preserve"> </v>
      </c>
      <c r="AU164" s="364" t="str">
        <f t="shared" si="249"/>
        <v xml:space="preserve"> </v>
      </c>
      <c r="AV164" s="364" t="str">
        <f t="shared" si="250"/>
        <v xml:space="preserve"> </v>
      </c>
      <c r="AW164" s="364" t="str">
        <f t="shared" si="251"/>
        <v xml:space="preserve"> </v>
      </c>
      <c r="AX164" s="364" t="str">
        <f t="shared" si="252"/>
        <v xml:space="preserve"> </v>
      </c>
      <c r="AY164" s="364" t="str">
        <f t="shared" si="253"/>
        <v xml:space="preserve"> </v>
      </c>
      <c r="AZ164" s="364" t="str">
        <f t="shared" si="254"/>
        <v xml:space="preserve"> </v>
      </c>
      <c r="BA164" s="365" t="str">
        <f t="shared" si="255"/>
        <v xml:space="preserve"> </v>
      </c>
      <c r="BB164" s="461" t="str">
        <f>IF($A164="N/A"," ",IF(Dayrun&gt;=3,(MAX(0,(_xll.xSPRDOPT(I164,($E164-'Pricing Inputs'!$X199*$D164),$CV164,0,($CN164+IF(Smile=TRUE,VLOOKUP(MAX(-5,$H164-I164),Volsmile,2),0)),$CT164,$CU164,($A164-DateToday)+15,ABS(Option-2),1)*DE164*8))),0))</f>
        <v xml:space="preserve"> </v>
      </c>
      <c r="BC164" s="460" t="str">
        <f>IF($A164="N/A"," ",IF(Dayrun&gt;=6,MAX(0,(_xll.xSPRDOPT(J164,($E164-'Pricing Inputs'!$X199*$D164),$CV164,0,($CN164+IF(Smile=TRUE,VLOOKUP(MAX(-5,$H164-J164),Volsmile,2),0)),$CT164,$CU164,($A164-DateToday)+15,ABS(Option-2),1)*DE164*8)),0))</f>
        <v xml:space="preserve"> </v>
      </c>
      <c r="BD164" s="460" t="str">
        <f>IF($A164="N/A"," ",IF(OR(Dayrun&lt;=2,Dayrun&gt;=9),IF(OffPeakEx=TRUE,MAX(0,(_xll.xSPRDOPT(K164,($E164-'Pricing Inputs'!$X199*$D164),$CV164,0,($CQ164+IF(Smile=TRUE,VLOOKUP(MAX(-5,$H164-K164),Volsmile,2),0)),$CT164,$CU164,($A164-DateToday)+15,ABS(Option-2),1)*DE164*8)),0),0))</f>
        <v xml:space="preserve"> </v>
      </c>
      <c r="BE164" s="460" t="str">
        <f>IF($A164="N/A"," ",IF(OR(Dayrun=1,Dayrun=4,Dayrun=5,Dayrun=7,Dayrun=8,Dayrun=10,Dayrun=11),MAX(0,(_xll.xSPRDOPT(L164,($E164-'Pricing Inputs'!$X199*$D164),$CV164,0,($CQ164+IF(Smile=TRUE,VLOOKUP(MAX(-5,$H164-L164),Volsmile,2),0)),$CT164,$CU164,($A164-DateToday)+15,ABS(Option-2),1)*DF164*8)),0))</f>
        <v xml:space="preserve"> </v>
      </c>
      <c r="BF164" s="460" t="str">
        <f>IF($A164="N/A"," ",IF(OR(Dayrun=1,Dayrun=7,Dayrun=8,Dayrun=10,Dayrun=11),MAX(0,(_xll.xSPRDOPT(M164,($E164-'Pricing Inputs'!$X199*$D164),$CV164,0,($CQ164+IF(Smile=TRUE,VLOOKUP(MAX(-5,$H164-M164),Volsmile,2),0)),$CT164,$CU164,($A164-DateToday)+15,ABS(Option-2),1)*DF164*8)),0))</f>
        <v xml:space="preserve"> </v>
      </c>
      <c r="BG164" s="460" t="str">
        <f>IF($A164="N/A"," ",IF(OR(Dayrun&lt;=2,Dayrun&gt;=10),IF(OffPeakEx=TRUE,MAX(0,(_xll.xSPRDOPT(N164,($E164-'Pricing Inputs'!$X199*$D164),$CV164,0,($CQ164+IF(Smile=TRUE,VLOOKUP(MAX(-5,$H164-N164),Volsmile,2),0)),$CT164,$CU164,($A164-DateToday)+15,ABS(Option-2),1)*DF164*8)),0),0))</f>
        <v xml:space="preserve"> </v>
      </c>
      <c r="BH164" s="460" t="str">
        <f>IF($A164="N/A"," ",IF(OR(Dayrun=1,Dayrun=5,Dayrun=8,Dayrun=11),MAX(0,(_xll.xSPRDOPT(O164,($E164-'Pricing Inputs'!$X199*$D164),$CV164,0,($CQ164+IF(Smile=TRUE,VLOOKUP(MAX(-5,$H164-O164),Volsmile,2),0)),$CT164,$CU164,($A164-DateToday)+15,ABS(Option-2),1)*DG164*8)),0))</f>
        <v xml:space="preserve"> </v>
      </c>
      <c r="BI164" s="460" t="str">
        <f>IF($A164="N/A"," ",IF(OR(Dayrun=1,Dayrun=8,Dayrun=11),MAX(0,(_xll.xSPRDOPT(P164,($E164-'Pricing Inputs'!$X199*$D164),$CV164,0,($CQ164+IF(Smile=TRUE,VLOOKUP(MAX(-5,$H164-P164),Volsmile,2),0)),$CT164,$CU164,($A164-DateToday)+15,ABS(Option-2),1)*DG164*8)),0))</f>
        <v xml:space="preserve"> </v>
      </c>
      <c r="BJ164" s="462" t="str">
        <f>IF($A164="N/A"," ",IF(OR(Dayrun&lt;=2,Dayrun&gt;=11),IF(OffPeakEx=TRUE,MAX(0,(_xll.xSPRDOPT(Q164,($E164-'Pricing Inputs'!$X199*$D164),$CV164,0,($CQ164+IF(Smile=TRUE,VLOOKUP(MAX(-5,$H164-Q164),Volsmile,2),0)),$CT164,$CU164,($A164-DateToday)+15,ABS(Option-2),1)*DG164*8)),0),0))</f>
        <v xml:space="preserve"> </v>
      </c>
      <c r="BK164" s="358" t="str">
        <f t="shared" si="182"/>
        <v xml:space="preserve"> </v>
      </c>
      <c r="BL164" s="359" t="str">
        <f t="shared" si="183"/>
        <v xml:space="preserve"> </v>
      </c>
      <c r="BM164" s="359" t="str">
        <f t="shared" si="184"/>
        <v xml:space="preserve"> </v>
      </c>
      <c r="BN164" s="359" t="str">
        <f t="shared" si="185"/>
        <v xml:space="preserve"> </v>
      </c>
      <c r="BO164" s="359" t="str">
        <f t="shared" si="186"/>
        <v xml:space="preserve"> </v>
      </c>
      <c r="BP164" s="359" t="str">
        <f t="shared" si="187"/>
        <v xml:space="preserve"> </v>
      </c>
      <c r="BQ164" s="359" t="str">
        <f t="shared" si="188"/>
        <v xml:space="preserve"> </v>
      </c>
      <c r="BR164" s="359" t="str">
        <f t="shared" si="189"/>
        <v xml:space="preserve"> </v>
      </c>
      <c r="BS164" s="360" t="str">
        <f t="shared" si="190"/>
        <v xml:space="preserve"> </v>
      </c>
      <c r="BT164" s="361" t="str">
        <f t="shared" si="191"/>
        <v xml:space="preserve"> </v>
      </c>
      <c r="BU164" s="362" t="str">
        <f t="shared" si="192"/>
        <v xml:space="preserve"> </v>
      </c>
      <c r="BV164" s="362" t="str">
        <f t="shared" si="193"/>
        <v xml:space="preserve"> </v>
      </c>
      <c r="BW164" s="362" t="str">
        <f t="shared" si="194"/>
        <v xml:space="preserve"> </v>
      </c>
      <c r="BX164" s="362" t="str">
        <f t="shared" si="195"/>
        <v xml:space="preserve"> </v>
      </c>
      <c r="BY164" s="362" t="str">
        <f t="shared" si="196"/>
        <v xml:space="preserve"> </v>
      </c>
      <c r="BZ164" s="362" t="str">
        <f t="shared" si="197"/>
        <v xml:space="preserve"> </v>
      </c>
      <c r="CA164" s="362" t="str">
        <f t="shared" si="198"/>
        <v xml:space="preserve"> </v>
      </c>
      <c r="CB164" s="363" t="str">
        <f t="shared" si="199"/>
        <v xml:space="preserve"> </v>
      </c>
      <c r="CC164" s="366" t="str">
        <f t="shared" si="200"/>
        <v xml:space="preserve"> </v>
      </c>
      <c r="CD164" s="367" t="str">
        <f t="shared" si="201"/>
        <v xml:space="preserve"> </v>
      </c>
      <c r="CE164" s="367" t="str">
        <f t="shared" si="202"/>
        <v xml:space="preserve"> </v>
      </c>
      <c r="CF164" s="367" t="str">
        <f t="shared" si="203"/>
        <v xml:space="preserve"> </v>
      </c>
      <c r="CG164" s="367" t="str">
        <f t="shared" si="204"/>
        <v xml:space="preserve"> </v>
      </c>
      <c r="CH164" s="367" t="str">
        <f t="shared" si="205"/>
        <v xml:space="preserve"> </v>
      </c>
      <c r="CI164" s="367" t="str">
        <f t="shared" si="206"/>
        <v xml:space="preserve"> </v>
      </c>
      <c r="CJ164" s="367" t="str">
        <f t="shared" si="207"/>
        <v xml:space="preserve"> </v>
      </c>
      <c r="CK164" s="368" t="str">
        <f t="shared" si="208"/>
        <v xml:space="preserve"> </v>
      </c>
      <c r="CL164" s="369" t="str">
        <f t="shared" si="209"/>
        <v xml:space="preserve"> </v>
      </c>
      <c r="CM164" s="370" t="str">
        <f t="shared" si="256"/>
        <v xml:space="preserve"> </v>
      </c>
      <c r="CN164" s="370" t="str">
        <f t="shared" si="257"/>
        <v xml:space="preserve"> </v>
      </c>
      <c r="CO164" s="370" t="str">
        <f t="shared" si="258"/>
        <v xml:space="preserve"> </v>
      </c>
      <c r="CP164" s="370" t="str">
        <f t="shared" si="259"/>
        <v xml:space="preserve"> </v>
      </c>
      <c r="CQ164" s="370" t="str">
        <f t="shared" si="260"/>
        <v xml:space="preserve"> </v>
      </c>
      <c r="CR164" s="370" t="str">
        <f t="shared" si="210"/>
        <v xml:space="preserve"> </v>
      </c>
      <c r="CS164" s="370" t="str">
        <f t="shared" si="211"/>
        <v xml:space="preserve"> </v>
      </c>
      <c r="CT164" s="370" t="str">
        <f t="shared" si="212"/>
        <v xml:space="preserve"> </v>
      </c>
      <c r="CU164" s="370" t="str">
        <f>IF($A164="N/A"," ",IF('Pricing Inputs'!$AR$23=TRUE,Inputs!$S$22,VLOOKUP($A164,CorrelationTable,2,FALSE)))</f>
        <v xml:space="preserve"> </v>
      </c>
      <c r="CV164" s="371" t="str">
        <f>IF($A164="N/A"," ",F164+G164+(D164*('Pricing Inputs'!X199)))</f>
        <v xml:space="preserve"> </v>
      </c>
      <c r="CW164" s="372" t="str">
        <f>IF($A164="N/A"," ",IF(PV=1,0,'Pricing Inputs'!Y199))</f>
        <v xml:space="preserve"> </v>
      </c>
      <c r="CX164" s="373" t="str">
        <f t="shared" si="213"/>
        <v xml:space="preserve"> </v>
      </c>
      <c r="CY164" s="417" t="str">
        <f>IF($A164="N/A"," ",(IF(MONTH(A164)&gt;=4,IF(MONTH(A164)&lt;=10,Inputs!$S$26,Inputs!$S$27),Inputs!$S$27))*$CX164)</f>
        <v xml:space="preserve"> </v>
      </c>
      <c r="CZ164" s="374" t="str">
        <f t="shared" si="261"/>
        <v xml:space="preserve"> </v>
      </c>
      <c r="DA164" s="446" t="str">
        <f t="shared" si="262"/>
        <v xml:space="preserve"> </v>
      </c>
      <c r="DB164" s="375" t="str">
        <f t="shared" si="263"/>
        <v xml:space="preserve"> </v>
      </c>
      <c r="DC164" s="375" t="str">
        <f t="shared" si="264"/>
        <v xml:space="preserve"> </v>
      </c>
      <c r="DD164" s="376" t="str">
        <f t="shared" si="265"/>
        <v xml:space="preserve"> </v>
      </c>
      <c r="DE164" s="377" t="str">
        <f t="shared" si="266"/>
        <v xml:space="preserve"> </v>
      </c>
      <c r="DF164" s="378" t="str">
        <f t="shared" si="267"/>
        <v xml:space="preserve"> </v>
      </c>
      <c r="DG164" s="379" t="str">
        <f t="shared" si="268"/>
        <v xml:space="preserve"> </v>
      </c>
      <c r="DH164" s="380" t="str">
        <f>IF($A164="N/A"," ",IF(Option=1,$D164*Inputs!$S$15*SUM(AS164:BA164),0))</f>
        <v xml:space="preserve"> </v>
      </c>
      <c r="DI164" s="381" t="str">
        <f>IF($A164="N/A"," ",IF(Option=1,$D164*Inputs!$S$16*SUM(AS164:BA164),0))</f>
        <v xml:space="preserve"> </v>
      </c>
      <c r="DJ164" s="463" t="str">
        <f t="shared" si="269"/>
        <v xml:space="preserve"> </v>
      </c>
      <c r="DK164" s="463" t="str">
        <f t="shared" si="270"/>
        <v xml:space="preserve"> </v>
      </c>
      <c r="DL164" s="463" t="str">
        <f t="shared" si="271"/>
        <v xml:space="preserve"> </v>
      </c>
      <c r="DM164" s="463" t="str">
        <f t="shared" si="272"/>
        <v xml:space="preserve"> </v>
      </c>
    </row>
    <row r="165" spans="1:117" x14ac:dyDescent="0.2">
      <c r="A165" s="343" t="str">
        <f>IF(A164="N/A","N/A",IF(EDATE(A164,1)&gt;Inputs!$S$5,"N/A",EDATE(A164,1)))</f>
        <v>N/A</v>
      </c>
      <c r="B165" s="344" t="str">
        <f t="shared" si="214"/>
        <v xml:space="preserve"> </v>
      </c>
      <c r="C165" s="345" t="str">
        <f t="shared" si="215"/>
        <v xml:space="preserve"> </v>
      </c>
      <c r="D165" s="346" t="str">
        <f t="shared" si="216"/>
        <v xml:space="preserve"> </v>
      </c>
      <c r="E165" s="347" t="str">
        <f t="shared" si="217"/>
        <v xml:space="preserve"> </v>
      </c>
      <c r="F165" s="348" t="str">
        <f t="shared" si="218"/>
        <v xml:space="preserve"> </v>
      </c>
      <c r="G165" s="348" t="str">
        <f>IF(A165="N/A"," ",Perstart/VLOOKUP(Dayrun,'Pricing Inputs'!$AQ$4:$AS$14,3)/(CY165/CX165))</f>
        <v xml:space="preserve"> </v>
      </c>
      <c r="H165" s="349" t="str">
        <f t="shared" si="219"/>
        <v xml:space="preserve"> </v>
      </c>
      <c r="I165" s="350" t="str">
        <f t="shared" si="220"/>
        <v xml:space="preserve"> </v>
      </c>
      <c r="J165" s="351" t="str">
        <f t="shared" si="221"/>
        <v xml:space="preserve"> </v>
      </c>
      <c r="K165" s="351" t="str">
        <f t="shared" si="222"/>
        <v xml:space="preserve"> </v>
      </c>
      <c r="L165" s="351" t="str">
        <f t="shared" si="223"/>
        <v xml:space="preserve"> </v>
      </c>
      <c r="M165" s="351" t="str">
        <f t="shared" si="224"/>
        <v xml:space="preserve"> </v>
      </c>
      <c r="N165" s="351" t="str">
        <f t="shared" si="225"/>
        <v xml:space="preserve"> </v>
      </c>
      <c r="O165" s="351" t="str">
        <f t="shared" si="226"/>
        <v xml:space="preserve"> </v>
      </c>
      <c r="P165" s="351" t="str">
        <f t="shared" si="227"/>
        <v xml:space="preserve"> </v>
      </c>
      <c r="Q165" s="352" t="str">
        <f t="shared" si="228"/>
        <v xml:space="preserve"> </v>
      </c>
      <c r="R165" s="353" t="str">
        <f t="shared" si="229"/>
        <v xml:space="preserve"> </v>
      </c>
      <c r="S165" s="347" t="str">
        <f t="shared" si="230"/>
        <v xml:space="preserve"> </v>
      </c>
      <c r="T165" s="347" t="str">
        <f t="shared" si="231"/>
        <v xml:space="preserve"> </v>
      </c>
      <c r="U165" s="347" t="str">
        <f t="shared" si="232"/>
        <v xml:space="preserve"> </v>
      </c>
      <c r="V165" s="347" t="str">
        <f t="shared" si="233"/>
        <v xml:space="preserve"> </v>
      </c>
      <c r="W165" s="347" t="str">
        <f t="shared" si="234"/>
        <v xml:space="preserve"> </v>
      </c>
      <c r="X165" s="347" t="str">
        <f t="shared" si="235"/>
        <v xml:space="preserve"> </v>
      </c>
      <c r="Y165" s="347" t="str">
        <f t="shared" si="236"/>
        <v xml:space="preserve"> </v>
      </c>
      <c r="Z165" s="354" t="str">
        <f t="shared" si="237"/>
        <v xml:space="preserve"> </v>
      </c>
      <c r="AA165" s="350" t="str">
        <f>IF($A165="N/A"," ",IF(Dayrun&gt;=3,(MAX(0,(_xll.xSPRDOPT(I165,($E165-'Pricing Inputs'!$X200*$D165),$CV165,0,($CN165+IF(Smile=TRUE,VLOOKUP(MAX(-5,$H165-I165),Volsmile,2),0)),$CT165,$CU165,($A165-DateToday)+15,ABS(Option-2),0)-R165))),0))</f>
        <v xml:space="preserve"> </v>
      </c>
      <c r="AB165" s="351" t="str">
        <f>IF($A165="N/A"," ",IF(Dayrun&gt;=6,MAX(0,(_xll.xSPRDOPT(J165,($E165-'Pricing Inputs'!$X200*$D165),$CV165,0,($CN165+IF(Smile=TRUE,VLOOKUP(MAX(-5,$H165-J165),Volsmile,2),0)),$CT165,$CU165,($A165-DateToday)+15,ABS(Option-2),0)-S165)),0))</f>
        <v xml:space="preserve"> </v>
      </c>
      <c r="AC165" s="351" t="str">
        <f>IF($A165="N/A"," ",IF(OR(Dayrun&lt;=2,Dayrun&gt;=9),IF(OffPeakEx=TRUE,MAX(0,(_xll.xSPRDOPT(K165,($E165-'Pricing Inputs'!$X200*$D165),$CV165,0,($CQ165+IF(Smile=TRUE,VLOOKUP(MAX(-5,$H165-K165),Volsmile,2),0)),$CT165,$CU165,($A165-DateToday)+15,ABS(Option-2),0)-T165)),0),0))</f>
        <v xml:space="preserve"> </v>
      </c>
      <c r="AD165" s="351" t="str">
        <f>IF($A165="N/A"," ",IF(OR(Dayrun=1,Dayrun=4,Dayrun=5,Dayrun=7,Dayrun=8,Dayrun=10,Dayrun=11),MAX(0,(_xll.xSPRDOPT(L165,($E165-'Pricing Inputs'!$X200*$D165),$CV165,0,($CQ165+IF(Smile=TRUE,VLOOKUP(MAX(-5,$H165-L165),Volsmile,2),0)),$CT165,$CU165,($A165-DateToday)+15,ABS(Option-2),0)-U165)),0))</f>
        <v xml:space="preserve"> </v>
      </c>
      <c r="AE165" s="351" t="str">
        <f>IF($A165="N/A"," ",IF(OR(Dayrun=1,Dayrun=7,Dayrun=8,Dayrun=10,Dayrun=11),MAX(0,(_xll.xSPRDOPT(M165,($E165-'Pricing Inputs'!$X200*$D165),$CV165,0,($CQ165+IF(Smile=TRUE,VLOOKUP(MAX(-5,$H165-M165),Volsmile,2),0)),$CT165,$CU165,($A165-DateToday)+15,ABS(Option-2),0)-V165)),0))</f>
        <v xml:space="preserve"> </v>
      </c>
      <c r="AF165" s="351" t="str">
        <f>IF($A165="N/A"," ",IF(OR(Dayrun&lt;=2,Dayrun&gt;=10),IF(OffPeakEx=TRUE,MAX(0,(_xll.xSPRDOPT(N165,($E165-'Pricing Inputs'!$X200*$D165),$CV165,0,($CQ165+IF(Smile=TRUE,VLOOKUP(MAX(-5,$H165-N165),Volsmile,2),0)),$CT165,$CU165,($A165-DateToday)+15,ABS(Option-2),0)-W165)),0),0))</f>
        <v xml:space="preserve"> </v>
      </c>
      <c r="AG165" s="351" t="str">
        <f>IF($A165="N/A"," ",IF(OR(Dayrun=1,Dayrun=5,Dayrun=8,Dayrun=11),MAX(0,(_xll.xSPRDOPT(O165,($E165-'Pricing Inputs'!$X200*$D165),$CV165,0,($CQ165+IF(Smile=TRUE,VLOOKUP(MAX(-5,$H165-O165),Volsmile,2),0)),$CT165,$CU165,($A165-DateToday)+15,ABS(Option-2),0)-X165)),0))</f>
        <v xml:space="preserve"> </v>
      </c>
      <c r="AH165" s="351" t="str">
        <f>IF($A165="N/A"," ",IF(OR(Dayrun=1,Dayrun=8,Dayrun=11),MAX(0,(_xll.xSPRDOPT(P165,($E165-'Pricing Inputs'!$X200*$D165),$CV165,0,($CQ165+IF(Smile=TRUE,VLOOKUP(MAX(-5,$H165-P165),Volsmile,2),0)),$CT165,$CU165,($A165-DateToday)+15,ABS(Option-2),0)-Y165)),0))</f>
        <v xml:space="preserve"> </v>
      </c>
      <c r="AI165" s="351" t="str">
        <f>IF($A165="N/A"," ",IF(OR(Dayrun&lt;=2,Dayrun&gt;=11),IF(OffPeakEx=TRUE,MAX(0,(_xll.xSPRDOPT(Q165,($E165-'Pricing Inputs'!$X200*$D165),$CV165,0,($CQ165+IF(Smile=TRUE,VLOOKUP(MAX(-5,$H165-Q165),Volsmile,2),0)),$CT165,$CU165,($A165-DateToday)+15,ABS(Option-2),0)-Z165)),0),0))</f>
        <v xml:space="preserve"> </v>
      </c>
      <c r="AJ165" s="355" t="str">
        <f t="shared" si="238"/>
        <v xml:space="preserve"> </v>
      </c>
      <c r="AK165" s="356" t="str">
        <f t="shared" si="239"/>
        <v xml:space="preserve"> </v>
      </c>
      <c r="AL165" s="356" t="str">
        <f t="shared" si="240"/>
        <v xml:space="preserve"> </v>
      </c>
      <c r="AM165" s="356" t="str">
        <f t="shared" si="241"/>
        <v xml:space="preserve"> </v>
      </c>
      <c r="AN165" s="356" t="str">
        <f t="shared" si="242"/>
        <v xml:space="preserve"> </v>
      </c>
      <c r="AO165" s="356" t="str">
        <f t="shared" si="243"/>
        <v xml:space="preserve"> </v>
      </c>
      <c r="AP165" s="356" t="str">
        <f t="shared" si="244"/>
        <v xml:space="preserve"> </v>
      </c>
      <c r="AQ165" s="356" t="str">
        <f t="shared" si="245"/>
        <v xml:space="preserve"> </v>
      </c>
      <c r="AR165" s="357" t="str">
        <f t="shared" si="246"/>
        <v xml:space="preserve"> </v>
      </c>
      <c r="AS165" s="364" t="str">
        <f t="shared" si="247"/>
        <v xml:space="preserve"> </v>
      </c>
      <c r="AT165" s="364" t="str">
        <f t="shared" si="248"/>
        <v xml:space="preserve"> </v>
      </c>
      <c r="AU165" s="364" t="str">
        <f t="shared" si="249"/>
        <v xml:space="preserve"> </v>
      </c>
      <c r="AV165" s="364" t="str">
        <f t="shared" si="250"/>
        <v xml:space="preserve"> </v>
      </c>
      <c r="AW165" s="364" t="str">
        <f t="shared" si="251"/>
        <v xml:space="preserve"> </v>
      </c>
      <c r="AX165" s="364" t="str">
        <f t="shared" si="252"/>
        <v xml:space="preserve"> </v>
      </c>
      <c r="AY165" s="364" t="str">
        <f t="shared" si="253"/>
        <v xml:space="preserve"> </v>
      </c>
      <c r="AZ165" s="364" t="str">
        <f t="shared" si="254"/>
        <v xml:space="preserve"> </v>
      </c>
      <c r="BA165" s="365" t="str">
        <f t="shared" si="255"/>
        <v xml:space="preserve"> </v>
      </c>
      <c r="BB165" s="461" t="str">
        <f>IF($A165="N/A"," ",IF(Dayrun&gt;=3,(MAX(0,(_xll.xSPRDOPT(I165,($E165-'Pricing Inputs'!$X200*$D165),$CV165,0,($CN165+IF(Smile=TRUE,VLOOKUP(MAX(-5,$H165-I165),Volsmile,2),0)),$CT165,$CU165,($A165-DateToday)+15,ABS(Option-2),1)*DE165*8))),0))</f>
        <v xml:space="preserve"> </v>
      </c>
      <c r="BC165" s="460" t="str">
        <f>IF($A165="N/A"," ",IF(Dayrun&gt;=6,MAX(0,(_xll.xSPRDOPT(J165,($E165-'Pricing Inputs'!$X200*$D165),$CV165,0,($CN165+IF(Smile=TRUE,VLOOKUP(MAX(-5,$H165-J165),Volsmile,2),0)),$CT165,$CU165,($A165-DateToday)+15,ABS(Option-2),1)*DE165*8)),0))</f>
        <v xml:space="preserve"> </v>
      </c>
      <c r="BD165" s="460" t="str">
        <f>IF($A165="N/A"," ",IF(OR(Dayrun&lt;=2,Dayrun&gt;=9),IF(OffPeakEx=TRUE,MAX(0,(_xll.xSPRDOPT(K165,($E165-'Pricing Inputs'!$X200*$D165),$CV165,0,($CQ165+IF(Smile=TRUE,VLOOKUP(MAX(-5,$H165-K165),Volsmile,2),0)),$CT165,$CU165,($A165-DateToday)+15,ABS(Option-2),1)*DE165*8)),0),0))</f>
        <v xml:space="preserve"> </v>
      </c>
      <c r="BE165" s="460" t="str">
        <f>IF($A165="N/A"," ",IF(OR(Dayrun=1,Dayrun=4,Dayrun=5,Dayrun=7,Dayrun=8,Dayrun=10,Dayrun=11),MAX(0,(_xll.xSPRDOPT(L165,($E165-'Pricing Inputs'!$X200*$D165),$CV165,0,($CQ165+IF(Smile=TRUE,VLOOKUP(MAX(-5,$H165-L165),Volsmile,2),0)),$CT165,$CU165,($A165-DateToday)+15,ABS(Option-2),1)*DF165*8)),0))</f>
        <v xml:space="preserve"> </v>
      </c>
      <c r="BF165" s="460" t="str">
        <f>IF($A165="N/A"," ",IF(OR(Dayrun=1,Dayrun=7,Dayrun=8,Dayrun=10,Dayrun=11),MAX(0,(_xll.xSPRDOPT(M165,($E165-'Pricing Inputs'!$X200*$D165),$CV165,0,($CQ165+IF(Smile=TRUE,VLOOKUP(MAX(-5,$H165-M165),Volsmile,2),0)),$CT165,$CU165,($A165-DateToday)+15,ABS(Option-2),1)*DF165*8)),0))</f>
        <v xml:space="preserve"> </v>
      </c>
      <c r="BG165" s="460" t="str">
        <f>IF($A165="N/A"," ",IF(OR(Dayrun&lt;=2,Dayrun&gt;=10),IF(OffPeakEx=TRUE,MAX(0,(_xll.xSPRDOPT(N165,($E165-'Pricing Inputs'!$X200*$D165),$CV165,0,($CQ165+IF(Smile=TRUE,VLOOKUP(MAX(-5,$H165-N165),Volsmile,2),0)),$CT165,$CU165,($A165-DateToday)+15,ABS(Option-2),1)*DF165*8)),0),0))</f>
        <v xml:space="preserve"> </v>
      </c>
      <c r="BH165" s="460" t="str">
        <f>IF($A165="N/A"," ",IF(OR(Dayrun=1,Dayrun=5,Dayrun=8,Dayrun=11),MAX(0,(_xll.xSPRDOPT(O165,($E165-'Pricing Inputs'!$X200*$D165),$CV165,0,($CQ165+IF(Smile=TRUE,VLOOKUP(MAX(-5,$H165-O165),Volsmile,2),0)),$CT165,$CU165,($A165-DateToday)+15,ABS(Option-2),1)*DG165*8)),0))</f>
        <v xml:space="preserve"> </v>
      </c>
      <c r="BI165" s="460" t="str">
        <f>IF($A165="N/A"," ",IF(OR(Dayrun=1,Dayrun=8,Dayrun=11),MAX(0,(_xll.xSPRDOPT(P165,($E165-'Pricing Inputs'!$X200*$D165),$CV165,0,($CQ165+IF(Smile=TRUE,VLOOKUP(MAX(-5,$H165-P165),Volsmile,2),0)),$CT165,$CU165,($A165-DateToday)+15,ABS(Option-2),1)*DG165*8)),0))</f>
        <v xml:space="preserve"> </v>
      </c>
      <c r="BJ165" s="462" t="str">
        <f>IF($A165="N/A"," ",IF(OR(Dayrun&lt;=2,Dayrun&gt;=11),IF(OffPeakEx=TRUE,MAX(0,(_xll.xSPRDOPT(Q165,($E165-'Pricing Inputs'!$X200*$D165),$CV165,0,($CQ165+IF(Smile=TRUE,VLOOKUP(MAX(-5,$H165-Q165),Volsmile,2),0)),$CT165,$CU165,($A165-DateToday)+15,ABS(Option-2),1)*DG165*8)),0),0))</f>
        <v xml:space="preserve"> </v>
      </c>
      <c r="BK165" s="358" t="str">
        <f t="shared" si="182"/>
        <v xml:space="preserve"> </v>
      </c>
      <c r="BL165" s="359" t="str">
        <f t="shared" si="183"/>
        <v xml:space="preserve"> </v>
      </c>
      <c r="BM165" s="359" t="str">
        <f t="shared" si="184"/>
        <v xml:space="preserve"> </v>
      </c>
      <c r="BN165" s="359" t="str">
        <f t="shared" si="185"/>
        <v xml:space="preserve"> </v>
      </c>
      <c r="BO165" s="359" t="str">
        <f t="shared" si="186"/>
        <v xml:space="preserve"> </v>
      </c>
      <c r="BP165" s="359" t="str">
        <f t="shared" si="187"/>
        <v xml:space="preserve"> </v>
      </c>
      <c r="BQ165" s="359" t="str">
        <f t="shared" si="188"/>
        <v xml:space="preserve"> </v>
      </c>
      <c r="BR165" s="359" t="str">
        <f t="shared" si="189"/>
        <v xml:space="preserve"> </v>
      </c>
      <c r="BS165" s="360" t="str">
        <f t="shared" si="190"/>
        <v xml:space="preserve"> </v>
      </c>
      <c r="BT165" s="361" t="str">
        <f t="shared" si="191"/>
        <v xml:space="preserve"> </v>
      </c>
      <c r="BU165" s="362" t="str">
        <f t="shared" si="192"/>
        <v xml:space="preserve"> </v>
      </c>
      <c r="BV165" s="362" t="str">
        <f t="shared" si="193"/>
        <v xml:space="preserve"> </v>
      </c>
      <c r="BW165" s="362" t="str">
        <f t="shared" si="194"/>
        <v xml:space="preserve"> </v>
      </c>
      <c r="BX165" s="362" t="str">
        <f t="shared" si="195"/>
        <v xml:space="preserve"> </v>
      </c>
      <c r="BY165" s="362" t="str">
        <f t="shared" si="196"/>
        <v xml:space="preserve"> </v>
      </c>
      <c r="BZ165" s="362" t="str">
        <f t="shared" si="197"/>
        <v xml:space="preserve"> </v>
      </c>
      <c r="CA165" s="362" t="str">
        <f t="shared" si="198"/>
        <v xml:space="preserve"> </v>
      </c>
      <c r="CB165" s="363" t="str">
        <f t="shared" si="199"/>
        <v xml:space="preserve"> </v>
      </c>
      <c r="CC165" s="366" t="str">
        <f t="shared" si="200"/>
        <v xml:space="preserve"> </v>
      </c>
      <c r="CD165" s="367" t="str">
        <f t="shared" si="201"/>
        <v xml:space="preserve"> </v>
      </c>
      <c r="CE165" s="367" t="str">
        <f t="shared" si="202"/>
        <v xml:space="preserve"> </v>
      </c>
      <c r="CF165" s="367" t="str">
        <f t="shared" si="203"/>
        <v xml:space="preserve"> </v>
      </c>
      <c r="CG165" s="367" t="str">
        <f t="shared" si="204"/>
        <v xml:space="preserve"> </v>
      </c>
      <c r="CH165" s="367" t="str">
        <f t="shared" si="205"/>
        <v xml:space="preserve"> </v>
      </c>
      <c r="CI165" s="367" t="str">
        <f t="shared" si="206"/>
        <v xml:space="preserve"> </v>
      </c>
      <c r="CJ165" s="367" t="str">
        <f t="shared" si="207"/>
        <v xml:space="preserve"> </v>
      </c>
      <c r="CK165" s="368" t="str">
        <f t="shared" si="208"/>
        <v xml:space="preserve"> </v>
      </c>
      <c r="CL165" s="369" t="str">
        <f t="shared" si="209"/>
        <v xml:space="preserve"> </v>
      </c>
      <c r="CM165" s="370" t="str">
        <f t="shared" si="256"/>
        <v xml:space="preserve"> </v>
      </c>
      <c r="CN165" s="370" t="str">
        <f t="shared" si="257"/>
        <v xml:space="preserve"> </v>
      </c>
      <c r="CO165" s="370" t="str">
        <f t="shared" si="258"/>
        <v xml:space="preserve"> </v>
      </c>
      <c r="CP165" s="370" t="str">
        <f t="shared" si="259"/>
        <v xml:space="preserve"> </v>
      </c>
      <c r="CQ165" s="370" t="str">
        <f t="shared" si="260"/>
        <v xml:space="preserve"> </v>
      </c>
      <c r="CR165" s="370" t="str">
        <f t="shared" si="210"/>
        <v xml:space="preserve"> </v>
      </c>
      <c r="CS165" s="370" t="str">
        <f t="shared" si="211"/>
        <v xml:space="preserve"> </v>
      </c>
      <c r="CT165" s="370" t="str">
        <f t="shared" si="212"/>
        <v xml:space="preserve"> </v>
      </c>
      <c r="CU165" s="370" t="str">
        <f>IF($A165="N/A"," ",IF('Pricing Inputs'!$AR$23=TRUE,Inputs!$S$22,VLOOKUP($A165,CorrelationTable,2,FALSE)))</f>
        <v xml:space="preserve"> </v>
      </c>
      <c r="CV165" s="371" t="str">
        <f>IF($A165="N/A"," ",F165+G165+(D165*('Pricing Inputs'!X200)))</f>
        <v xml:space="preserve"> </v>
      </c>
      <c r="CW165" s="372" t="str">
        <f>IF($A165="N/A"," ",IF(PV=1,0,'Pricing Inputs'!Y200))</f>
        <v xml:space="preserve"> </v>
      </c>
      <c r="CX165" s="373" t="str">
        <f t="shared" si="213"/>
        <v xml:space="preserve"> </v>
      </c>
      <c r="CY165" s="417" t="str">
        <f>IF($A165="N/A"," ",(IF(MONTH(A165)&gt;=4,IF(MONTH(A165)&lt;=10,Inputs!$S$26,Inputs!$S$27),Inputs!$S$27))*$CX165)</f>
        <v xml:space="preserve"> </v>
      </c>
      <c r="CZ165" s="374" t="str">
        <f t="shared" si="261"/>
        <v xml:space="preserve"> </v>
      </c>
      <c r="DA165" s="446" t="str">
        <f t="shared" si="262"/>
        <v xml:space="preserve"> </v>
      </c>
      <c r="DB165" s="375" t="str">
        <f t="shared" si="263"/>
        <v xml:space="preserve"> </v>
      </c>
      <c r="DC165" s="375" t="str">
        <f t="shared" si="264"/>
        <v xml:space="preserve"> </v>
      </c>
      <c r="DD165" s="376" t="str">
        <f t="shared" si="265"/>
        <v xml:space="preserve"> </v>
      </c>
      <c r="DE165" s="377" t="str">
        <f t="shared" si="266"/>
        <v xml:space="preserve"> </v>
      </c>
      <c r="DF165" s="378" t="str">
        <f t="shared" si="267"/>
        <v xml:space="preserve"> </v>
      </c>
      <c r="DG165" s="379" t="str">
        <f t="shared" si="268"/>
        <v xml:space="preserve"> </v>
      </c>
      <c r="DH165" s="380" t="str">
        <f>IF($A165="N/A"," ",IF(Option=1,$D165*Inputs!$S$15*SUM(AS165:BA165),0))</f>
        <v xml:space="preserve"> </v>
      </c>
      <c r="DI165" s="381" t="str">
        <f>IF($A165="N/A"," ",IF(Option=1,$D165*Inputs!$S$16*SUM(AS165:BA165),0))</f>
        <v xml:space="preserve"> </v>
      </c>
      <c r="DJ165" s="463" t="str">
        <f t="shared" si="269"/>
        <v xml:space="preserve"> </v>
      </c>
      <c r="DK165" s="463" t="str">
        <f t="shared" si="270"/>
        <v xml:space="preserve"> </v>
      </c>
      <c r="DL165" s="463" t="str">
        <f t="shared" si="271"/>
        <v xml:space="preserve"> </v>
      </c>
      <c r="DM165" s="463" t="str">
        <f t="shared" si="272"/>
        <v xml:space="preserve"> </v>
      </c>
    </row>
    <row r="166" spans="1:117" x14ac:dyDescent="0.2">
      <c r="A166" s="343" t="str">
        <f>IF(A165="N/A","N/A",IF(EDATE(A165,1)&gt;Inputs!$S$5,"N/A",EDATE(A165,1)))</f>
        <v>N/A</v>
      </c>
      <c r="B166" s="344" t="str">
        <f t="shared" si="214"/>
        <v xml:space="preserve"> </v>
      </c>
      <c r="C166" s="345" t="str">
        <f t="shared" si="215"/>
        <v xml:space="preserve"> </v>
      </c>
      <c r="D166" s="346" t="str">
        <f t="shared" si="216"/>
        <v xml:space="preserve"> </v>
      </c>
      <c r="E166" s="347" t="str">
        <f t="shared" si="217"/>
        <v xml:space="preserve"> </v>
      </c>
      <c r="F166" s="348" t="str">
        <f t="shared" si="218"/>
        <v xml:space="preserve"> </v>
      </c>
      <c r="G166" s="348" t="str">
        <f>IF(A166="N/A"," ",Perstart/VLOOKUP(Dayrun,'Pricing Inputs'!$AQ$4:$AS$14,3)/(CY166/CX166))</f>
        <v xml:space="preserve"> </v>
      </c>
      <c r="H166" s="349" t="str">
        <f t="shared" si="219"/>
        <v xml:space="preserve"> </v>
      </c>
      <c r="I166" s="350" t="str">
        <f t="shared" si="220"/>
        <v xml:space="preserve"> </v>
      </c>
      <c r="J166" s="351" t="str">
        <f t="shared" si="221"/>
        <v xml:space="preserve"> </v>
      </c>
      <c r="K166" s="351" t="str">
        <f t="shared" si="222"/>
        <v xml:space="preserve"> </v>
      </c>
      <c r="L166" s="351" t="str">
        <f t="shared" si="223"/>
        <v xml:space="preserve"> </v>
      </c>
      <c r="M166" s="351" t="str">
        <f t="shared" si="224"/>
        <v xml:space="preserve"> </v>
      </c>
      <c r="N166" s="351" t="str">
        <f t="shared" si="225"/>
        <v xml:space="preserve"> </v>
      </c>
      <c r="O166" s="351" t="str">
        <f t="shared" si="226"/>
        <v xml:space="preserve"> </v>
      </c>
      <c r="P166" s="351" t="str">
        <f t="shared" si="227"/>
        <v xml:space="preserve"> </v>
      </c>
      <c r="Q166" s="352" t="str">
        <f t="shared" si="228"/>
        <v xml:space="preserve"> </v>
      </c>
      <c r="R166" s="353" t="str">
        <f t="shared" si="229"/>
        <v xml:space="preserve"> </v>
      </c>
      <c r="S166" s="347" t="str">
        <f t="shared" si="230"/>
        <v xml:space="preserve"> </v>
      </c>
      <c r="T166" s="347" t="str">
        <f t="shared" si="231"/>
        <v xml:space="preserve"> </v>
      </c>
      <c r="U166" s="347" t="str">
        <f t="shared" si="232"/>
        <v xml:space="preserve"> </v>
      </c>
      <c r="V166" s="347" t="str">
        <f t="shared" si="233"/>
        <v xml:space="preserve"> </v>
      </c>
      <c r="W166" s="347" t="str">
        <f t="shared" si="234"/>
        <v xml:space="preserve"> </v>
      </c>
      <c r="X166" s="347" t="str">
        <f t="shared" si="235"/>
        <v xml:space="preserve"> </v>
      </c>
      <c r="Y166" s="347" t="str">
        <f t="shared" si="236"/>
        <v xml:space="preserve"> </v>
      </c>
      <c r="Z166" s="354" t="str">
        <f t="shared" si="237"/>
        <v xml:space="preserve"> </v>
      </c>
      <c r="AA166" s="350" t="str">
        <f>IF($A166="N/A"," ",IF(Dayrun&gt;=3,(MAX(0,(_xll.xSPRDOPT(I166,($E166-'Pricing Inputs'!$X201*$D166),$CV166,0,($CN166+IF(Smile=TRUE,VLOOKUP(MAX(-5,$H166-I166),Volsmile,2),0)),$CT166,$CU166,($A166-DateToday)+15,ABS(Option-2),0)-R166))),0))</f>
        <v xml:space="preserve"> </v>
      </c>
      <c r="AB166" s="351" t="str">
        <f>IF($A166="N/A"," ",IF(Dayrun&gt;=6,MAX(0,(_xll.xSPRDOPT(J166,($E166-'Pricing Inputs'!$X201*$D166),$CV166,0,($CN166+IF(Smile=TRUE,VLOOKUP(MAX(-5,$H166-J166),Volsmile,2),0)),$CT166,$CU166,($A166-DateToday)+15,ABS(Option-2),0)-S166)),0))</f>
        <v xml:space="preserve"> </v>
      </c>
      <c r="AC166" s="351" t="str">
        <f>IF($A166="N/A"," ",IF(OR(Dayrun&lt;=2,Dayrun&gt;=9),IF(OffPeakEx=TRUE,MAX(0,(_xll.xSPRDOPT(K166,($E166-'Pricing Inputs'!$X201*$D166),$CV166,0,($CQ166+IF(Smile=TRUE,VLOOKUP(MAX(-5,$H166-K166),Volsmile,2),0)),$CT166,$CU166,($A166-DateToday)+15,ABS(Option-2),0)-T166)),0),0))</f>
        <v xml:space="preserve"> </v>
      </c>
      <c r="AD166" s="351" t="str">
        <f>IF($A166="N/A"," ",IF(OR(Dayrun=1,Dayrun=4,Dayrun=5,Dayrun=7,Dayrun=8,Dayrun=10,Dayrun=11),MAX(0,(_xll.xSPRDOPT(L166,($E166-'Pricing Inputs'!$X201*$D166),$CV166,0,($CQ166+IF(Smile=TRUE,VLOOKUP(MAX(-5,$H166-L166),Volsmile,2),0)),$CT166,$CU166,($A166-DateToday)+15,ABS(Option-2),0)-U166)),0))</f>
        <v xml:space="preserve"> </v>
      </c>
      <c r="AE166" s="351" t="str">
        <f>IF($A166="N/A"," ",IF(OR(Dayrun=1,Dayrun=7,Dayrun=8,Dayrun=10,Dayrun=11),MAX(0,(_xll.xSPRDOPT(M166,($E166-'Pricing Inputs'!$X201*$D166),$CV166,0,($CQ166+IF(Smile=TRUE,VLOOKUP(MAX(-5,$H166-M166),Volsmile,2),0)),$CT166,$CU166,($A166-DateToday)+15,ABS(Option-2),0)-V166)),0))</f>
        <v xml:space="preserve"> </v>
      </c>
      <c r="AF166" s="351" t="str">
        <f>IF($A166="N/A"," ",IF(OR(Dayrun&lt;=2,Dayrun&gt;=10),IF(OffPeakEx=TRUE,MAX(0,(_xll.xSPRDOPT(N166,($E166-'Pricing Inputs'!$X201*$D166),$CV166,0,($CQ166+IF(Smile=TRUE,VLOOKUP(MAX(-5,$H166-N166),Volsmile,2),0)),$CT166,$CU166,($A166-DateToday)+15,ABS(Option-2),0)-W166)),0),0))</f>
        <v xml:space="preserve"> </v>
      </c>
      <c r="AG166" s="351" t="str">
        <f>IF($A166="N/A"," ",IF(OR(Dayrun=1,Dayrun=5,Dayrun=8,Dayrun=11),MAX(0,(_xll.xSPRDOPT(O166,($E166-'Pricing Inputs'!$X201*$D166),$CV166,0,($CQ166+IF(Smile=TRUE,VLOOKUP(MAX(-5,$H166-O166),Volsmile,2),0)),$CT166,$CU166,($A166-DateToday)+15,ABS(Option-2),0)-X166)),0))</f>
        <v xml:space="preserve"> </v>
      </c>
      <c r="AH166" s="351" t="str">
        <f>IF($A166="N/A"," ",IF(OR(Dayrun=1,Dayrun=8,Dayrun=11),MAX(0,(_xll.xSPRDOPT(P166,($E166-'Pricing Inputs'!$X201*$D166),$CV166,0,($CQ166+IF(Smile=TRUE,VLOOKUP(MAX(-5,$H166-P166),Volsmile,2),0)),$CT166,$CU166,($A166-DateToday)+15,ABS(Option-2),0)-Y166)),0))</f>
        <v xml:space="preserve"> </v>
      </c>
      <c r="AI166" s="351" t="str">
        <f>IF($A166="N/A"," ",IF(OR(Dayrun&lt;=2,Dayrun&gt;=11),IF(OffPeakEx=TRUE,MAX(0,(_xll.xSPRDOPT(Q166,($E166-'Pricing Inputs'!$X201*$D166),$CV166,0,($CQ166+IF(Smile=TRUE,VLOOKUP(MAX(-5,$H166-Q166),Volsmile,2),0)),$CT166,$CU166,($A166-DateToday)+15,ABS(Option-2),0)-Z166)),0),0))</f>
        <v xml:space="preserve"> </v>
      </c>
      <c r="AJ166" s="355" t="str">
        <f t="shared" si="238"/>
        <v xml:space="preserve"> </v>
      </c>
      <c r="AK166" s="356" t="str">
        <f t="shared" si="239"/>
        <v xml:space="preserve"> </v>
      </c>
      <c r="AL166" s="356" t="str">
        <f t="shared" si="240"/>
        <v xml:space="preserve"> </v>
      </c>
      <c r="AM166" s="356" t="str">
        <f t="shared" si="241"/>
        <v xml:space="preserve"> </v>
      </c>
      <c r="AN166" s="356" t="str">
        <f t="shared" si="242"/>
        <v xml:space="preserve"> </v>
      </c>
      <c r="AO166" s="356" t="str">
        <f t="shared" si="243"/>
        <v xml:space="preserve"> </v>
      </c>
      <c r="AP166" s="356" t="str">
        <f t="shared" si="244"/>
        <v xml:space="preserve"> </v>
      </c>
      <c r="AQ166" s="356" t="str">
        <f t="shared" si="245"/>
        <v xml:space="preserve"> </v>
      </c>
      <c r="AR166" s="357" t="str">
        <f t="shared" si="246"/>
        <v xml:space="preserve"> </v>
      </c>
      <c r="AS166" s="364" t="str">
        <f t="shared" si="247"/>
        <v xml:space="preserve"> </v>
      </c>
      <c r="AT166" s="364" t="str">
        <f t="shared" si="248"/>
        <v xml:space="preserve"> </v>
      </c>
      <c r="AU166" s="364" t="str">
        <f t="shared" si="249"/>
        <v xml:space="preserve"> </v>
      </c>
      <c r="AV166" s="364" t="str">
        <f t="shared" si="250"/>
        <v xml:space="preserve"> </v>
      </c>
      <c r="AW166" s="364" t="str">
        <f t="shared" si="251"/>
        <v xml:space="preserve"> </v>
      </c>
      <c r="AX166" s="364" t="str">
        <f t="shared" si="252"/>
        <v xml:space="preserve"> </v>
      </c>
      <c r="AY166" s="364" t="str">
        <f t="shared" si="253"/>
        <v xml:space="preserve"> </v>
      </c>
      <c r="AZ166" s="364" t="str">
        <f t="shared" si="254"/>
        <v xml:space="preserve"> </v>
      </c>
      <c r="BA166" s="365" t="str">
        <f t="shared" si="255"/>
        <v xml:space="preserve"> </v>
      </c>
      <c r="BB166" s="461" t="str">
        <f>IF($A166="N/A"," ",IF(Dayrun&gt;=3,(MAX(0,(_xll.xSPRDOPT(I166,($E166-'Pricing Inputs'!$X201*$D166),$CV166,0,($CN166+IF(Smile=TRUE,VLOOKUP(MAX(-5,$H166-I166),Volsmile,2),0)),$CT166,$CU166,($A166-DateToday)+15,ABS(Option-2),1)*DE166*8))),0))</f>
        <v xml:space="preserve"> </v>
      </c>
      <c r="BC166" s="460" t="str">
        <f>IF($A166="N/A"," ",IF(Dayrun&gt;=6,MAX(0,(_xll.xSPRDOPT(J166,($E166-'Pricing Inputs'!$X201*$D166),$CV166,0,($CN166+IF(Smile=TRUE,VLOOKUP(MAX(-5,$H166-J166),Volsmile,2),0)),$CT166,$CU166,($A166-DateToday)+15,ABS(Option-2),1)*DE166*8)),0))</f>
        <v xml:space="preserve"> </v>
      </c>
      <c r="BD166" s="460" t="str">
        <f>IF($A166="N/A"," ",IF(OR(Dayrun&lt;=2,Dayrun&gt;=9),IF(OffPeakEx=TRUE,MAX(0,(_xll.xSPRDOPT(K166,($E166-'Pricing Inputs'!$X201*$D166),$CV166,0,($CQ166+IF(Smile=TRUE,VLOOKUP(MAX(-5,$H166-K166),Volsmile,2),0)),$CT166,$CU166,($A166-DateToday)+15,ABS(Option-2),1)*DE166*8)),0),0))</f>
        <v xml:space="preserve"> </v>
      </c>
      <c r="BE166" s="460" t="str">
        <f>IF($A166="N/A"," ",IF(OR(Dayrun=1,Dayrun=4,Dayrun=5,Dayrun=7,Dayrun=8,Dayrun=10,Dayrun=11),MAX(0,(_xll.xSPRDOPT(L166,($E166-'Pricing Inputs'!$X201*$D166),$CV166,0,($CQ166+IF(Smile=TRUE,VLOOKUP(MAX(-5,$H166-L166),Volsmile,2),0)),$CT166,$CU166,($A166-DateToday)+15,ABS(Option-2),1)*DF166*8)),0))</f>
        <v xml:space="preserve"> </v>
      </c>
      <c r="BF166" s="460" t="str">
        <f>IF($A166="N/A"," ",IF(OR(Dayrun=1,Dayrun=7,Dayrun=8,Dayrun=10,Dayrun=11),MAX(0,(_xll.xSPRDOPT(M166,($E166-'Pricing Inputs'!$X201*$D166),$CV166,0,($CQ166+IF(Smile=TRUE,VLOOKUP(MAX(-5,$H166-M166),Volsmile,2),0)),$CT166,$CU166,($A166-DateToday)+15,ABS(Option-2),1)*DF166*8)),0))</f>
        <v xml:space="preserve"> </v>
      </c>
      <c r="BG166" s="460" t="str">
        <f>IF($A166="N/A"," ",IF(OR(Dayrun&lt;=2,Dayrun&gt;=10),IF(OffPeakEx=TRUE,MAX(0,(_xll.xSPRDOPT(N166,($E166-'Pricing Inputs'!$X201*$D166),$CV166,0,($CQ166+IF(Smile=TRUE,VLOOKUP(MAX(-5,$H166-N166),Volsmile,2),0)),$CT166,$CU166,($A166-DateToday)+15,ABS(Option-2),1)*DF166*8)),0),0))</f>
        <v xml:space="preserve"> </v>
      </c>
      <c r="BH166" s="460" t="str">
        <f>IF($A166="N/A"," ",IF(OR(Dayrun=1,Dayrun=5,Dayrun=8,Dayrun=11),MAX(0,(_xll.xSPRDOPT(O166,($E166-'Pricing Inputs'!$X201*$D166),$CV166,0,($CQ166+IF(Smile=TRUE,VLOOKUP(MAX(-5,$H166-O166),Volsmile,2),0)),$CT166,$CU166,($A166-DateToday)+15,ABS(Option-2),1)*DG166*8)),0))</f>
        <v xml:space="preserve"> </v>
      </c>
      <c r="BI166" s="460" t="str">
        <f>IF($A166="N/A"," ",IF(OR(Dayrun=1,Dayrun=8,Dayrun=11),MAX(0,(_xll.xSPRDOPT(P166,($E166-'Pricing Inputs'!$X201*$D166),$CV166,0,($CQ166+IF(Smile=TRUE,VLOOKUP(MAX(-5,$H166-P166),Volsmile,2),0)),$CT166,$CU166,($A166-DateToday)+15,ABS(Option-2),1)*DG166*8)),0))</f>
        <v xml:space="preserve"> </v>
      </c>
      <c r="BJ166" s="462" t="str">
        <f>IF($A166="N/A"," ",IF(OR(Dayrun&lt;=2,Dayrun&gt;=11),IF(OffPeakEx=TRUE,MAX(0,(_xll.xSPRDOPT(Q166,($E166-'Pricing Inputs'!$X201*$D166),$CV166,0,($CQ166+IF(Smile=TRUE,VLOOKUP(MAX(-5,$H166-Q166),Volsmile,2),0)),$CT166,$CU166,($A166-DateToday)+15,ABS(Option-2),1)*DG166*8)),0),0))</f>
        <v xml:space="preserve"> </v>
      </c>
      <c r="BK166" s="358" t="str">
        <f t="shared" si="182"/>
        <v xml:space="preserve"> </v>
      </c>
      <c r="BL166" s="359" t="str">
        <f t="shared" si="183"/>
        <v xml:space="preserve"> </v>
      </c>
      <c r="BM166" s="359" t="str">
        <f t="shared" si="184"/>
        <v xml:space="preserve"> </v>
      </c>
      <c r="BN166" s="359" t="str">
        <f t="shared" si="185"/>
        <v xml:space="preserve"> </v>
      </c>
      <c r="BO166" s="359" t="str">
        <f t="shared" si="186"/>
        <v xml:space="preserve"> </v>
      </c>
      <c r="BP166" s="359" t="str">
        <f t="shared" si="187"/>
        <v xml:space="preserve"> </v>
      </c>
      <c r="BQ166" s="359" t="str">
        <f t="shared" si="188"/>
        <v xml:space="preserve"> </v>
      </c>
      <c r="BR166" s="359" t="str">
        <f t="shared" si="189"/>
        <v xml:space="preserve"> </v>
      </c>
      <c r="BS166" s="360" t="str">
        <f t="shared" si="190"/>
        <v xml:space="preserve"> </v>
      </c>
      <c r="BT166" s="361" t="str">
        <f t="shared" si="191"/>
        <v xml:space="preserve"> </v>
      </c>
      <c r="BU166" s="362" t="str">
        <f t="shared" si="192"/>
        <v xml:space="preserve"> </v>
      </c>
      <c r="BV166" s="362" t="str">
        <f t="shared" si="193"/>
        <v xml:space="preserve"> </v>
      </c>
      <c r="BW166" s="362" t="str">
        <f t="shared" si="194"/>
        <v xml:space="preserve"> </v>
      </c>
      <c r="BX166" s="362" t="str">
        <f t="shared" si="195"/>
        <v xml:space="preserve"> </v>
      </c>
      <c r="BY166" s="362" t="str">
        <f t="shared" si="196"/>
        <v xml:space="preserve"> </v>
      </c>
      <c r="BZ166" s="362" t="str">
        <f t="shared" si="197"/>
        <v xml:space="preserve"> </v>
      </c>
      <c r="CA166" s="362" t="str">
        <f t="shared" si="198"/>
        <v xml:space="preserve"> </v>
      </c>
      <c r="CB166" s="363" t="str">
        <f t="shared" si="199"/>
        <v xml:space="preserve"> </v>
      </c>
      <c r="CC166" s="366" t="str">
        <f t="shared" si="200"/>
        <v xml:space="preserve"> </v>
      </c>
      <c r="CD166" s="367" t="str">
        <f t="shared" si="201"/>
        <v xml:space="preserve"> </v>
      </c>
      <c r="CE166" s="367" t="str">
        <f t="shared" si="202"/>
        <v xml:space="preserve"> </v>
      </c>
      <c r="CF166" s="367" t="str">
        <f t="shared" si="203"/>
        <v xml:space="preserve"> </v>
      </c>
      <c r="CG166" s="367" t="str">
        <f t="shared" si="204"/>
        <v xml:space="preserve"> </v>
      </c>
      <c r="CH166" s="367" t="str">
        <f t="shared" si="205"/>
        <v xml:space="preserve"> </v>
      </c>
      <c r="CI166" s="367" t="str">
        <f t="shared" si="206"/>
        <v xml:space="preserve"> </v>
      </c>
      <c r="CJ166" s="367" t="str">
        <f t="shared" si="207"/>
        <v xml:space="preserve"> </v>
      </c>
      <c r="CK166" s="368" t="str">
        <f t="shared" si="208"/>
        <v xml:space="preserve"> </v>
      </c>
      <c r="CL166" s="369" t="str">
        <f t="shared" si="209"/>
        <v xml:space="preserve"> </v>
      </c>
      <c r="CM166" s="370" t="str">
        <f t="shared" si="256"/>
        <v xml:space="preserve"> </v>
      </c>
      <c r="CN166" s="370" t="str">
        <f t="shared" si="257"/>
        <v xml:space="preserve"> </v>
      </c>
      <c r="CO166" s="370" t="str">
        <f t="shared" si="258"/>
        <v xml:space="preserve"> </v>
      </c>
      <c r="CP166" s="370" t="str">
        <f t="shared" si="259"/>
        <v xml:space="preserve"> </v>
      </c>
      <c r="CQ166" s="370" t="str">
        <f t="shared" si="260"/>
        <v xml:space="preserve"> </v>
      </c>
      <c r="CR166" s="370" t="str">
        <f t="shared" si="210"/>
        <v xml:space="preserve"> </v>
      </c>
      <c r="CS166" s="370" t="str">
        <f t="shared" si="211"/>
        <v xml:space="preserve"> </v>
      </c>
      <c r="CT166" s="370" t="str">
        <f t="shared" si="212"/>
        <v xml:space="preserve"> </v>
      </c>
      <c r="CU166" s="370" t="str">
        <f>IF($A166="N/A"," ",IF('Pricing Inputs'!$AR$23=TRUE,Inputs!$S$22,VLOOKUP($A166,CorrelationTable,2,FALSE)))</f>
        <v xml:space="preserve"> </v>
      </c>
      <c r="CV166" s="371" t="str">
        <f>IF($A166="N/A"," ",F166+G166+(D166*('Pricing Inputs'!X201)))</f>
        <v xml:space="preserve"> </v>
      </c>
      <c r="CW166" s="372" t="str">
        <f>IF($A166="N/A"," ",IF(PV=1,0,'Pricing Inputs'!Y201))</f>
        <v xml:space="preserve"> </v>
      </c>
      <c r="CX166" s="373" t="str">
        <f t="shared" si="213"/>
        <v xml:space="preserve"> </v>
      </c>
      <c r="CY166" s="417" t="str">
        <f>IF($A166="N/A"," ",(IF(MONTH(A166)&gt;=4,IF(MONTH(A166)&lt;=10,Inputs!$S$26,Inputs!$S$27),Inputs!$S$27))*$CX166)</f>
        <v xml:space="preserve"> </v>
      </c>
      <c r="CZ166" s="374" t="str">
        <f t="shared" si="261"/>
        <v xml:space="preserve"> </v>
      </c>
      <c r="DA166" s="446" t="str">
        <f t="shared" si="262"/>
        <v xml:space="preserve"> </v>
      </c>
      <c r="DB166" s="375" t="str">
        <f t="shared" si="263"/>
        <v xml:space="preserve"> </v>
      </c>
      <c r="DC166" s="375" t="str">
        <f t="shared" si="264"/>
        <v xml:space="preserve"> </v>
      </c>
      <c r="DD166" s="376" t="str">
        <f t="shared" si="265"/>
        <v xml:space="preserve"> </v>
      </c>
      <c r="DE166" s="377" t="str">
        <f t="shared" si="266"/>
        <v xml:space="preserve"> </v>
      </c>
      <c r="DF166" s="378" t="str">
        <f t="shared" si="267"/>
        <v xml:space="preserve"> </v>
      </c>
      <c r="DG166" s="379" t="str">
        <f t="shared" si="268"/>
        <v xml:space="preserve"> </v>
      </c>
      <c r="DH166" s="380" t="str">
        <f>IF($A166="N/A"," ",IF(Option=1,$D166*Inputs!$S$15*SUM(AS166:BA166),0))</f>
        <v xml:space="preserve"> </v>
      </c>
      <c r="DI166" s="381" t="str">
        <f>IF($A166="N/A"," ",IF(Option=1,$D166*Inputs!$S$16*SUM(AS166:BA166),0))</f>
        <v xml:space="preserve"> </v>
      </c>
      <c r="DJ166" s="463" t="str">
        <f t="shared" si="269"/>
        <v xml:space="preserve"> </v>
      </c>
      <c r="DK166" s="463" t="str">
        <f t="shared" si="270"/>
        <v xml:space="preserve"> </v>
      </c>
      <c r="DL166" s="463" t="str">
        <f t="shared" si="271"/>
        <v xml:space="preserve"> </v>
      </c>
      <c r="DM166" s="463" t="str">
        <f t="shared" si="272"/>
        <v xml:space="preserve"> </v>
      </c>
    </row>
    <row r="167" spans="1:117" x14ac:dyDescent="0.2">
      <c r="A167" s="343" t="str">
        <f>IF(A166="N/A","N/A",IF(EDATE(A166,1)&gt;Inputs!$S$5,"N/A",EDATE(A166,1)))</f>
        <v>N/A</v>
      </c>
      <c r="B167" s="344" t="str">
        <f t="shared" si="214"/>
        <v xml:space="preserve"> </v>
      </c>
      <c r="C167" s="345" t="str">
        <f t="shared" si="215"/>
        <v xml:space="preserve"> </v>
      </c>
      <c r="D167" s="346" t="str">
        <f t="shared" si="216"/>
        <v xml:space="preserve"> </v>
      </c>
      <c r="E167" s="347" t="str">
        <f t="shared" si="217"/>
        <v xml:space="preserve"> </v>
      </c>
      <c r="F167" s="348" t="str">
        <f t="shared" si="218"/>
        <v xml:space="preserve"> </v>
      </c>
      <c r="G167" s="348" t="str">
        <f>IF(A167="N/A"," ",Perstart/VLOOKUP(Dayrun,'Pricing Inputs'!$AQ$4:$AS$14,3)/(CY167/CX167))</f>
        <v xml:space="preserve"> </v>
      </c>
      <c r="H167" s="349" t="str">
        <f t="shared" si="219"/>
        <v xml:space="preserve"> </v>
      </c>
      <c r="I167" s="350" t="str">
        <f t="shared" si="220"/>
        <v xml:space="preserve"> </v>
      </c>
      <c r="J167" s="351" t="str">
        <f t="shared" si="221"/>
        <v xml:space="preserve"> </v>
      </c>
      <c r="K167" s="351" t="str">
        <f t="shared" si="222"/>
        <v xml:space="preserve"> </v>
      </c>
      <c r="L167" s="351" t="str">
        <f t="shared" si="223"/>
        <v xml:space="preserve"> </v>
      </c>
      <c r="M167" s="351" t="str">
        <f t="shared" si="224"/>
        <v xml:space="preserve"> </v>
      </c>
      <c r="N167" s="351" t="str">
        <f t="shared" si="225"/>
        <v xml:space="preserve"> </v>
      </c>
      <c r="O167" s="351" t="str">
        <f t="shared" si="226"/>
        <v xml:space="preserve"> </v>
      </c>
      <c r="P167" s="351" t="str">
        <f t="shared" si="227"/>
        <v xml:space="preserve"> </v>
      </c>
      <c r="Q167" s="352" t="str">
        <f t="shared" si="228"/>
        <v xml:space="preserve"> </v>
      </c>
      <c r="R167" s="353" t="str">
        <f t="shared" si="229"/>
        <v xml:space="preserve"> </v>
      </c>
      <c r="S167" s="347" t="str">
        <f t="shared" si="230"/>
        <v xml:space="preserve"> </v>
      </c>
      <c r="T167" s="347" t="str">
        <f t="shared" si="231"/>
        <v xml:space="preserve"> </v>
      </c>
      <c r="U167" s="347" t="str">
        <f t="shared" si="232"/>
        <v xml:space="preserve"> </v>
      </c>
      <c r="V167" s="347" t="str">
        <f t="shared" si="233"/>
        <v xml:space="preserve"> </v>
      </c>
      <c r="W167" s="347" t="str">
        <f t="shared" si="234"/>
        <v xml:space="preserve"> </v>
      </c>
      <c r="X167" s="347" t="str">
        <f t="shared" si="235"/>
        <v xml:space="preserve"> </v>
      </c>
      <c r="Y167" s="347" t="str">
        <f t="shared" si="236"/>
        <v xml:space="preserve"> </v>
      </c>
      <c r="Z167" s="354" t="str">
        <f t="shared" si="237"/>
        <v xml:space="preserve"> </v>
      </c>
      <c r="AA167" s="350" t="str">
        <f>IF($A167="N/A"," ",IF(Dayrun&gt;=3,(MAX(0,(_xll.xSPRDOPT(I167,($E167-'Pricing Inputs'!$X202*$D167),$CV167,0,($CN167+IF(Smile=TRUE,VLOOKUP(MAX(-5,$H167-I167),Volsmile,2),0)),$CT167,$CU167,($A167-DateToday)+15,ABS(Option-2),0)-R167))),0))</f>
        <v xml:space="preserve"> </v>
      </c>
      <c r="AB167" s="351" t="str">
        <f>IF($A167="N/A"," ",IF(Dayrun&gt;=6,MAX(0,(_xll.xSPRDOPT(J167,($E167-'Pricing Inputs'!$X202*$D167),$CV167,0,($CN167+IF(Smile=TRUE,VLOOKUP(MAX(-5,$H167-J167),Volsmile,2),0)),$CT167,$CU167,($A167-DateToday)+15,ABS(Option-2),0)-S167)),0))</f>
        <v xml:space="preserve"> </v>
      </c>
      <c r="AC167" s="351" t="str">
        <f>IF($A167="N/A"," ",IF(OR(Dayrun&lt;=2,Dayrun&gt;=9),IF(OffPeakEx=TRUE,MAX(0,(_xll.xSPRDOPT(K167,($E167-'Pricing Inputs'!$X202*$D167),$CV167,0,($CQ167+IF(Smile=TRUE,VLOOKUP(MAX(-5,$H167-K167),Volsmile,2),0)),$CT167,$CU167,($A167-DateToday)+15,ABS(Option-2),0)-T167)),0),0))</f>
        <v xml:space="preserve"> </v>
      </c>
      <c r="AD167" s="351" t="str">
        <f>IF($A167="N/A"," ",IF(OR(Dayrun=1,Dayrun=4,Dayrun=5,Dayrun=7,Dayrun=8,Dayrun=10,Dayrun=11),MAX(0,(_xll.xSPRDOPT(L167,($E167-'Pricing Inputs'!$X202*$D167),$CV167,0,($CQ167+IF(Smile=TRUE,VLOOKUP(MAX(-5,$H167-L167),Volsmile,2),0)),$CT167,$CU167,($A167-DateToday)+15,ABS(Option-2),0)-U167)),0))</f>
        <v xml:space="preserve"> </v>
      </c>
      <c r="AE167" s="351" t="str">
        <f>IF($A167="N/A"," ",IF(OR(Dayrun=1,Dayrun=7,Dayrun=8,Dayrun=10,Dayrun=11),MAX(0,(_xll.xSPRDOPT(M167,($E167-'Pricing Inputs'!$X202*$D167),$CV167,0,($CQ167+IF(Smile=TRUE,VLOOKUP(MAX(-5,$H167-M167),Volsmile,2),0)),$CT167,$CU167,($A167-DateToday)+15,ABS(Option-2),0)-V167)),0))</f>
        <v xml:space="preserve"> </v>
      </c>
      <c r="AF167" s="351" t="str">
        <f>IF($A167="N/A"," ",IF(OR(Dayrun&lt;=2,Dayrun&gt;=10),IF(OffPeakEx=TRUE,MAX(0,(_xll.xSPRDOPT(N167,($E167-'Pricing Inputs'!$X202*$D167),$CV167,0,($CQ167+IF(Smile=TRUE,VLOOKUP(MAX(-5,$H167-N167),Volsmile,2),0)),$CT167,$CU167,($A167-DateToday)+15,ABS(Option-2),0)-W167)),0),0))</f>
        <v xml:space="preserve"> </v>
      </c>
      <c r="AG167" s="351" t="str">
        <f>IF($A167="N/A"," ",IF(OR(Dayrun=1,Dayrun=5,Dayrun=8,Dayrun=11),MAX(0,(_xll.xSPRDOPT(O167,($E167-'Pricing Inputs'!$X202*$D167),$CV167,0,($CQ167+IF(Smile=TRUE,VLOOKUP(MAX(-5,$H167-O167),Volsmile,2),0)),$CT167,$CU167,($A167-DateToday)+15,ABS(Option-2),0)-X167)),0))</f>
        <v xml:space="preserve"> </v>
      </c>
      <c r="AH167" s="351" t="str">
        <f>IF($A167="N/A"," ",IF(OR(Dayrun=1,Dayrun=8,Dayrun=11),MAX(0,(_xll.xSPRDOPT(P167,($E167-'Pricing Inputs'!$X202*$D167),$CV167,0,($CQ167+IF(Smile=TRUE,VLOOKUP(MAX(-5,$H167-P167),Volsmile,2),0)),$CT167,$CU167,($A167-DateToday)+15,ABS(Option-2),0)-Y167)),0))</f>
        <v xml:space="preserve"> </v>
      </c>
      <c r="AI167" s="351" t="str">
        <f>IF($A167="N/A"," ",IF(OR(Dayrun&lt;=2,Dayrun&gt;=11),IF(OffPeakEx=TRUE,MAX(0,(_xll.xSPRDOPT(Q167,($E167-'Pricing Inputs'!$X202*$D167),$CV167,0,($CQ167+IF(Smile=TRUE,VLOOKUP(MAX(-5,$H167-Q167),Volsmile,2),0)),$CT167,$CU167,($A167-DateToday)+15,ABS(Option-2),0)-Z167)),0),0))</f>
        <v xml:space="preserve"> </v>
      </c>
      <c r="AJ167" s="355" t="str">
        <f t="shared" si="238"/>
        <v xml:space="preserve"> </v>
      </c>
      <c r="AK167" s="356" t="str">
        <f t="shared" si="239"/>
        <v xml:space="preserve"> </v>
      </c>
      <c r="AL167" s="356" t="str">
        <f t="shared" si="240"/>
        <v xml:space="preserve"> </v>
      </c>
      <c r="AM167" s="356" t="str">
        <f t="shared" si="241"/>
        <v xml:space="preserve"> </v>
      </c>
      <c r="AN167" s="356" t="str">
        <f t="shared" si="242"/>
        <v xml:space="preserve"> </v>
      </c>
      <c r="AO167" s="356" t="str">
        <f t="shared" si="243"/>
        <v xml:space="preserve"> </v>
      </c>
      <c r="AP167" s="356" t="str">
        <f t="shared" si="244"/>
        <v xml:space="preserve"> </v>
      </c>
      <c r="AQ167" s="356" t="str">
        <f t="shared" si="245"/>
        <v xml:space="preserve"> </v>
      </c>
      <c r="AR167" s="357" t="str">
        <f t="shared" si="246"/>
        <v xml:space="preserve"> </v>
      </c>
      <c r="AS167" s="364" t="str">
        <f t="shared" si="247"/>
        <v xml:space="preserve"> </v>
      </c>
      <c r="AT167" s="364" t="str">
        <f t="shared" si="248"/>
        <v xml:space="preserve"> </v>
      </c>
      <c r="AU167" s="364" t="str">
        <f t="shared" si="249"/>
        <v xml:space="preserve"> </v>
      </c>
      <c r="AV167" s="364" t="str">
        <f t="shared" si="250"/>
        <v xml:space="preserve"> </v>
      </c>
      <c r="AW167" s="364" t="str">
        <f t="shared" si="251"/>
        <v xml:space="preserve"> </v>
      </c>
      <c r="AX167" s="364" t="str">
        <f t="shared" si="252"/>
        <v xml:space="preserve"> </v>
      </c>
      <c r="AY167" s="364" t="str">
        <f t="shared" si="253"/>
        <v xml:space="preserve"> </v>
      </c>
      <c r="AZ167" s="364" t="str">
        <f t="shared" si="254"/>
        <v xml:space="preserve"> </v>
      </c>
      <c r="BA167" s="365" t="str">
        <f t="shared" si="255"/>
        <v xml:space="preserve"> </v>
      </c>
      <c r="BB167" s="461" t="str">
        <f>IF($A167="N/A"," ",IF(Dayrun&gt;=3,(MAX(0,(_xll.xSPRDOPT(I167,($E167-'Pricing Inputs'!$X202*$D167),$CV167,0,($CN167+IF(Smile=TRUE,VLOOKUP(MAX(-5,$H167-I167),Volsmile,2),0)),$CT167,$CU167,($A167-DateToday)+15,ABS(Option-2),1)*DE167*8))),0))</f>
        <v xml:space="preserve"> </v>
      </c>
      <c r="BC167" s="460" t="str">
        <f>IF($A167="N/A"," ",IF(Dayrun&gt;=6,MAX(0,(_xll.xSPRDOPT(J167,($E167-'Pricing Inputs'!$X202*$D167),$CV167,0,($CN167+IF(Smile=TRUE,VLOOKUP(MAX(-5,$H167-J167),Volsmile,2),0)),$CT167,$CU167,($A167-DateToday)+15,ABS(Option-2),1)*DE167*8)),0))</f>
        <v xml:space="preserve"> </v>
      </c>
      <c r="BD167" s="460" t="str">
        <f>IF($A167="N/A"," ",IF(OR(Dayrun&lt;=2,Dayrun&gt;=9),IF(OffPeakEx=TRUE,MAX(0,(_xll.xSPRDOPT(K167,($E167-'Pricing Inputs'!$X202*$D167),$CV167,0,($CQ167+IF(Smile=TRUE,VLOOKUP(MAX(-5,$H167-K167),Volsmile,2),0)),$CT167,$CU167,($A167-DateToday)+15,ABS(Option-2),1)*DE167*8)),0),0))</f>
        <v xml:space="preserve"> </v>
      </c>
      <c r="BE167" s="460" t="str">
        <f>IF($A167="N/A"," ",IF(OR(Dayrun=1,Dayrun=4,Dayrun=5,Dayrun=7,Dayrun=8,Dayrun=10,Dayrun=11),MAX(0,(_xll.xSPRDOPT(L167,($E167-'Pricing Inputs'!$X202*$D167),$CV167,0,($CQ167+IF(Smile=TRUE,VLOOKUP(MAX(-5,$H167-L167),Volsmile,2),0)),$CT167,$CU167,($A167-DateToday)+15,ABS(Option-2),1)*DF167*8)),0))</f>
        <v xml:space="preserve"> </v>
      </c>
      <c r="BF167" s="460" t="str">
        <f>IF($A167="N/A"," ",IF(OR(Dayrun=1,Dayrun=7,Dayrun=8,Dayrun=10,Dayrun=11),MAX(0,(_xll.xSPRDOPT(M167,($E167-'Pricing Inputs'!$X202*$D167),$CV167,0,($CQ167+IF(Smile=TRUE,VLOOKUP(MAX(-5,$H167-M167),Volsmile,2),0)),$CT167,$CU167,($A167-DateToday)+15,ABS(Option-2),1)*DF167*8)),0))</f>
        <v xml:space="preserve"> </v>
      </c>
      <c r="BG167" s="460" t="str">
        <f>IF($A167="N/A"," ",IF(OR(Dayrun&lt;=2,Dayrun&gt;=10),IF(OffPeakEx=TRUE,MAX(0,(_xll.xSPRDOPT(N167,($E167-'Pricing Inputs'!$X202*$D167),$CV167,0,($CQ167+IF(Smile=TRUE,VLOOKUP(MAX(-5,$H167-N167),Volsmile,2),0)),$CT167,$CU167,($A167-DateToday)+15,ABS(Option-2),1)*DF167*8)),0),0))</f>
        <v xml:space="preserve"> </v>
      </c>
      <c r="BH167" s="460" t="str">
        <f>IF($A167="N/A"," ",IF(OR(Dayrun=1,Dayrun=5,Dayrun=8,Dayrun=11),MAX(0,(_xll.xSPRDOPT(O167,($E167-'Pricing Inputs'!$X202*$D167),$CV167,0,($CQ167+IF(Smile=TRUE,VLOOKUP(MAX(-5,$H167-O167),Volsmile,2),0)),$CT167,$CU167,($A167-DateToday)+15,ABS(Option-2),1)*DG167*8)),0))</f>
        <v xml:space="preserve"> </v>
      </c>
      <c r="BI167" s="460" t="str">
        <f>IF($A167="N/A"," ",IF(OR(Dayrun=1,Dayrun=8,Dayrun=11),MAX(0,(_xll.xSPRDOPT(P167,($E167-'Pricing Inputs'!$X202*$D167),$CV167,0,($CQ167+IF(Smile=TRUE,VLOOKUP(MAX(-5,$H167-P167),Volsmile,2),0)),$CT167,$CU167,($A167-DateToday)+15,ABS(Option-2),1)*DG167*8)),0))</f>
        <v xml:space="preserve"> </v>
      </c>
      <c r="BJ167" s="462" t="str">
        <f>IF($A167="N/A"," ",IF(OR(Dayrun&lt;=2,Dayrun&gt;=11),IF(OffPeakEx=TRUE,MAX(0,(_xll.xSPRDOPT(Q167,($E167-'Pricing Inputs'!$X202*$D167),$CV167,0,($CQ167+IF(Smile=TRUE,VLOOKUP(MAX(-5,$H167-Q167),Volsmile,2),0)),$CT167,$CU167,($A167-DateToday)+15,ABS(Option-2),1)*DG167*8)),0),0))</f>
        <v xml:space="preserve"> </v>
      </c>
      <c r="BK167" s="358" t="str">
        <f t="shared" si="182"/>
        <v xml:space="preserve"> </v>
      </c>
      <c r="BL167" s="359" t="str">
        <f t="shared" si="183"/>
        <v xml:space="preserve"> </v>
      </c>
      <c r="BM167" s="359" t="str">
        <f t="shared" si="184"/>
        <v xml:space="preserve"> </v>
      </c>
      <c r="BN167" s="359" t="str">
        <f t="shared" si="185"/>
        <v xml:space="preserve"> </v>
      </c>
      <c r="BO167" s="359" t="str">
        <f t="shared" si="186"/>
        <v xml:space="preserve"> </v>
      </c>
      <c r="BP167" s="359" t="str">
        <f t="shared" si="187"/>
        <v xml:space="preserve"> </v>
      </c>
      <c r="BQ167" s="359" t="str">
        <f t="shared" si="188"/>
        <v xml:space="preserve"> </v>
      </c>
      <c r="BR167" s="359" t="str">
        <f t="shared" si="189"/>
        <v xml:space="preserve"> </v>
      </c>
      <c r="BS167" s="360" t="str">
        <f t="shared" si="190"/>
        <v xml:space="preserve"> </v>
      </c>
      <c r="BT167" s="361" t="str">
        <f t="shared" si="191"/>
        <v xml:space="preserve"> </v>
      </c>
      <c r="BU167" s="362" t="str">
        <f t="shared" si="192"/>
        <v xml:space="preserve"> </v>
      </c>
      <c r="BV167" s="362" t="str">
        <f t="shared" si="193"/>
        <v xml:space="preserve"> </v>
      </c>
      <c r="BW167" s="362" t="str">
        <f t="shared" si="194"/>
        <v xml:space="preserve"> </v>
      </c>
      <c r="BX167" s="362" t="str">
        <f t="shared" si="195"/>
        <v xml:space="preserve"> </v>
      </c>
      <c r="BY167" s="362" t="str">
        <f t="shared" si="196"/>
        <v xml:space="preserve"> </v>
      </c>
      <c r="BZ167" s="362" t="str">
        <f t="shared" si="197"/>
        <v xml:space="preserve"> </v>
      </c>
      <c r="CA167" s="362" t="str">
        <f t="shared" si="198"/>
        <v xml:space="preserve"> </v>
      </c>
      <c r="CB167" s="363" t="str">
        <f t="shared" si="199"/>
        <v xml:space="preserve"> </v>
      </c>
      <c r="CC167" s="366" t="str">
        <f t="shared" si="200"/>
        <v xml:space="preserve"> </v>
      </c>
      <c r="CD167" s="367" t="str">
        <f t="shared" si="201"/>
        <v xml:space="preserve"> </v>
      </c>
      <c r="CE167" s="367" t="str">
        <f t="shared" si="202"/>
        <v xml:space="preserve"> </v>
      </c>
      <c r="CF167" s="367" t="str">
        <f t="shared" si="203"/>
        <v xml:space="preserve"> </v>
      </c>
      <c r="CG167" s="367" t="str">
        <f t="shared" si="204"/>
        <v xml:space="preserve"> </v>
      </c>
      <c r="CH167" s="367" t="str">
        <f t="shared" si="205"/>
        <v xml:space="preserve"> </v>
      </c>
      <c r="CI167" s="367" t="str">
        <f t="shared" si="206"/>
        <v xml:space="preserve"> </v>
      </c>
      <c r="CJ167" s="367" t="str">
        <f t="shared" si="207"/>
        <v xml:space="preserve"> </v>
      </c>
      <c r="CK167" s="368" t="str">
        <f t="shared" si="208"/>
        <v xml:space="preserve"> </v>
      </c>
      <c r="CL167" s="369" t="str">
        <f t="shared" si="209"/>
        <v xml:space="preserve"> </v>
      </c>
      <c r="CM167" s="370" t="str">
        <f t="shared" si="256"/>
        <v xml:space="preserve"> </v>
      </c>
      <c r="CN167" s="370" t="str">
        <f t="shared" si="257"/>
        <v xml:space="preserve"> </v>
      </c>
      <c r="CO167" s="370" t="str">
        <f t="shared" si="258"/>
        <v xml:space="preserve"> </v>
      </c>
      <c r="CP167" s="370" t="str">
        <f t="shared" si="259"/>
        <v xml:space="preserve"> </v>
      </c>
      <c r="CQ167" s="370" t="str">
        <f t="shared" si="260"/>
        <v xml:space="preserve"> </v>
      </c>
      <c r="CR167" s="370" t="str">
        <f t="shared" si="210"/>
        <v xml:space="preserve"> </v>
      </c>
      <c r="CS167" s="370" t="str">
        <f t="shared" si="211"/>
        <v xml:space="preserve"> </v>
      </c>
      <c r="CT167" s="370" t="str">
        <f t="shared" si="212"/>
        <v xml:space="preserve"> </v>
      </c>
      <c r="CU167" s="370" t="str">
        <f>IF($A167="N/A"," ",IF('Pricing Inputs'!$AR$23=TRUE,Inputs!$S$22,VLOOKUP($A167,CorrelationTable,2,FALSE)))</f>
        <v xml:space="preserve"> </v>
      </c>
      <c r="CV167" s="371" t="str">
        <f>IF($A167="N/A"," ",F167+G167+(D167*('Pricing Inputs'!X202)))</f>
        <v xml:space="preserve"> </v>
      </c>
      <c r="CW167" s="372" t="str">
        <f>IF($A167="N/A"," ",IF(PV=1,0,'Pricing Inputs'!Y202))</f>
        <v xml:space="preserve"> </v>
      </c>
      <c r="CX167" s="373" t="str">
        <f t="shared" si="213"/>
        <v xml:space="preserve"> </v>
      </c>
      <c r="CY167" s="417" t="str">
        <f>IF($A167="N/A"," ",(IF(MONTH(A167)&gt;=4,IF(MONTH(A167)&lt;=10,Inputs!$S$26,Inputs!$S$27),Inputs!$S$27))*$CX167)</f>
        <v xml:space="preserve"> </v>
      </c>
      <c r="CZ167" s="374" t="str">
        <f t="shared" si="261"/>
        <v xml:space="preserve"> </v>
      </c>
      <c r="DA167" s="446" t="str">
        <f t="shared" si="262"/>
        <v xml:space="preserve"> </v>
      </c>
      <c r="DB167" s="375" t="str">
        <f t="shared" si="263"/>
        <v xml:space="preserve"> </v>
      </c>
      <c r="DC167" s="375" t="str">
        <f t="shared" si="264"/>
        <v xml:space="preserve"> </v>
      </c>
      <c r="DD167" s="376" t="str">
        <f t="shared" si="265"/>
        <v xml:space="preserve"> </v>
      </c>
      <c r="DE167" s="377" t="str">
        <f t="shared" si="266"/>
        <v xml:space="preserve"> </v>
      </c>
      <c r="DF167" s="378" t="str">
        <f t="shared" si="267"/>
        <v xml:space="preserve"> </v>
      </c>
      <c r="DG167" s="379" t="str">
        <f t="shared" si="268"/>
        <v xml:space="preserve"> </v>
      </c>
      <c r="DH167" s="380" t="str">
        <f>IF($A167="N/A"," ",IF(Option=1,$D167*Inputs!$S$15*SUM(AS167:BA167),0))</f>
        <v xml:space="preserve"> </v>
      </c>
      <c r="DI167" s="381" t="str">
        <f>IF($A167="N/A"," ",IF(Option=1,$D167*Inputs!$S$16*SUM(AS167:BA167),0))</f>
        <v xml:space="preserve"> </v>
      </c>
      <c r="DJ167" s="463" t="str">
        <f t="shared" si="269"/>
        <v xml:space="preserve"> </v>
      </c>
      <c r="DK167" s="463" t="str">
        <f t="shared" si="270"/>
        <v xml:space="preserve"> </v>
      </c>
      <c r="DL167" s="463" t="str">
        <f t="shared" si="271"/>
        <v xml:space="preserve"> </v>
      </c>
      <c r="DM167" s="463" t="str">
        <f t="shared" si="272"/>
        <v xml:space="preserve"> </v>
      </c>
    </row>
    <row r="168" spans="1:117" x14ac:dyDescent="0.2">
      <c r="A168" s="343" t="str">
        <f>IF(A167="N/A","N/A",IF(EDATE(A167,1)&gt;Inputs!$S$5,"N/A",EDATE(A167,1)))</f>
        <v>N/A</v>
      </c>
      <c r="B168" s="344" t="str">
        <f t="shared" si="214"/>
        <v xml:space="preserve"> </v>
      </c>
      <c r="C168" s="345" t="str">
        <f t="shared" si="215"/>
        <v xml:space="preserve"> </v>
      </c>
      <c r="D168" s="346" t="str">
        <f t="shared" si="216"/>
        <v xml:space="preserve"> </v>
      </c>
      <c r="E168" s="347" t="str">
        <f t="shared" si="217"/>
        <v xml:space="preserve"> </v>
      </c>
      <c r="F168" s="348" t="str">
        <f t="shared" si="218"/>
        <v xml:space="preserve"> </v>
      </c>
      <c r="G168" s="348" t="str">
        <f>IF(A168="N/A"," ",Perstart/VLOOKUP(Dayrun,'Pricing Inputs'!$AQ$4:$AS$14,3)/(CY168/CX168))</f>
        <v xml:space="preserve"> </v>
      </c>
      <c r="H168" s="349" t="str">
        <f t="shared" si="219"/>
        <v xml:space="preserve"> </v>
      </c>
      <c r="I168" s="350" t="str">
        <f t="shared" si="220"/>
        <v xml:space="preserve"> </v>
      </c>
      <c r="J168" s="351" t="str">
        <f t="shared" si="221"/>
        <v xml:space="preserve"> </v>
      </c>
      <c r="K168" s="351" t="str">
        <f t="shared" si="222"/>
        <v xml:space="preserve"> </v>
      </c>
      <c r="L168" s="351" t="str">
        <f t="shared" si="223"/>
        <v xml:space="preserve"> </v>
      </c>
      <c r="M168" s="351" t="str">
        <f t="shared" si="224"/>
        <v xml:space="preserve"> </v>
      </c>
      <c r="N168" s="351" t="str">
        <f t="shared" si="225"/>
        <v xml:space="preserve"> </v>
      </c>
      <c r="O168" s="351" t="str">
        <f t="shared" si="226"/>
        <v xml:space="preserve"> </v>
      </c>
      <c r="P168" s="351" t="str">
        <f t="shared" si="227"/>
        <v xml:space="preserve"> </v>
      </c>
      <c r="Q168" s="352" t="str">
        <f t="shared" si="228"/>
        <v xml:space="preserve"> </v>
      </c>
      <c r="R168" s="353" t="str">
        <f t="shared" si="229"/>
        <v xml:space="preserve"> </v>
      </c>
      <c r="S168" s="347" t="str">
        <f t="shared" si="230"/>
        <v xml:space="preserve"> </v>
      </c>
      <c r="T168" s="347" t="str">
        <f t="shared" si="231"/>
        <v xml:space="preserve"> </v>
      </c>
      <c r="U168" s="347" t="str">
        <f t="shared" si="232"/>
        <v xml:space="preserve"> </v>
      </c>
      <c r="V168" s="347" t="str">
        <f t="shared" si="233"/>
        <v xml:space="preserve"> </v>
      </c>
      <c r="W168" s="347" t="str">
        <f t="shared" si="234"/>
        <v xml:space="preserve"> </v>
      </c>
      <c r="X168" s="347" t="str">
        <f t="shared" si="235"/>
        <v xml:space="preserve"> </v>
      </c>
      <c r="Y168" s="347" t="str">
        <f t="shared" si="236"/>
        <v xml:space="preserve"> </v>
      </c>
      <c r="Z168" s="354" t="str">
        <f t="shared" si="237"/>
        <v xml:space="preserve"> </v>
      </c>
      <c r="AA168" s="350" t="str">
        <f>IF($A168="N/A"," ",IF(Dayrun&gt;=3,(MAX(0,(_xll.xSPRDOPT(I168,($E168-'Pricing Inputs'!$X203*$D168),$CV168,0,($CN168+IF(Smile=TRUE,VLOOKUP(MAX(-5,$H168-I168),Volsmile,2),0)),$CT168,$CU168,($A168-DateToday)+15,ABS(Option-2),0)-R168))),0))</f>
        <v xml:space="preserve"> </v>
      </c>
      <c r="AB168" s="351" t="str">
        <f>IF($A168="N/A"," ",IF(Dayrun&gt;=6,MAX(0,(_xll.xSPRDOPT(J168,($E168-'Pricing Inputs'!$X203*$D168),$CV168,0,($CN168+IF(Smile=TRUE,VLOOKUP(MAX(-5,$H168-J168),Volsmile,2),0)),$CT168,$CU168,($A168-DateToday)+15,ABS(Option-2),0)-S168)),0))</f>
        <v xml:space="preserve"> </v>
      </c>
      <c r="AC168" s="351" t="str">
        <f>IF($A168="N/A"," ",IF(OR(Dayrun&lt;=2,Dayrun&gt;=9),IF(OffPeakEx=TRUE,MAX(0,(_xll.xSPRDOPT(K168,($E168-'Pricing Inputs'!$X203*$D168),$CV168,0,($CQ168+IF(Smile=TRUE,VLOOKUP(MAX(-5,$H168-K168),Volsmile,2),0)),$CT168,$CU168,($A168-DateToday)+15,ABS(Option-2),0)-T168)),0),0))</f>
        <v xml:space="preserve"> </v>
      </c>
      <c r="AD168" s="351" t="str">
        <f>IF($A168="N/A"," ",IF(OR(Dayrun=1,Dayrun=4,Dayrun=5,Dayrun=7,Dayrun=8,Dayrun=10,Dayrun=11),MAX(0,(_xll.xSPRDOPT(L168,($E168-'Pricing Inputs'!$X203*$D168),$CV168,0,($CQ168+IF(Smile=TRUE,VLOOKUP(MAX(-5,$H168-L168),Volsmile,2),0)),$CT168,$CU168,($A168-DateToday)+15,ABS(Option-2),0)-U168)),0))</f>
        <v xml:space="preserve"> </v>
      </c>
      <c r="AE168" s="351" t="str">
        <f>IF($A168="N/A"," ",IF(OR(Dayrun=1,Dayrun=7,Dayrun=8,Dayrun=10,Dayrun=11),MAX(0,(_xll.xSPRDOPT(M168,($E168-'Pricing Inputs'!$X203*$D168),$CV168,0,($CQ168+IF(Smile=TRUE,VLOOKUP(MAX(-5,$H168-M168),Volsmile,2),0)),$CT168,$CU168,($A168-DateToday)+15,ABS(Option-2),0)-V168)),0))</f>
        <v xml:space="preserve"> </v>
      </c>
      <c r="AF168" s="351" t="str">
        <f>IF($A168="N/A"," ",IF(OR(Dayrun&lt;=2,Dayrun&gt;=10),IF(OffPeakEx=TRUE,MAX(0,(_xll.xSPRDOPT(N168,($E168-'Pricing Inputs'!$X203*$D168),$CV168,0,($CQ168+IF(Smile=TRUE,VLOOKUP(MAX(-5,$H168-N168),Volsmile,2),0)),$CT168,$CU168,($A168-DateToday)+15,ABS(Option-2),0)-W168)),0),0))</f>
        <v xml:space="preserve"> </v>
      </c>
      <c r="AG168" s="351" t="str">
        <f>IF($A168="N/A"," ",IF(OR(Dayrun=1,Dayrun=5,Dayrun=8,Dayrun=11),MAX(0,(_xll.xSPRDOPT(O168,($E168-'Pricing Inputs'!$X203*$D168),$CV168,0,($CQ168+IF(Smile=TRUE,VLOOKUP(MAX(-5,$H168-O168),Volsmile,2),0)),$CT168,$CU168,($A168-DateToday)+15,ABS(Option-2),0)-X168)),0))</f>
        <v xml:space="preserve"> </v>
      </c>
      <c r="AH168" s="351" t="str">
        <f>IF($A168="N/A"," ",IF(OR(Dayrun=1,Dayrun=8,Dayrun=11),MAX(0,(_xll.xSPRDOPT(P168,($E168-'Pricing Inputs'!$X203*$D168),$CV168,0,($CQ168+IF(Smile=TRUE,VLOOKUP(MAX(-5,$H168-P168),Volsmile,2),0)),$CT168,$CU168,($A168-DateToday)+15,ABS(Option-2),0)-Y168)),0))</f>
        <v xml:space="preserve"> </v>
      </c>
      <c r="AI168" s="351" t="str">
        <f>IF($A168="N/A"," ",IF(OR(Dayrun&lt;=2,Dayrun&gt;=11),IF(OffPeakEx=TRUE,MAX(0,(_xll.xSPRDOPT(Q168,($E168-'Pricing Inputs'!$X203*$D168),$CV168,0,($CQ168+IF(Smile=TRUE,VLOOKUP(MAX(-5,$H168-Q168),Volsmile,2),0)),$CT168,$CU168,($A168-DateToday)+15,ABS(Option-2),0)-Z168)),0),0))</f>
        <v xml:space="preserve"> </v>
      </c>
      <c r="AJ168" s="355" t="str">
        <f t="shared" si="238"/>
        <v xml:space="preserve"> </v>
      </c>
      <c r="AK168" s="356" t="str">
        <f t="shared" si="239"/>
        <v xml:space="preserve"> </v>
      </c>
      <c r="AL168" s="356" t="str">
        <f t="shared" si="240"/>
        <v xml:space="preserve"> </v>
      </c>
      <c r="AM168" s="356" t="str">
        <f t="shared" si="241"/>
        <v xml:space="preserve"> </v>
      </c>
      <c r="AN168" s="356" t="str">
        <f t="shared" si="242"/>
        <v xml:space="preserve"> </v>
      </c>
      <c r="AO168" s="356" t="str">
        <f t="shared" si="243"/>
        <v xml:space="preserve"> </v>
      </c>
      <c r="AP168" s="356" t="str">
        <f t="shared" si="244"/>
        <v xml:space="preserve"> </v>
      </c>
      <c r="AQ168" s="356" t="str">
        <f t="shared" si="245"/>
        <v xml:space="preserve"> </v>
      </c>
      <c r="AR168" s="357" t="str">
        <f t="shared" si="246"/>
        <v xml:space="preserve"> </v>
      </c>
      <c r="AS168" s="364" t="str">
        <f t="shared" si="247"/>
        <v xml:space="preserve"> </v>
      </c>
      <c r="AT168" s="364" t="str">
        <f t="shared" si="248"/>
        <v xml:space="preserve"> </v>
      </c>
      <c r="AU168" s="364" t="str">
        <f t="shared" si="249"/>
        <v xml:space="preserve"> </v>
      </c>
      <c r="AV168" s="364" t="str">
        <f t="shared" si="250"/>
        <v xml:space="preserve"> </v>
      </c>
      <c r="AW168" s="364" t="str">
        <f t="shared" si="251"/>
        <v xml:space="preserve"> </v>
      </c>
      <c r="AX168" s="364" t="str">
        <f t="shared" si="252"/>
        <v xml:space="preserve"> </v>
      </c>
      <c r="AY168" s="364" t="str">
        <f t="shared" si="253"/>
        <v xml:space="preserve"> </v>
      </c>
      <c r="AZ168" s="364" t="str">
        <f t="shared" si="254"/>
        <v xml:space="preserve"> </v>
      </c>
      <c r="BA168" s="365" t="str">
        <f t="shared" si="255"/>
        <v xml:space="preserve"> </v>
      </c>
      <c r="BB168" s="461" t="str">
        <f>IF($A168="N/A"," ",IF(Dayrun&gt;=3,(MAX(0,(_xll.xSPRDOPT(I168,($E168-'Pricing Inputs'!$X203*$D168),$CV168,0,($CN168+IF(Smile=TRUE,VLOOKUP(MAX(-5,$H168-I168),Volsmile,2),0)),$CT168,$CU168,($A168-DateToday)+15,ABS(Option-2),1)*DE168*8))),0))</f>
        <v xml:space="preserve"> </v>
      </c>
      <c r="BC168" s="460" t="str">
        <f>IF($A168="N/A"," ",IF(Dayrun&gt;=6,MAX(0,(_xll.xSPRDOPT(J168,($E168-'Pricing Inputs'!$X203*$D168),$CV168,0,($CN168+IF(Smile=TRUE,VLOOKUP(MAX(-5,$H168-J168),Volsmile,2),0)),$CT168,$CU168,($A168-DateToday)+15,ABS(Option-2),1)*DE168*8)),0))</f>
        <v xml:space="preserve"> </v>
      </c>
      <c r="BD168" s="460" t="str">
        <f>IF($A168="N/A"," ",IF(OR(Dayrun&lt;=2,Dayrun&gt;=9),IF(OffPeakEx=TRUE,MAX(0,(_xll.xSPRDOPT(K168,($E168-'Pricing Inputs'!$X203*$D168),$CV168,0,($CQ168+IF(Smile=TRUE,VLOOKUP(MAX(-5,$H168-K168),Volsmile,2),0)),$CT168,$CU168,($A168-DateToday)+15,ABS(Option-2),1)*DE168*8)),0),0))</f>
        <v xml:space="preserve"> </v>
      </c>
      <c r="BE168" s="460" t="str">
        <f>IF($A168="N/A"," ",IF(OR(Dayrun=1,Dayrun=4,Dayrun=5,Dayrun=7,Dayrun=8,Dayrun=10,Dayrun=11),MAX(0,(_xll.xSPRDOPT(L168,($E168-'Pricing Inputs'!$X203*$D168),$CV168,0,($CQ168+IF(Smile=TRUE,VLOOKUP(MAX(-5,$H168-L168),Volsmile,2),0)),$CT168,$CU168,($A168-DateToday)+15,ABS(Option-2),1)*DF168*8)),0))</f>
        <v xml:space="preserve"> </v>
      </c>
      <c r="BF168" s="460" t="str">
        <f>IF($A168="N/A"," ",IF(OR(Dayrun=1,Dayrun=7,Dayrun=8,Dayrun=10,Dayrun=11),MAX(0,(_xll.xSPRDOPT(M168,($E168-'Pricing Inputs'!$X203*$D168),$CV168,0,($CQ168+IF(Smile=TRUE,VLOOKUP(MAX(-5,$H168-M168),Volsmile,2),0)),$CT168,$CU168,($A168-DateToday)+15,ABS(Option-2),1)*DF168*8)),0))</f>
        <v xml:space="preserve"> </v>
      </c>
      <c r="BG168" s="460" t="str">
        <f>IF($A168="N/A"," ",IF(OR(Dayrun&lt;=2,Dayrun&gt;=10),IF(OffPeakEx=TRUE,MAX(0,(_xll.xSPRDOPT(N168,($E168-'Pricing Inputs'!$X203*$D168),$CV168,0,($CQ168+IF(Smile=TRUE,VLOOKUP(MAX(-5,$H168-N168),Volsmile,2),0)),$CT168,$CU168,($A168-DateToday)+15,ABS(Option-2),1)*DF168*8)),0),0))</f>
        <v xml:space="preserve"> </v>
      </c>
      <c r="BH168" s="460" t="str">
        <f>IF($A168="N/A"," ",IF(OR(Dayrun=1,Dayrun=5,Dayrun=8,Dayrun=11),MAX(0,(_xll.xSPRDOPT(O168,($E168-'Pricing Inputs'!$X203*$D168),$CV168,0,($CQ168+IF(Smile=TRUE,VLOOKUP(MAX(-5,$H168-O168),Volsmile,2),0)),$CT168,$CU168,($A168-DateToday)+15,ABS(Option-2),1)*DG168*8)),0))</f>
        <v xml:space="preserve"> </v>
      </c>
      <c r="BI168" s="460" t="str">
        <f>IF($A168="N/A"," ",IF(OR(Dayrun=1,Dayrun=8,Dayrun=11),MAX(0,(_xll.xSPRDOPT(P168,($E168-'Pricing Inputs'!$X203*$D168),$CV168,0,($CQ168+IF(Smile=TRUE,VLOOKUP(MAX(-5,$H168-P168),Volsmile,2),0)),$CT168,$CU168,($A168-DateToday)+15,ABS(Option-2),1)*DG168*8)),0))</f>
        <v xml:space="preserve"> </v>
      </c>
      <c r="BJ168" s="462" t="str">
        <f>IF($A168="N/A"," ",IF(OR(Dayrun&lt;=2,Dayrun&gt;=11),IF(OffPeakEx=TRUE,MAX(0,(_xll.xSPRDOPT(Q168,($E168-'Pricing Inputs'!$X203*$D168),$CV168,0,($CQ168+IF(Smile=TRUE,VLOOKUP(MAX(-5,$H168-Q168),Volsmile,2),0)),$CT168,$CU168,($A168-DateToday)+15,ABS(Option-2),1)*DG168*8)),0),0))</f>
        <v xml:space="preserve"> </v>
      </c>
      <c r="BK168" s="358" t="str">
        <f t="shared" si="182"/>
        <v xml:space="preserve"> </v>
      </c>
      <c r="BL168" s="359" t="str">
        <f t="shared" si="183"/>
        <v xml:space="preserve"> </v>
      </c>
      <c r="BM168" s="359" t="str">
        <f t="shared" si="184"/>
        <v xml:space="preserve"> </v>
      </c>
      <c r="BN168" s="359" t="str">
        <f t="shared" si="185"/>
        <v xml:space="preserve"> </v>
      </c>
      <c r="BO168" s="359" t="str">
        <f t="shared" si="186"/>
        <v xml:space="preserve"> </v>
      </c>
      <c r="BP168" s="359" t="str">
        <f t="shared" si="187"/>
        <v xml:space="preserve"> </v>
      </c>
      <c r="BQ168" s="359" t="str">
        <f t="shared" si="188"/>
        <v xml:space="preserve"> </v>
      </c>
      <c r="BR168" s="359" t="str">
        <f t="shared" si="189"/>
        <v xml:space="preserve"> </v>
      </c>
      <c r="BS168" s="360" t="str">
        <f t="shared" si="190"/>
        <v xml:space="preserve"> </v>
      </c>
      <c r="BT168" s="361" t="str">
        <f t="shared" si="191"/>
        <v xml:space="preserve"> </v>
      </c>
      <c r="BU168" s="362" t="str">
        <f t="shared" si="192"/>
        <v xml:space="preserve"> </v>
      </c>
      <c r="BV168" s="362" t="str">
        <f t="shared" si="193"/>
        <v xml:space="preserve"> </v>
      </c>
      <c r="BW168" s="362" t="str">
        <f t="shared" si="194"/>
        <v xml:space="preserve"> </v>
      </c>
      <c r="BX168" s="362" t="str">
        <f t="shared" si="195"/>
        <v xml:space="preserve"> </v>
      </c>
      <c r="BY168" s="362" t="str">
        <f t="shared" si="196"/>
        <v xml:space="preserve"> </v>
      </c>
      <c r="BZ168" s="362" t="str">
        <f t="shared" si="197"/>
        <v xml:space="preserve"> </v>
      </c>
      <c r="CA168" s="362" t="str">
        <f t="shared" si="198"/>
        <v xml:space="preserve"> </v>
      </c>
      <c r="CB168" s="363" t="str">
        <f t="shared" si="199"/>
        <v xml:space="preserve"> </v>
      </c>
      <c r="CC168" s="366" t="str">
        <f t="shared" si="200"/>
        <v xml:space="preserve"> </v>
      </c>
      <c r="CD168" s="367" t="str">
        <f t="shared" si="201"/>
        <v xml:space="preserve"> </v>
      </c>
      <c r="CE168" s="367" t="str">
        <f t="shared" si="202"/>
        <v xml:space="preserve"> </v>
      </c>
      <c r="CF168" s="367" t="str">
        <f t="shared" si="203"/>
        <v xml:space="preserve"> </v>
      </c>
      <c r="CG168" s="367" t="str">
        <f t="shared" si="204"/>
        <v xml:space="preserve"> </v>
      </c>
      <c r="CH168" s="367" t="str">
        <f t="shared" si="205"/>
        <v xml:space="preserve"> </v>
      </c>
      <c r="CI168" s="367" t="str">
        <f t="shared" si="206"/>
        <v xml:space="preserve"> </v>
      </c>
      <c r="CJ168" s="367" t="str">
        <f t="shared" si="207"/>
        <v xml:space="preserve"> </v>
      </c>
      <c r="CK168" s="368" t="str">
        <f t="shared" si="208"/>
        <v xml:space="preserve"> </v>
      </c>
      <c r="CL168" s="369" t="str">
        <f t="shared" si="209"/>
        <v xml:space="preserve"> </v>
      </c>
      <c r="CM168" s="370" t="str">
        <f t="shared" si="256"/>
        <v xml:space="preserve"> </v>
      </c>
      <c r="CN168" s="370" t="str">
        <f t="shared" si="257"/>
        <v xml:space="preserve"> </v>
      </c>
      <c r="CO168" s="370" t="str">
        <f t="shared" si="258"/>
        <v xml:space="preserve"> </v>
      </c>
      <c r="CP168" s="370" t="str">
        <f t="shared" si="259"/>
        <v xml:space="preserve"> </v>
      </c>
      <c r="CQ168" s="370" t="str">
        <f t="shared" si="260"/>
        <v xml:space="preserve"> </v>
      </c>
      <c r="CR168" s="370" t="str">
        <f t="shared" si="210"/>
        <v xml:space="preserve"> </v>
      </c>
      <c r="CS168" s="370" t="str">
        <f t="shared" si="211"/>
        <v xml:space="preserve"> </v>
      </c>
      <c r="CT168" s="370" t="str">
        <f t="shared" si="212"/>
        <v xml:space="preserve"> </v>
      </c>
      <c r="CU168" s="370" t="str">
        <f>IF($A168="N/A"," ",IF('Pricing Inputs'!$AR$23=TRUE,Inputs!$S$22,VLOOKUP($A168,CorrelationTable,2,FALSE)))</f>
        <v xml:space="preserve"> </v>
      </c>
      <c r="CV168" s="371" t="str">
        <f>IF($A168="N/A"," ",F168+G168+(D168*('Pricing Inputs'!X203)))</f>
        <v xml:space="preserve"> </v>
      </c>
      <c r="CW168" s="372" t="str">
        <f>IF($A168="N/A"," ",IF(PV=1,0,'Pricing Inputs'!Y203))</f>
        <v xml:space="preserve"> </v>
      </c>
      <c r="CX168" s="373" t="str">
        <f t="shared" si="213"/>
        <v xml:space="preserve"> </v>
      </c>
      <c r="CY168" s="417" t="str">
        <f>IF($A168="N/A"," ",(IF(MONTH(A168)&gt;=4,IF(MONTH(A168)&lt;=10,Inputs!$S$26,Inputs!$S$27),Inputs!$S$27))*$CX168)</f>
        <v xml:space="preserve"> </v>
      </c>
      <c r="CZ168" s="374" t="str">
        <f t="shared" si="261"/>
        <v xml:space="preserve"> </v>
      </c>
      <c r="DA168" s="446" t="str">
        <f t="shared" si="262"/>
        <v xml:space="preserve"> </v>
      </c>
      <c r="DB168" s="375" t="str">
        <f t="shared" si="263"/>
        <v xml:space="preserve"> </v>
      </c>
      <c r="DC168" s="375" t="str">
        <f t="shared" si="264"/>
        <v xml:space="preserve"> </v>
      </c>
      <c r="DD168" s="376" t="str">
        <f t="shared" si="265"/>
        <v xml:space="preserve"> </v>
      </c>
      <c r="DE168" s="377" t="str">
        <f t="shared" si="266"/>
        <v xml:space="preserve"> </v>
      </c>
      <c r="DF168" s="378" t="str">
        <f t="shared" si="267"/>
        <v xml:space="preserve"> </v>
      </c>
      <c r="DG168" s="379" t="str">
        <f t="shared" si="268"/>
        <v xml:space="preserve"> </v>
      </c>
      <c r="DH168" s="380" t="str">
        <f>IF($A168="N/A"," ",IF(Option=1,$D168*Inputs!$S$15*SUM(AS168:BA168),0))</f>
        <v xml:space="preserve"> </v>
      </c>
      <c r="DI168" s="381" t="str">
        <f>IF($A168="N/A"," ",IF(Option=1,$D168*Inputs!$S$16*SUM(AS168:BA168),0))</f>
        <v xml:space="preserve"> </v>
      </c>
      <c r="DJ168" s="463" t="str">
        <f t="shared" si="269"/>
        <v xml:space="preserve"> </v>
      </c>
      <c r="DK168" s="463" t="str">
        <f t="shared" si="270"/>
        <v xml:space="preserve"> </v>
      </c>
      <c r="DL168" s="463" t="str">
        <f t="shared" si="271"/>
        <v xml:space="preserve"> </v>
      </c>
      <c r="DM168" s="463" t="str">
        <f t="shared" si="272"/>
        <v xml:space="preserve"> </v>
      </c>
    </row>
    <row r="169" spans="1:117" x14ac:dyDescent="0.2">
      <c r="A169" s="343" t="str">
        <f>IF(A168="N/A","N/A",IF(EDATE(A168,1)&gt;Inputs!$S$5,"N/A",EDATE(A168,1)))</f>
        <v>N/A</v>
      </c>
      <c r="B169" s="344" t="str">
        <f t="shared" si="214"/>
        <v xml:space="preserve"> </v>
      </c>
      <c r="C169" s="345" t="str">
        <f t="shared" si="215"/>
        <v xml:space="preserve"> </v>
      </c>
      <c r="D169" s="346" t="str">
        <f t="shared" si="216"/>
        <v xml:space="preserve"> </v>
      </c>
      <c r="E169" s="347" t="str">
        <f t="shared" si="217"/>
        <v xml:space="preserve"> </v>
      </c>
      <c r="F169" s="348" t="str">
        <f t="shared" si="218"/>
        <v xml:space="preserve"> </v>
      </c>
      <c r="G169" s="348" t="str">
        <f>IF(A169="N/A"," ",Perstart/VLOOKUP(Dayrun,'Pricing Inputs'!$AQ$4:$AS$14,3)/(CY169/CX169))</f>
        <v xml:space="preserve"> </v>
      </c>
      <c r="H169" s="349" t="str">
        <f t="shared" si="219"/>
        <v xml:space="preserve"> </v>
      </c>
      <c r="I169" s="350" t="str">
        <f t="shared" si="220"/>
        <v xml:space="preserve"> </v>
      </c>
      <c r="J169" s="351" t="str">
        <f t="shared" si="221"/>
        <v xml:space="preserve"> </v>
      </c>
      <c r="K169" s="351" t="str">
        <f t="shared" si="222"/>
        <v xml:space="preserve"> </v>
      </c>
      <c r="L169" s="351" t="str">
        <f t="shared" si="223"/>
        <v xml:space="preserve"> </v>
      </c>
      <c r="M169" s="351" t="str">
        <f t="shared" si="224"/>
        <v xml:space="preserve"> </v>
      </c>
      <c r="N169" s="351" t="str">
        <f t="shared" si="225"/>
        <v xml:space="preserve"> </v>
      </c>
      <c r="O169" s="351" t="str">
        <f t="shared" si="226"/>
        <v xml:space="preserve"> </v>
      </c>
      <c r="P169" s="351" t="str">
        <f t="shared" si="227"/>
        <v xml:space="preserve"> </v>
      </c>
      <c r="Q169" s="352" t="str">
        <f t="shared" si="228"/>
        <v xml:space="preserve"> </v>
      </c>
      <c r="R169" s="353" t="str">
        <f t="shared" si="229"/>
        <v xml:space="preserve"> </v>
      </c>
      <c r="S169" s="347" t="str">
        <f t="shared" si="230"/>
        <v xml:space="preserve"> </v>
      </c>
      <c r="T169" s="347" t="str">
        <f t="shared" si="231"/>
        <v xml:space="preserve"> </v>
      </c>
      <c r="U169" s="347" t="str">
        <f t="shared" si="232"/>
        <v xml:space="preserve"> </v>
      </c>
      <c r="V169" s="347" t="str">
        <f t="shared" si="233"/>
        <v xml:space="preserve"> </v>
      </c>
      <c r="W169" s="347" t="str">
        <f t="shared" si="234"/>
        <v xml:space="preserve"> </v>
      </c>
      <c r="X169" s="347" t="str">
        <f t="shared" si="235"/>
        <v xml:space="preserve"> </v>
      </c>
      <c r="Y169" s="347" t="str">
        <f t="shared" si="236"/>
        <v xml:space="preserve"> </v>
      </c>
      <c r="Z169" s="354" t="str">
        <f t="shared" si="237"/>
        <v xml:space="preserve"> </v>
      </c>
      <c r="AA169" s="350" t="str">
        <f>IF($A169="N/A"," ",IF(Dayrun&gt;=3,(MAX(0,(_xll.xSPRDOPT(I169,($E169-'Pricing Inputs'!$X204*$D169),$CV169,0,($CN169+IF(Smile=TRUE,VLOOKUP(MAX(-5,$H169-I169),Volsmile,2),0)),$CT169,$CU169,($A169-DateToday)+15,ABS(Option-2),0)-R169))),0))</f>
        <v xml:space="preserve"> </v>
      </c>
      <c r="AB169" s="351" t="str">
        <f>IF($A169="N/A"," ",IF(Dayrun&gt;=6,MAX(0,(_xll.xSPRDOPT(J169,($E169-'Pricing Inputs'!$X204*$D169),$CV169,0,($CN169+IF(Smile=TRUE,VLOOKUP(MAX(-5,$H169-J169),Volsmile,2),0)),$CT169,$CU169,($A169-DateToday)+15,ABS(Option-2),0)-S169)),0))</f>
        <v xml:space="preserve"> </v>
      </c>
      <c r="AC169" s="351" t="str">
        <f>IF($A169="N/A"," ",IF(OR(Dayrun&lt;=2,Dayrun&gt;=9),IF(OffPeakEx=TRUE,MAX(0,(_xll.xSPRDOPT(K169,($E169-'Pricing Inputs'!$X204*$D169),$CV169,0,($CQ169+IF(Smile=TRUE,VLOOKUP(MAX(-5,$H169-K169),Volsmile,2),0)),$CT169,$CU169,($A169-DateToday)+15,ABS(Option-2),0)-T169)),0),0))</f>
        <v xml:space="preserve"> </v>
      </c>
      <c r="AD169" s="351" t="str">
        <f>IF($A169="N/A"," ",IF(OR(Dayrun=1,Dayrun=4,Dayrun=5,Dayrun=7,Dayrun=8,Dayrun=10,Dayrun=11),MAX(0,(_xll.xSPRDOPT(L169,($E169-'Pricing Inputs'!$X204*$D169),$CV169,0,($CQ169+IF(Smile=TRUE,VLOOKUP(MAX(-5,$H169-L169),Volsmile,2),0)),$CT169,$CU169,($A169-DateToday)+15,ABS(Option-2),0)-U169)),0))</f>
        <v xml:space="preserve"> </v>
      </c>
      <c r="AE169" s="351" t="str">
        <f>IF($A169="N/A"," ",IF(OR(Dayrun=1,Dayrun=7,Dayrun=8,Dayrun=10,Dayrun=11),MAX(0,(_xll.xSPRDOPT(M169,($E169-'Pricing Inputs'!$X204*$D169),$CV169,0,($CQ169+IF(Smile=TRUE,VLOOKUP(MAX(-5,$H169-M169),Volsmile,2),0)),$CT169,$CU169,($A169-DateToday)+15,ABS(Option-2),0)-V169)),0))</f>
        <v xml:space="preserve"> </v>
      </c>
      <c r="AF169" s="351" t="str">
        <f>IF($A169="N/A"," ",IF(OR(Dayrun&lt;=2,Dayrun&gt;=10),IF(OffPeakEx=TRUE,MAX(0,(_xll.xSPRDOPT(N169,($E169-'Pricing Inputs'!$X204*$D169),$CV169,0,($CQ169+IF(Smile=TRUE,VLOOKUP(MAX(-5,$H169-N169),Volsmile,2),0)),$CT169,$CU169,($A169-DateToday)+15,ABS(Option-2),0)-W169)),0),0))</f>
        <v xml:space="preserve"> </v>
      </c>
      <c r="AG169" s="351" t="str">
        <f>IF($A169="N/A"," ",IF(OR(Dayrun=1,Dayrun=5,Dayrun=8,Dayrun=11),MAX(0,(_xll.xSPRDOPT(O169,($E169-'Pricing Inputs'!$X204*$D169),$CV169,0,($CQ169+IF(Smile=TRUE,VLOOKUP(MAX(-5,$H169-O169),Volsmile,2),0)),$CT169,$CU169,($A169-DateToday)+15,ABS(Option-2),0)-X169)),0))</f>
        <v xml:space="preserve"> </v>
      </c>
      <c r="AH169" s="351" t="str">
        <f>IF($A169="N/A"," ",IF(OR(Dayrun=1,Dayrun=8,Dayrun=11),MAX(0,(_xll.xSPRDOPT(P169,($E169-'Pricing Inputs'!$X204*$D169),$CV169,0,($CQ169+IF(Smile=TRUE,VLOOKUP(MAX(-5,$H169-P169),Volsmile,2),0)),$CT169,$CU169,($A169-DateToday)+15,ABS(Option-2),0)-Y169)),0))</f>
        <v xml:space="preserve"> </v>
      </c>
      <c r="AI169" s="351" t="str">
        <f>IF($A169="N/A"," ",IF(OR(Dayrun&lt;=2,Dayrun&gt;=11),IF(OffPeakEx=TRUE,MAX(0,(_xll.xSPRDOPT(Q169,($E169-'Pricing Inputs'!$X204*$D169),$CV169,0,($CQ169+IF(Smile=TRUE,VLOOKUP(MAX(-5,$H169-Q169),Volsmile,2),0)),$CT169,$CU169,($A169-DateToday)+15,ABS(Option-2),0)-Z169)),0),0))</f>
        <v xml:space="preserve"> </v>
      </c>
      <c r="AJ169" s="355" t="str">
        <f t="shared" si="238"/>
        <v xml:space="preserve"> </v>
      </c>
      <c r="AK169" s="356" t="str">
        <f t="shared" si="239"/>
        <v xml:space="preserve"> </v>
      </c>
      <c r="AL169" s="356" t="str">
        <f t="shared" si="240"/>
        <v xml:space="preserve"> </v>
      </c>
      <c r="AM169" s="356" t="str">
        <f t="shared" si="241"/>
        <v xml:space="preserve"> </v>
      </c>
      <c r="AN169" s="356" t="str">
        <f t="shared" si="242"/>
        <v xml:space="preserve"> </v>
      </c>
      <c r="AO169" s="356" t="str">
        <f t="shared" si="243"/>
        <v xml:space="preserve"> </v>
      </c>
      <c r="AP169" s="356" t="str">
        <f t="shared" si="244"/>
        <v xml:space="preserve"> </v>
      </c>
      <c r="AQ169" s="356" t="str">
        <f t="shared" si="245"/>
        <v xml:space="preserve"> </v>
      </c>
      <c r="AR169" s="357" t="str">
        <f t="shared" si="246"/>
        <v xml:space="preserve"> </v>
      </c>
      <c r="AS169" s="364" t="str">
        <f t="shared" si="247"/>
        <v xml:space="preserve"> </v>
      </c>
      <c r="AT169" s="364" t="str">
        <f t="shared" si="248"/>
        <v xml:space="preserve"> </v>
      </c>
      <c r="AU169" s="364" t="str">
        <f t="shared" si="249"/>
        <v xml:space="preserve"> </v>
      </c>
      <c r="AV169" s="364" t="str">
        <f t="shared" si="250"/>
        <v xml:space="preserve"> </v>
      </c>
      <c r="AW169" s="364" t="str">
        <f t="shared" si="251"/>
        <v xml:space="preserve"> </v>
      </c>
      <c r="AX169" s="364" t="str">
        <f t="shared" si="252"/>
        <v xml:space="preserve"> </v>
      </c>
      <c r="AY169" s="364" t="str">
        <f t="shared" si="253"/>
        <v xml:space="preserve"> </v>
      </c>
      <c r="AZ169" s="364" t="str">
        <f t="shared" si="254"/>
        <v xml:space="preserve"> </v>
      </c>
      <c r="BA169" s="365" t="str">
        <f t="shared" si="255"/>
        <v xml:space="preserve"> </v>
      </c>
      <c r="BB169" s="461" t="str">
        <f>IF($A169="N/A"," ",IF(Dayrun&gt;=3,(MAX(0,(_xll.xSPRDOPT(I169,($E169-'Pricing Inputs'!$X204*$D169),$CV169,0,($CN169+IF(Smile=TRUE,VLOOKUP(MAX(-5,$H169-I169),Volsmile,2),0)),$CT169,$CU169,($A169-DateToday)+15,ABS(Option-2),1)*DE169*8))),0))</f>
        <v xml:space="preserve"> </v>
      </c>
      <c r="BC169" s="460" t="str">
        <f>IF($A169="N/A"," ",IF(Dayrun&gt;=6,MAX(0,(_xll.xSPRDOPT(J169,($E169-'Pricing Inputs'!$X204*$D169),$CV169,0,($CN169+IF(Smile=TRUE,VLOOKUP(MAX(-5,$H169-J169),Volsmile,2),0)),$CT169,$CU169,($A169-DateToday)+15,ABS(Option-2),1)*DE169*8)),0))</f>
        <v xml:space="preserve"> </v>
      </c>
      <c r="BD169" s="460" t="str">
        <f>IF($A169="N/A"," ",IF(OR(Dayrun&lt;=2,Dayrun&gt;=9),IF(OffPeakEx=TRUE,MAX(0,(_xll.xSPRDOPT(K169,($E169-'Pricing Inputs'!$X204*$D169),$CV169,0,($CQ169+IF(Smile=TRUE,VLOOKUP(MAX(-5,$H169-K169),Volsmile,2),0)),$CT169,$CU169,($A169-DateToday)+15,ABS(Option-2),1)*DE169*8)),0),0))</f>
        <v xml:space="preserve"> </v>
      </c>
      <c r="BE169" s="460" t="str">
        <f>IF($A169="N/A"," ",IF(OR(Dayrun=1,Dayrun=4,Dayrun=5,Dayrun=7,Dayrun=8,Dayrun=10,Dayrun=11),MAX(0,(_xll.xSPRDOPT(L169,($E169-'Pricing Inputs'!$X204*$D169),$CV169,0,($CQ169+IF(Smile=TRUE,VLOOKUP(MAX(-5,$H169-L169),Volsmile,2),0)),$CT169,$CU169,($A169-DateToday)+15,ABS(Option-2),1)*DF169*8)),0))</f>
        <v xml:space="preserve"> </v>
      </c>
      <c r="BF169" s="460" t="str">
        <f>IF($A169="N/A"," ",IF(OR(Dayrun=1,Dayrun=7,Dayrun=8,Dayrun=10,Dayrun=11),MAX(0,(_xll.xSPRDOPT(M169,($E169-'Pricing Inputs'!$X204*$D169),$CV169,0,($CQ169+IF(Smile=TRUE,VLOOKUP(MAX(-5,$H169-M169),Volsmile,2),0)),$CT169,$CU169,($A169-DateToday)+15,ABS(Option-2),1)*DF169*8)),0))</f>
        <v xml:space="preserve"> </v>
      </c>
      <c r="BG169" s="460" t="str">
        <f>IF($A169="N/A"," ",IF(OR(Dayrun&lt;=2,Dayrun&gt;=10),IF(OffPeakEx=TRUE,MAX(0,(_xll.xSPRDOPT(N169,($E169-'Pricing Inputs'!$X204*$D169),$CV169,0,($CQ169+IF(Smile=TRUE,VLOOKUP(MAX(-5,$H169-N169),Volsmile,2),0)),$CT169,$CU169,($A169-DateToday)+15,ABS(Option-2),1)*DF169*8)),0),0))</f>
        <v xml:space="preserve"> </v>
      </c>
      <c r="BH169" s="460" t="str">
        <f>IF($A169="N/A"," ",IF(OR(Dayrun=1,Dayrun=5,Dayrun=8,Dayrun=11),MAX(0,(_xll.xSPRDOPT(O169,($E169-'Pricing Inputs'!$X204*$D169),$CV169,0,($CQ169+IF(Smile=TRUE,VLOOKUP(MAX(-5,$H169-O169),Volsmile,2),0)),$CT169,$CU169,($A169-DateToday)+15,ABS(Option-2),1)*DG169*8)),0))</f>
        <v xml:space="preserve"> </v>
      </c>
      <c r="BI169" s="460" t="str">
        <f>IF($A169="N/A"," ",IF(OR(Dayrun=1,Dayrun=8,Dayrun=11),MAX(0,(_xll.xSPRDOPT(P169,($E169-'Pricing Inputs'!$X204*$D169),$CV169,0,($CQ169+IF(Smile=TRUE,VLOOKUP(MAX(-5,$H169-P169),Volsmile,2),0)),$CT169,$CU169,($A169-DateToday)+15,ABS(Option-2),1)*DG169*8)),0))</f>
        <v xml:space="preserve"> </v>
      </c>
      <c r="BJ169" s="462" t="str">
        <f>IF($A169="N/A"," ",IF(OR(Dayrun&lt;=2,Dayrun&gt;=11),IF(OffPeakEx=TRUE,MAX(0,(_xll.xSPRDOPT(Q169,($E169-'Pricing Inputs'!$X204*$D169),$CV169,0,($CQ169+IF(Smile=TRUE,VLOOKUP(MAX(-5,$H169-Q169),Volsmile,2),0)),$CT169,$CU169,($A169-DateToday)+15,ABS(Option-2),1)*DG169*8)),0),0))</f>
        <v xml:space="preserve"> </v>
      </c>
      <c r="BK169" s="358" t="str">
        <f t="shared" si="182"/>
        <v xml:space="preserve"> </v>
      </c>
      <c r="BL169" s="359" t="str">
        <f t="shared" si="183"/>
        <v xml:space="preserve"> </v>
      </c>
      <c r="BM169" s="359" t="str">
        <f t="shared" si="184"/>
        <v xml:space="preserve"> </v>
      </c>
      <c r="BN169" s="359" t="str">
        <f t="shared" si="185"/>
        <v xml:space="preserve"> </v>
      </c>
      <c r="BO169" s="359" t="str">
        <f t="shared" si="186"/>
        <v xml:space="preserve"> </v>
      </c>
      <c r="BP169" s="359" t="str">
        <f t="shared" si="187"/>
        <v xml:space="preserve"> </v>
      </c>
      <c r="BQ169" s="359" t="str">
        <f t="shared" si="188"/>
        <v xml:space="preserve"> </v>
      </c>
      <c r="BR169" s="359" t="str">
        <f t="shared" si="189"/>
        <v xml:space="preserve"> </v>
      </c>
      <c r="BS169" s="360" t="str">
        <f t="shared" si="190"/>
        <v xml:space="preserve"> </v>
      </c>
      <c r="BT169" s="361" t="str">
        <f t="shared" si="191"/>
        <v xml:space="preserve"> </v>
      </c>
      <c r="BU169" s="362" t="str">
        <f t="shared" si="192"/>
        <v xml:space="preserve"> </v>
      </c>
      <c r="BV169" s="362" t="str">
        <f t="shared" si="193"/>
        <v xml:space="preserve"> </v>
      </c>
      <c r="BW169" s="362" t="str">
        <f t="shared" si="194"/>
        <v xml:space="preserve"> </v>
      </c>
      <c r="BX169" s="362" t="str">
        <f t="shared" si="195"/>
        <v xml:space="preserve"> </v>
      </c>
      <c r="BY169" s="362" t="str">
        <f t="shared" si="196"/>
        <v xml:space="preserve"> </v>
      </c>
      <c r="BZ169" s="362" t="str">
        <f t="shared" si="197"/>
        <v xml:space="preserve"> </v>
      </c>
      <c r="CA169" s="362" t="str">
        <f t="shared" si="198"/>
        <v xml:space="preserve"> </v>
      </c>
      <c r="CB169" s="363" t="str">
        <f t="shared" si="199"/>
        <v xml:space="preserve"> </v>
      </c>
      <c r="CC169" s="366" t="str">
        <f t="shared" si="200"/>
        <v xml:space="preserve"> </v>
      </c>
      <c r="CD169" s="367" t="str">
        <f t="shared" si="201"/>
        <v xml:space="preserve"> </v>
      </c>
      <c r="CE169" s="367" t="str">
        <f t="shared" si="202"/>
        <v xml:space="preserve"> </v>
      </c>
      <c r="CF169" s="367" t="str">
        <f t="shared" si="203"/>
        <v xml:space="preserve"> </v>
      </c>
      <c r="CG169" s="367" t="str">
        <f t="shared" si="204"/>
        <v xml:space="preserve"> </v>
      </c>
      <c r="CH169" s="367" t="str">
        <f t="shared" si="205"/>
        <v xml:space="preserve"> </v>
      </c>
      <c r="CI169" s="367" t="str">
        <f t="shared" si="206"/>
        <v xml:space="preserve"> </v>
      </c>
      <c r="CJ169" s="367" t="str">
        <f t="shared" si="207"/>
        <v xml:space="preserve"> </v>
      </c>
      <c r="CK169" s="368" t="str">
        <f t="shared" si="208"/>
        <v xml:space="preserve"> </v>
      </c>
      <c r="CL169" s="369" t="str">
        <f t="shared" si="209"/>
        <v xml:space="preserve"> </v>
      </c>
      <c r="CM169" s="370" t="str">
        <f t="shared" si="256"/>
        <v xml:space="preserve"> </v>
      </c>
      <c r="CN169" s="370" t="str">
        <f t="shared" si="257"/>
        <v xml:space="preserve"> </v>
      </c>
      <c r="CO169" s="370" t="str">
        <f t="shared" si="258"/>
        <v xml:space="preserve"> </v>
      </c>
      <c r="CP169" s="370" t="str">
        <f t="shared" si="259"/>
        <v xml:space="preserve"> </v>
      </c>
      <c r="CQ169" s="370" t="str">
        <f t="shared" si="260"/>
        <v xml:space="preserve"> </v>
      </c>
      <c r="CR169" s="370" t="str">
        <f t="shared" si="210"/>
        <v xml:space="preserve"> </v>
      </c>
      <c r="CS169" s="370" t="str">
        <f t="shared" si="211"/>
        <v xml:space="preserve"> </v>
      </c>
      <c r="CT169" s="370" t="str">
        <f t="shared" si="212"/>
        <v xml:space="preserve"> </v>
      </c>
      <c r="CU169" s="370" t="str">
        <f>IF($A169="N/A"," ",IF('Pricing Inputs'!$AR$23=TRUE,Inputs!$S$22,VLOOKUP($A169,CorrelationTable,2,FALSE)))</f>
        <v xml:space="preserve"> </v>
      </c>
      <c r="CV169" s="371" t="str">
        <f>IF($A169="N/A"," ",F169+G169+(D169*('Pricing Inputs'!X204)))</f>
        <v xml:space="preserve"> </v>
      </c>
      <c r="CW169" s="372" t="str">
        <f>IF($A169="N/A"," ",IF(PV=1,0,'Pricing Inputs'!Y204))</f>
        <v xml:space="preserve"> </v>
      </c>
      <c r="CX169" s="373" t="str">
        <f t="shared" si="213"/>
        <v xml:space="preserve"> </v>
      </c>
      <c r="CY169" s="417" t="str">
        <f>IF($A169="N/A"," ",(IF(MONTH(A169)&gt;=4,IF(MONTH(A169)&lt;=10,Inputs!$S$26,Inputs!$S$27),Inputs!$S$27))*$CX169)</f>
        <v xml:space="preserve"> </v>
      </c>
      <c r="CZ169" s="374" t="str">
        <f t="shared" si="261"/>
        <v xml:space="preserve"> </v>
      </c>
      <c r="DA169" s="446" t="str">
        <f t="shared" si="262"/>
        <v xml:space="preserve"> </v>
      </c>
      <c r="DB169" s="375" t="str">
        <f t="shared" si="263"/>
        <v xml:space="preserve"> </v>
      </c>
      <c r="DC169" s="375" t="str">
        <f t="shared" si="264"/>
        <v xml:space="preserve"> </v>
      </c>
      <c r="DD169" s="376" t="str">
        <f t="shared" si="265"/>
        <v xml:space="preserve"> </v>
      </c>
      <c r="DE169" s="377" t="str">
        <f t="shared" si="266"/>
        <v xml:space="preserve"> </v>
      </c>
      <c r="DF169" s="378" t="str">
        <f t="shared" si="267"/>
        <v xml:space="preserve"> </v>
      </c>
      <c r="DG169" s="379" t="str">
        <f t="shared" si="268"/>
        <v xml:space="preserve"> </v>
      </c>
      <c r="DH169" s="380" t="str">
        <f>IF($A169="N/A"," ",IF(Option=1,$D169*Inputs!$S$15*SUM(AS169:BA169),0))</f>
        <v xml:space="preserve"> </v>
      </c>
      <c r="DI169" s="381" t="str">
        <f>IF($A169="N/A"," ",IF(Option=1,$D169*Inputs!$S$16*SUM(AS169:BA169),0))</f>
        <v xml:space="preserve"> </v>
      </c>
      <c r="DJ169" s="463" t="str">
        <f t="shared" si="269"/>
        <v xml:space="preserve"> </v>
      </c>
      <c r="DK169" s="463" t="str">
        <f t="shared" si="270"/>
        <v xml:space="preserve"> </v>
      </c>
      <c r="DL169" s="463" t="str">
        <f t="shared" si="271"/>
        <v xml:space="preserve"> </v>
      </c>
      <c r="DM169" s="463" t="str">
        <f t="shared" si="272"/>
        <v xml:space="preserve"> </v>
      </c>
    </row>
    <row r="170" spans="1:117" x14ac:dyDescent="0.2">
      <c r="A170" s="343" t="str">
        <f>IF(A169="N/A","N/A",IF(EDATE(A169,1)&gt;Inputs!$S$5,"N/A",EDATE(A169,1)))</f>
        <v>N/A</v>
      </c>
      <c r="B170" s="344" t="str">
        <f t="shared" si="214"/>
        <v xml:space="preserve"> </v>
      </c>
      <c r="C170" s="345" t="str">
        <f t="shared" si="215"/>
        <v xml:space="preserve"> </v>
      </c>
      <c r="D170" s="346" t="str">
        <f t="shared" si="216"/>
        <v xml:space="preserve"> </v>
      </c>
      <c r="E170" s="347" t="str">
        <f t="shared" si="217"/>
        <v xml:space="preserve"> </v>
      </c>
      <c r="F170" s="348" t="str">
        <f t="shared" si="218"/>
        <v xml:space="preserve"> </v>
      </c>
      <c r="G170" s="348" t="str">
        <f>IF(A170="N/A"," ",Perstart/VLOOKUP(Dayrun,'Pricing Inputs'!$AQ$4:$AS$14,3)/(CY170/CX170))</f>
        <v xml:space="preserve"> </v>
      </c>
      <c r="H170" s="349" t="str">
        <f t="shared" si="219"/>
        <v xml:space="preserve"> </v>
      </c>
      <c r="I170" s="350" t="str">
        <f t="shared" si="220"/>
        <v xml:space="preserve"> </v>
      </c>
      <c r="J170" s="351" t="str">
        <f t="shared" si="221"/>
        <v xml:space="preserve"> </v>
      </c>
      <c r="K170" s="351" t="str">
        <f t="shared" si="222"/>
        <v xml:space="preserve"> </v>
      </c>
      <c r="L170" s="351" t="str">
        <f t="shared" si="223"/>
        <v xml:space="preserve"> </v>
      </c>
      <c r="M170" s="351" t="str">
        <f t="shared" si="224"/>
        <v xml:space="preserve"> </v>
      </c>
      <c r="N170" s="351" t="str">
        <f t="shared" si="225"/>
        <v xml:space="preserve"> </v>
      </c>
      <c r="O170" s="351" t="str">
        <f t="shared" si="226"/>
        <v xml:space="preserve"> </v>
      </c>
      <c r="P170" s="351" t="str">
        <f t="shared" si="227"/>
        <v xml:space="preserve"> </v>
      </c>
      <c r="Q170" s="352" t="str">
        <f t="shared" si="228"/>
        <v xml:space="preserve"> </v>
      </c>
      <c r="R170" s="353" t="str">
        <f t="shared" si="229"/>
        <v xml:space="preserve"> </v>
      </c>
      <c r="S170" s="347" t="str">
        <f t="shared" si="230"/>
        <v xml:space="preserve"> </v>
      </c>
      <c r="T170" s="347" t="str">
        <f t="shared" si="231"/>
        <v xml:space="preserve"> </v>
      </c>
      <c r="U170" s="347" t="str">
        <f t="shared" si="232"/>
        <v xml:space="preserve"> </v>
      </c>
      <c r="V170" s="347" t="str">
        <f t="shared" si="233"/>
        <v xml:space="preserve"> </v>
      </c>
      <c r="W170" s="347" t="str">
        <f t="shared" si="234"/>
        <v xml:space="preserve"> </v>
      </c>
      <c r="X170" s="347" t="str">
        <f t="shared" si="235"/>
        <v xml:space="preserve"> </v>
      </c>
      <c r="Y170" s="347" t="str">
        <f t="shared" si="236"/>
        <v xml:space="preserve"> </v>
      </c>
      <c r="Z170" s="354" t="str">
        <f t="shared" si="237"/>
        <v xml:space="preserve"> </v>
      </c>
      <c r="AA170" s="350" t="str">
        <f>IF($A170="N/A"," ",IF(Dayrun&gt;=3,(MAX(0,(_xll.xSPRDOPT(I170,($E170-'Pricing Inputs'!$X205*$D170),$CV170,0,($CN170+IF(Smile=TRUE,VLOOKUP(MAX(-5,$H170-I170),Volsmile,2),0)),$CT170,$CU170,($A170-DateToday)+15,ABS(Option-2),0)-R170))),0))</f>
        <v xml:space="preserve"> </v>
      </c>
      <c r="AB170" s="351" t="str">
        <f>IF($A170="N/A"," ",IF(Dayrun&gt;=6,MAX(0,(_xll.xSPRDOPT(J170,($E170-'Pricing Inputs'!$X205*$D170),$CV170,0,($CN170+IF(Smile=TRUE,VLOOKUP(MAX(-5,$H170-J170),Volsmile,2),0)),$CT170,$CU170,($A170-DateToday)+15,ABS(Option-2),0)-S170)),0))</f>
        <v xml:space="preserve"> </v>
      </c>
      <c r="AC170" s="351" t="str">
        <f>IF($A170="N/A"," ",IF(OR(Dayrun&lt;=2,Dayrun&gt;=9),IF(OffPeakEx=TRUE,MAX(0,(_xll.xSPRDOPT(K170,($E170-'Pricing Inputs'!$X205*$D170),$CV170,0,($CQ170+IF(Smile=TRUE,VLOOKUP(MAX(-5,$H170-K170),Volsmile,2),0)),$CT170,$CU170,($A170-DateToday)+15,ABS(Option-2),0)-T170)),0),0))</f>
        <v xml:space="preserve"> </v>
      </c>
      <c r="AD170" s="351" t="str">
        <f>IF($A170="N/A"," ",IF(OR(Dayrun=1,Dayrun=4,Dayrun=5,Dayrun=7,Dayrun=8,Dayrun=10,Dayrun=11),MAX(0,(_xll.xSPRDOPT(L170,($E170-'Pricing Inputs'!$X205*$D170),$CV170,0,($CQ170+IF(Smile=TRUE,VLOOKUP(MAX(-5,$H170-L170),Volsmile,2),0)),$CT170,$CU170,($A170-DateToday)+15,ABS(Option-2),0)-U170)),0))</f>
        <v xml:space="preserve"> </v>
      </c>
      <c r="AE170" s="351" t="str">
        <f>IF($A170="N/A"," ",IF(OR(Dayrun=1,Dayrun=7,Dayrun=8,Dayrun=10,Dayrun=11),MAX(0,(_xll.xSPRDOPT(M170,($E170-'Pricing Inputs'!$X205*$D170),$CV170,0,($CQ170+IF(Smile=TRUE,VLOOKUP(MAX(-5,$H170-M170),Volsmile,2),0)),$CT170,$CU170,($A170-DateToday)+15,ABS(Option-2),0)-V170)),0))</f>
        <v xml:space="preserve"> </v>
      </c>
      <c r="AF170" s="351" t="str">
        <f>IF($A170="N/A"," ",IF(OR(Dayrun&lt;=2,Dayrun&gt;=10),IF(OffPeakEx=TRUE,MAX(0,(_xll.xSPRDOPT(N170,($E170-'Pricing Inputs'!$X205*$D170),$CV170,0,($CQ170+IF(Smile=TRUE,VLOOKUP(MAX(-5,$H170-N170),Volsmile,2),0)),$CT170,$CU170,($A170-DateToday)+15,ABS(Option-2),0)-W170)),0),0))</f>
        <v xml:space="preserve"> </v>
      </c>
      <c r="AG170" s="351" t="str">
        <f>IF($A170="N/A"," ",IF(OR(Dayrun=1,Dayrun=5,Dayrun=8,Dayrun=11),MAX(0,(_xll.xSPRDOPT(O170,($E170-'Pricing Inputs'!$X205*$D170),$CV170,0,($CQ170+IF(Smile=TRUE,VLOOKUP(MAX(-5,$H170-O170),Volsmile,2),0)),$CT170,$CU170,($A170-DateToday)+15,ABS(Option-2),0)-X170)),0))</f>
        <v xml:space="preserve"> </v>
      </c>
      <c r="AH170" s="351" t="str">
        <f>IF($A170="N/A"," ",IF(OR(Dayrun=1,Dayrun=8,Dayrun=11),MAX(0,(_xll.xSPRDOPT(P170,($E170-'Pricing Inputs'!$X205*$D170),$CV170,0,($CQ170+IF(Smile=TRUE,VLOOKUP(MAX(-5,$H170-P170),Volsmile,2),0)),$CT170,$CU170,($A170-DateToday)+15,ABS(Option-2),0)-Y170)),0))</f>
        <v xml:space="preserve"> </v>
      </c>
      <c r="AI170" s="351" t="str">
        <f>IF($A170="N/A"," ",IF(OR(Dayrun&lt;=2,Dayrun&gt;=11),IF(OffPeakEx=TRUE,MAX(0,(_xll.xSPRDOPT(Q170,($E170-'Pricing Inputs'!$X205*$D170),$CV170,0,($CQ170+IF(Smile=TRUE,VLOOKUP(MAX(-5,$H170-Q170),Volsmile,2),0)),$CT170,$CU170,($A170-DateToday)+15,ABS(Option-2),0)-Z170)),0),0))</f>
        <v xml:space="preserve"> </v>
      </c>
      <c r="AJ170" s="355" t="str">
        <f t="shared" si="238"/>
        <v xml:space="preserve"> </v>
      </c>
      <c r="AK170" s="356" t="str">
        <f t="shared" si="239"/>
        <v xml:space="preserve"> </v>
      </c>
      <c r="AL170" s="356" t="str">
        <f t="shared" si="240"/>
        <v xml:space="preserve"> </v>
      </c>
      <c r="AM170" s="356" t="str">
        <f t="shared" si="241"/>
        <v xml:space="preserve"> </v>
      </c>
      <c r="AN170" s="356" t="str">
        <f t="shared" si="242"/>
        <v xml:space="preserve"> </v>
      </c>
      <c r="AO170" s="356" t="str">
        <f t="shared" si="243"/>
        <v xml:space="preserve"> </v>
      </c>
      <c r="AP170" s="356" t="str">
        <f t="shared" si="244"/>
        <v xml:space="preserve"> </v>
      </c>
      <c r="AQ170" s="356" t="str">
        <f t="shared" si="245"/>
        <v xml:space="preserve"> </v>
      </c>
      <c r="AR170" s="357" t="str">
        <f t="shared" si="246"/>
        <v xml:space="preserve"> </v>
      </c>
      <c r="AS170" s="364" t="str">
        <f t="shared" si="247"/>
        <v xml:space="preserve"> </v>
      </c>
      <c r="AT170" s="364" t="str">
        <f t="shared" si="248"/>
        <v xml:space="preserve"> </v>
      </c>
      <c r="AU170" s="364" t="str">
        <f t="shared" si="249"/>
        <v xml:space="preserve"> </v>
      </c>
      <c r="AV170" s="364" t="str">
        <f t="shared" si="250"/>
        <v xml:space="preserve"> </v>
      </c>
      <c r="AW170" s="364" t="str">
        <f t="shared" si="251"/>
        <v xml:space="preserve"> </v>
      </c>
      <c r="AX170" s="364" t="str">
        <f t="shared" si="252"/>
        <v xml:space="preserve"> </v>
      </c>
      <c r="AY170" s="364" t="str">
        <f t="shared" si="253"/>
        <v xml:space="preserve"> </v>
      </c>
      <c r="AZ170" s="364" t="str">
        <f t="shared" si="254"/>
        <v xml:space="preserve"> </v>
      </c>
      <c r="BA170" s="365" t="str">
        <f t="shared" si="255"/>
        <v xml:space="preserve"> </v>
      </c>
      <c r="BB170" s="461" t="str">
        <f>IF($A170="N/A"," ",IF(Dayrun&gt;=3,(MAX(0,(_xll.xSPRDOPT(I170,($E170-'Pricing Inputs'!$X205*$D170),$CV170,0,($CN170+IF(Smile=TRUE,VLOOKUP(MAX(-5,$H170-I170),Volsmile,2),0)),$CT170,$CU170,($A170-DateToday)+15,ABS(Option-2),1)*DE170*8))),0))</f>
        <v xml:space="preserve"> </v>
      </c>
      <c r="BC170" s="460" t="str">
        <f>IF($A170="N/A"," ",IF(Dayrun&gt;=6,MAX(0,(_xll.xSPRDOPT(J170,($E170-'Pricing Inputs'!$X205*$D170),$CV170,0,($CN170+IF(Smile=TRUE,VLOOKUP(MAX(-5,$H170-J170),Volsmile,2),0)),$CT170,$CU170,($A170-DateToday)+15,ABS(Option-2),1)*DE170*8)),0))</f>
        <v xml:space="preserve"> </v>
      </c>
      <c r="BD170" s="460" t="str">
        <f>IF($A170="N/A"," ",IF(OR(Dayrun&lt;=2,Dayrun&gt;=9),IF(OffPeakEx=TRUE,MAX(0,(_xll.xSPRDOPT(K170,($E170-'Pricing Inputs'!$X205*$D170),$CV170,0,($CQ170+IF(Smile=TRUE,VLOOKUP(MAX(-5,$H170-K170),Volsmile,2),0)),$CT170,$CU170,($A170-DateToday)+15,ABS(Option-2),1)*DE170*8)),0),0))</f>
        <v xml:space="preserve"> </v>
      </c>
      <c r="BE170" s="460" t="str">
        <f>IF($A170="N/A"," ",IF(OR(Dayrun=1,Dayrun=4,Dayrun=5,Dayrun=7,Dayrun=8,Dayrun=10,Dayrun=11),MAX(0,(_xll.xSPRDOPT(L170,($E170-'Pricing Inputs'!$X205*$D170),$CV170,0,($CQ170+IF(Smile=TRUE,VLOOKUP(MAX(-5,$H170-L170),Volsmile,2),0)),$CT170,$CU170,($A170-DateToday)+15,ABS(Option-2),1)*DF170*8)),0))</f>
        <v xml:space="preserve"> </v>
      </c>
      <c r="BF170" s="460" t="str">
        <f>IF($A170="N/A"," ",IF(OR(Dayrun=1,Dayrun=7,Dayrun=8,Dayrun=10,Dayrun=11),MAX(0,(_xll.xSPRDOPT(M170,($E170-'Pricing Inputs'!$X205*$D170),$CV170,0,($CQ170+IF(Smile=TRUE,VLOOKUP(MAX(-5,$H170-M170),Volsmile,2),0)),$CT170,$CU170,($A170-DateToday)+15,ABS(Option-2),1)*DF170*8)),0))</f>
        <v xml:space="preserve"> </v>
      </c>
      <c r="BG170" s="460" t="str">
        <f>IF($A170="N/A"," ",IF(OR(Dayrun&lt;=2,Dayrun&gt;=10),IF(OffPeakEx=TRUE,MAX(0,(_xll.xSPRDOPT(N170,($E170-'Pricing Inputs'!$X205*$D170),$CV170,0,($CQ170+IF(Smile=TRUE,VLOOKUP(MAX(-5,$H170-N170),Volsmile,2),0)),$CT170,$CU170,($A170-DateToday)+15,ABS(Option-2),1)*DF170*8)),0),0))</f>
        <v xml:space="preserve"> </v>
      </c>
      <c r="BH170" s="460" t="str">
        <f>IF($A170="N/A"," ",IF(OR(Dayrun=1,Dayrun=5,Dayrun=8,Dayrun=11),MAX(0,(_xll.xSPRDOPT(O170,($E170-'Pricing Inputs'!$X205*$D170),$CV170,0,($CQ170+IF(Smile=TRUE,VLOOKUP(MAX(-5,$H170-O170),Volsmile,2),0)),$CT170,$CU170,($A170-DateToday)+15,ABS(Option-2),1)*DG170*8)),0))</f>
        <v xml:space="preserve"> </v>
      </c>
      <c r="BI170" s="460" t="str">
        <f>IF($A170="N/A"," ",IF(OR(Dayrun=1,Dayrun=8,Dayrun=11),MAX(0,(_xll.xSPRDOPT(P170,($E170-'Pricing Inputs'!$X205*$D170),$CV170,0,($CQ170+IF(Smile=TRUE,VLOOKUP(MAX(-5,$H170-P170),Volsmile,2),0)),$CT170,$CU170,($A170-DateToday)+15,ABS(Option-2),1)*DG170*8)),0))</f>
        <v xml:space="preserve"> </v>
      </c>
      <c r="BJ170" s="462" t="str">
        <f>IF($A170="N/A"," ",IF(OR(Dayrun&lt;=2,Dayrun&gt;=11),IF(OffPeakEx=TRUE,MAX(0,(_xll.xSPRDOPT(Q170,($E170-'Pricing Inputs'!$X205*$D170),$CV170,0,($CQ170+IF(Smile=TRUE,VLOOKUP(MAX(-5,$H170-Q170),Volsmile,2),0)),$CT170,$CU170,($A170-DateToday)+15,ABS(Option-2),1)*DG170*8)),0),0))</f>
        <v xml:space="preserve"> </v>
      </c>
      <c r="BK170" s="358" t="str">
        <f t="shared" si="182"/>
        <v xml:space="preserve"> </v>
      </c>
      <c r="BL170" s="359" t="str">
        <f t="shared" si="183"/>
        <v xml:space="preserve"> </v>
      </c>
      <c r="BM170" s="359" t="str">
        <f t="shared" si="184"/>
        <v xml:space="preserve"> </v>
      </c>
      <c r="BN170" s="359" t="str">
        <f t="shared" si="185"/>
        <v xml:space="preserve"> </v>
      </c>
      <c r="BO170" s="359" t="str">
        <f t="shared" si="186"/>
        <v xml:space="preserve"> </v>
      </c>
      <c r="BP170" s="359" t="str">
        <f t="shared" si="187"/>
        <v xml:space="preserve"> </v>
      </c>
      <c r="BQ170" s="359" t="str">
        <f t="shared" si="188"/>
        <v xml:space="preserve"> </v>
      </c>
      <c r="BR170" s="359" t="str">
        <f t="shared" si="189"/>
        <v xml:space="preserve"> </v>
      </c>
      <c r="BS170" s="360" t="str">
        <f t="shared" si="190"/>
        <v xml:space="preserve"> </v>
      </c>
      <c r="BT170" s="361" t="str">
        <f t="shared" si="191"/>
        <v xml:space="preserve"> </v>
      </c>
      <c r="BU170" s="362" t="str">
        <f t="shared" si="192"/>
        <v xml:space="preserve"> </v>
      </c>
      <c r="BV170" s="362" t="str">
        <f t="shared" si="193"/>
        <v xml:space="preserve"> </v>
      </c>
      <c r="BW170" s="362" t="str">
        <f t="shared" si="194"/>
        <v xml:space="preserve"> </v>
      </c>
      <c r="BX170" s="362" t="str">
        <f t="shared" si="195"/>
        <v xml:space="preserve"> </v>
      </c>
      <c r="BY170" s="362" t="str">
        <f t="shared" si="196"/>
        <v xml:space="preserve"> </v>
      </c>
      <c r="BZ170" s="362" t="str">
        <f t="shared" si="197"/>
        <v xml:space="preserve"> </v>
      </c>
      <c r="CA170" s="362" t="str">
        <f t="shared" si="198"/>
        <v xml:space="preserve"> </v>
      </c>
      <c r="CB170" s="363" t="str">
        <f t="shared" si="199"/>
        <v xml:space="preserve"> </v>
      </c>
      <c r="CC170" s="366" t="str">
        <f t="shared" si="200"/>
        <v xml:space="preserve"> </v>
      </c>
      <c r="CD170" s="367" t="str">
        <f t="shared" si="201"/>
        <v xml:space="preserve"> </v>
      </c>
      <c r="CE170" s="367" t="str">
        <f t="shared" si="202"/>
        <v xml:space="preserve"> </v>
      </c>
      <c r="CF170" s="367" t="str">
        <f t="shared" si="203"/>
        <v xml:space="preserve"> </v>
      </c>
      <c r="CG170" s="367" t="str">
        <f t="shared" si="204"/>
        <v xml:space="preserve"> </v>
      </c>
      <c r="CH170" s="367" t="str">
        <f t="shared" si="205"/>
        <v xml:space="preserve"> </v>
      </c>
      <c r="CI170" s="367" t="str">
        <f t="shared" si="206"/>
        <v xml:space="preserve"> </v>
      </c>
      <c r="CJ170" s="367" t="str">
        <f t="shared" si="207"/>
        <v xml:space="preserve"> </v>
      </c>
      <c r="CK170" s="368" t="str">
        <f t="shared" si="208"/>
        <v xml:space="preserve"> </v>
      </c>
      <c r="CL170" s="369" t="str">
        <f t="shared" si="209"/>
        <v xml:space="preserve"> </v>
      </c>
      <c r="CM170" s="370" t="str">
        <f t="shared" si="256"/>
        <v xml:space="preserve"> </v>
      </c>
      <c r="CN170" s="370" t="str">
        <f t="shared" si="257"/>
        <v xml:space="preserve"> </v>
      </c>
      <c r="CO170" s="370" t="str">
        <f t="shared" si="258"/>
        <v xml:space="preserve"> </v>
      </c>
      <c r="CP170" s="370" t="str">
        <f t="shared" si="259"/>
        <v xml:space="preserve"> </v>
      </c>
      <c r="CQ170" s="370" t="str">
        <f t="shared" si="260"/>
        <v xml:space="preserve"> </v>
      </c>
      <c r="CR170" s="370" t="str">
        <f t="shared" si="210"/>
        <v xml:space="preserve"> </v>
      </c>
      <c r="CS170" s="370" t="str">
        <f t="shared" si="211"/>
        <v xml:space="preserve"> </v>
      </c>
      <c r="CT170" s="370" t="str">
        <f t="shared" si="212"/>
        <v xml:space="preserve"> </v>
      </c>
      <c r="CU170" s="370" t="str">
        <f>IF($A170="N/A"," ",IF('Pricing Inputs'!$AR$23=TRUE,Inputs!$S$22,VLOOKUP($A170,CorrelationTable,2,FALSE)))</f>
        <v xml:space="preserve"> </v>
      </c>
      <c r="CV170" s="371" t="str">
        <f>IF($A170="N/A"," ",F170+G170+(D170*('Pricing Inputs'!X205)))</f>
        <v xml:space="preserve"> </v>
      </c>
      <c r="CW170" s="372" t="str">
        <f>IF($A170="N/A"," ",IF(PV=1,0,'Pricing Inputs'!Y205))</f>
        <v xml:space="preserve"> </v>
      </c>
      <c r="CX170" s="373" t="str">
        <f t="shared" si="213"/>
        <v xml:space="preserve"> </v>
      </c>
      <c r="CY170" s="417" t="str">
        <f>IF($A170="N/A"," ",(IF(MONTH(A170)&gt;=4,IF(MONTH(A170)&lt;=10,Inputs!$S$26,Inputs!$S$27),Inputs!$S$27))*$CX170)</f>
        <v xml:space="preserve"> </v>
      </c>
      <c r="CZ170" s="374" t="str">
        <f t="shared" si="261"/>
        <v xml:space="preserve"> </v>
      </c>
      <c r="DA170" s="446" t="str">
        <f t="shared" si="262"/>
        <v xml:space="preserve"> </v>
      </c>
      <c r="DB170" s="375" t="str">
        <f t="shared" si="263"/>
        <v xml:space="preserve"> </v>
      </c>
      <c r="DC170" s="375" t="str">
        <f t="shared" si="264"/>
        <v xml:space="preserve"> </v>
      </c>
      <c r="DD170" s="376" t="str">
        <f t="shared" si="265"/>
        <v xml:space="preserve"> </v>
      </c>
      <c r="DE170" s="377" t="str">
        <f t="shared" si="266"/>
        <v xml:space="preserve"> </v>
      </c>
      <c r="DF170" s="378" t="str">
        <f t="shared" si="267"/>
        <v xml:space="preserve"> </v>
      </c>
      <c r="DG170" s="379" t="str">
        <f t="shared" si="268"/>
        <v xml:space="preserve"> </v>
      </c>
      <c r="DH170" s="380" t="str">
        <f>IF($A170="N/A"," ",IF(Option=1,$D170*Inputs!$S$15*SUM(AS170:BA170),0))</f>
        <v xml:space="preserve"> </v>
      </c>
      <c r="DI170" s="381" t="str">
        <f>IF($A170="N/A"," ",IF(Option=1,$D170*Inputs!$S$16*SUM(AS170:BA170),0))</f>
        <v xml:space="preserve"> </v>
      </c>
      <c r="DJ170" s="463" t="str">
        <f t="shared" si="269"/>
        <v xml:space="preserve"> </v>
      </c>
      <c r="DK170" s="463" t="str">
        <f t="shared" si="270"/>
        <v xml:space="preserve"> </v>
      </c>
      <c r="DL170" s="463" t="str">
        <f t="shared" si="271"/>
        <v xml:space="preserve"> </v>
      </c>
      <c r="DM170" s="463" t="str">
        <f t="shared" si="272"/>
        <v xml:space="preserve"> </v>
      </c>
    </row>
    <row r="171" spans="1:117" x14ac:dyDescent="0.2">
      <c r="A171" s="343" t="str">
        <f>IF(A170="N/A","N/A",IF(EDATE(A170,1)&gt;Inputs!$S$5,"N/A",EDATE(A170,1)))</f>
        <v>N/A</v>
      </c>
      <c r="B171" s="344" t="str">
        <f t="shared" si="214"/>
        <v xml:space="preserve"> </v>
      </c>
      <c r="C171" s="345" t="str">
        <f t="shared" si="215"/>
        <v xml:space="preserve"> </v>
      </c>
      <c r="D171" s="346" t="str">
        <f t="shared" si="216"/>
        <v xml:space="preserve"> </v>
      </c>
      <c r="E171" s="347" t="str">
        <f t="shared" si="217"/>
        <v xml:space="preserve"> </v>
      </c>
      <c r="F171" s="348" t="str">
        <f t="shared" si="218"/>
        <v xml:space="preserve"> </v>
      </c>
      <c r="G171" s="348" t="str">
        <f>IF(A171="N/A"," ",Perstart/VLOOKUP(Dayrun,'Pricing Inputs'!$AQ$4:$AS$14,3)/(CY171/CX171))</f>
        <v xml:space="preserve"> </v>
      </c>
      <c r="H171" s="349" t="str">
        <f t="shared" si="219"/>
        <v xml:space="preserve"> </v>
      </c>
      <c r="I171" s="350" t="str">
        <f t="shared" si="220"/>
        <v xml:space="preserve"> </v>
      </c>
      <c r="J171" s="351" t="str">
        <f t="shared" si="221"/>
        <v xml:space="preserve"> </v>
      </c>
      <c r="K171" s="351" t="str">
        <f t="shared" si="222"/>
        <v xml:space="preserve"> </v>
      </c>
      <c r="L171" s="351" t="str">
        <f t="shared" si="223"/>
        <v xml:space="preserve"> </v>
      </c>
      <c r="M171" s="351" t="str">
        <f t="shared" si="224"/>
        <v xml:space="preserve"> </v>
      </c>
      <c r="N171" s="351" t="str">
        <f t="shared" si="225"/>
        <v xml:space="preserve"> </v>
      </c>
      <c r="O171" s="351" t="str">
        <f t="shared" si="226"/>
        <v xml:space="preserve"> </v>
      </c>
      <c r="P171" s="351" t="str">
        <f t="shared" si="227"/>
        <v xml:space="preserve"> </v>
      </c>
      <c r="Q171" s="352" t="str">
        <f t="shared" si="228"/>
        <v xml:space="preserve"> </v>
      </c>
      <c r="R171" s="353" t="str">
        <f t="shared" si="229"/>
        <v xml:space="preserve"> </v>
      </c>
      <c r="S171" s="347" t="str">
        <f t="shared" si="230"/>
        <v xml:space="preserve"> </v>
      </c>
      <c r="T171" s="347" t="str">
        <f t="shared" si="231"/>
        <v xml:space="preserve"> </v>
      </c>
      <c r="U171" s="347" t="str">
        <f t="shared" si="232"/>
        <v xml:space="preserve"> </v>
      </c>
      <c r="V171" s="347" t="str">
        <f t="shared" si="233"/>
        <v xml:space="preserve"> </v>
      </c>
      <c r="W171" s="347" t="str">
        <f t="shared" si="234"/>
        <v xml:space="preserve"> </v>
      </c>
      <c r="X171" s="347" t="str">
        <f t="shared" si="235"/>
        <v xml:space="preserve"> </v>
      </c>
      <c r="Y171" s="347" t="str">
        <f t="shared" si="236"/>
        <v xml:space="preserve"> </v>
      </c>
      <c r="Z171" s="354" t="str">
        <f t="shared" si="237"/>
        <v xml:space="preserve"> </v>
      </c>
      <c r="AA171" s="350" t="str">
        <f>IF($A171="N/A"," ",IF(Dayrun&gt;=3,(MAX(0,(_xll.xSPRDOPT(I171,($E171-'Pricing Inputs'!$X206*$D171),$CV171,0,($CN171+IF(Smile=TRUE,VLOOKUP(MAX(-5,$H171-I171),Volsmile,2),0)),$CT171,$CU171,($A171-DateToday)+15,ABS(Option-2),0)-R171))),0))</f>
        <v xml:space="preserve"> </v>
      </c>
      <c r="AB171" s="351" t="str">
        <f>IF($A171="N/A"," ",IF(Dayrun&gt;=6,MAX(0,(_xll.xSPRDOPT(J171,($E171-'Pricing Inputs'!$X206*$D171),$CV171,0,($CN171+IF(Smile=TRUE,VLOOKUP(MAX(-5,$H171-J171),Volsmile,2),0)),$CT171,$CU171,($A171-DateToday)+15,ABS(Option-2),0)-S171)),0))</f>
        <v xml:space="preserve"> </v>
      </c>
      <c r="AC171" s="351" t="str">
        <f>IF($A171="N/A"," ",IF(OR(Dayrun&lt;=2,Dayrun&gt;=9),IF(OffPeakEx=TRUE,MAX(0,(_xll.xSPRDOPT(K171,($E171-'Pricing Inputs'!$X206*$D171),$CV171,0,($CQ171+IF(Smile=TRUE,VLOOKUP(MAX(-5,$H171-K171),Volsmile,2),0)),$CT171,$CU171,($A171-DateToday)+15,ABS(Option-2),0)-T171)),0),0))</f>
        <v xml:space="preserve"> </v>
      </c>
      <c r="AD171" s="351" t="str">
        <f>IF($A171="N/A"," ",IF(OR(Dayrun=1,Dayrun=4,Dayrun=5,Dayrun=7,Dayrun=8,Dayrun=10,Dayrun=11),MAX(0,(_xll.xSPRDOPT(L171,($E171-'Pricing Inputs'!$X206*$D171),$CV171,0,($CQ171+IF(Smile=TRUE,VLOOKUP(MAX(-5,$H171-L171),Volsmile,2),0)),$CT171,$CU171,($A171-DateToday)+15,ABS(Option-2),0)-U171)),0))</f>
        <v xml:space="preserve"> </v>
      </c>
      <c r="AE171" s="351" t="str">
        <f>IF($A171="N/A"," ",IF(OR(Dayrun=1,Dayrun=7,Dayrun=8,Dayrun=10,Dayrun=11),MAX(0,(_xll.xSPRDOPT(M171,($E171-'Pricing Inputs'!$X206*$D171),$CV171,0,($CQ171+IF(Smile=TRUE,VLOOKUP(MAX(-5,$H171-M171),Volsmile,2),0)),$CT171,$CU171,($A171-DateToday)+15,ABS(Option-2),0)-V171)),0))</f>
        <v xml:space="preserve"> </v>
      </c>
      <c r="AF171" s="351" t="str">
        <f>IF($A171="N/A"," ",IF(OR(Dayrun&lt;=2,Dayrun&gt;=10),IF(OffPeakEx=TRUE,MAX(0,(_xll.xSPRDOPT(N171,($E171-'Pricing Inputs'!$X206*$D171),$CV171,0,($CQ171+IF(Smile=TRUE,VLOOKUP(MAX(-5,$H171-N171),Volsmile,2),0)),$CT171,$CU171,($A171-DateToday)+15,ABS(Option-2),0)-W171)),0),0))</f>
        <v xml:space="preserve"> </v>
      </c>
      <c r="AG171" s="351" t="str">
        <f>IF($A171="N/A"," ",IF(OR(Dayrun=1,Dayrun=5,Dayrun=8,Dayrun=11),MAX(0,(_xll.xSPRDOPT(O171,($E171-'Pricing Inputs'!$X206*$D171),$CV171,0,($CQ171+IF(Smile=TRUE,VLOOKUP(MAX(-5,$H171-O171),Volsmile,2),0)),$CT171,$CU171,($A171-DateToday)+15,ABS(Option-2),0)-X171)),0))</f>
        <v xml:space="preserve"> </v>
      </c>
      <c r="AH171" s="351" t="str">
        <f>IF($A171="N/A"," ",IF(OR(Dayrun=1,Dayrun=8,Dayrun=11),MAX(0,(_xll.xSPRDOPT(P171,($E171-'Pricing Inputs'!$X206*$D171),$CV171,0,($CQ171+IF(Smile=TRUE,VLOOKUP(MAX(-5,$H171-P171),Volsmile,2),0)),$CT171,$CU171,($A171-DateToday)+15,ABS(Option-2),0)-Y171)),0))</f>
        <v xml:space="preserve"> </v>
      </c>
      <c r="AI171" s="351" t="str">
        <f>IF($A171="N/A"," ",IF(OR(Dayrun&lt;=2,Dayrun&gt;=11),IF(OffPeakEx=TRUE,MAX(0,(_xll.xSPRDOPT(Q171,($E171-'Pricing Inputs'!$X206*$D171),$CV171,0,($CQ171+IF(Smile=TRUE,VLOOKUP(MAX(-5,$H171-Q171),Volsmile,2),0)),$CT171,$CU171,($A171-DateToday)+15,ABS(Option-2),0)-Z171)),0),0))</f>
        <v xml:space="preserve"> </v>
      </c>
      <c r="AJ171" s="355" t="str">
        <f t="shared" si="238"/>
        <v xml:space="preserve"> </v>
      </c>
      <c r="AK171" s="356" t="str">
        <f t="shared" si="239"/>
        <v xml:space="preserve"> </v>
      </c>
      <c r="AL171" s="356" t="str">
        <f t="shared" si="240"/>
        <v xml:space="preserve"> </v>
      </c>
      <c r="AM171" s="356" t="str">
        <f t="shared" si="241"/>
        <v xml:space="preserve"> </v>
      </c>
      <c r="AN171" s="356" t="str">
        <f t="shared" si="242"/>
        <v xml:space="preserve"> </v>
      </c>
      <c r="AO171" s="356" t="str">
        <f t="shared" si="243"/>
        <v xml:space="preserve"> </v>
      </c>
      <c r="AP171" s="356" t="str">
        <f t="shared" si="244"/>
        <v xml:space="preserve"> </v>
      </c>
      <c r="AQ171" s="356" t="str">
        <f t="shared" si="245"/>
        <v xml:space="preserve"> </v>
      </c>
      <c r="AR171" s="357" t="str">
        <f t="shared" si="246"/>
        <v xml:space="preserve"> </v>
      </c>
      <c r="AS171" s="364" t="str">
        <f t="shared" si="247"/>
        <v xml:space="preserve"> </v>
      </c>
      <c r="AT171" s="364" t="str">
        <f t="shared" si="248"/>
        <v xml:space="preserve"> </v>
      </c>
      <c r="AU171" s="364" t="str">
        <f t="shared" si="249"/>
        <v xml:space="preserve"> </v>
      </c>
      <c r="AV171" s="364" t="str">
        <f t="shared" si="250"/>
        <v xml:space="preserve"> </v>
      </c>
      <c r="AW171" s="364" t="str">
        <f t="shared" si="251"/>
        <v xml:space="preserve"> </v>
      </c>
      <c r="AX171" s="364" t="str">
        <f t="shared" si="252"/>
        <v xml:space="preserve"> </v>
      </c>
      <c r="AY171" s="364" t="str">
        <f t="shared" si="253"/>
        <v xml:space="preserve"> </v>
      </c>
      <c r="AZ171" s="364" t="str">
        <f t="shared" si="254"/>
        <v xml:space="preserve"> </v>
      </c>
      <c r="BA171" s="365" t="str">
        <f t="shared" si="255"/>
        <v xml:space="preserve"> </v>
      </c>
      <c r="BB171" s="461" t="str">
        <f>IF($A171="N/A"," ",IF(Dayrun&gt;=3,(MAX(0,(_xll.xSPRDOPT(I171,($E171-'Pricing Inputs'!$X206*$D171),$CV171,0,($CN171+IF(Smile=TRUE,VLOOKUP(MAX(-5,$H171-I171),Volsmile,2),0)),$CT171,$CU171,($A171-DateToday)+15,ABS(Option-2),1)*DE171*8))),0))</f>
        <v xml:space="preserve"> </v>
      </c>
      <c r="BC171" s="460" t="str">
        <f>IF($A171="N/A"," ",IF(Dayrun&gt;=6,MAX(0,(_xll.xSPRDOPT(J171,($E171-'Pricing Inputs'!$X206*$D171),$CV171,0,($CN171+IF(Smile=TRUE,VLOOKUP(MAX(-5,$H171-J171),Volsmile,2),0)),$CT171,$CU171,($A171-DateToday)+15,ABS(Option-2),1)*DE171*8)),0))</f>
        <v xml:space="preserve"> </v>
      </c>
      <c r="BD171" s="460" t="str">
        <f>IF($A171="N/A"," ",IF(OR(Dayrun&lt;=2,Dayrun&gt;=9),IF(OffPeakEx=TRUE,MAX(0,(_xll.xSPRDOPT(K171,($E171-'Pricing Inputs'!$X206*$D171),$CV171,0,($CQ171+IF(Smile=TRUE,VLOOKUP(MAX(-5,$H171-K171),Volsmile,2),0)),$CT171,$CU171,($A171-DateToday)+15,ABS(Option-2),1)*DE171*8)),0),0))</f>
        <v xml:space="preserve"> </v>
      </c>
      <c r="BE171" s="460" t="str">
        <f>IF($A171="N/A"," ",IF(OR(Dayrun=1,Dayrun=4,Dayrun=5,Dayrun=7,Dayrun=8,Dayrun=10,Dayrun=11),MAX(0,(_xll.xSPRDOPT(L171,($E171-'Pricing Inputs'!$X206*$D171),$CV171,0,($CQ171+IF(Smile=TRUE,VLOOKUP(MAX(-5,$H171-L171),Volsmile,2),0)),$CT171,$CU171,($A171-DateToday)+15,ABS(Option-2),1)*DF171*8)),0))</f>
        <v xml:space="preserve"> </v>
      </c>
      <c r="BF171" s="460" t="str">
        <f>IF($A171="N/A"," ",IF(OR(Dayrun=1,Dayrun=7,Dayrun=8,Dayrun=10,Dayrun=11),MAX(0,(_xll.xSPRDOPT(M171,($E171-'Pricing Inputs'!$X206*$D171),$CV171,0,($CQ171+IF(Smile=TRUE,VLOOKUP(MAX(-5,$H171-M171),Volsmile,2),0)),$CT171,$CU171,($A171-DateToday)+15,ABS(Option-2),1)*DF171*8)),0))</f>
        <v xml:space="preserve"> </v>
      </c>
      <c r="BG171" s="460" t="str">
        <f>IF($A171="N/A"," ",IF(OR(Dayrun&lt;=2,Dayrun&gt;=10),IF(OffPeakEx=TRUE,MAX(0,(_xll.xSPRDOPT(N171,($E171-'Pricing Inputs'!$X206*$D171),$CV171,0,($CQ171+IF(Smile=TRUE,VLOOKUP(MAX(-5,$H171-N171),Volsmile,2),0)),$CT171,$CU171,($A171-DateToday)+15,ABS(Option-2),1)*DF171*8)),0),0))</f>
        <v xml:space="preserve"> </v>
      </c>
      <c r="BH171" s="460" t="str">
        <f>IF($A171="N/A"," ",IF(OR(Dayrun=1,Dayrun=5,Dayrun=8,Dayrun=11),MAX(0,(_xll.xSPRDOPT(O171,($E171-'Pricing Inputs'!$X206*$D171),$CV171,0,($CQ171+IF(Smile=TRUE,VLOOKUP(MAX(-5,$H171-O171),Volsmile,2),0)),$CT171,$CU171,($A171-DateToday)+15,ABS(Option-2),1)*DG171*8)),0))</f>
        <v xml:space="preserve"> </v>
      </c>
      <c r="BI171" s="460" t="str">
        <f>IF($A171="N/A"," ",IF(OR(Dayrun=1,Dayrun=8,Dayrun=11),MAX(0,(_xll.xSPRDOPT(P171,($E171-'Pricing Inputs'!$X206*$D171),$CV171,0,($CQ171+IF(Smile=TRUE,VLOOKUP(MAX(-5,$H171-P171),Volsmile,2),0)),$CT171,$CU171,($A171-DateToday)+15,ABS(Option-2),1)*DG171*8)),0))</f>
        <v xml:space="preserve"> </v>
      </c>
      <c r="BJ171" s="462" t="str">
        <f>IF($A171="N/A"," ",IF(OR(Dayrun&lt;=2,Dayrun&gt;=11),IF(OffPeakEx=TRUE,MAX(0,(_xll.xSPRDOPT(Q171,($E171-'Pricing Inputs'!$X206*$D171),$CV171,0,($CQ171+IF(Smile=TRUE,VLOOKUP(MAX(-5,$H171-Q171),Volsmile,2),0)),$CT171,$CU171,($A171-DateToday)+15,ABS(Option-2),1)*DG171*8)),0),0))</f>
        <v xml:space="preserve"> </v>
      </c>
      <c r="BK171" s="358" t="str">
        <f t="shared" si="182"/>
        <v xml:space="preserve"> </v>
      </c>
      <c r="BL171" s="359" t="str">
        <f t="shared" si="183"/>
        <v xml:space="preserve"> </v>
      </c>
      <c r="BM171" s="359" t="str">
        <f t="shared" si="184"/>
        <v xml:space="preserve"> </v>
      </c>
      <c r="BN171" s="359" t="str">
        <f t="shared" si="185"/>
        <v xml:space="preserve"> </v>
      </c>
      <c r="BO171" s="359" t="str">
        <f t="shared" si="186"/>
        <v xml:space="preserve"> </v>
      </c>
      <c r="BP171" s="359" t="str">
        <f t="shared" si="187"/>
        <v xml:space="preserve"> </v>
      </c>
      <c r="BQ171" s="359" t="str">
        <f t="shared" si="188"/>
        <v xml:space="preserve"> </v>
      </c>
      <c r="BR171" s="359" t="str">
        <f t="shared" si="189"/>
        <v xml:space="preserve"> </v>
      </c>
      <c r="BS171" s="360" t="str">
        <f t="shared" si="190"/>
        <v xml:space="preserve"> </v>
      </c>
      <c r="BT171" s="361" t="str">
        <f t="shared" si="191"/>
        <v xml:space="preserve"> </v>
      </c>
      <c r="BU171" s="362" t="str">
        <f t="shared" si="192"/>
        <v xml:space="preserve"> </v>
      </c>
      <c r="BV171" s="362" t="str">
        <f t="shared" si="193"/>
        <v xml:space="preserve"> </v>
      </c>
      <c r="BW171" s="362" t="str">
        <f t="shared" si="194"/>
        <v xml:space="preserve"> </v>
      </c>
      <c r="BX171" s="362" t="str">
        <f t="shared" si="195"/>
        <v xml:space="preserve"> </v>
      </c>
      <c r="BY171" s="362" t="str">
        <f t="shared" si="196"/>
        <v xml:space="preserve"> </v>
      </c>
      <c r="BZ171" s="362" t="str">
        <f t="shared" si="197"/>
        <v xml:space="preserve"> </v>
      </c>
      <c r="CA171" s="362" t="str">
        <f t="shared" si="198"/>
        <v xml:space="preserve"> </v>
      </c>
      <c r="CB171" s="363" t="str">
        <f t="shared" si="199"/>
        <v xml:space="preserve"> </v>
      </c>
      <c r="CC171" s="366" t="str">
        <f t="shared" si="200"/>
        <v xml:space="preserve"> </v>
      </c>
      <c r="CD171" s="367" t="str">
        <f t="shared" si="201"/>
        <v xml:space="preserve"> </v>
      </c>
      <c r="CE171" s="367" t="str">
        <f t="shared" si="202"/>
        <v xml:space="preserve"> </v>
      </c>
      <c r="CF171" s="367" t="str">
        <f t="shared" si="203"/>
        <v xml:space="preserve"> </v>
      </c>
      <c r="CG171" s="367" t="str">
        <f t="shared" si="204"/>
        <v xml:space="preserve"> </v>
      </c>
      <c r="CH171" s="367" t="str">
        <f t="shared" si="205"/>
        <v xml:space="preserve"> </v>
      </c>
      <c r="CI171" s="367" t="str">
        <f t="shared" si="206"/>
        <v xml:space="preserve"> </v>
      </c>
      <c r="CJ171" s="367" t="str">
        <f t="shared" si="207"/>
        <v xml:space="preserve"> </v>
      </c>
      <c r="CK171" s="368" t="str">
        <f t="shared" si="208"/>
        <v xml:space="preserve"> </v>
      </c>
      <c r="CL171" s="369" t="str">
        <f t="shared" si="209"/>
        <v xml:space="preserve"> </v>
      </c>
      <c r="CM171" s="370" t="str">
        <f t="shared" si="256"/>
        <v xml:space="preserve"> </v>
      </c>
      <c r="CN171" s="370" t="str">
        <f t="shared" si="257"/>
        <v xml:space="preserve"> </v>
      </c>
      <c r="CO171" s="370" t="str">
        <f t="shared" si="258"/>
        <v xml:space="preserve"> </v>
      </c>
      <c r="CP171" s="370" t="str">
        <f t="shared" si="259"/>
        <v xml:space="preserve"> </v>
      </c>
      <c r="CQ171" s="370" t="str">
        <f t="shared" si="260"/>
        <v xml:space="preserve"> </v>
      </c>
      <c r="CR171" s="370" t="str">
        <f t="shared" si="210"/>
        <v xml:space="preserve"> </v>
      </c>
      <c r="CS171" s="370" t="str">
        <f t="shared" si="211"/>
        <v xml:space="preserve"> </v>
      </c>
      <c r="CT171" s="370" t="str">
        <f t="shared" si="212"/>
        <v xml:space="preserve"> </v>
      </c>
      <c r="CU171" s="370" t="str">
        <f>IF($A171="N/A"," ",IF('Pricing Inputs'!$AR$23=TRUE,Inputs!$S$22,VLOOKUP($A171,CorrelationTable,2,FALSE)))</f>
        <v xml:space="preserve"> </v>
      </c>
      <c r="CV171" s="371" t="str">
        <f>IF($A171="N/A"," ",F171+G171+(D171*('Pricing Inputs'!X206)))</f>
        <v xml:space="preserve"> </v>
      </c>
      <c r="CW171" s="372" t="str">
        <f>IF($A171="N/A"," ",IF(PV=1,0,'Pricing Inputs'!Y206))</f>
        <v xml:space="preserve"> </v>
      </c>
      <c r="CX171" s="373" t="str">
        <f t="shared" si="213"/>
        <v xml:space="preserve"> </v>
      </c>
      <c r="CY171" s="417" t="str">
        <f>IF($A171="N/A"," ",(IF(MONTH(A171)&gt;=4,IF(MONTH(A171)&lt;=10,Inputs!$S$26,Inputs!$S$27),Inputs!$S$27))*$CX171)</f>
        <v xml:space="preserve"> </v>
      </c>
      <c r="CZ171" s="374" t="str">
        <f t="shared" si="261"/>
        <v xml:space="preserve"> </v>
      </c>
      <c r="DA171" s="446" t="str">
        <f t="shared" si="262"/>
        <v xml:space="preserve"> </v>
      </c>
      <c r="DB171" s="375" t="str">
        <f t="shared" si="263"/>
        <v xml:space="preserve"> </v>
      </c>
      <c r="DC171" s="375" t="str">
        <f t="shared" si="264"/>
        <v xml:space="preserve"> </v>
      </c>
      <c r="DD171" s="376" t="str">
        <f t="shared" si="265"/>
        <v xml:space="preserve"> </v>
      </c>
      <c r="DE171" s="377" t="str">
        <f t="shared" si="266"/>
        <v xml:space="preserve"> </v>
      </c>
      <c r="DF171" s="378" t="str">
        <f t="shared" si="267"/>
        <v xml:space="preserve"> </v>
      </c>
      <c r="DG171" s="379" t="str">
        <f t="shared" si="268"/>
        <v xml:space="preserve"> </v>
      </c>
      <c r="DH171" s="380" t="str">
        <f>IF($A171="N/A"," ",IF(Option=1,$D171*Inputs!$S$15*SUM(AS171:BA171),0))</f>
        <v xml:space="preserve"> </v>
      </c>
      <c r="DI171" s="381" t="str">
        <f>IF($A171="N/A"," ",IF(Option=1,$D171*Inputs!$S$16*SUM(AS171:BA171),0))</f>
        <v xml:space="preserve"> </v>
      </c>
      <c r="DJ171" s="463" t="str">
        <f t="shared" si="269"/>
        <v xml:space="preserve"> </v>
      </c>
      <c r="DK171" s="463" t="str">
        <f t="shared" si="270"/>
        <v xml:space="preserve"> </v>
      </c>
      <c r="DL171" s="463" t="str">
        <f t="shared" si="271"/>
        <v xml:space="preserve"> </v>
      </c>
      <c r="DM171" s="463" t="str">
        <f t="shared" si="272"/>
        <v xml:space="preserve"> </v>
      </c>
    </row>
    <row r="172" spans="1:117" x14ac:dyDescent="0.2">
      <c r="A172" s="343" t="str">
        <f>IF(A171="N/A","N/A",IF(EDATE(A171,1)&gt;Inputs!$S$5,"N/A",EDATE(A171,1)))</f>
        <v>N/A</v>
      </c>
      <c r="B172" s="344" t="str">
        <f t="shared" si="214"/>
        <v xml:space="preserve"> </v>
      </c>
      <c r="C172" s="345" t="str">
        <f t="shared" si="215"/>
        <v xml:space="preserve"> </v>
      </c>
      <c r="D172" s="346" t="str">
        <f t="shared" si="216"/>
        <v xml:space="preserve"> </v>
      </c>
      <c r="E172" s="347" t="str">
        <f t="shared" si="217"/>
        <v xml:space="preserve"> </v>
      </c>
      <c r="F172" s="348" t="str">
        <f t="shared" si="218"/>
        <v xml:space="preserve"> </v>
      </c>
      <c r="G172" s="348" t="str">
        <f>IF(A172="N/A"," ",Perstart/VLOOKUP(Dayrun,'Pricing Inputs'!$AQ$4:$AS$14,3)/(CY172/CX172))</f>
        <v xml:space="preserve"> </v>
      </c>
      <c r="H172" s="349" t="str">
        <f t="shared" si="219"/>
        <v xml:space="preserve"> </v>
      </c>
      <c r="I172" s="350" t="str">
        <f t="shared" si="220"/>
        <v xml:space="preserve"> </v>
      </c>
      <c r="J172" s="351" t="str">
        <f t="shared" si="221"/>
        <v xml:space="preserve"> </v>
      </c>
      <c r="K172" s="351" t="str">
        <f t="shared" si="222"/>
        <v xml:space="preserve"> </v>
      </c>
      <c r="L172" s="351" t="str">
        <f t="shared" si="223"/>
        <v xml:space="preserve"> </v>
      </c>
      <c r="M172" s="351" t="str">
        <f t="shared" si="224"/>
        <v xml:space="preserve"> </v>
      </c>
      <c r="N172" s="351" t="str">
        <f t="shared" si="225"/>
        <v xml:space="preserve"> </v>
      </c>
      <c r="O172" s="351" t="str">
        <f t="shared" si="226"/>
        <v xml:space="preserve"> </v>
      </c>
      <c r="P172" s="351" t="str">
        <f t="shared" si="227"/>
        <v xml:space="preserve"> </v>
      </c>
      <c r="Q172" s="352" t="str">
        <f t="shared" si="228"/>
        <v xml:space="preserve"> </v>
      </c>
      <c r="R172" s="353" t="str">
        <f t="shared" si="229"/>
        <v xml:space="preserve"> </v>
      </c>
      <c r="S172" s="347" t="str">
        <f t="shared" si="230"/>
        <v xml:space="preserve"> </v>
      </c>
      <c r="T172" s="347" t="str">
        <f t="shared" si="231"/>
        <v xml:space="preserve"> </v>
      </c>
      <c r="U172" s="347" t="str">
        <f t="shared" si="232"/>
        <v xml:space="preserve"> </v>
      </c>
      <c r="V172" s="347" t="str">
        <f t="shared" si="233"/>
        <v xml:space="preserve"> </v>
      </c>
      <c r="W172" s="347" t="str">
        <f t="shared" si="234"/>
        <v xml:space="preserve"> </v>
      </c>
      <c r="X172" s="347" t="str">
        <f t="shared" si="235"/>
        <v xml:space="preserve"> </v>
      </c>
      <c r="Y172" s="347" t="str">
        <f t="shared" si="236"/>
        <v xml:space="preserve"> </v>
      </c>
      <c r="Z172" s="354" t="str">
        <f t="shared" si="237"/>
        <v xml:space="preserve"> </v>
      </c>
      <c r="AA172" s="350" t="str">
        <f>IF($A172="N/A"," ",IF(Dayrun&gt;=3,(MAX(0,(_xll.xSPRDOPT(I172,($E172-'Pricing Inputs'!$X207*$D172),$CV172,0,($CN172+IF(Smile=TRUE,VLOOKUP(MAX(-5,$H172-I172),Volsmile,2),0)),$CT172,$CU172,($A172-DateToday)+15,ABS(Option-2),0)-R172))),0))</f>
        <v xml:space="preserve"> </v>
      </c>
      <c r="AB172" s="351" t="str">
        <f>IF($A172="N/A"," ",IF(Dayrun&gt;=6,MAX(0,(_xll.xSPRDOPT(J172,($E172-'Pricing Inputs'!$X207*$D172),$CV172,0,($CN172+IF(Smile=TRUE,VLOOKUP(MAX(-5,$H172-J172),Volsmile,2),0)),$CT172,$CU172,($A172-DateToday)+15,ABS(Option-2),0)-S172)),0))</f>
        <v xml:space="preserve"> </v>
      </c>
      <c r="AC172" s="351" t="str">
        <f>IF($A172="N/A"," ",IF(OR(Dayrun&lt;=2,Dayrun&gt;=9),IF(OffPeakEx=TRUE,MAX(0,(_xll.xSPRDOPT(K172,($E172-'Pricing Inputs'!$X207*$D172),$CV172,0,($CQ172+IF(Smile=TRUE,VLOOKUP(MAX(-5,$H172-K172),Volsmile,2),0)),$CT172,$CU172,($A172-DateToday)+15,ABS(Option-2),0)-T172)),0),0))</f>
        <v xml:space="preserve"> </v>
      </c>
      <c r="AD172" s="351" t="str">
        <f>IF($A172="N/A"," ",IF(OR(Dayrun=1,Dayrun=4,Dayrun=5,Dayrun=7,Dayrun=8,Dayrun=10,Dayrun=11),MAX(0,(_xll.xSPRDOPT(L172,($E172-'Pricing Inputs'!$X207*$D172),$CV172,0,($CQ172+IF(Smile=TRUE,VLOOKUP(MAX(-5,$H172-L172),Volsmile,2),0)),$CT172,$CU172,($A172-DateToday)+15,ABS(Option-2),0)-U172)),0))</f>
        <v xml:space="preserve"> </v>
      </c>
      <c r="AE172" s="351" t="str">
        <f>IF($A172="N/A"," ",IF(OR(Dayrun=1,Dayrun=7,Dayrun=8,Dayrun=10,Dayrun=11),MAX(0,(_xll.xSPRDOPT(M172,($E172-'Pricing Inputs'!$X207*$D172),$CV172,0,($CQ172+IF(Smile=TRUE,VLOOKUP(MAX(-5,$H172-M172),Volsmile,2),0)),$CT172,$CU172,($A172-DateToday)+15,ABS(Option-2),0)-V172)),0))</f>
        <v xml:space="preserve"> </v>
      </c>
      <c r="AF172" s="351" t="str">
        <f>IF($A172="N/A"," ",IF(OR(Dayrun&lt;=2,Dayrun&gt;=10),IF(OffPeakEx=TRUE,MAX(0,(_xll.xSPRDOPT(N172,($E172-'Pricing Inputs'!$X207*$D172),$CV172,0,($CQ172+IF(Smile=TRUE,VLOOKUP(MAX(-5,$H172-N172),Volsmile,2),0)),$CT172,$CU172,($A172-DateToday)+15,ABS(Option-2),0)-W172)),0),0))</f>
        <v xml:space="preserve"> </v>
      </c>
      <c r="AG172" s="351" t="str">
        <f>IF($A172="N/A"," ",IF(OR(Dayrun=1,Dayrun=5,Dayrun=8,Dayrun=11),MAX(0,(_xll.xSPRDOPT(O172,($E172-'Pricing Inputs'!$X207*$D172),$CV172,0,($CQ172+IF(Smile=TRUE,VLOOKUP(MAX(-5,$H172-O172),Volsmile,2),0)),$CT172,$CU172,($A172-DateToday)+15,ABS(Option-2),0)-X172)),0))</f>
        <v xml:space="preserve"> </v>
      </c>
      <c r="AH172" s="351" t="str">
        <f>IF($A172="N/A"," ",IF(OR(Dayrun=1,Dayrun=8,Dayrun=11),MAX(0,(_xll.xSPRDOPT(P172,($E172-'Pricing Inputs'!$X207*$D172),$CV172,0,($CQ172+IF(Smile=TRUE,VLOOKUP(MAX(-5,$H172-P172),Volsmile,2),0)),$CT172,$CU172,($A172-DateToday)+15,ABS(Option-2),0)-Y172)),0))</f>
        <v xml:space="preserve"> </v>
      </c>
      <c r="AI172" s="351" t="str">
        <f>IF($A172="N/A"," ",IF(OR(Dayrun&lt;=2,Dayrun&gt;=11),IF(OffPeakEx=TRUE,MAX(0,(_xll.xSPRDOPT(Q172,($E172-'Pricing Inputs'!$X207*$D172),$CV172,0,($CQ172+IF(Smile=TRUE,VLOOKUP(MAX(-5,$H172-Q172),Volsmile,2),0)),$CT172,$CU172,($A172-DateToday)+15,ABS(Option-2),0)-Z172)),0),0))</f>
        <v xml:space="preserve"> </v>
      </c>
      <c r="AJ172" s="355" t="str">
        <f t="shared" si="238"/>
        <v xml:space="preserve"> </v>
      </c>
      <c r="AK172" s="356" t="str">
        <f t="shared" si="239"/>
        <v xml:space="preserve"> </v>
      </c>
      <c r="AL172" s="356" t="str">
        <f t="shared" si="240"/>
        <v xml:space="preserve"> </v>
      </c>
      <c r="AM172" s="356" t="str">
        <f t="shared" si="241"/>
        <v xml:space="preserve"> </v>
      </c>
      <c r="AN172" s="356" t="str">
        <f t="shared" si="242"/>
        <v xml:space="preserve"> </v>
      </c>
      <c r="AO172" s="356" t="str">
        <f t="shared" si="243"/>
        <v xml:space="preserve"> </v>
      </c>
      <c r="AP172" s="356" t="str">
        <f t="shared" si="244"/>
        <v xml:space="preserve"> </v>
      </c>
      <c r="AQ172" s="356" t="str">
        <f t="shared" si="245"/>
        <v xml:space="preserve"> </v>
      </c>
      <c r="AR172" s="357" t="str">
        <f t="shared" si="246"/>
        <v xml:space="preserve"> </v>
      </c>
      <c r="AS172" s="364" t="str">
        <f t="shared" si="247"/>
        <v xml:space="preserve"> </v>
      </c>
      <c r="AT172" s="364" t="str">
        <f t="shared" si="248"/>
        <v xml:space="preserve"> </v>
      </c>
      <c r="AU172" s="364" t="str">
        <f t="shared" si="249"/>
        <v xml:space="preserve"> </v>
      </c>
      <c r="AV172" s="364" t="str">
        <f t="shared" si="250"/>
        <v xml:space="preserve"> </v>
      </c>
      <c r="AW172" s="364" t="str">
        <f t="shared" si="251"/>
        <v xml:space="preserve"> </v>
      </c>
      <c r="AX172" s="364" t="str">
        <f t="shared" si="252"/>
        <v xml:space="preserve"> </v>
      </c>
      <c r="AY172" s="364" t="str">
        <f t="shared" si="253"/>
        <v xml:space="preserve"> </v>
      </c>
      <c r="AZ172" s="364" t="str">
        <f t="shared" si="254"/>
        <v xml:space="preserve"> </v>
      </c>
      <c r="BA172" s="365" t="str">
        <f t="shared" si="255"/>
        <v xml:space="preserve"> </v>
      </c>
      <c r="BB172" s="461" t="str">
        <f>IF($A172="N/A"," ",IF(Dayrun&gt;=3,(MAX(0,(_xll.xSPRDOPT(I172,($E172-'Pricing Inputs'!$X207*$D172),$CV172,0,($CN172+IF(Smile=TRUE,VLOOKUP(MAX(-5,$H172-I172),Volsmile,2),0)),$CT172,$CU172,($A172-DateToday)+15,ABS(Option-2),1)*DE172*8))),0))</f>
        <v xml:space="preserve"> </v>
      </c>
      <c r="BC172" s="460" t="str">
        <f>IF($A172="N/A"," ",IF(Dayrun&gt;=6,MAX(0,(_xll.xSPRDOPT(J172,($E172-'Pricing Inputs'!$X207*$D172),$CV172,0,($CN172+IF(Smile=TRUE,VLOOKUP(MAX(-5,$H172-J172),Volsmile,2),0)),$CT172,$CU172,($A172-DateToday)+15,ABS(Option-2),1)*DE172*8)),0))</f>
        <v xml:space="preserve"> </v>
      </c>
      <c r="BD172" s="460" t="str">
        <f>IF($A172="N/A"," ",IF(OR(Dayrun&lt;=2,Dayrun&gt;=9),IF(OffPeakEx=TRUE,MAX(0,(_xll.xSPRDOPT(K172,($E172-'Pricing Inputs'!$X207*$D172),$CV172,0,($CQ172+IF(Smile=TRUE,VLOOKUP(MAX(-5,$H172-K172),Volsmile,2),0)),$CT172,$CU172,($A172-DateToday)+15,ABS(Option-2),1)*DE172*8)),0),0))</f>
        <v xml:space="preserve"> </v>
      </c>
      <c r="BE172" s="460" t="str">
        <f>IF($A172="N/A"," ",IF(OR(Dayrun=1,Dayrun=4,Dayrun=5,Dayrun=7,Dayrun=8,Dayrun=10,Dayrun=11),MAX(0,(_xll.xSPRDOPT(L172,($E172-'Pricing Inputs'!$X207*$D172),$CV172,0,($CQ172+IF(Smile=TRUE,VLOOKUP(MAX(-5,$H172-L172),Volsmile,2),0)),$CT172,$CU172,($A172-DateToday)+15,ABS(Option-2),1)*DF172*8)),0))</f>
        <v xml:space="preserve"> </v>
      </c>
      <c r="BF172" s="460" t="str">
        <f>IF($A172="N/A"," ",IF(OR(Dayrun=1,Dayrun=7,Dayrun=8,Dayrun=10,Dayrun=11),MAX(0,(_xll.xSPRDOPT(M172,($E172-'Pricing Inputs'!$X207*$D172),$CV172,0,($CQ172+IF(Smile=TRUE,VLOOKUP(MAX(-5,$H172-M172),Volsmile,2),0)),$CT172,$CU172,($A172-DateToday)+15,ABS(Option-2),1)*DF172*8)),0))</f>
        <v xml:space="preserve"> </v>
      </c>
      <c r="BG172" s="460" t="str">
        <f>IF($A172="N/A"," ",IF(OR(Dayrun&lt;=2,Dayrun&gt;=10),IF(OffPeakEx=TRUE,MAX(0,(_xll.xSPRDOPT(N172,($E172-'Pricing Inputs'!$X207*$D172),$CV172,0,($CQ172+IF(Smile=TRUE,VLOOKUP(MAX(-5,$H172-N172),Volsmile,2),0)),$CT172,$CU172,($A172-DateToday)+15,ABS(Option-2),1)*DF172*8)),0),0))</f>
        <v xml:space="preserve"> </v>
      </c>
      <c r="BH172" s="460" t="str">
        <f>IF($A172="N/A"," ",IF(OR(Dayrun=1,Dayrun=5,Dayrun=8,Dayrun=11),MAX(0,(_xll.xSPRDOPT(O172,($E172-'Pricing Inputs'!$X207*$D172),$CV172,0,($CQ172+IF(Smile=TRUE,VLOOKUP(MAX(-5,$H172-O172),Volsmile,2),0)),$CT172,$CU172,($A172-DateToday)+15,ABS(Option-2),1)*DG172*8)),0))</f>
        <v xml:space="preserve"> </v>
      </c>
      <c r="BI172" s="460" t="str">
        <f>IF($A172="N/A"," ",IF(OR(Dayrun=1,Dayrun=8,Dayrun=11),MAX(0,(_xll.xSPRDOPT(P172,($E172-'Pricing Inputs'!$X207*$D172),$CV172,0,($CQ172+IF(Smile=TRUE,VLOOKUP(MAX(-5,$H172-P172),Volsmile,2),0)),$CT172,$CU172,($A172-DateToday)+15,ABS(Option-2),1)*DG172*8)),0))</f>
        <v xml:space="preserve"> </v>
      </c>
      <c r="BJ172" s="462" t="str">
        <f>IF($A172="N/A"," ",IF(OR(Dayrun&lt;=2,Dayrun&gt;=11),IF(OffPeakEx=TRUE,MAX(0,(_xll.xSPRDOPT(Q172,($E172-'Pricing Inputs'!$X207*$D172),$CV172,0,($CQ172+IF(Smile=TRUE,VLOOKUP(MAX(-5,$H172-Q172),Volsmile,2),0)),$CT172,$CU172,($A172-DateToday)+15,ABS(Option-2),1)*DG172*8)),0),0))</f>
        <v xml:space="preserve"> </v>
      </c>
      <c r="BK172" s="358" t="str">
        <f t="shared" si="182"/>
        <v xml:space="preserve"> </v>
      </c>
      <c r="BL172" s="359" t="str">
        <f t="shared" si="183"/>
        <v xml:space="preserve"> </v>
      </c>
      <c r="BM172" s="359" t="str">
        <f t="shared" si="184"/>
        <v xml:space="preserve"> </v>
      </c>
      <c r="BN172" s="359" t="str">
        <f t="shared" si="185"/>
        <v xml:space="preserve"> </v>
      </c>
      <c r="BO172" s="359" t="str">
        <f t="shared" si="186"/>
        <v xml:space="preserve"> </v>
      </c>
      <c r="BP172" s="359" t="str">
        <f t="shared" si="187"/>
        <v xml:space="preserve"> </v>
      </c>
      <c r="BQ172" s="359" t="str">
        <f t="shared" si="188"/>
        <v xml:space="preserve"> </v>
      </c>
      <c r="BR172" s="359" t="str">
        <f t="shared" si="189"/>
        <v xml:space="preserve"> </v>
      </c>
      <c r="BS172" s="360" t="str">
        <f t="shared" si="190"/>
        <v xml:space="preserve"> </v>
      </c>
      <c r="BT172" s="361" t="str">
        <f t="shared" si="191"/>
        <v xml:space="preserve"> </v>
      </c>
      <c r="BU172" s="362" t="str">
        <f t="shared" si="192"/>
        <v xml:space="preserve"> </v>
      </c>
      <c r="BV172" s="362" t="str">
        <f t="shared" si="193"/>
        <v xml:space="preserve"> </v>
      </c>
      <c r="BW172" s="362" t="str">
        <f t="shared" si="194"/>
        <v xml:space="preserve"> </v>
      </c>
      <c r="BX172" s="362" t="str">
        <f t="shared" si="195"/>
        <v xml:space="preserve"> </v>
      </c>
      <c r="BY172" s="362" t="str">
        <f t="shared" si="196"/>
        <v xml:space="preserve"> </v>
      </c>
      <c r="BZ172" s="362" t="str">
        <f t="shared" si="197"/>
        <v xml:space="preserve"> </v>
      </c>
      <c r="CA172" s="362" t="str">
        <f t="shared" si="198"/>
        <v xml:space="preserve"> </v>
      </c>
      <c r="CB172" s="363" t="str">
        <f t="shared" si="199"/>
        <v xml:space="preserve"> </v>
      </c>
      <c r="CC172" s="366" t="str">
        <f t="shared" si="200"/>
        <v xml:space="preserve"> </v>
      </c>
      <c r="CD172" s="367" t="str">
        <f t="shared" si="201"/>
        <v xml:space="preserve"> </v>
      </c>
      <c r="CE172" s="367" t="str">
        <f t="shared" si="202"/>
        <v xml:space="preserve"> </v>
      </c>
      <c r="CF172" s="367" t="str">
        <f t="shared" si="203"/>
        <v xml:space="preserve"> </v>
      </c>
      <c r="CG172" s="367" t="str">
        <f t="shared" si="204"/>
        <v xml:space="preserve"> </v>
      </c>
      <c r="CH172" s="367" t="str">
        <f t="shared" si="205"/>
        <v xml:space="preserve"> </v>
      </c>
      <c r="CI172" s="367" t="str">
        <f t="shared" si="206"/>
        <v xml:space="preserve"> </v>
      </c>
      <c r="CJ172" s="367" t="str">
        <f t="shared" si="207"/>
        <v xml:space="preserve"> </v>
      </c>
      <c r="CK172" s="368" t="str">
        <f t="shared" si="208"/>
        <v xml:space="preserve"> </v>
      </c>
      <c r="CL172" s="369" t="str">
        <f t="shared" si="209"/>
        <v xml:space="preserve"> </v>
      </c>
      <c r="CM172" s="370" t="str">
        <f t="shared" si="256"/>
        <v xml:space="preserve"> </v>
      </c>
      <c r="CN172" s="370" t="str">
        <f t="shared" si="257"/>
        <v xml:space="preserve"> </v>
      </c>
      <c r="CO172" s="370" t="str">
        <f t="shared" si="258"/>
        <v xml:space="preserve"> </v>
      </c>
      <c r="CP172" s="370" t="str">
        <f t="shared" si="259"/>
        <v xml:space="preserve"> </v>
      </c>
      <c r="CQ172" s="370" t="str">
        <f t="shared" si="260"/>
        <v xml:space="preserve"> </v>
      </c>
      <c r="CR172" s="370" t="str">
        <f t="shared" si="210"/>
        <v xml:space="preserve"> </v>
      </c>
      <c r="CS172" s="370" t="str">
        <f t="shared" si="211"/>
        <v xml:space="preserve"> </v>
      </c>
      <c r="CT172" s="370" t="str">
        <f t="shared" si="212"/>
        <v xml:space="preserve"> </v>
      </c>
      <c r="CU172" s="370" t="str">
        <f>IF($A172="N/A"," ",IF('Pricing Inputs'!$AR$23=TRUE,Inputs!$S$22,VLOOKUP($A172,CorrelationTable,2,FALSE)))</f>
        <v xml:space="preserve"> </v>
      </c>
      <c r="CV172" s="371" t="str">
        <f>IF($A172="N/A"," ",F172+G172+(D172*('Pricing Inputs'!X207)))</f>
        <v xml:space="preserve"> </v>
      </c>
      <c r="CW172" s="372" t="str">
        <f>IF($A172="N/A"," ",IF(PV=1,0,'Pricing Inputs'!Y207))</f>
        <v xml:space="preserve"> </v>
      </c>
      <c r="CX172" s="373" t="str">
        <f t="shared" si="213"/>
        <v xml:space="preserve"> </v>
      </c>
      <c r="CY172" s="417" t="str">
        <f>IF($A172="N/A"," ",(IF(MONTH(A172)&gt;=4,IF(MONTH(A172)&lt;=10,Inputs!$S$26,Inputs!$S$27),Inputs!$S$27))*$CX172)</f>
        <v xml:space="preserve"> </v>
      </c>
      <c r="CZ172" s="374" t="str">
        <f t="shared" si="261"/>
        <v xml:space="preserve"> </v>
      </c>
      <c r="DA172" s="446" t="str">
        <f t="shared" si="262"/>
        <v xml:space="preserve"> </v>
      </c>
      <c r="DB172" s="375" t="str">
        <f t="shared" si="263"/>
        <v xml:space="preserve"> </v>
      </c>
      <c r="DC172" s="375" t="str">
        <f t="shared" si="264"/>
        <v xml:space="preserve"> </v>
      </c>
      <c r="DD172" s="376" t="str">
        <f t="shared" si="265"/>
        <v xml:space="preserve"> </v>
      </c>
      <c r="DE172" s="377" t="str">
        <f t="shared" si="266"/>
        <v xml:space="preserve"> </v>
      </c>
      <c r="DF172" s="378" t="str">
        <f t="shared" si="267"/>
        <v xml:space="preserve"> </v>
      </c>
      <c r="DG172" s="379" t="str">
        <f t="shared" si="268"/>
        <v xml:space="preserve"> </v>
      </c>
      <c r="DH172" s="380" t="str">
        <f>IF($A172="N/A"," ",IF(Option=1,$D172*Inputs!$S$15*SUM(AS172:BA172),0))</f>
        <v xml:space="preserve"> </v>
      </c>
      <c r="DI172" s="381" t="str">
        <f>IF($A172="N/A"," ",IF(Option=1,$D172*Inputs!$S$16*SUM(AS172:BA172),0))</f>
        <v xml:space="preserve"> </v>
      </c>
      <c r="DJ172" s="463" t="str">
        <f t="shared" si="269"/>
        <v xml:space="preserve"> </v>
      </c>
      <c r="DK172" s="463" t="str">
        <f t="shared" si="270"/>
        <v xml:space="preserve"> </v>
      </c>
      <c r="DL172" s="463" t="str">
        <f t="shared" si="271"/>
        <v xml:space="preserve"> </v>
      </c>
      <c r="DM172" s="463" t="str">
        <f t="shared" si="272"/>
        <v xml:space="preserve"> </v>
      </c>
    </row>
    <row r="173" spans="1:117" x14ac:dyDescent="0.2">
      <c r="A173" s="343" t="str">
        <f>IF(A172="N/A","N/A",IF(EDATE(A172,1)&gt;Inputs!$S$5,"N/A",EDATE(A172,1)))</f>
        <v>N/A</v>
      </c>
      <c r="B173" s="344" t="str">
        <f t="shared" si="214"/>
        <v xml:space="preserve"> </v>
      </c>
      <c r="C173" s="345" t="str">
        <f t="shared" si="215"/>
        <v xml:space="preserve"> </v>
      </c>
      <c r="D173" s="346" t="str">
        <f t="shared" si="216"/>
        <v xml:space="preserve"> </v>
      </c>
      <c r="E173" s="347" t="str">
        <f t="shared" si="217"/>
        <v xml:space="preserve"> </v>
      </c>
      <c r="F173" s="348" t="str">
        <f t="shared" si="218"/>
        <v xml:space="preserve"> </v>
      </c>
      <c r="G173" s="348" t="str">
        <f>IF(A173="N/A"," ",Perstart/VLOOKUP(Dayrun,'Pricing Inputs'!$AQ$4:$AS$14,3)/(CY173/CX173))</f>
        <v xml:space="preserve"> </v>
      </c>
      <c r="H173" s="349" t="str">
        <f t="shared" si="219"/>
        <v xml:space="preserve"> </v>
      </c>
      <c r="I173" s="350" t="str">
        <f t="shared" si="220"/>
        <v xml:space="preserve"> </v>
      </c>
      <c r="J173" s="351" t="str">
        <f t="shared" si="221"/>
        <v xml:space="preserve"> </v>
      </c>
      <c r="K173" s="351" t="str">
        <f t="shared" si="222"/>
        <v xml:space="preserve"> </v>
      </c>
      <c r="L173" s="351" t="str">
        <f t="shared" si="223"/>
        <v xml:space="preserve"> </v>
      </c>
      <c r="M173" s="351" t="str">
        <f t="shared" si="224"/>
        <v xml:space="preserve"> </v>
      </c>
      <c r="N173" s="351" t="str">
        <f t="shared" si="225"/>
        <v xml:space="preserve"> </v>
      </c>
      <c r="O173" s="351" t="str">
        <f t="shared" si="226"/>
        <v xml:space="preserve"> </v>
      </c>
      <c r="P173" s="351" t="str">
        <f t="shared" si="227"/>
        <v xml:space="preserve"> </v>
      </c>
      <c r="Q173" s="352" t="str">
        <f t="shared" si="228"/>
        <v xml:space="preserve"> </v>
      </c>
      <c r="R173" s="353" t="str">
        <f t="shared" si="229"/>
        <v xml:space="preserve"> </v>
      </c>
      <c r="S173" s="347" t="str">
        <f t="shared" si="230"/>
        <v xml:space="preserve"> </v>
      </c>
      <c r="T173" s="347" t="str">
        <f t="shared" si="231"/>
        <v xml:space="preserve"> </v>
      </c>
      <c r="U173" s="347" t="str">
        <f t="shared" si="232"/>
        <v xml:space="preserve"> </v>
      </c>
      <c r="V173" s="347" t="str">
        <f t="shared" si="233"/>
        <v xml:space="preserve"> </v>
      </c>
      <c r="W173" s="347" t="str">
        <f t="shared" si="234"/>
        <v xml:space="preserve"> </v>
      </c>
      <c r="X173" s="347" t="str">
        <f t="shared" si="235"/>
        <v xml:space="preserve"> </v>
      </c>
      <c r="Y173" s="347" t="str">
        <f t="shared" si="236"/>
        <v xml:space="preserve"> </v>
      </c>
      <c r="Z173" s="354" t="str">
        <f t="shared" si="237"/>
        <v xml:space="preserve"> </v>
      </c>
      <c r="AA173" s="350" t="str">
        <f>IF($A173="N/A"," ",IF(Dayrun&gt;=3,(MAX(0,(_xll.xSPRDOPT(I173,($E173-'Pricing Inputs'!$X208*$D173),$CV173,0,($CN173+IF(Smile=TRUE,VLOOKUP(MAX(-5,$H173-I173),Volsmile,2),0)),$CT173,$CU173,($A173-DateToday)+15,ABS(Option-2),0)-R173))),0))</f>
        <v xml:space="preserve"> </v>
      </c>
      <c r="AB173" s="351" t="str">
        <f>IF($A173="N/A"," ",IF(Dayrun&gt;=6,MAX(0,(_xll.xSPRDOPT(J173,($E173-'Pricing Inputs'!$X208*$D173),$CV173,0,($CN173+IF(Smile=TRUE,VLOOKUP(MAX(-5,$H173-J173),Volsmile,2),0)),$CT173,$CU173,($A173-DateToday)+15,ABS(Option-2),0)-S173)),0))</f>
        <v xml:space="preserve"> </v>
      </c>
      <c r="AC173" s="351" t="str">
        <f>IF($A173="N/A"," ",IF(OR(Dayrun&lt;=2,Dayrun&gt;=9),IF(OffPeakEx=TRUE,MAX(0,(_xll.xSPRDOPT(K173,($E173-'Pricing Inputs'!$X208*$D173),$CV173,0,($CQ173+IF(Smile=TRUE,VLOOKUP(MAX(-5,$H173-K173),Volsmile,2),0)),$CT173,$CU173,($A173-DateToday)+15,ABS(Option-2),0)-T173)),0),0))</f>
        <v xml:space="preserve"> </v>
      </c>
      <c r="AD173" s="351" t="str">
        <f>IF($A173="N/A"," ",IF(OR(Dayrun=1,Dayrun=4,Dayrun=5,Dayrun=7,Dayrun=8,Dayrun=10,Dayrun=11),MAX(0,(_xll.xSPRDOPT(L173,($E173-'Pricing Inputs'!$X208*$D173),$CV173,0,($CQ173+IF(Smile=TRUE,VLOOKUP(MAX(-5,$H173-L173),Volsmile,2),0)),$CT173,$CU173,($A173-DateToday)+15,ABS(Option-2),0)-U173)),0))</f>
        <v xml:space="preserve"> </v>
      </c>
      <c r="AE173" s="351" t="str">
        <f>IF($A173="N/A"," ",IF(OR(Dayrun=1,Dayrun=7,Dayrun=8,Dayrun=10,Dayrun=11),MAX(0,(_xll.xSPRDOPT(M173,($E173-'Pricing Inputs'!$X208*$D173),$CV173,0,($CQ173+IF(Smile=TRUE,VLOOKUP(MAX(-5,$H173-M173),Volsmile,2),0)),$CT173,$CU173,($A173-DateToday)+15,ABS(Option-2),0)-V173)),0))</f>
        <v xml:space="preserve"> </v>
      </c>
      <c r="AF173" s="351" t="str">
        <f>IF($A173="N/A"," ",IF(OR(Dayrun&lt;=2,Dayrun&gt;=10),IF(OffPeakEx=TRUE,MAX(0,(_xll.xSPRDOPT(N173,($E173-'Pricing Inputs'!$X208*$D173),$CV173,0,($CQ173+IF(Smile=TRUE,VLOOKUP(MAX(-5,$H173-N173),Volsmile,2),0)),$CT173,$CU173,($A173-DateToday)+15,ABS(Option-2),0)-W173)),0),0))</f>
        <v xml:space="preserve"> </v>
      </c>
      <c r="AG173" s="351" t="str">
        <f>IF($A173="N/A"," ",IF(OR(Dayrun=1,Dayrun=5,Dayrun=8,Dayrun=11),MAX(0,(_xll.xSPRDOPT(O173,($E173-'Pricing Inputs'!$X208*$D173),$CV173,0,($CQ173+IF(Smile=TRUE,VLOOKUP(MAX(-5,$H173-O173),Volsmile,2),0)),$CT173,$CU173,($A173-DateToday)+15,ABS(Option-2),0)-X173)),0))</f>
        <v xml:space="preserve"> </v>
      </c>
      <c r="AH173" s="351" t="str">
        <f>IF($A173="N/A"," ",IF(OR(Dayrun=1,Dayrun=8,Dayrun=11),MAX(0,(_xll.xSPRDOPT(P173,($E173-'Pricing Inputs'!$X208*$D173),$CV173,0,($CQ173+IF(Smile=TRUE,VLOOKUP(MAX(-5,$H173-P173),Volsmile,2),0)),$CT173,$CU173,($A173-DateToday)+15,ABS(Option-2),0)-Y173)),0))</f>
        <v xml:space="preserve"> </v>
      </c>
      <c r="AI173" s="351" t="str">
        <f>IF($A173="N/A"," ",IF(OR(Dayrun&lt;=2,Dayrun&gt;=11),IF(OffPeakEx=TRUE,MAX(0,(_xll.xSPRDOPT(Q173,($E173-'Pricing Inputs'!$X208*$D173),$CV173,0,($CQ173+IF(Smile=TRUE,VLOOKUP(MAX(-5,$H173-Q173),Volsmile,2),0)),$CT173,$CU173,($A173-DateToday)+15,ABS(Option-2),0)-Z173)),0),0))</f>
        <v xml:space="preserve"> </v>
      </c>
      <c r="AJ173" s="355" t="str">
        <f t="shared" si="238"/>
        <v xml:space="preserve"> </v>
      </c>
      <c r="AK173" s="356" t="str">
        <f t="shared" si="239"/>
        <v xml:space="preserve"> </v>
      </c>
      <c r="AL173" s="356" t="str">
        <f t="shared" si="240"/>
        <v xml:space="preserve"> </v>
      </c>
      <c r="AM173" s="356" t="str">
        <f t="shared" si="241"/>
        <v xml:space="preserve"> </v>
      </c>
      <c r="AN173" s="356" t="str">
        <f t="shared" si="242"/>
        <v xml:space="preserve"> </v>
      </c>
      <c r="AO173" s="356" t="str">
        <f t="shared" si="243"/>
        <v xml:space="preserve"> </v>
      </c>
      <c r="AP173" s="356" t="str">
        <f t="shared" si="244"/>
        <v xml:space="preserve"> </v>
      </c>
      <c r="AQ173" s="356" t="str">
        <f t="shared" si="245"/>
        <v xml:space="preserve"> </v>
      </c>
      <c r="AR173" s="357" t="str">
        <f t="shared" si="246"/>
        <v xml:space="preserve"> </v>
      </c>
      <c r="AS173" s="364" t="str">
        <f t="shared" si="247"/>
        <v xml:space="preserve"> </v>
      </c>
      <c r="AT173" s="364" t="str">
        <f t="shared" si="248"/>
        <v xml:space="preserve"> </v>
      </c>
      <c r="AU173" s="364" t="str">
        <f t="shared" si="249"/>
        <v xml:space="preserve"> </v>
      </c>
      <c r="AV173" s="364" t="str">
        <f t="shared" si="250"/>
        <v xml:space="preserve"> </v>
      </c>
      <c r="AW173" s="364" t="str">
        <f t="shared" si="251"/>
        <v xml:space="preserve"> </v>
      </c>
      <c r="AX173" s="364" t="str">
        <f t="shared" si="252"/>
        <v xml:space="preserve"> </v>
      </c>
      <c r="AY173" s="364" t="str">
        <f t="shared" si="253"/>
        <v xml:space="preserve"> </v>
      </c>
      <c r="AZ173" s="364" t="str">
        <f t="shared" si="254"/>
        <v xml:space="preserve"> </v>
      </c>
      <c r="BA173" s="365" t="str">
        <f t="shared" si="255"/>
        <v xml:space="preserve"> </v>
      </c>
      <c r="BB173" s="461" t="str">
        <f>IF($A173="N/A"," ",IF(Dayrun&gt;=3,(MAX(0,(_xll.xSPRDOPT(I173,($E173-'Pricing Inputs'!$X208*$D173),$CV173,0,($CN173+IF(Smile=TRUE,VLOOKUP(MAX(-5,$H173-I173),Volsmile,2),0)),$CT173,$CU173,($A173-DateToday)+15,ABS(Option-2),1)*DE173*8))),0))</f>
        <v xml:space="preserve"> </v>
      </c>
      <c r="BC173" s="460" t="str">
        <f>IF($A173="N/A"," ",IF(Dayrun&gt;=6,MAX(0,(_xll.xSPRDOPT(J173,($E173-'Pricing Inputs'!$X208*$D173),$CV173,0,($CN173+IF(Smile=TRUE,VLOOKUP(MAX(-5,$H173-J173),Volsmile,2),0)),$CT173,$CU173,($A173-DateToday)+15,ABS(Option-2),1)*DE173*8)),0))</f>
        <v xml:space="preserve"> </v>
      </c>
      <c r="BD173" s="460" t="str">
        <f>IF($A173="N/A"," ",IF(OR(Dayrun&lt;=2,Dayrun&gt;=9),IF(OffPeakEx=TRUE,MAX(0,(_xll.xSPRDOPT(K173,($E173-'Pricing Inputs'!$X208*$D173),$CV173,0,($CQ173+IF(Smile=TRUE,VLOOKUP(MAX(-5,$H173-K173),Volsmile,2),0)),$CT173,$CU173,($A173-DateToday)+15,ABS(Option-2),1)*DE173*8)),0),0))</f>
        <v xml:space="preserve"> </v>
      </c>
      <c r="BE173" s="460" t="str">
        <f>IF($A173="N/A"," ",IF(OR(Dayrun=1,Dayrun=4,Dayrun=5,Dayrun=7,Dayrun=8,Dayrun=10,Dayrun=11),MAX(0,(_xll.xSPRDOPT(L173,($E173-'Pricing Inputs'!$X208*$D173),$CV173,0,($CQ173+IF(Smile=TRUE,VLOOKUP(MAX(-5,$H173-L173),Volsmile,2),0)),$CT173,$CU173,($A173-DateToday)+15,ABS(Option-2),1)*DF173*8)),0))</f>
        <v xml:space="preserve"> </v>
      </c>
      <c r="BF173" s="460" t="str">
        <f>IF($A173="N/A"," ",IF(OR(Dayrun=1,Dayrun=7,Dayrun=8,Dayrun=10,Dayrun=11),MAX(0,(_xll.xSPRDOPT(M173,($E173-'Pricing Inputs'!$X208*$D173),$CV173,0,($CQ173+IF(Smile=TRUE,VLOOKUP(MAX(-5,$H173-M173),Volsmile,2),0)),$CT173,$CU173,($A173-DateToday)+15,ABS(Option-2),1)*DF173*8)),0))</f>
        <v xml:space="preserve"> </v>
      </c>
      <c r="BG173" s="460" t="str">
        <f>IF($A173="N/A"," ",IF(OR(Dayrun&lt;=2,Dayrun&gt;=10),IF(OffPeakEx=TRUE,MAX(0,(_xll.xSPRDOPT(N173,($E173-'Pricing Inputs'!$X208*$D173),$CV173,0,($CQ173+IF(Smile=TRUE,VLOOKUP(MAX(-5,$H173-N173),Volsmile,2),0)),$CT173,$CU173,($A173-DateToday)+15,ABS(Option-2),1)*DF173*8)),0),0))</f>
        <v xml:space="preserve"> </v>
      </c>
      <c r="BH173" s="460" t="str">
        <f>IF($A173="N/A"," ",IF(OR(Dayrun=1,Dayrun=5,Dayrun=8,Dayrun=11),MAX(0,(_xll.xSPRDOPT(O173,($E173-'Pricing Inputs'!$X208*$D173),$CV173,0,($CQ173+IF(Smile=TRUE,VLOOKUP(MAX(-5,$H173-O173),Volsmile,2),0)),$CT173,$CU173,($A173-DateToday)+15,ABS(Option-2),1)*DG173*8)),0))</f>
        <v xml:space="preserve"> </v>
      </c>
      <c r="BI173" s="460" t="str">
        <f>IF($A173="N/A"," ",IF(OR(Dayrun=1,Dayrun=8,Dayrun=11),MAX(0,(_xll.xSPRDOPT(P173,($E173-'Pricing Inputs'!$X208*$D173),$CV173,0,($CQ173+IF(Smile=TRUE,VLOOKUP(MAX(-5,$H173-P173),Volsmile,2),0)),$CT173,$CU173,($A173-DateToday)+15,ABS(Option-2),1)*DG173*8)),0))</f>
        <v xml:space="preserve"> </v>
      </c>
      <c r="BJ173" s="462" t="str">
        <f>IF($A173="N/A"," ",IF(OR(Dayrun&lt;=2,Dayrun&gt;=11),IF(OffPeakEx=TRUE,MAX(0,(_xll.xSPRDOPT(Q173,($E173-'Pricing Inputs'!$X208*$D173),$CV173,0,($CQ173+IF(Smile=TRUE,VLOOKUP(MAX(-5,$H173-Q173),Volsmile,2),0)),$CT173,$CU173,($A173-DateToday)+15,ABS(Option-2),1)*DG173*8)),0),0))</f>
        <v xml:space="preserve"> </v>
      </c>
      <c r="BK173" s="358" t="str">
        <f t="shared" si="182"/>
        <v xml:space="preserve"> </v>
      </c>
      <c r="BL173" s="359" t="str">
        <f t="shared" si="183"/>
        <v xml:space="preserve"> </v>
      </c>
      <c r="BM173" s="359" t="str">
        <f t="shared" si="184"/>
        <v xml:space="preserve"> </v>
      </c>
      <c r="BN173" s="359" t="str">
        <f t="shared" si="185"/>
        <v xml:space="preserve"> </v>
      </c>
      <c r="BO173" s="359" t="str">
        <f t="shared" si="186"/>
        <v xml:space="preserve"> </v>
      </c>
      <c r="BP173" s="359" t="str">
        <f t="shared" si="187"/>
        <v xml:space="preserve"> </v>
      </c>
      <c r="BQ173" s="359" t="str">
        <f t="shared" si="188"/>
        <v xml:space="preserve"> </v>
      </c>
      <c r="BR173" s="359" t="str">
        <f t="shared" si="189"/>
        <v xml:space="preserve"> </v>
      </c>
      <c r="BS173" s="360" t="str">
        <f t="shared" si="190"/>
        <v xml:space="preserve"> </v>
      </c>
      <c r="BT173" s="361" t="str">
        <f t="shared" si="191"/>
        <v xml:space="preserve"> </v>
      </c>
      <c r="BU173" s="362" t="str">
        <f t="shared" si="192"/>
        <v xml:space="preserve"> </v>
      </c>
      <c r="BV173" s="362" t="str">
        <f t="shared" si="193"/>
        <v xml:space="preserve"> </v>
      </c>
      <c r="BW173" s="362" t="str">
        <f t="shared" si="194"/>
        <v xml:space="preserve"> </v>
      </c>
      <c r="BX173" s="362" t="str">
        <f t="shared" si="195"/>
        <v xml:space="preserve"> </v>
      </c>
      <c r="BY173" s="362" t="str">
        <f t="shared" si="196"/>
        <v xml:space="preserve"> </v>
      </c>
      <c r="BZ173" s="362" t="str">
        <f t="shared" si="197"/>
        <v xml:space="preserve"> </v>
      </c>
      <c r="CA173" s="362" t="str">
        <f t="shared" si="198"/>
        <v xml:space="preserve"> </v>
      </c>
      <c r="CB173" s="363" t="str">
        <f t="shared" si="199"/>
        <v xml:space="preserve"> </v>
      </c>
      <c r="CC173" s="366" t="str">
        <f t="shared" si="200"/>
        <v xml:space="preserve"> </v>
      </c>
      <c r="CD173" s="367" t="str">
        <f t="shared" si="201"/>
        <v xml:space="preserve"> </v>
      </c>
      <c r="CE173" s="367" t="str">
        <f t="shared" si="202"/>
        <v xml:space="preserve"> </v>
      </c>
      <c r="CF173" s="367" t="str">
        <f t="shared" si="203"/>
        <v xml:space="preserve"> </v>
      </c>
      <c r="CG173" s="367" t="str">
        <f t="shared" si="204"/>
        <v xml:space="preserve"> </v>
      </c>
      <c r="CH173" s="367" t="str">
        <f t="shared" si="205"/>
        <v xml:space="preserve"> </v>
      </c>
      <c r="CI173" s="367" t="str">
        <f t="shared" si="206"/>
        <v xml:space="preserve"> </v>
      </c>
      <c r="CJ173" s="367" t="str">
        <f t="shared" si="207"/>
        <v xml:space="preserve"> </v>
      </c>
      <c r="CK173" s="368" t="str">
        <f t="shared" si="208"/>
        <v xml:space="preserve"> </v>
      </c>
      <c r="CL173" s="369" t="str">
        <f t="shared" si="209"/>
        <v xml:space="preserve"> </v>
      </c>
      <c r="CM173" s="370" t="str">
        <f t="shared" si="256"/>
        <v xml:space="preserve"> </v>
      </c>
      <c r="CN173" s="370" t="str">
        <f t="shared" si="257"/>
        <v xml:space="preserve"> </v>
      </c>
      <c r="CO173" s="370" t="str">
        <f t="shared" si="258"/>
        <v xml:space="preserve"> </v>
      </c>
      <c r="CP173" s="370" t="str">
        <f t="shared" si="259"/>
        <v xml:space="preserve"> </v>
      </c>
      <c r="CQ173" s="370" t="str">
        <f t="shared" si="260"/>
        <v xml:space="preserve"> </v>
      </c>
      <c r="CR173" s="370" t="str">
        <f t="shared" si="210"/>
        <v xml:space="preserve"> </v>
      </c>
      <c r="CS173" s="370" t="str">
        <f t="shared" si="211"/>
        <v xml:space="preserve"> </v>
      </c>
      <c r="CT173" s="370" t="str">
        <f t="shared" si="212"/>
        <v xml:space="preserve"> </v>
      </c>
      <c r="CU173" s="370" t="str">
        <f>IF($A173="N/A"," ",IF('Pricing Inputs'!$AR$23=TRUE,Inputs!$S$22,VLOOKUP($A173,CorrelationTable,2,FALSE)))</f>
        <v xml:space="preserve"> </v>
      </c>
      <c r="CV173" s="371" t="str">
        <f>IF($A173="N/A"," ",F173+G173+(D173*('Pricing Inputs'!X208)))</f>
        <v xml:space="preserve"> </v>
      </c>
      <c r="CW173" s="372" t="str">
        <f>IF($A173="N/A"," ",IF(PV=1,0,'Pricing Inputs'!Y208))</f>
        <v xml:space="preserve"> </v>
      </c>
      <c r="CX173" s="373" t="str">
        <f t="shared" si="213"/>
        <v xml:space="preserve"> </v>
      </c>
      <c r="CY173" s="417" t="str">
        <f>IF($A173="N/A"," ",(IF(MONTH(A173)&gt;=4,IF(MONTH(A173)&lt;=10,Inputs!$S$26,Inputs!$S$27),Inputs!$S$27))*$CX173)</f>
        <v xml:space="preserve"> </v>
      </c>
      <c r="CZ173" s="374" t="str">
        <f t="shared" si="261"/>
        <v xml:space="preserve"> </v>
      </c>
      <c r="DA173" s="446" t="str">
        <f t="shared" si="262"/>
        <v xml:space="preserve"> </v>
      </c>
      <c r="DB173" s="375" t="str">
        <f t="shared" si="263"/>
        <v xml:space="preserve"> </v>
      </c>
      <c r="DC173" s="375" t="str">
        <f t="shared" si="264"/>
        <v xml:space="preserve"> </v>
      </c>
      <c r="DD173" s="376" t="str">
        <f t="shared" si="265"/>
        <v xml:space="preserve"> </v>
      </c>
      <c r="DE173" s="377" t="str">
        <f t="shared" si="266"/>
        <v xml:space="preserve"> </v>
      </c>
      <c r="DF173" s="378" t="str">
        <f t="shared" si="267"/>
        <v xml:space="preserve"> </v>
      </c>
      <c r="DG173" s="379" t="str">
        <f t="shared" si="268"/>
        <v xml:space="preserve"> </v>
      </c>
      <c r="DH173" s="380" t="str">
        <f>IF($A173="N/A"," ",IF(Option=1,$D173*Inputs!$S$15*SUM(AS173:BA173),0))</f>
        <v xml:space="preserve"> </v>
      </c>
      <c r="DI173" s="381" t="str">
        <f>IF($A173="N/A"," ",IF(Option=1,$D173*Inputs!$S$16*SUM(AS173:BA173),0))</f>
        <v xml:space="preserve"> </v>
      </c>
      <c r="DJ173" s="463" t="str">
        <f t="shared" si="269"/>
        <v xml:space="preserve"> </v>
      </c>
      <c r="DK173" s="463" t="str">
        <f t="shared" si="270"/>
        <v xml:space="preserve"> </v>
      </c>
      <c r="DL173" s="463" t="str">
        <f t="shared" si="271"/>
        <v xml:space="preserve"> </v>
      </c>
      <c r="DM173" s="463" t="str">
        <f t="shared" si="272"/>
        <v xml:space="preserve"> </v>
      </c>
    </row>
    <row r="174" spans="1:117" x14ac:dyDescent="0.2">
      <c r="A174" s="343" t="str">
        <f>IF(A173="N/A","N/A",IF(EDATE(A173,1)&gt;Inputs!$S$5,"N/A",EDATE(A173,1)))</f>
        <v>N/A</v>
      </c>
      <c r="B174" s="344" t="str">
        <f t="shared" si="214"/>
        <v xml:space="preserve"> </v>
      </c>
      <c r="C174" s="345" t="str">
        <f t="shared" si="215"/>
        <v xml:space="preserve"> </v>
      </c>
      <c r="D174" s="346" t="str">
        <f t="shared" si="216"/>
        <v xml:space="preserve"> </v>
      </c>
      <c r="E174" s="347" t="str">
        <f t="shared" si="217"/>
        <v xml:space="preserve"> </v>
      </c>
      <c r="F174" s="348" t="str">
        <f t="shared" si="218"/>
        <v xml:space="preserve"> </v>
      </c>
      <c r="G174" s="348" t="str">
        <f>IF(A174="N/A"," ",Perstart/VLOOKUP(Dayrun,'Pricing Inputs'!$AQ$4:$AS$14,3)/(CY174/CX174))</f>
        <v xml:space="preserve"> </v>
      </c>
      <c r="H174" s="349" t="str">
        <f t="shared" si="219"/>
        <v xml:space="preserve"> </v>
      </c>
      <c r="I174" s="350" t="str">
        <f t="shared" si="220"/>
        <v xml:space="preserve"> </v>
      </c>
      <c r="J174" s="351" t="str">
        <f t="shared" si="221"/>
        <v xml:space="preserve"> </v>
      </c>
      <c r="K174" s="351" t="str">
        <f t="shared" si="222"/>
        <v xml:space="preserve"> </v>
      </c>
      <c r="L174" s="351" t="str">
        <f t="shared" si="223"/>
        <v xml:space="preserve"> </v>
      </c>
      <c r="M174" s="351" t="str">
        <f t="shared" si="224"/>
        <v xml:space="preserve"> </v>
      </c>
      <c r="N174" s="351" t="str">
        <f t="shared" si="225"/>
        <v xml:space="preserve"> </v>
      </c>
      <c r="O174" s="351" t="str">
        <f t="shared" si="226"/>
        <v xml:space="preserve"> </v>
      </c>
      <c r="P174" s="351" t="str">
        <f t="shared" si="227"/>
        <v xml:space="preserve"> </v>
      </c>
      <c r="Q174" s="352" t="str">
        <f t="shared" si="228"/>
        <v xml:space="preserve"> </v>
      </c>
      <c r="R174" s="353" t="str">
        <f t="shared" si="229"/>
        <v xml:space="preserve"> </v>
      </c>
      <c r="S174" s="347" t="str">
        <f t="shared" si="230"/>
        <v xml:space="preserve"> </v>
      </c>
      <c r="T174" s="347" t="str">
        <f t="shared" si="231"/>
        <v xml:space="preserve"> </v>
      </c>
      <c r="U174" s="347" t="str">
        <f t="shared" si="232"/>
        <v xml:space="preserve"> </v>
      </c>
      <c r="V174" s="347" t="str">
        <f t="shared" si="233"/>
        <v xml:space="preserve"> </v>
      </c>
      <c r="W174" s="347" t="str">
        <f t="shared" si="234"/>
        <v xml:space="preserve"> </v>
      </c>
      <c r="X174" s="347" t="str">
        <f t="shared" si="235"/>
        <v xml:space="preserve"> </v>
      </c>
      <c r="Y174" s="347" t="str">
        <f t="shared" si="236"/>
        <v xml:space="preserve"> </v>
      </c>
      <c r="Z174" s="354" t="str">
        <f t="shared" si="237"/>
        <v xml:space="preserve"> </v>
      </c>
      <c r="AA174" s="350" t="str">
        <f>IF($A174="N/A"," ",IF(Dayrun&gt;=3,(MAX(0,(_xll.xSPRDOPT(I174,($E174-'Pricing Inputs'!$X209*$D174),$CV174,0,($CN174+IF(Smile=TRUE,VLOOKUP(MAX(-5,$H174-I174),Volsmile,2),0)),$CT174,$CU174,($A174-DateToday)+15,ABS(Option-2),0)-R174))),0))</f>
        <v xml:space="preserve"> </v>
      </c>
      <c r="AB174" s="351" t="str">
        <f>IF($A174="N/A"," ",IF(Dayrun&gt;=6,MAX(0,(_xll.xSPRDOPT(J174,($E174-'Pricing Inputs'!$X209*$D174),$CV174,0,($CN174+IF(Smile=TRUE,VLOOKUP(MAX(-5,$H174-J174),Volsmile,2),0)),$CT174,$CU174,($A174-DateToday)+15,ABS(Option-2),0)-S174)),0))</f>
        <v xml:space="preserve"> </v>
      </c>
      <c r="AC174" s="351" t="str">
        <f>IF($A174="N/A"," ",IF(OR(Dayrun&lt;=2,Dayrun&gt;=9),IF(OffPeakEx=TRUE,MAX(0,(_xll.xSPRDOPT(K174,($E174-'Pricing Inputs'!$X209*$D174),$CV174,0,($CQ174+IF(Smile=TRUE,VLOOKUP(MAX(-5,$H174-K174),Volsmile,2),0)),$CT174,$CU174,($A174-DateToday)+15,ABS(Option-2),0)-T174)),0),0))</f>
        <v xml:space="preserve"> </v>
      </c>
      <c r="AD174" s="351" t="str">
        <f>IF($A174="N/A"," ",IF(OR(Dayrun=1,Dayrun=4,Dayrun=5,Dayrun=7,Dayrun=8,Dayrun=10,Dayrun=11),MAX(0,(_xll.xSPRDOPT(L174,($E174-'Pricing Inputs'!$X209*$D174),$CV174,0,($CQ174+IF(Smile=TRUE,VLOOKUP(MAX(-5,$H174-L174),Volsmile,2),0)),$CT174,$CU174,($A174-DateToday)+15,ABS(Option-2),0)-U174)),0))</f>
        <v xml:space="preserve"> </v>
      </c>
      <c r="AE174" s="351" t="str">
        <f>IF($A174="N/A"," ",IF(OR(Dayrun=1,Dayrun=7,Dayrun=8,Dayrun=10,Dayrun=11),MAX(0,(_xll.xSPRDOPT(M174,($E174-'Pricing Inputs'!$X209*$D174),$CV174,0,($CQ174+IF(Smile=TRUE,VLOOKUP(MAX(-5,$H174-M174),Volsmile,2),0)),$CT174,$CU174,($A174-DateToday)+15,ABS(Option-2),0)-V174)),0))</f>
        <v xml:space="preserve"> </v>
      </c>
      <c r="AF174" s="351" t="str">
        <f>IF($A174="N/A"," ",IF(OR(Dayrun&lt;=2,Dayrun&gt;=10),IF(OffPeakEx=TRUE,MAX(0,(_xll.xSPRDOPT(N174,($E174-'Pricing Inputs'!$X209*$D174),$CV174,0,($CQ174+IF(Smile=TRUE,VLOOKUP(MAX(-5,$H174-N174),Volsmile,2),0)),$CT174,$CU174,($A174-DateToday)+15,ABS(Option-2),0)-W174)),0),0))</f>
        <v xml:space="preserve"> </v>
      </c>
      <c r="AG174" s="351" t="str">
        <f>IF($A174="N/A"," ",IF(OR(Dayrun=1,Dayrun=5,Dayrun=8,Dayrun=11),MAX(0,(_xll.xSPRDOPT(O174,($E174-'Pricing Inputs'!$X209*$D174),$CV174,0,($CQ174+IF(Smile=TRUE,VLOOKUP(MAX(-5,$H174-O174),Volsmile,2),0)),$CT174,$CU174,($A174-DateToday)+15,ABS(Option-2),0)-X174)),0))</f>
        <v xml:space="preserve"> </v>
      </c>
      <c r="AH174" s="351" t="str">
        <f>IF($A174="N/A"," ",IF(OR(Dayrun=1,Dayrun=8,Dayrun=11),MAX(0,(_xll.xSPRDOPT(P174,($E174-'Pricing Inputs'!$X209*$D174),$CV174,0,($CQ174+IF(Smile=TRUE,VLOOKUP(MAX(-5,$H174-P174),Volsmile,2),0)),$CT174,$CU174,($A174-DateToday)+15,ABS(Option-2),0)-Y174)),0))</f>
        <v xml:space="preserve"> </v>
      </c>
      <c r="AI174" s="351" t="str">
        <f>IF($A174="N/A"," ",IF(OR(Dayrun&lt;=2,Dayrun&gt;=11),IF(OffPeakEx=TRUE,MAX(0,(_xll.xSPRDOPT(Q174,($E174-'Pricing Inputs'!$X209*$D174),$CV174,0,($CQ174+IF(Smile=TRUE,VLOOKUP(MAX(-5,$H174-Q174),Volsmile,2),0)),$CT174,$CU174,($A174-DateToday)+15,ABS(Option-2),0)-Z174)),0),0))</f>
        <v xml:space="preserve"> </v>
      </c>
      <c r="AJ174" s="355" t="str">
        <f t="shared" si="238"/>
        <v xml:space="preserve"> </v>
      </c>
      <c r="AK174" s="356" t="str">
        <f t="shared" si="239"/>
        <v xml:space="preserve"> </v>
      </c>
      <c r="AL174" s="356" t="str">
        <f t="shared" si="240"/>
        <v xml:space="preserve"> </v>
      </c>
      <c r="AM174" s="356" t="str">
        <f t="shared" si="241"/>
        <v xml:space="preserve"> </v>
      </c>
      <c r="AN174" s="356" t="str">
        <f t="shared" si="242"/>
        <v xml:space="preserve"> </v>
      </c>
      <c r="AO174" s="356" t="str">
        <f t="shared" si="243"/>
        <v xml:space="preserve"> </v>
      </c>
      <c r="AP174" s="356" t="str">
        <f t="shared" si="244"/>
        <v xml:space="preserve"> </v>
      </c>
      <c r="AQ174" s="356" t="str">
        <f t="shared" si="245"/>
        <v xml:space="preserve"> </v>
      </c>
      <c r="AR174" s="357" t="str">
        <f t="shared" si="246"/>
        <v xml:space="preserve"> </v>
      </c>
      <c r="AS174" s="364" t="str">
        <f t="shared" si="247"/>
        <v xml:space="preserve"> </v>
      </c>
      <c r="AT174" s="364" t="str">
        <f t="shared" si="248"/>
        <v xml:space="preserve"> </v>
      </c>
      <c r="AU174" s="364" t="str">
        <f t="shared" si="249"/>
        <v xml:space="preserve"> </v>
      </c>
      <c r="AV174" s="364" t="str">
        <f t="shared" si="250"/>
        <v xml:space="preserve"> </v>
      </c>
      <c r="AW174" s="364" t="str">
        <f t="shared" si="251"/>
        <v xml:space="preserve"> </v>
      </c>
      <c r="AX174" s="364" t="str">
        <f t="shared" si="252"/>
        <v xml:space="preserve"> </v>
      </c>
      <c r="AY174" s="364" t="str">
        <f t="shared" si="253"/>
        <v xml:space="preserve"> </v>
      </c>
      <c r="AZ174" s="364" t="str">
        <f t="shared" si="254"/>
        <v xml:space="preserve"> </v>
      </c>
      <c r="BA174" s="365" t="str">
        <f t="shared" si="255"/>
        <v xml:space="preserve"> </v>
      </c>
      <c r="BB174" s="461" t="str">
        <f>IF($A174="N/A"," ",IF(Dayrun&gt;=3,(MAX(0,(_xll.xSPRDOPT(I174,($E174-'Pricing Inputs'!$X209*$D174),$CV174,0,($CN174+IF(Smile=TRUE,VLOOKUP(MAX(-5,$H174-I174),Volsmile,2),0)),$CT174,$CU174,($A174-DateToday)+15,ABS(Option-2),1)*DE174*8))),0))</f>
        <v xml:space="preserve"> </v>
      </c>
      <c r="BC174" s="460" t="str">
        <f>IF($A174="N/A"," ",IF(Dayrun&gt;=6,MAX(0,(_xll.xSPRDOPT(J174,($E174-'Pricing Inputs'!$X209*$D174),$CV174,0,($CN174+IF(Smile=TRUE,VLOOKUP(MAX(-5,$H174-J174),Volsmile,2),0)),$CT174,$CU174,($A174-DateToday)+15,ABS(Option-2),1)*DE174*8)),0))</f>
        <v xml:space="preserve"> </v>
      </c>
      <c r="BD174" s="460" t="str">
        <f>IF($A174="N/A"," ",IF(OR(Dayrun&lt;=2,Dayrun&gt;=9),IF(OffPeakEx=TRUE,MAX(0,(_xll.xSPRDOPT(K174,($E174-'Pricing Inputs'!$X209*$D174),$CV174,0,($CQ174+IF(Smile=TRUE,VLOOKUP(MAX(-5,$H174-K174),Volsmile,2),0)),$CT174,$CU174,($A174-DateToday)+15,ABS(Option-2),1)*DE174*8)),0),0))</f>
        <v xml:space="preserve"> </v>
      </c>
      <c r="BE174" s="460" t="str">
        <f>IF($A174="N/A"," ",IF(OR(Dayrun=1,Dayrun=4,Dayrun=5,Dayrun=7,Dayrun=8,Dayrun=10,Dayrun=11),MAX(0,(_xll.xSPRDOPT(L174,($E174-'Pricing Inputs'!$X209*$D174),$CV174,0,($CQ174+IF(Smile=TRUE,VLOOKUP(MAX(-5,$H174-L174),Volsmile,2),0)),$CT174,$CU174,($A174-DateToday)+15,ABS(Option-2),1)*DF174*8)),0))</f>
        <v xml:space="preserve"> </v>
      </c>
      <c r="BF174" s="460" t="str">
        <f>IF($A174="N/A"," ",IF(OR(Dayrun=1,Dayrun=7,Dayrun=8,Dayrun=10,Dayrun=11),MAX(0,(_xll.xSPRDOPT(M174,($E174-'Pricing Inputs'!$X209*$D174),$CV174,0,($CQ174+IF(Smile=TRUE,VLOOKUP(MAX(-5,$H174-M174),Volsmile,2),0)),$CT174,$CU174,($A174-DateToday)+15,ABS(Option-2),1)*DF174*8)),0))</f>
        <v xml:space="preserve"> </v>
      </c>
      <c r="BG174" s="460" t="str">
        <f>IF($A174="N/A"," ",IF(OR(Dayrun&lt;=2,Dayrun&gt;=10),IF(OffPeakEx=TRUE,MAX(0,(_xll.xSPRDOPT(N174,($E174-'Pricing Inputs'!$X209*$D174),$CV174,0,($CQ174+IF(Smile=TRUE,VLOOKUP(MAX(-5,$H174-N174),Volsmile,2),0)),$CT174,$CU174,($A174-DateToday)+15,ABS(Option-2),1)*DF174*8)),0),0))</f>
        <v xml:space="preserve"> </v>
      </c>
      <c r="BH174" s="460" t="str">
        <f>IF($A174="N/A"," ",IF(OR(Dayrun=1,Dayrun=5,Dayrun=8,Dayrun=11),MAX(0,(_xll.xSPRDOPT(O174,($E174-'Pricing Inputs'!$X209*$D174),$CV174,0,($CQ174+IF(Smile=TRUE,VLOOKUP(MAX(-5,$H174-O174),Volsmile,2),0)),$CT174,$CU174,($A174-DateToday)+15,ABS(Option-2),1)*DG174*8)),0))</f>
        <v xml:space="preserve"> </v>
      </c>
      <c r="BI174" s="460" t="str">
        <f>IF($A174="N/A"," ",IF(OR(Dayrun=1,Dayrun=8,Dayrun=11),MAX(0,(_xll.xSPRDOPT(P174,($E174-'Pricing Inputs'!$X209*$D174),$CV174,0,($CQ174+IF(Smile=TRUE,VLOOKUP(MAX(-5,$H174-P174),Volsmile,2),0)),$CT174,$CU174,($A174-DateToday)+15,ABS(Option-2),1)*DG174*8)),0))</f>
        <v xml:space="preserve"> </v>
      </c>
      <c r="BJ174" s="462" t="str">
        <f>IF($A174="N/A"," ",IF(OR(Dayrun&lt;=2,Dayrun&gt;=11),IF(OffPeakEx=TRUE,MAX(0,(_xll.xSPRDOPT(Q174,($E174-'Pricing Inputs'!$X209*$D174),$CV174,0,($CQ174+IF(Smile=TRUE,VLOOKUP(MAX(-5,$H174-Q174),Volsmile,2),0)),$CT174,$CU174,($A174-DateToday)+15,ABS(Option-2),1)*DG174*8)),0),0))</f>
        <v xml:space="preserve"> </v>
      </c>
      <c r="BK174" s="358" t="str">
        <f t="shared" si="182"/>
        <v xml:space="preserve"> </v>
      </c>
      <c r="BL174" s="359" t="str">
        <f t="shared" si="183"/>
        <v xml:space="preserve"> </v>
      </c>
      <c r="BM174" s="359" t="str">
        <f t="shared" si="184"/>
        <v xml:space="preserve"> </v>
      </c>
      <c r="BN174" s="359" t="str">
        <f t="shared" si="185"/>
        <v xml:space="preserve"> </v>
      </c>
      <c r="BO174" s="359" t="str">
        <f t="shared" si="186"/>
        <v xml:space="preserve"> </v>
      </c>
      <c r="BP174" s="359" t="str">
        <f t="shared" si="187"/>
        <v xml:space="preserve"> </v>
      </c>
      <c r="BQ174" s="359" t="str">
        <f t="shared" si="188"/>
        <v xml:space="preserve"> </v>
      </c>
      <c r="BR174" s="359" t="str">
        <f t="shared" si="189"/>
        <v xml:space="preserve"> </v>
      </c>
      <c r="BS174" s="360" t="str">
        <f t="shared" si="190"/>
        <v xml:space="preserve"> </v>
      </c>
      <c r="BT174" s="361" t="str">
        <f t="shared" si="191"/>
        <v xml:space="preserve"> </v>
      </c>
      <c r="BU174" s="362" t="str">
        <f t="shared" si="192"/>
        <v xml:space="preserve"> </v>
      </c>
      <c r="BV174" s="362" t="str">
        <f t="shared" si="193"/>
        <v xml:space="preserve"> </v>
      </c>
      <c r="BW174" s="362" t="str">
        <f t="shared" si="194"/>
        <v xml:space="preserve"> </v>
      </c>
      <c r="BX174" s="362" t="str">
        <f t="shared" si="195"/>
        <v xml:space="preserve"> </v>
      </c>
      <c r="BY174" s="362" t="str">
        <f t="shared" si="196"/>
        <v xml:space="preserve"> </v>
      </c>
      <c r="BZ174" s="362" t="str">
        <f t="shared" si="197"/>
        <v xml:space="preserve"> </v>
      </c>
      <c r="CA174" s="362" t="str">
        <f t="shared" si="198"/>
        <v xml:space="preserve"> </v>
      </c>
      <c r="CB174" s="363" t="str">
        <f t="shared" si="199"/>
        <v xml:space="preserve"> </v>
      </c>
      <c r="CC174" s="366" t="str">
        <f t="shared" si="200"/>
        <v xml:space="preserve"> </v>
      </c>
      <c r="CD174" s="367" t="str">
        <f t="shared" si="201"/>
        <v xml:space="preserve"> </v>
      </c>
      <c r="CE174" s="367" t="str">
        <f t="shared" si="202"/>
        <v xml:space="preserve"> </v>
      </c>
      <c r="CF174" s="367" t="str">
        <f t="shared" si="203"/>
        <v xml:space="preserve"> </v>
      </c>
      <c r="CG174" s="367" t="str">
        <f t="shared" si="204"/>
        <v xml:space="preserve"> </v>
      </c>
      <c r="CH174" s="367" t="str">
        <f t="shared" si="205"/>
        <v xml:space="preserve"> </v>
      </c>
      <c r="CI174" s="367" t="str">
        <f t="shared" si="206"/>
        <v xml:space="preserve"> </v>
      </c>
      <c r="CJ174" s="367" t="str">
        <f t="shared" si="207"/>
        <v xml:space="preserve"> </v>
      </c>
      <c r="CK174" s="368" t="str">
        <f t="shared" si="208"/>
        <v xml:space="preserve"> </v>
      </c>
      <c r="CL174" s="369" t="str">
        <f t="shared" si="209"/>
        <v xml:space="preserve"> </v>
      </c>
      <c r="CM174" s="370" t="str">
        <f t="shared" si="256"/>
        <v xml:space="preserve"> </v>
      </c>
      <c r="CN174" s="370" t="str">
        <f t="shared" si="257"/>
        <v xml:space="preserve"> </v>
      </c>
      <c r="CO174" s="370" t="str">
        <f t="shared" si="258"/>
        <v xml:space="preserve"> </v>
      </c>
      <c r="CP174" s="370" t="str">
        <f t="shared" si="259"/>
        <v xml:space="preserve"> </v>
      </c>
      <c r="CQ174" s="370" t="str">
        <f t="shared" si="260"/>
        <v xml:space="preserve"> </v>
      </c>
      <c r="CR174" s="370" t="str">
        <f t="shared" si="210"/>
        <v xml:space="preserve"> </v>
      </c>
      <c r="CS174" s="370" t="str">
        <f t="shared" si="211"/>
        <v xml:space="preserve"> </v>
      </c>
      <c r="CT174" s="370" t="str">
        <f t="shared" si="212"/>
        <v xml:space="preserve"> </v>
      </c>
      <c r="CU174" s="370" t="str">
        <f>IF($A174="N/A"," ",IF('Pricing Inputs'!$AR$23=TRUE,Inputs!$S$22,VLOOKUP($A174,CorrelationTable,2,FALSE)))</f>
        <v xml:space="preserve"> </v>
      </c>
      <c r="CV174" s="371" t="str">
        <f>IF($A174="N/A"," ",F174+G174+(D174*('Pricing Inputs'!X209)))</f>
        <v xml:space="preserve"> </v>
      </c>
      <c r="CW174" s="372" t="str">
        <f>IF($A174="N/A"," ",IF(PV=1,0,'Pricing Inputs'!Y209))</f>
        <v xml:space="preserve"> </v>
      </c>
      <c r="CX174" s="373" t="str">
        <f t="shared" si="213"/>
        <v xml:space="preserve"> </v>
      </c>
      <c r="CY174" s="417" t="str">
        <f>IF($A174="N/A"," ",(IF(MONTH(A174)&gt;=4,IF(MONTH(A174)&lt;=10,Inputs!$S$26,Inputs!$S$27),Inputs!$S$27))*$CX174)</f>
        <v xml:space="preserve"> </v>
      </c>
      <c r="CZ174" s="374" t="str">
        <f t="shared" si="261"/>
        <v xml:space="preserve"> </v>
      </c>
      <c r="DA174" s="446" t="str">
        <f t="shared" si="262"/>
        <v xml:space="preserve"> </v>
      </c>
      <c r="DB174" s="375" t="str">
        <f t="shared" si="263"/>
        <v xml:space="preserve"> </v>
      </c>
      <c r="DC174" s="375" t="str">
        <f t="shared" si="264"/>
        <v xml:space="preserve"> </v>
      </c>
      <c r="DD174" s="376" t="str">
        <f t="shared" si="265"/>
        <v xml:space="preserve"> </v>
      </c>
      <c r="DE174" s="377" t="str">
        <f t="shared" si="266"/>
        <v xml:space="preserve"> </v>
      </c>
      <c r="DF174" s="378" t="str">
        <f t="shared" si="267"/>
        <v xml:space="preserve"> </v>
      </c>
      <c r="DG174" s="379" t="str">
        <f t="shared" si="268"/>
        <v xml:space="preserve"> </v>
      </c>
      <c r="DH174" s="380" t="str">
        <f>IF($A174="N/A"," ",IF(Option=1,$D174*Inputs!$S$15*SUM(AS174:BA174),0))</f>
        <v xml:space="preserve"> </v>
      </c>
      <c r="DI174" s="381" t="str">
        <f>IF($A174="N/A"," ",IF(Option=1,$D174*Inputs!$S$16*SUM(AS174:BA174),0))</f>
        <v xml:space="preserve"> </v>
      </c>
      <c r="DJ174" s="463" t="str">
        <f t="shared" si="269"/>
        <v xml:space="preserve"> </v>
      </c>
      <c r="DK174" s="463" t="str">
        <f t="shared" si="270"/>
        <v xml:space="preserve"> </v>
      </c>
      <c r="DL174" s="463" t="str">
        <f t="shared" si="271"/>
        <v xml:space="preserve"> </v>
      </c>
      <c r="DM174" s="463" t="str">
        <f t="shared" si="272"/>
        <v xml:space="preserve"> </v>
      </c>
    </row>
    <row r="175" spans="1:117" x14ac:dyDescent="0.2">
      <c r="A175" s="343" t="str">
        <f>IF(A174="N/A","N/A",IF(EDATE(A174,1)&gt;Inputs!$S$5,"N/A",EDATE(A174,1)))</f>
        <v>N/A</v>
      </c>
      <c r="B175" s="344" t="str">
        <f t="shared" si="214"/>
        <v xml:space="preserve"> </v>
      </c>
      <c r="C175" s="345" t="str">
        <f t="shared" si="215"/>
        <v xml:space="preserve"> </v>
      </c>
      <c r="D175" s="346" t="str">
        <f t="shared" si="216"/>
        <v xml:space="preserve"> </v>
      </c>
      <c r="E175" s="347" t="str">
        <f t="shared" si="217"/>
        <v xml:space="preserve"> </v>
      </c>
      <c r="F175" s="348" t="str">
        <f t="shared" si="218"/>
        <v xml:space="preserve"> </v>
      </c>
      <c r="G175" s="348" t="str">
        <f>IF(A175="N/A"," ",Perstart/VLOOKUP(Dayrun,'Pricing Inputs'!$AQ$4:$AS$14,3)/(CY175/CX175))</f>
        <v xml:space="preserve"> </v>
      </c>
      <c r="H175" s="349" t="str">
        <f t="shared" si="219"/>
        <v xml:space="preserve"> </v>
      </c>
      <c r="I175" s="350" t="str">
        <f t="shared" si="220"/>
        <v xml:space="preserve"> </v>
      </c>
      <c r="J175" s="351" t="str">
        <f t="shared" si="221"/>
        <v xml:space="preserve"> </v>
      </c>
      <c r="K175" s="351" t="str">
        <f t="shared" si="222"/>
        <v xml:space="preserve"> </v>
      </c>
      <c r="L175" s="351" t="str">
        <f t="shared" si="223"/>
        <v xml:space="preserve"> </v>
      </c>
      <c r="M175" s="351" t="str">
        <f t="shared" si="224"/>
        <v xml:space="preserve"> </v>
      </c>
      <c r="N175" s="351" t="str">
        <f t="shared" si="225"/>
        <v xml:space="preserve"> </v>
      </c>
      <c r="O175" s="351" t="str">
        <f t="shared" si="226"/>
        <v xml:space="preserve"> </v>
      </c>
      <c r="P175" s="351" t="str">
        <f t="shared" si="227"/>
        <v xml:space="preserve"> </v>
      </c>
      <c r="Q175" s="352" t="str">
        <f t="shared" si="228"/>
        <v xml:space="preserve"> </v>
      </c>
      <c r="R175" s="353" t="str">
        <f t="shared" si="229"/>
        <v xml:space="preserve"> </v>
      </c>
      <c r="S175" s="347" t="str">
        <f t="shared" si="230"/>
        <v xml:space="preserve"> </v>
      </c>
      <c r="T175" s="347" t="str">
        <f t="shared" si="231"/>
        <v xml:space="preserve"> </v>
      </c>
      <c r="U175" s="347" t="str">
        <f t="shared" si="232"/>
        <v xml:space="preserve"> </v>
      </c>
      <c r="V175" s="347" t="str">
        <f t="shared" si="233"/>
        <v xml:space="preserve"> </v>
      </c>
      <c r="W175" s="347" t="str">
        <f t="shared" si="234"/>
        <v xml:space="preserve"> </v>
      </c>
      <c r="X175" s="347" t="str">
        <f t="shared" si="235"/>
        <v xml:space="preserve"> </v>
      </c>
      <c r="Y175" s="347" t="str">
        <f t="shared" si="236"/>
        <v xml:space="preserve"> </v>
      </c>
      <c r="Z175" s="354" t="str">
        <f t="shared" si="237"/>
        <v xml:space="preserve"> </v>
      </c>
      <c r="AA175" s="350" t="str">
        <f>IF($A175="N/A"," ",IF(Dayrun&gt;=3,(MAX(0,(_xll.xSPRDOPT(I175,($E175-'Pricing Inputs'!$X210*$D175),$CV175,0,($CN175+IF(Smile=TRUE,VLOOKUP(MAX(-5,$H175-I175),Volsmile,2),0)),$CT175,$CU175,($A175-DateToday)+15,ABS(Option-2),0)-R175))),0))</f>
        <v xml:space="preserve"> </v>
      </c>
      <c r="AB175" s="351" t="str">
        <f>IF($A175="N/A"," ",IF(Dayrun&gt;=6,MAX(0,(_xll.xSPRDOPT(J175,($E175-'Pricing Inputs'!$X210*$D175),$CV175,0,($CN175+IF(Smile=TRUE,VLOOKUP(MAX(-5,$H175-J175),Volsmile,2),0)),$CT175,$CU175,($A175-DateToday)+15,ABS(Option-2),0)-S175)),0))</f>
        <v xml:space="preserve"> </v>
      </c>
      <c r="AC175" s="351" t="str">
        <f>IF($A175="N/A"," ",IF(OR(Dayrun&lt;=2,Dayrun&gt;=9),IF(OffPeakEx=TRUE,MAX(0,(_xll.xSPRDOPT(K175,($E175-'Pricing Inputs'!$X210*$D175),$CV175,0,($CQ175+IF(Smile=TRUE,VLOOKUP(MAX(-5,$H175-K175),Volsmile,2),0)),$CT175,$CU175,($A175-DateToday)+15,ABS(Option-2),0)-T175)),0),0))</f>
        <v xml:space="preserve"> </v>
      </c>
      <c r="AD175" s="351" t="str">
        <f>IF($A175="N/A"," ",IF(OR(Dayrun=1,Dayrun=4,Dayrun=5,Dayrun=7,Dayrun=8,Dayrun=10,Dayrun=11),MAX(0,(_xll.xSPRDOPT(L175,($E175-'Pricing Inputs'!$X210*$D175),$CV175,0,($CQ175+IF(Smile=TRUE,VLOOKUP(MAX(-5,$H175-L175),Volsmile,2),0)),$CT175,$CU175,($A175-DateToday)+15,ABS(Option-2),0)-U175)),0))</f>
        <v xml:space="preserve"> </v>
      </c>
      <c r="AE175" s="351" t="str">
        <f>IF($A175="N/A"," ",IF(OR(Dayrun=1,Dayrun=7,Dayrun=8,Dayrun=10,Dayrun=11),MAX(0,(_xll.xSPRDOPT(M175,($E175-'Pricing Inputs'!$X210*$D175),$CV175,0,($CQ175+IF(Smile=TRUE,VLOOKUP(MAX(-5,$H175-M175),Volsmile,2),0)),$CT175,$CU175,($A175-DateToday)+15,ABS(Option-2),0)-V175)),0))</f>
        <v xml:space="preserve"> </v>
      </c>
      <c r="AF175" s="351" t="str">
        <f>IF($A175="N/A"," ",IF(OR(Dayrun&lt;=2,Dayrun&gt;=10),IF(OffPeakEx=TRUE,MAX(0,(_xll.xSPRDOPT(N175,($E175-'Pricing Inputs'!$X210*$D175),$CV175,0,($CQ175+IF(Smile=TRUE,VLOOKUP(MAX(-5,$H175-N175),Volsmile,2),0)),$CT175,$CU175,($A175-DateToday)+15,ABS(Option-2),0)-W175)),0),0))</f>
        <v xml:space="preserve"> </v>
      </c>
      <c r="AG175" s="351" t="str">
        <f>IF($A175="N/A"," ",IF(OR(Dayrun=1,Dayrun=5,Dayrun=8,Dayrun=11),MAX(0,(_xll.xSPRDOPT(O175,($E175-'Pricing Inputs'!$X210*$D175),$CV175,0,($CQ175+IF(Smile=TRUE,VLOOKUP(MAX(-5,$H175-O175),Volsmile,2),0)),$CT175,$CU175,($A175-DateToday)+15,ABS(Option-2),0)-X175)),0))</f>
        <v xml:space="preserve"> </v>
      </c>
      <c r="AH175" s="351" t="str">
        <f>IF($A175="N/A"," ",IF(OR(Dayrun=1,Dayrun=8,Dayrun=11),MAX(0,(_xll.xSPRDOPT(P175,($E175-'Pricing Inputs'!$X210*$D175),$CV175,0,($CQ175+IF(Smile=TRUE,VLOOKUP(MAX(-5,$H175-P175),Volsmile,2),0)),$CT175,$CU175,($A175-DateToday)+15,ABS(Option-2),0)-Y175)),0))</f>
        <v xml:space="preserve"> </v>
      </c>
      <c r="AI175" s="351" t="str">
        <f>IF($A175="N/A"," ",IF(OR(Dayrun&lt;=2,Dayrun&gt;=11),IF(OffPeakEx=TRUE,MAX(0,(_xll.xSPRDOPT(Q175,($E175-'Pricing Inputs'!$X210*$D175),$CV175,0,($CQ175+IF(Smile=TRUE,VLOOKUP(MAX(-5,$H175-Q175),Volsmile,2),0)),$CT175,$CU175,($A175-DateToday)+15,ABS(Option-2),0)-Z175)),0),0))</f>
        <v xml:space="preserve"> </v>
      </c>
      <c r="AJ175" s="355" t="str">
        <f t="shared" si="238"/>
        <v xml:space="preserve"> </v>
      </c>
      <c r="AK175" s="356" t="str">
        <f t="shared" si="239"/>
        <v xml:space="preserve"> </v>
      </c>
      <c r="AL175" s="356" t="str">
        <f t="shared" si="240"/>
        <v xml:space="preserve"> </v>
      </c>
      <c r="AM175" s="356" t="str">
        <f t="shared" si="241"/>
        <v xml:space="preserve"> </v>
      </c>
      <c r="AN175" s="356" t="str">
        <f t="shared" si="242"/>
        <v xml:space="preserve"> </v>
      </c>
      <c r="AO175" s="356" t="str">
        <f t="shared" si="243"/>
        <v xml:space="preserve"> </v>
      </c>
      <c r="AP175" s="356" t="str">
        <f t="shared" si="244"/>
        <v xml:space="preserve"> </v>
      </c>
      <c r="AQ175" s="356" t="str">
        <f t="shared" si="245"/>
        <v xml:space="preserve"> </v>
      </c>
      <c r="AR175" s="357" t="str">
        <f t="shared" si="246"/>
        <v xml:space="preserve"> </v>
      </c>
      <c r="AS175" s="364" t="str">
        <f t="shared" si="247"/>
        <v xml:space="preserve"> </v>
      </c>
      <c r="AT175" s="364" t="str">
        <f t="shared" si="248"/>
        <v xml:space="preserve"> </v>
      </c>
      <c r="AU175" s="364" t="str">
        <f t="shared" si="249"/>
        <v xml:space="preserve"> </v>
      </c>
      <c r="AV175" s="364" t="str">
        <f t="shared" si="250"/>
        <v xml:space="preserve"> </v>
      </c>
      <c r="AW175" s="364" t="str">
        <f t="shared" si="251"/>
        <v xml:space="preserve"> </v>
      </c>
      <c r="AX175" s="364" t="str">
        <f t="shared" si="252"/>
        <v xml:space="preserve"> </v>
      </c>
      <c r="AY175" s="364" t="str">
        <f t="shared" si="253"/>
        <v xml:space="preserve"> </v>
      </c>
      <c r="AZ175" s="364" t="str">
        <f t="shared" si="254"/>
        <v xml:space="preserve"> </v>
      </c>
      <c r="BA175" s="365" t="str">
        <f t="shared" si="255"/>
        <v xml:space="preserve"> </v>
      </c>
      <c r="BB175" s="461" t="str">
        <f>IF($A175="N/A"," ",IF(Dayrun&gt;=3,(MAX(0,(_xll.xSPRDOPT(I175,($E175-'Pricing Inputs'!$X210*$D175),$CV175,0,($CN175+IF(Smile=TRUE,VLOOKUP(MAX(-5,$H175-I175),Volsmile,2),0)),$CT175,$CU175,($A175-DateToday)+15,ABS(Option-2),1)*DE175*8))),0))</f>
        <v xml:space="preserve"> </v>
      </c>
      <c r="BC175" s="460" t="str">
        <f>IF($A175="N/A"," ",IF(Dayrun&gt;=6,MAX(0,(_xll.xSPRDOPT(J175,($E175-'Pricing Inputs'!$X210*$D175),$CV175,0,($CN175+IF(Smile=TRUE,VLOOKUP(MAX(-5,$H175-J175),Volsmile,2),0)),$CT175,$CU175,($A175-DateToday)+15,ABS(Option-2),1)*DE175*8)),0))</f>
        <v xml:space="preserve"> </v>
      </c>
      <c r="BD175" s="460" t="str">
        <f>IF($A175="N/A"," ",IF(OR(Dayrun&lt;=2,Dayrun&gt;=9),IF(OffPeakEx=TRUE,MAX(0,(_xll.xSPRDOPT(K175,($E175-'Pricing Inputs'!$X210*$D175),$CV175,0,($CQ175+IF(Smile=TRUE,VLOOKUP(MAX(-5,$H175-K175),Volsmile,2),0)),$CT175,$CU175,($A175-DateToday)+15,ABS(Option-2),1)*DE175*8)),0),0))</f>
        <v xml:space="preserve"> </v>
      </c>
      <c r="BE175" s="460" t="str">
        <f>IF($A175="N/A"," ",IF(OR(Dayrun=1,Dayrun=4,Dayrun=5,Dayrun=7,Dayrun=8,Dayrun=10,Dayrun=11),MAX(0,(_xll.xSPRDOPT(L175,($E175-'Pricing Inputs'!$X210*$D175),$CV175,0,($CQ175+IF(Smile=TRUE,VLOOKUP(MAX(-5,$H175-L175),Volsmile,2),0)),$CT175,$CU175,($A175-DateToday)+15,ABS(Option-2),1)*DF175*8)),0))</f>
        <v xml:space="preserve"> </v>
      </c>
      <c r="BF175" s="460" t="str">
        <f>IF($A175="N/A"," ",IF(OR(Dayrun=1,Dayrun=7,Dayrun=8,Dayrun=10,Dayrun=11),MAX(0,(_xll.xSPRDOPT(M175,($E175-'Pricing Inputs'!$X210*$D175),$CV175,0,($CQ175+IF(Smile=TRUE,VLOOKUP(MAX(-5,$H175-M175),Volsmile,2),0)),$CT175,$CU175,($A175-DateToday)+15,ABS(Option-2),1)*DF175*8)),0))</f>
        <v xml:space="preserve"> </v>
      </c>
      <c r="BG175" s="460" t="str">
        <f>IF($A175="N/A"," ",IF(OR(Dayrun&lt;=2,Dayrun&gt;=10),IF(OffPeakEx=TRUE,MAX(0,(_xll.xSPRDOPT(N175,($E175-'Pricing Inputs'!$X210*$D175),$CV175,0,($CQ175+IF(Smile=TRUE,VLOOKUP(MAX(-5,$H175-N175),Volsmile,2),0)),$CT175,$CU175,($A175-DateToday)+15,ABS(Option-2),1)*DF175*8)),0),0))</f>
        <v xml:space="preserve"> </v>
      </c>
      <c r="BH175" s="460" t="str">
        <f>IF($A175="N/A"," ",IF(OR(Dayrun=1,Dayrun=5,Dayrun=8,Dayrun=11),MAX(0,(_xll.xSPRDOPT(O175,($E175-'Pricing Inputs'!$X210*$D175),$CV175,0,($CQ175+IF(Smile=TRUE,VLOOKUP(MAX(-5,$H175-O175),Volsmile,2),0)),$CT175,$CU175,($A175-DateToday)+15,ABS(Option-2),1)*DG175*8)),0))</f>
        <v xml:space="preserve"> </v>
      </c>
      <c r="BI175" s="460" t="str">
        <f>IF($A175="N/A"," ",IF(OR(Dayrun=1,Dayrun=8,Dayrun=11),MAX(0,(_xll.xSPRDOPT(P175,($E175-'Pricing Inputs'!$X210*$D175),$CV175,0,($CQ175+IF(Smile=TRUE,VLOOKUP(MAX(-5,$H175-P175),Volsmile,2),0)),$CT175,$CU175,($A175-DateToday)+15,ABS(Option-2),1)*DG175*8)),0))</f>
        <v xml:space="preserve"> </v>
      </c>
      <c r="BJ175" s="462" t="str">
        <f>IF($A175="N/A"," ",IF(OR(Dayrun&lt;=2,Dayrun&gt;=11),IF(OffPeakEx=TRUE,MAX(0,(_xll.xSPRDOPT(Q175,($E175-'Pricing Inputs'!$X210*$D175),$CV175,0,($CQ175+IF(Smile=TRUE,VLOOKUP(MAX(-5,$H175-Q175),Volsmile,2),0)),$CT175,$CU175,($A175-DateToday)+15,ABS(Option-2),1)*DG175*8)),0),0))</f>
        <v xml:space="preserve"> </v>
      </c>
      <c r="BK175" s="358" t="str">
        <f t="shared" si="182"/>
        <v xml:space="preserve"> </v>
      </c>
      <c r="BL175" s="359" t="str">
        <f t="shared" si="183"/>
        <v xml:space="preserve"> </v>
      </c>
      <c r="BM175" s="359" t="str">
        <f t="shared" si="184"/>
        <v xml:space="preserve"> </v>
      </c>
      <c r="BN175" s="359" t="str">
        <f t="shared" si="185"/>
        <v xml:space="preserve"> </v>
      </c>
      <c r="BO175" s="359" t="str">
        <f t="shared" si="186"/>
        <v xml:space="preserve"> </v>
      </c>
      <c r="BP175" s="359" t="str">
        <f t="shared" si="187"/>
        <v xml:space="preserve"> </v>
      </c>
      <c r="BQ175" s="359" t="str">
        <f t="shared" si="188"/>
        <v xml:space="preserve"> </v>
      </c>
      <c r="BR175" s="359" t="str">
        <f t="shared" si="189"/>
        <v xml:space="preserve"> </v>
      </c>
      <c r="BS175" s="360" t="str">
        <f t="shared" si="190"/>
        <v xml:space="preserve"> </v>
      </c>
      <c r="BT175" s="361" t="str">
        <f t="shared" si="191"/>
        <v xml:space="preserve"> </v>
      </c>
      <c r="BU175" s="362" t="str">
        <f t="shared" si="192"/>
        <v xml:space="preserve"> </v>
      </c>
      <c r="BV175" s="362" t="str">
        <f t="shared" si="193"/>
        <v xml:space="preserve"> </v>
      </c>
      <c r="BW175" s="362" t="str">
        <f t="shared" si="194"/>
        <v xml:space="preserve"> </v>
      </c>
      <c r="BX175" s="362" t="str">
        <f t="shared" si="195"/>
        <v xml:space="preserve"> </v>
      </c>
      <c r="BY175" s="362" t="str">
        <f t="shared" si="196"/>
        <v xml:space="preserve"> </v>
      </c>
      <c r="BZ175" s="362" t="str">
        <f t="shared" si="197"/>
        <v xml:space="preserve"> </v>
      </c>
      <c r="CA175" s="362" t="str">
        <f t="shared" si="198"/>
        <v xml:space="preserve"> </v>
      </c>
      <c r="CB175" s="363" t="str">
        <f t="shared" si="199"/>
        <v xml:space="preserve"> </v>
      </c>
      <c r="CC175" s="366" t="str">
        <f t="shared" si="200"/>
        <v xml:space="preserve"> </v>
      </c>
      <c r="CD175" s="367" t="str">
        <f t="shared" si="201"/>
        <v xml:space="preserve"> </v>
      </c>
      <c r="CE175" s="367" t="str">
        <f t="shared" si="202"/>
        <v xml:space="preserve"> </v>
      </c>
      <c r="CF175" s="367" t="str">
        <f t="shared" si="203"/>
        <v xml:space="preserve"> </v>
      </c>
      <c r="CG175" s="367" t="str">
        <f t="shared" si="204"/>
        <v xml:space="preserve"> </v>
      </c>
      <c r="CH175" s="367" t="str">
        <f t="shared" si="205"/>
        <v xml:space="preserve"> </v>
      </c>
      <c r="CI175" s="367" t="str">
        <f t="shared" si="206"/>
        <v xml:space="preserve"> </v>
      </c>
      <c r="CJ175" s="367" t="str">
        <f t="shared" si="207"/>
        <v xml:space="preserve"> </v>
      </c>
      <c r="CK175" s="368" t="str">
        <f t="shared" si="208"/>
        <v xml:space="preserve"> </v>
      </c>
      <c r="CL175" s="369" t="str">
        <f t="shared" si="209"/>
        <v xml:space="preserve"> </v>
      </c>
      <c r="CM175" s="370" t="str">
        <f t="shared" si="256"/>
        <v xml:space="preserve"> </v>
      </c>
      <c r="CN175" s="370" t="str">
        <f t="shared" si="257"/>
        <v xml:space="preserve"> </v>
      </c>
      <c r="CO175" s="370" t="str">
        <f t="shared" si="258"/>
        <v xml:space="preserve"> </v>
      </c>
      <c r="CP175" s="370" t="str">
        <f t="shared" si="259"/>
        <v xml:space="preserve"> </v>
      </c>
      <c r="CQ175" s="370" t="str">
        <f t="shared" si="260"/>
        <v xml:space="preserve"> </v>
      </c>
      <c r="CR175" s="370" t="str">
        <f t="shared" si="210"/>
        <v xml:space="preserve"> </v>
      </c>
      <c r="CS175" s="370" t="str">
        <f t="shared" si="211"/>
        <v xml:space="preserve"> </v>
      </c>
      <c r="CT175" s="370" t="str">
        <f t="shared" si="212"/>
        <v xml:space="preserve"> </v>
      </c>
      <c r="CU175" s="370" t="str">
        <f>IF($A175="N/A"," ",IF('Pricing Inputs'!$AR$23=TRUE,Inputs!$S$22,VLOOKUP($A175,CorrelationTable,2,FALSE)))</f>
        <v xml:space="preserve"> </v>
      </c>
      <c r="CV175" s="371" t="str">
        <f>IF($A175="N/A"," ",F175+G175+(D175*('Pricing Inputs'!X210)))</f>
        <v xml:space="preserve"> </v>
      </c>
      <c r="CW175" s="372" t="str">
        <f>IF($A175="N/A"," ",IF(PV=1,0,'Pricing Inputs'!Y210))</f>
        <v xml:space="preserve"> </v>
      </c>
      <c r="CX175" s="373" t="str">
        <f t="shared" si="213"/>
        <v xml:space="preserve"> </v>
      </c>
      <c r="CY175" s="417" t="str">
        <f>IF($A175="N/A"," ",(IF(MONTH(A175)&gt;=4,IF(MONTH(A175)&lt;=10,Inputs!$S$26,Inputs!$S$27),Inputs!$S$27))*$CX175)</f>
        <v xml:space="preserve"> </v>
      </c>
      <c r="CZ175" s="374" t="str">
        <f t="shared" si="261"/>
        <v xml:space="preserve"> </v>
      </c>
      <c r="DA175" s="446" t="str">
        <f t="shared" si="262"/>
        <v xml:space="preserve"> </v>
      </c>
      <c r="DB175" s="375" t="str">
        <f t="shared" si="263"/>
        <v xml:space="preserve"> </v>
      </c>
      <c r="DC175" s="375" t="str">
        <f t="shared" si="264"/>
        <v xml:space="preserve"> </v>
      </c>
      <c r="DD175" s="376" t="str">
        <f t="shared" si="265"/>
        <v xml:space="preserve"> </v>
      </c>
      <c r="DE175" s="377" t="str">
        <f t="shared" si="266"/>
        <v xml:space="preserve"> </v>
      </c>
      <c r="DF175" s="378" t="str">
        <f t="shared" si="267"/>
        <v xml:space="preserve"> </v>
      </c>
      <c r="DG175" s="379" t="str">
        <f t="shared" si="268"/>
        <v xml:space="preserve"> </v>
      </c>
      <c r="DH175" s="380" t="str">
        <f>IF($A175="N/A"," ",IF(Option=1,$D175*Inputs!$S$15*SUM(AS175:BA175),0))</f>
        <v xml:space="preserve"> </v>
      </c>
      <c r="DI175" s="381" t="str">
        <f>IF($A175="N/A"," ",IF(Option=1,$D175*Inputs!$S$16*SUM(AS175:BA175),0))</f>
        <v xml:space="preserve"> </v>
      </c>
      <c r="DJ175" s="463" t="str">
        <f t="shared" si="269"/>
        <v xml:space="preserve"> </v>
      </c>
      <c r="DK175" s="463" t="str">
        <f t="shared" si="270"/>
        <v xml:space="preserve"> </v>
      </c>
      <c r="DL175" s="463" t="str">
        <f t="shared" si="271"/>
        <v xml:space="preserve"> </v>
      </c>
      <c r="DM175" s="463" t="str">
        <f t="shared" si="272"/>
        <v xml:space="preserve"> </v>
      </c>
    </row>
    <row r="176" spans="1:117" x14ac:dyDescent="0.2">
      <c r="A176" s="343" t="str">
        <f>IF(A175="N/A","N/A",IF(EDATE(A175,1)&gt;Inputs!$S$5,"N/A",EDATE(A175,1)))</f>
        <v>N/A</v>
      </c>
      <c r="B176" s="344" t="str">
        <f t="shared" si="214"/>
        <v xml:space="preserve"> </v>
      </c>
      <c r="C176" s="345" t="str">
        <f t="shared" si="215"/>
        <v xml:space="preserve"> </v>
      </c>
      <c r="D176" s="346" t="str">
        <f t="shared" si="216"/>
        <v xml:space="preserve"> </v>
      </c>
      <c r="E176" s="347" t="str">
        <f t="shared" si="217"/>
        <v xml:space="preserve"> </v>
      </c>
      <c r="F176" s="348" t="str">
        <f t="shared" si="218"/>
        <v xml:space="preserve"> </v>
      </c>
      <c r="G176" s="348" t="str">
        <f>IF(A176="N/A"," ",Perstart/VLOOKUP(Dayrun,'Pricing Inputs'!$AQ$4:$AS$14,3)/(CY176/CX176))</f>
        <v xml:space="preserve"> </v>
      </c>
      <c r="H176" s="349" t="str">
        <f t="shared" si="219"/>
        <v xml:space="preserve"> </v>
      </c>
      <c r="I176" s="350" t="str">
        <f t="shared" si="220"/>
        <v xml:space="preserve"> </v>
      </c>
      <c r="J176" s="351" t="str">
        <f t="shared" si="221"/>
        <v xml:space="preserve"> </v>
      </c>
      <c r="K176" s="351" t="str">
        <f t="shared" si="222"/>
        <v xml:space="preserve"> </v>
      </c>
      <c r="L176" s="351" t="str">
        <f t="shared" si="223"/>
        <v xml:space="preserve"> </v>
      </c>
      <c r="M176" s="351" t="str">
        <f t="shared" si="224"/>
        <v xml:space="preserve"> </v>
      </c>
      <c r="N176" s="351" t="str">
        <f t="shared" si="225"/>
        <v xml:space="preserve"> </v>
      </c>
      <c r="O176" s="351" t="str">
        <f t="shared" si="226"/>
        <v xml:space="preserve"> </v>
      </c>
      <c r="P176" s="351" t="str">
        <f t="shared" si="227"/>
        <v xml:space="preserve"> </v>
      </c>
      <c r="Q176" s="352" t="str">
        <f t="shared" si="228"/>
        <v xml:space="preserve"> </v>
      </c>
      <c r="R176" s="353" t="str">
        <f t="shared" si="229"/>
        <v xml:space="preserve"> </v>
      </c>
      <c r="S176" s="347" t="str">
        <f t="shared" si="230"/>
        <v xml:space="preserve"> </v>
      </c>
      <c r="T176" s="347" t="str">
        <f t="shared" si="231"/>
        <v xml:space="preserve"> </v>
      </c>
      <c r="U176" s="347" t="str">
        <f t="shared" si="232"/>
        <v xml:space="preserve"> </v>
      </c>
      <c r="V176" s="347" t="str">
        <f t="shared" si="233"/>
        <v xml:space="preserve"> </v>
      </c>
      <c r="W176" s="347" t="str">
        <f t="shared" si="234"/>
        <v xml:space="preserve"> </v>
      </c>
      <c r="X176" s="347" t="str">
        <f t="shared" si="235"/>
        <v xml:space="preserve"> </v>
      </c>
      <c r="Y176" s="347" t="str">
        <f t="shared" si="236"/>
        <v xml:space="preserve"> </v>
      </c>
      <c r="Z176" s="354" t="str">
        <f t="shared" si="237"/>
        <v xml:space="preserve"> </v>
      </c>
      <c r="AA176" s="350" t="str">
        <f>IF($A176="N/A"," ",IF(Dayrun&gt;=3,(MAX(0,(_xll.xSPRDOPT(I176,($E176-'Pricing Inputs'!$X211*$D176),$CV176,0,($CN176+IF(Smile=TRUE,VLOOKUP(MAX(-5,$H176-I176),Volsmile,2),0)),$CT176,$CU176,($A176-DateToday)+15,ABS(Option-2),0)-R176))),0))</f>
        <v xml:space="preserve"> </v>
      </c>
      <c r="AB176" s="351" t="str">
        <f>IF($A176="N/A"," ",IF(Dayrun&gt;=6,MAX(0,(_xll.xSPRDOPT(J176,($E176-'Pricing Inputs'!$X211*$D176),$CV176,0,($CN176+IF(Smile=TRUE,VLOOKUP(MAX(-5,$H176-J176),Volsmile,2),0)),$CT176,$CU176,($A176-DateToday)+15,ABS(Option-2),0)-S176)),0))</f>
        <v xml:space="preserve"> </v>
      </c>
      <c r="AC176" s="351" t="str">
        <f>IF($A176="N/A"," ",IF(OR(Dayrun&lt;=2,Dayrun&gt;=9),IF(OffPeakEx=TRUE,MAX(0,(_xll.xSPRDOPT(K176,($E176-'Pricing Inputs'!$X211*$D176),$CV176,0,($CQ176+IF(Smile=TRUE,VLOOKUP(MAX(-5,$H176-K176),Volsmile,2),0)),$CT176,$CU176,($A176-DateToday)+15,ABS(Option-2),0)-T176)),0),0))</f>
        <v xml:space="preserve"> </v>
      </c>
      <c r="AD176" s="351" t="str">
        <f>IF($A176="N/A"," ",IF(OR(Dayrun=1,Dayrun=4,Dayrun=5,Dayrun=7,Dayrun=8,Dayrun=10,Dayrun=11),MAX(0,(_xll.xSPRDOPT(L176,($E176-'Pricing Inputs'!$X211*$D176),$CV176,0,($CQ176+IF(Smile=TRUE,VLOOKUP(MAX(-5,$H176-L176),Volsmile,2),0)),$CT176,$CU176,($A176-DateToday)+15,ABS(Option-2),0)-U176)),0))</f>
        <v xml:space="preserve"> </v>
      </c>
      <c r="AE176" s="351" t="str">
        <f>IF($A176="N/A"," ",IF(OR(Dayrun=1,Dayrun=7,Dayrun=8,Dayrun=10,Dayrun=11),MAX(0,(_xll.xSPRDOPT(M176,($E176-'Pricing Inputs'!$X211*$D176),$CV176,0,($CQ176+IF(Smile=TRUE,VLOOKUP(MAX(-5,$H176-M176),Volsmile,2),0)),$CT176,$CU176,($A176-DateToday)+15,ABS(Option-2),0)-V176)),0))</f>
        <v xml:space="preserve"> </v>
      </c>
      <c r="AF176" s="351" t="str">
        <f>IF($A176="N/A"," ",IF(OR(Dayrun&lt;=2,Dayrun&gt;=10),IF(OffPeakEx=TRUE,MAX(0,(_xll.xSPRDOPT(N176,($E176-'Pricing Inputs'!$X211*$D176),$CV176,0,($CQ176+IF(Smile=TRUE,VLOOKUP(MAX(-5,$H176-N176),Volsmile,2),0)),$CT176,$CU176,($A176-DateToday)+15,ABS(Option-2),0)-W176)),0),0))</f>
        <v xml:space="preserve"> </v>
      </c>
      <c r="AG176" s="351" t="str">
        <f>IF($A176="N/A"," ",IF(OR(Dayrun=1,Dayrun=5,Dayrun=8,Dayrun=11),MAX(0,(_xll.xSPRDOPT(O176,($E176-'Pricing Inputs'!$X211*$D176),$CV176,0,($CQ176+IF(Smile=TRUE,VLOOKUP(MAX(-5,$H176-O176),Volsmile,2),0)),$CT176,$CU176,($A176-DateToday)+15,ABS(Option-2),0)-X176)),0))</f>
        <v xml:space="preserve"> </v>
      </c>
      <c r="AH176" s="351" t="str">
        <f>IF($A176="N/A"," ",IF(OR(Dayrun=1,Dayrun=8,Dayrun=11),MAX(0,(_xll.xSPRDOPT(P176,($E176-'Pricing Inputs'!$X211*$D176),$CV176,0,($CQ176+IF(Smile=TRUE,VLOOKUP(MAX(-5,$H176-P176),Volsmile,2),0)),$CT176,$CU176,($A176-DateToday)+15,ABS(Option-2),0)-Y176)),0))</f>
        <v xml:space="preserve"> </v>
      </c>
      <c r="AI176" s="351" t="str">
        <f>IF($A176="N/A"," ",IF(OR(Dayrun&lt;=2,Dayrun&gt;=11),IF(OffPeakEx=TRUE,MAX(0,(_xll.xSPRDOPT(Q176,($E176-'Pricing Inputs'!$X211*$D176),$CV176,0,($CQ176+IF(Smile=TRUE,VLOOKUP(MAX(-5,$H176-Q176),Volsmile,2),0)),$CT176,$CU176,($A176-DateToday)+15,ABS(Option-2),0)-Z176)),0),0))</f>
        <v xml:space="preserve"> </v>
      </c>
      <c r="AJ176" s="355" t="str">
        <f t="shared" si="238"/>
        <v xml:space="preserve"> </v>
      </c>
      <c r="AK176" s="356" t="str">
        <f t="shared" si="239"/>
        <v xml:space="preserve"> </v>
      </c>
      <c r="AL176" s="356" t="str">
        <f t="shared" si="240"/>
        <v xml:space="preserve"> </v>
      </c>
      <c r="AM176" s="356" t="str">
        <f t="shared" si="241"/>
        <v xml:space="preserve"> </v>
      </c>
      <c r="AN176" s="356" t="str">
        <f t="shared" si="242"/>
        <v xml:space="preserve"> </v>
      </c>
      <c r="AO176" s="356" t="str">
        <f t="shared" si="243"/>
        <v xml:space="preserve"> </v>
      </c>
      <c r="AP176" s="356" t="str">
        <f t="shared" si="244"/>
        <v xml:space="preserve"> </v>
      </c>
      <c r="AQ176" s="356" t="str">
        <f t="shared" si="245"/>
        <v xml:space="preserve"> </v>
      </c>
      <c r="AR176" s="357" t="str">
        <f t="shared" si="246"/>
        <v xml:space="preserve"> </v>
      </c>
      <c r="AS176" s="364" t="str">
        <f t="shared" si="247"/>
        <v xml:space="preserve"> </v>
      </c>
      <c r="AT176" s="364" t="str">
        <f t="shared" si="248"/>
        <v xml:space="preserve"> </v>
      </c>
      <c r="AU176" s="364" t="str">
        <f t="shared" si="249"/>
        <v xml:space="preserve"> </v>
      </c>
      <c r="AV176" s="364" t="str">
        <f t="shared" si="250"/>
        <v xml:space="preserve"> </v>
      </c>
      <c r="AW176" s="364" t="str">
        <f t="shared" si="251"/>
        <v xml:space="preserve"> </v>
      </c>
      <c r="AX176" s="364" t="str">
        <f t="shared" si="252"/>
        <v xml:space="preserve"> </v>
      </c>
      <c r="AY176" s="364" t="str">
        <f t="shared" si="253"/>
        <v xml:space="preserve"> </v>
      </c>
      <c r="AZ176" s="364" t="str">
        <f t="shared" si="254"/>
        <v xml:space="preserve"> </v>
      </c>
      <c r="BA176" s="365" t="str">
        <f t="shared" si="255"/>
        <v xml:space="preserve"> </v>
      </c>
      <c r="BB176" s="461" t="str">
        <f>IF($A176="N/A"," ",IF(Dayrun&gt;=3,(MAX(0,(_xll.xSPRDOPT(I176,($E176-'Pricing Inputs'!$X211*$D176),$CV176,0,($CN176+IF(Smile=TRUE,VLOOKUP(MAX(-5,$H176-I176),Volsmile,2),0)),$CT176,$CU176,($A176-DateToday)+15,ABS(Option-2),1)*DE176*8))),0))</f>
        <v xml:space="preserve"> </v>
      </c>
      <c r="BC176" s="460" t="str">
        <f>IF($A176="N/A"," ",IF(Dayrun&gt;=6,MAX(0,(_xll.xSPRDOPT(J176,($E176-'Pricing Inputs'!$X211*$D176),$CV176,0,($CN176+IF(Smile=TRUE,VLOOKUP(MAX(-5,$H176-J176),Volsmile,2),0)),$CT176,$CU176,($A176-DateToday)+15,ABS(Option-2),1)*DE176*8)),0))</f>
        <v xml:space="preserve"> </v>
      </c>
      <c r="BD176" s="460" t="str">
        <f>IF($A176="N/A"," ",IF(OR(Dayrun&lt;=2,Dayrun&gt;=9),IF(OffPeakEx=TRUE,MAX(0,(_xll.xSPRDOPT(K176,($E176-'Pricing Inputs'!$X211*$D176),$CV176,0,($CQ176+IF(Smile=TRUE,VLOOKUP(MAX(-5,$H176-K176),Volsmile,2),0)),$CT176,$CU176,($A176-DateToday)+15,ABS(Option-2),1)*DE176*8)),0),0))</f>
        <v xml:space="preserve"> </v>
      </c>
      <c r="BE176" s="460" t="str">
        <f>IF($A176="N/A"," ",IF(OR(Dayrun=1,Dayrun=4,Dayrun=5,Dayrun=7,Dayrun=8,Dayrun=10,Dayrun=11),MAX(0,(_xll.xSPRDOPT(L176,($E176-'Pricing Inputs'!$X211*$D176),$CV176,0,($CQ176+IF(Smile=TRUE,VLOOKUP(MAX(-5,$H176-L176),Volsmile,2),0)),$CT176,$CU176,($A176-DateToday)+15,ABS(Option-2),1)*DF176*8)),0))</f>
        <v xml:space="preserve"> </v>
      </c>
      <c r="BF176" s="460" t="str">
        <f>IF($A176="N/A"," ",IF(OR(Dayrun=1,Dayrun=7,Dayrun=8,Dayrun=10,Dayrun=11),MAX(0,(_xll.xSPRDOPT(M176,($E176-'Pricing Inputs'!$X211*$D176),$CV176,0,($CQ176+IF(Smile=TRUE,VLOOKUP(MAX(-5,$H176-M176),Volsmile,2),0)),$CT176,$CU176,($A176-DateToday)+15,ABS(Option-2),1)*DF176*8)),0))</f>
        <v xml:space="preserve"> </v>
      </c>
      <c r="BG176" s="460" t="str">
        <f>IF($A176="N/A"," ",IF(OR(Dayrun&lt;=2,Dayrun&gt;=10),IF(OffPeakEx=TRUE,MAX(0,(_xll.xSPRDOPT(N176,($E176-'Pricing Inputs'!$X211*$D176),$CV176,0,($CQ176+IF(Smile=TRUE,VLOOKUP(MAX(-5,$H176-N176),Volsmile,2),0)),$CT176,$CU176,($A176-DateToday)+15,ABS(Option-2),1)*DF176*8)),0),0))</f>
        <v xml:space="preserve"> </v>
      </c>
      <c r="BH176" s="460" t="str">
        <f>IF($A176="N/A"," ",IF(OR(Dayrun=1,Dayrun=5,Dayrun=8,Dayrun=11),MAX(0,(_xll.xSPRDOPT(O176,($E176-'Pricing Inputs'!$X211*$D176),$CV176,0,($CQ176+IF(Smile=TRUE,VLOOKUP(MAX(-5,$H176-O176),Volsmile,2),0)),$CT176,$CU176,($A176-DateToday)+15,ABS(Option-2),1)*DG176*8)),0))</f>
        <v xml:space="preserve"> </v>
      </c>
      <c r="BI176" s="460" t="str">
        <f>IF($A176="N/A"," ",IF(OR(Dayrun=1,Dayrun=8,Dayrun=11),MAX(0,(_xll.xSPRDOPT(P176,($E176-'Pricing Inputs'!$X211*$D176),$CV176,0,($CQ176+IF(Smile=TRUE,VLOOKUP(MAX(-5,$H176-P176),Volsmile,2),0)),$CT176,$CU176,($A176-DateToday)+15,ABS(Option-2),1)*DG176*8)),0))</f>
        <v xml:space="preserve"> </v>
      </c>
      <c r="BJ176" s="462" t="str">
        <f>IF($A176="N/A"," ",IF(OR(Dayrun&lt;=2,Dayrun&gt;=11),IF(OffPeakEx=TRUE,MAX(0,(_xll.xSPRDOPT(Q176,($E176-'Pricing Inputs'!$X211*$D176),$CV176,0,($CQ176+IF(Smile=TRUE,VLOOKUP(MAX(-5,$H176-Q176),Volsmile,2),0)),$CT176,$CU176,($A176-DateToday)+15,ABS(Option-2),1)*DG176*8)),0),0))</f>
        <v xml:space="preserve"> </v>
      </c>
      <c r="BK176" s="358" t="str">
        <f t="shared" si="182"/>
        <v xml:space="preserve"> </v>
      </c>
      <c r="BL176" s="359" t="str">
        <f t="shared" si="183"/>
        <v xml:space="preserve"> </v>
      </c>
      <c r="BM176" s="359" t="str">
        <f t="shared" si="184"/>
        <v xml:space="preserve"> </v>
      </c>
      <c r="BN176" s="359" t="str">
        <f t="shared" si="185"/>
        <v xml:space="preserve"> </v>
      </c>
      <c r="BO176" s="359" t="str">
        <f t="shared" si="186"/>
        <v xml:space="preserve"> </v>
      </c>
      <c r="BP176" s="359" t="str">
        <f t="shared" si="187"/>
        <v xml:space="preserve"> </v>
      </c>
      <c r="BQ176" s="359" t="str">
        <f t="shared" si="188"/>
        <v xml:space="preserve"> </v>
      </c>
      <c r="BR176" s="359" t="str">
        <f t="shared" si="189"/>
        <v xml:space="preserve"> </v>
      </c>
      <c r="BS176" s="360" t="str">
        <f t="shared" si="190"/>
        <v xml:space="preserve"> </v>
      </c>
      <c r="BT176" s="361" t="str">
        <f t="shared" si="191"/>
        <v xml:space="preserve"> </v>
      </c>
      <c r="BU176" s="362" t="str">
        <f t="shared" si="192"/>
        <v xml:space="preserve"> </v>
      </c>
      <c r="BV176" s="362" t="str">
        <f t="shared" si="193"/>
        <v xml:space="preserve"> </v>
      </c>
      <c r="BW176" s="362" t="str">
        <f t="shared" si="194"/>
        <v xml:space="preserve"> </v>
      </c>
      <c r="BX176" s="362" t="str">
        <f t="shared" si="195"/>
        <v xml:space="preserve"> </v>
      </c>
      <c r="BY176" s="362" t="str">
        <f t="shared" si="196"/>
        <v xml:space="preserve"> </v>
      </c>
      <c r="BZ176" s="362" t="str">
        <f t="shared" si="197"/>
        <v xml:space="preserve"> </v>
      </c>
      <c r="CA176" s="362" t="str">
        <f t="shared" si="198"/>
        <v xml:space="preserve"> </v>
      </c>
      <c r="CB176" s="363" t="str">
        <f t="shared" si="199"/>
        <v xml:space="preserve"> </v>
      </c>
      <c r="CC176" s="366" t="str">
        <f t="shared" si="200"/>
        <v xml:space="preserve"> </v>
      </c>
      <c r="CD176" s="367" t="str">
        <f t="shared" si="201"/>
        <v xml:space="preserve"> </v>
      </c>
      <c r="CE176" s="367" t="str">
        <f t="shared" si="202"/>
        <v xml:space="preserve"> </v>
      </c>
      <c r="CF176" s="367" t="str">
        <f t="shared" si="203"/>
        <v xml:space="preserve"> </v>
      </c>
      <c r="CG176" s="367" t="str">
        <f t="shared" si="204"/>
        <v xml:space="preserve"> </v>
      </c>
      <c r="CH176" s="367" t="str">
        <f t="shared" si="205"/>
        <v xml:space="preserve"> </v>
      </c>
      <c r="CI176" s="367" t="str">
        <f t="shared" si="206"/>
        <v xml:space="preserve"> </v>
      </c>
      <c r="CJ176" s="367" t="str">
        <f t="shared" si="207"/>
        <v xml:space="preserve"> </v>
      </c>
      <c r="CK176" s="368" t="str">
        <f t="shared" si="208"/>
        <v xml:space="preserve"> </v>
      </c>
      <c r="CL176" s="369" t="str">
        <f t="shared" si="209"/>
        <v xml:space="preserve"> </v>
      </c>
      <c r="CM176" s="370" t="str">
        <f t="shared" si="256"/>
        <v xml:space="preserve"> </v>
      </c>
      <c r="CN176" s="370" t="str">
        <f t="shared" si="257"/>
        <v xml:space="preserve"> </v>
      </c>
      <c r="CO176" s="370" t="str">
        <f t="shared" si="258"/>
        <v xml:space="preserve"> </v>
      </c>
      <c r="CP176" s="370" t="str">
        <f t="shared" si="259"/>
        <v xml:space="preserve"> </v>
      </c>
      <c r="CQ176" s="370" t="str">
        <f t="shared" si="260"/>
        <v xml:space="preserve"> </v>
      </c>
      <c r="CR176" s="370" t="str">
        <f t="shared" si="210"/>
        <v xml:space="preserve"> </v>
      </c>
      <c r="CS176" s="370" t="str">
        <f t="shared" si="211"/>
        <v xml:space="preserve"> </v>
      </c>
      <c r="CT176" s="370" t="str">
        <f t="shared" si="212"/>
        <v xml:space="preserve"> </v>
      </c>
      <c r="CU176" s="370" t="str">
        <f>IF($A176="N/A"," ",IF('Pricing Inputs'!$AR$23=TRUE,Inputs!$S$22,VLOOKUP($A176,CorrelationTable,2,FALSE)))</f>
        <v xml:space="preserve"> </v>
      </c>
      <c r="CV176" s="371" t="str">
        <f>IF($A176="N/A"," ",F176+G176+(D176*('Pricing Inputs'!X211)))</f>
        <v xml:space="preserve"> </v>
      </c>
      <c r="CW176" s="372" t="str">
        <f>IF($A176="N/A"," ",IF(PV=1,0,'Pricing Inputs'!Y211))</f>
        <v xml:space="preserve"> </v>
      </c>
      <c r="CX176" s="373" t="str">
        <f t="shared" si="213"/>
        <v xml:space="preserve"> </v>
      </c>
      <c r="CY176" s="417" t="str">
        <f>IF($A176="N/A"," ",(IF(MONTH(A176)&gt;=4,IF(MONTH(A176)&lt;=10,Inputs!$S$26,Inputs!$S$27),Inputs!$S$27))*$CX176)</f>
        <v xml:space="preserve"> </v>
      </c>
      <c r="CZ176" s="374" t="str">
        <f t="shared" si="261"/>
        <v xml:space="preserve"> </v>
      </c>
      <c r="DA176" s="446" t="str">
        <f t="shared" si="262"/>
        <v xml:space="preserve"> </v>
      </c>
      <c r="DB176" s="375" t="str">
        <f t="shared" si="263"/>
        <v xml:space="preserve"> </v>
      </c>
      <c r="DC176" s="375" t="str">
        <f t="shared" si="264"/>
        <v xml:space="preserve"> </v>
      </c>
      <c r="DD176" s="376" t="str">
        <f t="shared" si="265"/>
        <v xml:space="preserve"> </v>
      </c>
      <c r="DE176" s="377" t="str">
        <f t="shared" si="266"/>
        <v xml:space="preserve"> </v>
      </c>
      <c r="DF176" s="378" t="str">
        <f t="shared" si="267"/>
        <v xml:space="preserve"> </v>
      </c>
      <c r="DG176" s="379" t="str">
        <f t="shared" si="268"/>
        <v xml:space="preserve"> </v>
      </c>
      <c r="DH176" s="380" t="str">
        <f>IF($A176="N/A"," ",IF(Option=1,$D176*Inputs!$S$15*SUM(AS176:BA176),0))</f>
        <v xml:space="preserve"> </v>
      </c>
      <c r="DI176" s="381" t="str">
        <f>IF($A176="N/A"," ",IF(Option=1,$D176*Inputs!$S$16*SUM(AS176:BA176),0))</f>
        <v xml:space="preserve"> </v>
      </c>
      <c r="DJ176" s="463" t="str">
        <f t="shared" si="269"/>
        <v xml:space="preserve"> </v>
      </c>
      <c r="DK176" s="463" t="str">
        <f t="shared" si="270"/>
        <v xml:space="preserve"> </v>
      </c>
      <c r="DL176" s="463" t="str">
        <f t="shared" si="271"/>
        <v xml:space="preserve"> </v>
      </c>
      <c r="DM176" s="463" t="str">
        <f t="shared" si="272"/>
        <v xml:space="preserve"> </v>
      </c>
    </row>
    <row r="177" spans="1:117" x14ac:dyDescent="0.2">
      <c r="A177" s="343" t="str">
        <f>IF(A176="N/A","N/A",IF(EDATE(A176,1)&gt;Inputs!$S$5,"N/A",EDATE(A176,1)))</f>
        <v>N/A</v>
      </c>
      <c r="B177" s="344" t="str">
        <f t="shared" si="214"/>
        <v xml:space="preserve"> </v>
      </c>
      <c r="C177" s="345" t="str">
        <f t="shared" si="215"/>
        <v xml:space="preserve"> </v>
      </c>
      <c r="D177" s="346" t="str">
        <f t="shared" si="216"/>
        <v xml:space="preserve"> </v>
      </c>
      <c r="E177" s="347" t="str">
        <f t="shared" si="217"/>
        <v xml:space="preserve"> </v>
      </c>
      <c r="F177" s="348" t="str">
        <f t="shared" si="218"/>
        <v xml:space="preserve"> </v>
      </c>
      <c r="G177" s="348" t="str">
        <f>IF(A177="N/A"," ",Perstart/VLOOKUP(Dayrun,'Pricing Inputs'!$AQ$4:$AS$14,3)/(CY177/CX177))</f>
        <v xml:space="preserve"> </v>
      </c>
      <c r="H177" s="349" t="str">
        <f t="shared" si="219"/>
        <v xml:space="preserve"> </v>
      </c>
      <c r="I177" s="350" t="str">
        <f t="shared" si="220"/>
        <v xml:space="preserve"> </v>
      </c>
      <c r="J177" s="351" t="str">
        <f t="shared" si="221"/>
        <v xml:space="preserve"> </v>
      </c>
      <c r="K177" s="351" t="str">
        <f t="shared" si="222"/>
        <v xml:space="preserve"> </v>
      </c>
      <c r="L177" s="351" t="str">
        <f t="shared" si="223"/>
        <v xml:space="preserve"> </v>
      </c>
      <c r="M177" s="351" t="str">
        <f t="shared" si="224"/>
        <v xml:space="preserve"> </v>
      </c>
      <c r="N177" s="351" t="str">
        <f t="shared" si="225"/>
        <v xml:space="preserve"> </v>
      </c>
      <c r="O177" s="351" t="str">
        <f t="shared" si="226"/>
        <v xml:space="preserve"> </v>
      </c>
      <c r="P177" s="351" t="str">
        <f t="shared" si="227"/>
        <v xml:space="preserve"> </v>
      </c>
      <c r="Q177" s="352" t="str">
        <f t="shared" si="228"/>
        <v xml:space="preserve"> </v>
      </c>
      <c r="R177" s="353" t="str">
        <f t="shared" si="229"/>
        <v xml:space="preserve"> </v>
      </c>
      <c r="S177" s="347" t="str">
        <f t="shared" si="230"/>
        <v xml:space="preserve"> </v>
      </c>
      <c r="T177" s="347" t="str">
        <f t="shared" si="231"/>
        <v xml:space="preserve"> </v>
      </c>
      <c r="U177" s="347" t="str">
        <f t="shared" si="232"/>
        <v xml:space="preserve"> </v>
      </c>
      <c r="V177" s="347" t="str">
        <f t="shared" si="233"/>
        <v xml:space="preserve"> </v>
      </c>
      <c r="W177" s="347" t="str">
        <f t="shared" si="234"/>
        <v xml:space="preserve"> </v>
      </c>
      <c r="X177" s="347" t="str">
        <f t="shared" si="235"/>
        <v xml:space="preserve"> </v>
      </c>
      <c r="Y177" s="347" t="str">
        <f t="shared" si="236"/>
        <v xml:space="preserve"> </v>
      </c>
      <c r="Z177" s="354" t="str">
        <f t="shared" si="237"/>
        <v xml:space="preserve"> </v>
      </c>
      <c r="AA177" s="350" t="str">
        <f>IF($A177="N/A"," ",IF(Dayrun&gt;=3,(MAX(0,(_xll.xSPRDOPT(I177,($E177-'Pricing Inputs'!$X212*$D177),$CV177,0,($CN177+IF(Smile=TRUE,VLOOKUP(MAX(-5,$H177-I177),Volsmile,2),0)),$CT177,$CU177,($A177-DateToday)+15,ABS(Option-2),0)-R177))),0))</f>
        <v xml:space="preserve"> </v>
      </c>
      <c r="AB177" s="351" t="str">
        <f>IF($A177="N/A"," ",IF(Dayrun&gt;=6,MAX(0,(_xll.xSPRDOPT(J177,($E177-'Pricing Inputs'!$X212*$D177),$CV177,0,($CN177+IF(Smile=TRUE,VLOOKUP(MAX(-5,$H177-J177),Volsmile,2),0)),$CT177,$CU177,($A177-DateToday)+15,ABS(Option-2),0)-S177)),0))</f>
        <v xml:space="preserve"> </v>
      </c>
      <c r="AC177" s="351" t="str">
        <f>IF($A177="N/A"," ",IF(OR(Dayrun&lt;=2,Dayrun&gt;=9),IF(OffPeakEx=TRUE,MAX(0,(_xll.xSPRDOPT(K177,($E177-'Pricing Inputs'!$X212*$D177),$CV177,0,($CQ177+IF(Smile=TRUE,VLOOKUP(MAX(-5,$H177-K177),Volsmile,2),0)),$CT177,$CU177,($A177-DateToday)+15,ABS(Option-2),0)-T177)),0),0))</f>
        <v xml:space="preserve"> </v>
      </c>
      <c r="AD177" s="351" t="str">
        <f>IF($A177="N/A"," ",IF(OR(Dayrun=1,Dayrun=4,Dayrun=5,Dayrun=7,Dayrun=8,Dayrun=10,Dayrun=11),MAX(0,(_xll.xSPRDOPT(L177,($E177-'Pricing Inputs'!$X212*$D177),$CV177,0,($CQ177+IF(Smile=TRUE,VLOOKUP(MAX(-5,$H177-L177),Volsmile,2),0)),$CT177,$CU177,($A177-DateToday)+15,ABS(Option-2),0)-U177)),0))</f>
        <v xml:space="preserve"> </v>
      </c>
      <c r="AE177" s="351" t="str">
        <f>IF($A177="N/A"," ",IF(OR(Dayrun=1,Dayrun=7,Dayrun=8,Dayrun=10,Dayrun=11),MAX(0,(_xll.xSPRDOPT(M177,($E177-'Pricing Inputs'!$X212*$D177),$CV177,0,($CQ177+IF(Smile=TRUE,VLOOKUP(MAX(-5,$H177-M177),Volsmile,2),0)),$CT177,$CU177,($A177-DateToday)+15,ABS(Option-2),0)-V177)),0))</f>
        <v xml:space="preserve"> </v>
      </c>
      <c r="AF177" s="351" t="str">
        <f>IF($A177="N/A"," ",IF(OR(Dayrun&lt;=2,Dayrun&gt;=10),IF(OffPeakEx=TRUE,MAX(0,(_xll.xSPRDOPT(N177,($E177-'Pricing Inputs'!$X212*$D177),$CV177,0,($CQ177+IF(Smile=TRUE,VLOOKUP(MAX(-5,$H177-N177),Volsmile,2),0)),$CT177,$CU177,($A177-DateToday)+15,ABS(Option-2),0)-W177)),0),0))</f>
        <v xml:space="preserve"> </v>
      </c>
      <c r="AG177" s="351" t="str">
        <f>IF($A177="N/A"," ",IF(OR(Dayrun=1,Dayrun=5,Dayrun=8,Dayrun=11),MAX(0,(_xll.xSPRDOPT(O177,($E177-'Pricing Inputs'!$X212*$D177),$CV177,0,($CQ177+IF(Smile=TRUE,VLOOKUP(MAX(-5,$H177-O177),Volsmile,2),0)),$CT177,$CU177,($A177-DateToday)+15,ABS(Option-2),0)-X177)),0))</f>
        <v xml:space="preserve"> </v>
      </c>
      <c r="AH177" s="351" t="str">
        <f>IF($A177="N/A"," ",IF(OR(Dayrun=1,Dayrun=8,Dayrun=11),MAX(0,(_xll.xSPRDOPT(P177,($E177-'Pricing Inputs'!$X212*$D177),$CV177,0,($CQ177+IF(Smile=TRUE,VLOOKUP(MAX(-5,$H177-P177),Volsmile,2),0)),$CT177,$CU177,($A177-DateToday)+15,ABS(Option-2),0)-Y177)),0))</f>
        <v xml:space="preserve"> </v>
      </c>
      <c r="AI177" s="351" t="str">
        <f>IF($A177="N/A"," ",IF(OR(Dayrun&lt;=2,Dayrun&gt;=11),IF(OffPeakEx=TRUE,MAX(0,(_xll.xSPRDOPT(Q177,($E177-'Pricing Inputs'!$X212*$D177),$CV177,0,($CQ177+IF(Smile=TRUE,VLOOKUP(MAX(-5,$H177-Q177),Volsmile,2),0)),$CT177,$CU177,($A177-DateToday)+15,ABS(Option-2),0)-Z177)),0),0))</f>
        <v xml:space="preserve"> </v>
      </c>
      <c r="AJ177" s="355" t="str">
        <f t="shared" si="238"/>
        <v xml:space="preserve"> </v>
      </c>
      <c r="AK177" s="356" t="str">
        <f t="shared" si="239"/>
        <v xml:space="preserve"> </v>
      </c>
      <c r="AL177" s="356" t="str">
        <f t="shared" si="240"/>
        <v xml:space="preserve"> </v>
      </c>
      <c r="AM177" s="356" t="str">
        <f t="shared" si="241"/>
        <v xml:space="preserve"> </v>
      </c>
      <c r="AN177" s="356" t="str">
        <f t="shared" si="242"/>
        <v xml:space="preserve"> </v>
      </c>
      <c r="AO177" s="356" t="str">
        <f t="shared" si="243"/>
        <v xml:space="preserve"> </v>
      </c>
      <c r="AP177" s="356" t="str">
        <f t="shared" si="244"/>
        <v xml:space="preserve"> </v>
      </c>
      <c r="AQ177" s="356" t="str">
        <f t="shared" si="245"/>
        <v xml:space="preserve"> </v>
      </c>
      <c r="AR177" s="357" t="str">
        <f t="shared" si="246"/>
        <v xml:space="preserve"> </v>
      </c>
      <c r="AS177" s="364" t="str">
        <f t="shared" si="247"/>
        <v xml:space="preserve"> </v>
      </c>
      <c r="AT177" s="364" t="str">
        <f t="shared" si="248"/>
        <v xml:space="preserve"> </v>
      </c>
      <c r="AU177" s="364" t="str">
        <f t="shared" si="249"/>
        <v xml:space="preserve"> </v>
      </c>
      <c r="AV177" s="364" t="str">
        <f t="shared" si="250"/>
        <v xml:space="preserve"> </v>
      </c>
      <c r="AW177" s="364" t="str">
        <f t="shared" si="251"/>
        <v xml:space="preserve"> </v>
      </c>
      <c r="AX177" s="364" t="str">
        <f t="shared" si="252"/>
        <v xml:space="preserve"> </v>
      </c>
      <c r="AY177" s="364" t="str">
        <f t="shared" si="253"/>
        <v xml:space="preserve"> </v>
      </c>
      <c r="AZ177" s="364" t="str">
        <f t="shared" si="254"/>
        <v xml:space="preserve"> </v>
      </c>
      <c r="BA177" s="365" t="str">
        <f t="shared" si="255"/>
        <v xml:space="preserve"> </v>
      </c>
      <c r="BB177" s="461" t="str">
        <f>IF($A177="N/A"," ",IF(Dayrun&gt;=3,(MAX(0,(_xll.xSPRDOPT(I177,($E177-'Pricing Inputs'!$X212*$D177),$CV177,0,($CN177+IF(Smile=TRUE,VLOOKUP(MAX(-5,$H177-I177),Volsmile,2),0)),$CT177,$CU177,($A177-DateToday)+15,ABS(Option-2),1)*DE177*8))),0))</f>
        <v xml:space="preserve"> </v>
      </c>
      <c r="BC177" s="460" t="str">
        <f>IF($A177="N/A"," ",IF(Dayrun&gt;=6,MAX(0,(_xll.xSPRDOPT(J177,($E177-'Pricing Inputs'!$X212*$D177),$CV177,0,($CN177+IF(Smile=TRUE,VLOOKUP(MAX(-5,$H177-J177),Volsmile,2),0)),$CT177,$CU177,($A177-DateToday)+15,ABS(Option-2),1)*DE177*8)),0))</f>
        <v xml:space="preserve"> </v>
      </c>
      <c r="BD177" s="460" t="str">
        <f>IF($A177="N/A"," ",IF(OR(Dayrun&lt;=2,Dayrun&gt;=9),IF(OffPeakEx=TRUE,MAX(0,(_xll.xSPRDOPT(K177,($E177-'Pricing Inputs'!$X212*$D177),$CV177,0,($CQ177+IF(Smile=TRUE,VLOOKUP(MAX(-5,$H177-K177),Volsmile,2),0)),$CT177,$CU177,($A177-DateToday)+15,ABS(Option-2),1)*DE177*8)),0),0))</f>
        <v xml:space="preserve"> </v>
      </c>
      <c r="BE177" s="460" t="str">
        <f>IF($A177="N/A"," ",IF(OR(Dayrun=1,Dayrun=4,Dayrun=5,Dayrun=7,Dayrun=8,Dayrun=10,Dayrun=11),MAX(0,(_xll.xSPRDOPT(L177,($E177-'Pricing Inputs'!$X212*$D177),$CV177,0,($CQ177+IF(Smile=TRUE,VLOOKUP(MAX(-5,$H177-L177),Volsmile,2),0)),$CT177,$CU177,($A177-DateToday)+15,ABS(Option-2),1)*DF177*8)),0))</f>
        <v xml:space="preserve"> </v>
      </c>
      <c r="BF177" s="460" t="str">
        <f>IF($A177="N/A"," ",IF(OR(Dayrun=1,Dayrun=7,Dayrun=8,Dayrun=10,Dayrun=11),MAX(0,(_xll.xSPRDOPT(M177,($E177-'Pricing Inputs'!$X212*$D177),$CV177,0,($CQ177+IF(Smile=TRUE,VLOOKUP(MAX(-5,$H177-M177),Volsmile,2),0)),$CT177,$CU177,($A177-DateToday)+15,ABS(Option-2),1)*DF177*8)),0))</f>
        <v xml:space="preserve"> </v>
      </c>
      <c r="BG177" s="460" t="str">
        <f>IF($A177="N/A"," ",IF(OR(Dayrun&lt;=2,Dayrun&gt;=10),IF(OffPeakEx=TRUE,MAX(0,(_xll.xSPRDOPT(N177,($E177-'Pricing Inputs'!$X212*$D177),$CV177,0,($CQ177+IF(Smile=TRUE,VLOOKUP(MAX(-5,$H177-N177),Volsmile,2),0)),$CT177,$CU177,($A177-DateToday)+15,ABS(Option-2),1)*DF177*8)),0),0))</f>
        <v xml:space="preserve"> </v>
      </c>
      <c r="BH177" s="460" t="str">
        <f>IF($A177="N/A"," ",IF(OR(Dayrun=1,Dayrun=5,Dayrun=8,Dayrun=11),MAX(0,(_xll.xSPRDOPT(O177,($E177-'Pricing Inputs'!$X212*$D177),$CV177,0,($CQ177+IF(Smile=TRUE,VLOOKUP(MAX(-5,$H177-O177),Volsmile,2),0)),$CT177,$CU177,($A177-DateToday)+15,ABS(Option-2),1)*DG177*8)),0))</f>
        <v xml:space="preserve"> </v>
      </c>
      <c r="BI177" s="460" t="str">
        <f>IF($A177="N/A"," ",IF(OR(Dayrun=1,Dayrun=8,Dayrun=11),MAX(0,(_xll.xSPRDOPT(P177,($E177-'Pricing Inputs'!$X212*$D177),$CV177,0,($CQ177+IF(Smile=TRUE,VLOOKUP(MAX(-5,$H177-P177),Volsmile,2),0)),$CT177,$CU177,($A177-DateToday)+15,ABS(Option-2),1)*DG177*8)),0))</f>
        <v xml:space="preserve"> </v>
      </c>
      <c r="BJ177" s="462" t="str">
        <f>IF($A177="N/A"," ",IF(OR(Dayrun&lt;=2,Dayrun&gt;=11),IF(OffPeakEx=TRUE,MAX(0,(_xll.xSPRDOPT(Q177,($E177-'Pricing Inputs'!$X212*$D177),$CV177,0,($CQ177+IF(Smile=TRUE,VLOOKUP(MAX(-5,$H177-Q177),Volsmile,2),0)),$CT177,$CU177,($A177-DateToday)+15,ABS(Option-2),1)*DG177*8)),0),0))</f>
        <v xml:space="preserve"> </v>
      </c>
      <c r="BK177" s="358" t="str">
        <f t="shared" si="182"/>
        <v xml:space="preserve"> </v>
      </c>
      <c r="BL177" s="359" t="str">
        <f t="shared" si="183"/>
        <v xml:space="preserve"> </v>
      </c>
      <c r="BM177" s="359" t="str">
        <f t="shared" si="184"/>
        <v xml:space="preserve"> </v>
      </c>
      <c r="BN177" s="359" t="str">
        <f t="shared" si="185"/>
        <v xml:space="preserve"> </v>
      </c>
      <c r="BO177" s="359" t="str">
        <f t="shared" si="186"/>
        <v xml:space="preserve"> </v>
      </c>
      <c r="BP177" s="359" t="str">
        <f t="shared" si="187"/>
        <v xml:space="preserve"> </v>
      </c>
      <c r="BQ177" s="359" t="str">
        <f t="shared" si="188"/>
        <v xml:space="preserve"> </v>
      </c>
      <c r="BR177" s="359" t="str">
        <f t="shared" si="189"/>
        <v xml:space="preserve"> </v>
      </c>
      <c r="BS177" s="360" t="str">
        <f t="shared" si="190"/>
        <v xml:space="preserve"> </v>
      </c>
      <c r="BT177" s="361" t="str">
        <f t="shared" si="191"/>
        <v xml:space="preserve"> </v>
      </c>
      <c r="BU177" s="362" t="str">
        <f t="shared" si="192"/>
        <v xml:space="preserve"> </v>
      </c>
      <c r="BV177" s="362" t="str">
        <f t="shared" si="193"/>
        <v xml:space="preserve"> </v>
      </c>
      <c r="BW177" s="362" t="str">
        <f t="shared" si="194"/>
        <v xml:space="preserve"> </v>
      </c>
      <c r="BX177" s="362" t="str">
        <f t="shared" si="195"/>
        <v xml:space="preserve"> </v>
      </c>
      <c r="BY177" s="362" t="str">
        <f t="shared" si="196"/>
        <v xml:space="preserve"> </v>
      </c>
      <c r="BZ177" s="362" t="str">
        <f t="shared" si="197"/>
        <v xml:space="preserve"> </v>
      </c>
      <c r="CA177" s="362" t="str">
        <f t="shared" si="198"/>
        <v xml:space="preserve"> </v>
      </c>
      <c r="CB177" s="363" t="str">
        <f t="shared" si="199"/>
        <v xml:space="preserve"> </v>
      </c>
      <c r="CC177" s="366" t="str">
        <f t="shared" si="200"/>
        <v xml:space="preserve"> </v>
      </c>
      <c r="CD177" s="367" t="str">
        <f t="shared" si="201"/>
        <v xml:space="preserve"> </v>
      </c>
      <c r="CE177" s="367" t="str">
        <f t="shared" si="202"/>
        <v xml:space="preserve"> </v>
      </c>
      <c r="CF177" s="367" t="str">
        <f t="shared" si="203"/>
        <v xml:space="preserve"> </v>
      </c>
      <c r="CG177" s="367" t="str">
        <f t="shared" si="204"/>
        <v xml:space="preserve"> </v>
      </c>
      <c r="CH177" s="367" t="str">
        <f t="shared" si="205"/>
        <v xml:space="preserve"> </v>
      </c>
      <c r="CI177" s="367" t="str">
        <f t="shared" si="206"/>
        <v xml:space="preserve"> </v>
      </c>
      <c r="CJ177" s="367" t="str">
        <f t="shared" si="207"/>
        <v xml:space="preserve"> </v>
      </c>
      <c r="CK177" s="368" t="str">
        <f t="shared" si="208"/>
        <v xml:space="preserve"> </v>
      </c>
      <c r="CL177" s="369" t="str">
        <f t="shared" si="209"/>
        <v xml:space="preserve"> </v>
      </c>
      <c r="CM177" s="370" t="str">
        <f t="shared" si="256"/>
        <v xml:space="preserve"> </v>
      </c>
      <c r="CN177" s="370" t="str">
        <f t="shared" si="257"/>
        <v xml:space="preserve"> </v>
      </c>
      <c r="CO177" s="370" t="str">
        <f t="shared" si="258"/>
        <v xml:space="preserve"> </v>
      </c>
      <c r="CP177" s="370" t="str">
        <f t="shared" si="259"/>
        <v xml:space="preserve"> </v>
      </c>
      <c r="CQ177" s="370" t="str">
        <f t="shared" si="260"/>
        <v xml:space="preserve"> </v>
      </c>
      <c r="CR177" s="370" t="str">
        <f t="shared" si="210"/>
        <v xml:space="preserve"> </v>
      </c>
      <c r="CS177" s="370" t="str">
        <f t="shared" si="211"/>
        <v xml:space="preserve"> </v>
      </c>
      <c r="CT177" s="370" t="str">
        <f t="shared" si="212"/>
        <v xml:space="preserve"> </v>
      </c>
      <c r="CU177" s="370" t="str">
        <f>IF($A177="N/A"," ",IF('Pricing Inputs'!$AR$23=TRUE,Inputs!$S$22,VLOOKUP($A177,CorrelationTable,2,FALSE)))</f>
        <v xml:space="preserve"> </v>
      </c>
      <c r="CV177" s="371" t="str">
        <f>IF($A177="N/A"," ",F177+G177+(D177*('Pricing Inputs'!X212)))</f>
        <v xml:space="preserve"> </v>
      </c>
      <c r="CW177" s="372" t="str">
        <f>IF($A177="N/A"," ",IF(PV=1,0,'Pricing Inputs'!Y212))</f>
        <v xml:space="preserve"> </v>
      </c>
      <c r="CX177" s="373" t="str">
        <f t="shared" si="213"/>
        <v xml:space="preserve"> </v>
      </c>
      <c r="CY177" s="417" t="str">
        <f>IF($A177="N/A"," ",(IF(MONTH(A177)&gt;=4,IF(MONTH(A177)&lt;=10,Inputs!$S$26,Inputs!$S$27),Inputs!$S$27))*$CX177)</f>
        <v xml:space="preserve"> </v>
      </c>
      <c r="CZ177" s="374" t="str">
        <f t="shared" si="261"/>
        <v xml:space="preserve"> </v>
      </c>
      <c r="DA177" s="446" t="str">
        <f t="shared" si="262"/>
        <v xml:space="preserve"> </v>
      </c>
      <c r="DB177" s="375" t="str">
        <f t="shared" si="263"/>
        <v xml:space="preserve"> </v>
      </c>
      <c r="DC177" s="375" t="str">
        <f t="shared" si="264"/>
        <v xml:space="preserve"> </v>
      </c>
      <c r="DD177" s="376" t="str">
        <f t="shared" si="265"/>
        <v xml:space="preserve"> </v>
      </c>
      <c r="DE177" s="377" t="str">
        <f t="shared" si="266"/>
        <v xml:space="preserve"> </v>
      </c>
      <c r="DF177" s="378" t="str">
        <f t="shared" si="267"/>
        <v xml:space="preserve"> </v>
      </c>
      <c r="DG177" s="379" t="str">
        <f t="shared" si="268"/>
        <v xml:space="preserve"> </v>
      </c>
      <c r="DH177" s="380" t="str">
        <f>IF($A177="N/A"," ",IF(Option=1,$D177*Inputs!$S$15*SUM(AS177:BA177),0))</f>
        <v xml:space="preserve"> </v>
      </c>
      <c r="DI177" s="381" t="str">
        <f>IF($A177="N/A"," ",IF(Option=1,$D177*Inputs!$S$16*SUM(AS177:BA177),0))</f>
        <v xml:space="preserve"> </v>
      </c>
      <c r="DJ177" s="463" t="str">
        <f t="shared" si="269"/>
        <v xml:space="preserve"> </v>
      </c>
      <c r="DK177" s="463" t="str">
        <f t="shared" si="270"/>
        <v xml:space="preserve"> </v>
      </c>
      <c r="DL177" s="463" t="str">
        <f t="shared" si="271"/>
        <v xml:space="preserve"> </v>
      </c>
      <c r="DM177" s="463" t="str">
        <f t="shared" si="272"/>
        <v xml:space="preserve"> </v>
      </c>
    </row>
    <row r="178" spans="1:117" x14ac:dyDescent="0.2">
      <c r="A178" s="343" t="str">
        <f>IF(A177="N/A","N/A",IF(EDATE(A177,1)&gt;Inputs!$S$5,"N/A",EDATE(A177,1)))</f>
        <v>N/A</v>
      </c>
      <c r="B178" s="344" t="str">
        <f t="shared" si="214"/>
        <v xml:space="preserve"> </v>
      </c>
      <c r="C178" s="345" t="str">
        <f t="shared" si="215"/>
        <v xml:space="preserve"> </v>
      </c>
      <c r="D178" s="346" t="str">
        <f t="shared" si="216"/>
        <v xml:space="preserve"> </v>
      </c>
      <c r="E178" s="347" t="str">
        <f t="shared" si="217"/>
        <v xml:space="preserve"> </v>
      </c>
      <c r="F178" s="348" t="str">
        <f t="shared" si="218"/>
        <v xml:space="preserve"> </v>
      </c>
      <c r="G178" s="348" t="str">
        <f>IF(A178="N/A"," ",Perstart/VLOOKUP(Dayrun,'Pricing Inputs'!$AQ$4:$AS$14,3)/(CY178/CX178))</f>
        <v xml:space="preserve"> </v>
      </c>
      <c r="H178" s="349" t="str">
        <f t="shared" si="219"/>
        <v xml:space="preserve"> </v>
      </c>
      <c r="I178" s="350" t="str">
        <f t="shared" si="220"/>
        <v xml:space="preserve"> </v>
      </c>
      <c r="J178" s="351" t="str">
        <f t="shared" si="221"/>
        <v xml:space="preserve"> </v>
      </c>
      <c r="K178" s="351" t="str">
        <f t="shared" si="222"/>
        <v xml:space="preserve"> </v>
      </c>
      <c r="L178" s="351" t="str">
        <f t="shared" si="223"/>
        <v xml:space="preserve"> </v>
      </c>
      <c r="M178" s="351" t="str">
        <f t="shared" si="224"/>
        <v xml:space="preserve"> </v>
      </c>
      <c r="N178" s="351" t="str">
        <f t="shared" si="225"/>
        <v xml:space="preserve"> </v>
      </c>
      <c r="O178" s="351" t="str">
        <f t="shared" si="226"/>
        <v xml:space="preserve"> </v>
      </c>
      <c r="P178" s="351" t="str">
        <f t="shared" si="227"/>
        <v xml:space="preserve"> </v>
      </c>
      <c r="Q178" s="352" t="str">
        <f t="shared" si="228"/>
        <v xml:space="preserve"> </v>
      </c>
      <c r="R178" s="353" t="str">
        <f t="shared" si="229"/>
        <v xml:space="preserve"> </v>
      </c>
      <c r="S178" s="347" t="str">
        <f t="shared" si="230"/>
        <v xml:space="preserve"> </v>
      </c>
      <c r="T178" s="347" t="str">
        <f t="shared" si="231"/>
        <v xml:space="preserve"> </v>
      </c>
      <c r="U178" s="347" t="str">
        <f t="shared" si="232"/>
        <v xml:space="preserve"> </v>
      </c>
      <c r="V178" s="347" t="str">
        <f t="shared" si="233"/>
        <v xml:space="preserve"> </v>
      </c>
      <c r="W178" s="347" t="str">
        <f t="shared" si="234"/>
        <v xml:space="preserve"> </v>
      </c>
      <c r="X178" s="347" t="str">
        <f t="shared" si="235"/>
        <v xml:space="preserve"> </v>
      </c>
      <c r="Y178" s="347" t="str">
        <f t="shared" si="236"/>
        <v xml:space="preserve"> </v>
      </c>
      <c r="Z178" s="354" t="str">
        <f t="shared" si="237"/>
        <v xml:space="preserve"> </v>
      </c>
      <c r="AA178" s="350" t="str">
        <f>IF($A178="N/A"," ",IF(Dayrun&gt;=3,(MAX(0,(_xll.xSPRDOPT(I178,($E178-'Pricing Inputs'!$X213*$D178),$CV178,0,($CN178+IF(Smile=TRUE,VLOOKUP(MAX(-5,$H178-I178),Volsmile,2),0)),$CT178,$CU178,($A178-DateToday)+15,ABS(Option-2),0)-R178))),0))</f>
        <v xml:space="preserve"> </v>
      </c>
      <c r="AB178" s="351" t="str">
        <f>IF($A178="N/A"," ",IF(Dayrun&gt;=6,MAX(0,(_xll.xSPRDOPT(J178,($E178-'Pricing Inputs'!$X213*$D178),$CV178,0,($CN178+IF(Smile=TRUE,VLOOKUP(MAX(-5,$H178-J178),Volsmile,2),0)),$CT178,$CU178,($A178-DateToday)+15,ABS(Option-2),0)-S178)),0))</f>
        <v xml:space="preserve"> </v>
      </c>
      <c r="AC178" s="351" t="str">
        <f>IF($A178="N/A"," ",IF(OR(Dayrun&lt;=2,Dayrun&gt;=9),IF(OffPeakEx=TRUE,MAX(0,(_xll.xSPRDOPT(K178,($E178-'Pricing Inputs'!$X213*$D178),$CV178,0,($CQ178+IF(Smile=TRUE,VLOOKUP(MAX(-5,$H178-K178),Volsmile,2),0)),$CT178,$CU178,($A178-DateToday)+15,ABS(Option-2),0)-T178)),0),0))</f>
        <v xml:space="preserve"> </v>
      </c>
      <c r="AD178" s="351" t="str">
        <f>IF($A178="N/A"," ",IF(OR(Dayrun=1,Dayrun=4,Dayrun=5,Dayrun=7,Dayrun=8,Dayrun=10,Dayrun=11),MAX(0,(_xll.xSPRDOPT(L178,($E178-'Pricing Inputs'!$X213*$D178),$CV178,0,($CQ178+IF(Smile=TRUE,VLOOKUP(MAX(-5,$H178-L178),Volsmile,2),0)),$CT178,$CU178,($A178-DateToday)+15,ABS(Option-2),0)-U178)),0))</f>
        <v xml:space="preserve"> </v>
      </c>
      <c r="AE178" s="351" t="str">
        <f>IF($A178="N/A"," ",IF(OR(Dayrun=1,Dayrun=7,Dayrun=8,Dayrun=10,Dayrun=11),MAX(0,(_xll.xSPRDOPT(M178,($E178-'Pricing Inputs'!$X213*$D178),$CV178,0,($CQ178+IF(Smile=TRUE,VLOOKUP(MAX(-5,$H178-M178),Volsmile,2),0)),$CT178,$CU178,($A178-DateToday)+15,ABS(Option-2),0)-V178)),0))</f>
        <v xml:space="preserve"> </v>
      </c>
      <c r="AF178" s="351" t="str">
        <f>IF($A178="N/A"," ",IF(OR(Dayrun&lt;=2,Dayrun&gt;=10),IF(OffPeakEx=TRUE,MAX(0,(_xll.xSPRDOPT(N178,($E178-'Pricing Inputs'!$X213*$D178),$CV178,0,($CQ178+IF(Smile=TRUE,VLOOKUP(MAX(-5,$H178-N178),Volsmile,2),0)),$CT178,$CU178,($A178-DateToday)+15,ABS(Option-2),0)-W178)),0),0))</f>
        <v xml:space="preserve"> </v>
      </c>
      <c r="AG178" s="351" t="str">
        <f>IF($A178="N/A"," ",IF(OR(Dayrun=1,Dayrun=5,Dayrun=8,Dayrun=11),MAX(0,(_xll.xSPRDOPT(O178,($E178-'Pricing Inputs'!$X213*$D178),$CV178,0,($CQ178+IF(Smile=TRUE,VLOOKUP(MAX(-5,$H178-O178),Volsmile,2),0)),$CT178,$CU178,($A178-DateToday)+15,ABS(Option-2),0)-X178)),0))</f>
        <v xml:space="preserve"> </v>
      </c>
      <c r="AH178" s="351" t="str">
        <f>IF($A178="N/A"," ",IF(OR(Dayrun=1,Dayrun=8,Dayrun=11),MAX(0,(_xll.xSPRDOPT(P178,($E178-'Pricing Inputs'!$X213*$D178),$CV178,0,($CQ178+IF(Smile=TRUE,VLOOKUP(MAX(-5,$H178-P178),Volsmile,2),0)),$CT178,$CU178,($A178-DateToday)+15,ABS(Option-2),0)-Y178)),0))</f>
        <v xml:space="preserve"> </v>
      </c>
      <c r="AI178" s="351" t="str">
        <f>IF($A178="N/A"," ",IF(OR(Dayrun&lt;=2,Dayrun&gt;=11),IF(OffPeakEx=TRUE,MAX(0,(_xll.xSPRDOPT(Q178,($E178-'Pricing Inputs'!$X213*$D178),$CV178,0,($CQ178+IF(Smile=TRUE,VLOOKUP(MAX(-5,$H178-Q178),Volsmile,2),0)),$CT178,$CU178,($A178-DateToday)+15,ABS(Option-2),0)-Z178)),0),0))</f>
        <v xml:space="preserve"> </v>
      </c>
      <c r="AJ178" s="355" t="str">
        <f t="shared" si="238"/>
        <v xml:space="preserve"> </v>
      </c>
      <c r="AK178" s="356" t="str">
        <f t="shared" si="239"/>
        <v xml:space="preserve"> </v>
      </c>
      <c r="AL178" s="356" t="str">
        <f t="shared" si="240"/>
        <v xml:space="preserve"> </v>
      </c>
      <c r="AM178" s="356" t="str">
        <f t="shared" si="241"/>
        <v xml:space="preserve"> </v>
      </c>
      <c r="AN178" s="356" t="str">
        <f t="shared" si="242"/>
        <v xml:space="preserve"> </v>
      </c>
      <c r="AO178" s="356" t="str">
        <f t="shared" si="243"/>
        <v xml:space="preserve"> </v>
      </c>
      <c r="AP178" s="356" t="str">
        <f t="shared" si="244"/>
        <v xml:space="preserve"> </v>
      </c>
      <c r="AQ178" s="356" t="str">
        <f t="shared" si="245"/>
        <v xml:space="preserve"> </v>
      </c>
      <c r="AR178" s="357" t="str">
        <f t="shared" si="246"/>
        <v xml:space="preserve"> </v>
      </c>
      <c r="AS178" s="364" t="str">
        <f t="shared" si="247"/>
        <v xml:space="preserve"> </v>
      </c>
      <c r="AT178" s="364" t="str">
        <f t="shared" si="248"/>
        <v xml:space="preserve"> </v>
      </c>
      <c r="AU178" s="364" t="str">
        <f t="shared" si="249"/>
        <v xml:space="preserve"> </v>
      </c>
      <c r="AV178" s="364" t="str">
        <f t="shared" si="250"/>
        <v xml:space="preserve"> </v>
      </c>
      <c r="AW178" s="364" t="str">
        <f t="shared" si="251"/>
        <v xml:space="preserve"> </v>
      </c>
      <c r="AX178" s="364" t="str">
        <f t="shared" si="252"/>
        <v xml:space="preserve"> </v>
      </c>
      <c r="AY178" s="364" t="str">
        <f t="shared" si="253"/>
        <v xml:space="preserve"> </v>
      </c>
      <c r="AZ178" s="364" t="str">
        <f t="shared" si="254"/>
        <v xml:space="preserve"> </v>
      </c>
      <c r="BA178" s="365" t="str">
        <f t="shared" si="255"/>
        <v xml:space="preserve"> </v>
      </c>
      <c r="BB178" s="461" t="str">
        <f>IF($A178="N/A"," ",IF(Dayrun&gt;=3,(MAX(0,(_xll.xSPRDOPT(I178,($E178-'Pricing Inputs'!$X213*$D178),$CV178,0,($CN178+IF(Smile=TRUE,VLOOKUP(MAX(-5,$H178-I178),Volsmile,2),0)),$CT178,$CU178,($A178-DateToday)+15,ABS(Option-2),1)*DE178*8))),0))</f>
        <v xml:space="preserve"> </v>
      </c>
      <c r="BC178" s="460" t="str">
        <f>IF($A178="N/A"," ",IF(Dayrun&gt;=6,MAX(0,(_xll.xSPRDOPT(J178,($E178-'Pricing Inputs'!$X213*$D178),$CV178,0,($CN178+IF(Smile=TRUE,VLOOKUP(MAX(-5,$H178-J178),Volsmile,2),0)),$CT178,$CU178,($A178-DateToday)+15,ABS(Option-2),1)*DE178*8)),0))</f>
        <v xml:space="preserve"> </v>
      </c>
      <c r="BD178" s="460" t="str">
        <f>IF($A178="N/A"," ",IF(OR(Dayrun&lt;=2,Dayrun&gt;=9),IF(OffPeakEx=TRUE,MAX(0,(_xll.xSPRDOPT(K178,($E178-'Pricing Inputs'!$X213*$D178),$CV178,0,($CQ178+IF(Smile=TRUE,VLOOKUP(MAX(-5,$H178-K178),Volsmile,2),0)),$CT178,$CU178,($A178-DateToday)+15,ABS(Option-2),1)*DE178*8)),0),0))</f>
        <v xml:space="preserve"> </v>
      </c>
      <c r="BE178" s="460" t="str">
        <f>IF($A178="N/A"," ",IF(OR(Dayrun=1,Dayrun=4,Dayrun=5,Dayrun=7,Dayrun=8,Dayrun=10,Dayrun=11),MAX(0,(_xll.xSPRDOPT(L178,($E178-'Pricing Inputs'!$X213*$D178),$CV178,0,($CQ178+IF(Smile=TRUE,VLOOKUP(MAX(-5,$H178-L178),Volsmile,2),0)),$CT178,$CU178,($A178-DateToday)+15,ABS(Option-2),1)*DF178*8)),0))</f>
        <v xml:space="preserve"> </v>
      </c>
      <c r="BF178" s="460" t="str">
        <f>IF($A178="N/A"," ",IF(OR(Dayrun=1,Dayrun=7,Dayrun=8,Dayrun=10,Dayrun=11),MAX(0,(_xll.xSPRDOPT(M178,($E178-'Pricing Inputs'!$X213*$D178),$CV178,0,($CQ178+IF(Smile=TRUE,VLOOKUP(MAX(-5,$H178-M178),Volsmile,2),0)),$CT178,$CU178,($A178-DateToday)+15,ABS(Option-2),1)*DF178*8)),0))</f>
        <v xml:space="preserve"> </v>
      </c>
      <c r="BG178" s="460" t="str">
        <f>IF($A178="N/A"," ",IF(OR(Dayrun&lt;=2,Dayrun&gt;=10),IF(OffPeakEx=TRUE,MAX(0,(_xll.xSPRDOPT(N178,($E178-'Pricing Inputs'!$X213*$D178),$CV178,0,($CQ178+IF(Smile=TRUE,VLOOKUP(MAX(-5,$H178-N178),Volsmile,2),0)),$CT178,$CU178,($A178-DateToday)+15,ABS(Option-2),1)*DF178*8)),0),0))</f>
        <v xml:space="preserve"> </v>
      </c>
      <c r="BH178" s="460" t="str">
        <f>IF($A178="N/A"," ",IF(OR(Dayrun=1,Dayrun=5,Dayrun=8,Dayrun=11),MAX(0,(_xll.xSPRDOPT(O178,($E178-'Pricing Inputs'!$X213*$D178),$CV178,0,($CQ178+IF(Smile=TRUE,VLOOKUP(MAX(-5,$H178-O178),Volsmile,2),0)),$CT178,$CU178,($A178-DateToday)+15,ABS(Option-2),1)*DG178*8)),0))</f>
        <v xml:space="preserve"> </v>
      </c>
      <c r="BI178" s="460" t="str">
        <f>IF($A178="N/A"," ",IF(OR(Dayrun=1,Dayrun=8,Dayrun=11),MAX(0,(_xll.xSPRDOPT(P178,($E178-'Pricing Inputs'!$X213*$D178),$CV178,0,($CQ178+IF(Smile=TRUE,VLOOKUP(MAX(-5,$H178-P178),Volsmile,2),0)),$CT178,$CU178,($A178-DateToday)+15,ABS(Option-2),1)*DG178*8)),0))</f>
        <v xml:space="preserve"> </v>
      </c>
      <c r="BJ178" s="462" t="str">
        <f>IF($A178="N/A"," ",IF(OR(Dayrun&lt;=2,Dayrun&gt;=11),IF(OffPeakEx=TRUE,MAX(0,(_xll.xSPRDOPT(Q178,($E178-'Pricing Inputs'!$X213*$D178),$CV178,0,($CQ178+IF(Smile=TRUE,VLOOKUP(MAX(-5,$H178-Q178),Volsmile,2),0)),$CT178,$CU178,($A178-DateToday)+15,ABS(Option-2),1)*DG178*8)),0),0))</f>
        <v xml:space="preserve"> </v>
      </c>
      <c r="BK178" s="358" t="str">
        <f t="shared" si="182"/>
        <v xml:space="preserve"> </v>
      </c>
      <c r="BL178" s="359" t="str">
        <f t="shared" si="183"/>
        <v xml:space="preserve"> </v>
      </c>
      <c r="BM178" s="359" t="str">
        <f t="shared" si="184"/>
        <v xml:space="preserve"> </v>
      </c>
      <c r="BN178" s="359" t="str">
        <f t="shared" si="185"/>
        <v xml:space="preserve"> </v>
      </c>
      <c r="BO178" s="359" t="str">
        <f t="shared" si="186"/>
        <v xml:space="preserve"> </v>
      </c>
      <c r="BP178" s="359" t="str">
        <f t="shared" si="187"/>
        <v xml:space="preserve"> </v>
      </c>
      <c r="BQ178" s="359" t="str">
        <f t="shared" si="188"/>
        <v xml:space="preserve"> </v>
      </c>
      <c r="BR178" s="359" t="str">
        <f t="shared" si="189"/>
        <v xml:space="preserve"> </v>
      </c>
      <c r="BS178" s="360" t="str">
        <f t="shared" si="190"/>
        <v xml:space="preserve"> </v>
      </c>
      <c r="BT178" s="361" t="str">
        <f t="shared" si="191"/>
        <v xml:space="preserve"> </v>
      </c>
      <c r="BU178" s="362" t="str">
        <f t="shared" si="192"/>
        <v xml:space="preserve"> </v>
      </c>
      <c r="BV178" s="362" t="str">
        <f t="shared" si="193"/>
        <v xml:space="preserve"> </v>
      </c>
      <c r="BW178" s="362" t="str">
        <f t="shared" si="194"/>
        <v xml:space="preserve"> </v>
      </c>
      <c r="BX178" s="362" t="str">
        <f t="shared" si="195"/>
        <v xml:space="preserve"> </v>
      </c>
      <c r="BY178" s="362" t="str">
        <f t="shared" si="196"/>
        <v xml:space="preserve"> </v>
      </c>
      <c r="BZ178" s="362" t="str">
        <f t="shared" si="197"/>
        <v xml:space="preserve"> </v>
      </c>
      <c r="CA178" s="362" t="str">
        <f t="shared" si="198"/>
        <v xml:space="preserve"> </v>
      </c>
      <c r="CB178" s="363" t="str">
        <f t="shared" si="199"/>
        <v xml:space="preserve"> </v>
      </c>
      <c r="CC178" s="366" t="str">
        <f t="shared" si="200"/>
        <v xml:space="preserve"> </v>
      </c>
      <c r="CD178" s="367" t="str">
        <f t="shared" si="201"/>
        <v xml:space="preserve"> </v>
      </c>
      <c r="CE178" s="367" t="str">
        <f t="shared" si="202"/>
        <v xml:space="preserve"> </v>
      </c>
      <c r="CF178" s="367" t="str">
        <f t="shared" si="203"/>
        <v xml:space="preserve"> </v>
      </c>
      <c r="CG178" s="367" t="str">
        <f t="shared" si="204"/>
        <v xml:space="preserve"> </v>
      </c>
      <c r="CH178" s="367" t="str">
        <f t="shared" si="205"/>
        <v xml:space="preserve"> </v>
      </c>
      <c r="CI178" s="367" t="str">
        <f t="shared" si="206"/>
        <v xml:space="preserve"> </v>
      </c>
      <c r="CJ178" s="367" t="str">
        <f t="shared" si="207"/>
        <v xml:space="preserve"> </v>
      </c>
      <c r="CK178" s="368" t="str">
        <f t="shared" si="208"/>
        <v xml:space="preserve"> </v>
      </c>
      <c r="CL178" s="369" t="str">
        <f t="shared" si="209"/>
        <v xml:space="preserve"> </v>
      </c>
      <c r="CM178" s="370" t="str">
        <f t="shared" si="256"/>
        <v xml:space="preserve"> </v>
      </c>
      <c r="CN178" s="370" t="str">
        <f t="shared" si="257"/>
        <v xml:space="preserve"> </v>
      </c>
      <c r="CO178" s="370" t="str">
        <f t="shared" si="258"/>
        <v xml:space="preserve"> </v>
      </c>
      <c r="CP178" s="370" t="str">
        <f t="shared" si="259"/>
        <v xml:space="preserve"> </v>
      </c>
      <c r="CQ178" s="370" t="str">
        <f t="shared" si="260"/>
        <v xml:space="preserve"> </v>
      </c>
      <c r="CR178" s="370" t="str">
        <f t="shared" si="210"/>
        <v xml:space="preserve"> </v>
      </c>
      <c r="CS178" s="370" t="str">
        <f t="shared" si="211"/>
        <v xml:space="preserve"> </v>
      </c>
      <c r="CT178" s="370" t="str">
        <f t="shared" si="212"/>
        <v xml:space="preserve"> </v>
      </c>
      <c r="CU178" s="370" t="str">
        <f>IF($A178="N/A"," ",IF('Pricing Inputs'!$AR$23=TRUE,Inputs!$S$22,VLOOKUP($A178,CorrelationTable,2,FALSE)))</f>
        <v xml:space="preserve"> </v>
      </c>
      <c r="CV178" s="371" t="str">
        <f>IF($A178="N/A"," ",F178+G178+(D178*('Pricing Inputs'!X213)))</f>
        <v xml:space="preserve"> </v>
      </c>
      <c r="CW178" s="372" t="str">
        <f>IF($A178="N/A"," ",IF(PV=1,0,'Pricing Inputs'!Y213))</f>
        <v xml:space="preserve"> </v>
      </c>
      <c r="CX178" s="373" t="str">
        <f t="shared" si="213"/>
        <v xml:space="preserve"> </v>
      </c>
      <c r="CY178" s="417" t="str">
        <f>IF($A178="N/A"," ",(IF(MONTH(A178)&gt;=4,IF(MONTH(A178)&lt;=10,Inputs!$S$26,Inputs!$S$27),Inputs!$S$27))*$CX178)</f>
        <v xml:space="preserve"> </v>
      </c>
      <c r="CZ178" s="374" t="str">
        <f t="shared" si="261"/>
        <v xml:space="preserve"> </v>
      </c>
      <c r="DA178" s="446" t="str">
        <f t="shared" si="262"/>
        <v xml:space="preserve"> </v>
      </c>
      <c r="DB178" s="375" t="str">
        <f t="shared" si="263"/>
        <v xml:space="preserve"> </v>
      </c>
      <c r="DC178" s="375" t="str">
        <f t="shared" si="264"/>
        <v xml:space="preserve"> </v>
      </c>
      <c r="DD178" s="376" t="str">
        <f t="shared" si="265"/>
        <v xml:space="preserve"> </v>
      </c>
      <c r="DE178" s="377" t="str">
        <f t="shared" si="266"/>
        <v xml:space="preserve"> </v>
      </c>
      <c r="DF178" s="378" t="str">
        <f t="shared" si="267"/>
        <v xml:space="preserve"> </v>
      </c>
      <c r="DG178" s="379" t="str">
        <f t="shared" si="268"/>
        <v xml:space="preserve"> </v>
      </c>
      <c r="DH178" s="380" t="str">
        <f>IF($A178="N/A"," ",IF(Option=1,$D178*Inputs!$S$15*SUM(AS178:BA178),0))</f>
        <v xml:space="preserve"> </v>
      </c>
      <c r="DI178" s="381" t="str">
        <f>IF($A178="N/A"," ",IF(Option=1,$D178*Inputs!$S$16*SUM(AS178:BA178),0))</f>
        <v xml:space="preserve"> </v>
      </c>
      <c r="DJ178" s="463" t="str">
        <f t="shared" si="269"/>
        <v xml:space="preserve"> </v>
      </c>
      <c r="DK178" s="463" t="str">
        <f t="shared" si="270"/>
        <v xml:space="preserve"> </v>
      </c>
      <c r="DL178" s="463" t="str">
        <f t="shared" si="271"/>
        <v xml:space="preserve"> </v>
      </c>
      <c r="DM178" s="463" t="str">
        <f t="shared" si="272"/>
        <v xml:space="preserve"> </v>
      </c>
    </row>
    <row r="179" spans="1:117" x14ac:dyDescent="0.2">
      <c r="A179" s="343" t="str">
        <f>IF(A178="N/A","N/A",IF(EDATE(A178,1)&gt;Inputs!$S$5,"N/A",EDATE(A178,1)))</f>
        <v>N/A</v>
      </c>
      <c r="B179" s="344" t="str">
        <f t="shared" si="214"/>
        <v xml:space="preserve"> </v>
      </c>
      <c r="C179" s="345" t="str">
        <f t="shared" si="215"/>
        <v xml:space="preserve"> </v>
      </c>
      <c r="D179" s="346" t="str">
        <f t="shared" si="216"/>
        <v xml:space="preserve"> </v>
      </c>
      <c r="E179" s="347" t="str">
        <f t="shared" si="217"/>
        <v xml:space="preserve"> </v>
      </c>
      <c r="F179" s="348" t="str">
        <f t="shared" si="218"/>
        <v xml:space="preserve"> </v>
      </c>
      <c r="G179" s="348" t="str">
        <f>IF(A179="N/A"," ",Perstart/VLOOKUP(Dayrun,'Pricing Inputs'!$AQ$4:$AS$14,3)/(CY179/CX179))</f>
        <v xml:space="preserve"> </v>
      </c>
      <c r="H179" s="349" t="str">
        <f t="shared" si="219"/>
        <v xml:space="preserve"> </v>
      </c>
      <c r="I179" s="350" t="str">
        <f t="shared" si="220"/>
        <v xml:space="preserve"> </v>
      </c>
      <c r="J179" s="351" t="str">
        <f t="shared" si="221"/>
        <v xml:space="preserve"> </v>
      </c>
      <c r="K179" s="351" t="str">
        <f t="shared" si="222"/>
        <v xml:space="preserve"> </v>
      </c>
      <c r="L179" s="351" t="str">
        <f t="shared" si="223"/>
        <v xml:space="preserve"> </v>
      </c>
      <c r="M179" s="351" t="str">
        <f t="shared" si="224"/>
        <v xml:space="preserve"> </v>
      </c>
      <c r="N179" s="351" t="str">
        <f t="shared" si="225"/>
        <v xml:space="preserve"> </v>
      </c>
      <c r="O179" s="351" t="str">
        <f t="shared" si="226"/>
        <v xml:space="preserve"> </v>
      </c>
      <c r="P179" s="351" t="str">
        <f t="shared" si="227"/>
        <v xml:space="preserve"> </v>
      </c>
      <c r="Q179" s="352" t="str">
        <f t="shared" si="228"/>
        <v xml:space="preserve"> </v>
      </c>
      <c r="R179" s="353" t="str">
        <f t="shared" si="229"/>
        <v xml:space="preserve"> </v>
      </c>
      <c r="S179" s="347" t="str">
        <f t="shared" si="230"/>
        <v xml:space="preserve"> </v>
      </c>
      <c r="T179" s="347" t="str">
        <f t="shared" si="231"/>
        <v xml:space="preserve"> </v>
      </c>
      <c r="U179" s="347" t="str">
        <f t="shared" si="232"/>
        <v xml:space="preserve"> </v>
      </c>
      <c r="V179" s="347" t="str">
        <f t="shared" si="233"/>
        <v xml:space="preserve"> </v>
      </c>
      <c r="W179" s="347" t="str">
        <f t="shared" si="234"/>
        <v xml:space="preserve"> </v>
      </c>
      <c r="X179" s="347" t="str">
        <f t="shared" si="235"/>
        <v xml:space="preserve"> </v>
      </c>
      <c r="Y179" s="347" t="str">
        <f t="shared" si="236"/>
        <v xml:space="preserve"> </v>
      </c>
      <c r="Z179" s="354" t="str">
        <f t="shared" si="237"/>
        <v xml:space="preserve"> </v>
      </c>
      <c r="AA179" s="350" t="str">
        <f>IF($A179="N/A"," ",IF(Dayrun&gt;=3,(MAX(0,(_xll.xSPRDOPT(I179,($E179-'Pricing Inputs'!$X214*$D179),$CV179,0,($CN179+IF(Smile=TRUE,VLOOKUP(MAX(-5,$H179-I179),Volsmile,2),0)),$CT179,$CU179,($A179-DateToday)+15,ABS(Option-2),0)-R179))),0))</f>
        <v xml:space="preserve"> </v>
      </c>
      <c r="AB179" s="351" t="str">
        <f>IF($A179="N/A"," ",IF(Dayrun&gt;=6,MAX(0,(_xll.xSPRDOPT(J179,($E179-'Pricing Inputs'!$X214*$D179),$CV179,0,($CN179+IF(Smile=TRUE,VLOOKUP(MAX(-5,$H179-J179),Volsmile,2),0)),$CT179,$CU179,($A179-DateToday)+15,ABS(Option-2),0)-S179)),0))</f>
        <v xml:space="preserve"> </v>
      </c>
      <c r="AC179" s="351" t="str">
        <f>IF($A179="N/A"," ",IF(OR(Dayrun&lt;=2,Dayrun&gt;=9),IF(OffPeakEx=TRUE,MAX(0,(_xll.xSPRDOPT(K179,($E179-'Pricing Inputs'!$X214*$D179),$CV179,0,($CQ179+IF(Smile=TRUE,VLOOKUP(MAX(-5,$H179-K179),Volsmile,2),0)),$CT179,$CU179,($A179-DateToday)+15,ABS(Option-2),0)-T179)),0),0))</f>
        <v xml:space="preserve"> </v>
      </c>
      <c r="AD179" s="351" t="str">
        <f>IF($A179="N/A"," ",IF(OR(Dayrun=1,Dayrun=4,Dayrun=5,Dayrun=7,Dayrun=8,Dayrun=10,Dayrun=11),MAX(0,(_xll.xSPRDOPT(L179,($E179-'Pricing Inputs'!$X214*$D179),$CV179,0,($CQ179+IF(Smile=TRUE,VLOOKUP(MAX(-5,$H179-L179),Volsmile,2),0)),$CT179,$CU179,($A179-DateToday)+15,ABS(Option-2),0)-U179)),0))</f>
        <v xml:space="preserve"> </v>
      </c>
      <c r="AE179" s="351" t="str">
        <f>IF($A179="N/A"," ",IF(OR(Dayrun=1,Dayrun=7,Dayrun=8,Dayrun=10,Dayrun=11),MAX(0,(_xll.xSPRDOPT(M179,($E179-'Pricing Inputs'!$X214*$D179),$CV179,0,($CQ179+IF(Smile=TRUE,VLOOKUP(MAX(-5,$H179-M179),Volsmile,2),0)),$CT179,$CU179,($A179-DateToday)+15,ABS(Option-2),0)-V179)),0))</f>
        <v xml:space="preserve"> </v>
      </c>
      <c r="AF179" s="351" t="str">
        <f>IF($A179="N/A"," ",IF(OR(Dayrun&lt;=2,Dayrun&gt;=10),IF(OffPeakEx=TRUE,MAX(0,(_xll.xSPRDOPT(N179,($E179-'Pricing Inputs'!$X214*$D179),$CV179,0,($CQ179+IF(Smile=TRUE,VLOOKUP(MAX(-5,$H179-N179),Volsmile,2),0)),$CT179,$CU179,($A179-DateToday)+15,ABS(Option-2),0)-W179)),0),0))</f>
        <v xml:space="preserve"> </v>
      </c>
      <c r="AG179" s="351" t="str">
        <f>IF($A179="N/A"," ",IF(OR(Dayrun=1,Dayrun=5,Dayrun=8,Dayrun=11),MAX(0,(_xll.xSPRDOPT(O179,($E179-'Pricing Inputs'!$X214*$D179),$CV179,0,($CQ179+IF(Smile=TRUE,VLOOKUP(MAX(-5,$H179-O179),Volsmile,2),0)),$CT179,$CU179,($A179-DateToday)+15,ABS(Option-2),0)-X179)),0))</f>
        <v xml:space="preserve"> </v>
      </c>
      <c r="AH179" s="351" t="str">
        <f>IF($A179="N/A"," ",IF(OR(Dayrun=1,Dayrun=8,Dayrun=11),MAX(0,(_xll.xSPRDOPT(P179,($E179-'Pricing Inputs'!$X214*$D179),$CV179,0,($CQ179+IF(Smile=TRUE,VLOOKUP(MAX(-5,$H179-P179),Volsmile,2),0)),$CT179,$CU179,($A179-DateToday)+15,ABS(Option-2),0)-Y179)),0))</f>
        <v xml:space="preserve"> </v>
      </c>
      <c r="AI179" s="351" t="str">
        <f>IF($A179="N/A"," ",IF(OR(Dayrun&lt;=2,Dayrun&gt;=11),IF(OffPeakEx=TRUE,MAX(0,(_xll.xSPRDOPT(Q179,($E179-'Pricing Inputs'!$X214*$D179),$CV179,0,($CQ179+IF(Smile=TRUE,VLOOKUP(MAX(-5,$H179-Q179),Volsmile,2),0)),$CT179,$CU179,($A179-DateToday)+15,ABS(Option-2),0)-Z179)),0),0))</f>
        <v xml:space="preserve"> </v>
      </c>
      <c r="AJ179" s="355" t="str">
        <f t="shared" si="238"/>
        <v xml:space="preserve"> </v>
      </c>
      <c r="AK179" s="356" t="str">
        <f t="shared" si="239"/>
        <v xml:space="preserve"> </v>
      </c>
      <c r="AL179" s="356" t="str">
        <f t="shared" si="240"/>
        <v xml:space="preserve"> </v>
      </c>
      <c r="AM179" s="356" t="str">
        <f t="shared" si="241"/>
        <v xml:space="preserve"> </v>
      </c>
      <c r="AN179" s="356" t="str">
        <f t="shared" si="242"/>
        <v xml:space="preserve"> </v>
      </c>
      <c r="AO179" s="356" t="str">
        <f t="shared" si="243"/>
        <v xml:space="preserve"> </v>
      </c>
      <c r="AP179" s="356" t="str">
        <f t="shared" si="244"/>
        <v xml:space="preserve"> </v>
      </c>
      <c r="AQ179" s="356" t="str">
        <f t="shared" si="245"/>
        <v xml:space="preserve"> </v>
      </c>
      <c r="AR179" s="357" t="str">
        <f t="shared" si="246"/>
        <v xml:space="preserve"> </v>
      </c>
      <c r="AS179" s="364" t="str">
        <f t="shared" si="247"/>
        <v xml:space="preserve"> </v>
      </c>
      <c r="AT179" s="364" t="str">
        <f t="shared" si="248"/>
        <v xml:space="preserve"> </v>
      </c>
      <c r="AU179" s="364" t="str">
        <f t="shared" si="249"/>
        <v xml:space="preserve"> </v>
      </c>
      <c r="AV179" s="364" t="str">
        <f t="shared" si="250"/>
        <v xml:space="preserve"> </v>
      </c>
      <c r="AW179" s="364" t="str">
        <f t="shared" si="251"/>
        <v xml:space="preserve"> </v>
      </c>
      <c r="AX179" s="364" t="str">
        <f t="shared" si="252"/>
        <v xml:space="preserve"> </v>
      </c>
      <c r="AY179" s="364" t="str">
        <f t="shared" si="253"/>
        <v xml:space="preserve"> </v>
      </c>
      <c r="AZ179" s="364" t="str">
        <f t="shared" si="254"/>
        <v xml:space="preserve"> </v>
      </c>
      <c r="BA179" s="365" t="str">
        <f t="shared" si="255"/>
        <v xml:space="preserve"> </v>
      </c>
      <c r="BB179" s="461" t="str">
        <f>IF($A179="N/A"," ",IF(Dayrun&gt;=3,(MAX(0,(_xll.xSPRDOPT(I179,($E179-'Pricing Inputs'!$X214*$D179),$CV179,0,($CN179+IF(Smile=TRUE,VLOOKUP(MAX(-5,$H179-I179),Volsmile,2),0)),$CT179,$CU179,($A179-DateToday)+15,ABS(Option-2),1)*DE179*8))),0))</f>
        <v xml:space="preserve"> </v>
      </c>
      <c r="BC179" s="460" t="str">
        <f>IF($A179="N/A"," ",IF(Dayrun&gt;=6,MAX(0,(_xll.xSPRDOPT(J179,($E179-'Pricing Inputs'!$X214*$D179),$CV179,0,($CN179+IF(Smile=TRUE,VLOOKUP(MAX(-5,$H179-J179),Volsmile,2),0)),$CT179,$CU179,($A179-DateToday)+15,ABS(Option-2),1)*DE179*8)),0))</f>
        <v xml:space="preserve"> </v>
      </c>
      <c r="BD179" s="460" t="str">
        <f>IF($A179="N/A"," ",IF(OR(Dayrun&lt;=2,Dayrun&gt;=9),IF(OffPeakEx=TRUE,MAX(0,(_xll.xSPRDOPT(K179,($E179-'Pricing Inputs'!$X214*$D179),$CV179,0,($CQ179+IF(Smile=TRUE,VLOOKUP(MAX(-5,$H179-K179),Volsmile,2),0)),$CT179,$CU179,($A179-DateToday)+15,ABS(Option-2),1)*DE179*8)),0),0))</f>
        <v xml:space="preserve"> </v>
      </c>
      <c r="BE179" s="460" t="str">
        <f>IF($A179="N/A"," ",IF(OR(Dayrun=1,Dayrun=4,Dayrun=5,Dayrun=7,Dayrun=8,Dayrun=10,Dayrun=11),MAX(0,(_xll.xSPRDOPT(L179,($E179-'Pricing Inputs'!$X214*$D179),$CV179,0,($CQ179+IF(Smile=TRUE,VLOOKUP(MAX(-5,$H179-L179),Volsmile,2),0)),$CT179,$CU179,($A179-DateToday)+15,ABS(Option-2),1)*DF179*8)),0))</f>
        <v xml:space="preserve"> </v>
      </c>
      <c r="BF179" s="460" t="str">
        <f>IF($A179="N/A"," ",IF(OR(Dayrun=1,Dayrun=7,Dayrun=8,Dayrun=10,Dayrun=11),MAX(0,(_xll.xSPRDOPT(M179,($E179-'Pricing Inputs'!$X214*$D179),$CV179,0,($CQ179+IF(Smile=TRUE,VLOOKUP(MAX(-5,$H179-M179),Volsmile,2),0)),$CT179,$CU179,($A179-DateToday)+15,ABS(Option-2),1)*DF179*8)),0))</f>
        <v xml:space="preserve"> </v>
      </c>
      <c r="BG179" s="460" t="str">
        <f>IF($A179="N/A"," ",IF(OR(Dayrun&lt;=2,Dayrun&gt;=10),IF(OffPeakEx=TRUE,MAX(0,(_xll.xSPRDOPT(N179,($E179-'Pricing Inputs'!$X214*$D179),$CV179,0,($CQ179+IF(Smile=TRUE,VLOOKUP(MAX(-5,$H179-N179),Volsmile,2),0)),$CT179,$CU179,($A179-DateToday)+15,ABS(Option-2),1)*DF179*8)),0),0))</f>
        <v xml:space="preserve"> </v>
      </c>
      <c r="BH179" s="460" t="str">
        <f>IF($A179="N/A"," ",IF(OR(Dayrun=1,Dayrun=5,Dayrun=8,Dayrun=11),MAX(0,(_xll.xSPRDOPT(O179,($E179-'Pricing Inputs'!$X214*$D179),$CV179,0,($CQ179+IF(Smile=TRUE,VLOOKUP(MAX(-5,$H179-O179),Volsmile,2),0)),$CT179,$CU179,($A179-DateToday)+15,ABS(Option-2),1)*DG179*8)),0))</f>
        <v xml:space="preserve"> </v>
      </c>
      <c r="BI179" s="460" t="str">
        <f>IF($A179="N/A"," ",IF(OR(Dayrun=1,Dayrun=8,Dayrun=11),MAX(0,(_xll.xSPRDOPT(P179,($E179-'Pricing Inputs'!$X214*$D179),$CV179,0,($CQ179+IF(Smile=TRUE,VLOOKUP(MAX(-5,$H179-P179),Volsmile,2),0)),$CT179,$CU179,($A179-DateToday)+15,ABS(Option-2),1)*DG179*8)),0))</f>
        <v xml:space="preserve"> </v>
      </c>
      <c r="BJ179" s="462" t="str">
        <f>IF($A179="N/A"," ",IF(OR(Dayrun&lt;=2,Dayrun&gt;=11),IF(OffPeakEx=TRUE,MAX(0,(_xll.xSPRDOPT(Q179,($E179-'Pricing Inputs'!$X214*$D179),$CV179,0,($CQ179+IF(Smile=TRUE,VLOOKUP(MAX(-5,$H179-Q179),Volsmile,2),0)),$CT179,$CU179,($A179-DateToday)+15,ABS(Option-2),1)*DG179*8)),0),0))</f>
        <v xml:space="preserve"> </v>
      </c>
      <c r="BK179" s="358" t="str">
        <f t="shared" si="182"/>
        <v xml:space="preserve"> </v>
      </c>
      <c r="BL179" s="359" t="str">
        <f t="shared" si="183"/>
        <v xml:space="preserve"> </v>
      </c>
      <c r="BM179" s="359" t="str">
        <f t="shared" si="184"/>
        <v xml:space="preserve"> </v>
      </c>
      <c r="BN179" s="359" t="str">
        <f t="shared" si="185"/>
        <v xml:space="preserve"> </v>
      </c>
      <c r="BO179" s="359" t="str">
        <f t="shared" si="186"/>
        <v xml:space="preserve"> </v>
      </c>
      <c r="BP179" s="359" t="str">
        <f t="shared" si="187"/>
        <v xml:space="preserve"> </v>
      </c>
      <c r="BQ179" s="359" t="str">
        <f t="shared" si="188"/>
        <v xml:space="preserve"> </v>
      </c>
      <c r="BR179" s="359" t="str">
        <f t="shared" si="189"/>
        <v xml:space="preserve"> </v>
      </c>
      <c r="BS179" s="360" t="str">
        <f t="shared" si="190"/>
        <v xml:space="preserve"> </v>
      </c>
      <c r="BT179" s="361" t="str">
        <f t="shared" si="191"/>
        <v xml:space="preserve"> </v>
      </c>
      <c r="BU179" s="362" t="str">
        <f t="shared" si="192"/>
        <v xml:space="preserve"> </v>
      </c>
      <c r="BV179" s="362" t="str">
        <f t="shared" si="193"/>
        <v xml:space="preserve"> </v>
      </c>
      <c r="BW179" s="362" t="str">
        <f t="shared" si="194"/>
        <v xml:space="preserve"> </v>
      </c>
      <c r="BX179" s="362" t="str">
        <f t="shared" si="195"/>
        <v xml:space="preserve"> </v>
      </c>
      <c r="BY179" s="362" t="str">
        <f t="shared" si="196"/>
        <v xml:space="preserve"> </v>
      </c>
      <c r="BZ179" s="362" t="str">
        <f t="shared" si="197"/>
        <v xml:space="preserve"> </v>
      </c>
      <c r="CA179" s="362" t="str">
        <f t="shared" si="198"/>
        <v xml:space="preserve"> </v>
      </c>
      <c r="CB179" s="363" t="str">
        <f t="shared" si="199"/>
        <v xml:space="preserve"> </v>
      </c>
      <c r="CC179" s="366" t="str">
        <f t="shared" si="200"/>
        <v xml:space="preserve"> </v>
      </c>
      <c r="CD179" s="367" t="str">
        <f t="shared" si="201"/>
        <v xml:space="preserve"> </v>
      </c>
      <c r="CE179" s="367" t="str">
        <f t="shared" si="202"/>
        <v xml:space="preserve"> </v>
      </c>
      <c r="CF179" s="367" t="str">
        <f t="shared" si="203"/>
        <v xml:space="preserve"> </v>
      </c>
      <c r="CG179" s="367" t="str">
        <f t="shared" si="204"/>
        <v xml:space="preserve"> </v>
      </c>
      <c r="CH179" s="367" t="str">
        <f t="shared" si="205"/>
        <v xml:space="preserve"> </v>
      </c>
      <c r="CI179" s="367" t="str">
        <f t="shared" si="206"/>
        <v xml:space="preserve"> </v>
      </c>
      <c r="CJ179" s="367" t="str">
        <f t="shared" si="207"/>
        <v xml:space="preserve"> </v>
      </c>
      <c r="CK179" s="368" t="str">
        <f t="shared" si="208"/>
        <v xml:space="preserve"> </v>
      </c>
      <c r="CL179" s="369" t="str">
        <f t="shared" si="209"/>
        <v xml:space="preserve"> </v>
      </c>
      <c r="CM179" s="370" t="str">
        <f t="shared" si="256"/>
        <v xml:space="preserve"> </v>
      </c>
      <c r="CN179" s="370" t="str">
        <f t="shared" si="257"/>
        <v xml:space="preserve"> </v>
      </c>
      <c r="CO179" s="370" t="str">
        <f t="shared" si="258"/>
        <v xml:space="preserve"> </v>
      </c>
      <c r="CP179" s="370" t="str">
        <f t="shared" si="259"/>
        <v xml:space="preserve"> </v>
      </c>
      <c r="CQ179" s="370" t="str">
        <f t="shared" si="260"/>
        <v xml:space="preserve"> </v>
      </c>
      <c r="CR179" s="370" t="str">
        <f t="shared" si="210"/>
        <v xml:space="preserve"> </v>
      </c>
      <c r="CS179" s="370" t="str">
        <f t="shared" si="211"/>
        <v xml:space="preserve"> </v>
      </c>
      <c r="CT179" s="370" t="str">
        <f t="shared" si="212"/>
        <v xml:space="preserve"> </v>
      </c>
      <c r="CU179" s="370" t="str">
        <f>IF($A179="N/A"," ",IF('Pricing Inputs'!$AR$23=TRUE,Inputs!$S$22,VLOOKUP($A179,CorrelationTable,2,FALSE)))</f>
        <v xml:space="preserve"> </v>
      </c>
      <c r="CV179" s="371" t="str">
        <f>IF($A179="N/A"," ",F179+G179+(D179*('Pricing Inputs'!X214)))</f>
        <v xml:space="preserve"> </v>
      </c>
      <c r="CW179" s="372" t="str">
        <f>IF($A179="N/A"," ",IF(PV=1,0,'Pricing Inputs'!Y214))</f>
        <v xml:space="preserve"> </v>
      </c>
      <c r="CX179" s="373" t="str">
        <f t="shared" si="213"/>
        <v xml:space="preserve"> </v>
      </c>
      <c r="CY179" s="417" t="str">
        <f>IF($A179="N/A"," ",(IF(MONTH(A179)&gt;=4,IF(MONTH(A179)&lt;=10,Inputs!$S$26,Inputs!$S$27),Inputs!$S$27))*$CX179)</f>
        <v xml:space="preserve"> </v>
      </c>
      <c r="CZ179" s="374" t="str">
        <f t="shared" si="261"/>
        <v xml:space="preserve"> </v>
      </c>
      <c r="DA179" s="446" t="str">
        <f t="shared" si="262"/>
        <v xml:space="preserve"> </v>
      </c>
      <c r="DB179" s="375" t="str">
        <f t="shared" si="263"/>
        <v xml:space="preserve"> </v>
      </c>
      <c r="DC179" s="375" t="str">
        <f t="shared" si="264"/>
        <v xml:space="preserve"> </v>
      </c>
      <c r="DD179" s="376" t="str">
        <f t="shared" si="265"/>
        <v xml:space="preserve"> </v>
      </c>
      <c r="DE179" s="377" t="str">
        <f t="shared" si="266"/>
        <v xml:space="preserve"> </v>
      </c>
      <c r="DF179" s="378" t="str">
        <f t="shared" si="267"/>
        <v xml:space="preserve"> </v>
      </c>
      <c r="DG179" s="379" t="str">
        <f t="shared" si="268"/>
        <v xml:space="preserve"> </v>
      </c>
      <c r="DH179" s="380" t="str">
        <f>IF($A179="N/A"," ",IF(Option=1,$D179*Inputs!$S$15*SUM(AS179:BA179),0))</f>
        <v xml:space="preserve"> </v>
      </c>
      <c r="DI179" s="381" t="str">
        <f>IF($A179="N/A"," ",IF(Option=1,$D179*Inputs!$S$16*SUM(AS179:BA179),0))</f>
        <v xml:space="preserve"> </v>
      </c>
      <c r="DJ179" s="463" t="str">
        <f t="shared" si="269"/>
        <v xml:space="preserve"> </v>
      </c>
      <c r="DK179" s="463" t="str">
        <f t="shared" si="270"/>
        <v xml:space="preserve"> </v>
      </c>
      <c r="DL179" s="463" t="str">
        <f t="shared" si="271"/>
        <v xml:space="preserve"> </v>
      </c>
      <c r="DM179" s="463" t="str">
        <f t="shared" si="272"/>
        <v xml:space="preserve"> </v>
      </c>
    </row>
    <row r="180" spans="1:117" x14ac:dyDescent="0.2">
      <c r="A180" s="343" t="str">
        <f>IF(A179="N/A","N/A",IF(EDATE(A179,1)&gt;Inputs!$S$5,"N/A",EDATE(A179,1)))</f>
        <v>N/A</v>
      </c>
      <c r="B180" s="344" t="str">
        <f t="shared" si="214"/>
        <v xml:space="preserve"> </v>
      </c>
      <c r="C180" s="345" t="str">
        <f t="shared" si="215"/>
        <v xml:space="preserve"> </v>
      </c>
      <c r="D180" s="346" t="str">
        <f t="shared" si="216"/>
        <v xml:space="preserve"> </v>
      </c>
      <c r="E180" s="347" t="str">
        <f t="shared" si="217"/>
        <v xml:space="preserve"> </v>
      </c>
      <c r="F180" s="348" t="str">
        <f t="shared" si="218"/>
        <v xml:space="preserve"> </v>
      </c>
      <c r="G180" s="348" t="str">
        <f>IF(A180="N/A"," ",Perstart/VLOOKUP(Dayrun,'Pricing Inputs'!$AQ$4:$AS$14,3)/(CY180/CX180))</f>
        <v xml:space="preserve"> </v>
      </c>
      <c r="H180" s="349" t="str">
        <f t="shared" si="219"/>
        <v xml:space="preserve"> </v>
      </c>
      <c r="I180" s="350" t="str">
        <f t="shared" si="220"/>
        <v xml:space="preserve"> </v>
      </c>
      <c r="J180" s="351" t="str">
        <f t="shared" si="221"/>
        <v xml:space="preserve"> </v>
      </c>
      <c r="K180" s="351" t="str">
        <f t="shared" si="222"/>
        <v xml:space="preserve"> </v>
      </c>
      <c r="L180" s="351" t="str">
        <f t="shared" si="223"/>
        <v xml:space="preserve"> </v>
      </c>
      <c r="M180" s="351" t="str">
        <f t="shared" si="224"/>
        <v xml:space="preserve"> </v>
      </c>
      <c r="N180" s="351" t="str">
        <f t="shared" si="225"/>
        <v xml:space="preserve"> </v>
      </c>
      <c r="O180" s="351" t="str">
        <f t="shared" si="226"/>
        <v xml:space="preserve"> </v>
      </c>
      <c r="P180" s="351" t="str">
        <f t="shared" si="227"/>
        <v xml:space="preserve"> </v>
      </c>
      <c r="Q180" s="352" t="str">
        <f t="shared" si="228"/>
        <v xml:space="preserve"> </v>
      </c>
      <c r="R180" s="353" t="str">
        <f t="shared" si="229"/>
        <v xml:space="preserve"> </v>
      </c>
      <c r="S180" s="347" t="str">
        <f t="shared" si="230"/>
        <v xml:space="preserve"> </v>
      </c>
      <c r="T180" s="347" t="str">
        <f t="shared" si="231"/>
        <v xml:space="preserve"> </v>
      </c>
      <c r="U180" s="347" t="str">
        <f t="shared" si="232"/>
        <v xml:space="preserve"> </v>
      </c>
      <c r="V180" s="347" t="str">
        <f t="shared" si="233"/>
        <v xml:space="preserve"> </v>
      </c>
      <c r="W180" s="347" t="str">
        <f t="shared" si="234"/>
        <v xml:space="preserve"> </v>
      </c>
      <c r="X180" s="347" t="str">
        <f t="shared" si="235"/>
        <v xml:space="preserve"> </v>
      </c>
      <c r="Y180" s="347" t="str">
        <f t="shared" si="236"/>
        <v xml:space="preserve"> </v>
      </c>
      <c r="Z180" s="354" t="str">
        <f t="shared" si="237"/>
        <v xml:space="preserve"> </v>
      </c>
      <c r="AA180" s="350" t="str">
        <f>IF($A180="N/A"," ",IF(Dayrun&gt;=3,(MAX(0,(_xll.xSPRDOPT(I180,($E180-'Pricing Inputs'!$X215*$D180),$CV180,0,($CN180+IF(Smile=TRUE,VLOOKUP(MAX(-5,$H180-I180),Volsmile,2),0)),$CT180,$CU180,($A180-DateToday)+15,ABS(Option-2),0)-R180))),0))</f>
        <v xml:space="preserve"> </v>
      </c>
      <c r="AB180" s="351" t="str">
        <f>IF($A180="N/A"," ",IF(Dayrun&gt;=6,MAX(0,(_xll.xSPRDOPT(J180,($E180-'Pricing Inputs'!$X215*$D180),$CV180,0,($CN180+IF(Smile=TRUE,VLOOKUP(MAX(-5,$H180-J180),Volsmile,2),0)),$CT180,$CU180,($A180-DateToday)+15,ABS(Option-2),0)-S180)),0))</f>
        <v xml:space="preserve"> </v>
      </c>
      <c r="AC180" s="351" t="str">
        <f>IF($A180="N/A"," ",IF(OR(Dayrun&lt;=2,Dayrun&gt;=9),IF(OffPeakEx=TRUE,MAX(0,(_xll.xSPRDOPT(K180,($E180-'Pricing Inputs'!$X215*$D180),$CV180,0,($CQ180+IF(Smile=TRUE,VLOOKUP(MAX(-5,$H180-K180),Volsmile,2),0)),$CT180,$CU180,($A180-DateToday)+15,ABS(Option-2),0)-T180)),0),0))</f>
        <v xml:space="preserve"> </v>
      </c>
      <c r="AD180" s="351" t="str">
        <f>IF($A180="N/A"," ",IF(OR(Dayrun=1,Dayrun=4,Dayrun=5,Dayrun=7,Dayrun=8,Dayrun=10,Dayrun=11),MAX(0,(_xll.xSPRDOPT(L180,($E180-'Pricing Inputs'!$X215*$D180),$CV180,0,($CQ180+IF(Smile=TRUE,VLOOKUP(MAX(-5,$H180-L180),Volsmile,2),0)),$CT180,$CU180,($A180-DateToday)+15,ABS(Option-2),0)-U180)),0))</f>
        <v xml:space="preserve"> </v>
      </c>
      <c r="AE180" s="351" t="str">
        <f>IF($A180="N/A"," ",IF(OR(Dayrun=1,Dayrun=7,Dayrun=8,Dayrun=10,Dayrun=11),MAX(0,(_xll.xSPRDOPT(M180,($E180-'Pricing Inputs'!$X215*$D180),$CV180,0,($CQ180+IF(Smile=TRUE,VLOOKUP(MAX(-5,$H180-M180),Volsmile,2),0)),$CT180,$CU180,($A180-DateToday)+15,ABS(Option-2),0)-V180)),0))</f>
        <v xml:space="preserve"> </v>
      </c>
      <c r="AF180" s="351" t="str">
        <f>IF($A180="N/A"," ",IF(OR(Dayrun&lt;=2,Dayrun&gt;=10),IF(OffPeakEx=TRUE,MAX(0,(_xll.xSPRDOPT(N180,($E180-'Pricing Inputs'!$X215*$D180),$CV180,0,($CQ180+IF(Smile=TRUE,VLOOKUP(MAX(-5,$H180-N180),Volsmile,2),0)),$CT180,$CU180,($A180-DateToday)+15,ABS(Option-2),0)-W180)),0),0))</f>
        <v xml:space="preserve"> </v>
      </c>
      <c r="AG180" s="351" t="str">
        <f>IF($A180="N/A"," ",IF(OR(Dayrun=1,Dayrun=5,Dayrun=8,Dayrun=11),MAX(0,(_xll.xSPRDOPT(O180,($E180-'Pricing Inputs'!$X215*$D180),$CV180,0,($CQ180+IF(Smile=TRUE,VLOOKUP(MAX(-5,$H180-O180),Volsmile,2),0)),$CT180,$CU180,($A180-DateToday)+15,ABS(Option-2),0)-X180)),0))</f>
        <v xml:space="preserve"> </v>
      </c>
      <c r="AH180" s="351" t="str">
        <f>IF($A180="N/A"," ",IF(OR(Dayrun=1,Dayrun=8,Dayrun=11),MAX(0,(_xll.xSPRDOPT(P180,($E180-'Pricing Inputs'!$X215*$D180),$CV180,0,($CQ180+IF(Smile=TRUE,VLOOKUP(MAX(-5,$H180-P180),Volsmile,2),0)),$CT180,$CU180,($A180-DateToday)+15,ABS(Option-2),0)-Y180)),0))</f>
        <v xml:space="preserve"> </v>
      </c>
      <c r="AI180" s="351" t="str">
        <f>IF($A180="N/A"," ",IF(OR(Dayrun&lt;=2,Dayrun&gt;=11),IF(OffPeakEx=TRUE,MAX(0,(_xll.xSPRDOPT(Q180,($E180-'Pricing Inputs'!$X215*$D180),$CV180,0,($CQ180+IF(Smile=TRUE,VLOOKUP(MAX(-5,$H180-Q180),Volsmile,2),0)),$CT180,$CU180,($A180-DateToday)+15,ABS(Option-2),0)-Z180)),0),0))</f>
        <v xml:space="preserve"> </v>
      </c>
      <c r="AJ180" s="355" t="str">
        <f t="shared" si="238"/>
        <v xml:space="preserve"> </v>
      </c>
      <c r="AK180" s="356" t="str">
        <f t="shared" si="239"/>
        <v xml:space="preserve"> </v>
      </c>
      <c r="AL180" s="356" t="str">
        <f t="shared" si="240"/>
        <v xml:space="preserve"> </v>
      </c>
      <c r="AM180" s="356" t="str">
        <f t="shared" si="241"/>
        <v xml:space="preserve"> </v>
      </c>
      <c r="AN180" s="356" t="str">
        <f t="shared" si="242"/>
        <v xml:space="preserve"> </v>
      </c>
      <c r="AO180" s="356" t="str">
        <f t="shared" si="243"/>
        <v xml:space="preserve"> </v>
      </c>
      <c r="AP180" s="356" t="str">
        <f t="shared" si="244"/>
        <v xml:space="preserve"> </v>
      </c>
      <c r="AQ180" s="356" t="str">
        <f t="shared" si="245"/>
        <v xml:space="preserve"> </v>
      </c>
      <c r="AR180" s="357" t="str">
        <f t="shared" si="246"/>
        <v xml:space="preserve"> </v>
      </c>
      <c r="AS180" s="364" t="str">
        <f t="shared" si="247"/>
        <v xml:space="preserve"> </v>
      </c>
      <c r="AT180" s="364" t="str">
        <f t="shared" si="248"/>
        <v xml:space="preserve"> </v>
      </c>
      <c r="AU180" s="364" t="str">
        <f t="shared" si="249"/>
        <v xml:space="preserve"> </v>
      </c>
      <c r="AV180" s="364" t="str">
        <f t="shared" si="250"/>
        <v xml:space="preserve"> </v>
      </c>
      <c r="AW180" s="364" t="str">
        <f t="shared" si="251"/>
        <v xml:space="preserve"> </v>
      </c>
      <c r="AX180" s="364" t="str">
        <f t="shared" si="252"/>
        <v xml:space="preserve"> </v>
      </c>
      <c r="AY180" s="364" t="str">
        <f t="shared" si="253"/>
        <v xml:space="preserve"> </v>
      </c>
      <c r="AZ180" s="364" t="str">
        <f t="shared" si="254"/>
        <v xml:space="preserve"> </v>
      </c>
      <c r="BA180" s="365" t="str">
        <f t="shared" si="255"/>
        <v xml:space="preserve"> </v>
      </c>
      <c r="BB180" s="461" t="str">
        <f>IF($A180="N/A"," ",IF(Dayrun&gt;=3,(MAX(0,(_xll.xSPRDOPT(I180,($E180-'Pricing Inputs'!$X215*$D180),$CV180,0,($CN180+IF(Smile=TRUE,VLOOKUP(MAX(-5,$H180-I180),Volsmile,2),0)),$CT180,$CU180,($A180-DateToday)+15,ABS(Option-2),1)*DE180*8))),0))</f>
        <v xml:space="preserve"> </v>
      </c>
      <c r="BC180" s="460" t="str">
        <f>IF($A180="N/A"," ",IF(Dayrun&gt;=6,MAX(0,(_xll.xSPRDOPT(J180,($E180-'Pricing Inputs'!$X215*$D180),$CV180,0,($CN180+IF(Smile=TRUE,VLOOKUP(MAX(-5,$H180-J180),Volsmile,2),0)),$CT180,$CU180,($A180-DateToday)+15,ABS(Option-2),1)*DE180*8)),0))</f>
        <v xml:space="preserve"> </v>
      </c>
      <c r="BD180" s="460" t="str">
        <f>IF($A180="N/A"," ",IF(OR(Dayrun&lt;=2,Dayrun&gt;=9),IF(OffPeakEx=TRUE,MAX(0,(_xll.xSPRDOPT(K180,($E180-'Pricing Inputs'!$X215*$D180),$CV180,0,($CQ180+IF(Smile=TRUE,VLOOKUP(MAX(-5,$H180-K180),Volsmile,2),0)),$CT180,$CU180,($A180-DateToday)+15,ABS(Option-2),1)*DE180*8)),0),0))</f>
        <v xml:space="preserve"> </v>
      </c>
      <c r="BE180" s="460" t="str">
        <f>IF($A180="N/A"," ",IF(OR(Dayrun=1,Dayrun=4,Dayrun=5,Dayrun=7,Dayrun=8,Dayrun=10,Dayrun=11),MAX(0,(_xll.xSPRDOPT(L180,($E180-'Pricing Inputs'!$X215*$D180),$CV180,0,($CQ180+IF(Smile=TRUE,VLOOKUP(MAX(-5,$H180-L180),Volsmile,2),0)),$CT180,$CU180,($A180-DateToday)+15,ABS(Option-2),1)*DF180*8)),0))</f>
        <v xml:space="preserve"> </v>
      </c>
      <c r="BF180" s="460" t="str">
        <f>IF($A180="N/A"," ",IF(OR(Dayrun=1,Dayrun=7,Dayrun=8,Dayrun=10,Dayrun=11),MAX(0,(_xll.xSPRDOPT(M180,($E180-'Pricing Inputs'!$X215*$D180),$CV180,0,($CQ180+IF(Smile=TRUE,VLOOKUP(MAX(-5,$H180-M180),Volsmile,2),0)),$CT180,$CU180,($A180-DateToday)+15,ABS(Option-2),1)*DF180*8)),0))</f>
        <v xml:space="preserve"> </v>
      </c>
      <c r="BG180" s="460" t="str">
        <f>IF($A180="N/A"," ",IF(OR(Dayrun&lt;=2,Dayrun&gt;=10),IF(OffPeakEx=TRUE,MAX(0,(_xll.xSPRDOPT(N180,($E180-'Pricing Inputs'!$X215*$D180),$CV180,0,($CQ180+IF(Smile=TRUE,VLOOKUP(MAX(-5,$H180-N180),Volsmile,2),0)),$CT180,$CU180,($A180-DateToday)+15,ABS(Option-2),1)*DF180*8)),0),0))</f>
        <v xml:space="preserve"> </v>
      </c>
      <c r="BH180" s="460" t="str">
        <f>IF($A180="N/A"," ",IF(OR(Dayrun=1,Dayrun=5,Dayrun=8,Dayrun=11),MAX(0,(_xll.xSPRDOPT(O180,($E180-'Pricing Inputs'!$X215*$D180),$CV180,0,($CQ180+IF(Smile=TRUE,VLOOKUP(MAX(-5,$H180-O180),Volsmile,2),0)),$CT180,$CU180,($A180-DateToday)+15,ABS(Option-2),1)*DG180*8)),0))</f>
        <v xml:space="preserve"> </v>
      </c>
      <c r="BI180" s="460" t="str">
        <f>IF($A180="N/A"," ",IF(OR(Dayrun=1,Dayrun=8,Dayrun=11),MAX(0,(_xll.xSPRDOPT(P180,($E180-'Pricing Inputs'!$X215*$D180),$CV180,0,($CQ180+IF(Smile=TRUE,VLOOKUP(MAX(-5,$H180-P180),Volsmile,2),0)),$CT180,$CU180,($A180-DateToday)+15,ABS(Option-2),1)*DG180*8)),0))</f>
        <v xml:space="preserve"> </v>
      </c>
      <c r="BJ180" s="462" t="str">
        <f>IF($A180="N/A"," ",IF(OR(Dayrun&lt;=2,Dayrun&gt;=11),IF(OffPeakEx=TRUE,MAX(0,(_xll.xSPRDOPT(Q180,($E180-'Pricing Inputs'!$X215*$D180),$CV180,0,($CQ180+IF(Smile=TRUE,VLOOKUP(MAX(-5,$H180-Q180),Volsmile,2),0)),$CT180,$CU180,($A180-DateToday)+15,ABS(Option-2),1)*DG180*8)),0),0))</f>
        <v xml:space="preserve"> </v>
      </c>
      <c r="BK180" s="358" t="str">
        <f t="shared" si="182"/>
        <v xml:space="preserve"> </v>
      </c>
      <c r="BL180" s="359" t="str">
        <f t="shared" si="183"/>
        <v xml:space="preserve"> </v>
      </c>
      <c r="BM180" s="359" t="str">
        <f t="shared" si="184"/>
        <v xml:space="preserve"> </v>
      </c>
      <c r="BN180" s="359" t="str">
        <f t="shared" si="185"/>
        <v xml:space="preserve"> </v>
      </c>
      <c r="BO180" s="359" t="str">
        <f t="shared" si="186"/>
        <v xml:space="preserve"> </v>
      </c>
      <c r="BP180" s="359" t="str">
        <f t="shared" si="187"/>
        <v xml:space="preserve"> </v>
      </c>
      <c r="BQ180" s="359" t="str">
        <f t="shared" si="188"/>
        <v xml:space="preserve"> </v>
      </c>
      <c r="BR180" s="359" t="str">
        <f t="shared" si="189"/>
        <v xml:space="preserve"> </v>
      </c>
      <c r="BS180" s="360" t="str">
        <f t="shared" si="190"/>
        <v xml:space="preserve"> </v>
      </c>
      <c r="BT180" s="361" t="str">
        <f t="shared" si="191"/>
        <v xml:space="preserve"> </v>
      </c>
      <c r="BU180" s="362" t="str">
        <f t="shared" si="192"/>
        <v xml:space="preserve"> </v>
      </c>
      <c r="BV180" s="362" t="str">
        <f t="shared" si="193"/>
        <v xml:space="preserve"> </v>
      </c>
      <c r="BW180" s="362" t="str">
        <f t="shared" si="194"/>
        <v xml:space="preserve"> </v>
      </c>
      <c r="BX180" s="362" t="str">
        <f t="shared" si="195"/>
        <v xml:space="preserve"> </v>
      </c>
      <c r="BY180" s="362" t="str">
        <f t="shared" si="196"/>
        <v xml:space="preserve"> </v>
      </c>
      <c r="BZ180" s="362" t="str">
        <f t="shared" si="197"/>
        <v xml:space="preserve"> </v>
      </c>
      <c r="CA180" s="362" t="str">
        <f t="shared" si="198"/>
        <v xml:space="preserve"> </v>
      </c>
      <c r="CB180" s="363" t="str">
        <f t="shared" si="199"/>
        <v xml:space="preserve"> </v>
      </c>
      <c r="CC180" s="366" t="str">
        <f t="shared" si="200"/>
        <v xml:space="preserve"> </v>
      </c>
      <c r="CD180" s="367" t="str">
        <f t="shared" si="201"/>
        <v xml:space="preserve"> </v>
      </c>
      <c r="CE180" s="367" t="str">
        <f t="shared" si="202"/>
        <v xml:space="preserve"> </v>
      </c>
      <c r="CF180" s="367" t="str">
        <f t="shared" si="203"/>
        <v xml:space="preserve"> </v>
      </c>
      <c r="CG180" s="367" t="str">
        <f t="shared" si="204"/>
        <v xml:space="preserve"> </v>
      </c>
      <c r="CH180" s="367" t="str">
        <f t="shared" si="205"/>
        <v xml:space="preserve"> </v>
      </c>
      <c r="CI180" s="367" t="str">
        <f t="shared" si="206"/>
        <v xml:space="preserve"> </v>
      </c>
      <c r="CJ180" s="367" t="str">
        <f t="shared" si="207"/>
        <v xml:space="preserve"> </v>
      </c>
      <c r="CK180" s="368" t="str">
        <f t="shared" si="208"/>
        <v xml:space="preserve"> </v>
      </c>
      <c r="CL180" s="369" t="str">
        <f t="shared" si="209"/>
        <v xml:space="preserve"> </v>
      </c>
      <c r="CM180" s="370" t="str">
        <f t="shared" si="256"/>
        <v xml:space="preserve"> </v>
      </c>
      <c r="CN180" s="370" t="str">
        <f t="shared" si="257"/>
        <v xml:space="preserve"> </v>
      </c>
      <c r="CO180" s="370" t="str">
        <f t="shared" si="258"/>
        <v xml:space="preserve"> </v>
      </c>
      <c r="CP180" s="370" t="str">
        <f t="shared" si="259"/>
        <v xml:space="preserve"> </v>
      </c>
      <c r="CQ180" s="370" t="str">
        <f t="shared" si="260"/>
        <v xml:space="preserve"> </v>
      </c>
      <c r="CR180" s="370" t="str">
        <f t="shared" si="210"/>
        <v xml:space="preserve"> </v>
      </c>
      <c r="CS180" s="370" t="str">
        <f t="shared" si="211"/>
        <v xml:space="preserve"> </v>
      </c>
      <c r="CT180" s="370" t="str">
        <f t="shared" si="212"/>
        <v xml:space="preserve"> </v>
      </c>
      <c r="CU180" s="370" t="str">
        <f>IF($A180="N/A"," ",IF('Pricing Inputs'!$AR$23=TRUE,Inputs!$S$22,VLOOKUP($A180,CorrelationTable,2,FALSE)))</f>
        <v xml:space="preserve"> </v>
      </c>
      <c r="CV180" s="371" t="str">
        <f>IF($A180="N/A"," ",F180+G180+(D180*('Pricing Inputs'!X215)))</f>
        <v xml:space="preserve"> </v>
      </c>
      <c r="CW180" s="372" t="str">
        <f>IF($A180="N/A"," ",IF(PV=1,0,'Pricing Inputs'!Y215))</f>
        <v xml:space="preserve"> </v>
      </c>
      <c r="CX180" s="373" t="str">
        <f t="shared" si="213"/>
        <v xml:space="preserve"> </v>
      </c>
      <c r="CY180" s="417" t="str">
        <f>IF($A180="N/A"," ",(IF(MONTH(A180)&gt;=4,IF(MONTH(A180)&lt;=10,Inputs!$S$26,Inputs!$S$27),Inputs!$S$27))*$CX180)</f>
        <v xml:space="preserve"> </v>
      </c>
      <c r="CZ180" s="374" t="str">
        <f t="shared" si="261"/>
        <v xml:space="preserve"> </v>
      </c>
      <c r="DA180" s="446" t="str">
        <f t="shared" si="262"/>
        <v xml:space="preserve"> </v>
      </c>
      <c r="DB180" s="375" t="str">
        <f t="shared" si="263"/>
        <v xml:space="preserve"> </v>
      </c>
      <c r="DC180" s="375" t="str">
        <f t="shared" si="264"/>
        <v xml:space="preserve"> </v>
      </c>
      <c r="DD180" s="376" t="str">
        <f t="shared" si="265"/>
        <v xml:space="preserve"> </v>
      </c>
      <c r="DE180" s="377" t="str">
        <f t="shared" si="266"/>
        <v xml:space="preserve"> </v>
      </c>
      <c r="DF180" s="378" t="str">
        <f t="shared" si="267"/>
        <v xml:space="preserve"> </v>
      </c>
      <c r="DG180" s="379" t="str">
        <f t="shared" si="268"/>
        <v xml:space="preserve"> </v>
      </c>
      <c r="DH180" s="380" t="str">
        <f>IF($A180="N/A"," ",IF(Option=1,$D180*Inputs!$S$15*SUM(AS180:BA180),0))</f>
        <v xml:space="preserve"> </v>
      </c>
      <c r="DI180" s="381" t="str">
        <f>IF($A180="N/A"," ",IF(Option=1,$D180*Inputs!$S$16*SUM(AS180:BA180),0))</f>
        <v xml:space="preserve"> </v>
      </c>
      <c r="DJ180" s="463" t="str">
        <f t="shared" si="269"/>
        <v xml:space="preserve"> </v>
      </c>
      <c r="DK180" s="463" t="str">
        <f t="shared" si="270"/>
        <v xml:space="preserve"> </v>
      </c>
      <c r="DL180" s="463" t="str">
        <f t="shared" si="271"/>
        <v xml:space="preserve"> </v>
      </c>
      <c r="DM180" s="463" t="str">
        <f t="shared" si="272"/>
        <v xml:space="preserve"> </v>
      </c>
    </row>
    <row r="181" spans="1:117" x14ac:dyDescent="0.2">
      <c r="A181" s="343" t="str">
        <f>IF(A180="N/A","N/A",IF(EDATE(A180,1)&gt;Inputs!$S$5,"N/A",EDATE(A180,1)))</f>
        <v>N/A</v>
      </c>
      <c r="B181" s="344" t="str">
        <f t="shared" si="214"/>
        <v xml:space="preserve"> </v>
      </c>
      <c r="C181" s="345" t="str">
        <f t="shared" si="215"/>
        <v xml:space="preserve"> </v>
      </c>
      <c r="D181" s="346" t="str">
        <f t="shared" si="216"/>
        <v xml:space="preserve"> </v>
      </c>
      <c r="E181" s="347" t="str">
        <f t="shared" si="217"/>
        <v xml:space="preserve"> </v>
      </c>
      <c r="F181" s="348" t="str">
        <f t="shared" si="218"/>
        <v xml:space="preserve"> </v>
      </c>
      <c r="G181" s="348" t="str">
        <f>IF(A181="N/A"," ",Perstart/VLOOKUP(Dayrun,'Pricing Inputs'!$AQ$4:$AS$14,3)/(CY181/CX181))</f>
        <v xml:space="preserve"> </v>
      </c>
      <c r="H181" s="349" t="str">
        <f t="shared" si="219"/>
        <v xml:space="preserve"> </v>
      </c>
      <c r="I181" s="350" t="str">
        <f t="shared" si="220"/>
        <v xml:space="preserve"> </v>
      </c>
      <c r="J181" s="351" t="str">
        <f t="shared" si="221"/>
        <v xml:space="preserve"> </v>
      </c>
      <c r="K181" s="351" t="str">
        <f t="shared" si="222"/>
        <v xml:space="preserve"> </v>
      </c>
      <c r="L181" s="351" t="str">
        <f t="shared" si="223"/>
        <v xml:space="preserve"> </v>
      </c>
      <c r="M181" s="351" t="str">
        <f t="shared" si="224"/>
        <v xml:space="preserve"> </v>
      </c>
      <c r="N181" s="351" t="str">
        <f t="shared" si="225"/>
        <v xml:space="preserve"> </v>
      </c>
      <c r="O181" s="351" t="str">
        <f t="shared" si="226"/>
        <v xml:space="preserve"> </v>
      </c>
      <c r="P181" s="351" t="str">
        <f t="shared" si="227"/>
        <v xml:space="preserve"> </v>
      </c>
      <c r="Q181" s="352" t="str">
        <f t="shared" si="228"/>
        <v xml:space="preserve"> </v>
      </c>
      <c r="R181" s="353" t="str">
        <f t="shared" si="229"/>
        <v xml:space="preserve"> </v>
      </c>
      <c r="S181" s="347" t="str">
        <f t="shared" si="230"/>
        <v xml:space="preserve"> </v>
      </c>
      <c r="T181" s="347" t="str">
        <f t="shared" si="231"/>
        <v xml:space="preserve"> </v>
      </c>
      <c r="U181" s="347" t="str">
        <f t="shared" si="232"/>
        <v xml:space="preserve"> </v>
      </c>
      <c r="V181" s="347" t="str">
        <f t="shared" si="233"/>
        <v xml:space="preserve"> </v>
      </c>
      <c r="W181" s="347" t="str">
        <f t="shared" si="234"/>
        <v xml:space="preserve"> </v>
      </c>
      <c r="X181" s="347" t="str">
        <f t="shared" si="235"/>
        <v xml:space="preserve"> </v>
      </c>
      <c r="Y181" s="347" t="str">
        <f t="shared" si="236"/>
        <v xml:space="preserve"> </v>
      </c>
      <c r="Z181" s="354" t="str">
        <f t="shared" si="237"/>
        <v xml:space="preserve"> </v>
      </c>
      <c r="AA181" s="350" t="str">
        <f>IF($A181="N/A"," ",IF(Dayrun&gt;=3,(MAX(0,(_xll.xSPRDOPT(I181,($E181-'Pricing Inputs'!$X216*$D181),$CV181,0,($CN181+IF(Smile=TRUE,VLOOKUP(MAX(-5,$H181-I181),Volsmile,2),0)),$CT181,$CU181,($A181-DateToday)+15,ABS(Option-2),0)-R181))),0))</f>
        <v xml:space="preserve"> </v>
      </c>
      <c r="AB181" s="351" t="str">
        <f>IF($A181="N/A"," ",IF(Dayrun&gt;=6,MAX(0,(_xll.xSPRDOPT(J181,($E181-'Pricing Inputs'!$X216*$D181),$CV181,0,($CN181+IF(Smile=TRUE,VLOOKUP(MAX(-5,$H181-J181),Volsmile,2),0)),$CT181,$CU181,($A181-DateToday)+15,ABS(Option-2),0)-S181)),0))</f>
        <v xml:space="preserve"> </v>
      </c>
      <c r="AC181" s="351" t="str">
        <f>IF($A181="N/A"," ",IF(OR(Dayrun&lt;=2,Dayrun&gt;=9),IF(OffPeakEx=TRUE,MAX(0,(_xll.xSPRDOPT(K181,($E181-'Pricing Inputs'!$X216*$D181),$CV181,0,($CQ181+IF(Smile=TRUE,VLOOKUP(MAX(-5,$H181-K181),Volsmile,2),0)),$CT181,$CU181,($A181-DateToday)+15,ABS(Option-2),0)-T181)),0),0))</f>
        <v xml:space="preserve"> </v>
      </c>
      <c r="AD181" s="351" t="str">
        <f>IF($A181="N/A"," ",IF(OR(Dayrun=1,Dayrun=4,Dayrun=5,Dayrun=7,Dayrun=8,Dayrun=10,Dayrun=11),MAX(0,(_xll.xSPRDOPT(L181,($E181-'Pricing Inputs'!$X216*$D181),$CV181,0,($CQ181+IF(Smile=TRUE,VLOOKUP(MAX(-5,$H181-L181),Volsmile,2),0)),$CT181,$CU181,($A181-DateToday)+15,ABS(Option-2),0)-U181)),0))</f>
        <v xml:space="preserve"> </v>
      </c>
      <c r="AE181" s="351" t="str">
        <f>IF($A181="N/A"," ",IF(OR(Dayrun=1,Dayrun=7,Dayrun=8,Dayrun=10,Dayrun=11),MAX(0,(_xll.xSPRDOPT(M181,($E181-'Pricing Inputs'!$X216*$D181),$CV181,0,($CQ181+IF(Smile=TRUE,VLOOKUP(MAX(-5,$H181-M181),Volsmile,2),0)),$CT181,$CU181,($A181-DateToday)+15,ABS(Option-2),0)-V181)),0))</f>
        <v xml:space="preserve"> </v>
      </c>
      <c r="AF181" s="351" t="str">
        <f>IF($A181="N/A"," ",IF(OR(Dayrun&lt;=2,Dayrun&gt;=10),IF(OffPeakEx=TRUE,MAX(0,(_xll.xSPRDOPT(N181,($E181-'Pricing Inputs'!$X216*$D181),$CV181,0,($CQ181+IF(Smile=TRUE,VLOOKUP(MAX(-5,$H181-N181),Volsmile,2),0)),$CT181,$CU181,($A181-DateToday)+15,ABS(Option-2),0)-W181)),0),0))</f>
        <v xml:space="preserve"> </v>
      </c>
      <c r="AG181" s="351" t="str">
        <f>IF($A181="N/A"," ",IF(OR(Dayrun=1,Dayrun=5,Dayrun=8,Dayrun=11),MAX(0,(_xll.xSPRDOPT(O181,($E181-'Pricing Inputs'!$X216*$D181),$CV181,0,($CQ181+IF(Smile=TRUE,VLOOKUP(MAX(-5,$H181-O181),Volsmile,2),0)),$CT181,$CU181,($A181-DateToday)+15,ABS(Option-2),0)-X181)),0))</f>
        <v xml:space="preserve"> </v>
      </c>
      <c r="AH181" s="351" t="str">
        <f>IF($A181="N/A"," ",IF(OR(Dayrun=1,Dayrun=8,Dayrun=11),MAX(0,(_xll.xSPRDOPT(P181,($E181-'Pricing Inputs'!$X216*$D181),$CV181,0,($CQ181+IF(Smile=TRUE,VLOOKUP(MAX(-5,$H181-P181),Volsmile,2),0)),$CT181,$CU181,($A181-DateToday)+15,ABS(Option-2),0)-Y181)),0))</f>
        <v xml:space="preserve"> </v>
      </c>
      <c r="AI181" s="351" t="str">
        <f>IF($A181="N/A"," ",IF(OR(Dayrun&lt;=2,Dayrun&gt;=11),IF(OffPeakEx=TRUE,MAX(0,(_xll.xSPRDOPT(Q181,($E181-'Pricing Inputs'!$X216*$D181),$CV181,0,($CQ181+IF(Smile=TRUE,VLOOKUP(MAX(-5,$H181-Q181),Volsmile,2),0)),$CT181,$CU181,($A181-DateToday)+15,ABS(Option-2),0)-Z181)),0),0))</f>
        <v xml:space="preserve"> </v>
      </c>
      <c r="AJ181" s="355" t="str">
        <f t="shared" si="238"/>
        <v xml:space="preserve"> </v>
      </c>
      <c r="AK181" s="356" t="str">
        <f t="shared" si="239"/>
        <v xml:space="preserve"> </v>
      </c>
      <c r="AL181" s="356" t="str">
        <f t="shared" si="240"/>
        <v xml:space="preserve"> </v>
      </c>
      <c r="AM181" s="356" t="str">
        <f t="shared" si="241"/>
        <v xml:space="preserve"> </v>
      </c>
      <c r="AN181" s="356" t="str">
        <f t="shared" si="242"/>
        <v xml:space="preserve"> </v>
      </c>
      <c r="AO181" s="356" t="str">
        <f t="shared" si="243"/>
        <v xml:space="preserve"> </v>
      </c>
      <c r="AP181" s="356" t="str">
        <f t="shared" si="244"/>
        <v xml:space="preserve"> </v>
      </c>
      <c r="AQ181" s="356" t="str">
        <f t="shared" si="245"/>
        <v xml:space="preserve"> </v>
      </c>
      <c r="AR181" s="357" t="str">
        <f t="shared" si="246"/>
        <v xml:space="preserve"> </v>
      </c>
      <c r="AS181" s="364" t="str">
        <f t="shared" si="247"/>
        <v xml:space="preserve"> </v>
      </c>
      <c r="AT181" s="364" t="str">
        <f t="shared" si="248"/>
        <v xml:space="preserve"> </v>
      </c>
      <c r="AU181" s="364" t="str">
        <f t="shared" si="249"/>
        <v xml:space="preserve"> </v>
      </c>
      <c r="AV181" s="364" t="str">
        <f t="shared" si="250"/>
        <v xml:space="preserve"> </v>
      </c>
      <c r="AW181" s="364" t="str">
        <f t="shared" si="251"/>
        <v xml:space="preserve"> </v>
      </c>
      <c r="AX181" s="364" t="str">
        <f t="shared" si="252"/>
        <v xml:space="preserve"> </v>
      </c>
      <c r="AY181" s="364" t="str">
        <f t="shared" si="253"/>
        <v xml:space="preserve"> </v>
      </c>
      <c r="AZ181" s="364" t="str">
        <f t="shared" si="254"/>
        <v xml:space="preserve"> </v>
      </c>
      <c r="BA181" s="365" t="str">
        <f t="shared" si="255"/>
        <v xml:space="preserve"> </v>
      </c>
      <c r="BB181" s="461" t="str">
        <f>IF($A181="N/A"," ",IF(Dayrun&gt;=3,(MAX(0,(_xll.xSPRDOPT(I181,($E181-'Pricing Inputs'!$X216*$D181),$CV181,0,($CN181+IF(Smile=TRUE,VLOOKUP(MAX(-5,$H181-I181),Volsmile,2),0)),$CT181,$CU181,($A181-DateToday)+15,ABS(Option-2),1)*DE181*8))),0))</f>
        <v xml:space="preserve"> </v>
      </c>
      <c r="BC181" s="460" t="str">
        <f>IF($A181="N/A"," ",IF(Dayrun&gt;=6,MAX(0,(_xll.xSPRDOPT(J181,($E181-'Pricing Inputs'!$X216*$D181),$CV181,0,($CN181+IF(Smile=TRUE,VLOOKUP(MAX(-5,$H181-J181),Volsmile,2),0)),$CT181,$CU181,($A181-DateToday)+15,ABS(Option-2),1)*DE181*8)),0))</f>
        <v xml:space="preserve"> </v>
      </c>
      <c r="BD181" s="460" t="str">
        <f>IF($A181="N/A"," ",IF(OR(Dayrun&lt;=2,Dayrun&gt;=9),IF(OffPeakEx=TRUE,MAX(0,(_xll.xSPRDOPT(K181,($E181-'Pricing Inputs'!$X216*$D181),$CV181,0,($CQ181+IF(Smile=TRUE,VLOOKUP(MAX(-5,$H181-K181),Volsmile,2),0)),$CT181,$CU181,($A181-DateToday)+15,ABS(Option-2),1)*DE181*8)),0),0))</f>
        <v xml:space="preserve"> </v>
      </c>
      <c r="BE181" s="460" t="str">
        <f>IF($A181="N/A"," ",IF(OR(Dayrun=1,Dayrun=4,Dayrun=5,Dayrun=7,Dayrun=8,Dayrun=10,Dayrun=11),MAX(0,(_xll.xSPRDOPT(L181,($E181-'Pricing Inputs'!$X216*$D181),$CV181,0,($CQ181+IF(Smile=TRUE,VLOOKUP(MAX(-5,$H181-L181),Volsmile,2),0)),$CT181,$CU181,($A181-DateToday)+15,ABS(Option-2),1)*DF181*8)),0))</f>
        <v xml:space="preserve"> </v>
      </c>
      <c r="BF181" s="460" t="str">
        <f>IF($A181="N/A"," ",IF(OR(Dayrun=1,Dayrun=7,Dayrun=8,Dayrun=10,Dayrun=11),MAX(0,(_xll.xSPRDOPT(M181,($E181-'Pricing Inputs'!$X216*$D181),$CV181,0,($CQ181+IF(Smile=TRUE,VLOOKUP(MAX(-5,$H181-M181),Volsmile,2),0)),$CT181,$CU181,($A181-DateToday)+15,ABS(Option-2),1)*DF181*8)),0))</f>
        <v xml:space="preserve"> </v>
      </c>
      <c r="BG181" s="460" t="str">
        <f>IF($A181="N/A"," ",IF(OR(Dayrun&lt;=2,Dayrun&gt;=10),IF(OffPeakEx=TRUE,MAX(0,(_xll.xSPRDOPT(N181,($E181-'Pricing Inputs'!$X216*$D181),$CV181,0,($CQ181+IF(Smile=TRUE,VLOOKUP(MAX(-5,$H181-N181),Volsmile,2),0)),$CT181,$CU181,($A181-DateToday)+15,ABS(Option-2),1)*DF181*8)),0),0))</f>
        <v xml:space="preserve"> </v>
      </c>
      <c r="BH181" s="460" t="str">
        <f>IF($A181="N/A"," ",IF(OR(Dayrun=1,Dayrun=5,Dayrun=8,Dayrun=11),MAX(0,(_xll.xSPRDOPT(O181,($E181-'Pricing Inputs'!$X216*$D181),$CV181,0,($CQ181+IF(Smile=TRUE,VLOOKUP(MAX(-5,$H181-O181),Volsmile,2),0)),$CT181,$CU181,($A181-DateToday)+15,ABS(Option-2),1)*DG181*8)),0))</f>
        <v xml:space="preserve"> </v>
      </c>
      <c r="BI181" s="460" t="str">
        <f>IF($A181="N/A"," ",IF(OR(Dayrun=1,Dayrun=8,Dayrun=11),MAX(0,(_xll.xSPRDOPT(P181,($E181-'Pricing Inputs'!$X216*$D181),$CV181,0,($CQ181+IF(Smile=TRUE,VLOOKUP(MAX(-5,$H181-P181),Volsmile,2),0)),$CT181,$CU181,($A181-DateToday)+15,ABS(Option-2),1)*DG181*8)),0))</f>
        <v xml:space="preserve"> </v>
      </c>
      <c r="BJ181" s="462" t="str">
        <f>IF($A181="N/A"," ",IF(OR(Dayrun&lt;=2,Dayrun&gt;=11),IF(OffPeakEx=TRUE,MAX(0,(_xll.xSPRDOPT(Q181,($E181-'Pricing Inputs'!$X216*$D181),$CV181,0,($CQ181+IF(Smile=TRUE,VLOOKUP(MAX(-5,$H181-Q181),Volsmile,2),0)),$CT181,$CU181,($A181-DateToday)+15,ABS(Option-2),1)*DG181*8)),0),0))</f>
        <v xml:space="preserve"> </v>
      </c>
      <c r="BK181" s="358" t="str">
        <f t="shared" si="182"/>
        <v xml:space="preserve"> </v>
      </c>
      <c r="BL181" s="359" t="str">
        <f t="shared" si="183"/>
        <v xml:space="preserve"> </v>
      </c>
      <c r="BM181" s="359" t="str">
        <f t="shared" si="184"/>
        <v xml:space="preserve"> </v>
      </c>
      <c r="BN181" s="359" t="str">
        <f t="shared" si="185"/>
        <v xml:space="preserve"> </v>
      </c>
      <c r="BO181" s="359" t="str">
        <f t="shared" si="186"/>
        <v xml:space="preserve"> </v>
      </c>
      <c r="BP181" s="359" t="str">
        <f t="shared" si="187"/>
        <v xml:space="preserve"> </v>
      </c>
      <c r="BQ181" s="359" t="str">
        <f t="shared" si="188"/>
        <v xml:space="preserve"> </v>
      </c>
      <c r="BR181" s="359" t="str">
        <f t="shared" si="189"/>
        <v xml:space="preserve"> </v>
      </c>
      <c r="BS181" s="360" t="str">
        <f t="shared" si="190"/>
        <v xml:space="preserve"> </v>
      </c>
      <c r="BT181" s="361" t="str">
        <f t="shared" si="191"/>
        <v xml:space="preserve"> </v>
      </c>
      <c r="BU181" s="362" t="str">
        <f t="shared" si="192"/>
        <v xml:space="preserve"> </v>
      </c>
      <c r="BV181" s="362" t="str">
        <f t="shared" si="193"/>
        <v xml:space="preserve"> </v>
      </c>
      <c r="BW181" s="362" t="str">
        <f t="shared" si="194"/>
        <v xml:space="preserve"> </v>
      </c>
      <c r="BX181" s="362" t="str">
        <f t="shared" si="195"/>
        <v xml:space="preserve"> </v>
      </c>
      <c r="BY181" s="362" t="str">
        <f t="shared" si="196"/>
        <v xml:space="preserve"> </v>
      </c>
      <c r="BZ181" s="362" t="str">
        <f t="shared" si="197"/>
        <v xml:space="preserve"> </v>
      </c>
      <c r="CA181" s="362" t="str">
        <f t="shared" si="198"/>
        <v xml:space="preserve"> </v>
      </c>
      <c r="CB181" s="363" t="str">
        <f t="shared" si="199"/>
        <v xml:space="preserve"> </v>
      </c>
      <c r="CC181" s="366" t="str">
        <f t="shared" si="200"/>
        <v xml:space="preserve"> </v>
      </c>
      <c r="CD181" s="367" t="str">
        <f t="shared" si="201"/>
        <v xml:space="preserve"> </v>
      </c>
      <c r="CE181" s="367" t="str">
        <f t="shared" si="202"/>
        <v xml:space="preserve"> </v>
      </c>
      <c r="CF181" s="367" t="str">
        <f t="shared" si="203"/>
        <v xml:space="preserve"> </v>
      </c>
      <c r="CG181" s="367" t="str">
        <f t="shared" si="204"/>
        <v xml:space="preserve"> </v>
      </c>
      <c r="CH181" s="367" t="str">
        <f t="shared" si="205"/>
        <v xml:space="preserve"> </v>
      </c>
      <c r="CI181" s="367" t="str">
        <f t="shared" si="206"/>
        <v xml:space="preserve"> </v>
      </c>
      <c r="CJ181" s="367" t="str">
        <f t="shared" si="207"/>
        <v xml:space="preserve"> </v>
      </c>
      <c r="CK181" s="368" t="str">
        <f t="shared" si="208"/>
        <v xml:space="preserve"> </v>
      </c>
      <c r="CL181" s="369" t="str">
        <f t="shared" si="209"/>
        <v xml:space="preserve"> </v>
      </c>
      <c r="CM181" s="370" t="str">
        <f t="shared" si="256"/>
        <v xml:space="preserve"> </v>
      </c>
      <c r="CN181" s="370" t="str">
        <f t="shared" si="257"/>
        <v xml:space="preserve"> </v>
      </c>
      <c r="CO181" s="370" t="str">
        <f t="shared" si="258"/>
        <v xml:space="preserve"> </v>
      </c>
      <c r="CP181" s="370" t="str">
        <f t="shared" si="259"/>
        <v xml:space="preserve"> </v>
      </c>
      <c r="CQ181" s="370" t="str">
        <f t="shared" si="260"/>
        <v xml:space="preserve"> </v>
      </c>
      <c r="CR181" s="370" t="str">
        <f t="shared" si="210"/>
        <v xml:space="preserve"> </v>
      </c>
      <c r="CS181" s="370" t="str">
        <f t="shared" si="211"/>
        <v xml:space="preserve"> </v>
      </c>
      <c r="CT181" s="370" t="str">
        <f t="shared" si="212"/>
        <v xml:space="preserve"> </v>
      </c>
      <c r="CU181" s="370" t="str">
        <f>IF($A181="N/A"," ",IF('Pricing Inputs'!$AR$23=TRUE,Inputs!$S$22,VLOOKUP($A181,CorrelationTable,2,FALSE)))</f>
        <v xml:space="preserve"> </v>
      </c>
      <c r="CV181" s="371" t="str">
        <f>IF($A181="N/A"," ",F181+G181+(D181*('Pricing Inputs'!X216)))</f>
        <v xml:space="preserve"> </v>
      </c>
      <c r="CW181" s="372" t="str">
        <f>IF($A181="N/A"," ",IF(PV=1,0,'Pricing Inputs'!Y216))</f>
        <v xml:space="preserve"> </v>
      </c>
      <c r="CX181" s="373" t="str">
        <f t="shared" si="213"/>
        <v xml:space="preserve"> </v>
      </c>
      <c r="CY181" s="417" t="str">
        <f>IF($A181="N/A"," ",(IF(MONTH(A181)&gt;=4,IF(MONTH(A181)&lt;=10,Inputs!$S$26,Inputs!$S$27),Inputs!$S$27))*$CX181)</f>
        <v xml:space="preserve"> </v>
      </c>
      <c r="CZ181" s="374" t="str">
        <f t="shared" si="261"/>
        <v xml:space="preserve"> </v>
      </c>
      <c r="DA181" s="446" t="str">
        <f t="shared" si="262"/>
        <v xml:space="preserve"> </v>
      </c>
      <c r="DB181" s="375" t="str">
        <f t="shared" si="263"/>
        <v xml:space="preserve"> </v>
      </c>
      <c r="DC181" s="375" t="str">
        <f t="shared" si="264"/>
        <v xml:space="preserve"> </v>
      </c>
      <c r="DD181" s="376" t="str">
        <f t="shared" si="265"/>
        <v xml:space="preserve"> </v>
      </c>
      <c r="DE181" s="377" t="str">
        <f t="shared" si="266"/>
        <v xml:space="preserve"> </v>
      </c>
      <c r="DF181" s="378" t="str">
        <f t="shared" si="267"/>
        <v xml:space="preserve"> </v>
      </c>
      <c r="DG181" s="379" t="str">
        <f t="shared" si="268"/>
        <v xml:space="preserve"> </v>
      </c>
      <c r="DH181" s="380" t="str">
        <f>IF($A181="N/A"," ",IF(Option=1,$D181*Inputs!$S$15*SUM(AS181:BA181),0))</f>
        <v xml:space="preserve"> </v>
      </c>
      <c r="DI181" s="381" t="str">
        <f>IF($A181="N/A"," ",IF(Option=1,$D181*Inputs!$S$16*SUM(AS181:BA181),0))</f>
        <v xml:space="preserve"> </v>
      </c>
      <c r="DJ181" s="463" t="str">
        <f t="shared" si="269"/>
        <v xml:space="preserve"> </v>
      </c>
      <c r="DK181" s="463" t="str">
        <f t="shared" si="270"/>
        <v xml:space="preserve"> </v>
      </c>
      <c r="DL181" s="463" t="str">
        <f t="shared" si="271"/>
        <v xml:space="preserve"> </v>
      </c>
      <c r="DM181" s="463" t="str">
        <f t="shared" si="272"/>
        <v xml:space="preserve"> </v>
      </c>
    </row>
    <row r="182" spans="1:117" x14ac:dyDescent="0.2">
      <c r="A182" s="343" t="str">
        <f>IF(A181="N/A","N/A",IF(EDATE(A181,1)&gt;Inputs!$S$5,"N/A",EDATE(A181,1)))</f>
        <v>N/A</v>
      </c>
      <c r="B182" s="344" t="str">
        <f t="shared" si="214"/>
        <v xml:space="preserve"> </v>
      </c>
      <c r="C182" s="345" t="str">
        <f t="shared" si="215"/>
        <v xml:space="preserve"> </v>
      </c>
      <c r="D182" s="346" t="str">
        <f t="shared" si="216"/>
        <v xml:space="preserve"> </v>
      </c>
      <c r="E182" s="347" t="str">
        <f t="shared" si="217"/>
        <v xml:space="preserve"> </v>
      </c>
      <c r="F182" s="348" t="str">
        <f t="shared" si="218"/>
        <v xml:space="preserve"> </v>
      </c>
      <c r="G182" s="348" t="str">
        <f>IF(A182="N/A"," ",Perstart/VLOOKUP(Dayrun,'Pricing Inputs'!$AQ$4:$AS$14,3)/(CY182/CX182))</f>
        <v xml:space="preserve"> </v>
      </c>
      <c r="H182" s="349" t="str">
        <f t="shared" si="219"/>
        <v xml:space="preserve"> </v>
      </c>
      <c r="I182" s="350" t="str">
        <f t="shared" si="220"/>
        <v xml:space="preserve"> </v>
      </c>
      <c r="J182" s="351" t="str">
        <f t="shared" si="221"/>
        <v xml:space="preserve"> </v>
      </c>
      <c r="K182" s="351" t="str">
        <f t="shared" si="222"/>
        <v xml:space="preserve"> </v>
      </c>
      <c r="L182" s="351" t="str">
        <f t="shared" si="223"/>
        <v xml:space="preserve"> </v>
      </c>
      <c r="M182" s="351" t="str">
        <f t="shared" si="224"/>
        <v xml:space="preserve"> </v>
      </c>
      <c r="N182" s="351" t="str">
        <f t="shared" si="225"/>
        <v xml:space="preserve"> </v>
      </c>
      <c r="O182" s="351" t="str">
        <f t="shared" si="226"/>
        <v xml:space="preserve"> </v>
      </c>
      <c r="P182" s="351" t="str">
        <f t="shared" si="227"/>
        <v xml:space="preserve"> </v>
      </c>
      <c r="Q182" s="352" t="str">
        <f t="shared" si="228"/>
        <v xml:space="preserve"> </v>
      </c>
      <c r="R182" s="353" t="str">
        <f t="shared" si="229"/>
        <v xml:space="preserve"> </v>
      </c>
      <c r="S182" s="347" t="str">
        <f t="shared" si="230"/>
        <v xml:space="preserve"> </v>
      </c>
      <c r="T182" s="347" t="str">
        <f t="shared" si="231"/>
        <v xml:space="preserve"> </v>
      </c>
      <c r="U182" s="347" t="str">
        <f t="shared" si="232"/>
        <v xml:space="preserve"> </v>
      </c>
      <c r="V182" s="347" t="str">
        <f t="shared" si="233"/>
        <v xml:space="preserve"> </v>
      </c>
      <c r="W182" s="347" t="str">
        <f t="shared" si="234"/>
        <v xml:space="preserve"> </v>
      </c>
      <c r="X182" s="347" t="str">
        <f t="shared" si="235"/>
        <v xml:space="preserve"> </v>
      </c>
      <c r="Y182" s="347" t="str">
        <f t="shared" si="236"/>
        <v xml:space="preserve"> </v>
      </c>
      <c r="Z182" s="354" t="str">
        <f t="shared" si="237"/>
        <v xml:space="preserve"> </v>
      </c>
      <c r="AA182" s="350" t="str">
        <f>IF($A182="N/A"," ",IF(Dayrun&gt;=3,(MAX(0,(_xll.xSPRDOPT(I182,($E182-'Pricing Inputs'!$X217*$D182),$CV182,0,($CN182+IF(Smile=TRUE,VLOOKUP(MAX(-5,$H182-I182),Volsmile,2),0)),$CT182,$CU182,($A182-DateToday)+15,ABS(Option-2),0)-R182))),0))</f>
        <v xml:space="preserve"> </v>
      </c>
      <c r="AB182" s="351" t="str">
        <f>IF($A182="N/A"," ",IF(Dayrun&gt;=6,MAX(0,(_xll.xSPRDOPT(J182,($E182-'Pricing Inputs'!$X217*$D182),$CV182,0,($CN182+IF(Smile=TRUE,VLOOKUP(MAX(-5,$H182-J182),Volsmile,2),0)),$CT182,$CU182,($A182-DateToday)+15,ABS(Option-2),0)-S182)),0))</f>
        <v xml:space="preserve"> </v>
      </c>
      <c r="AC182" s="351" t="str">
        <f>IF($A182="N/A"," ",IF(OR(Dayrun&lt;=2,Dayrun&gt;=9),IF(OffPeakEx=TRUE,MAX(0,(_xll.xSPRDOPT(K182,($E182-'Pricing Inputs'!$X217*$D182),$CV182,0,($CQ182+IF(Smile=TRUE,VLOOKUP(MAX(-5,$H182-K182),Volsmile,2),0)),$CT182,$CU182,($A182-DateToday)+15,ABS(Option-2),0)-T182)),0),0))</f>
        <v xml:space="preserve"> </v>
      </c>
      <c r="AD182" s="351" t="str">
        <f>IF($A182="N/A"," ",IF(OR(Dayrun=1,Dayrun=4,Dayrun=5,Dayrun=7,Dayrun=8,Dayrun=10,Dayrun=11),MAX(0,(_xll.xSPRDOPT(L182,($E182-'Pricing Inputs'!$X217*$D182),$CV182,0,($CQ182+IF(Smile=TRUE,VLOOKUP(MAX(-5,$H182-L182),Volsmile,2),0)),$CT182,$CU182,($A182-DateToday)+15,ABS(Option-2),0)-U182)),0))</f>
        <v xml:space="preserve"> </v>
      </c>
      <c r="AE182" s="351" t="str">
        <f>IF($A182="N/A"," ",IF(OR(Dayrun=1,Dayrun=7,Dayrun=8,Dayrun=10,Dayrun=11),MAX(0,(_xll.xSPRDOPT(M182,($E182-'Pricing Inputs'!$X217*$D182),$CV182,0,($CQ182+IF(Smile=TRUE,VLOOKUP(MAX(-5,$H182-M182),Volsmile,2),0)),$CT182,$CU182,($A182-DateToday)+15,ABS(Option-2),0)-V182)),0))</f>
        <v xml:space="preserve"> </v>
      </c>
      <c r="AF182" s="351" t="str">
        <f>IF($A182="N/A"," ",IF(OR(Dayrun&lt;=2,Dayrun&gt;=10),IF(OffPeakEx=TRUE,MAX(0,(_xll.xSPRDOPT(N182,($E182-'Pricing Inputs'!$X217*$D182),$CV182,0,($CQ182+IF(Smile=TRUE,VLOOKUP(MAX(-5,$H182-N182),Volsmile,2),0)),$CT182,$CU182,($A182-DateToday)+15,ABS(Option-2),0)-W182)),0),0))</f>
        <v xml:space="preserve"> </v>
      </c>
      <c r="AG182" s="351" t="str">
        <f>IF($A182="N/A"," ",IF(OR(Dayrun=1,Dayrun=5,Dayrun=8,Dayrun=11),MAX(0,(_xll.xSPRDOPT(O182,($E182-'Pricing Inputs'!$X217*$D182),$CV182,0,($CQ182+IF(Smile=TRUE,VLOOKUP(MAX(-5,$H182-O182),Volsmile,2),0)),$CT182,$CU182,($A182-DateToday)+15,ABS(Option-2),0)-X182)),0))</f>
        <v xml:space="preserve"> </v>
      </c>
      <c r="AH182" s="351" t="str">
        <f>IF($A182="N/A"," ",IF(OR(Dayrun=1,Dayrun=8,Dayrun=11),MAX(0,(_xll.xSPRDOPT(P182,($E182-'Pricing Inputs'!$X217*$D182),$CV182,0,($CQ182+IF(Smile=TRUE,VLOOKUP(MAX(-5,$H182-P182),Volsmile,2),0)),$CT182,$CU182,($A182-DateToday)+15,ABS(Option-2),0)-Y182)),0))</f>
        <v xml:space="preserve"> </v>
      </c>
      <c r="AI182" s="351" t="str">
        <f>IF($A182="N/A"," ",IF(OR(Dayrun&lt;=2,Dayrun&gt;=11),IF(OffPeakEx=TRUE,MAX(0,(_xll.xSPRDOPT(Q182,($E182-'Pricing Inputs'!$X217*$D182),$CV182,0,($CQ182+IF(Smile=TRUE,VLOOKUP(MAX(-5,$H182-Q182),Volsmile,2),0)),$CT182,$CU182,($A182-DateToday)+15,ABS(Option-2),0)-Z182)),0),0))</f>
        <v xml:space="preserve"> </v>
      </c>
      <c r="AJ182" s="355" t="str">
        <f t="shared" si="238"/>
        <v xml:space="preserve"> </v>
      </c>
      <c r="AK182" s="356" t="str">
        <f t="shared" si="239"/>
        <v xml:space="preserve"> </v>
      </c>
      <c r="AL182" s="356" t="str">
        <f t="shared" si="240"/>
        <v xml:space="preserve"> </v>
      </c>
      <c r="AM182" s="356" t="str">
        <f t="shared" si="241"/>
        <v xml:space="preserve"> </v>
      </c>
      <c r="AN182" s="356" t="str">
        <f t="shared" si="242"/>
        <v xml:space="preserve"> </v>
      </c>
      <c r="AO182" s="356" t="str">
        <f t="shared" si="243"/>
        <v xml:space="preserve"> </v>
      </c>
      <c r="AP182" s="356" t="str">
        <f t="shared" si="244"/>
        <v xml:space="preserve"> </v>
      </c>
      <c r="AQ182" s="356" t="str">
        <f t="shared" si="245"/>
        <v xml:space="preserve"> </v>
      </c>
      <c r="AR182" s="357" t="str">
        <f t="shared" si="246"/>
        <v xml:space="preserve"> </v>
      </c>
      <c r="AS182" s="364" t="str">
        <f t="shared" si="247"/>
        <v xml:space="preserve"> </v>
      </c>
      <c r="AT182" s="364" t="str">
        <f t="shared" si="248"/>
        <v xml:space="preserve"> </v>
      </c>
      <c r="AU182" s="364" t="str">
        <f t="shared" si="249"/>
        <v xml:space="preserve"> </v>
      </c>
      <c r="AV182" s="364" t="str">
        <f t="shared" si="250"/>
        <v xml:space="preserve"> </v>
      </c>
      <c r="AW182" s="364" t="str">
        <f t="shared" si="251"/>
        <v xml:space="preserve"> </v>
      </c>
      <c r="AX182" s="364" t="str">
        <f t="shared" si="252"/>
        <v xml:space="preserve"> </v>
      </c>
      <c r="AY182" s="364" t="str">
        <f t="shared" si="253"/>
        <v xml:space="preserve"> </v>
      </c>
      <c r="AZ182" s="364" t="str">
        <f t="shared" si="254"/>
        <v xml:space="preserve"> </v>
      </c>
      <c r="BA182" s="365" t="str">
        <f t="shared" si="255"/>
        <v xml:space="preserve"> </v>
      </c>
      <c r="BB182" s="461" t="str">
        <f>IF($A182="N/A"," ",IF(Dayrun&gt;=3,(MAX(0,(_xll.xSPRDOPT(I182,($E182-'Pricing Inputs'!$X217*$D182),$CV182,0,($CN182+IF(Smile=TRUE,VLOOKUP(MAX(-5,$H182-I182),Volsmile,2),0)),$CT182,$CU182,($A182-DateToday)+15,ABS(Option-2),1)*DE182*8))),0))</f>
        <v xml:space="preserve"> </v>
      </c>
      <c r="BC182" s="460" t="str">
        <f>IF($A182="N/A"," ",IF(Dayrun&gt;=6,MAX(0,(_xll.xSPRDOPT(J182,($E182-'Pricing Inputs'!$X217*$D182),$CV182,0,($CN182+IF(Smile=TRUE,VLOOKUP(MAX(-5,$H182-J182),Volsmile,2),0)),$CT182,$CU182,($A182-DateToday)+15,ABS(Option-2),1)*DE182*8)),0))</f>
        <v xml:space="preserve"> </v>
      </c>
      <c r="BD182" s="460" t="str">
        <f>IF($A182="N/A"," ",IF(OR(Dayrun&lt;=2,Dayrun&gt;=9),IF(OffPeakEx=TRUE,MAX(0,(_xll.xSPRDOPT(K182,($E182-'Pricing Inputs'!$X217*$D182),$CV182,0,($CQ182+IF(Smile=TRUE,VLOOKUP(MAX(-5,$H182-K182),Volsmile,2),0)),$CT182,$CU182,($A182-DateToday)+15,ABS(Option-2),1)*DE182*8)),0),0))</f>
        <v xml:space="preserve"> </v>
      </c>
      <c r="BE182" s="460" t="str">
        <f>IF($A182="N/A"," ",IF(OR(Dayrun=1,Dayrun=4,Dayrun=5,Dayrun=7,Dayrun=8,Dayrun=10,Dayrun=11),MAX(0,(_xll.xSPRDOPT(L182,($E182-'Pricing Inputs'!$X217*$D182),$CV182,0,($CQ182+IF(Smile=TRUE,VLOOKUP(MAX(-5,$H182-L182),Volsmile,2),0)),$CT182,$CU182,($A182-DateToday)+15,ABS(Option-2),1)*DF182*8)),0))</f>
        <v xml:space="preserve"> </v>
      </c>
      <c r="BF182" s="460" t="str">
        <f>IF($A182="N/A"," ",IF(OR(Dayrun=1,Dayrun=7,Dayrun=8,Dayrun=10,Dayrun=11),MAX(0,(_xll.xSPRDOPT(M182,($E182-'Pricing Inputs'!$X217*$D182),$CV182,0,($CQ182+IF(Smile=TRUE,VLOOKUP(MAX(-5,$H182-M182),Volsmile,2),0)),$CT182,$CU182,($A182-DateToday)+15,ABS(Option-2),1)*DF182*8)),0))</f>
        <v xml:space="preserve"> </v>
      </c>
      <c r="BG182" s="460" t="str">
        <f>IF($A182="N/A"," ",IF(OR(Dayrun&lt;=2,Dayrun&gt;=10),IF(OffPeakEx=TRUE,MAX(0,(_xll.xSPRDOPT(N182,($E182-'Pricing Inputs'!$X217*$D182),$CV182,0,($CQ182+IF(Smile=TRUE,VLOOKUP(MAX(-5,$H182-N182),Volsmile,2),0)),$CT182,$CU182,($A182-DateToday)+15,ABS(Option-2),1)*DF182*8)),0),0))</f>
        <v xml:space="preserve"> </v>
      </c>
      <c r="BH182" s="460" t="str">
        <f>IF($A182="N/A"," ",IF(OR(Dayrun=1,Dayrun=5,Dayrun=8,Dayrun=11),MAX(0,(_xll.xSPRDOPT(O182,($E182-'Pricing Inputs'!$X217*$D182),$CV182,0,($CQ182+IF(Smile=TRUE,VLOOKUP(MAX(-5,$H182-O182),Volsmile,2),0)),$CT182,$CU182,($A182-DateToday)+15,ABS(Option-2),1)*DG182*8)),0))</f>
        <v xml:space="preserve"> </v>
      </c>
      <c r="BI182" s="460" t="str">
        <f>IF($A182="N/A"," ",IF(OR(Dayrun=1,Dayrun=8,Dayrun=11),MAX(0,(_xll.xSPRDOPT(P182,($E182-'Pricing Inputs'!$X217*$D182),$CV182,0,($CQ182+IF(Smile=TRUE,VLOOKUP(MAX(-5,$H182-P182),Volsmile,2),0)),$CT182,$CU182,($A182-DateToday)+15,ABS(Option-2),1)*DG182*8)),0))</f>
        <v xml:space="preserve"> </v>
      </c>
      <c r="BJ182" s="462" t="str">
        <f>IF($A182="N/A"," ",IF(OR(Dayrun&lt;=2,Dayrun&gt;=11),IF(OffPeakEx=TRUE,MAX(0,(_xll.xSPRDOPT(Q182,($E182-'Pricing Inputs'!$X217*$D182),$CV182,0,($CQ182+IF(Smile=TRUE,VLOOKUP(MAX(-5,$H182-Q182),Volsmile,2),0)),$CT182,$CU182,($A182-DateToday)+15,ABS(Option-2),1)*DG182*8)),0),0))</f>
        <v xml:space="preserve"> </v>
      </c>
      <c r="BK182" s="358" t="str">
        <f t="shared" si="182"/>
        <v xml:space="preserve"> </v>
      </c>
      <c r="BL182" s="359" t="str">
        <f t="shared" si="183"/>
        <v xml:space="preserve"> </v>
      </c>
      <c r="BM182" s="359" t="str">
        <f t="shared" si="184"/>
        <v xml:space="preserve"> </v>
      </c>
      <c r="BN182" s="359" t="str">
        <f t="shared" si="185"/>
        <v xml:space="preserve"> </v>
      </c>
      <c r="BO182" s="359" t="str">
        <f t="shared" si="186"/>
        <v xml:space="preserve"> </v>
      </c>
      <c r="BP182" s="359" t="str">
        <f t="shared" si="187"/>
        <v xml:space="preserve"> </v>
      </c>
      <c r="BQ182" s="359" t="str">
        <f t="shared" si="188"/>
        <v xml:space="preserve"> </v>
      </c>
      <c r="BR182" s="359" t="str">
        <f t="shared" si="189"/>
        <v xml:space="preserve"> </v>
      </c>
      <c r="BS182" s="360" t="str">
        <f t="shared" si="190"/>
        <v xml:space="preserve"> </v>
      </c>
      <c r="BT182" s="361" t="str">
        <f t="shared" si="191"/>
        <v xml:space="preserve"> </v>
      </c>
      <c r="BU182" s="362" t="str">
        <f t="shared" si="192"/>
        <v xml:space="preserve"> </v>
      </c>
      <c r="BV182" s="362" t="str">
        <f t="shared" si="193"/>
        <v xml:space="preserve"> </v>
      </c>
      <c r="BW182" s="362" t="str">
        <f t="shared" si="194"/>
        <v xml:space="preserve"> </v>
      </c>
      <c r="BX182" s="362" t="str">
        <f t="shared" si="195"/>
        <v xml:space="preserve"> </v>
      </c>
      <c r="BY182" s="362" t="str">
        <f t="shared" si="196"/>
        <v xml:space="preserve"> </v>
      </c>
      <c r="BZ182" s="362" t="str">
        <f t="shared" si="197"/>
        <v xml:space="preserve"> </v>
      </c>
      <c r="CA182" s="362" t="str">
        <f t="shared" si="198"/>
        <v xml:space="preserve"> </v>
      </c>
      <c r="CB182" s="363" t="str">
        <f t="shared" si="199"/>
        <v xml:space="preserve"> </v>
      </c>
      <c r="CC182" s="366" t="str">
        <f t="shared" si="200"/>
        <v xml:space="preserve"> </v>
      </c>
      <c r="CD182" s="367" t="str">
        <f t="shared" si="201"/>
        <v xml:space="preserve"> </v>
      </c>
      <c r="CE182" s="367" t="str">
        <f t="shared" si="202"/>
        <v xml:space="preserve"> </v>
      </c>
      <c r="CF182" s="367" t="str">
        <f t="shared" si="203"/>
        <v xml:space="preserve"> </v>
      </c>
      <c r="CG182" s="367" t="str">
        <f t="shared" si="204"/>
        <v xml:space="preserve"> </v>
      </c>
      <c r="CH182" s="367" t="str">
        <f t="shared" si="205"/>
        <v xml:space="preserve"> </v>
      </c>
      <c r="CI182" s="367" t="str">
        <f t="shared" si="206"/>
        <v xml:space="preserve"> </v>
      </c>
      <c r="CJ182" s="367" t="str">
        <f t="shared" si="207"/>
        <v xml:space="preserve"> </v>
      </c>
      <c r="CK182" s="368" t="str">
        <f t="shared" si="208"/>
        <v xml:space="preserve"> </v>
      </c>
      <c r="CL182" s="369" t="str">
        <f t="shared" si="209"/>
        <v xml:space="preserve"> </v>
      </c>
      <c r="CM182" s="370" t="str">
        <f t="shared" si="256"/>
        <v xml:space="preserve"> </v>
      </c>
      <c r="CN182" s="370" t="str">
        <f t="shared" si="257"/>
        <v xml:space="preserve"> </v>
      </c>
      <c r="CO182" s="370" t="str">
        <f t="shared" si="258"/>
        <v xml:space="preserve"> </v>
      </c>
      <c r="CP182" s="370" t="str">
        <f t="shared" si="259"/>
        <v xml:space="preserve"> </v>
      </c>
      <c r="CQ182" s="370" t="str">
        <f t="shared" si="260"/>
        <v xml:space="preserve"> </v>
      </c>
      <c r="CR182" s="370" t="str">
        <f t="shared" si="210"/>
        <v xml:space="preserve"> </v>
      </c>
      <c r="CS182" s="370" t="str">
        <f t="shared" si="211"/>
        <v xml:space="preserve"> </v>
      </c>
      <c r="CT182" s="370" t="str">
        <f t="shared" si="212"/>
        <v xml:space="preserve"> </v>
      </c>
      <c r="CU182" s="370" t="str">
        <f>IF($A182="N/A"," ",IF('Pricing Inputs'!$AR$23=TRUE,Inputs!$S$22,VLOOKUP($A182,CorrelationTable,2,FALSE)))</f>
        <v xml:space="preserve"> </v>
      </c>
      <c r="CV182" s="371" t="str">
        <f>IF($A182="N/A"," ",F182+G182+(D182*('Pricing Inputs'!X217)))</f>
        <v xml:space="preserve"> </v>
      </c>
      <c r="CW182" s="372" t="str">
        <f>IF($A182="N/A"," ",IF(PV=1,0,'Pricing Inputs'!Y217))</f>
        <v xml:space="preserve"> </v>
      </c>
      <c r="CX182" s="373" t="str">
        <f t="shared" si="213"/>
        <v xml:space="preserve"> </v>
      </c>
      <c r="CY182" s="417" t="str">
        <f>IF($A182="N/A"," ",(IF(MONTH(A182)&gt;=4,IF(MONTH(A182)&lt;=10,Inputs!$S$26,Inputs!$S$27),Inputs!$S$27))*$CX182)</f>
        <v xml:space="preserve"> </v>
      </c>
      <c r="CZ182" s="374" t="str">
        <f t="shared" si="261"/>
        <v xml:space="preserve"> </v>
      </c>
      <c r="DA182" s="446" t="str">
        <f t="shared" si="262"/>
        <v xml:space="preserve"> </v>
      </c>
      <c r="DB182" s="375" t="str">
        <f t="shared" si="263"/>
        <v xml:space="preserve"> </v>
      </c>
      <c r="DC182" s="375" t="str">
        <f t="shared" si="264"/>
        <v xml:space="preserve"> </v>
      </c>
      <c r="DD182" s="376" t="str">
        <f t="shared" si="265"/>
        <v xml:space="preserve"> </v>
      </c>
      <c r="DE182" s="377" t="str">
        <f t="shared" si="266"/>
        <v xml:space="preserve"> </v>
      </c>
      <c r="DF182" s="378" t="str">
        <f t="shared" si="267"/>
        <v xml:space="preserve"> </v>
      </c>
      <c r="DG182" s="379" t="str">
        <f t="shared" si="268"/>
        <v xml:space="preserve"> </v>
      </c>
      <c r="DH182" s="380" t="str">
        <f>IF($A182="N/A"," ",IF(Option=1,$D182*Inputs!$S$15*SUM(AS182:BA182),0))</f>
        <v xml:space="preserve"> </v>
      </c>
      <c r="DI182" s="381" t="str">
        <f>IF($A182="N/A"," ",IF(Option=1,$D182*Inputs!$S$16*SUM(AS182:BA182),0))</f>
        <v xml:space="preserve"> </v>
      </c>
      <c r="DJ182" s="463" t="str">
        <f t="shared" si="269"/>
        <v xml:space="preserve"> </v>
      </c>
      <c r="DK182" s="463" t="str">
        <f t="shared" si="270"/>
        <v xml:space="preserve"> </v>
      </c>
      <c r="DL182" s="463" t="str">
        <f t="shared" si="271"/>
        <v xml:space="preserve"> </v>
      </c>
      <c r="DM182" s="463" t="str">
        <f t="shared" si="272"/>
        <v xml:space="preserve"> </v>
      </c>
    </row>
    <row r="183" spans="1:117" x14ac:dyDescent="0.2">
      <c r="A183" s="343" t="str">
        <f>IF(A182="N/A","N/A",IF(EDATE(A182,1)&gt;Inputs!$S$5,"N/A",EDATE(A182,1)))</f>
        <v>N/A</v>
      </c>
      <c r="B183" s="344" t="str">
        <f t="shared" si="214"/>
        <v xml:space="preserve"> </v>
      </c>
      <c r="C183" s="345" t="str">
        <f t="shared" si="215"/>
        <v xml:space="preserve"> </v>
      </c>
      <c r="D183" s="346" t="str">
        <f t="shared" si="216"/>
        <v xml:space="preserve"> </v>
      </c>
      <c r="E183" s="347" t="str">
        <f t="shared" si="217"/>
        <v xml:space="preserve"> </v>
      </c>
      <c r="F183" s="348" t="str">
        <f t="shared" si="218"/>
        <v xml:space="preserve"> </v>
      </c>
      <c r="G183" s="348" t="str">
        <f>IF(A183="N/A"," ",Perstart/VLOOKUP(Dayrun,'Pricing Inputs'!$AQ$4:$AS$14,3)/(CY183/CX183))</f>
        <v xml:space="preserve"> </v>
      </c>
      <c r="H183" s="349" t="str">
        <f t="shared" si="219"/>
        <v xml:space="preserve"> </v>
      </c>
      <c r="I183" s="350" t="str">
        <f t="shared" si="220"/>
        <v xml:space="preserve"> </v>
      </c>
      <c r="J183" s="351" t="str">
        <f t="shared" si="221"/>
        <v xml:space="preserve"> </v>
      </c>
      <c r="K183" s="351" t="str">
        <f t="shared" si="222"/>
        <v xml:space="preserve"> </v>
      </c>
      <c r="L183" s="351" t="str">
        <f t="shared" si="223"/>
        <v xml:space="preserve"> </v>
      </c>
      <c r="M183" s="351" t="str">
        <f t="shared" si="224"/>
        <v xml:space="preserve"> </v>
      </c>
      <c r="N183" s="351" t="str">
        <f t="shared" si="225"/>
        <v xml:space="preserve"> </v>
      </c>
      <c r="O183" s="351" t="str">
        <f t="shared" si="226"/>
        <v xml:space="preserve"> </v>
      </c>
      <c r="P183" s="351" t="str">
        <f t="shared" si="227"/>
        <v xml:space="preserve"> </v>
      </c>
      <c r="Q183" s="352" t="str">
        <f t="shared" si="228"/>
        <v xml:space="preserve"> </v>
      </c>
      <c r="R183" s="353" t="str">
        <f t="shared" si="229"/>
        <v xml:space="preserve"> </v>
      </c>
      <c r="S183" s="347" t="str">
        <f t="shared" si="230"/>
        <v xml:space="preserve"> </v>
      </c>
      <c r="T183" s="347" t="str">
        <f t="shared" si="231"/>
        <v xml:space="preserve"> </v>
      </c>
      <c r="U183" s="347" t="str">
        <f t="shared" si="232"/>
        <v xml:space="preserve"> </v>
      </c>
      <c r="V183" s="347" t="str">
        <f t="shared" si="233"/>
        <v xml:space="preserve"> </v>
      </c>
      <c r="W183" s="347" t="str">
        <f t="shared" si="234"/>
        <v xml:space="preserve"> </v>
      </c>
      <c r="X183" s="347" t="str">
        <f t="shared" si="235"/>
        <v xml:space="preserve"> </v>
      </c>
      <c r="Y183" s="347" t="str">
        <f t="shared" si="236"/>
        <v xml:space="preserve"> </v>
      </c>
      <c r="Z183" s="354" t="str">
        <f t="shared" si="237"/>
        <v xml:space="preserve"> </v>
      </c>
      <c r="AA183" s="350" t="str">
        <f>IF($A183="N/A"," ",IF(Dayrun&gt;=3,(MAX(0,(_xll.xSPRDOPT(I183,($E183-'Pricing Inputs'!$X218*$D183),$CV183,0,($CN183+IF(Smile=TRUE,VLOOKUP(MAX(-5,$H183-I183),Volsmile,2),0)),$CT183,$CU183,($A183-DateToday)+15,ABS(Option-2),0)-R183))),0))</f>
        <v xml:space="preserve"> </v>
      </c>
      <c r="AB183" s="351" t="str">
        <f>IF($A183="N/A"," ",IF(Dayrun&gt;=6,MAX(0,(_xll.xSPRDOPT(J183,($E183-'Pricing Inputs'!$X218*$D183),$CV183,0,($CN183+IF(Smile=TRUE,VLOOKUP(MAX(-5,$H183-J183),Volsmile,2),0)),$CT183,$CU183,($A183-DateToday)+15,ABS(Option-2),0)-S183)),0))</f>
        <v xml:space="preserve"> </v>
      </c>
      <c r="AC183" s="351" t="str">
        <f>IF($A183="N/A"," ",IF(OR(Dayrun&lt;=2,Dayrun&gt;=9),IF(OffPeakEx=TRUE,MAX(0,(_xll.xSPRDOPT(K183,($E183-'Pricing Inputs'!$X218*$D183),$CV183,0,($CQ183+IF(Smile=TRUE,VLOOKUP(MAX(-5,$H183-K183),Volsmile,2),0)),$CT183,$CU183,($A183-DateToday)+15,ABS(Option-2),0)-T183)),0),0))</f>
        <v xml:space="preserve"> </v>
      </c>
      <c r="AD183" s="351" t="str">
        <f>IF($A183="N/A"," ",IF(OR(Dayrun=1,Dayrun=4,Dayrun=5,Dayrun=7,Dayrun=8,Dayrun=10,Dayrun=11),MAX(0,(_xll.xSPRDOPT(L183,($E183-'Pricing Inputs'!$X218*$D183),$CV183,0,($CQ183+IF(Smile=TRUE,VLOOKUP(MAX(-5,$H183-L183),Volsmile,2),0)),$CT183,$CU183,($A183-DateToday)+15,ABS(Option-2),0)-U183)),0))</f>
        <v xml:space="preserve"> </v>
      </c>
      <c r="AE183" s="351" t="str">
        <f>IF($A183="N/A"," ",IF(OR(Dayrun=1,Dayrun=7,Dayrun=8,Dayrun=10,Dayrun=11),MAX(0,(_xll.xSPRDOPT(M183,($E183-'Pricing Inputs'!$X218*$D183),$CV183,0,($CQ183+IF(Smile=TRUE,VLOOKUP(MAX(-5,$H183-M183),Volsmile,2),0)),$CT183,$CU183,($A183-DateToday)+15,ABS(Option-2),0)-V183)),0))</f>
        <v xml:space="preserve"> </v>
      </c>
      <c r="AF183" s="351" t="str">
        <f>IF($A183="N/A"," ",IF(OR(Dayrun&lt;=2,Dayrun&gt;=10),IF(OffPeakEx=TRUE,MAX(0,(_xll.xSPRDOPT(N183,($E183-'Pricing Inputs'!$X218*$D183),$CV183,0,($CQ183+IF(Smile=TRUE,VLOOKUP(MAX(-5,$H183-N183),Volsmile,2),0)),$CT183,$CU183,($A183-DateToday)+15,ABS(Option-2),0)-W183)),0),0))</f>
        <v xml:space="preserve"> </v>
      </c>
      <c r="AG183" s="351" t="str">
        <f>IF($A183="N/A"," ",IF(OR(Dayrun=1,Dayrun=5,Dayrun=8,Dayrun=11),MAX(0,(_xll.xSPRDOPT(O183,($E183-'Pricing Inputs'!$X218*$D183),$CV183,0,($CQ183+IF(Smile=TRUE,VLOOKUP(MAX(-5,$H183-O183),Volsmile,2),0)),$CT183,$CU183,($A183-DateToday)+15,ABS(Option-2),0)-X183)),0))</f>
        <v xml:space="preserve"> </v>
      </c>
      <c r="AH183" s="351" t="str">
        <f>IF($A183="N/A"," ",IF(OR(Dayrun=1,Dayrun=8,Dayrun=11),MAX(0,(_xll.xSPRDOPT(P183,($E183-'Pricing Inputs'!$X218*$D183),$CV183,0,($CQ183+IF(Smile=TRUE,VLOOKUP(MAX(-5,$H183-P183),Volsmile,2),0)),$CT183,$CU183,($A183-DateToday)+15,ABS(Option-2),0)-Y183)),0))</f>
        <v xml:space="preserve"> </v>
      </c>
      <c r="AI183" s="351" t="str">
        <f>IF($A183="N/A"," ",IF(OR(Dayrun&lt;=2,Dayrun&gt;=11),IF(OffPeakEx=TRUE,MAX(0,(_xll.xSPRDOPT(Q183,($E183-'Pricing Inputs'!$X218*$D183),$CV183,0,($CQ183+IF(Smile=TRUE,VLOOKUP(MAX(-5,$H183-Q183),Volsmile,2),0)),$CT183,$CU183,($A183-DateToday)+15,ABS(Option-2),0)-Z183)),0),0))</f>
        <v xml:space="preserve"> </v>
      </c>
      <c r="AJ183" s="355" t="str">
        <f t="shared" si="238"/>
        <v xml:space="preserve"> </v>
      </c>
      <c r="AK183" s="356" t="str">
        <f t="shared" si="239"/>
        <v xml:space="preserve"> </v>
      </c>
      <c r="AL183" s="356" t="str">
        <f t="shared" si="240"/>
        <v xml:space="preserve"> </v>
      </c>
      <c r="AM183" s="356" t="str">
        <f t="shared" si="241"/>
        <v xml:space="preserve"> </v>
      </c>
      <c r="AN183" s="356" t="str">
        <f t="shared" si="242"/>
        <v xml:space="preserve"> </v>
      </c>
      <c r="AO183" s="356" t="str">
        <f t="shared" si="243"/>
        <v xml:space="preserve"> </v>
      </c>
      <c r="AP183" s="356" t="str">
        <f t="shared" si="244"/>
        <v xml:space="preserve"> </v>
      </c>
      <c r="AQ183" s="356" t="str">
        <f t="shared" si="245"/>
        <v xml:space="preserve"> </v>
      </c>
      <c r="AR183" s="357" t="str">
        <f t="shared" si="246"/>
        <v xml:space="preserve"> </v>
      </c>
      <c r="AS183" s="364" t="str">
        <f t="shared" si="247"/>
        <v xml:space="preserve"> </v>
      </c>
      <c r="AT183" s="364" t="str">
        <f t="shared" si="248"/>
        <v xml:space="preserve"> </v>
      </c>
      <c r="AU183" s="364" t="str">
        <f t="shared" si="249"/>
        <v xml:space="preserve"> </v>
      </c>
      <c r="AV183" s="364" t="str">
        <f t="shared" si="250"/>
        <v xml:space="preserve"> </v>
      </c>
      <c r="AW183" s="364" t="str">
        <f t="shared" si="251"/>
        <v xml:space="preserve"> </v>
      </c>
      <c r="AX183" s="364" t="str">
        <f t="shared" si="252"/>
        <v xml:space="preserve"> </v>
      </c>
      <c r="AY183" s="364" t="str">
        <f t="shared" si="253"/>
        <v xml:space="preserve"> </v>
      </c>
      <c r="AZ183" s="364" t="str">
        <f t="shared" si="254"/>
        <v xml:space="preserve"> </v>
      </c>
      <c r="BA183" s="365" t="str">
        <f t="shared" si="255"/>
        <v xml:space="preserve"> </v>
      </c>
      <c r="BB183" s="461" t="str">
        <f>IF($A183="N/A"," ",IF(Dayrun&gt;=3,(MAX(0,(_xll.xSPRDOPT(I183,($E183-'Pricing Inputs'!$X218*$D183),$CV183,0,($CN183+IF(Smile=TRUE,VLOOKUP(MAX(-5,$H183-I183),Volsmile,2),0)),$CT183,$CU183,($A183-DateToday)+15,ABS(Option-2),1)*DE183*8))),0))</f>
        <v xml:space="preserve"> </v>
      </c>
      <c r="BC183" s="460" t="str">
        <f>IF($A183="N/A"," ",IF(Dayrun&gt;=6,MAX(0,(_xll.xSPRDOPT(J183,($E183-'Pricing Inputs'!$X218*$D183),$CV183,0,($CN183+IF(Smile=TRUE,VLOOKUP(MAX(-5,$H183-J183),Volsmile,2),0)),$CT183,$CU183,($A183-DateToday)+15,ABS(Option-2),1)*DE183*8)),0))</f>
        <v xml:space="preserve"> </v>
      </c>
      <c r="BD183" s="460" t="str">
        <f>IF($A183="N/A"," ",IF(OR(Dayrun&lt;=2,Dayrun&gt;=9),IF(OffPeakEx=TRUE,MAX(0,(_xll.xSPRDOPT(K183,($E183-'Pricing Inputs'!$X218*$D183),$CV183,0,($CQ183+IF(Smile=TRUE,VLOOKUP(MAX(-5,$H183-K183),Volsmile,2),0)),$CT183,$CU183,($A183-DateToday)+15,ABS(Option-2),1)*DE183*8)),0),0))</f>
        <v xml:space="preserve"> </v>
      </c>
      <c r="BE183" s="460" t="str">
        <f>IF($A183="N/A"," ",IF(OR(Dayrun=1,Dayrun=4,Dayrun=5,Dayrun=7,Dayrun=8,Dayrun=10,Dayrun=11),MAX(0,(_xll.xSPRDOPT(L183,($E183-'Pricing Inputs'!$X218*$D183),$CV183,0,($CQ183+IF(Smile=TRUE,VLOOKUP(MAX(-5,$H183-L183),Volsmile,2),0)),$CT183,$CU183,($A183-DateToday)+15,ABS(Option-2),1)*DF183*8)),0))</f>
        <v xml:space="preserve"> </v>
      </c>
      <c r="BF183" s="460" t="str">
        <f>IF($A183="N/A"," ",IF(OR(Dayrun=1,Dayrun=7,Dayrun=8,Dayrun=10,Dayrun=11),MAX(0,(_xll.xSPRDOPT(M183,($E183-'Pricing Inputs'!$X218*$D183),$CV183,0,($CQ183+IF(Smile=TRUE,VLOOKUP(MAX(-5,$H183-M183),Volsmile,2),0)),$CT183,$CU183,($A183-DateToday)+15,ABS(Option-2),1)*DF183*8)),0))</f>
        <v xml:space="preserve"> </v>
      </c>
      <c r="BG183" s="460" t="str">
        <f>IF($A183="N/A"," ",IF(OR(Dayrun&lt;=2,Dayrun&gt;=10),IF(OffPeakEx=TRUE,MAX(0,(_xll.xSPRDOPT(N183,($E183-'Pricing Inputs'!$X218*$D183),$CV183,0,($CQ183+IF(Smile=TRUE,VLOOKUP(MAX(-5,$H183-N183),Volsmile,2),0)),$CT183,$CU183,($A183-DateToday)+15,ABS(Option-2),1)*DF183*8)),0),0))</f>
        <v xml:space="preserve"> </v>
      </c>
      <c r="BH183" s="460" t="str">
        <f>IF($A183="N/A"," ",IF(OR(Dayrun=1,Dayrun=5,Dayrun=8,Dayrun=11),MAX(0,(_xll.xSPRDOPT(O183,($E183-'Pricing Inputs'!$X218*$D183),$CV183,0,($CQ183+IF(Smile=TRUE,VLOOKUP(MAX(-5,$H183-O183),Volsmile,2),0)),$CT183,$CU183,($A183-DateToday)+15,ABS(Option-2),1)*DG183*8)),0))</f>
        <v xml:space="preserve"> </v>
      </c>
      <c r="BI183" s="460" t="str">
        <f>IF($A183="N/A"," ",IF(OR(Dayrun=1,Dayrun=8,Dayrun=11),MAX(0,(_xll.xSPRDOPT(P183,($E183-'Pricing Inputs'!$X218*$D183),$CV183,0,($CQ183+IF(Smile=TRUE,VLOOKUP(MAX(-5,$H183-P183),Volsmile,2),0)),$CT183,$CU183,($A183-DateToday)+15,ABS(Option-2),1)*DG183*8)),0))</f>
        <v xml:space="preserve"> </v>
      </c>
      <c r="BJ183" s="462" t="str">
        <f>IF($A183="N/A"," ",IF(OR(Dayrun&lt;=2,Dayrun&gt;=11),IF(OffPeakEx=TRUE,MAX(0,(_xll.xSPRDOPT(Q183,($E183-'Pricing Inputs'!$X218*$D183),$CV183,0,($CQ183+IF(Smile=TRUE,VLOOKUP(MAX(-5,$H183-Q183),Volsmile,2),0)),$CT183,$CU183,($A183-DateToday)+15,ABS(Option-2),1)*DG183*8)),0),0))</f>
        <v xml:space="preserve"> </v>
      </c>
      <c r="BK183" s="358" t="str">
        <f t="shared" si="182"/>
        <v xml:space="preserve"> </v>
      </c>
      <c r="BL183" s="359" t="str">
        <f t="shared" si="183"/>
        <v xml:space="preserve"> </v>
      </c>
      <c r="BM183" s="359" t="str">
        <f t="shared" si="184"/>
        <v xml:space="preserve"> </v>
      </c>
      <c r="BN183" s="359" t="str">
        <f t="shared" si="185"/>
        <v xml:space="preserve"> </v>
      </c>
      <c r="BO183" s="359" t="str">
        <f t="shared" si="186"/>
        <v xml:space="preserve"> </v>
      </c>
      <c r="BP183" s="359" t="str">
        <f t="shared" si="187"/>
        <v xml:space="preserve"> </v>
      </c>
      <c r="BQ183" s="359" t="str">
        <f t="shared" si="188"/>
        <v xml:space="preserve"> </v>
      </c>
      <c r="BR183" s="359" t="str">
        <f t="shared" si="189"/>
        <v xml:space="preserve"> </v>
      </c>
      <c r="BS183" s="360" t="str">
        <f t="shared" si="190"/>
        <v xml:space="preserve"> </v>
      </c>
      <c r="BT183" s="361" t="str">
        <f t="shared" si="191"/>
        <v xml:space="preserve"> </v>
      </c>
      <c r="BU183" s="362" t="str">
        <f t="shared" si="192"/>
        <v xml:space="preserve"> </v>
      </c>
      <c r="BV183" s="362" t="str">
        <f t="shared" si="193"/>
        <v xml:space="preserve"> </v>
      </c>
      <c r="BW183" s="362" t="str">
        <f t="shared" si="194"/>
        <v xml:space="preserve"> </v>
      </c>
      <c r="BX183" s="362" t="str">
        <f t="shared" si="195"/>
        <v xml:space="preserve"> </v>
      </c>
      <c r="BY183" s="362" t="str">
        <f t="shared" si="196"/>
        <v xml:space="preserve"> </v>
      </c>
      <c r="BZ183" s="362" t="str">
        <f t="shared" si="197"/>
        <v xml:space="preserve"> </v>
      </c>
      <c r="CA183" s="362" t="str">
        <f t="shared" si="198"/>
        <v xml:space="preserve"> </v>
      </c>
      <c r="CB183" s="363" t="str">
        <f t="shared" si="199"/>
        <v xml:space="preserve"> </v>
      </c>
      <c r="CC183" s="366" t="str">
        <f t="shared" si="200"/>
        <v xml:space="preserve"> </v>
      </c>
      <c r="CD183" s="367" t="str">
        <f t="shared" si="201"/>
        <v xml:space="preserve"> </v>
      </c>
      <c r="CE183" s="367" t="str">
        <f t="shared" si="202"/>
        <v xml:space="preserve"> </v>
      </c>
      <c r="CF183" s="367" t="str">
        <f t="shared" si="203"/>
        <v xml:space="preserve"> </v>
      </c>
      <c r="CG183" s="367" t="str">
        <f t="shared" si="204"/>
        <v xml:space="preserve"> </v>
      </c>
      <c r="CH183" s="367" t="str">
        <f t="shared" si="205"/>
        <v xml:space="preserve"> </v>
      </c>
      <c r="CI183" s="367" t="str">
        <f t="shared" si="206"/>
        <v xml:space="preserve"> </v>
      </c>
      <c r="CJ183" s="367" t="str">
        <f t="shared" si="207"/>
        <v xml:space="preserve"> </v>
      </c>
      <c r="CK183" s="368" t="str">
        <f t="shared" si="208"/>
        <v xml:space="preserve"> </v>
      </c>
      <c r="CL183" s="369" t="str">
        <f t="shared" si="209"/>
        <v xml:space="preserve"> </v>
      </c>
      <c r="CM183" s="370" t="str">
        <f t="shared" si="256"/>
        <v xml:space="preserve"> </v>
      </c>
      <c r="CN183" s="370" t="str">
        <f t="shared" si="257"/>
        <v xml:space="preserve"> </v>
      </c>
      <c r="CO183" s="370" t="str">
        <f t="shared" si="258"/>
        <v xml:space="preserve"> </v>
      </c>
      <c r="CP183" s="370" t="str">
        <f t="shared" si="259"/>
        <v xml:space="preserve"> </v>
      </c>
      <c r="CQ183" s="370" t="str">
        <f t="shared" si="260"/>
        <v xml:space="preserve"> </v>
      </c>
      <c r="CR183" s="370" t="str">
        <f t="shared" si="210"/>
        <v xml:space="preserve"> </v>
      </c>
      <c r="CS183" s="370" t="str">
        <f t="shared" si="211"/>
        <v xml:space="preserve"> </v>
      </c>
      <c r="CT183" s="370" t="str">
        <f t="shared" si="212"/>
        <v xml:space="preserve"> </v>
      </c>
      <c r="CU183" s="370" t="str">
        <f>IF($A183="N/A"," ",IF('Pricing Inputs'!$AR$23=TRUE,Inputs!$S$22,VLOOKUP($A183,CorrelationTable,2,FALSE)))</f>
        <v xml:space="preserve"> </v>
      </c>
      <c r="CV183" s="371" t="str">
        <f>IF($A183="N/A"," ",F183+G183+(D183*('Pricing Inputs'!X218)))</f>
        <v xml:space="preserve"> </v>
      </c>
      <c r="CW183" s="372" t="str">
        <f>IF($A183="N/A"," ",IF(PV=1,0,'Pricing Inputs'!Y218))</f>
        <v xml:space="preserve"> </v>
      </c>
      <c r="CX183" s="373" t="str">
        <f t="shared" si="213"/>
        <v xml:space="preserve"> </v>
      </c>
      <c r="CY183" s="417" t="str">
        <f>IF($A183="N/A"," ",(IF(MONTH(A183)&gt;=4,IF(MONTH(A183)&lt;=10,Inputs!$S$26,Inputs!$S$27),Inputs!$S$27))*$CX183)</f>
        <v xml:space="preserve"> </v>
      </c>
      <c r="CZ183" s="374" t="str">
        <f t="shared" si="261"/>
        <v xml:space="preserve"> </v>
      </c>
      <c r="DA183" s="446" t="str">
        <f t="shared" si="262"/>
        <v xml:space="preserve"> </v>
      </c>
      <c r="DB183" s="375" t="str">
        <f t="shared" si="263"/>
        <v xml:space="preserve"> </v>
      </c>
      <c r="DC183" s="375" t="str">
        <f t="shared" si="264"/>
        <v xml:space="preserve"> </v>
      </c>
      <c r="DD183" s="376" t="str">
        <f t="shared" si="265"/>
        <v xml:space="preserve"> </v>
      </c>
      <c r="DE183" s="377" t="str">
        <f t="shared" si="266"/>
        <v xml:space="preserve"> </v>
      </c>
      <c r="DF183" s="378" t="str">
        <f t="shared" si="267"/>
        <v xml:space="preserve"> </v>
      </c>
      <c r="DG183" s="379" t="str">
        <f t="shared" si="268"/>
        <v xml:space="preserve"> </v>
      </c>
      <c r="DH183" s="380" t="str">
        <f>IF($A183="N/A"," ",IF(Option=1,$D183*Inputs!$S$15*SUM(AS183:BA183),0))</f>
        <v xml:space="preserve"> </v>
      </c>
      <c r="DI183" s="381" t="str">
        <f>IF($A183="N/A"," ",IF(Option=1,$D183*Inputs!$S$16*SUM(AS183:BA183),0))</f>
        <v xml:space="preserve"> </v>
      </c>
      <c r="DJ183" s="463" t="str">
        <f t="shared" si="269"/>
        <v xml:space="preserve"> </v>
      </c>
      <c r="DK183" s="463" t="str">
        <f t="shared" si="270"/>
        <v xml:space="preserve"> </v>
      </c>
      <c r="DL183" s="463" t="str">
        <f t="shared" si="271"/>
        <v xml:space="preserve"> </v>
      </c>
      <c r="DM183" s="463" t="str">
        <f t="shared" si="272"/>
        <v xml:space="preserve"> </v>
      </c>
    </row>
    <row r="184" spans="1:117" x14ac:dyDescent="0.2">
      <c r="A184" s="343" t="str">
        <f>IF(A183="N/A","N/A",IF(EDATE(A183,1)&gt;Inputs!$S$5,"N/A",EDATE(A183,1)))</f>
        <v>N/A</v>
      </c>
      <c r="B184" s="344" t="str">
        <f t="shared" si="214"/>
        <v xml:space="preserve"> </v>
      </c>
      <c r="C184" s="345" t="str">
        <f t="shared" si="215"/>
        <v xml:space="preserve"> </v>
      </c>
      <c r="D184" s="346" t="str">
        <f t="shared" si="216"/>
        <v xml:space="preserve"> </v>
      </c>
      <c r="E184" s="347" t="str">
        <f t="shared" si="217"/>
        <v xml:space="preserve"> </v>
      </c>
      <c r="F184" s="348" t="str">
        <f t="shared" si="218"/>
        <v xml:space="preserve"> </v>
      </c>
      <c r="G184" s="348" t="str">
        <f>IF(A184="N/A"," ",Perstart/VLOOKUP(Dayrun,'Pricing Inputs'!$AQ$4:$AS$14,3)/(CY184/CX184))</f>
        <v xml:space="preserve"> </v>
      </c>
      <c r="H184" s="349" t="str">
        <f t="shared" si="219"/>
        <v xml:space="preserve"> </v>
      </c>
      <c r="I184" s="350" t="str">
        <f t="shared" si="220"/>
        <v xml:space="preserve"> </v>
      </c>
      <c r="J184" s="351" t="str">
        <f t="shared" si="221"/>
        <v xml:space="preserve"> </v>
      </c>
      <c r="K184" s="351" t="str">
        <f t="shared" si="222"/>
        <v xml:space="preserve"> </v>
      </c>
      <c r="L184" s="351" t="str">
        <f t="shared" si="223"/>
        <v xml:space="preserve"> </v>
      </c>
      <c r="M184" s="351" t="str">
        <f t="shared" si="224"/>
        <v xml:space="preserve"> </v>
      </c>
      <c r="N184" s="351" t="str">
        <f t="shared" si="225"/>
        <v xml:space="preserve"> </v>
      </c>
      <c r="O184" s="351" t="str">
        <f t="shared" si="226"/>
        <v xml:space="preserve"> </v>
      </c>
      <c r="P184" s="351" t="str">
        <f t="shared" si="227"/>
        <v xml:space="preserve"> </v>
      </c>
      <c r="Q184" s="352" t="str">
        <f t="shared" si="228"/>
        <v xml:space="preserve"> </v>
      </c>
      <c r="R184" s="353" t="str">
        <f t="shared" si="229"/>
        <v xml:space="preserve"> </v>
      </c>
      <c r="S184" s="347" t="str">
        <f t="shared" si="230"/>
        <v xml:space="preserve"> </v>
      </c>
      <c r="T184" s="347" t="str">
        <f t="shared" si="231"/>
        <v xml:space="preserve"> </v>
      </c>
      <c r="U184" s="347" t="str">
        <f t="shared" si="232"/>
        <v xml:space="preserve"> </v>
      </c>
      <c r="V184" s="347" t="str">
        <f t="shared" si="233"/>
        <v xml:space="preserve"> </v>
      </c>
      <c r="W184" s="347" t="str">
        <f t="shared" si="234"/>
        <v xml:space="preserve"> </v>
      </c>
      <c r="X184" s="347" t="str">
        <f t="shared" si="235"/>
        <v xml:space="preserve"> </v>
      </c>
      <c r="Y184" s="347" t="str">
        <f t="shared" si="236"/>
        <v xml:space="preserve"> </v>
      </c>
      <c r="Z184" s="354" t="str">
        <f t="shared" si="237"/>
        <v xml:space="preserve"> </v>
      </c>
      <c r="AA184" s="350" t="str">
        <f>IF($A184="N/A"," ",IF(Dayrun&gt;=3,(MAX(0,(_xll.xSPRDOPT(I184,($E184-'Pricing Inputs'!$X219*$D184),$CV184,0,($CN184+IF(Smile=TRUE,VLOOKUP(MAX(-5,$H184-I184),Volsmile,2),0)),$CT184,$CU184,($A184-DateToday)+15,ABS(Option-2),0)-R184))),0))</f>
        <v xml:space="preserve"> </v>
      </c>
      <c r="AB184" s="351" t="str">
        <f>IF($A184="N/A"," ",IF(Dayrun&gt;=6,MAX(0,(_xll.xSPRDOPT(J184,($E184-'Pricing Inputs'!$X219*$D184),$CV184,0,($CN184+IF(Smile=TRUE,VLOOKUP(MAX(-5,$H184-J184),Volsmile,2),0)),$CT184,$CU184,($A184-DateToday)+15,ABS(Option-2),0)-S184)),0))</f>
        <v xml:space="preserve"> </v>
      </c>
      <c r="AC184" s="351" t="str">
        <f>IF($A184="N/A"," ",IF(OR(Dayrun&lt;=2,Dayrun&gt;=9),IF(OffPeakEx=TRUE,MAX(0,(_xll.xSPRDOPT(K184,($E184-'Pricing Inputs'!$X219*$D184),$CV184,0,($CQ184+IF(Smile=TRUE,VLOOKUP(MAX(-5,$H184-K184),Volsmile,2),0)),$CT184,$CU184,($A184-DateToday)+15,ABS(Option-2),0)-T184)),0),0))</f>
        <v xml:space="preserve"> </v>
      </c>
      <c r="AD184" s="351" t="str">
        <f>IF($A184="N/A"," ",IF(OR(Dayrun=1,Dayrun=4,Dayrun=5,Dayrun=7,Dayrun=8,Dayrun=10,Dayrun=11),MAX(0,(_xll.xSPRDOPT(L184,($E184-'Pricing Inputs'!$X219*$D184),$CV184,0,($CQ184+IF(Smile=TRUE,VLOOKUP(MAX(-5,$H184-L184),Volsmile,2),0)),$CT184,$CU184,($A184-DateToday)+15,ABS(Option-2),0)-U184)),0))</f>
        <v xml:space="preserve"> </v>
      </c>
      <c r="AE184" s="351" t="str">
        <f>IF($A184="N/A"," ",IF(OR(Dayrun=1,Dayrun=7,Dayrun=8,Dayrun=10,Dayrun=11),MAX(0,(_xll.xSPRDOPT(M184,($E184-'Pricing Inputs'!$X219*$D184),$CV184,0,($CQ184+IF(Smile=TRUE,VLOOKUP(MAX(-5,$H184-M184),Volsmile,2),0)),$CT184,$CU184,($A184-DateToday)+15,ABS(Option-2),0)-V184)),0))</f>
        <v xml:space="preserve"> </v>
      </c>
      <c r="AF184" s="351" t="str">
        <f>IF($A184="N/A"," ",IF(OR(Dayrun&lt;=2,Dayrun&gt;=10),IF(OffPeakEx=TRUE,MAX(0,(_xll.xSPRDOPT(N184,($E184-'Pricing Inputs'!$X219*$D184),$CV184,0,($CQ184+IF(Smile=TRUE,VLOOKUP(MAX(-5,$H184-N184),Volsmile,2),0)),$CT184,$CU184,($A184-DateToday)+15,ABS(Option-2),0)-W184)),0),0))</f>
        <v xml:space="preserve"> </v>
      </c>
      <c r="AG184" s="351" t="str">
        <f>IF($A184="N/A"," ",IF(OR(Dayrun=1,Dayrun=5,Dayrun=8,Dayrun=11),MAX(0,(_xll.xSPRDOPT(O184,($E184-'Pricing Inputs'!$X219*$D184),$CV184,0,($CQ184+IF(Smile=TRUE,VLOOKUP(MAX(-5,$H184-O184),Volsmile,2),0)),$CT184,$CU184,($A184-DateToday)+15,ABS(Option-2),0)-X184)),0))</f>
        <v xml:space="preserve"> </v>
      </c>
      <c r="AH184" s="351" t="str">
        <f>IF($A184="N/A"," ",IF(OR(Dayrun=1,Dayrun=8,Dayrun=11),MAX(0,(_xll.xSPRDOPT(P184,($E184-'Pricing Inputs'!$X219*$D184),$CV184,0,($CQ184+IF(Smile=TRUE,VLOOKUP(MAX(-5,$H184-P184),Volsmile,2),0)),$CT184,$CU184,($A184-DateToday)+15,ABS(Option-2),0)-Y184)),0))</f>
        <v xml:space="preserve"> </v>
      </c>
      <c r="AI184" s="351" t="str">
        <f>IF($A184="N/A"," ",IF(OR(Dayrun&lt;=2,Dayrun&gt;=11),IF(OffPeakEx=TRUE,MAX(0,(_xll.xSPRDOPT(Q184,($E184-'Pricing Inputs'!$X219*$D184),$CV184,0,($CQ184+IF(Smile=TRUE,VLOOKUP(MAX(-5,$H184-Q184),Volsmile,2),0)),$CT184,$CU184,($A184-DateToday)+15,ABS(Option-2),0)-Z184)),0),0))</f>
        <v xml:space="preserve"> </v>
      </c>
      <c r="AJ184" s="355" t="str">
        <f t="shared" si="238"/>
        <v xml:space="preserve"> </v>
      </c>
      <c r="AK184" s="356" t="str">
        <f t="shared" si="239"/>
        <v xml:space="preserve"> </v>
      </c>
      <c r="AL184" s="356" t="str">
        <f t="shared" si="240"/>
        <v xml:space="preserve"> </v>
      </c>
      <c r="AM184" s="356" t="str">
        <f t="shared" si="241"/>
        <v xml:space="preserve"> </v>
      </c>
      <c r="AN184" s="356" t="str">
        <f t="shared" si="242"/>
        <v xml:space="preserve"> </v>
      </c>
      <c r="AO184" s="356" t="str">
        <f t="shared" si="243"/>
        <v xml:space="preserve"> </v>
      </c>
      <c r="AP184" s="356" t="str">
        <f t="shared" si="244"/>
        <v xml:space="preserve"> </v>
      </c>
      <c r="AQ184" s="356" t="str">
        <f t="shared" si="245"/>
        <v xml:space="preserve"> </v>
      </c>
      <c r="AR184" s="357" t="str">
        <f t="shared" si="246"/>
        <v xml:space="preserve"> </v>
      </c>
      <c r="AS184" s="364" t="str">
        <f t="shared" si="247"/>
        <v xml:space="preserve"> </v>
      </c>
      <c r="AT184" s="364" t="str">
        <f t="shared" si="248"/>
        <v xml:space="preserve"> </v>
      </c>
      <c r="AU184" s="364" t="str">
        <f t="shared" si="249"/>
        <v xml:space="preserve"> </v>
      </c>
      <c r="AV184" s="364" t="str">
        <f t="shared" si="250"/>
        <v xml:space="preserve"> </v>
      </c>
      <c r="AW184" s="364" t="str">
        <f t="shared" si="251"/>
        <v xml:space="preserve"> </v>
      </c>
      <c r="AX184" s="364" t="str">
        <f t="shared" si="252"/>
        <v xml:space="preserve"> </v>
      </c>
      <c r="AY184" s="364" t="str">
        <f t="shared" si="253"/>
        <v xml:space="preserve"> </v>
      </c>
      <c r="AZ184" s="364" t="str">
        <f t="shared" si="254"/>
        <v xml:space="preserve"> </v>
      </c>
      <c r="BA184" s="365" t="str">
        <f t="shared" si="255"/>
        <v xml:space="preserve"> </v>
      </c>
      <c r="BB184" s="461" t="str">
        <f>IF($A184="N/A"," ",IF(Dayrun&gt;=3,(MAX(0,(_xll.xSPRDOPT(I184,($E184-'Pricing Inputs'!$X219*$D184),$CV184,0,($CN184+IF(Smile=TRUE,VLOOKUP(MAX(-5,$H184-I184),Volsmile,2),0)),$CT184,$CU184,($A184-DateToday)+15,ABS(Option-2),1)*DE184*8))),0))</f>
        <v xml:space="preserve"> </v>
      </c>
      <c r="BC184" s="460" t="str">
        <f>IF($A184="N/A"," ",IF(Dayrun&gt;=6,MAX(0,(_xll.xSPRDOPT(J184,($E184-'Pricing Inputs'!$X219*$D184),$CV184,0,($CN184+IF(Smile=TRUE,VLOOKUP(MAX(-5,$H184-J184),Volsmile,2),0)),$CT184,$CU184,($A184-DateToday)+15,ABS(Option-2),1)*DE184*8)),0))</f>
        <v xml:space="preserve"> </v>
      </c>
      <c r="BD184" s="460" t="str">
        <f>IF($A184="N/A"," ",IF(OR(Dayrun&lt;=2,Dayrun&gt;=9),IF(OffPeakEx=TRUE,MAX(0,(_xll.xSPRDOPT(K184,($E184-'Pricing Inputs'!$X219*$D184),$CV184,0,($CQ184+IF(Smile=TRUE,VLOOKUP(MAX(-5,$H184-K184),Volsmile,2),0)),$CT184,$CU184,($A184-DateToday)+15,ABS(Option-2),1)*DE184*8)),0),0))</f>
        <v xml:space="preserve"> </v>
      </c>
      <c r="BE184" s="460" t="str">
        <f>IF($A184="N/A"," ",IF(OR(Dayrun=1,Dayrun=4,Dayrun=5,Dayrun=7,Dayrun=8,Dayrun=10,Dayrun=11),MAX(0,(_xll.xSPRDOPT(L184,($E184-'Pricing Inputs'!$X219*$D184),$CV184,0,($CQ184+IF(Smile=TRUE,VLOOKUP(MAX(-5,$H184-L184),Volsmile,2),0)),$CT184,$CU184,($A184-DateToday)+15,ABS(Option-2),1)*DF184*8)),0))</f>
        <v xml:space="preserve"> </v>
      </c>
      <c r="BF184" s="460" t="str">
        <f>IF($A184="N/A"," ",IF(OR(Dayrun=1,Dayrun=7,Dayrun=8,Dayrun=10,Dayrun=11),MAX(0,(_xll.xSPRDOPT(M184,($E184-'Pricing Inputs'!$X219*$D184),$CV184,0,($CQ184+IF(Smile=TRUE,VLOOKUP(MAX(-5,$H184-M184),Volsmile,2),0)),$CT184,$CU184,($A184-DateToday)+15,ABS(Option-2),1)*DF184*8)),0))</f>
        <v xml:space="preserve"> </v>
      </c>
      <c r="BG184" s="460" t="str">
        <f>IF($A184="N/A"," ",IF(OR(Dayrun&lt;=2,Dayrun&gt;=10),IF(OffPeakEx=TRUE,MAX(0,(_xll.xSPRDOPT(N184,($E184-'Pricing Inputs'!$X219*$D184),$CV184,0,($CQ184+IF(Smile=TRUE,VLOOKUP(MAX(-5,$H184-N184),Volsmile,2),0)),$CT184,$CU184,($A184-DateToday)+15,ABS(Option-2),1)*DF184*8)),0),0))</f>
        <v xml:space="preserve"> </v>
      </c>
      <c r="BH184" s="460" t="str">
        <f>IF($A184="N/A"," ",IF(OR(Dayrun=1,Dayrun=5,Dayrun=8,Dayrun=11),MAX(0,(_xll.xSPRDOPT(O184,($E184-'Pricing Inputs'!$X219*$D184),$CV184,0,($CQ184+IF(Smile=TRUE,VLOOKUP(MAX(-5,$H184-O184),Volsmile,2),0)),$CT184,$CU184,($A184-DateToday)+15,ABS(Option-2),1)*DG184*8)),0))</f>
        <v xml:space="preserve"> </v>
      </c>
      <c r="BI184" s="460" t="str">
        <f>IF($A184="N/A"," ",IF(OR(Dayrun=1,Dayrun=8,Dayrun=11),MAX(0,(_xll.xSPRDOPT(P184,($E184-'Pricing Inputs'!$X219*$D184),$CV184,0,($CQ184+IF(Smile=TRUE,VLOOKUP(MAX(-5,$H184-P184),Volsmile,2),0)),$CT184,$CU184,($A184-DateToday)+15,ABS(Option-2),1)*DG184*8)),0))</f>
        <v xml:space="preserve"> </v>
      </c>
      <c r="BJ184" s="462" t="str">
        <f>IF($A184="N/A"," ",IF(OR(Dayrun&lt;=2,Dayrun&gt;=11),IF(OffPeakEx=TRUE,MAX(0,(_xll.xSPRDOPT(Q184,($E184-'Pricing Inputs'!$X219*$D184),$CV184,0,($CQ184+IF(Smile=TRUE,VLOOKUP(MAX(-5,$H184-Q184),Volsmile,2),0)),$CT184,$CU184,($A184-DateToday)+15,ABS(Option-2),1)*DG184*8)),0),0))</f>
        <v xml:space="preserve"> </v>
      </c>
      <c r="BK184" s="358" t="str">
        <f t="shared" si="182"/>
        <v xml:space="preserve"> </v>
      </c>
      <c r="BL184" s="359" t="str">
        <f t="shared" si="183"/>
        <v xml:space="preserve"> </v>
      </c>
      <c r="BM184" s="359" t="str">
        <f t="shared" si="184"/>
        <v xml:space="preserve"> </v>
      </c>
      <c r="BN184" s="359" t="str">
        <f t="shared" si="185"/>
        <v xml:space="preserve"> </v>
      </c>
      <c r="BO184" s="359" t="str">
        <f t="shared" si="186"/>
        <v xml:space="preserve"> </v>
      </c>
      <c r="BP184" s="359" t="str">
        <f t="shared" si="187"/>
        <v xml:space="preserve"> </v>
      </c>
      <c r="BQ184" s="359" t="str">
        <f t="shared" si="188"/>
        <v xml:space="preserve"> </v>
      </c>
      <c r="BR184" s="359" t="str">
        <f t="shared" si="189"/>
        <v xml:space="preserve"> </v>
      </c>
      <c r="BS184" s="360" t="str">
        <f t="shared" si="190"/>
        <v xml:space="preserve"> </v>
      </c>
      <c r="BT184" s="361" t="str">
        <f t="shared" si="191"/>
        <v xml:space="preserve"> </v>
      </c>
      <c r="BU184" s="362" t="str">
        <f t="shared" si="192"/>
        <v xml:space="preserve"> </v>
      </c>
      <c r="BV184" s="362" t="str">
        <f t="shared" si="193"/>
        <v xml:space="preserve"> </v>
      </c>
      <c r="BW184" s="362" t="str">
        <f t="shared" si="194"/>
        <v xml:space="preserve"> </v>
      </c>
      <c r="BX184" s="362" t="str">
        <f t="shared" si="195"/>
        <v xml:space="preserve"> </v>
      </c>
      <c r="BY184" s="362" t="str">
        <f t="shared" si="196"/>
        <v xml:space="preserve"> </v>
      </c>
      <c r="BZ184" s="362" t="str">
        <f t="shared" si="197"/>
        <v xml:space="preserve"> </v>
      </c>
      <c r="CA184" s="362" t="str">
        <f t="shared" si="198"/>
        <v xml:space="preserve"> </v>
      </c>
      <c r="CB184" s="363" t="str">
        <f t="shared" si="199"/>
        <v xml:space="preserve"> </v>
      </c>
      <c r="CC184" s="366" t="str">
        <f t="shared" si="200"/>
        <v xml:space="preserve"> </v>
      </c>
      <c r="CD184" s="367" t="str">
        <f t="shared" si="201"/>
        <v xml:space="preserve"> </v>
      </c>
      <c r="CE184" s="367" t="str">
        <f t="shared" si="202"/>
        <v xml:space="preserve"> </v>
      </c>
      <c r="CF184" s="367" t="str">
        <f t="shared" si="203"/>
        <v xml:space="preserve"> </v>
      </c>
      <c r="CG184" s="367" t="str">
        <f t="shared" si="204"/>
        <v xml:space="preserve"> </v>
      </c>
      <c r="CH184" s="367" t="str">
        <f t="shared" si="205"/>
        <v xml:space="preserve"> </v>
      </c>
      <c r="CI184" s="367" t="str">
        <f t="shared" si="206"/>
        <v xml:space="preserve"> </v>
      </c>
      <c r="CJ184" s="367" t="str">
        <f t="shared" si="207"/>
        <v xml:space="preserve"> </v>
      </c>
      <c r="CK184" s="368" t="str">
        <f t="shared" si="208"/>
        <v xml:space="preserve"> </v>
      </c>
      <c r="CL184" s="369" t="str">
        <f t="shared" si="209"/>
        <v xml:space="preserve"> </v>
      </c>
      <c r="CM184" s="370" t="str">
        <f t="shared" si="256"/>
        <v xml:space="preserve"> </v>
      </c>
      <c r="CN184" s="370" t="str">
        <f t="shared" si="257"/>
        <v xml:space="preserve"> </v>
      </c>
      <c r="CO184" s="370" t="str">
        <f t="shared" si="258"/>
        <v xml:space="preserve"> </v>
      </c>
      <c r="CP184" s="370" t="str">
        <f t="shared" si="259"/>
        <v xml:space="preserve"> </v>
      </c>
      <c r="CQ184" s="370" t="str">
        <f t="shared" si="260"/>
        <v xml:space="preserve"> </v>
      </c>
      <c r="CR184" s="370" t="str">
        <f t="shared" si="210"/>
        <v xml:space="preserve"> </v>
      </c>
      <c r="CS184" s="370" t="str">
        <f t="shared" si="211"/>
        <v xml:space="preserve"> </v>
      </c>
      <c r="CT184" s="370" t="str">
        <f t="shared" si="212"/>
        <v xml:space="preserve"> </v>
      </c>
      <c r="CU184" s="370" t="str">
        <f>IF($A184="N/A"," ",IF('Pricing Inputs'!$AR$23=TRUE,Inputs!$S$22,VLOOKUP($A184,CorrelationTable,2,FALSE)))</f>
        <v xml:space="preserve"> </v>
      </c>
      <c r="CV184" s="371" t="str">
        <f>IF($A184="N/A"," ",F184+G184+(D184*('Pricing Inputs'!X219)))</f>
        <v xml:space="preserve"> </v>
      </c>
      <c r="CW184" s="372" t="str">
        <f>IF($A184="N/A"," ",IF(PV=1,0,'Pricing Inputs'!Y219))</f>
        <v xml:space="preserve"> </v>
      </c>
      <c r="CX184" s="373" t="str">
        <f t="shared" si="213"/>
        <v xml:space="preserve"> </v>
      </c>
      <c r="CY184" s="417" t="str">
        <f>IF($A184="N/A"," ",(IF(MONTH(A184)&gt;=4,IF(MONTH(A184)&lt;=10,Inputs!$S$26,Inputs!$S$27),Inputs!$S$27))*$CX184)</f>
        <v xml:space="preserve"> </v>
      </c>
      <c r="CZ184" s="374" t="str">
        <f t="shared" si="261"/>
        <v xml:space="preserve"> </v>
      </c>
      <c r="DA184" s="446" t="str">
        <f t="shared" si="262"/>
        <v xml:space="preserve"> </v>
      </c>
      <c r="DB184" s="375" t="str">
        <f t="shared" si="263"/>
        <v xml:space="preserve"> </v>
      </c>
      <c r="DC184" s="375" t="str">
        <f t="shared" si="264"/>
        <v xml:space="preserve"> </v>
      </c>
      <c r="DD184" s="376" t="str">
        <f t="shared" si="265"/>
        <v xml:space="preserve"> </v>
      </c>
      <c r="DE184" s="377" t="str">
        <f t="shared" si="266"/>
        <v xml:space="preserve"> </v>
      </c>
      <c r="DF184" s="378" t="str">
        <f t="shared" si="267"/>
        <v xml:space="preserve"> </v>
      </c>
      <c r="DG184" s="379" t="str">
        <f t="shared" si="268"/>
        <v xml:space="preserve"> </v>
      </c>
      <c r="DH184" s="380" t="str">
        <f>IF($A184="N/A"," ",IF(Option=1,$D184*Inputs!$S$15*SUM(AS184:BA184),0))</f>
        <v xml:space="preserve"> </v>
      </c>
      <c r="DI184" s="381" t="str">
        <f>IF($A184="N/A"," ",IF(Option=1,$D184*Inputs!$S$16*SUM(AS184:BA184),0))</f>
        <v xml:space="preserve"> </v>
      </c>
      <c r="DJ184" s="463" t="str">
        <f t="shared" si="269"/>
        <v xml:space="preserve"> </v>
      </c>
      <c r="DK184" s="463" t="str">
        <f t="shared" si="270"/>
        <v xml:space="preserve"> </v>
      </c>
      <c r="DL184" s="463" t="str">
        <f t="shared" si="271"/>
        <v xml:space="preserve"> </v>
      </c>
      <c r="DM184" s="463" t="str">
        <f t="shared" si="272"/>
        <v xml:space="preserve"> </v>
      </c>
    </row>
    <row r="185" spans="1:117" x14ac:dyDescent="0.2">
      <c r="A185" s="343" t="str">
        <f>IF(A184="N/A","N/A",IF(EDATE(A184,1)&gt;Inputs!$S$5,"N/A",EDATE(A184,1)))</f>
        <v>N/A</v>
      </c>
      <c r="B185" s="344" t="str">
        <f t="shared" si="214"/>
        <v xml:space="preserve"> </v>
      </c>
      <c r="C185" s="345" t="str">
        <f t="shared" si="215"/>
        <v xml:space="preserve"> </v>
      </c>
      <c r="D185" s="346" t="str">
        <f t="shared" si="216"/>
        <v xml:space="preserve"> </v>
      </c>
      <c r="E185" s="347" t="str">
        <f t="shared" si="217"/>
        <v xml:space="preserve"> </v>
      </c>
      <c r="F185" s="348" t="str">
        <f t="shared" si="218"/>
        <v xml:space="preserve"> </v>
      </c>
      <c r="G185" s="348" t="str">
        <f>IF(A185="N/A"," ",Perstart/VLOOKUP(Dayrun,'Pricing Inputs'!$AQ$4:$AS$14,3)/(CY185/CX185))</f>
        <v xml:space="preserve"> </v>
      </c>
      <c r="H185" s="349" t="str">
        <f t="shared" si="219"/>
        <v xml:space="preserve"> </v>
      </c>
      <c r="I185" s="350" t="str">
        <f t="shared" si="220"/>
        <v xml:space="preserve"> </v>
      </c>
      <c r="J185" s="351" t="str">
        <f t="shared" si="221"/>
        <v xml:space="preserve"> </v>
      </c>
      <c r="K185" s="351" t="str">
        <f t="shared" si="222"/>
        <v xml:space="preserve"> </v>
      </c>
      <c r="L185" s="351" t="str">
        <f t="shared" si="223"/>
        <v xml:space="preserve"> </v>
      </c>
      <c r="M185" s="351" t="str">
        <f t="shared" si="224"/>
        <v xml:space="preserve"> </v>
      </c>
      <c r="N185" s="351" t="str">
        <f t="shared" si="225"/>
        <v xml:space="preserve"> </v>
      </c>
      <c r="O185" s="351" t="str">
        <f t="shared" si="226"/>
        <v xml:space="preserve"> </v>
      </c>
      <c r="P185" s="351" t="str">
        <f t="shared" si="227"/>
        <v xml:space="preserve"> </v>
      </c>
      <c r="Q185" s="352" t="str">
        <f t="shared" si="228"/>
        <v xml:space="preserve"> </v>
      </c>
      <c r="R185" s="353" t="str">
        <f t="shared" si="229"/>
        <v xml:space="preserve"> </v>
      </c>
      <c r="S185" s="347" t="str">
        <f t="shared" si="230"/>
        <v xml:space="preserve"> </v>
      </c>
      <c r="T185" s="347" t="str">
        <f t="shared" si="231"/>
        <v xml:space="preserve"> </v>
      </c>
      <c r="U185" s="347" t="str">
        <f t="shared" si="232"/>
        <v xml:space="preserve"> </v>
      </c>
      <c r="V185" s="347" t="str">
        <f t="shared" si="233"/>
        <v xml:space="preserve"> </v>
      </c>
      <c r="W185" s="347" t="str">
        <f t="shared" si="234"/>
        <v xml:space="preserve"> </v>
      </c>
      <c r="X185" s="347" t="str">
        <f t="shared" si="235"/>
        <v xml:space="preserve"> </v>
      </c>
      <c r="Y185" s="347" t="str">
        <f t="shared" si="236"/>
        <v xml:space="preserve"> </v>
      </c>
      <c r="Z185" s="354" t="str">
        <f t="shared" si="237"/>
        <v xml:space="preserve"> </v>
      </c>
      <c r="AA185" s="350" t="str">
        <f>IF($A185="N/A"," ",IF(Dayrun&gt;=3,(MAX(0,(_xll.xSPRDOPT(I185,($E185-'Pricing Inputs'!$X220*$D185),$CV185,0,($CN185+IF(Smile=TRUE,VLOOKUP(MAX(-5,$H185-I185),Volsmile,2),0)),$CT185,$CU185,($A185-DateToday)+15,ABS(Option-2),0)-R185))),0))</f>
        <v xml:space="preserve"> </v>
      </c>
      <c r="AB185" s="351" t="str">
        <f>IF($A185="N/A"," ",IF(Dayrun&gt;=6,MAX(0,(_xll.xSPRDOPT(J185,($E185-'Pricing Inputs'!$X220*$D185),$CV185,0,($CN185+IF(Smile=TRUE,VLOOKUP(MAX(-5,$H185-J185),Volsmile,2),0)),$CT185,$CU185,($A185-DateToday)+15,ABS(Option-2),0)-S185)),0))</f>
        <v xml:space="preserve"> </v>
      </c>
      <c r="AC185" s="351" t="str">
        <f>IF($A185="N/A"," ",IF(OR(Dayrun&lt;=2,Dayrun&gt;=9),IF(OffPeakEx=TRUE,MAX(0,(_xll.xSPRDOPT(K185,($E185-'Pricing Inputs'!$X220*$D185),$CV185,0,($CQ185+IF(Smile=TRUE,VLOOKUP(MAX(-5,$H185-K185),Volsmile,2),0)),$CT185,$CU185,($A185-DateToday)+15,ABS(Option-2),0)-T185)),0),0))</f>
        <v xml:space="preserve"> </v>
      </c>
      <c r="AD185" s="351" t="str">
        <f>IF($A185="N/A"," ",IF(OR(Dayrun=1,Dayrun=4,Dayrun=5,Dayrun=7,Dayrun=8,Dayrun=10,Dayrun=11),MAX(0,(_xll.xSPRDOPT(L185,($E185-'Pricing Inputs'!$X220*$D185),$CV185,0,($CQ185+IF(Smile=TRUE,VLOOKUP(MAX(-5,$H185-L185),Volsmile,2),0)),$CT185,$CU185,($A185-DateToday)+15,ABS(Option-2),0)-U185)),0))</f>
        <v xml:space="preserve"> </v>
      </c>
      <c r="AE185" s="351" t="str">
        <f>IF($A185="N/A"," ",IF(OR(Dayrun=1,Dayrun=7,Dayrun=8,Dayrun=10,Dayrun=11),MAX(0,(_xll.xSPRDOPT(M185,($E185-'Pricing Inputs'!$X220*$D185),$CV185,0,($CQ185+IF(Smile=TRUE,VLOOKUP(MAX(-5,$H185-M185),Volsmile,2),0)),$CT185,$CU185,($A185-DateToday)+15,ABS(Option-2),0)-V185)),0))</f>
        <v xml:space="preserve"> </v>
      </c>
      <c r="AF185" s="351" t="str">
        <f>IF($A185="N/A"," ",IF(OR(Dayrun&lt;=2,Dayrun&gt;=10),IF(OffPeakEx=TRUE,MAX(0,(_xll.xSPRDOPT(N185,($E185-'Pricing Inputs'!$X220*$D185),$CV185,0,($CQ185+IF(Smile=TRUE,VLOOKUP(MAX(-5,$H185-N185),Volsmile,2),0)),$CT185,$CU185,($A185-DateToday)+15,ABS(Option-2),0)-W185)),0),0))</f>
        <v xml:space="preserve"> </v>
      </c>
      <c r="AG185" s="351" t="str">
        <f>IF($A185="N/A"," ",IF(OR(Dayrun=1,Dayrun=5,Dayrun=8,Dayrun=11),MAX(0,(_xll.xSPRDOPT(O185,($E185-'Pricing Inputs'!$X220*$D185),$CV185,0,($CQ185+IF(Smile=TRUE,VLOOKUP(MAX(-5,$H185-O185),Volsmile,2),0)),$CT185,$CU185,($A185-DateToday)+15,ABS(Option-2),0)-X185)),0))</f>
        <v xml:space="preserve"> </v>
      </c>
      <c r="AH185" s="351" t="str">
        <f>IF($A185="N/A"," ",IF(OR(Dayrun=1,Dayrun=8,Dayrun=11),MAX(0,(_xll.xSPRDOPT(P185,($E185-'Pricing Inputs'!$X220*$D185),$CV185,0,($CQ185+IF(Smile=TRUE,VLOOKUP(MAX(-5,$H185-P185),Volsmile,2),0)),$CT185,$CU185,($A185-DateToday)+15,ABS(Option-2),0)-Y185)),0))</f>
        <v xml:space="preserve"> </v>
      </c>
      <c r="AI185" s="351" t="str">
        <f>IF($A185="N/A"," ",IF(OR(Dayrun&lt;=2,Dayrun&gt;=11),IF(OffPeakEx=TRUE,MAX(0,(_xll.xSPRDOPT(Q185,($E185-'Pricing Inputs'!$X220*$D185),$CV185,0,($CQ185+IF(Smile=TRUE,VLOOKUP(MAX(-5,$H185-Q185),Volsmile,2),0)),$CT185,$CU185,($A185-DateToday)+15,ABS(Option-2),0)-Z185)),0),0))</f>
        <v xml:space="preserve"> </v>
      </c>
      <c r="AJ185" s="355" t="str">
        <f t="shared" si="238"/>
        <v xml:space="preserve"> </v>
      </c>
      <c r="AK185" s="356" t="str">
        <f t="shared" si="239"/>
        <v xml:space="preserve"> </v>
      </c>
      <c r="AL185" s="356" t="str">
        <f t="shared" si="240"/>
        <v xml:space="preserve"> </v>
      </c>
      <c r="AM185" s="356" t="str">
        <f t="shared" si="241"/>
        <v xml:space="preserve"> </v>
      </c>
      <c r="AN185" s="356" t="str">
        <f t="shared" si="242"/>
        <v xml:space="preserve"> </v>
      </c>
      <c r="AO185" s="356" t="str">
        <f t="shared" si="243"/>
        <v xml:space="preserve"> </v>
      </c>
      <c r="AP185" s="356" t="str">
        <f t="shared" si="244"/>
        <v xml:space="preserve"> </v>
      </c>
      <c r="AQ185" s="356" t="str">
        <f t="shared" si="245"/>
        <v xml:space="preserve"> </v>
      </c>
      <c r="AR185" s="357" t="str">
        <f t="shared" si="246"/>
        <v xml:space="preserve"> </v>
      </c>
      <c r="AS185" s="364" t="str">
        <f t="shared" si="247"/>
        <v xml:space="preserve"> </v>
      </c>
      <c r="AT185" s="364" t="str">
        <f t="shared" si="248"/>
        <v xml:space="preserve"> </v>
      </c>
      <c r="AU185" s="364" t="str">
        <f t="shared" si="249"/>
        <v xml:space="preserve"> </v>
      </c>
      <c r="AV185" s="364" t="str">
        <f t="shared" si="250"/>
        <v xml:space="preserve"> </v>
      </c>
      <c r="AW185" s="364" t="str">
        <f t="shared" si="251"/>
        <v xml:space="preserve"> </v>
      </c>
      <c r="AX185" s="364" t="str">
        <f t="shared" si="252"/>
        <v xml:space="preserve"> </v>
      </c>
      <c r="AY185" s="364" t="str">
        <f t="shared" si="253"/>
        <v xml:space="preserve"> </v>
      </c>
      <c r="AZ185" s="364" t="str">
        <f t="shared" si="254"/>
        <v xml:space="preserve"> </v>
      </c>
      <c r="BA185" s="365" t="str">
        <f t="shared" si="255"/>
        <v xml:space="preserve"> </v>
      </c>
      <c r="BB185" s="461" t="str">
        <f>IF($A185="N/A"," ",IF(Dayrun&gt;=3,(MAX(0,(_xll.xSPRDOPT(I185,($E185-'Pricing Inputs'!$X220*$D185),$CV185,0,($CN185+IF(Smile=TRUE,VLOOKUP(MAX(-5,$H185-I185),Volsmile,2),0)),$CT185,$CU185,($A185-DateToday)+15,ABS(Option-2),1)*DE185*8))),0))</f>
        <v xml:space="preserve"> </v>
      </c>
      <c r="BC185" s="460" t="str">
        <f>IF($A185="N/A"," ",IF(Dayrun&gt;=6,MAX(0,(_xll.xSPRDOPT(J185,($E185-'Pricing Inputs'!$X220*$D185),$CV185,0,($CN185+IF(Smile=TRUE,VLOOKUP(MAX(-5,$H185-J185),Volsmile,2),0)),$CT185,$CU185,($A185-DateToday)+15,ABS(Option-2),1)*DE185*8)),0))</f>
        <v xml:space="preserve"> </v>
      </c>
      <c r="BD185" s="460" t="str">
        <f>IF($A185="N/A"," ",IF(OR(Dayrun&lt;=2,Dayrun&gt;=9),IF(OffPeakEx=TRUE,MAX(0,(_xll.xSPRDOPT(K185,($E185-'Pricing Inputs'!$X220*$D185),$CV185,0,($CQ185+IF(Smile=TRUE,VLOOKUP(MAX(-5,$H185-K185),Volsmile,2),0)),$CT185,$CU185,($A185-DateToday)+15,ABS(Option-2),1)*DE185*8)),0),0))</f>
        <v xml:space="preserve"> </v>
      </c>
      <c r="BE185" s="460" t="str">
        <f>IF($A185="N/A"," ",IF(OR(Dayrun=1,Dayrun=4,Dayrun=5,Dayrun=7,Dayrun=8,Dayrun=10,Dayrun=11),MAX(0,(_xll.xSPRDOPT(L185,($E185-'Pricing Inputs'!$X220*$D185),$CV185,0,($CQ185+IF(Smile=TRUE,VLOOKUP(MAX(-5,$H185-L185),Volsmile,2),0)),$CT185,$CU185,($A185-DateToday)+15,ABS(Option-2),1)*DF185*8)),0))</f>
        <v xml:space="preserve"> </v>
      </c>
      <c r="BF185" s="460" t="str">
        <f>IF($A185="N/A"," ",IF(OR(Dayrun=1,Dayrun=7,Dayrun=8,Dayrun=10,Dayrun=11),MAX(0,(_xll.xSPRDOPT(M185,($E185-'Pricing Inputs'!$X220*$D185),$CV185,0,($CQ185+IF(Smile=TRUE,VLOOKUP(MAX(-5,$H185-M185),Volsmile,2),0)),$CT185,$CU185,($A185-DateToday)+15,ABS(Option-2),1)*DF185*8)),0))</f>
        <v xml:space="preserve"> </v>
      </c>
      <c r="BG185" s="460" t="str">
        <f>IF($A185="N/A"," ",IF(OR(Dayrun&lt;=2,Dayrun&gt;=10),IF(OffPeakEx=TRUE,MAX(0,(_xll.xSPRDOPT(N185,($E185-'Pricing Inputs'!$X220*$D185),$CV185,0,($CQ185+IF(Smile=TRUE,VLOOKUP(MAX(-5,$H185-N185),Volsmile,2),0)),$CT185,$CU185,($A185-DateToday)+15,ABS(Option-2),1)*DF185*8)),0),0))</f>
        <v xml:space="preserve"> </v>
      </c>
      <c r="BH185" s="460" t="str">
        <f>IF($A185="N/A"," ",IF(OR(Dayrun=1,Dayrun=5,Dayrun=8,Dayrun=11),MAX(0,(_xll.xSPRDOPT(O185,($E185-'Pricing Inputs'!$X220*$D185),$CV185,0,($CQ185+IF(Smile=TRUE,VLOOKUP(MAX(-5,$H185-O185),Volsmile,2),0)),$CT185,$CU185,($A185-DateToday)+15,ABS(Option-2),1)*DG185*8)),0))</f>
        <v xml:space="preserve"> </v>
      </c>
      <c r="BI185" s="460" t="str">
        <f>IF($A185="N/A"," ",IF(OR(Dayrun=1,Dayrun=8,Dayrun=11),MAX(0,(_xll.xSPRDOPT(P185,($E185-'Pricing Inputs'!$X220*$D185),$CV185,0,($CQ185+IF(Smile=TRUE,VLOOKUP(MAX(-5,$H185-P185),Volsmile,2),0)),$CT185,$CU185,($A185-DateToday)+15,ABS(Option-2),1)*DG185*8)),0))</f>
        <v xml:space="preserve"> </v>
      </c>
      <c r="BJ185" s="462" t="str">
        <f>IF($A185="N/A"," ",IF(OR(Dayrun&lt;=2,Dayrun&gt;=11),IF(OffPeakEx=TRUE,MAX(0,(_xll.xSPRDOPT(Q185,($E185-'Pricing Inputs'!$X220*$D185),$CV185,0,($CQ185+IF(Smile=TRUE,VLOOKUP(MAX(-5,$H185-Q185),Volsmile,2),0)),$CT185,$CU185,($A185-DateToday)+15,ABS(Option-2),1)*DG185*8)),0),0))</f>
        <v xml:space="preserve"> </v>
      </c>
      <c r="BK185" s="358" t="str">
        <f t="shared" si="182"/>
        <v xml:space="preserve"> </v>
      </c>
      <c r="BL185" s="359" t="str">
        <f t="shared" si="183"/>
        <v xml:space="preserve"> </v>
      </c>
      <c r="BM185" s="359" t="str">
        <f t="shared" si="184"/>
        <v xml:space="preserve"> </v>
      </c>
      <c r="BN185" s="359" t="str">
        <f t="shared" si="185"/>
        <v xml:space="preserve"> </v>
      </c>
      <c r="BO185" s="359" t="str">
        <f t="shared" si="186"/>
        <v xml:space="preserve"> </v>
      </c>
      <c r="BP185" s="359" t="str">
        <f t="shared" si="187"/>
        <v xml:space="preserve"> </v>
      </c>
      <c r="BQ185" s="359" t="str">
        <f t="shared" si="188"/>
        <v xml:space="preserve"> </v>
      </c>
      <c r="BR185" s="359" t="str">
        <f t="shared" si="189"/>
        <v xml:space="preserve"> </v>
      </c>
      <c r="BS185" s="360" t="str">
        <f t="shared" si="190"/>
        <v xml:space="preserve"> </v>
      </c>
      <c r="BT185" s="361" t="str">
        <f t="shared" si="191"/>
        <v xml:space="preserve"> </v>
      </c>
      <c r="BU185" s="362" t="str">
        <f t="shared" si="192"/>
        <v xml:space="preserve"> </v>
      </c>
      <c r="BV185" s="362" t="str">
        <f t="shared" si="193"/>
        <v xml:space="preserve"> </v>
      </c>
      <c r="BW185" s="362" t="str">
        <f t="shared" si="194"/>
        <v xml:space="preserve"> </v>
      </c>
      <c r="BX185" s="362" t="str">
        <f t="shared" si="195"/>
        <v xml:space="preserve"> </v>
      </c>
      <c r="BY185" s="362" t="str">
        <f t="shared" si="196"/>
        <v xml:space="preserve"> </v>
      </c>
      <c r="BZ185" s="362" t="str">
        <f t="shared" si="197"/>
        <v xml:space="preserve"> </v>
      </c>
      <c r="CA185" s="362" t="str">
        <f t="shared" si="198"/>
        <v xml:space="preserve"> </v>
      </c>
      <c r="CB185" s="363" t="str">
        <f t="shared" si="199"/>
        <v xml:space="preserve"> </v>
      </c>
      <c r="CC185" s="366" t="str">
        <f t="shared" si="200"/>
        <v xml:space="preserve"> </v>
      </c>
      <c r="CD185" s="367" t="str">
        <f t="shared" si="201"/>
        <v xml:space="preserve"> </v>
      </c>
      <c r="CE185" s="367" t="str">
        <f t="shared" si="202"/>
        <v xml:space="preserve"> </v>
      </c>
      <c r="CF185" s="367" t="str">
        <f t="shared" si="203"/>
        <v xml:space="preserve"> </v>
      </c>
      <c r="CG185" s="367" t="str">
        <f t="shared" si="204"/>
        <v xml:space="preserve"> </v>
      </c>
      <c r="CH185" s="367" t="str">
        <f t="shared" si="205"/>
        <v xml:space="preserve"> </v>
      </c>
      <c r="CI185" s="367" t="str">
        <f t="shared" si="206"/>
        <v xml:space="preserve"> </v>
      </c>
      <c r="CJ185" s="367" t="str">
        <f t="shared" si="207"/>
        <v xml:space="preserve"> </v>
      </c>
      <c r="CK185" s="368" t="str">
        <f t="shared" si="208"/>
        <v xml:space="preserve"> </v>
      </c>
      <c r="CL185" s="369" t="str">
        <f t="shared" si="209"/>
        <v xml:space="preserve"> </v>
      </c>
      <c r="CM185" s="370" t="str">
        <f t="shared" si="256"/>
        <v xml:space="preserve"> </v>
      </c>
      <c r="CN185" s="370" t="str">
        <f t="shared" si="257"/>
        <v xml:space="preserve"> </v>
      </c>
      <c r="CO185" s="370" t="str">
        <f t="shared" si="258"/>
        <v xml:space="preserve"> </v>
      </c>
      <c r="CP185" s="370" t="str">
        <f t="shared" si="259"/>
        <v xml:space="preserve"> </v>
      </c>
      <c r="CQ185" s="370" t="str">
        <f t="shared" si="260"/>
        <v xml:space="preserve"> </v>
      </c>
      <c r="CR185" s="370" t="str">
        <f t="shared" si="210"/>
        <v xml:space="preserve"> </v>
      </c>
      <c r="CS185" s="370" t="str">
        <f t="shared" si="211"/>
        <v xml:space="preserve"> </v>
      </c>
      <c r="CT185" s="370" t="str">
        <f t="shared" si="212"/>
        <v xml:space="preserve"> </v>
      </c>
      <c r="CU185" s="370" t="str">
        <f>IF($A185="N/A"," ",IF('Pricing Inputs'!$AR$23=TRUE,Inputs!$S$22,VLOOKUP($A185,CorrelationTable,2,FALSE)))</f>
        <v xml:space="preserve"> </v>
      </c>
      <c r="CV185" s="371" t="str">
        <f>IF($A185="N/A"," ",F185+G185+(D185*('Pricing Inputs'!X220)))</f>
        <v xml:space="preserve"> </v>
      </c>
      <c r="CW185" s="372" t="str">
        <f>IF($A185="N/A"," ",IF(PV=1,0,'Pricing Inputs'!Y220))</f>
        <v xml:space="preserve"> </v>
      </c>
      <c r="CX185" s="373" t="str">
        <f t="shared" si="213"/>
        <v xml:space="preserve"> </v>
      </c>
      <c r="CY185" s="417" t="str">
        <f>IF($A185="N/A"," ",(IF(MONTH(A185)&gt;=4,IF(MONTH(A185)&lt;=10,Inputs!$S$26,Inputs!$S$27),Inputs!$S$27))*$CX185)</f>
        <v xml:space="preserve"> </v>
      </c>
      <c r="CZ185" s="374" t="str">
        <f t="shared" si="261"/>
        <v xml:space="preserve"> </v>
      </c>
      <c r="DA185" s="446" t="str">
        <f t="shared" si="262"/>
        <v xml:space="preserve"> </v>
      </c>
      <c r="DB185" s="375" t="str">
        <f t="shared" si="263"/>
        <v xml:space="preserve"> </v>
      </c>
      <c r="DC185" s="375" t="str">
        <f t="shared" si="264"/>
        <v xml:space="preserve"> </v>
      </c>
      <c r="DD185" s="376" t="str">
        <f t="shared" si="265"/>
        <v xml:space="preserve"> </v>
      </c>
      <c r="DE185" s="377" t="str">
        <f t="shared" si="266"/>
        <v xml:space="preserve"> </v>
      </c>
      <c r="DF185" s="378" t="str">
        <f t="shared" si="267"/>
        <v xml:space="preserve"> </v>
      </c>
      <c r="DG185" s="379" t="str">
        <f t="shared" si="268"/>
        <v xml:space="preserve"> </v>
      </c>
      <c r="DH185" s="380" t="str">
        <f>IF($A185="N/A"," ",IF(Option=1,$D185*Inputs!$S$15*SUM(AS185:BA185),0))</f>
        <v xml:space="preserve"> </v>
      </c>
      <c r="DI185" s="381" t="str">
        <f>IF($A185="N/A"," ",IF(Option=1,$D185*Inputs!$S$16*SUM(AS185:BA185),0))</f>
        <v xml:space="preserve"> </v>
      </c>
      <c r="DJ185" s="463" t="str">
        <f t="shared" si="269"/>
        <v xml:space="preserve"> </v>
      </c>
      <c r="DK185" s="463" t="str">
        <f t="shared" si="270"/>
        <v xml:space="preserve"> </v>
      </c>
      <c r="DL185" s="463" t="str">
        <f t="shared" si="271"/>
        <v xml:space="preserve"> </v>
      </c>
      <c r="DM185" s="463" t="str">
        <f t="shared" si="272"/>
        <v xml:space="preserve"> </v>
      </c>
    </row>
    <row r="186" spans="1:117" x14ac:dyDescent="0.2">
      <c r="A186" s="343" t="str">
        <f>IF(A185="N/A","N/A",IF(EDATE(A185,1)&gt;Inputs!$S$5,"N/A",EDATE(A185,1)))</f>
        <v>N/A</v>
      </c>
      <c r="B186" s="344" t="str">
        <f t="shared" si="214"/>
        <v xml:space="preserve"> </v>
      </c>
      <c r="C186" s="345" t="str">
        <f t="shared" si="215"/>
        <v xml:space="preserve"> </v>
      </c>
      <c r="D186" s="346" t="str">
        <f t="shared" si="216"/>
        <v xml:space="preserve"> </v>
      </c>
      <c r="E186" s="347" t="str">
        <f t="shared" si="217"/>
        <v xml:space="preserve"> </v>
      </c>
      <c r="F186" s="348" t="str">
        <f t="shared" si="218"/>
        <v xml:space="preserve"> </v>
      </c>
      <c r="G186" s="348" t="str">
        <f>IF(A186="N/A"," ",Perstart/VLOOKUP(Dayrun,'Pricing Inputs'!$AQ$4:$AS$14,3)/(CY186/CX186))</f>
        <v xml:space="preserve"> </v>
      </c>
      <c r="H186" s="349" t="str">
        <f t="shared" si="219"/>
        <v xml:space="preserve"> </v>
      </c>
      <c r="I186" s="350" t="str">
        <f t="shared" si="220"/>
        <v xml:space="preserve"> </v>
      </c>
      <c r="J186" s="351" t="str">
        <f t="shared" si="221"/>
        <v xml:space="preserve"> </v>
      </c>
      <c r="K186" s="351" t="str">
        <f t="shared" si="222"/>
        <v xml:space="preserve"> </v>
      </c>
      <c r="L186" s="351" t="str">
        <f t="shared" si="223"/>
        <v xml:space="preserve"> </v>
      </c>
      <c r="M186" s="351" t="str">
        <f t="shared" si="224"/>
        <v xml:space="preserve"> </v>
      </c>
      <c r="N186" s="351" t="str">
        <f t="shared" si="225"/>
        <v xml:space="preserve"> </v>
      </c>
      <c r="O186" s="351" t="str">
        <f t="shared" si="226"/>
        <v xml:space="preserve"> </v>
      </c>
      <c r="P186" s="351" t="str">
        <f t="shared" si="227"/>
        <v xml:space="preserve"> </v>
      </c>
      <c r="Q186" s="352" t="str">
        <f t="shared" si="228"/>
        <v xml:space="preserve"> </v>
      </c>
      <c r="R186" s="353" t="str">
        <f t="shared" si="229"/>
        <v xml:space="preserve"> </v>
      </c>
      <c r="S186" s="347" t="str">
        <f t="shared" si="230"/>
        <v xml:space="preserve"> </v>
      </c>
      <c r="T186" s="347" t="str">
        <f t="shared" si="231"/>
        <v xml:space="preserve"> </v>
      </c>
      <c r="U186" s="347" t="str">
        <f t="shared" si="232"/>
        <v xml:space="preserve"> </v>
      </c>
      <c r="V186" s="347" t="str">
        <f t="shared" si="233"/>
        <v xml:space="preserve"> </v>
      </c>
      <c r="W186" s="347" t="str">
        <f t="shared" si="234"/>
        <v xml:space="preserve"> </v>
      </c>
      <c r="X186" s="347" t="str">
        <f t="shared" si="235"/>
        <v xml:space="preserve"> </v>
      </c>
      <c r="Y186" s="347" t="str">
        <f t="shared" si="236"/>
        <v xml:space="preserve"> </v>
      </c>
      <c r="Z186" s="354" t="str">
        <f t="shared" si="237"/>
        <v xml:space="preserve"> </v>
      </c>
      <c r="AA186" s="350" t="str">
        <f>IF($A186="N/A"," ",IF(Dayrun&gt;=3,(MAX(0,(_xll.xSPRDOPT(I186,($E186-'Pricing Inputs'!$X221*$D186),$CV186,0,($CN186+IF(Smile=TRUE,VLOOKUP(MAX(-5,$H186-I186),Volsmile,2),0)),$CT186,$CU186,($A186-DateToday)+15,ABS(Option-2),0)-R186))),0))</f>
        <v xml:space="preserve"> </v>
      </c>
      <c r="AB186" s="351" t="str">
        <f>IF($A186="N/A"," ",IF(Dayrun&gt;=6,MAX(0,(_xll.xSPRDOPT(J186,($E186-'Pricing Inputs'!$X221*$D186),$CV186,0,($CN186+IF(Smile=TRUE,VLOOKUP(MAX(-5,$H186-J186),Volsmile,2),0)),$CT186,$CU186,($A186-DateToday)+15,ABS(Option-2),0)-S186)),0))</f>
        <v xml:space="preserve"> </v>
      </c>
      <c r="AC186" s="351" t="str">
        <f>IF($A186="N/A"," ",IF(OR(Dayrun&lt;=2,Dayrun&gt;=9),IF(OffPeakEx=TRUE,MAX(0,(_xll.xSPRDOPT(K186,($E186-'Pricing Inputs'!$X221*$D186),$CV186,0,($CQ186+IF(Smile=TRUE,VLOOKUP(MAX(-5,$H186-K186),Volsmile,2),0)),$CT186,$CU186,($A186-DateToday)+15,ABS(Option-2),0)-T186)),0),0))</f>
        <v xml:space="preserve"> </v>
      </c>
      <c r="AD186" s="351" t="str">
        <f>IF($A186="N/A"," ",IF(OR(Dayrun=1,Dayrun=4,Dayrun=5,Dayrun=7,Dayrun=8,Dayrun=10,Dayrun=11),MAX(0,(_xll.xSPRDOPT(L186,($E186-'Pricing Inputs'!$X221*$D186),$CV186,0,($CQ186+IF(Smile=TRUE,VLOOKUP(MAX(-5,$H186-L186),Volsmile,2),0)),$CT186,$CU186,($A186-DateToday)+15,ABS(Option-2),0)-U186)),0))</f>
        <v xml:space="preserve"> </v>
      </c>
      <c r="AE186" s="351" t="str">
        <f>IF($A186="N/A"," ",IF(OR(Dayrun=1,Dayrun=7,Dayrun=8,Dayrun=10,Dayrun=11),MAX(0,(_xll.xSPRDOPT(M186,($E186-'Pricing Inputs'!$X221*$D186),$CV186,0,($CQ186+IF(Smile=TRUE,VLOOKUP(MAX(-5,$H186-M186),Volsmile,2),0)),$CT186,$CU186,($A186-DateToday)+15,ABS(Option-2),0)-V186)),0))</f>
        <v xml:space="preserve"> </v>
      </c>
      <c r="AF186" s="351" t="str">
        <f>IF($A186="N/A"," ",IF(OR(Dayrun&lt;=2,Dayrun&gt;=10),IF(OffPeakEx=TRUE,MAX(0,(_xll.xSPRDOPT(N186,($E186-'Pricing Inputs'!$X221*$D186),$CV186,0,($CQ186+IF(Smile=TRUE,VLOOKUP(MAX(-5,$H186-N186),Volsmile,2),0)),$CT186,$CU186,($A186-DateToday)+15,ABS(Option-2),0)-W186)),0),0))</f>
        <v xml:space="preserve"> </v>
      </c>
      <c r="AG186" s="351" t="str">
        <f>IF($A186="N/A"," ",IF(OR(Dayrun=1,Dayrun=5,Dayrun=8,Dayrun=11),MAX(0,(_xll.xSPRDOPT(O186,($E186-'Pricing Inputs'!$X221*$D186),$CV186,0,($CQ186+IF(Smile=TRUE,VLOOKUP(MAX(-5,$H186-O186),Volsmile,2),0)),$CT186,$CU186,($A186-DateToday)+15,ABS(Option-2),0)-X186)),0))</f>
        <v xml:space="preserve"> </v>
      </c>
      <c r="AH186" s="351" t="str">
        <f>IF($A186="N/A"," ",IF(OR(Dayrun=1,Dayrun=8,Dayrun=11),MAX(0,(_xll.xSPRDOPT(P186,($E186-'Pricing Inputs'!$X221*$D186),$CV186,0,($CQ186+IF(Smile=TRUE,VLOOKUP(MAX(-5,$H186-P186),Volsmile,2),0)),$CT186,$CU186,($A186-DateToday)+15,ABS(Option-2),0)-Y186)),0))</f>
        <v xml:space="preserve"> </v>
      </c>
      <c r="AI186" s="351" t="str">
        <f>IF($A186="N/A"," ",IF(OR(Dayrun&lt;=2,Dayrun&gt;=11),IF(OffPeakEx=TRUE,MAX(0,(_xll.xSPRDOPT(Q186,($E186-'Pricing Inputs'!$X221*$D186),$CV186,0,($CQ186+IF(Smile=TRUE,VLOOKUP(MAX(-5,$H186-Q186),Volsmile,2),0)),$CT186,$CU186,($A186-DateToday)+15,ABS(Option-2),0)-Z186)),0),0))</f>
        <v xml:space="preserve"> </v>
      </c>
      <c r="AJ186" s="355" t="str">
        <f t="shared" si="238"/>
        <v xml:space="preserve"> </v>
      </c>
      <c r="AK186" s="356" t="str">
        <f t="shared" si="239"/>
        <v xml:space="preserve"> </v>
      </c>
      <c r="AL186" s="356" t="str">
        <f t="shared" si="240"/>
        <v xml:space="preserve"> </v>
      </c>
      <c r="AM186" s="356" t="str">
        <f t="shared" si="241"/>
        <v xml:space="preserve"> </v>
      </c>
      <c r="AN186" s="356" t="str">
        <f t="shared" si="242"/>
        <v xml:space="preserve"> </v>
      </c>
      <c r="AO186" s="356" t="str">
        <f t="shared" si="243"/>
        <v xml:space="preserve"> </v>
      </c>
      <c r="AP186" s="356" t="str">
        <f t="shared" si="244"/>
        <v xml:space="preserve"> </v>
      </c>
      <c r="AQ186" s="356" t="str">
        <f t="shared" si="245"/>
        <v xml:space="preserve"> </v>
      </c>
      <c r="AR186" s="357" t="str">
        <f t="shared" si="246"/>
        <v xml:space="preserve"> </v>
      </c>
      <c r="AS186" s="364" t="str">
        <f t="shared" si="247"/>
        <v xml:space="preserve"> </v>
      </c>
      <c r="AT186" s="364" t="str">
        <f t="shared" si="248"/>
        <v xml:space="preserve"> </v>
      </c>
      <c r="AU186" s="364" t="str">
        <f t="shared" si="249"/>
        <v xml:space="preserve"> </v>
      </c>
      <c r="AV186" s="364" t="str">
        <f t="shared" si="250"/>
        <v xml:space="preserve"> </v>
      </c>
      <c r="AW186" s="364" t="str">
        <f t="shared" si="251"/>
        <v xml:space="preserve"> </v>
      </c>
      <c r="AX186" s="364" t="str">
        <f t="shared" si="252"/>
        <v xml:space="preserve"> </v>
      </c>
      <c r="AY186" s="364" t="str">
        <f t="shared" si="253"/>
        <v xml:space="preserve"> </v>
      </c>
      <c r="AZ186" s="364" t="str">
        <f t="shared" si="254"/>
        <v xml:space="preserve"> </v>
      </c>
      <c r="BA186" s="365" t="str">
        <f t="shared" si="255"/>
        <v xml:space="preserve"> </v>
      </c>
      <c r="BB186" s="461" t="str">
        <f>IF($A186="N/A"," ",IF(Dayrun&gt;=3,(MAX(0,(_xll.xSPRDOPT(I186,($E186-'Pricing Inputs'!$X221*$D186),$CV186,0,($CN186+IF(Smile=TRUE,VLOOKUP(MAX(-5,$H186-I186),Volsmile,2),0)),$CT186,$CU186,($A186-DateToday)+15,ABS(Option-2),1)*DE186*8))),0))</f>
        <v xml:space="preserve"> </v>
      </c>
      <c r="BC186" s="460" t="str">
        <f>IF($A186="N/A"," ",IF(Dayrun&gt;=6,MAX(0,(_xll.xSPRDOPT(J186,($E186-'Pricing Inputs'!$X221*$D186),$CV186,0,($CN186+IF(Smile=TRUE,VLOOKUP(MAX(-5,$H186-J186),Volsmile,2),0)),$CT186,$CU186,($A186-DateToday)+15,ABS(Option-2),1)*DE186*8)),0))</f>
        <v xml:space="preserve"> </v>
      </c>
      <c r="BD186" s="460" t="str">
        <f>IF($A186="N/A"," ",IF(OR(Dayrun&lt;=2,Dayrun&gt;=9),IF(OffPeakEx=TRUE,MAX(0,(_xll.xSPRDOPT(K186,($E186-'Pricing Inputs'!$X221*$D186),$CV186,0,($CQ186+IF(Smile=TRUE,VLOOKUP(MAX(-5,$H186-K186),Volsmile,2),0)),$CT186,$CU186,($A186-DateToday)+15,ABS(Option-2),1)*DE186*8)),0),0))</f>
        <v xml:space="preserve"> </v>
      </c>
      <c r="BE186" s="460" t="str">
        <f>IF($A186="N/A"," ",IF(OR(Dayrun=1,Dayrun=4,Dayrun=5,Dayrun=7,Dayrun=8,Dayrun=10,Dayrun=11),MAX(0,(_xll.xSPRDOPT(L186,($E186-'Pricing Inputs'!$X221*$D186),$CV186,0,($CQ186+IF(Smile=TRUE,VLOOKUP(MAX(-5,$H186-L186),Volsmile,2),0)),$CT186,$CU186,($A186-DateToday)+15,ABS(Option-2),1)*DF186*8)),0))</f>
        <v xml:space="preserve"> </v>
      </c>
      <c r="BF186" s="460" t="str">
        <f>IF($A186="N/A"," ",IF(OR(Dayrun=1,Dayrun=7,Dayrun=8,Dayrun=10,Dayrun=11),MAX(0,(_xll.xSPRDOPT(M186,($E186-'Pricing Inputs'!$X221*$D186),$CV186,0,($CQ186+IF(Smile=TRUE,VLOOKUP(MAX(-5,$H186-M186),Volsmile,2),0)),$CT186,$CU186,($A186-DateToday)+15,ABS(Option-2),1)*DF186*8)),0))</f>
        <v xml:space="preserve"> </v>
      </c>
      <c r="BG186" s="460" t="str">
        <f>IF($A186="N/A"," ",IF(OR(Dayrun&lt;=2,Dayrun&gt;=10),IF(OffPeakEx=TRUE,MAX(0,(_xll.xSPRDOPT(N186,($E186-'Pricing Inputs'!$X221*$D186),$CV186,0,($CQ186+IF(Smile=TRUE,VLOOKUP(MAX(-5,$H186-N186),Volsmile,2),0)),$CT186,$CU186,($A186-DateToday)+15,ABS(Option-2),1)*DF186*8)),0),0))</f>
        <v xml:space="preserve"> </v>
      </c>
      <c r="BH186" s="460" t="str">
        <f>IF($A186="N/A"," ",IF(OR(Dayrun=1,Dayrun=5,Dayrun=8,Dayrun=11),MAX(0,(_xll.xSPRDOPT(O186,($E186-'Pricing Inputs'!$X221*$D186),$CV186,0,($CQ186+IF(Smile=TRUE,VLOOKUP(MAX(-5,$H186-O186),Volsmile,2),0)),$CT186,$CU186,($A186-DateToday)+15,ABS(Option-2),1)*DG186*8)),0))</f>
        <v xml:space="preserve"> </v>
      </c>
      <c r="BI186" s="460" t="str">
        <f>IF($A186="N/A"," ",IF(OR(Dayrun=1,Dayrun=8,Dayrun=11),MAX(0,(_xll.xSPRDOPT(P186,($E186-'Pricing Inputs'!$X221*$D186),$CV186,0,($CQ186+IF(Smile=TRUE,VLOOKUP(MAX(-5,$H186-P186),Volsmile,2),0)),$CT186,$CU186,($A186-DateToday)+15,ABS(Option-2),1)*DG186*8)),0))</f>
        <v xml:space="preserve"> </v>
      </c>
      <c r="BJ186" s="462" t="str">
        <f>IF($A186="N/A"," ",IF(OR(Dayrun&lt;=2,Dayrun&gt;=11),IF(OffPeakEx=TRUE,MAX(0,(_xll.xSPRDOPT(Q186,($E186-'Pricing Inputs'!$X221*$D186),$CV186,0,($CQ186+IF(Smile=TRUE,VLOOKUP(MAX(-5,$H186-Q186),Volsmile,2),0)),$CT186,$CU186,($A186-DateToday)+15,ABS(Option-2),1)*DG186*8)),0),0))</f>
        <v xml:space="preserve"> </v>
      </c>
      <c r="BK186" s="358" t="str">
        <f t="shared" si="182"/>
        <v xml:space="preserve"> </v>
      </c>
      <c r="BL186" s="359" t="str">
        <f t="shared" si="183"/>
        <v xml:space="preserve"> </v>
      </c>
      <c r="BM186" s="359" t="str">
        <f t="shared" si="184"/>
        <v xml:space="preserve"> </v>
      </c>
      <c r="BN186" s="359" t="str">
        <f t="shared" si="185"/>
        <v xml:space="preserve"> </v>
      </c>
      <c r="BO186" s="359" t="str">
        <f t="shared" si="186"/>
        <v xml:space="preserve"> </v>
      </c>
      <c r="BP186" s="359" t="str">
        <f t="shared" si="187"/>
        <v xml:space="preserve"> </v>
      </c>
      <c r="BQ186" s="359" t="str">
        <f t="shared" si="188"/>
        <v xml:space="preserve"> </v>
      </c>
      <c r="BR186" s="359" t="str">
        <f t="shared" si="189"/>
        <v xml:space="preserve"> </v>
      </c>
      <c r="BS186" s="360" t="str">
        <f t="shared" si="190"/>
        <v xml:space="preserve"> </v>
      </c>
      <c r="BT186" s="361" t="str">
        <f t="shared" si="191"/>
        <v xml:space="preserve"> </v>
      </c>
      <c r="BU186" s="362" t="str">
        <f t="shared" si="192"/>
        <v xml:space="preserve"> </v>
      </c>
      <c r="BV186" s="362" t="str">
        <f t="shared" si="193"/>
        <v xml:space="preserve"> </v>
      </c>
      <c r="BW186" s="362" t="str">
        <f t="shared" si="194"/>
        <v xml:space="preserve"> </v>
      </c>
      <c r="BX186" s="362" t="str">
        <f t="shared" si="195"/>
        <v xml:space="preserve"> </v>
      </c>
      <c r="BY186" s="362" t="str">
        <f t="shared" si="196"/>
        <v xml:space="preserve"> </v>
      </c>
      <c r="BZ186" s="362" t="str">
        <f t="shared" si="197"/>
        <v xml:space="preserve"> </v>
      </c>
      <c r="CA186" s="362" t="str">
        <f t="shared" si="198"/>
        <v xml:space="preserve"> </v>
      </c>
      <c r="CB186" s="363" t="str">
        <f t="shared" si="199"/>
        <v xml:space="preserve"> </v>
      </c>
      <c r="CC186" s="366" t="str">
        <f t="shared" si="200"/>
        <v xml:space="preserve"> </v>
      </c>
      <c r="CD186" s="367" t="str">
        <f t="shared" si="201"/>
        <v xml:space="preserve"> </v>
      </c>
      <c r="CE186" s="367" t="str">
        <f t="shared" si="202"/>
        <v xml:space="preserve"> </v>
      </c>
      <c r="CF186" s="367" t="str">
        <f t="shared" si="203"/>
        <v xml:space="preserve"> </v>
      </c>
      <c r="CG186" s="367" t="str">
        <f t="shared" si="204"/>
        <v xml:space="preserve"> </v>
      </c>
      <c r="CH186" s="367" t="str">
        <f t="shared" si="205"/>
        <v xml:space="preserve"> </v>
      </c>
      <c r="CI186" s="367" t="str">
        <f t="shared" si="206"/>
        <v xml:space="preserve"> </v>
      </c>
      <c r="CJ186" s="367" t="str">
        <f t="shared" si="207"/>
        <v xml:space="preserve"> </v>
      </c>
      <c r="CK186" s="368" t="str">
        <f t="shared" si="208"/>
        <v xml:space="preserve"> </v>
      </c>
      <c r="CL186" s="369" t="str">
        <f t="shared" si="209"/>
        <v xml:space="preserve"> </v>
      </c>
      <c r="CM186" s="370" t="str">
        <f t="shared" si="256"/>
        <v xml:space="preserve"> </v>
      </c>
      <c r="CN186" s="370" t="str">
        <f t="shared" si="257"/>
        <v xml:space="preserve"> </v>
      </c>
      <c r="CO186" s="370" t="str">
        <f t="shared" si="258"/>
        <v xml:space="preserve"> </v>
      </c>
      <c r="CP186" s="370" t="str">
        <f t="shared" si="259"/>
        <v xml:space="preserve"> </v>
      </c>
      <c r="CQ186" s="370" t="str">
        <f t="shared" si="260"/>
        <v xml:space="preserve"> </v>
      </c>
      <c r="CR186" s="370" t="str">
        <f t="shared" si="210"/>
        <v xml:space="preserve"> </v>
      </c>
      <c r="CS186" s="370" t="str">
        <f t="shared" si="211"/>
        <v xml:space="preserve"> </v>
      </c>
      <c r="CT186" s="370" t="str">
        <f t="shared" si="212"/>
        <v xml:space="preserve"> </v>
      </c>
      <c r="CU186" s="370" t="str">
        <f>IF($A186="N/A"," ",IF('Pricing Inputs'!$AR$23=TRUE,Inputs!$S$22,VLOOKUP($A186,CorrelationTable,2,FALSE)))</f>
        <v xml:space="preserve"> </v>
      </c>
      <c r="CV186" s="371" t="str">
        <f>IF($A186="N/A"," ",F186+G186+(D186*('Pricing Inputs'!X221)))</f>
        <v xml:space="preserve"> </v>
      </c>
      <c r="CW186" s="372" t="str">
        <f>IF($A186="N/A"," ",IF(PV=1,0,'Pricing Inputs'!Y221))</f>
        <v xml:space="preserve"> </v>
      </c>
      <c r="CX186" s="373" t="str">
        <f t="shared" si="213"/>
        <v xml:space="preserve"> </v>
      </c>
      <c r="CY186" s="417" t="str">
        <f>IF($A186="N/A"," ",(IF(MONTH(A186)&gt;=4,IF(MONTH(A186)&lt;=10,Inputs!$S$26,Inputs!$S$27),Inputs!$S$27))*$CX186)</f>
        <v xml:space="preserve"> </v>
      </c>
      <c r="CZ186" s="374" t="str">
        <f t="shared" si="261"/>
        <v xml:space="preserve"> </v>
      </c>
      <c r="DA186" s="446" t="str">
        <f t="shared" si="262"/>
        <v xml:space="preserve"> </v>
      </c>
      <c r="DB186" s="375" t="str">
        <f t="shared" si="263"/>
        <v xml:space="preserve"> </v>
      </c>
      <c r="DC186" s="375" t="str">
        <f t="shared" si="264"/>
        <v xml:space="preserve"> </v>
      </c>
      <c r="DD186" s="376" t="str">
        <f t="shared" si="265"/>
        <v xml:space="preserve"> </v>
      </c>
      <c r="DE186" s="377" t="str">
        <f t="shared" si="266"/>
        <v xml:space="preserve"> </v>
      </c>
      <c r="DF186" s="378" t="str">
        <f t="shared" si="267"/>
        <v xml:space="preserve"> </v>
      </c>
      <c r="DG186" s="379" t="str">
        <f t="shared" si="268"/>
        <v xml:space="preserve"> </v>
      </c>
      <c r="DH186" s="380" t="str">
        <f>IF($A186="N/A"," ",IF(Option=1,$D186*Inputs!$S$15*SUM(AS186:BA186),0))</f>
        <v xml:space="preserve"> </v>
      </c>
      <c r="DI186" s="381" t="str">
        <f>IF($A186="N/A"," ",IF(Option=1,$D186*Inputs!$S$16*SUM(AS186:BA186),0))</f>
        <v xml:space="preserve"> </v>
      </c>
      <c r="DJ186" s="463" t="str">
        <f t="shared" si="269"/>
        <v xml:space="preserve"> </v>
      </c>
      <c r="DK186" s="463" t="str">
        <f t="shared" si="270"/>
        <v xml:space="preserve"> </v>
      </c>
      <c r="DL186" s="463" t="str">
        <f t="shared" si="271"/>
        <v xml:space="preserve"> </v>
      </c>
      <c r="DM186" s="463" t="str">
        <f t="shared" si="272"/>
        <v xml:space="preserve"> </v>
      </c>
    </row>
    <row r="187" spans="1:117" x14ac:dyDescent="0.2">
      <c r="A187" s="343" t="str">
        <f>IF(A186="N/A","N/A",IF(EDATE(A186,1)&gt;Inputs!$S$5,"N/A",EDATE(A186,1)))</f>
        <v>N/A</v>
      </c>
      <c r="B187" s="344" t="str">
        <f t="shared" si="214"/>
        <v xml:space="preserve"> </v>
      </c>
      <c r="C187" s="345" t="str">
        <f t="shared" si="215"/>
        <v xml:space="preserve"> </v>
      </c>
      <c r="D187" s="346" t="str">
        <f t="shared" si="216"/>
        <v xml:space="preserve"> </v>
      </c>
      <c r="E187" s="347" t="str">
        <f t="shared" si="217"/>
        <v xml:space="preserve"> </v>
      </c>
      <c r="F187" s="348" t="str">
        <f t="shared" si="218"/>
        <v xml:space="preserve"> </v>
      </c>
      <c r="G187" s="348" t="str">
        <f>IF(A187="N/A"," ",Perstart/VLOOKUP(Dayrun,'Pricing Inputs'!$AQ$4:$AS$14,3)/(CY187/CX187))</f>
        <v xml:space="preserve"> </v>
      </c>
      <c r="H187" s="349" t="str">
        <f t="shared" si="219"/>
        <v xml:space="preserve"> </v>
      </c>
      <c r="I187" s="350" t="str">
        <f t="shared" si="220"/>
        <v xml:space="preserve"> </v>
      </c>
      <c r="J187" s="351" t="str">
        <f t="shared" si="221"/>
        <v xml:space="preserve"> </v>
      </c>
      <c r="K187" s="351" t="str">
        <f t="shared" si="222"/>
        <v xml:space="preserve"> </v>
      </c>
      <c r="L187" s="351" t="str">
        <f t="shared" si="223"/>
        <v xml:space="preserve"> </v>
      </c>
      <c r="M187" s="351" t="str">
        <f t="shared" si="224"/>
        <v xml:space="preserve"> </v>
      </c>
      <c r="N187" s="351" t="str">
        <f t="shared" si="225"/>
        <v xml:space="preserve"> </v>
      </c>
      <c r="O187" s="351" t="str">
        <f t="shared" si="226"/>
        <v xml:space="preserve"> </v>
      </c>
      <c r="P187" s="351" t="str">
        <f t="shared" si="227"/>
        <v xml:space="preserve"> </v>
      </c>
      <c r="Q187" s="352" t="str">
        <f t="shared" si="228"/>
        <v xml:space="preserve"> </v>
      </c>
      <c r="R187" s="353" t="str">
        <f t="shared" si="229"/>
        <v xml:space="preserve"> </v>
      </c>
      <c r="S187" s="347" t="str">
        <f t="shared" si="230"/>
        <v xml:space="preserve"> </v>
      </c>
      <c r="T187" s="347" t="str">
        <f t="shared" si="231"/>
        <v xml:space="preserve"> </v>
      </c>
      <c r="U187" s="347" t="str">
        <f t="shared" si="232"/>
        <v xml:space="preserve"> </v>
      </c>
      <c r="V187" s="347" t="str">
        <f t="shared" si="233"/>
        <v xml:space="preserve"> </v>
      </c>
      <c r="W187" s="347" t="str">
        <f t="shared" si="234"/>
        <v xml:space="preserve"> </v>
      </c>
      <c r="X187" s="347" t="str">
        <f t="shared" si="235"/>
        <v xml:space="preserve"> </v>
      </c>
      <c r="Y187" s="347" t="str">
        <f t="shared" si="236"/>
        <v xml:space="preserve"> </v>
      </c>
      <c r="Z187" s="354" t="str">
        <f t="shared" si="237"/>
        <v xml:space="preserve"> </v>
      </c>
      <c r="AA187" s="350" t="str">
        <f>IF($A187="N/A"," ",IF(Dayrun&gt;=3,(MAX(0,(_xll.xSPRDOPT(I187,($E187-'Pricing Inputs'!$X222*$D187),$CV187,0,($CN187+IF(Smile=TRUE,VLOOKUP(MAX(-5,$H187-I187),Volsmile,2),0)),$CT187,$CU187,($A187-DateToday)+15,ABS(Option-2),0)-R187))),0))</f>
        <v xml:space="preserve"> </v>
      </c>
      <c r="AB187" s="351" t="str">
        <f>IF($A187="N/A"," ",IF(Dayrun&gt;=6,MAX(0,(_xll.xSPRDOPT(J187,($E187-'Pricing Inputs'!$X222*$D187),$CV187,0,($CN187+IF(Smile=TRUE,VLOOKUP(MAX(-5,$H187-J187),Volsmile,2),0)),$CT187,$CU187,($A187-DateToday)+15,ABS(Option-2),0)-S187)),0))</f>
        <v xml:space="preserve"> </v>
      </c>
      <c r="AC187" s="351" t="str">
        <f>IF($A187="N/A"," ",IF(OR(Dayrun&lt;=2,Dayrun&gt;=9),IF(OffPeakEx=TRUE,MAX(0,(_xll.xSPRDOPT(K187,($E187-'Pricing Inputs'!$X222*$D187),$CV187,0,($CQ187+IF(Smile=TRUE,VLOOKUP(MAX(-5,$H187-K187),Volsmile,2),0)),$CT187,$CU187,($A187-DateToday)+15,ABS(Option-2),0)-T187)),0),0))</f>
        <v xml:space="preserve"> </v>
      </c>
      <c r="AD187" s="351" t="str">
        <f>IF($A187="N/A"," ",IF(OR(Dayrun=1,Dayrun=4,Dayrun=5,Dayrun=7,Dayrun=8,Dayrun=10,Dayrun=11),MAX(0,(_xll.xSPRDOPT(L187,($E187-'Pricing Inputs'!$X222*$D187),$CV187,0,($CQ187+IF(Smile=TRUE,VLOOKUP(MAX(-5,$H187-L187),Volsmile,2),0)),$CT187,$CU187,($A187-DateToday)+15,ABS(Option-2),0)-U187)),0))</f>
        <v xml:space="preserve"> </v>
      </c>
      <c r="AE187" s="351" t="str">
        <f>IF($A187="N/A"," ",IF(OR(Dayrun=1,Dayrun=7,Dayrun=8,Dayrun=10,Dayrun=11),MAX(0,(_xll.xSPRDOPT(M187,($E187-'Pricing Inputs'!$X222*$D187),$CV187,0,($CQ187+IF(Smile=TRUE,VLOOKUP(MAX(-5,$H187-M187),Volsmile,2),0)),$CT187,$CU187,($A187-DateToday)+15,ABS(Option-2),0)-V187)),0))</f>
        <v xml:space="preserve"> </v>
      </c>
      <c r="AF187" s="351" t="str">
        <f>IF($A187="N/A"," ",IF(OR(Dayrun&lt;=2,Dayrun&gt;=10),IF(OffPeakEx=TRUE,MAX(0,(_xll.xSPRDOPT(N187,($E187-'Pricing Inputs'!$X222*$D187),$CV187,0,($CQ187+IF(Smile=TRUE,VLOOKUP(MAX(-5,$H187-N187),Volsmile,2),0)),$CT187,$CU187,($A187-DateToday)+15,ABS(Option-2),0)-W187)),0),0))</f>
        <v xml:space="preserve"> </v>
      </c>
      <c r="AG187" s="351" t="str">
        <f>IF($A187="N/A"," ",IF(OR(Dayrun=1,Dayrun=5,Dayrun=8,Dayrun=11),MAX(0,(_xll.xSPRDOPT(O187,($E187-'Pricing Inputs'!$X222*$D187),$CV187,0,($CQ187+IF(Smile=TRUE,VLOOKUP(MAX(-5,$H187-O187),Volsmile,2),0)),$CT187,$CU187,($A187-DateToday)+15,ABS(Option-2),0)-X187)),0))</f>
        <v xml:space="preserve"> </v>
      </c>
      <c r="AH187" s="351" t="str">
        <f>IF($A187="N/A"," ",IF(OR(Dayrun=1,Dayrun=8,Dayrun=11),MAX(0,(_xll.xSPRDOPT(P187,($E187-'Pricing Inputs'!$X222*$D187),$CV187,0,($CQ187+IF(Smile=TRUE,VLOOKUP(MAX(-5,$H187-P187),Volsmile,2),0)),$CT187,$CU187,($A187-DateToday)+15,ABS(Option-2),0)-Y187)),0))</f>
        <v xml:space="preserve"> </v>
      </c>
      <c r="AI187" s="351" t="str">
        <f>IF($A187="N/A"," ",IF(OR(Dayrun&lt;=2,Dayrun&gt;=11),IF(OffPeakEx=TRUE,MAX(0,(_xll.xSPRDOPT(Q187,($E187-'Pricing Inputs'!$X222*$D187),$CV187,0,($CQ187+IF(Smile=TRUE,VLOOKUP(MAX(-5,$H187-Q187),Volsmile,2),0)),$CT187,$CU187,($A187-DateToday)+15,ABS(Option-2),0)-Z187)),0),0))</f>
        <v xml:space="preserve"> </v>
      </c>
      <c r="AJ187" s="355" t="str">
        <f t="shared" si="238"/>
        <v xml:space="preserve"> </v>
      </c>
      <c r="AK187" s="356" t="str">
        <f t="shared" si="239"/>
        <v xml:space="preserve"> </v>
      </c>
      <c r="AL187" s="356" t="str">
        <f t="shared" si="240"/>
        <v xml:space="preserve"> </v>
      </c>
      <c r="AM187" s="356" t="str">
        <f t="shared" si="241"/>
        <v xml:space="preserve"> </v>
      </c>
      <c r="AN187" s="356" t="str">
        <f t="shared" si="242"/>
        <v xml:space="preserve"> </v>
      </c>
      <c r="AO187" s="356" t="str">
        <f t="shared" si="243"/>
        <v xml:space="preserve"> </v>
      </c>
      <c r="AP187" s="356" t="str">
        <f t="shared" si="244"/>
        <v xml:space="preserve"> </v>
      </c>
      <c r="AQ187" s="356" t="str">
        <f t="shared" si="245"/>
        <v xml:space="preserve"> </v>
      </c>
      <c r="AR187" s="357" t="str">
        <f t="shared" si="246"/>
        <v xml:space="preserve"> </v>
      </c>
      <c r="AS187" s="364" t="str">
        <f t="shared" si="247"/>
        <v xml:space="preserve"> </v>
      </c>
      <c r="AT187" s="364" t="str">
        <f t="shared" si="248"/>
        <v xml:space="preserve"> </v>
      </c>
      <c r="AU187" s="364" t="str">
        <f t="shared" si="249"/>
        <v xml:space="preserve"> </v>
      </c>
      <c r="AV187" s="364" t="str">
        <f t="shared" si="250"/>
        <v xml:space="preserve"> </v>
      </c>
      <c r="AW187" s="364" t="str">
        <f t="shared" si="251"/>
        <v xml:space="preserve"> </v>
      </c>
      <c r="AX187" s="364" t="str">
        <f t="shared" si="252"/>
        <v xml:space="preserve"> </v>
      </c>
      <c r="AY187" s="364" t="str">
        <f t="shared" si="253"/>
        <v xml:space="preserve"> </v>
      </c>
      <c r="AZ187" s="364" t="str">
        <f t="shared" si="254"/>
        <v xml:space="preserve"> </v>
      </c>
      <c r="BA187" s="365" t="str">
        <f t="shared" si="255"/>
        <v xml:space="preserve"> </v>
      </c>
      <c r="BB187" s="461" t="str">
        <f>IF($A187="N/A"," ",IF(Dayrun&gt;=3,(MAX(0,(_xll.xSPRDOPT(I187,($E187-'Pricing Inputs'!$X222*$D187),$CV187,0,($CN187+IF(Smile=TRUE,VLOOKUP(MAX(-5,$H187-I187),Volsmile,2),0)),$CT187,$CU187,($A187-DateToday)+15,ABS(Option-2),1)*DE187*8))),0))</f>
        <v xml:space="preserve"> </v>
      </c>
      <c r="BC187" s="460" t="str">
        <f>IF($A187="N/A"," ",IF(Dayrun&gt;=6,MAX(0,(_xll.xSPRDOPT(J187,($E187-'Pricing Inputs'!$X222*$D187),$CV187,0,($CN187+IF(Smile=TRUE,VLOOKUP(MAX(-5,$H187-J187),Volsmile,2),0)),$CT187,$CU187,($A187-DateToday)+15,ABS(Option-2),1)*DE187*8)),0))</f>
        <v xml:space="preserve"> </v>
      </c>
      <c r="BD187" s="460" t="str">
        <f>IF($A187="N/A"," ",IF(OR(Dayrun&lt;=2,Dayrun&gt;=9),IF(OffPeakEx=TRUE,MAX(0,(_xll.xSPRDOPT(K187,($E187-'Pricing Inputs'!$X222*$D187),$CV187,0,($CQ187+IF(Smile=TRUE,VLOOKUP(MAX(-5,$H187-K187),Volsmile,2),0)),$CT187,$CU187,($A187-DateToday)+15,ABS(Option-2),1)*DE187*8)),0),0))</f>
        <v xml:space="preserve"> </v>
      </c>
      <c r="BE187" s="460" t="str">
        <f>IF($A187="N/A"," ",IF(OR(Dayrun=1,Dayrun=4,Dayrun=5,Dayrun=7,Dayrun=8,Dayrun=10,Dayrun=11),MAX(0,(_xll.xSPRDOPT(L187,($E187-'Pricing Inputs'!$X222*$D187),$CV187,0,($CQ187+IF(Smile=TRUE,VLOOKUP(MAX(-5,$H187-L187),Volsmile,2),0)),$CT187,$CU187,($A187-DateToday)+15,ABS(Option-2),1)*DF187*8)),0))</f>
        <v xml:space="preserve"> </v>
      </c>
      <c r="BF187" s="460" t="str">
        <f>IF($A187="N/A"," ",IF(OR(Dayrun=1,Dayrun=7,Dayrun=8,Dayrun=10,Dayrun=11),MAX(0,(_xll.xSPRDOPT(M187,($E187-'Pricing Inputs'!$X222*$D187),$CV187,0,($CQ187+IF(Smile=TRUE,VLOOKUP(MAX(-5,$H187-M187),Volsmile,2),0)),$CT187,$CU187,($A187-DateToday)+15,ABS(Option-2),1)*DF187*8)),0))</f>
        <v xml:space="preserve"> </v>
      </c>
      <c r="BG187" s="460" t="str">
        <f>IF($A187="N/A"," ",IF(OR(Dayrun&lt;=2,Dayrun&gt;=10),IF(OffPeakEx=TRUE,MAX(0,(_xll.xSPRDOPT(N187,($E187-'Pricing Inputs'!$X222*$D187),$CV187,0,($CQ187+IF(Smile=TRUE,VLOOKUP(MAX(-5,$H187-N187),Volsmile,2),0)),$CT187,$CU187,($A187-DateToday)+15,ABS(Option-2),1)*DF187*8)),0),0))</f>
        <v xml:space="preserve"> </v>
      </c>
      <c r="BH187" s="460" t="str">
        <f>IF($A187="N/A"," ",IF(OR(Dayrun=1,Dayrun=5,Dayrun=8,Dayrun=11),MAX(0,(_xll.xSPRDOPT(O187,($E187-'Pricing Inputs'!$X222*$D187),$CV187,0,($CQ187+IF(Smile=TRUE,VLOOKUP(MAX(-5,$H187-O187),Volsmile,2),0)),$CT187,$CU187,($A187-DateToday)+15,ABS(Option-2),1)*DG187*8)),0))</f>
        <v xml:space="preserve"> </v>
      </c>
      <c r="BI187" s="460" t="str">
        <f>IF($A187="N/A"," ",IF(OR(Dayrun=1,Dayrun=8,Dayrun=11),MAX(0,(_xll.xSPRDOPT(P187,($E187-'Pricing Inputs'!$X222*$D187),$CV187,0,($CQ187+IF(Smile=TRUE,VLOOKUP(MAX(-5,$H187-P187),Volsmile,2),0)),$CT187,$CU187,($A187-DateToday)+15,ABS(Option-2),1)*DG187*8)),0))</f>
        <v xml:space="preserve"> </v>
      </c>
      <c r="BJ187" s="462" t="str">
        <f>IF($A187="N/A"," ",IF(OR(Dayrun&lt;=2,Dayrun&gt;=11),IF(OffPeakEx=TRUE,MAX(0,(_xll.xSPRDOPT(Q187,($E187-'Pricing Inputs'!$X222*$D187),$CV187,0,($CQ187+IF(Smile=TRUE,VLOOKUP(MAX(-5,$H187-Q187),Volsmile,2),0)),$CT187,$CU187,($A187-DateToday)+15,ABS(Option-2),1)*DG187*8)),0),0))</f>
        <v xml:space="preserve"> </v>
      </c>
      <c r="BK187" s="358" t="str">
        <f t="shared" si="182"/>
        <v xml:space="preserve"> </v>
      </c>
      <c r="BL187" s="359" t="str">
        <f t="shared" si="183"/>
        <v xml:space="preserve"> </v>
      </c>
      <c r="BM187" s="359" t="str">
        <f t="shared" si="184"/>
        <v xml:space="preserve"> </v>
      </c>
      <c r="BN187" s="359" t="str">
        <f t="shared" si="185"/>
        <v xml:space="preserve"> </v>
      </c>
      <c r="BO187" s="359" t="str">
        <f t="shared" si="186"/>
        <v xml:space="preserve"> </v>
      </c>
      <c r="BP187" s="359" t="str">
        <f t="shared" si="187"/>
        <v xml:space="preserve"> </v>
      </c>
      <c r="BQ187" s="359" t="str">
        <f t="shared" si="188"/>
        <v xml:space="preserve"> </v>
      </c>
      <c r="BR187" s="359" t="str">
        <f t="shared" si="189"/>
        <v xml:space="preserve"> </v>
      </c>
      <c r="BS187" s="360" t="str">
        <f t="shared" si="190"/>
        <v xml:space="preserve"> </v>
      </c>
      <c r="BT187" s="361" t="str">
        <f t="shared" si="191"/>
        <v xml:space="preserve"> </v>
      </c>
      <c r="BU187" s="362" t="str">
        <f t="shared" si="192"/>
        <v xml:space="preserve"> </v>
      </c>
      <c r="BV187" s="362" t="str">
        <f t="shared" si="193"/>
        <v xml:space="preserve"> </v>
      </c>
      <c r="BW187" s="362" t="str">
        <f t="shared" si="194"/>
        <v xml:space="preserve"> </v>
      </c>
      <c r="BX187" s="362" t="str">
        <f t="shared" si="195"/>
        <v xml:space="preserve"> </v>
      </c>
      <c r="BY187" s="362" t="str">
        <f t="shared" si="196"/>
        <v xml:space="preserve"> </v>
      </c>
      <c r="BZ187" s="362" t="str">
        <f t="shared" si="197"/>
        <v xml:space="preserve"> </v>
      </c>
      <c r="CA187" s="362" t="str">
        <f t="shared" si="198"/>
        <v xml:space="preserve"> </v>
      </c>
      <c r="CB187" s="363" t="str">
        <f t="shared" si="199"/>
        <v xml:space="preserve"> </v>
      </c>
      <c r="CC187" s="366" t="str">
        <f t="shared" si="200"/>
        <v xml:space="preserve"> </v>
      </c>
      <c r="CD187" s="367" t="str">
        <f t="shared" si="201"/>
        <v xml:space="preserve"> </v>
      </c>
      <c r="CE187" s="367" t="str">
        <f t="shared" si="202"/>
        <v xml:space="preserve"> </v>
      </c>
      <c r="CF187" s="367" t="str">
        <f t="shared" si="203"/>
        <v xml:space="preserve"> </v>
      </c>
      <c r="CG187" s="367" t="str">
        <f t="shared" si="204"/>
        <v xml:space="preserve"> </v>
      </c>
      <c r="CH187" s="367" t="str">
        <f t="shared" si="205"/>
        <v xml:space="preserve"> </v>
      </c>
      <c r="CI187" s="367" t="str">
        <f t="shared" si="206"/>
        <v xml:space="preserve"> </v>
      </c>
      <c r="CJ187" s="367" t="str">
        <f t="shared" si="207"/>
        <v xml:space="preserve"> </v>
      </c>
      <c r="CK187" s="368" t="str">
        <f t="shared" si="208"/>
        <v xml:space="preserve"> </v>
      </c>
      <c r="CL187" s="369" t="str">
        <f t="shared" si="209"/>
        <v xml:space="preserve"> </v>
      </c>
      <c r="CM187" s="370" t="str">
        <f t="shared" si="256"/>
        <v xml:space="preserve"> </v>
      </c>
      <c r="CN187" s="370" t="str">
        <f t="shared" si="257"/>
        <v xml:space="preserve"> </v>
      </c>
      <c r="CO187" s="370" t="str">
        <f t="shared" si="258"/>
        <v xml:space="preserve"> </v>
      </c>
      <c r="CP187" s="370" t="str">
        <f t="shared" si="259"/>
        <v xml:space="preserve"> </v>
      </c>
      <c r="CQ187" s="370" t="str">
        <f t="shared" si="260"/>
        <v xml:space="preserve"> </v>
      </c>
      <c r="CR187" s="370" t="str">
        <f t="shared" si="210"/>
        <v xml:space="preserve"> </v>
      </c>
      <c r="CS187" s="370" t="str">
        <f t="shared" si="211"/>
        <v xml:space="preserve"> </v>
      </c>
      <c r="CT187" s="370" t="str">
        <f t="shared" si="212"/>
        <v xml:space="preserve"> </v>
      </c>
      <c r="CU187" s="370" t="str">
        <f>IF($A187="N/A"," ",IF('Pricing Inputs'!$AR$23=TRUE,Inputs!$S$22,VLOOKUP($A187,CorrelationTable,2,FALSE)))</f>
        <v xml:space="preserve"> </v>
      </c>
      <c r="CV187" s="371" t="str">
        <f>IF($A187="N/A"," ",F187+G187+(D187*('Pricing Inputs'!X222)))</f>
        <v xml:space="preserve"> </v>
      </c>
      <c r="CW187" s="372" t="str">
        <f>IF($A187="N/A"," ",IF(PV=1,0,'Pricing Inputs'!Y222))</f>
        <v xml:space="preserve"> </v>
      </c>
      <c r="CX187" s="373" t="str">
        <f t="shared" si="213"/>
        <v xml:space="preserve"> </v>
      </c>
      <c r="CY187" s="417" t="str">
        <f>IF($A187="N/A"," ",(IF(MONTH(A187)&gt;=4,IF(MONTH(A187)&lt;=10,Inputs!$S$26,Inputs!$S$27),Inputs!$S$27))*$CX187)</f>
        <v xml:space="preserve"> </v>
      </c>
      <c r="CZ187" s="374" t="str">
        <f t="shared" si="261"/>
        <v xml:space="preserve"> </v>
      </c>
      <c r="DA187" s="446" t="str">
        <f t="shared" si="262"/>
        <v xml:space="preserve"> </v>
      </c>
      <c r="DB187" s="375" t="str">
        <f t="shared" si="263"/>
        <v xml:space="preserve"> </v>
      </c>
      <c r="DC187" s="375" t="str">
        <f t="shared" si="264"/>
        <v xml:space="preserve"> </v>
      </c>
      <c r="DD187" s="376" t="str">
        <f t="shared" si="265"/>
        <v xml:space="preserve"> </v>
      </c>
      <c r="DE187" s="377" t="str">
        <f t="shared" si="266"/>
        <v xml:space="preserve"> </v>
      </c>
      <c r="DF187" s="378" t="str">
        <f t="shared" si="267"/>
        <v xml:space="preserve"> </v>
      </c>
      <c r="DG187" s="379" t="str">
        <f t="shared" si="268"/>
        <v xml:space="preserve"> </v>
      </c>
      <c r="DH187" s="380" t="str">
        <f>IF($A187="N/A"," ",IF(Option=1,$D187*Inputs!$S$15*SUM(AS187:BA187),0))</f>
        <v xml:space="preserve"> </v>
      </c>
      <c r="DI187" s="381" t="str">
        <f>IF($A187="N/A"," ",IF(Option=1,$D187*Inputs!$S$16*SUM(AS187:BA187),0))</f>
        <v xml:space="preserve"> </v>
      </c>
      <c r="DJ187" s="463" t="str">
        <f t="shared" si="269"/>
        <v xml:space="preserve"> </v>
      </c>
      <c r="DK187" s="463" t="str">
        <f t="shared" si="270"/>
        <v xml:space="preserve"> </v>
      </c>
      <c r="DL187" s="463" t="str">
        <f t="shared" si="271"/>
        <v xml:space="preserve"> </v>
      </c>
      <c r="DM187" s="463" t="str">
        <f t="shared" si="272"/>
        <v xml:space="preserve"> </v>
      </c>
    </row>
    <row r="188" spans="1:117" x14ac:dyDescent="0.2">
      <c r="A188" s="343" t="str">
        <f>IF(A187="N/A","N/A",IF(EDATE(A187,1)&gt;Inputs!$S$5,"N/A",EDATE(A187,1)))</f>
        <v>N/A</v>
      </c>
      <c r="B188" s="344" t="str">
        <f t="shared" si="214"/>
        <v xml:space="preserve"> </v>
      </c>
      <c r="C188" s="345" t="str">
        <f t="shared" si="215"/>
        <v xml:space="preserve"> </v>
      </c>
      <c r="D188" s="346" t="str">
        <f t="shared" si="216"/>
        <v xml:space="preserve"> </v>
      </c>
      <c r="E188" s="347" t="str">
        <f t="shared" si="217"/>
        <v xml:space="preserve"> </v>
      </c>
      <c r="F188" s="348" t="str">
        <f t="shared" si="218"/>
        <v xml:space="preserve"> </v>
      </c>
      <c r="G188" s="348" t="str">
        <f>IF(A188="N/A"," ",Perstart/VLOOKUP(Dayrun,'Pricing Inputs'!$AQ$4:$AS$14,3)/(CY188/CX188))</f>
        <v xml:space="preserve"> </v>
      </c>
      <c r="H188" s="349" t="str">
        <f t="shared" si="219"/>
        <v xml:space="preserve"> </v>
      </c>
      <c r="I188" s="350" t="str">
        <f t="shared" si="220"/>
        <v xml:space="preserve"> </v>
      </c>
      <c r="J188" s="351" t="str">
        <f t="shared" si="221"/>
        <v xml:space="preserve"> </v>
      </c>
      <c r="K188" s="351" t="str">
        <f t="shared" si="222"/>
        <v xml:space="preserve"> </v>
      </c>
      <c r="L188" s="351" t="str">
        <f t="shared" si="223"/>
        <v xml:space="preserve"> </v>
      </c>
      <c r="M188" s="351" t="str">
        <f t="shared" si="224"/>
        <v xml:space="preserve"> </v>
      </c>
      <c r="N188" s="351" t="str">
        <f t="shared" si="225"/>
        <v xml:space="preserve"> </v>
      </c>
      <c r="O188" s="351" t="str">
        <f t="shared" si="226"/>
        <v xml:space="preserve"> </v>
      </c>
      <c r="P188" s="351" t="str">
        <f t="shared" si="227"/>
        <v xml:space="preserve"> </v>
      </c>
      <c r="Q188" s="352" t="str">
        <f t="shared" si="228"/>
        <v xml:space="preserve"> </v>
      </c>
      <c r="R188" s="353" t="str">
        <f t="shared" si="229"/>
        <v xml:space="preserve"> </v>
      </c>
      <c r="S188" s="347" t="str">
        <f t="shared" si="230"/>
        <v xml:space="preserve"> </v>
      </c>
      <c r="T188" s="347" t="str">
        <f t="shared" si="231"/>
        <v xml:space="preserve"> </v>
      </c>
      <c r="U188" s="347" t="str">
        <f t="shared" si="232"/>
        <v xml:space="preserve"> </v>
      </c>
      <c r="V188" s="347" t="str">
        <f t="shared" si="233"/>
        <v xml:space="preserve"> </v>
      </c>
      <c r="W188" s="347" t="str">
        <f t="shared" si="234"/>
        <v xml:space="preserve"> </v>
      </c>
      <c r="X188" s="347" t="str">
        <f t="shared" si="235"/>
        <v xml:space="preserve"> </v>
      </c>
      <c r="Y188" s="347" t="str">
        <f t="shared" si="236"/>
        <v xml:space="preserve"> </v>
      </c>
      <c r="Z188" s="354" t="str">
        <f t="shared" si="237"/>
        <v xml:space="preserve"> </v>
      </c>
      <c r="AA188" s="350" t="str">
        <f>IF($A188="N/A"," ",IF(Dayrun&gt;=3,(MAX(0,(_xll.xSPRDOPT(I188,($E188-'Pricing Inputs'!$X223*$D188),$CV188,0,($CN188+IF(Smile=TRUE,VLOOKUP(MAX(-5,$H188-I188),Volsmile,2),0)),$CT188,$CU188,($A188-DateToday)+15,ABS(Option-2),0)-R188))),0))</f>
        <v xml:space="preserve"> </v>
      </c>
      <c r="AB188" s="351" t="str">
        <f>IF($A188="N/A"," ",IF(Dayrun&gt;=6,MAX(0,(_xll.xSPRDOPT(J188,($E188-'Pricing Inputs'!$X223*$D188),$CV188,0,($CN188+IF(Smile=TRUE,VLOOKUP(MAX(-5,$H188-J188),Volsmile,2),0)),$CT188,$CU188,($A188-DateToday)+15,ABS(Option-2),0)-S188)),0))</f>
        <v xml:space="preserve"> </v>
      </c>
      <c r="AC188" s="351" t="str">
        <f>IF($A188="N/A"," ",IF(OR(Dayrun&lt;=2,Dayrun&gt;=9),IF(OffPeakEx=TRUE,MAX(0,(_xll.xSPRDOPT(K188,($E188-'Pricing Inputs'!$X223*$D188),$CV188,0,($CQ188+IF(Smile=TRUE,VLOOKUP(MAX(-5,$H188-K188),Volsmile,2),0)),$CT188,$CU188,($A188-DateToday)+15,ABS(Option-2),0)-T188)),0),0))</f>
        <v xml:space="preserve"> </v>
      </c>
      <c r="AD188" s="351" t="str">
        <f>IF($A188="N/A"," ",IF(OR(Dayrun=1,Dayrun=4,Dayrun=5,Dayrun=7,Dayrun=8,Dayrun=10,Dayrun=11),MAX(0,(_xll.xSPRDOPT(L188,($E188-'Pricing Inputs'!$X223*$D188),$CV188,0,($CQ188+IF(Smile=TRUE,VLOOKUP(MAX(-5,$H188-L188),Volsmile,2),0)),$CT188,$CU188,($A188-DateToday)+15,ABS(Option-2),0)-U188)),0))</f>
        <v xml:space="preserve"> </v>
      </c>
      <c r="AE188" s="351" t="str">
        <f>IF($A188="N/A"," ",IF(OR(Dayrun=1,Dayrun=7,Dayrun=8,Dayrun=10,Dayrun=11),MAX(0,(_xll.xSPRDOPT(M188,($E188-'Pricing Inputs'!$X223*$D188),$CV188,0,($CQ188+IF(Smile=TRUE,VLOOKUP(MAX(-5,$H188-M188),Volsmile,2),0)),$CT188,$CU188,($A188-DateToday)+15,ABS(Option-2),0)-V188)),0))</f>
        <v xml:space="preserve"> </v>
      </c>
      <c r="AF188" s="351" t="str">
        <f>IF($A188="N/A"," ",IF(OR(Dayrun&lt;=2,Dayrun&gt;=10),IF(OffPeakEx=TRUE,MAX(0,(_xll.xSPRDOPT(N188,($E188-'Pricing Inputs'!$X223*$D188),$CV188,0,($CQ188+IF(Smile=TRUE,VLOOKUP(MAX(-5,$H188-N188),Volsmile,2),0)),$CT188,$CU188,($A188-DateToday)+15,ABS(Option-2),0)-W188)),0),0))</f>
        <v xml:space="preserve"> </v>
      </c>
      <c r="AG188" s="351" t="str">
        <f>IF($A188="N/A"," ",IF(OR(Dayrun=1,Dayrun=5,Dayrun=8,Dayrun=11),MAX(0,(_xll.xSPRDOPT(O188,($E188-'Pricing Inputs'!$X223*$D188),$CV188,0,($CQ188+IF(Smile=TRUE,VLOOKUP(MAX(-5,$H188-O188),Volsmile,2),0)),$CT188,$CU188,($A188-DateToday)+15,ABS(Option-2),0)-X188)),0))</f>
        <v xml:space="preserve"> </v>
      </c>
      <c r="AH188" s="351" t="str">
        <f>IF($A188="N/A"," ",IF(OR(Dayrun=1,Dayrun=8,Dayrun=11),MAX(0,(_xll.xSPRDOPT(P188,($E188-'Pricing Inputs'!$X223*$D188),$CV188,0,($CQ188+IF(Smile=TRUE,VLOOKUP(MAX(-5,$H188-P188),Volsmile,2),0)),$CT188,$CU188,($A188-DateToday)+15,ABS(Option-2),0)-Y188)),0))</f>
        <v xml:space="preserve"> </v>
      </c>
      <c r="AI188" s="351" t="str">
        <f>IF($A188="N/A"," ",IF(OR(Dayrun&lt;=2,Dayrun&gt;=11),IF(OffPeakEx=TRUE,MAX(0,(_xll.xSPRDOPT(Q188,($E188-'Pricing Inputs'!$X223*$D188),$CV188,0,($CQ188+IF(Smile=TRUE,VLOOKUP(MAX(-5,$H188-Q188),Volsmile,2),0)),$CT188,$CU188,($A188-DateToday)+15,ABS(Option-2),0)-Z188)),0),0))</f>
        <v xml:space="preserve"> </v>
      </c>
      <c r="AJ188" s="355" t="str">
        <f t="shared" si="238"/>
        <v xml:space="preserve"> </v>
      </c>
      <c r="AK188" s="356" t="str">
        <f t="shared" si="239"/>
        <v xml:space="preserve"> </v>
      </c>
      <c r="AL188" s="356" t="str">
        <f t="shared" si="240"/>
        <v xml:space="preserve"> </v>
      </c>
      <c r="AM188" s="356" t="str">
        <f t="shared" si="241"/>
        <v xml:space="preserve"> </v>
      </c>
      <c r="AN188" s="356" t="str">
        <f t="shared" si="242"/>
        <v xml:space="preserve"> </v>
      </c>
      <c r="AO188" s="356" t="str">
        <f t="shared" si="243"/>
        <v xml:space="preserve"> </v>
      </c>
      <c r="AP188" s="356" t="str">
        <f t="shared" si="244"/>
        <v xml:space="preserve"> </v>
      </c>
      <c r="AQ188" s="356" t="str">
        <f t="shared" si="245"/>
        <v xml:space="preserve"> </v>
      </c>
      <c r="AR188" s="357" t="str">
        <f t="shared" si="246"/>
        <v xml:space="preserve"> </v>
      </c>
      <c r="AS188" s="364" t="str">
        <f t="shared" si="247"/>
        <v xml:space="preserve"> </v>
      </c>
      <c r="AT188" s="364" t="str">
        <f t="shared" si="248"/>
        <v xml:space="preserve"> </v>
      </c>
      <c r="AU188" s="364" t="str">
        <f t="shared" si="249"/>
        <v xml:space="preserve"> </v>
      </c>
      <c r="AV188" s="364" t="str">
        <f t="shared" si="250"/>
        <v xml:space="preserve"> </v>
      </c>
      <c r="AW188" s="364" t="str">
        <f t="shared" si="251"/>
        <v xml:space="preserve"> </v>
      </c>
      <c r="AX188" s="364" t="str">
        <f t="shared" si="252"/>
        <v xml:space="preserve"> </v>
      </c>
      <c r="AY188" s="364" t="str">
        <f t="shared" si="253"/>
        <v xml:space="preserve"> </v>
      </c>
      <c r="AZ188" s="364" t="str">
        <f t="shared" si="254"/>
        <v xml:space="preserve"> </v>
      </c>
      <c r="BA188" s="365" t="str">
        <f t="shared" si="255"/>
        <v xml:space="preserve"> </v>
      </c>
      <c r="BB188" s="461" t="str">
        <f>IF($A188="N/A"," ",IF(Dayrun&gt;=3,(MAX(0,(_xll.xSPRDOPT(I188,($E188-'Pricing Inputs'!$X223*$D188),$CV188,0,($CN188+IF(Smile=TRUE,VLOOKUP(MAX(-5,$H188-I188),Volsmile,2),0)),$CT188,$CU188,($A188-DateToday)+15,ABS(Option-2),1)*DE188*8))),0))</f>
        <v xml:space="preserve"> </v>
      </c>
      <c r="BC188" s="460" t="str">
        <f>IF($A188="N/A"," ",IF(Dayrun&gt;=6,MAX(0,(_xll.xSPRDOPT(J188,($E188-'Pricing Inputs'!$X223*$D188),$CV188,0,($CN188+IF(Smile=TRUE,VLOOKUP(MAX(-5,$H188-J188),Volsmile,2),0)),$CT188,$CU188,($A188-DateToday)+15,ABS(Option-2),1)*DE188*8)),0))</f>
        <v xml:space="preserve"> </v>
      </c>
      <c r="BD188" s="460" t="str">
        <f>IF($A188="N/A"," ",IF(OR(Dayrun&lt;=2,Dayrun&gt;=9),IF(OffPeakEx=TRUE,MAX(0,(_xll.xSPRDOPT(K188,($E188-'Pricing Inputs'!$X223*$D188),$CV188,0,($CQ188+IF(Smile=TRUE,VLOOKUP(MAX(-5,$H188-K188),Volsmile,2),0)),$CT188,$CU188,($A188-DateToday)+15,ABS(Option-2),1)*DE188*8)),0),0))</f>
        <v xml:space="preserve"> </v>
      </c>
      <c r="BE188" s="460" t="str">
        <f>IF($A188="N/A"," ",IF(OR(Dayrun=1,Dayrun=4,Dayrun=5,Dayrun=7,Dayrun=8,Dayrun=10,Dayrun=11),MAX(0,(_xll.xSPRDOPT(L188,($E188-'Pricing Inputs'!$X223*$D188),$CV188,0,($CQ188+IF(Smile=TRUE,VLOOKUP(MAX(-5,$H188-L188),Volsmile,2),0)),$CT188,$CU188,($A188-DateToday)+15,ABS(Option-2),1)*DF188*8)),0))</f>
        <v xml:space="preserve"> </v>
      </c>
      <c r="BF188" s="460" t="str">
        <f>IF($A188="N/A"," ",IF(OR(Dayrun=1,Dayrun=7,Dayrun=8,Dayrun=10,Dayrun=11),MAX(0,(_xll.xSPRDOPT(M188,($E188-'Pricing Inputs'!$X223*$D188),$CV188,0,($CQ188+IF(Smile=TRUE,VLOOKUP(MAX(-5,$H188-M188),Volsmile,2),0)),$CT188,$CU188,($A188-DateToday)+15,ABS(Option-2),1)*DF188*8)),0))</f>
        <v xml:space="preserve"> </v>
      </c>
      <c r="BG188" s="460" t="str">
        <f>IF($A188="N/A"," ",IF(OR(Dayrun&lt;=2,Dayrun&gt;=10),IF(OffPeakEx=TRUE,MAX(0,(_xll.xSPRDOPT(N188,($E188-'Pricing Inputs'!$X223*$D188),$CV188,0,($CQ188+IF(Smile=TRUE,VLOOKUP(MAX(-5,$H188-N188),Volsmile,2),0)),$CT188,$CU188,($A188-DateToday)+15,ABS(Option-2),1)*DF188*8)),0),0))</f>
        <v xml:space="preserve"> </v>
      </c>
      <c r="BH188" s="460" t="str">
        <f>IF($A188="N/A"," ",IF(OR(Dayrun=1,Dayrun=5,Dayrun=8,Dayrun=11),MAX(0,(_xll.xSPRDOPT(O188,($E188-'Pricing Inputs'!$X223*$D188),$CV188,0,($CQ188+IF(Smile=TRUE,VLOOKUP(MAX(-5,$H188-O188),Volsmile,2),0)),$CT188,$CU188,($A188-DateToday)+15,ABS(Option-2),1)*DG188*8)),0))</f>
        <v xml:space="preserve"> </v>
      </c>
      <c r="BI188" s="460" t="str">
        <f>IF($A188="N/A"," ",IF(OR(Dayrun=1,Dayrun=8,Dayrun=11),MAX(0,(_xll.xSPRDOPT(P188,($E188-'Pricing Inputs'!$X223*$D188),$CV188,0,($CQ188+IF(Smile=TRUE,VLOOKUP(MAX(-5,$H188-P188),Volsmile,2),0)),$CT188,$CU188,($A188-DateToday)+15,ABS(Option-2),1)*DG188*8)),0))</f>
        <v xml:space="preserve"> </v>
      </c>
      <c r="BJ188" s="462" t="str">
        <f>IF($A188="N/A"," ",IF(OR(Dayrun&lt;=2,Dayrun&gt;=11),IF(OffPeakEx=TRUE,MAX(0,(_xll.xSPRDOPT(Q188,($E188-'Pricing Inputs'!$X223*$D188),$CV188,0,($CQ188+IF(Smile=TRUE,VLOOKUP(MAX(-5,$H188-Q188),Volsmile,2),0)),$CT188,$CU188,($A188-DateToday)+15,ABS(Option-2),1)*DG188*8)),0),0))</f>
        <v xml:space="preserve"> </v>
      </c>
      <c r="BK188" s="358" t="str">
        <f t="shared" si="182"/>
        <v xml:space="preserve"> </v>
      </c>
      <c r="BL188" s="359" t="str">
        <f t="shared" si="183"/>
        <v xml:space="preserve"> </v>
      </c>
      <c r="BM188" s="359" t="str">
        <f t="shared" si="184"/>
        <v xml:space="preserve"> </v>
      </c>
      <c r="BN188" s="359" t="str">
        <f t="shared" si="185"/>
        <v xml:space="preserve"> </v>
      </c>
      <c r="BO188" s="359" t="str">
        <f t="shared" si="186"/>
        <v xml:space="preserve"> </v>
      </c>
      <c r="BP188" s="359" t="str">
        <f t="shared" si="187"/>
        <v xml:space="preserve"> </v>
      </c>
      <c r="BQ188" s="359" t="str">
        <f t="shared" si="188"/>
        <v xml:space="preserve"> </v>
      </c>
      <c r="BR188" s="359" t="str">
        <f t="shared" si="189"/>
        <v xml:space="preserve"> </v>
      </c>
      <c r="BS188" s="360" t="str">
        <f t="shared" si="190"/>
        <v xml:space="preserve"> </v>
      </c>
      <c r="BT188" s="361" t="str">
        <f t="shared" si="191"/>
        <v xml:space="preserve"> </v>
      </c>
      <c r="BU188" s="362" t="str">
        <f t="shared" si="192"/>
        <v xml:space="preserve"> </v>
      </c>
      <c r="BV188" s="362" t="str">
        <f t="shared" si="193"/>
        <v xml:space="preserve"> </v>
      </c>
      <c r="BW188" s="362" t="str">
        <f t="shared" si="194"/>
        <v xml:space="preserve"> </v>
      </c>
      <c r="BX188" s="362" t="str">
        <f t="shared" si="195"/>
        <v xml:space="preserve"> </v>
      </c>
      <c r="BY188" s="362" t="str">
        <f t="shared" si="196"/>
        <v xml:space="preserve"> </v>
      </c>
      <c r="BZ188" s="362" t="str">
        <f t="shared" si="197"/>
        <v xml:space="preserve"> </v>
      </c>
      <c r="CA188" s="362" t="str">
        <f t="shared" si="198"/>
        <v xml:space="preserve"> </v>
      </c>
      <c r="CB188" s="363" t="str">
        <f t="shared" si="199"/>
        <v xml:space="preserve"> </v>
      </c>
      <c r="CC188" s="366" t="str">
        <f t="shared" si="200"/>
        <v xml:space="preserve"> </v>
      </c>
      <c r="CD188" s="367" t="str">
        <f t="shared" si="201"/>
        <v xml:space="preserve"> </v>
      </c>
      <c r="CE188" s="367" t="str">
        <f t="shared" si="202"/>
        <v xml:space="preserve"> </v>
      </c>
      <c r="CF188" s="367" t="str">
        <f t="shared" si="203"/>
        <v xml:space="preserve"> </v>
      </c>
      <c r="CG188" s="367" t="str">
        <f t="shared" si="204"/>
        <v xml:space="preserve"> </v>
      </c>
      <c r="CH188" s="367" t="str">
        <f t="shared" si="205"/>
        <v xml:space="preserve"> </v>
      </c>
      <c r="CI188" s="367" t="str">
        <f t="shared" si="206"/>
        <v xml:space="preserve"> </v>
      </c>
      <c r="CJ188" s="367" t="str">
        <f t="shared" si="207"/>
        <v xml:space="preserve"> </v>
      </c>
      <c r="CK188" s="368" t="str">
        <f t="shared" si="208"/>
        <v xml:space="preserve"> </v>
      </c>
      <c r="CL188" s="369" t="str">
        <f t="shared" si="209"/>
        <v xml:space="preserve"> </v>
      </c>
      <c r="CM188" s="370" t="str">
        <f t="shared" si="256"/>
        <v xml:space="preserve"> </v>
      </c>
      <c r="CN188" s="370" t="str">
        <f t="shared" si="257"/>
        <v xml:space="preserve"> </v>
      </c>
      <c r="CO188" s="370" t="str">
        <f t="shared" si="258"/>
        <v xml:space="preserve"> </v>
      </c>
      <c r="CP188" s="370" t="str">
        <f t="shared" si="259"/>
        <v xml:space="preserve"> </v>
      </c>
      <c r="CQ188" s="370" t="str">
        <f t="shared" si="260"/>
        <v xml:space="preserve"> </v>
      </c>
      <c r="CR188" s="370" t="str">
        <f t="shared" si="210"/>
        <v xml:space="preserve"> </v>
      </c>
      <c r="CS188" s="370" t="str">
        <f t="shared" si="211"/>
        <v xml:space="preserve"> </v>
      </c>
      <c r="CT188" s="370" t="str">
        <f t="shared" si="212"/>
        <v xml:space="preserve"> </v>
      </c>
      <c r="CU188" s="370" t="str">
        <f>IF($A188="N/A"," ",IF('Pricing Inputs'!$AR$23=TRUE,Inputs!$S$22,VLOOKUP($A188,CorrelationTable,2,FALSE)))</f>
        <v xml:space="preserve"> </v>
      </c>
      <c r="CV188" s="371" t="str">
        <f>IF($A188="N/A"," ",F188+G188+(D188*('Pricing Inputs'!X223)))</f>
        <v xml:space="preserve"> </v>
      </c>
      <c r="CW188" s="372" t="str">
        <f>IF($A188="N/A"," ",IF(PV=1,0,'Pricing Inputs'!Y223))</f>
        <v xml:space="preserve"> </v>
      </c>
      <c r="CX188" s="373" t="str">
        <f t="shared" si="213"/>
        <v xml:space="preserve"> </v>
      </c>
      <c r="CY188" s="417" t="str">
        <f>IF($A188="N/A"," ",(IF(MONTH(A188)&gt;=4,IF(MONTH(A188)&lt;=10,Inputs!$S$26,Inputs!$S$27),Inputs!$S$27))*$CX188)</f>
        <v xml:space="preserve"> </v>
      </c>
      <c r="CZ188" s="374" t="str">
        <f t="shared" si="261"/>
        <v xml:space="preserve"> </v>
      </c>
      <c r="DA188" s="446" t="str">
        <f t="shared" si="262"/>
        <v xml:space="preserve"> </v>
      </c>
      <c r="DB188" s="375" t="str">
        <f t="shared" si="263"/>
        <v xml:space="preserve"> </v>
      </c>
      <c r="DC188" s="375" t="str">
        <f t="shared" si="264"/>
        <v xml:space="preserve"> </v>
      </c>
      <c r="DD188" s="376" t="str">
        <f t="shared" si="265"/>
        <v xml:space="preserve"> </v>
      </c>
      <c r="DE188" s="377" t="str">
        <f t="shared" si="266"/>
        <v xml:space="preserve"> </v>
      </c>
      <c r="DF188" s="378" t="str">
        <f t="shared" si="267"/>
        <v xml:space="preserve"> </v>
      </c>
      <c r="DG188" s="379" t="str">
        <f t="shared" si="268"/>
        <v xml:space="preserve"> </v>
      </c>
      <c r="DH188" s="380" t="str">
        <f>IF($A188="N/A"," ",IF(Option=1,$D188*Inputs!$S$15*SUM(AS188:BA188),0))</f>
        <v xml:space="preserve"> </v>
      </c>
      <c r="DI188" s="381" t="str">
        <f>IF($A188="N/A"," ",IF(Option=1,$D188*Inputs!$S$16*SUM(AS188:BA188),0))</f>
        <v xml:space="preserve"> </v>
      </c>
      <c r="DJ188" s="463" t="str">
        <f t="shared" si="269"/>
        <v xml:space="preserve"> </v>
      </c>
      <c r="DK188" s="463" t="str">
        <f t="shared" si="270"/>
        <v xml:space="preserve"> </v>
      </c>
      <c r="DL188" s="463" t="str">
        <f t="shared" si="271"/>
        <v xml:space="preserve"> </v>
      </c>
      <c r="DM188" s="463" t="str">
        <f t="shared" si="272"/>
        <v xml:space="preserve"> </v>
      </c>
    </row>
    <row r="189" spans="1:117" x14ac:dyDescent="0.2">
      <c r="A189" s="343" t="str">
        <f>IF(A188="N/A","N/A",IF(EDATE(A188,1)&gt;Inputs!$S$5,"N/A",EDATE(A188,1)))</f>
        <v>N/A</v>
      </c>
      <c r="B189" s="344" t="str">
        <f t="shared" si="214"/>
        <v xml:space="preserve"> </v>
      </c>
      <c r="C189" s="345" t="str">
        <f t="shared" si="215"/>
        <v xml:space="preserve"> </v>
      </c>
      <c r="D189" s="346" t="str">
        <f t="shared" si="216"/>
        <v xml:space="preserve"> </v>
      </c>
      <c r="E189" s="347" t="str">
        <f t="shared" si="217"/>
        <v xml:space="preserve"> </v>
      </c>
      <c r="F189" s="348" t="str">
        <f t="shared" si="218"/>
        <v xml:space="preserve"> </v>
      </c>
      <c r="G189" s="348" t="str">
        <f>IF(A189="N/A"," ",Perstart/VLOOKUP(Dayrun,'Pricing Inputs'!$AQ$4:$AS$14,3)/(CY189/CX189))</f>
        <v xml:space="preserve"> </v>
      </c>
      <c r="H189" s="349" t="str">
        <f t="shared" si="219"/>
        <v xml:space="preserve"> </v>
      </c>
      <c r="I189" s="350" t="str">
        <f t="shared" si="220"/>
        <v xml:space="preserve"> </v>
      </c>
      <c r="J189" s="351" t="str">
        <f t="shared" si="221"/>
        <v xml:space="preserve"> </v>
      </c>
      <c r="K189" s="351" t="str">
        <f t="shared" si="222"/>
        <v xml:space="preserve"> </v>
      </c>
      <c r="L189" s="351" t="str">
        <f t="shared" si="223"/>
        <v xml:space="preserve"> </v>
      </c>
      <c r="M189" s="351" t="str">
        <f t="shared" si="224"/>
        <v xml:space="preserve"> </v>
      </c>
      <c r="N189" s="351" t="str">
        <f t="shared" si="225"/>
        <v xml:space="preserve"> </v>
      </c>
      <c r="O189" s="351" t="str">
        <f t="shared" si="226"/>
        <v xml:space="preserve"> </v>
      </c>
      <c r="P189" s="351" t="str">
        <f t="shared" si="227"/>
        <v xml:space="preserve"> </v>
      </c>
      <c r="Q189" s="352" t="str">
        <f t="shared" si="228"/>
        <v xml:space="preserve"> </v>
      </c>
      <c r="R189" s="353" t="str">
        <f t="shared" si="229"/>
        <v xml:space="preserve"> </v>
      </c>
      <c r="S189" s="347" t="str">
        <f t="shared" si="230"/>
        <v xml:space="preserve"> </v>
      </c>
      <c r="T189" s="347" t="str">
        <f t="shared" si="231"/>
        <v xml:space="preserve"> </v>
      </c>
      <c r="U189" s="347" t="str">
        <f t="shared" si="232"/>
        <v xml:space="preserve"> </v>
      </c>
      <c r="V189" s="347" t="str">
        <f t="shared" si="233"/>
        <v xml:space="preserve"> </v>
      </c>
      <c r="W189" s="347" t="str">
        <f t="shared" si="234"/>
        <v xml:space="preserve"> </v>
      </c>
      <c r="X189" s="347" t="str">
        <f t="shared" si="235"/>
        <v xml:space="preserve"> </v>
      </c>
      <c r="Y189" s="347" t="str">
        <f t="shared" si="236"/>
        <v xml:space="preserve"> </v>
      </c>
      <c r="Z189" s="354" t="str">
        <f t="shared" si="237"/>
        <v xml:space="preserve"> </v>
      </c>
      <c r="AA189" s="350" t="str">
        <f>IF($A189="N/A"," ",IF(Dayrun&gt;=3,(MAX(0,(_xll.xSPRDOPT(I189,($E189-'Pricing Inputs'!$X224*$D189),$CV189,0,($CN189+IF(Smile=TRUE,VLOOKUP(MAX(-5,$H189-I189),Volsmile,2),0)),$CT189,$CU189,($A189-DateToday)+15,ABS(Option-2),0)-R189))),0))</f>
        <v xml:space="preserve"> </v>
      </c>
      <c r="AB189" s="351" t="str">
        <f>IF($A189="N/A"," ",IF(Dayrun&gt;=6,MAX(0,(_xll.xSPRDOPT(J189,($E189-'Pricing Inputs'!$X224*$D189),$CV189,0,($CN189+IF(Smile=TRUE,VLOOKUP(MAX(-5,$H189-J189),Volsmile,2),0)),$CT189,$CU189,($A189-DateToday)+15,ABS(Option-2),0)-S189)),0))</f>
        <v xml:space="preserve"> </v>
      </c>
      <c r="AC189" s="351" t="str">
        <f>IF($A189="N/A"," ",IF(OR(Dayrun&lt;=2,Dayrun&gt;=9),IF(OffPeakEx=TRUE,MAX(0,(_xll.xSPRDOPT(K189,($E189-'Pricing Inputs'!$X224*$D189),$CV189,0,($CQ189+IF(Smile=TRUE,VLOOKUP(MAX(-5,$H189-K189),Volsmile,2),0)),$CT189,$CU189,($A189-DateToday)+15,ABS(Option-2),0)-T189)),0),0))</f>
        <v xml:space="preserve"> </v>
      </c>
      <c r="AD189" s="351" t="str">
        <f>IF($A189="N/A"," ",IF(OR(Dayrun=1,Dayrun=4,Dayrun=5,Dayrun=7,Dayrun=8,Dayrun=10,Dayrun=11),MAX(0,(_xll.xSPRDOPT(L189,($E189-'Pricing Inputs'!$X224*$D189),$CV189,0,($CQ189+IF(Smile=TRUE,VLOOKUP(MAX(-5,$H189-L189),Volsmile,2),0)),$CT189,$CU189,($A189-DateToday)+15,ABS(Option-2),0)-U189)),0))</f>
        <v xml:space="preserve"> </v>
      </c>
      <c r="AE189" s="351" t="str">
        <f>IF($A189="N/A"," ",IF(OR(Dayrun=1,Dayrun=7,Dayrun=8,Dayrun=10,Dayrun=11),MAX(0,(_xll.xSPRDOPT(M189,($E189-'Pricing Inputs'!$X224*$D189),$CV189,0,($CQ189+IF(Smile=TRUE,VLOOKUP(MAX(-5,$H189-M189),Volsmile,2),0)),$CT189,$CU189,($A189-DateToday)+15,ABS(Option-2),0)-V189)),0))</f>
        <v xml:space="preserve"> </v>
      </c>
      <c r="AF189" s="351" t="str">
        <f>IF($A189="N/A"," ",IF(OR(Dayrun&lt;=2,Dayrun&gt;=10),IF(OffPeakEx=TRUE,MAX(0,(_xll.xSPRDOPT(N189,($E189-'Pricing Inputs'!$X224*$D189),$CV189,0,($CQ189+IF(Smile=TRUE,VLOOKUP(MAX(-5,$H189-N189),Volsmile,2),0)),$CT189,$CU189,($A189-DateToday)+15,ABS(Option-2),0)-W189)),0),0))</f>
        <v xml:space="preserve"> </v>
      </c>
      <c r="AG189" s="351" t="str">
        <f>IF($A189="N/A"," ",IF(OR(Dayrun=1,Dayrun=5,Dayrun=8,Dayrun=11),MAX(0,(_xll.xSPRDOPT(O189,($E189-'Pricing Inputs'!$X224*$D189),$CV189,0,($CQ189+IF(Smile=TRUE,VLOOKUP(MAX(-5,$H189-O189),Volsmile,2),0)),$CT189,$CU189,($A189-DateToday)+15,ABS(Option-2),0)-X189)),0))</f>
        <v xml:space="preserve"> </v>
      </c>
      <c r="AH189" s="351" t="str">
        <f>IF($A189="N/A"," ",IF(OR(Dayrun=1,Dayrun=8,Dayrun=11),MAX(0,(_xll.xSPRDOPT(P189,($E189-'Pricing Inputs'!$X224*$D189),$CV189,0,($CQ189+IF(Smile=TRUE,VLOOKUP(MAX(-5,$H189-P189),Volsmile,2),0)),$CT189,$CU189,($A189-DateToday)+15,ABS(Option-2),0)-Y189)),0))</f>
        <v xml:space="preserve"> </v>
      </c>
      <c r="AI189" s="351" t="str">
        <f>IF($A189="N/A"," ",IF(OR(Dayrun&lt;=2,Dayrun&gt;=11),IF(OffPeakEx=TRUE,MAX(0,(_xll.xSPRDOPT(Q189,($E189-'Pricing Inputs'!$X224*$D189),$CV189,0,($CQ189+IF(Smile=TRUE,VLOOKUP(MAX(-5,$H189-Q189),Volsmile,2),0)),$CT189,$CU189,($A189-DateToday)+15,ABS(Option-2),0)-Z189)),0),0))</f>
        <v xml:space="preserve"> </v>
      </c>
      <c r="AJ189" s="355" t="str">
        <f t="shared" si="238"/>
        <v xml:space="preserve"> </v>
      </c>
      <c r="AK189" s="356" t="str">
        <f t="shared" si="239"/>
        <v xml:space="preserve"> </v>
      </c>
      <c r="AL189" s="356" t="str">
        <f t="shared" si="240"/>
        <v xml:space="preserve"> </v>
      </c>
      <c r="AM189" s="356" t="str">
        <f t="shared" si="241"/>
        <v xml:space="preserve"> </v>
      </c>
      <c r="AN189" s="356" t="str">
        <f t="shared" si="242"/>
        <v xml:space="preserve"> </v>
      </c>
      <c r="AO189" s="356" t="str">
        <f t="shared" si="243"/>
        <v xml:space="preserve"> </v>
      </c>
      <c r="AP189" s="356" t="str">
        <f t="shared" si="244"/>
        <v xml:space="preserve"> </v>
      </c>
      <c r="AQ189" s="356" t="str">
        <f t="shared" si="245"/>
        <v xml:space="preserve"> </v>
      </c>
      <c r="AR189" s="357" t="str">
        <f t="shared" si="246"/>
        <v xml:space="preserve"> </v>
      </c>
      <c r="AS189" s="364" t="str">
        <f t="shared" si="247"/>
        <v xml:space="preserve"> </v>
      </c>
      <c r="AT189" s="364" t="str">
        <f t="shared" si="248"/>
        <v xml:space="preserve"> </v>
      </c>
      <c r="AU189" s="364" t="str">
        <f t="shared" si="249"/>
        <v xml:space="preserve"> </v>
      </c>
      <c r="AV189" s="364" t="str">
        <f t="shared" si="250"/>
        <v xml:space="preserve"> </v>
      </c>
      <c r="AW189" s="364" t="str">
        <f t="shared" si="251"/>
        <v xml:space="preserve"> </v>
      </c>
      <c r="AX189" s="364" t="str">
        <f t="shared" si="252"/>
        <v xml:space="preserve"> </v>
      </c>
      <c r="AY189" s="364" t="str">
        <f t="shared" si="253"/>
        <v xml:space="preserve"> </v>
      </c>
      <c r="AZ189" s="364" t="str">
        <f t="shared" si="254"/>
        <v xml:space="preserve"> </v>
      </c>
      <c r="BA189" s="365" t="str">
        <f t="shared" si="255"/>
        <v xml:space="preserve"> </v>
      </c>
      <c r="BB189" s="461" t="str">
        <f>IF($A189="N/A"," ",IF(Dayrun&gt;=3,(MAX(0,(_xll.xSPRDOPT(I189,($E189-'Pricing Inputs'!$X224*$D189),$CV189,0,($CN189+IF(Smile=TRUE,VLOOKUP(MAX(-5,$H189-I189),Volsmile,2),0)),$CT189,$CU189,($A189-DateToday)+15,ABS(Option-2),1)*DE189*8))),0))</f>
        <v xml:space="preserve"> </v>
      </c>
      <c r="BC189" s="460" t="str">
        <f>IF($A189="N/A"," ",IF(Dayrun&gt;=6,MAX(0,(_xll.xSPRDOPT(J189,($E189-'Pricing Inputs'!$X224*$D189),$CV189,0,($CN189+IF(Smile=TRUE,VLOOKUP(MAX(-5,$H189-J189),Volsmile,2),0)),$CT189,$CU189,($A189-DateToday)+15,ABS(Option-2),1)*DE189*8)),0))</f>
        <v xml:space="preserve"> </v>
      </c>
      <c r="BD189" s="460" t="str">
        <f>IF($A189="N/A"," ",IF(OR(Dayrun&lt;=2,Dayrun&gt;=9),IF(OffPeakEx=TRUE,MAX(0,(_xll.xSPRDOPT(K189,($E189-'Pricing Inputs'!$X224*$D189),$CV189,0,($CQ189+IF(Smile=TRUE,VLOOKUP(MAX(-5,$H189-K189),Volsmile,2),0)),$CT189,$CU189,($A189-DateToday)+15,ABS(Option-2),1)*DE189*8)),0),0))</f>
        <v xml:space="preserve"> </v>
      </c>
      <c r="BE189" s="460" t="str">
        <f>IF($A189="N/A"," ",IF(OR(Dayrun=1,Dayrun=4,Dayrun=5,Dayrun=7,Dayrun=8,Dayrun=10,Dayrun=11),MAX(0,(_xll.xSPRDOPT(L189,($E189-'Pricing Inputs'!$X224*$D189),$CV189,0,($CQ189+IF(Smile=TRUE,VLOOKUP(MAX(-5,$H189-L189),Volsmile,2),0)),$CT189,$CU189,($A189-DateToday)+15,ABS(Option-2),1)*DF189*8)),0))</f>
        <v xml:space="preserve"> </v>
      </c>
      <c r="BF189" s="460" t="str">
        <f>IF($A189="N/A"," ",IF(OR(Dayrun=1,Dayrun=7,Dayrun=8,Dayrun=10,Dayrun=11),MAX(0,(_xll.xSPRDOPT(M189,($E189-'Pricing Inputs'!$X224*$D189),$CV189,0,($CQ189+IF(Smile=TRUE,VLOOKUP(MAX(-5,$H189-M189),Volsmile,2),0)),$CT189,$CU189,($A189-DateToday)+15,ABS(Option-2),1)*DF189*8)),0))</f>
        <v xml:space="preserve"> </v>
      </c>
      <c r="BG189" s="460" t="str">
        <f>IF($A189="N/A"," ",IF(OR(Dayrun&lt;=2,Dayrun&gt;=10),IF(OffPeakEx=TRUE,MAX(0,(_xll.xSPRDOPT(N189,($E189-'Pricing Inputs'!$X224*$D189),$CV189,0,($CQ189+IF(Smile=TRUE,VLOOKUP(MAX(-5,$H189-N189),Volsmile,2),0)),$CT189,$CU189,($A189-DateToday)+15,ABS(Option-2),1)*DF189*8)),0),0))</f>
        <v xml:space="preserve"> </v>
      </c>
      <c r="BH189" s="460" t="str">
        <f>IF($A189="N/A"," ",IF(OR(Dayrun=1,Dayrun=5,Dayrun=8,Dayrun=11),MAX(0,(_xll.xSPRDOPT(O189,($E189-'Pricing Inputs'!$X224*$D189),$CV189,0,($CQ189+IF(Smile=TRUE,VLOOKUP(MAX(-5,$H189-O189),Volsmile,2),0)),$CT189,$CU189,($A189-DateToday)+15,ABS(Option-2),1)*DG189*8)),0))</f>
        <v xml:space="preserve"> </v>
      </c>
      <c r="BI189" s="460" t="str">
        <f>IF($A189="N/A"," ",IF(OR(Dayrun=1,Dayrun=8,Dayrun=11),MAX(0,(_xll.xSPRDOPT(P189,($E189-'Pricing Inputs'!$X224*$D189),$CV189,0,($CQ189+IF(Smile=TRUE,VLOOKUP(MAX(-5,$H189-P189),Volsmile,2),0)),$CT189,$CU189,($A189-DateToday)+15,ABS(Option-2),1)*DG189*8)),0))</f>
        <v xml:space="preserve"> </v>
      </c>
      <c r="BJ189" s="462" t="str">
        <f>IF($A189="N/A"," ",IF(OR(Dayrun&lt;=2,Dayrun&gt;=11),IF(OffPeakEx=TRUE,MAX(0,(_xll.xSPRDOPT(Q189,($E189-'Pricing Inputs'!$X224*$D189),$CV189,0,($CQ189+IF(Smile=TRUE,VLOOKUP(MAX(-5,$H189-Q189),Volsmile,2),0)),$CT189,$CU189,($A189-DateToday)+15,ABS(Option-2),1)*DG189*8)),0),0))</f>
        <v xml:space="preserve"> </v>
      </c>
      <c r="BK189" s="358" t="str">
        <f t="shared" si="182"/>
        <v xml:space="preserve"> </v>
      </c>
      <c r="BL189" s="359" t="str">
        <f t="shared" si="183"/>
        <v xml:space="preserve"> </v>
      </c>
      <c r="BM189" s="359" t="str">
        <f t="shared" si="184"/>
        <v xml:space="preserve"> </v>
      </c>
      <c r="BN189" s="359" t="str">
        <f t="shared" si="185"/>
        <v xml:space="preserve"> </v>
      </c>
      <c r="BO189" s="359" t="str">
        <f t="shared" si="186"/>
        <v xml:space="preserve"> </v>
      </c>
      <c r="BP189" s="359" t="str">
        <f t="shared" si="187"/>
        <v xml:space="preserve"> </v>
      </c>
      <c r="BQ189" s="359" t="str">
        <f t="shared" si="188"/>
        <v xml:space="preserve"> </v>
      </c>
      <c r="BR189" s="359" t="str">
        <f t="shared" si="189"/>
        <v xml:space="preserve"> </v>
      </c>
      <c r="BS189" s="360" t="str">
        <f t="shared" si="190"/>
        <v xml:space="preserve"> </v>
      </c>
      <c r="BT189" s="361" t="str">
        <f t="shared" si="191"/>
        <v xml:space="preserve"> </v>
      </c>
      <c r="BU189" s="362" t="str">
        <f t="shared" si="192"/>
        <v xml:space="preserve"> </v>
      </c>
      <c r="BV189" s="362" t="str">
        <f t="shared" si="193"/>
        <v xml:space="preserve"> </v>
      </c>
      <c r="BW189" s="362" t="str">
        <f t="shared" si="194"/>
        <v xml:space="preserve"> </v>
      </c>
      <c r="BX189" s="362" t="str">
        <f t="shared" si="195"/>
        <v xml:space="preserve"> </v>
      </c>
      <c r="BY189" s="362" t="str">
        <f t="shared" si="196"/>
        <v xml:space="preserve"> </v>
      </c>
      <c r="BZ189" s="362" t="str">
        <f t="shared" si="197"/>
        <v xml:space="preserve"> </v>
      </c>
      <c r="CA189" s="362" t="str">
        <f t="shared" si="198"/>
        <v xml:space="preserve"> </v>
      </c>
      <c r="CB189" s="363" t="str">
        <f t="shared" si="199"/>
        <v xml:space="preserve"> </v>
      </c>
      <c r="CC189" s="366" t="str">
        <f t="shared" si="200"/>
        <v xml:space="preserve"> </v>
      </c>
      <c r="CD189" s="367" t="str">
        <f t="shared" si="201"/>
        <v xml:space="preserve"> </v>
      </c>
      <c r="CE189" s="367" t="str">
        <f t="shared" si="202"/>
        <v xml:space="preserve"> </v>
      </c>
      <c r="CF189" s="367" t="str">
        <f t="shared" si="203"/>
        <v xml:space="preserve"> </v>
      </c>
      <c r="CG189" s="367" t="str">
        <f t="shared" si="204"/>
        <v xml:space="preserve"> </v>
      </c>
      <c r="CH189" s="367" t="str">
        <f t="shared" si="205"/>
        <v xml:space="preserve"> </v>
      </c>
      <c r="CI189" s="367" t="str">
        <f t="shared" si="206"/>
        <v xml:space="preserve"> </v>
      </c>
      <c r="CJ189" s="367" t="str">
        <f t="shared" si="207"/>
        <v xml:space="preserve"> </v>
      </c>
      <c r="CK189" s="368" t="str">
        <f t="shared" si="208"/>
        <v xml:space="preserve"> </v>
      </c>
      <c r="CL189" s="369" t="str">
        <f t="shared" si="209"/>
        <v xml:space="preserve"> </v>
      </c>
      <c r="CM189" s="370" t="str">
        <f t="shared" si="256"/>
        <v xml:space="preserve"> </v>
      </c>
      <c r="CN189" s="370" t="str">
        <f t="shared" si="257"/>
        <v xml:space="preserve"> </v>
      </c>
      <c r="CO189" s="370" t="str">
        <f t="shared" si="258"/>
        <v xml:space="preserve"> </v>
      </c>
      <c r="CP189" s="370" t="str">
        <f t="shared" si="259"/>
        <v xml:space="preserve"> </v>
      </c>
      <c r="CQ189" s="370" t="str">
        <f t="shared" si="260"/>
        <v xml:space="preserve"> </v>
      </c>
      <c r="CR189" s="370" t="str">
        <f t="shared" si="210"/>
        <v xml:space="preserve"> </v>
      </c>
      <c r="CS189" s="370" t="str">
        <f t="shared" si="211"/>
        <v xml:space="preserve"> </v>
      </c>
      <c r="CT189" s="370" t="str">
        <f t="shared" si="212"/>
        <v xml:space="preserve"> </v>
      </c>
      <c r="CU189" s="370" t="str">
        <f>IF($A189="N/A"," ",IF('Pricing Inputs'!$AR$23=TRUE,Inputs!$S$22,VLOOKUP($A189,CorrelationTable,2,FALSE)))</f>
        <v xml:space="preserve"> </v>
      </c>
      <c r="CV189" s="371" t="str">
        <f>IF($A189="N/A"," ",F189+G189+(D189*('Pricing Inputs'!X224)))</f>
        <v xml:space="preserve"> </v>
      </c>
      <c r="CW189" s="372" t="str">
        <f>IF($A189="N/A"," ",IF(PV=1,0,'Pricing Inputs'!Y224))</f>
        <v xml:space="preserve"> </v>
      </c>
      <c r="CX189" s="373" t="str">
        <f t="shared" si="213"/>
        <v xml:space="preserve"> </v>
      </c>
      <c r="CY189" s="417" t="str">
        <f>IF($A189="N/A"," ",(IF(MONTH(A189)&gt;=4,IF(MONTH(A189)&lt;=10,Inputs!$S$26,Inputs!$S$27),Inputs!$S$27))*$CX189)</f>
        <v xml:space="preserve"> </v>
      </c>
      <c r="CZ189" s="374" t="str">
        <f t="shared" si="261"/>
        <v xml:space="preserve"> </v>
      </c>
      <c r="DA189" s="446" t="str">
        <f t="shared" si="262"/>
        <v xml:space="preserve"> </v>
      </c>
      <c r="DB189" s="375" t="str">
        <f t="shared" si="263"/>
        <v xml:space="preserve"> </v>
      </c>
      <c r="DC189" s="375" t="str">
        <f t="shared" si="264"/>
        <v xml:space="preserve"> </v>
      </c>
      <c r="DD189" s="376" t="str">
        <f t="shared" si="265"/>
        <v xml:space="preserve"> </v>
      </c>
      <c r="DE189" s="377" t="str">
        <f t="shared" si="266"/>
        <v xml:space="preserve"> </v>
      </c>
      <c r="DF189" s="378" t="str">
        <f t="shared" si="267"/>
        <v xml:space="preserve"> </v>
      </c>
      <c r="DG189" s="379" t="str">
        <f t="shared" si="268"/>
        <v xml:space="preserve"> </v>
      </c>
      <c r="DH189" s="380" t="str">
        <f>IF($A189="N/A"," ",IF(Option=1,$D189*Inputs!$S$15*SUM(AS189:BA189),0))</f>
        <v xml:space="preserve"> </v>
      </c>
      <c r="DI189" s="381" t="str">
        <f>IF($A189="N/A"," ",IF(Option=1,$D189*Inputs!$S$16*SUM(AS189:BA189),0))</f>
        <v xml:space="preserve"> </v>
      </c>
      <c r="DJ189" s="463" t="str">
        <f t="shared" si="269"/>
        <v xml:space="preserve"> </v>
      </c>
      <c r="DK189" s="463" t="str">
        <f t="shared" si="270"/>
        <v xml:space="preserve"> </v>
      </c>
      <c r="DL189" s="463" t="str">
        <f t="shared" si="271"/>
        <v xml:space="preserve"> </v>
      </c>
      <c r="DM189" s="463" t="str">
        <f t="shared" si="272"/>
        <v xml:space="preserve"> </v>
      </c>
    </row>
    <row r="190" spans="1:117" x14ac:dyDescent="0.2">
      <c r="A190" s="343" t="str">
        <f>IF(A189="N/A","N/A",IF(EDATE(A189,1)&gt;Inputs!$S$5,"N/A",EDATE(A189,1)))</f>
        <v>N/A</v>
      </c>
      <c r="B190" s="344" t="str">
        <f t="shared" si="214"/>
        <v xml:space="preserve"> </v>
      </c>
      <c r="C190" s="345" t="str">
        <f t="shared" si="215"/>
        <v xml:space="preserve"> </v>
      </c>
      <c r="D190" s="346" t="str">
        <f t="shared" si="216"/>
        <v xml:space="preserve"> </v>
      </c>
      <c r="E190" s="347" t="str">
        <f t="shared" si="217"/>
        <v xml:space="preserve"> </v>
      </c>
      <c r="F190" s="348" t="str">
        <f t="shared" si="218"/>
        <v xml:space="preserve"> </v>
      </c>
      <c r="G190" s="348" t="str">
        <f>IF(A190="N/A"," ",Perstart/VLOOKUP(Dayrun,'Pricing Inputs'!$AQ$4:$AS$14,3)/(CY190/CX190))</f>
        <v xml:space="preserve"> </v>
      </c>
      <c r="H190" s="349" t="str">
        <f t="shared" si="219"/>
        <v xml:space="preserve"> </v>
      </c>
      <c r="I190" s="350" t="str">
        <f t="shared" si="220"/>
        <v xml:space="preserve"> </v>
      </c>
      <c r="J190" s="351" t="str">
        <f t="shared" si="221"/>
        <v xml:space="preserve"> </v>
      </c>
      <c r="K190" s="351" t="str">
        <f t="shared" si="222"/>
        <v xml:space="preserve"> </v>
      </c>
      <c r="L190" s="351" t="str">
        <f t="shared" si="223"/>
        <v xml:space="preserve"> </v>
      </c>
      <c r="M190" s="351" t="str">
        <f t="shared" si="224"/>
        <v xml:space="preserve"> </v>
      </c>
      <c r="N190" s="351" t="str">
        <f t="shared" si="225"/>
        <v xml:space="preserve"> </v>
      </c>
      <c r="O190" s="351" t="str">
        <f t="shared" si="226"/>
        <v xml:space="preserve"> </v>
      </c>
      <c r="P190" s="351" t="str">
        <f t="shared" si="227"/>
        <v xml:space="preserve"> </v>
      </c>
      <c r="Q190" s="352" t="str">
        <f t="shared" si="228"/>
        <v xml:space="preserve"> </v>
      </c>
      <c r="R190" s="353" t="str">
        <f t="shared" si="229"/>
        <v xml:space="preserve"> </v>
      </c>
      <c r="S190" s="347" t="str">
        <f t="shared" si="230"/>
        <v xml:space="preserve"> </v>
      </c>
      <c r="T190" s="347" t="str">
        <f t="shared" si="231"/>
        <v xml:space="preserve"> </v>
      </c>
      <c r="U190" s="347" t="str">
        <f t="shared" si="232"/>
        <v xml:space="preserve"> </v>
      </c>
      <c r="V190" s="347" t="str">
        <f t="shared" si="233"/>
        <v xml:space="preserve"> </v>
      </c>
      <c r="W190" s="347" t="str">
        <f t="shared" si="234"/>
        <v xml:space="preserve"> </v>
      </c>
      <c r="X190" s="347" t="str">
        <f t="shared" si="235"/>
        <v xml:space="preserve"> </v>
      </c>
      <c r="Y190" s="347" t="str">
        <f t="shared" si="236"/>
        <v xml:space="preserve"> </v>
      </c>
      <c r="Z190" s="354" t="str">
        <f t="shared" si="237"/>
        <v xml:space="preserve"> </v>
      </c>
      <c r="AA190" s="350" t="str">
        <f>IF($A190="N/A"," ",IF(Dayrun&gt;=3,(MAX(0,(_xll.xSPRDOPT(I190,($E190-'Pricing Inputs'!$X225*$D190),$CV190,0,($CN190+IF(Smile=TRUE,VLOOKUP(MAX(-5,$H190-I190),Volsmile,2),0)),$CT190,$CU190,($A190-DateToday)+15,ABS(Option-2),0)-R190))),0))</f>
        <v xml:space="preserve"> </v>
      </c>
      <c r="AB190" s="351" t="str">
        <f>IF($A190="N/A"," ",IF(Dayrun&gt;=6,MAX(0,(_xll.xSPRDOPT(J190,($E190-'Pricing Inputs'!$X225*$D190),$CV190,0,($CN190+IF(Smile=TRUE,VLOOKUP(MAX(-5,$H190-J190),Volsmile,2),0)),$CT190,$CU190,($A190-DateToday)+15,ABS(Option-2),0)-S190)),0))</f>
        <v xml:space="preserve"> </v>
      </c>
      <c r="AC190" s="351" t="str">
        <f>IF($A190="N/A"," ",IF(OR(Dayrun&lt;=2,Dayrun&gt;=9),IF(OffPeakEx=TRUE,MAX(0,(_xll.xSPRDOPT(K190,($E190-'Pricing Inputs'!$X225*$D190),$CV190,0,($CQ190+IF(Smile=TRUE,VLOOKUP(MAX(-5,$H190-K190),Volsmile,2),0)),$CT190,$CU190,($A190-DateToday)+15,ABS(Option-2),0)-T190)),0),0))</f>
        <v xml:space="preserve"> </v>
      </c>
      <c r="AD190" s="351" t="str">
        <f>IF($A190="N/A"," ",IF(OR(Dayrun=1,Dayrun=4,Dayrun=5,Dayrun=7,Dayrun=8,Dayrun=10,Dayrun=11),MAX(0,(_xll.xSPRDOPT(L190,($E190-'Pricing Inputs'!$X225*$D190),$CV190,0,($CQ190+IF(Smile=TRUE,VLOOKUP(MAX(-5,$H190-L190),Volsmile,2),0)),$CT190,$CU190,($A190-DateToday)+15,ABS(Option-2),0)-U190)),0))</f>
        <v xml:space="preserve"> </v>
      </c>
      <c r="AE190" s="351" t="str">
        <f>IF($A190="N/A"," ",IF(OR(Dayrun=1,Dayrun=7,Dayrun=8,Dayrun=10,Dayrun=11),MAX(0,(_xll.xSPRDOPT(M190,($E190-'Pricing Inputs'!$X225*$D190),$CV190,0,($CQ190+IF(Smile=TRUE,VLOOKUP(MAX(-5,$H190-M190),Volsmile,2),0)),$CT190,$CU190,($A190-DateToday)+15,ABS(Option-2),0)-V190)),0))</f>
        <v xml:space="preserve"> </v>
      </c>
      <c r="AF190" s="351" t="str">
        <f>IF($A190="N/A"," ",IF(OR(Dayrun&lt;=2,Dayrun&gt;=10),IF(OffPeakEx=TRUE,MAX(0,(_xll.xSPRDOPT(N190,($E190-'Pricing Inputs'!$X225*$D190),$CV190,0,($CQ190+IF(Smile=TRUE,VLOOKUP(MAX(-5,$H190-N190),Volsmile,2),0)),$CT190,$CU190,($A190-DateToday)+15,ABS(Option-2),0)-W190)),0),0))</f>
        <v xml:space="preserve"> </v>
      </c>
      <c r="AG190" s="351" t="str">
        <f>IF($A190="N/A"," ",IF(OR(Dayrun=1,Dayrun=5,Dayrun=8,Dayrun=11),MAX(0,(_xll.xSPRDOPT(O190,($E190-'Pricing Inputs'!$X225*$D190),$CV190,0,($CQ190+IF(Smile=TRUE,VLOOKUP(MAX(-5,$H190-O190),Volsmile,2),0)),$CT190,$CU190,($A190-DateToday)+15,ABS(Option-2),0)-X190)),0))</f>
        <v xml:space="preserve"> </v>
      </c>
      <c r="AH190" s="351" t="str">
        <f>IF($A190="N/A"," ",IF(OR(Dayrun=1,Dayrun=8,Dayrun=11),MAX(0,(_xll.xSPRDOPT(P190,($E190-'Pricing Inputs'!$X225*$D190),$CV190,0,($CQ190+IF(Smile=TRUE,VLOOKUP(MAX(-5,$H190-P190),Volsmile,2),0)),$CT190,$CU190,($A190-DateToday)+15,ABS(Option-2),0)-Y190)),0))</f>
        <v xml:space="preserve"> </v>
      </c>
      <c r="AI190" s="351" t="str">
        <f>IF($A190="N/A"," ",IF(OR(Dayrun&lt;=2,Dayrun&gt;=11),IF(OffPeakEx=TRUE,MAX(0,(_xll.xSPRDOPT(Q190,($E190-'Pricing Inputs'!$X225*$D190),$CV190,0,($CQ190+IF(Smile=TRUE,VLOOKUP(MAX(-5,$H190-Q190),Volsmile,2),0)),$CT190,$CU190,($A190-DateToday)+15,ABS(Option-2),0)-Z190)),0),0))</f>
        <v xml:space="preserve"> </v>
      </c>
      <c r="AJ190" s="355" t="str">
        <f t="shared" si="238"/>
        <v xml:space="preserve"> </v>
      </c>
      <c r="AK190" s="356" t="str">
        <f t="shared" si="239"/>
        <v xml:space="preserve"> </v>
      </c>
      <c r="AL190" s="356" t="str">
        <f t="shared" si="240"/>
        <v xml:space="preserve"> </v>
      </c>
      <c r="AM190" s="356" t="str">
        <f t="shared" si="241"/>
        <v xml:space="preserve"> </v>
      </c>
      <c r="AN190" s="356" t="str">
        <f t="shared" si="242"/>
        <v xml:space="preserve"> </v>
      </c>
      <c r="AO190" s="356" t="str">
        <f t="shared" si="243"/>
        <v xml:space="preserve"> </v>
      </c>
      <c r="AP190" s="356" t="str">
        <f t="shared" si="244"/>
        <v xml:space="preserve"> </v>
      </c>
      <c r="AQ190" s="356" t="str">
        <f t="shared" si="245"/>
        <v xml:space="preserve"> </v>
      </c>
      <c r="AR190" s="357" t="str">
        <f t="shared" si="246"/>
        <v xml:space="preserve"> </v>
      </c>
      <c r="AS190" s="364" t="str">
        <f t="shared" si="247"/>
        <v xml:space="preserve"> </v>
      </c>
      <c r="AT190" s="364" t="str">
        <f t="shared" si="248"/>
        <v xml:space="preserve"> </v>
      </c>
      <c r="AU190" s="364" t="str">
        <f t="shared" si="249"/>
        <v xml:space="preserve"> </v>
      </c>
      <c r="AV190" s="364" t="str">
        <f t="shared" si="250"/>
        <v xml:space="preserve"> </v>
      </c>
      <c r="AW190" s="364" t="str">
        <f t="shared" si="251"/>
        <v xml:space="preserve"> </v>
      </c>
      <c r="AX190" s="364" t="str">
        <f t="shared" si="252"/>
        <v xml:space="preserve"> </v>
      </c>
      <c r="AY190" s="364" t="str">
        <f t="shared" si="253"/>
        <v xml:space="preserve"> </v>
      </c>
      <c r="AZ190" s="364" t="str">
        <f t="shared" si="254"/>
        <v xml:space="preserve"> </v>
      </c>
      <c r="BA190" s="365" t="str">
        <f t="shared" si="255"/>
        <v xml:space="preserve"> </v>
      </c>
      <c r="BB190" s="461" t="str">
        <f>IF($A190="N/A"," ",IF(Dayrun&gt;=3,(MAX(0,(_xll.xSPRDOPT(I190,($E190-'Pricing Inputs'!$X225*$D190),$CV190,0,($CN190+IF(Smile=TRUE,VLOOKUP(MAX(-5,$H190-I190),Volsmile,2),0)),$CT190,$CU190,($A190-DateToday)+15,ABS(Option-2),1)*DE190*8))),0))</f>
        <v xml:space="preserve"> </v>
      </c>
      <c r="BC190" s="460" t="str">
        <f>IF($A190="N/A"," ",IF(Dayrun&gt;=6,MAX(0,(_xll.xSPRDOPT(J190,($E190-'Pricing Inputs'!$X225*$D190),$CV190,0,($CN190+IF(Smile=TRUE,VLOOKUP(MAX(-5,$H190-J190),Volsmile,2),0)),$CT190,$CU190,($A190-DateToday)+15,ABS(Option-2),1)*DE190*8)),0))</f>
        <v xml:space="preserve"> </v>
      </c>
      <c r="BD190" s="460" t="str">
        <f>IF($A190="N/A"," ",IF(OR(Dayrun&lt;=2,Dayrun&gt;=9),IF(OffPeakEx=TRUE,MAX(0,(_xll.xSPRDOPT(K190,($E190-'Pricing Inputs'!$X225*$D190),$CV190,0,($CQ190+IF(Smile=TRUE,VLOOKUP(MAX(-5,$H190-K190),Volsmile,2),0)),$CT190,$CU190,($A190-DateToday)+15,ABS(Option-2),1)*DE190*8)),0),0))</f>
        <v xml:space="preserve"> </v>
      </c>
      <c r="BE190" s="460" t="str">
        <f>IF($A190="N/A"," ",IF(OR(Dayrun=1,Dayrun=4,Dayrun=5,Dayrun=7,Dayrun=8,Dayrun=10,Dayrun=11),MAX(0,(_xll.xSPRDOPT(L190,($E190-'Pricing Inputs'!$X225*$D190),$CV190,0,($CQ190+IF(Smile=TRUE,VLOOKUP(MAX(-5,$H190-L190),Volsmile,2),0)),$CT190,$CU190,($A190-DateToday)+15,ABS(Option-2),1)*DF190*8)),0))</f>
        <v xml:space="preserve"> </v>
      </c>
      <c r="BF190" s="460" t="str">
        <f>IF($A190="N/A"," ",IF(OR(Dayrun=1,Dayrun=7,Dayrun=8,Dayrun=10,Dayrun=11),MAX(0,(_xll.xSPRDOPT(M190,($E190-'Pricing Inputs'!$X225*$D190),$CV190,0,($CQ190+IF(Smile=TRUE,VLOOKUP(MAX(-5,$H190-M190),Volsmile,2),0)),$CT190,$CU190,($A190-DateToday)+15,ABS(Option-2),1)*DF190*8)),0))</f>
        <v xml:space="preserve"> </v>
      </c>
      <c r="BG190" s="460" t="str">
        <f>IF($A190="N/A"," ",IF(OR(Dayrun&lt;=2,Dayrun&gt;=10),IF(OffPeakEx=TRUE,MAX(0,(_xll.xSPRDOPT(N190,($E190-'Pricing Inputs'!$X225*$D190),$CV190,0,($CQ190+IF(Smile=TRUE,VLOOKUP(MAX(-5,$H190-N190),Volsmile,2),0)),$CT190,$CU190,($A190-DateToday)+15,ABS(Option-2),1)*DF190*8)),0),0))</f>
        <v xml:space="preserve"> </v>
      </c>
      <c r="BH190" s="460" t="str">
        <f>IF($A190="N/A"," ",IF(OR(Dayrun=1,Dayrun=5,Dayrun=8,Dayrun=11),MAX(0,(_xll.xSPRDOPT(O190,($E190-'Pricing Inputs'!$X225*$D190),$CV190,0,($CQ190+IF(Smile=TRUE,VLOOKUP(MAX(-5,$H190-O190),Volsmile,2),0)),$CT190,$CU190,($A190-DateToday)+15,ABS(Option-2),1)*DG190*8)),0))</f>
        <v xml:space="preserve"> </v>
      </c>
      <c r="BI190" s="460" t="str">
        <f>IF($A190="N/A"," ",IF(OR(Dayrun=1,Dayrun=8,Dayrun=11),MAX(0,(_xll.xSPRDOPT(P190,($E190-'Pricing Inputs'!$X225*$D190),$CV190,0,($CQ190+IF(Smile=TRUE,VLOOKUP(MAX(-5,$H190-P190),Volsmile,2),0)),$CT190,$CU190,($A190-DateToday)+15,ABS(Option-2),1)*DG190*8)),0))</f>
        <v xml:space="preserve"> </v>
      </c>
      <c r="BJ190" s="462" t="str">
        <f>IF($A190="N/A"," ",IF(OR(Dayrun&lt;=2,Dayrun&gt;=11),IF(OffPeakEx=TRUE,MAX(0,(_xll.xSPRDOPT(Q190,($E190-'Pricing Inputs'!$X225*$D190),$CV190,0,($CQ190+IF(Smile=TRUE,VLOOKUP(MAX(-5,$H190-Q190),Volsmile,2),0)),$CT190,$CU190,($A190-DateToday)+15,ABS(Option-2),1)*DG190*8)),0),0))</f>
        <v xml:space="preserve"> </v>
      </c>
      <c r="BK190" s="358" t="str">
        <f t="shared" si="182"/>
        <v xml:space="preserve"> </v>
      </c>
      <c r="BL190" s="359" t="str">
        <f t="shared" si="183"/>
        <v xml:space="preserve"> </v>
      </c>
      <c r="BM190" s="359" t="str">
        <f t="shared" si="184"/>
        <v xml:space="preserve"> </v>
      </c>
      <c r="BN190" s="359" t="str">
        <f t="shared" si="185"/>
        <v xml:space="preserve"> </v>
      </c>
      <c r="BO190" s="359" t="str">
        <f t="shared" si="186"/>
        <v xml:space="preserve"> </v>
      </c>
      <c r="BP190" s="359" t="str">
        <f t="shared" si="187"/>
        <v xml:space="preserve"> </v>
      </c>
      <c r="BQ190" s="359" t="str">
        <f t="shared" si="188"/>
        <v xml:space="preserve"> </v>
      </c>
      <c r="BR190" s="359" t="str">
        <f t="shared" si="189"/>
        <v xml:space="preserve"> </v>
      </c>
      <c r="BS190" s="360" t="str">
        <f t="shared" si="190"/>
        <v xml:space="preserve"> </v>
      </c>
      <c r="BT190" s="361" t="str">
        <f t="shared" si="191"/>
        <v xml:space="preserve"> </v>
      </c>
      <c r="BU190" s="362" t="str">
        <f t="shared" si="192"/>
        <v xml:space="preserve"> </v>
      </c>
      <c r="BV190" s="362" t="str">
        <f t="shared" si="193"/>
        <v xml:space="preserve"> </v>
      </c>
      <c r="BW190" s="362" t="str">
        <f t="shared" si="194"/>
        <v xml:space="preserve"> </v>
      </c>
      <c r="BX190" s="362" t="str">
        <f t="shared" si="195"/>
        <v xml:space="preserve"> </v>
      </c>
      <c r="BY190" s="362" t="str">
        <f t="shared" si="196"/>
        <v xml:space="preserve"> </v>
      </c>
      <c r="BZ190" s="362" t="str">
        <f t="shared" si="197"/>
        <v xml:space="preserve"> </v>
      </c>
      <c r="CA190" s="362" t="str">
        <f t="shared" si="198"/>
        <v xml:space="preserve"> </v>
      </c>
      <c r="CB190" s="363" t="str">
        <f t="shared" si="199"/>
        <v xml:space="preserve"> </v>
      </c>
      <c r="CC190" s="366" t="str">
        <f t="shared" si="200"/>
        <v xml:space="preserve"> </v>
      </c>
      <c r="CD190" s="367" t="str">
        <f t="shared" si="201"/>
        <v xml:space="preserve"> </v>
      </c>
      <c r="CE190" s="367" t="str">
        <f t="shared" si="202"/>
        <v xml:space="preserve"> </v>
      </c>
      <c r="CF190" s="367" t="str">
        <f t="shared" si="203"/>
        <v xml:space="preserve"> </v>
      </c>
      <c r="CG190" s="367" t="str">
        <f t="shared" si="204"/>
        <v xml:space="preserve"> </v>
      </c>
      <c r="CH190" s="367" t="str">
        <f t="shared" si="205"/>
        <v xml:space="preserve"> </v>
      </c>
      <c r="CI190" s="367" t="str">
        <f t="shared" si="206"/>
        <v xml:space="preserve"> </v>
      </c>
      <c r="CJ190" s="367" t="str">
        <f t="shared" si="207"/>
        <v xml:space="preserve"> </v>
      </c>
      <c r="CK190" s="368" t="str">
        <f t="shared" si="208"/>
        <v xml:space="preserve"> </v>
      </c>
      <c r="CL190" s="369" t="str">
        <f t="shared" si="209"/>
        <v xml:space="preserve"> </v>
      </c>
      <c r="CM190" s="370" t="str">
        <f t="shared" si="256"/>
        <v xml:space="preserve"> </v>
      </c>
      <c r="CN190" s="370" t="str">
        <f t="shared" si="257"/>
        <v xml:space="preserve"> </v>
      </c>
      <c r="CO190" s="370" t="str">
        <f t="shared" si="258"/>
        <v xml:space="preserve"> </v>
      </c>
      <c r="CP190" s="370" t="str">
        <f t="shared" si="259"/>
        <v xml:space="preserve"> </v>
      </c>
      <c r="CQ190" s="370" t="str">
        <f t="shared" si="260"/>
        <v xml:space="preserve"> </v>
      </c>
      <c r="CR190" s="370" t="str">
        <f t="shared" si="210"/>
        <v xml:space="preserve"> </v>
      </c>
      <c r="CS190" s="370" t="str">
        <f t="shared" si="211"/>
        <v xml:space="preserve"> </v>
      </c>
      <c r="CT190" s="370" t="str">
        <f t="shared" si="212"/>
        <v xml:space="preserve"> </v>
      </c>
      <c r="CU190" s="370" t="str">
        <f>IF($A190="N/A"," ",IF('Pricing Inputs'!$AR$23=TRUE,Inputs!$S$22,VLOOKUP($A190,CorrelationTable,2,FALSE)))</f>
        <v xml:space="preserve"> </v>
      </c>
      <c r="CV190" s="371" t="str">
        <f>IF($A190="N/A"," ",F190+G190+(D190*('Pricing Inputs'!X225)))</f>
        <v xml:space="preserve"> </v>
      </c>
      <c r="CW190" s="372" t="str">
        <f>IF($A190="N/A"," ",IF(PV=1,0,'Pricing Inputs'!Y225))</f>
        <v xml:space="preserve"> </v>
      </c>
      <c r="CX190" s="373" t="str">
        <f t="shared" si="213"/>
        <v xml:space="preserve"> </v>
      </c>
      <c r="CY190" s="417" t="str">
        <f>IF($A190="N/A"," ",(IF(MONTH(A190)&gt;=4,IF(MONTH(A190)&lt;=10,Inputs!$S$26,Inputs!$S$27),Inputs!$S$27))*$CX190)</f>
        <v xml:space="preserve"> </v>
      </c>
      <c r="CZ190" s="374" t="str">
        <f t="shared" si="261"/>
        <v xml:space="preserve"> </v>
      </c>
      <c r="DA190" s="446" t="str">
        <f t="shared" si="262"/>
        <v xml:space="preserve"> </v>
      </c>
      <c r="DB190" s="375" t="str">
        <f t="shared" si="263"/>
        <v xml:space="preserve"> </v>
      </c>
      <c r="DC190" s="375" t="str">
        <f t="shared" si="264"/>
        <v xml:space="preserve"> </v>
      </c>
      <c r="DD190" s="376" t="str">
        <f t="shared" si="265"/>
        <v xml:space="preserve"> </v>
      </c>
      <c r="DE190" s="377" t="str">
        <f t="shared" si="266"/>
        <v xml:space="preserve"> </v>
      </c>
      <c r="DF190" s="378" t="str">
        <f t="shared" si="267"/>
        <v xml:space="preserve"> </v>
      </c>
      <c r="DG190" s="379" t="str">
        <f t="shared" si="268"/>
        <v xml:space="preserve"> </v>
      </c>
      <c r="DH190" s="380" t="str">
        <f>IF($A190="N/A"," ",IF(Option=1,$D190*Inputs!$S$15*SUM(AS190:BA190),0))</f>
        <v xml:space="preserve"> </v>
      </c>
      <c r="DI190" s="381" t="str">
        <f>IF($A190="N/A"," ",IF(Option=1,$D190*Inputs!$S$16*SUM(AS190:BA190),0))</f>
        <v xml:space="preserve"> </v>
      </c>
      <c r="DJ190" s="463" t="str">
        <f t="shared" si="269"/>
        <v xml:space="preserve"> </v>
      </c>
      <c r="DK190" s="463" t="str">
        <f t="shared" si="270"/>
        <v xml:space="preserve"> </v>
      </c>
      <c r="DL190" s="463" t="str">
        <f t="shared" si="271"/>
        <v xml:space="preserve"> </v>
      </c>
      <c r="DM190" s="463" t="str">
        <f t="shared" si="272"/>
        <v xml:space="preserve"> </v>
      </c>
    </row>
    <row r="191" spans="1:117" x14ac:dyDescent="0.2">
      <c r="A191" s="343" t="str">
        <f>IF(A190="N/A","N/A",IF(EDATE(A190,1)&gt;Inputs!$S$5,"N/A",EDATE(A190,1)))</f>
        <v>N/A</v>
      </c>
      <c r="B191" s="344" t="str">
        <f t="shared" si="214"/>
        <v xml:space="preserve"> </v>
      </c>
      <c r="C191" s="345" t="str">
        <f t="shared" si="215"/>
        <v xml:space="preserve"> </v>
      </c>
      <c r="D191" s="346" t="str">
        <f t="shared" si="216"/>
        <v xml:space="preserve"> </v>
      </c>
      <c r="E191" s="347" t="str">
        <f t="shared" si="217"/>
        <v xml:space="preserve"> </v>
      </c>
      <c r="F191" s="348" t="str">
        <f t="shared" si="218"/>
        <v xml:space="preserve"> </v>
      </c>
      <c r="G191" s="348" t="str">
        <f>IF(A191="N/A"," ",Perstart/VLOOKUP(Dayrun,'Pricing Inputs'!$AQ$4:$AS$14,3)/(CY191/CX191))</f>
        <v xml:space="preserve"> </v>
      </c>
      <c r="H191" s="349" t="str">
        <f t="shared" si="219"/>
        <v xml:space="preserve"> </v>
      </c>
      <c r="I191" s="350" t="str">
        <f t="shared" si="220"/>
        <v xml:space="preserve"> </v>
      </c>
      <c r="J191" s="351" t="str">
        <f t="shared" si="221"/>
        <v xml:space="preserve"> </v>
      </c>
      <c r="K191" s="351" t="str">
        <f t="shared" si="222"/>
        <v xml:space="preserve"> </v>
      </c>
      <c r="L191" s="351" t="str">
        <f t="shared" si="223"/>
        <v xml:space="preserve"> </v>
      </c>
      <c r="M191" s="351" t="str">
        <f t="shared" si="224"/>
        <v xml:space="preserve"> </v>
      </c>
      <c r="N191" s="351" t="str">
        <f t="shared" si="225"/>
        <v xml:space="preserve"> </v>
      </c>
      <c r="O191" s="351" t="str">
        <f t="shared" si="226"/>
        <v xml:space="preserve"> </v>
      </c>
      <c r="P191" s="351" t="str">
        <f t="shared" si="227"/>
        <v xml:space="preserve"> </v>
      </c>
      <c r="Q191" s="352" t="str">
        <f t="shared" si="228"/>
        <v xml:space="preserve"> </v>
      </c>
      <c r="R191" s="353" t="str">
        <f t="shared" si="229"/>
        <v xml:space="preserve"> </v>
      </c>
      <c r="S191" s="347" t="str">
        <f t="shared" si="230"/>
        <v xml:space="preserve"> </v>
      </c>
      <c r="T191" s="347" t="str">
        <f t="shared" si="231"/>
        <v xml:space="preserve"> </v>
      </c>
      <c r="U191" s="347" t="str">
        <f t="shared" si="232"/>
        <v xml:space="preserve"> </v>
      </c>
      <c r="V191" s="347" t="str">
        <f t="shared" si="233"/>
        <v xml:space="preserve"> </v>
      </c>
      <c r="W191" s="347" t="str">
        <f t="shared" si="234"/>
        <v xml:space="preserve"> </v>
      </c>
      <c r="X191" s="347" t="str">
        <f t="shared" si="235"/>
        <v xml:space="preserve"> </v>
      </c>
      <c r="Y191" s="347" t="str">
        <f t="shared" si="236"/>
        <v xml:space="preserve"> </v>
      </c>
      <c r="Z191" s="354" t="str">
        <f t="shared" si="237"/>
        <v xml:space="preserve"> </v>
      </c>
      <c r="AA191" s="350" t="str">
        <f>IF($A191="N/A"," ",IF(Dayrun&gt;=3,(MAX(0,(_xll.xSPRDOPT(I191,($E191-'Pricing Inputs'!$X226*$D191),$CV191,0,($CN191+IF(Smile=TRUE,VLOOKUP(MAX(-5,$H191-I191),Volsmile,2),0)),$CT191,$CU191,($A191-DateToday)+15,ABS(Option-2),0)-R191))),0))</f>
        <v xml:space="preserve"> </v>
      </c>
      <c r="AB191" s="351" t="str">
        <f>IF($A191="N/A"," ",IF(Dayrun&gt;=6,MAX(0,(_xll.xSPRDOPT(J191,($E191-'Pricing Inputs'!$X226*$D191),$CV191,0,($CN191+IF(Smile=TRUE,VLOOKUP(MAX(-5,$H191-J191),Volsmile,2),0)),$CT191,$CU191,($A191-DateToday)+15,ABS(Option-2),0)-S191)),0))</f>
        <v xml:space="preserve"> </v>
      </c>
      <c r="AC191" s="351" t="str">
        <f>IF($A191="N/A"," ",IF(OR(Dayrun&lt;=2,Dayrun&gt;=9),IF(OffPeakEx=TRUE,MAX(0,(_xll.xSPRDOPT(K191,($E191-'Pricing Inputs'!$X226*$D191),$CV191,0,($CQ191+IF(Smile=TRUE,VLOOKUP(MAX(-5,$H191-K191),Volsmile,2),0)),$CT191,$CU191,($A191-DateToday)+15,ABS(Option-2),0)-T191)),0),0))</f>
        <v xml:space="preserve"> </v>
      </c>
      <c r="AD191" s="351" t="str">
        <f>IF($A191="N/A"," ",IF(OR(Dayrun=1,Dayrun=4,Dayrun=5,Dayrun=7,Dayrun=8,Dayrun=10,Dayrun=11),MAX(0,(_xll.xSPRDOPT(L191,($E191-'Pricing Inputs'!$X226*$D191),$CV191,0,($CQ191+IF(Smile=TRUE,VLOOKUP(MAX(-5,$H191-L191),Volsmile,2),0)),$CT191,$CU191,($A191-DateToday)+15,ABS(Option-2),0)-U191)),0))</f>
        <v xml:space="preserve"> </v>
      </c>
      <c r="AE191" s="351" t="str">
        <f>IF($A191="N/A"," ",IF(OR(Dayrun=1,Dayrun=7,Dayrun=8,Dayrun=10,Dayrun=11),MAX(0,(_xll.xSPRDOPT(M191,($E191-'Pricing Inputs'!$X226*$D191),$CV191,0,($CQ191+IF(Smile=TRUE,VLOOKUP(MAX(-5,$H191-M191),Volsmile,2),0)),$CT191,$CU191,($A191-DateToday)+15,ABS(Option-2),0)-V191)),0))</f>
        <v xml:space="preserve"> </v>
      </c>
      <c r="AF191" s="351" t="str">
        <f>IF($A191="N/A"," ",IF(OR(Dayrun&lt;=2,Dayrun&gt;=10),IF(OffPeakEx=TRUE,MAX(0,(_xll.xSPRDOPT(N191,($E191-'Pricing Inputs'!$X226*$D191),$CV191,0,($CQ191+IF(Smile=TRUE,VLOOKUP(MAX(-5,$H191-N191),Volsmile,2),0)),$CT191,$CU191,($A191-DateToday)+15,ABS(Option-2),0)-W191)),0),0))</f>
        <v xml:space="preserve"> </v>
      </c>
      <c r="AG191" s="351" t="str">
        <f>IF($A191="N/A"," ",IF(OR(Dayrun=1,Dayrun=5,Dayrun=8,Dayrun=11),MAX(0,(_xll.xSPRDOPT(O191,($E191-'Pricing Inputs'!$X226*$D191),$CV191,0,($CQ191+IF(Smile=TRUE,VLOOKUP(MAX(-5,$H191-O191),Volsmile,2),0)),$CT191,$CU191,($A191-DateToday)+15,ABS(Option-2),0)-X191)),0))</f>
        <v xml:space="preserve"> </v>
      </c>
      <c r="AH191" s="351" t="str">
        <f>IF($A191="N/A"," ",IF(OR(Dayrun=1,Dayrun=8,Dayrun=11),MAX(0,(_xll.xSPRDOPT(P191,($E191-'Pricing Inputs'!$X226*$D191),$CV191,0,($CQ191+IF(Smile=TRUE,VLOOKUP(MAX(-5,$H191-P191),Volsmile,2),0)),$CT191,$CU191,($A191-DateToday)+15,ABS(Option-2),0)-Y191)),0))</f>
        <v xml:space="preserve"> </v>
      </c>
      <c r="AI191" s="351" t="str">
        <f>IF($A191="N/A"," ",IF(OR(Dayrun&lt;=2,Dayrun&gt;=11),IF(OffPeakEx=TRUE,MAX(0,(_xll.xSPRDOPT(Q191,($E191-'Pricing Inputs'!$X226*$D191),$CV191,0,($CQ191+IF(Smile=TRUE,VLOOKUP(MAX(-5,$H191-Q191),Volsmile,2),0)),$CT191,$CU191,($A191-DateToday)+15,ABS(Option-2),0)-Z191)),0),0))</f>
        <v xml:space="preserve"> </v>
      </c>
      <c r="AJ191" s="355" t="str">
        <f t="shared" si="238"/>
        <v xml:space="preserve"> </v>
      </c>
      <c r="AK191" s="356" t="str">
        <f t="shared" si="239"/>
        <v xml:space="preserve"> </v>
      </c>
      <c r="AL191" s="356" t="str">
        <f t="shared" si="240"/>
        <v xml:space="preserve"> </v>
      </c>
      <c r="AM191" s="356" t="str">
        <f t="shared" si="241"/>
        <v xml:space="preserve"> </v>
      </c>
      <c r="AN191" s="356" t="str">
        <f t="shared" si="242"/>
        <v xml:space="preserve"> </v>
      </c>
      <c r="AO191" s="356" t="str">
        <f t="shared" si="243"/>
        <v xml:space="preserve"> </v>
      </c>
      <c r="AP191" s="356" t="str">
        <f t="shared" si="244"/>
        <v xml:space="preserve"> </v>
      </c>
      <c r="AQ191" s="356" t="str">
        <f t="shared" si="245"/>
        <v xml:space="preserve"> </v>
      </c>
      <c r="AR191" s="357" t="str">
        <f t="shared" si="246"/>
        <v xml:space="preserve"> </v>
      </c>
      <c r="AS191" s="364" t="str">
        <f t="shared" si="247"/>
        <v xml:space="preserve"> </v>
      </c>
      <c r="AT191" s="364" t="str">
        <f t="shared" si="248"/>
        <v xml:space="preserve"> </v>
      </c>
      <c r="AU191" s="364" t="str">
        <f t="shared" si="249"/>
        <v xml:space="preserve"> </v>
      </c>
      <c r="AV191" s="364" t="str">
        <f t="shared" si="250"/>
        <v xml:space="preserve"> </v>
      </c>
      <c r="AW191" s="364" t="str">
        <f t="shared" si="251"/>
        <v xml:space="preserve"> </v>
      </c>
      <c r="AX191" s="364" t="str">
        <f t="shared" si="252"/>
        <v xml:space="preserve"> </v>
      </c>
      <c r="AY191" s="364" t="str">
        <f t="shared" si="253"/>
        <v xml:space="preserve"> </v>
      </c>
      <c r="AZ191" s="364" t="str">
        <f t="shared" si="254"/>
        <v xml:space="preserve"> </v>
      </c>
      <c r="BA191" s="365" t="str">
        <f t="shared" si="255"/>
        <v xml:space="preserve"> </v>
      </c>
      <c r="BB191" s="461" t="str">
        <f>IF($A191="N/A"," ",IF(Dayrun&gt;=3,(MAX(0,(_xll.xSPRDOPT(I191,($E191-'Pricing Inputs'!$X226*$D191),$CV191,0,($CN191+IF(Smile=TRUE,VLOOKUP(MAX(-5,$H191-I191),Volsmile,2),0)),$CT191,$CU191,($A191-DateToday)+15,ABS(Option-2),1)*DE191*8))),0))</f>
        <v xml:space="preserve"> </v>
      </c>
      <c r="BC191" s="460" t="str">
        <f>IF($A191="N/A"," ",IF(Dayrun&gt;=6,MAX(0,(_xll.xSPRDOPT(J191,($E191-'Pricing Inputs'!$X226*$D191),$CV191,0,($CN191+IF(Smile=TRUE,VLOOKUP(MAX(-5,$H191-J191),Volsmile,2),0)),$CT191,$CU191,($A191-DateToday)+15,ABS(Option-2),1)*DE191*8)),0))</f>
        <v xml:space="preserve"> </v>
      </c>
      <c r="BD191" s="460" t="str">
        <f>IF($A191="N/A"," ",IF(OR(Dayrun&lt;=2,Dayrun&gt;=9),IF(OffPeakEx=TRUE,MAX(0,(_xll.xSPRDOPT(K191,($E191-'Pricing Inputs'!$X226*$D191),$CV191,0,($CQ191+IF(Smile=TRUE,VLOOKUP(MAX(-5,$H191-K191),Volsmile,2),0)),$CT191,$CU191,($A191-DateToday)+15,ABS(Option-2),1)*DE191*8)),0),0))</f>
        <v xml:space="preserve"> </v>
      </c>
      <c r="BE191" s="460" t="str">
        <f>IF($A191="N/A"," ",IF(OR(Dayrun=1,Dayrun=4,Dayrun=5,Dayrun=7,Dayrun=8,Dayrun=10,Dayrun=11),MAX(0,(_xll.xSPRDOPT(L191,($E191-'Pricing Inputs'!$X226*$D191),$CV191,0,($CQ191+IF(Smile=TRUE,VLOOKUP(MAX(-5,$H191-L191),Volsmile,2),0)),$CT191,$CU191,($A191-DateToday)+15,ABS(Option-2),1)*DF191*8)),0))</f>
        <v xml:space="preserve"> </v>
      </c>
      <c r="BF191" s="460" t="str">
        <f>IF($A191="N/A"," ",IF(OR(Dayrun=1,Dayrun=7,Dayrun=8,Dayrun=10,Dayrun=11),MAX(0,(_xll.xSPRDOPT(M191,($E191-'Pricing Inputs'!$X226*$D191),$CV191,0,($CQ191+IF(Smile=TRUE,VLOOKUP(MAX(-5,$H191-M191),Volsmile,2),0)),$CT191,$CU191,($A191-DateToday)+15,ABS(Option-2),1)*DF191*8)),0))</f>
        <v xml:space="preserve"> </v>
      </c>
      <c r="BG191" s="460" t="str">
        <f>IF($A191="N/A"," ",IF(OR(Dayrun&lt;=2,Dayrun&gt;=10),IF(OffPeakEx=TRUE,MAX(0,(_xll.xSPRDOPT(N191,($E191-'Pricing Inputs'!$X226*$D191),$CV191,0,($CQ191+IF(Smile=TRUE,VLOOKUP(MAX(-5,$H191-N191),Volsmile,2),0)),$CT191,$CU191,($A191-DateToday)+15,ABS(Option-2),1)*DF191*8)),0),0))</f>
        <v xml:space="preserve"> </v>
      </c>
      <c r="BH191" s="460" t="str">
        <f>IF($A191="N/A"," ",IF(OR(Dayrun=1,Dayrun=5,Dayrun=8,Dayrun=11),MAX(0,(_xll.xSPRDOPT(O191,($E191-'Pricing Inputs'!$X226*$D191),$CV191,0,($CQ191+IF(Smile=TRUE,VLOOKUP(MAX(-5,$H191-O191),Volsmile,2),0)),$CT191,$CU191,($A191-DateToday)+15,ABS(Option-2),1)*DG191*8)),0))</f>
        <v xml:space="preserve"> </v>
      </c>
      <c r="BI191" s="460" t="str">
        <f>IF($A191="N/A"," ",IF(OR(Dayrun=1,Dayrun=8,Dayrun=11),MAX(0,(_xll.xSPRDOPT(P191,($E191-'Pricing Inputs'!$X226*$D191),$CV191,0,($CQ191+IF(Smile=TRUE,VLOOKUP(MAX(-5,$H191-P191),Volsmile,2),0)),$CT191,$CU191,($A191-DateToday)+15,ABS(Option-2),1)*DG191*8)),0))</f>
        <v xml:space="preserve"> </v>
      </c>
      <c r="BJ191" s="462" t="str">
        <f>IF($A191="N/A"," ",IF(OR(Dayrun&lt;=2,Dayrun&gt;=11),IF(OffPeakEx=TRUE,MAX(0,(_xll.xSPRDOPT(Q191,($E191-'Pricing Inputs'!$X226*$D191),$CV191,0,($CQ191+IF(Smile=TRUE,VLOOKUP(MAX(-5,$H191-Q191),Volsmile,2),0)),$CT191,$CU191,($A191-DateToday)+15,ABS(Option-2),1)*DG191*8)),0),0))</f>
        <v xml:space="preserve"> </v>
      </c>
      <c r="BK191" s="358" t="str">
        <f t="shared" si="182"/>
        <v xml:space="preserve"> </v>
      </c>
      <c r="BL191" s="359" t="str">
        <f t="shared" si="183"/>
        <v xml:space="preserve"> </v>
      </c>
      <c r="BM191" s="359" t="str">
        <f t="shared" si="184"/>
        <v xml:space="preserve"> </v>
      </c>
      <c r="BN191" s="359" t="str">
        <f t="shared" si="185"/>
        <v xml:space="preserve"> </v>
      </c>
      <c r="BO191" s="359" t="str">
        <f t="shared" si="186"/>
        <v xml:space="preserve"> </v>
      </c>
      <c r="BP191" s="359" t="str">
        <f t="shared" si="187"/>
        <v xml:space="preserve"> </v>
      </c>
      <c r="BQ191" s="359" t="str">
        <f t="shared" si="188"/>
        <v xml:space="preserve"> </v>
      </c>
      <c r="BR191" s="359" t="str">
        <f t="shared" si="189"/>
        <v xml:space="preserve"> </v>
      </c>
      <c r="BS191" s="360" t="str">
        <f t="shared" si="190"/>
        <v xml:space="preserve"> </v>
      </c>
      <c r="BT191" s="361" t="str">
        <f t="shared" si="191"/>
        <v xml:space="preserve"> </v>
      </c>
      <c r="BU191" s="362" t="str">
        <f t="shared" si="192"/>
        <v xml:space="preserve"> </v>
      </c>
      <c r="BV191" s="362" t="str">
        <f t="shared" si="193"/>
        <v xml:space="preserve"> </v>
      </c>
      <c r="BW191" s="362" t="str">
        <f t="shared" si="194"/>
        <v xml:space="preserve"> </v>
      </c>
      <c r="BX191" s="362" t="str">
        <f t="shared" si="195"/>
        <v xml:space="preserve"> </v>
      </c>
      <c r="BY191" s="362" t="str">
        <f t="shared" si="196"/>
        <v xml:space="preserve"> </v>
      </c>
      <c r="BZ191" s="362" t="str">
        <f t="shared" si="197"/>
        <v xml:space="preserve"> </v>
      </c>
      <c r="CA191" s="362" t="str">
        <f t="shared" si="198"/>
        <v xml:space="preserve"> </v>
      </c>
      <c r="CB191" s="363" t="str">
        <f t="shared" si="199"/>
        <v xml:space="preserve"> </v>
      </c>
      <c r="CC191" s="366" t="str">
        <f t="shared" si="200"/>
        <v xml:space="preserve"> </v>
      </c>
      <c r="CD191" s="367" t="str">
        <f t="shared" si="201"/>
        <v xml:space="preserve"> </v>
      </c>
      <c r="CE191" s="367" t="str">
        <f t="shared" si="202"/>
        <v xml:space="preserve"> </v>
      </c>
      <c r="CF191" s="367" t="str">
        <f t="shared" si="203"/>
        <v xml:space="preserve"> </v>
      </c>
      <c r="CG191" s="367" t="str">
        <f t="shared" si="204"/>
        <v xml:space="preserve"> </v>
      </c>
      <c r="CH191" s="367" t="str">
        <f t="shared" si="205"/>
        <v xml:space="preserve"> </v>
      </c>
      <c r="CI191" s="367" t="str">
        <f t="shared" si="206"/>
        <v xml:space="preserve"> </v>
      </c>
      <c r="CJ191" s="367" t="str">
        <f t="shared" si="207"/>
        <v xml:space="preserve"> </v>
      </c>
      <c r="CK191" s="368" t="str">
        <f t="shared" si="208"/>
        <v xml:space="preserve"> </v>
      </c>
      <c r="CL191" s="369" t="str">
        <f t="shared" si="209"/>
        <v xml:space="preserve"> </v>
      </c>
      <c r="CM191" s="370" t="str">
        <f t="shared" si="256"/>
        <v xml:space="preserve"> </v>
      </c>
      <c r="CN191" s="370" t="str">
        <f t="shared" si="257"/>
        <v xml:space="preserve"> </v>
      </c>
      <c r="CO191" s="370" t="str">
        <f t="shared" si="258"/>
        <v xml:space="preserve"> </v>
      </c>
      <c r="CP191" s="370" t="str">
        <f t="shared" si="259"/>
        <v xml:space="preserve"> </v>
      </c>
      <c r="CQ191" s="370" t="str">
        <f t="shared" si="260"/>
        <v xml:space="preserve"> </v>
      </c>
      <c r="CR191" s="370" t="str">
        <f t="shared" si="210"/>
        <v xml:space="preserve"> </v>
      </c>
      <c r="CS191" s="370" t="str">
        <f t="shared" si="211"/>
        <v xml:space="preserve"> </v>
      </c>
      <c r="CT191" s="370" t="str">
        <f t="shared" si="212"/>
        <v xml:space="preserve"> </v>
      </c>
      <c r="CU191" s="370" t="str">
        <f>IF($A191="N/A"," ",IF('Pricing Inputs'!$AR$23=TRUE,Inputs!$S$22,VLOOKUP($A191,CorrelationTable,2,FALSE)))</f>
        <v xml:space="preserve"> </v>
      </c>
      <c r="CV191" s="371" t="str">
        <f>IF($A191="N/A"," ",F191+G191+(D191*('Pricing Inputs'!X226)))</f>
        <v xml:space="preserve"> </v>
      </c>
      <c r="CW191" s="372" t="str">
        <f>IF($A191="N/A"," ",IF(PV=1,0,'Pricing Inputs'!Y226))</f>
        <v xml:space="preserve"> </v>
      </c>
      <c r="CX191" s="373" t="str">
        <f t="shared" si="213"/>
        <v xml:space="preserve"> </v>
      </c>
      <c r="CY191" s="417" t="str">
        <f>IF($A191="N/A"," ",(IF(MONTH(A191)&gt;=4,IF(MONTH(A191)&lt;=10,Inputs!$S$26,Inputs!$S$27),Inputs!$S$27))*$CX191)</f>
        <v xml:space="preserve"> </v>
      </c>
      <c r="CZ191" s="374" t="str">
        <f t="shared" si="261"/>
        <v xml:space="preserve"> </v>
      </c>
      <c r="DA191" s="446" t="str">
        <f t="shared" si="262"/>
        <v xml:space="preserve"> </v>
      </c>
      <c r="DB191" s="375" t="str">
        <f t="shared" si="263"/>
        <v xml:space="preserve"> </v>
      </c>
      <c r="DC191" s="375" t="str">
        <f t="shared" si="264"/>
        <v xml:space="preserve"> </v>
      </c>
      <c r="DD191" s="376" t="str">
        <f t="shared" si="265"/>
        <v xml:space="preserve"> </v>
      </c>
      <c r="DE191" s="377" t="str">
        <f t="shared" si="266"/>
        <v xml:space="preserve"> </v>
      </c>
      <c r="DF191" s="378" t="str">
        <f t="shared" si="267"/>
        <v xml:space="preserve"> </v>
      </c>
      <c r="DG191" s="379" t="str">
        <f t="shared" si="268"/>
        <v xml:space="preserve"> </v>
      </c>
      <c r="DH191" s="380" t="str">
        <f>IF($A191="N/A"," ",IF(Option=1,$D191*Inputs!$S$15*SUM(AS191:BA191),0))</f>
        <v xml:space="preserve"> </v>
      </c>
      <c r="DI191" s="381" t="str">
        <f>IF($A191="N/A"," ",IF(Option=1,$D191*Inputs!$S$16*SUM(AS191:BA191),0))</f>
        <v xml:space="preserve"> </v>
      </c>
      <c r="DJ191" s="463" t="str">
        <f t="shared" si="269"/>
        <v xml:space="preserve"> </v>
      </c>
      <c r="DK191" s="463" t="str">
        <f t="shared" si="270"/>
        <v xml:space="preserve"> </v>
      </c>
      <c r="DL191" s="463" t="str">
        <f t="shared" si="271"/>
        <v xml:space="preserve"> </v>
      </c>
      <c r="DM191" s="463" t="str">
        <f t="shared" si="272"/>
        <v xml:space="preserve"> </v>
      </c>
    </row>
    <row r="192" spans="1:117" x14ac:dyDescent="0.2">
      <c r="A192" s="343" t="str">
        <f>IF(A191="N/A","N/A",IF(EDATE(A191,1)&gt;Inputs!$S$5,"N/A",EDATE(A191,1)))</f>
        <v>N/A</v>
      </c>
      <c r="B192" s="344" t="str">
        <f t="shared" si="214"/>
        <v xml:space="preserve"> </v>
      </c>
      <c r="C192" s="345" t="str">
        <f t="shared" si="215"/>
        <v xml:space="preserve"> </v>
      </c>
      <c r="D192" s="346" t="str">
        <f t="shared" si="216"/>
        <v xml:space="preserve"> </v>
      </c>
      <c r="E192" s="347" t="str">
        <f t="shared" si="217"/>
        <v xml:space="preserve"> </v>
      </c>
      <c r="F192" s="348" t="str">
        <f t="shared" si="218"/>
        <v xml:space="preserve"> </v>
      </c>
      <c r="G192" s="348" t="str">
        <f>IF(A192="N/A"," ",Perstart/VLOOKUP(Dayrun,'Pricing Inputs'!$AQ$4:$AS$14,3)/(CY192/CX192))</f>
        <v xml:space="preserve"> </v>
      </c>
      <c r="H192" s="349" t="str">
        <f t="shared" si="219"/>
        <v xml:space="preserve"> </v>
      </c>
      <c r="I192" s="350" t="str">
        <f t="shared" si="220"/>
        <v xml:space="preserve"> </v>
      </c>
      <c r="J192" s="351" t="str">
        <f t="shared" si="221"/>
        <v xml:space="preserve"> </v>
      </c>
      <c r="K192" s="351" t="str">
        <f t="shared" si="222"/>
        <v xml:space="preserve"> </v>
      </c>
      <c r="L192" s="351" t="str">
        <f t="shared" si="223"/>
        <v xml:space="preserve"> </v>
      </c>
      <c r="M192" s="351" t="str">
        <f t="shared" si="224"/>
        <v xml:space="preserve"> </v>
      </c>
      <c r="N192" s="351" t="str">
        <f t="shared" si="225"/>
        <v xml:space="preserve"> </v>
      </c>
      <c r="O192" s="351" t="str">
        <f t="shared" si="226"/>
        <v xml:space="preserve"> </v>
      </c>
      <c r="P192" s="351" t="str">
        <f t="shared" si="227"/>
        <v xml:space="preserve"> </v>
      </c>
      <c r="Q192" s="352" t="str">
        <f t="shared" si="228"/>
        <v xml:space="preserve"> </v>
      </c>
      <c r="R192" s="353" t="str">
        <f t="shared" si="229"/>
        <v xml:space="preserve"> </v>
      </c>
      <c r="S192" s="347" t="str">
        <f t="shared" si="230"/>
        <v xml:space="preserve"> </v>
      </c>
      <c r="T192" s="347" t="str">
        <f t="shared" si="231"/>
        <v xml:space="preserve"> </v>
      </c>
      <c r="U192" s="347" t="str">
        <f t="shared" si="232"/>
        <v xml:space="preserve"> </v>
      </c>
      <c r="V192" s="347" t="str">
        <f t="shared" si="233"/>
        <v xml:space="preserve"> </v>
      </c>
      <c r="W192" s="347" t="str">
        <f t="shared" si="234"/>
        <v xml:space="preserve"> </v>
      </c>
      <c r="X192" s="347" t="str">
        <f t="shared" si="235"/>
        <v xml:space="preserve"> </v>
      </c>
      <c r="Y192" s="347" t="str">
        <f t="shared" si="236"/>
        <v xml:space="preserve"> </v>
      </c>
      <c r="Z192" s="354" t="str">
        <f t="shared" si="237"/>
        <v xml:space="preserve"> </v>
      </c>
      <c r="AA192" s="350" t="str">
        <f>IF($A192="N/A"," ",IF(Dayrun&gt;=3,(MAX(0,(_xll.xSPRDOPT(I192,($E192-'Pricing Inputs'!$X227*$D192),$CV192,0,($CN192+IF(Smile=TRUE,VLOOKUP(MAX(-5,$H192-I192),Volsmile,2),0)),$CT192,$CU192,($A192-DateToday)+15,ABS(Option-2),0)-R192))),0))</f>
        <v xml:space="preserve"> </v>
      </c>
      <c r="AB192" s="351" t="str">
        <f>IF($A192="N/A"," ",IF(Dayrun&gt;=6,MAX(0,(_xll.xSPRDOPT(J192,($E192-'Pricing Inputs'!$X227*$D192),$CV192,0,($CN192+IF(Smile=TRUE,VLOOKUP(MAX(-5,$H192-J192),Volsmile,2),0)),$CT192,$CU192,($A192-DateToday)+15,ABS(Option-2),0)-S192)),0))</f>
        <v xml:space="preserve"> </v>
      </c>
      <c r="AC192" s="351" t="str">
        <f>IF($A192="N/A"," ",IF(OR(Dayrun&lt;=2,Dayrun&gt;=9),IF(OffPeakEx=TRUE,MAX(0,(_xll.xSPRDOPT(K192,($E192-'Pricing Inputs'!$X227*$D192),$CV192,0,($CQ192+IF(Smile=TRUE,VLOOKUP(MAX(-5,$H192-K192),Volsmile,2),0)),$CT192,$CU192,($A192-DateToday)+15,ABS(Option-2),0)-T192)),0),0))</f>
        <v xml:space="preserve"> </v>
      </c>
      <c r="AD192" s="351" t="str">
        <f>IF($A192="N/A"," ",IF(OR(Dayrun=1,Dayrun=4,Dayrun=5,Dayrun=7,Dayrun=8,Dayrun=10,Dayrun=11),MAX(0,(_xll.xSPRDOPT(L192,($E192-'Pricing Inputs'!$X227*$D192),$CV192,0,($CQ192+IF(Smile=TRUE,VLOOKUP(MAX(-5,$H192-L192),Volsmile,2),0)),$CT192,$CU192,($A192-DateToday)+15,ABS(Option-2),0)-U192)),0))</f>
        <v xml:space="preserve"> </v>
      </c>
      <c r="AE192" s="351" t="str">
        <f>IF($A192="N/A"," ",IF(OR(Dayrun=1,Dayrun=7,Dayrun=8,Dayrun=10,Dayrun=11),MAX(0,(_xll.xSPRDOPT(M192,($E192-'Pricing Inputs'!$X227*$D192),$CV192,0,($CQ192+IF(Smile=TRUE,VLOOKUP(MAX(-5,$H192-M192),Volsmile,2),0)),$CT192,$CU192,($A192-DateToday)+15,ABS(Option-2),0)-V192)),0))</f>
        <v xml:space="preserve"> </v>
      </c>
      <c r="AF192" s="351" t="str">
        <f>IF($A192="N/A"," ",IF(OR(Dayrun&lt;=2,Dayrun&gt;=10),IF(OffPeakEx=TRUE,MAX(0,(_xll.xSPRDOPT(N192,($E192-'Pricing Inputs'!$X227*$D192),$CV192,0,($CQ192+IF(Smile=TRUE,VLOOKUP(MAX(-5,$H192-N192),Volsmile,2),0)),$CT192,$CU192,($A192-DateToday)+15,ABS(Option-2),0)-W192)),0),0))</f>
        <v xml:space="preserve"> </v>
      </c>
      <c r="AG192" s="351" t="str">
        <f>IF($A192="N/A"," ",IF(OR(Dayrun=1,Dayrun=5,Dayrun=8,Dayrun=11),MAX(0,(_xll.xSPRDOPT(O192,($E192-'Pricing Inputs'!$X227*$D192),$CV192,0,($CQ192+IF(Smile=TRUE,VLOOKUP(MAX(-5,$H192-O192),Volsmile,2),0)),$CT192,$CU192,($A192-DateToday)+15,ABS(Option-2),0)-X192)),0))</f>
        <v xml:space="preserve"> </v>
      </c>
      <c r="AH192" s="351" t="str">
        <f>IF($A192="N/A"," ",IF(OR(Dayrun=1,Dayrun=8,Dayrun=11),MAX(0,(_xll.xSPRDOPT(P192,($E192-'Pricing Inputs'!$X227*$D192),$CV192,0,($CQ192+IF(Smile=TRUE,VLOOKUP(MAX(-5,$H192-P192),Volsmile,2),0)),$CT192,$CU192,($A192-DateToday)+15,ABS(Option-2),0)-Y192)),0))</f>
        <v xml:space="preserve"> </v>
      </c>
      <c r="AI192" s="351" t="str">
        <f>IF($A192="N/A"," ",IF(OR(Dayrun&lt;=2,Dayrun&gt;=11),IF(OffPeakEx=TRUE,MAX(0,(_xll.xSPRDOPT(Q192,($E192-'Pricing Inputs'!$X227*$D192),$CV192,0,($CQ192+IF(Smile=TRUE,VLOOKUP(MAX(-5,$H192-Q192),Volsmile,2),0)),$CT192,$CU192,($A192-DateToday)+15,ABS(Option-2),0)-Z192)),0),0))</f>
        <v xml:space="preserve"> </v>
      </c>
      <c r="AJ192" s="355" t="str">
        <f t="shared" si="238"/>
        <v xml:space="preserve"> </v>
      </c>
      <c r="AK192" s="356" t="str">
        <f t="shared" si="239"/>
        <v xml:space="preserve"> </v>
      </c>
      <c r="AL192" s="356" t="str">
        <f t="shared" si="240"/>
        <v xml:space="preserve"> </v>
      </c>
      <c r="AM192" s="356" t="str">
        <f t="shared" si="241"/>
        <v xml:space="preserve"> </v>
      </c>
      <c r="AN192" s="356" t="str">
        <f t="shared" si="242"/>
        <v xml:space="preserve"> </v>
      </c>
      <c r="AO192" s="356" t="str">
        <f t="shared" si="243"/>
        <v xml:space="preserve"> </v>
      </c>
      <c r="AP192" s="356" t="str">
        <f t="shared" si="244"/>
        <v xml:space="preserve"> </v>
      </c>
      <c r="AQ192" s="356" t="str">
        <f t="shared" si="245"/>
        <v xml:space="preserve"> </v>
      </c>
      <c r="AR192" s="357" t="str">
        <f t="shared" si="246"/>
        <v xml:space="preserve"> </v>
      </c>
      <c r="AS192" s="364" t="str">
        <f t="shared" si="247"/>
        <v xml:space="preserve"> </v>
      </c>
      <c r="AT192" s="364" t="str">
        <f t="shared" si="248"/>
        <v xml:space="preserve"> </v>
      </c>
      <c r="AU192" s="364" t="str">
        <f t="shared" si="249"/>
        <v xml:space="preserve"> </v>
      </c>
      <c r="AV192" s="364" t="str">
        <f t="shared" si="250"/>
        <v xml:space="preserve"> </v>
      </c>
      <c r="AW192" s="364" t="str">
        <f t="shared" si="251"/>
        <v xml:space="preserve"> </v>
      </c>
      <c r="AX192" s="364" t="str">
        <f t="shared" si="252"/>
        <v xml:space="preserve"> </v>
      </c>
      <c r="AY192" s="364" t="str">
        <f t="shared" si="253"/>
        <v xml:space="preserve"> </v>
      </c>
      <c r="AZ192" s="364" t="str">
        <f t="shared" si="254"/>
        <v xml:space="preserve"> </v>
      </c>
      <c r="BA192" s="365" t="str">
        <f t="shared" si="255"/>
        <v xml:space="preserve"> </v>
      </c>
      <c r="BB192" s="461" t="str">
        <f>IF($A192="N/A"," ",IF(Dayrun&gt;=3,(MAX(0,(_xll.xSPRDOPT(I192,($E192-'Pricing Inputs'!$X227*$D192),$CV192,0,($CN192+IF(Smile=TRUE,VLOOKUP(MAX(-5,$H192-I192),Volsmile,2),0)),$CT192,$CU192,($A192-DateToday)+15,ABS(Option-2),1)*DE192*8))),0))</f>
        <v xml:space="preserve"> </v>
      </c>
      <c r="BC192" s="460" t="str">
        <f>IF($A192="N/A"," ",IF(Dayrun&gt;=6,MAX(0,(_xll.xSPRDOPT(J192,($E192-'Pricing Inputs'!$X227*$D192),$CV192,0,($CN192+IF(Smile=TRUE,VLOOKUP(MAX(-5,$H192-J192),Volsmile,2),0)),$CT192,$CU192,($A192-DateToday)+15,ABS(Option-2),1)*DE192*8)),0))</f>
        <v xml:space="preserve"> </v>
      </c>
      <c r="BD192" s="460" t="str">
        <f>IF($A192="N/A"," ",IF(OR(Dayrun&lt;=2,Dayrun&gt;=9),IF(OffPeakEx=TRUE,MAX(0,(_xll.xSPRDOPT(K192,($E192-'Pricing Inputs'!$X227*$D192),$CV192,0,($CQ192+IF(Smile=TRUE,VLOOKUP(MAX(-5,$H192-K192),Volsmile,2),0)),$CT192,$CU192,($A192-DateToday)+15,ABS(Option-2),1)*DE192*8)),0),0))</f>
        <v xml:space="preserve"> </v>
      </c>
      <c r="BE192" s="460" t="str">
        <f>IF($A192="N/A"," ",IF(OR(Dayrun=1,Dayrun=4,Dayrun=5,Dayrun=7,Dayrun=8,Dayrun=10,Dayrun=11),MAX(0,(_xll.xSPRDOPT(L192,($E192-'Pricing Inputs'!$X227*$D192),$CV192,0,($CQ192+IF(Smile=TRUE,VLOOKUP(MAX(-5,$H192-L192),Volsmile,2),0)),$CT192,$CU192,($A192-DateToday)+15,ABS(Option-2),1)*DF192*8)),0))</f>
        <v xml:space="preserve"> </v>
      </c>
      <c r="BF192" s="460" t="str">
        <f>IF($A192="N/A"," ",IF(OR(Dayrun=1,Dayrun=7,Dayrun=8,Dayrun=10,Dayrun=11),MAX(0,(_xll.xSPRDOPT(M192,($E192-'Pricing Inputs'!$X227*$D192),$CV192,0,($CQ192+IF(Smile=TRUE,VLOOKUP(MAX(-5,$H192-M192),Volsmile,2),0)),$CT192,$CU192,($A192-DateToday)+15,ABS(Option-2),1)*DF192*8)),0))</f>
        <v xml:space="preserve"> </v>
      </c>
      <c r="BG192" s="460" t="str">
        <f>IF($A192="N/A"," ",IF(OR(Dayrun&lt;=2,Dayrun&gt;=10),IF(OffPeakEx=TRUE,MAX(0,(_xll.xSPRDOPT(N192,($E192-'Pricing Inputs'!$X227*$D192),$CV192,0,($CQ192+IF(Smile=TRUE,VLOOKUP(MAX(-5,$H192-N192),Volsmile,2),0)),$CT192,$CU192,($A192-DateToday)+15,ABS(Option-2),1)*DF192*8)),0),0))</f>
        <v xml:space="preserve"> </v>
      </c>
      <c r="BH192" s="460" t="str">
        <f>IF($A192="N/A"," ",IF(OR(Dayrun=1,Dayrun=5,Dayrun=8,Dayrun=11),MAX(0,(_xll.xSPRDOPT(O192,($E192-'Pricing Inputs'!$X227*$D192),$CV192,0,($CQ192+IF(Smile=TRUE,VLOOKUP(MAX(-5,$H192-O192),Volsmile,2),0)),$CT192,$CU192,($A192-DateToday)+15,ABS(Option-2),1)*DG192*8)),0))</f>
        <v xml:space="preserve"> </v>
      </c>
      <c r="BI192" s="460" t="str">
        <f>IF($A192="N/A"," ",IF(OR(Dayrun=1,Dayrun=8,Dayrun=11),MAX(0,(_xll.xSPRDOPT(P192,($E192-'Pricing Inputs'!$X227*$D192),$CV192,0,($CQ192+IF(Smile=TRUE,VLOOKUP(MAX(-5,$H192-P192),Volsmile,2),0)),$CT192,$CU192,($A192-DateToday)+15,ABS(Option-2),1)*DG192*8)),0))</f>
        <v xml:space="preserve"> </v>
      </c>
      <c r="BJ192" s="462" t="str">
        <f>IF($A192="N/A"," ",IF(OR(Dayrun&lt;=2,Dayrun&gt;=11),IF(OffPeakEx=TRUE,MAX(0,(_xll.xSPRDOPT(Q192,($E192-'Pricing Inputs'!$X227*$D192),$CV192,0,($CQ192+IF(Smile=TRUE,VLOOKUP(MAX(-5,$H192-Q192),Volsmile,2),0)),$CT192,$CU192,($A192-DateToday)+15,ABS(Option-2),1)*DG192*8)),0),0))</f>
        <v xml:space="preserve"> </v>
      </c>
      <c r="BK192" s="358" t="str">
        <f t="shared" si="182"/>
        <v xml:space="preserve"> </v>
      </c>
      <c r="BL192" s="359" t="str">
        <f t="shared" si="183"/>
        <v xml:space="preserve"> </v>
      </c>
      <c r="BM192" s="359" t="str">
        <f t="shared" si="184"/>
        <v xml:space="preserve"> </v>
      </c>
      <c r="BN192" s="359" t="str">
        <f t="shared" si="185"/>
        <v xml:space="preserve"> </v>
      </c>
      <c r="BO192" s="359" t="str">
        <f t="shared" si="186"/>
        <v xml:space="preserve"> </v>
      </c>
      <c r="BP192" s="359" t="str">
        <f t="shared" si="187"/>
        <v xml:space="preserve"> </v>
      </c>
      <c r="BQ192" s="359" t="str">
        <f t="shared" si="188"/>
        <v xml:space="preserve"> </v>
      </c>
      <c r="BR192" s="359" t="str">
        <f t="shared" si="189"/>
        <v xml:space="preserve"> </v>
      </c>
      <c r="BS192" s="360" t="str">
        <f t="shared" si="190"/>
        <v xml:space="preserve"> </v>
      </c>
      <c r="BT192" s="361" t="str">
        <f t="shared" si="191"/>
        <v xml:space="preserve"> </v>
      </c>
      <c r="BU192" s="362" t="str">
        <f t="shared" si="192"/>
        <v xml:space="preserve"> </v>
      </c>
      <c r="BV192" s="362" t="str">
        <f t="shared" si="193"/>
        <v xml:space="preserve"> </v>
      </c>
      <c r="BW192" s="362" t="str">
        <f t="shared" si="194"/>
        <v xml:space="preserve"> </v>
      </c>
      <c r="BX192" s="362" t="str">
        <f t="shared" si="195"/>
        <v xml:space="preserve"> </v>
      </c>
      <c r="BY192" s="362" t="str">
        <f t="shared" si="196"/>
        <v xml:space="preserve"> </v>
      </c>
      <c r="BZ192" s="362" t="str">
        <f t="shared" si="197"/>
        <v xml:space="preserve"> </v>
      </c>
      <c r="CA192" s="362" t="str">
        <f t="shared" si="198"/>
        <v xml:space="preserve"> </v>
      </c>
      <c r="CB192" s="363" t="str">
        <f t="shared" si="199"/>
        <v xml:space="preserve"> </v>
      </c>
      <c r="CC192" s="366" t="str">
        <f t="shared" si="200"/>
        <v xml:space="preserve"> </v>
      </c>
      <c r="CD192" s="367" t="str">
        <f t="shared" si="201"/>
        <v xml:space="preserve"> </v>
      </c>
      <c r="CE192" s="367" t="str">
        <f t="shared" si="202"/>
        <v xml:space="preserve"> </v>
      </c>
      <c r="CF192" s="367" t="str">
        <f t="shared" si="203"/>
        <v xml:space="preserve"> </v>
      </c>
      <c r="CG192" s="367" t="str">
        <f t="shared" si="204"/>
        <v xml:space="preserve"> </v>
      </c>
      <c r="CH192" s="367" t="str">
        <f t="shared" si="205"/>
        <v xml:space="preserve"> </v>
      </c>
      <c r="CI192" s="367" t="str">
        <f t="shared" si="206"/>
        <v xml:space="preserve"> </v>
      </c>
      <c r="CJ192" s="367" t="str">
        <f t="shared" si="207"/>
        <v xml:space="preserve"> </v>
      </c>
      <c r="CK192" s="368" t="str">
        <f t="shared" si="208"/>
        <v xml:space="preserve"> </v>
      </c>
      <c r="CL192" s="369" t="str">
        <f t="shared" si="209"/>
        <v xml:space="preserve"> </v>
      </c>
      <c r="CM192" s="370" t="str">
        <f t="shared" si="256"/>
        <v xml:space="preserve"> </v>
      </c>
      <c r="CN192" s="370" t="str">
        <f t="shared" si="257"/>
        <v xml:space="preserve"> </v>
      </c>
      <c r="CO192" s="370" t="str">
        <f t="shared" si="258"/>
        <v xml:space="preserve"> </v>
      </c>
      <c r="CP192" s="370" t="str">
        <f t="shared" si="259"/>
        <v xml:space="preserve"> </v>
      </c>
      <c r="CQ192" s="370" t="str">
        <f t="shared" si="260"/>
        <v xml:space="preserve"> </v>
      </c>
      <c r="CR192" s="370" t="str">
        <f t="shared" si="210"/>
        <v xml:space="preserve"> </v>
      </c>
      <c r="CS192" s="370" t="str">
        <f t="shared" si="211"/>
        <v xml:space="preserve"> </v>
      </c>
      <c r="CT192" s="370" t="str">
        <f t="shared" si="212"/>
        <v xml:space="preserve"> </v>
      </c>
      <c r="CU192" s="370" t="str">
        <f>IF($A192="N/A"," ",IF('Pricing Inputs'!$AR$23=TRUE,Inputs!$S$22,VLOOKUP($A192,CorrelationTable,2,FALSE)))</f>
        <v xml:space="preserve"> </v>
      </c>
      <c r="CV192" s="371" t="str">
        <f>IF($A192="N/A"," ",F192+G192+(D192*('Pricing Inputs'!X227)))</f>
        <v xml:space="preserve"> </v>
      </c>
      <c r="CW192" s="372" t="str">
        <f>IF($A192="N/A"," ",IF(PV=1,0,'Pricing Inputs'!Y227))</f>
        <v xml:space="preserve"> </v>
      </c>
      <c r="CX192" s="373" t="str">
        <f t="shared" si="213"/>
        <v xml:space="preserve"> </v>
      </c>
      <c r="CY192" s="417" t="str">
        <f>IF($A192="N/A"," ",(IF(MONTH(A192)&gt;=4,IF(MONTH(A192)&lt;=10,Inputs!$S$26,Inputs!$S$27),Inputs!$S$27))*$CX192)</f>
        <v xml:space="preserve"> </v>
      </c>
      <c r="CZ192" s="374" t="str">
        <f t="shared" si="261"/>
        <v xml:space="preserve"> </v>
      </c>
      <c r="DA192" s="446" t="str">
        <f t="shared" si="262"/>
        <v xml:space="preserve"> </v>
      </c>
      <c r="DB192" s="375" t="str">
        <f t="shared" si="263"/>
        <v xml:space="preserve"> </v>
      </c>
      <c r="DC192" s="375" t="str">
        <f t="shared" si="264"/>
        <v xml:space="preserve"> </v>
      </c>
      <c r="DD192" s="376" t="str">
        <f t="shared" si="265"/>
        <v xml:space="preserve"> </v>
      </c>
      <c r="DE192" s="377" t="str">
        <f t="shared" si="266"/>
        <v xml:space="preserve"> </v>
      </c>
      <c r="DF192" s="378" t="str">
        <f t="shared" si="267"/>
        <v xml:space="preserve"> </v>
      </c>
      <c r="DG192" s="379" t="str">
        <f t="shared" si="268"/>
        <v xml:space="preserve"> </v>
      </c>
      <c r="DH192" s="380" t="str">
        <f>IF($A192="N/A"," ",IF(Option=1,$D192*Inputs!$S$15*SUM(AS192:BA192),0))</f>
        <v xml:space="preserve"> </v>
      </c>
      <c r="DI192" s="381" t="str">
        <f>IF($A192="N/A"," ",IF(Option=1,$D192*Inputs!$S$16*SUM(AS192:BA192),0))</f>
        <v xml:space="preserve"> </v>
      </c>
      <c r="DJ192" s="463" t="str">
        <f t="shared" si="269"/>
        <v xml:space="preserve"> </v>
      </c>
      <c r="DK192" s="463" t="str">
        <f t="shared" si="270"/>
        <v xml:space="preserve"> </v>
      </c>
      <c r="DL192" s="463" t="str">
        <f t="shared" si="271"/>
        <v xml:space="preserve"> </v>
      </c>
      <c r="DM192" s="463" t="str">
        <f t="shared" si="272"/>
        <v xml:space="preserve"> </v>
      </c>
    </row>
    <row r="193" spans="1:117" x14ac:dyDescent="0.2">
      <c r="A193" s="343" t="str">
        <f>IF(A192="N/A","N/A",IF(EDATE(A192,1)&gt;Inputs!$S$5,"N/A",EDATE(A192,1)))</f>
        <v>N/A</v>
      </c>
      <c r="B193" s="344" t="str">
        <f t="shared" si="214"/>
        <v xml:space="preserve"> </v>
      </c>
      <c r="C193" s="345" t="str">
        <f t="shared" si="215"/>
        <v xml:space="preserve"> </v>
      </c>
      <c r="D193" s="346" t="str">
        <f t="shared" si="216"/>
        <v xml:space="preserve"> </v>
      </c>
      <c r="E193" s="347" t="str">
        <f t="shared" si="217"/>
        <v xml:space="preserve"> </v>
      </c>
      <c r="F193" s="348" t="str">
        <f t="shared" si="218"/>
        <v xml:space="preserve"> </v>
      </c>
      <c r="G193" s="348" t="str">
        <f>IF(A193="N/A"," ",Perstart/VLOOKUP(Dayrun,'Pricing Inputs'!$AQ$4:$AS$14,3)/(CY193/CX193))</f>
        <v xml:space="preserve"> </v>
      </c>
      <c r="H193" s="349" t="str">
        <f t="shared" si="219"/>
        <v xml:space="preserve"> </v>
      </c>
      <c r="I193" s="350" t="str">
        <f t="shared" si="220"/>
        <v xml:space="preserve"> </v>
      </c>
      <c r="J193" s="351" t="str">
        <f t="shared" si="221"/>
        <v xml:space="preserve"> </v>
      </c>
      <c r="K193" s="351" t="str">
        <f t="shared" si="222"/>
        <v xml:space="preserve"> </v>
      </c>
      <c r="L193" s="351" t="str">
        <f t="shared" si="223"/>
        <v xml:space="preserve"> </v>
      </c>
      <c r="M193" s="351" t="str">
        <f t="shared" si="224"/>
        <v xml:space="preserve"> </v>
      </c>
      <c r="N193" s="351" t="str">
        <f t="shared" si="225"/>
        <v xml:space="preserve"> </v>
      </c>
      <c r="O193" s="351" t="str">
        <f t="shared" si="226"/>
        <v xml:space="preserve"> </v>
      </c>
      <c r="P193" s="351" t="str">
        <f t="shared" si="227"/>
        <v xml:space="preserve"> </v>
      </c>
      <c r="Q193" s="352" t="str">
        <f t="shared" si="228"/>
        <v xml:space="preserve"> </v>
      </c>
      <c r="R193" s="353" t="str">
        <f t="shared" si="229"/>
        <v xml:space="preserve"> </v>
      </c>
      <c r="S193" s="347" t="str">
        <f t="shared" si="230"/>
        <v xml:space="preserve"> </v>
      </c>
      <c r="T193" s="347" t="str">
        <f t="shared" si="231"/>
        <v xml:space="preserve"> </v>
      </c>
      <c r="U193" s="347" t="str">
        <f t="shared" si="232"/>
        <v xml:space="preserve"> </v>
      </c>
      <c r="V193" s="347" t="str">
        <f t="shared" si="233"/>
        <v xml:space="preserve"> </v>
      </c>
      <c r="W193" s="347" t="str">
        <f t="shared" si="234"/>
        <v xml:space="preserve"> </v>
      </c>
      <c r="X193" s="347" t="str">
        <f t="shared" si="235"/>
        <v xml:space="preserve"> </v>
      </c>
      <c r="Y193" s="347" t="str">
        <f t="shared" si="236"/>
        <v xml:space="preserve"> </v>
      </c>
      <c r="Z193" s="354" t="str">
        <f t="shared" si="237"/>
        <v xml:space="preserve"> </v>
      </c>
      <c r="AA193" s="350" t="str">
        <f>IF($A193="N/A"," ",IF(Dayrun&gt;=3,(MAX(0,(_xll.xSPRDOPT(I193,($E193-'Pricing Inputs'!$X228*$D193),$CV193,0,($CN193+IF(Smile=TRUE,VLOOKUP(MAX(-5,$H193-I193),Volsmile,2),0)),$CT193,$CU193,($A193-DateToday)+15,ABS(Option-2),0)-R193))),0))</f>
        <v xml:space="preserve"> </v>
      </c>
      <c r="AB193" s="351" t="str">
        <f>IF($A193="N/A"," ",IF(Dayrun&gt;=6,MAX(0,(_xll.xSPRDOPT(J193,($E193-'Pricing Inputs'!$X228*$D193),$CV193,0,($CN193+IF(Smile=TRUE,VLOOKUP(MAX(-5,$H193-J193),Volsmile,2),0)),$CT193,$CU193,($A193-DateToday)+15,ABS(Option-2),0)-S193)),0))</f>
        <v xml:space="preserve"> </v>
      </c>
      <c r="AC193" s="351" t="str">
        <f>IF($A193="N/A"," ",IF(OR(Dayrun&lt;=2,Dayrun&gt;=9),IF(OffPeakEx=TRUE,MAX(0,(_xll.xSPRDOPT(K193,($E193-'Pricing Inputs'!$X228*$D193),$CV193,0,($CQ193+IF(Smile=TRUE,VLOOKUP(MAX(-5,$H193-K193),Volsmile,2),0)),$CT193,$CU193,($A193-DateToday)+15,ABS(Option-2),0)-T193)),0),0))</f>
        <v xml:space="preserve"> </v>
      </c>
      <c r="AD193" s="351" t="str">
        <f>IF($A193="N/A"," ",IF(OR(Dayrun=1,Dayrun=4,Dayrun=5,Dayrun=7,Dayrun=8,Dayrun=10,Dayrun=11),MAX(0,(_xll.xSPRDOPT(L193,($E193-'Pricing Inputs'!$X228*$D193),$CV193,0,($CQ193+IF(Smile=TRUE,VLOOKUP(MAX(-5,$H193-L193),Volsmile,2),0)),$CT193,$CU193,($A193-DateToday)+15,ABS(Option-2),0)-U193)),0))</f>
        <v xml:space="preserve"> </v>
      </c>
      <c r="AE193" s="351" t="str">
        <f>IF($A193="N/A"," ",IF(OR(Dayrun=1,Dayrun=7,Dayrun=8,Dayrun=10,Dayrun=11),MAX(0,(_xll.xSPRDOPT(M193,($E193-'Pricing Inputs'!$X228*$D193),$CV193,0,($CQ193+IF(Smile=TRUE,VLOOKUP(MAX(-5,$H193-M193),Volsmile,2),0)),$CT193,$CU193,($A193-DateToday)+15,ABS(Option-2),0)-V193)),0))</f>
        <v xml:space="preserve"> </v>
      </c>
      <c r="AF193" s="351" t="str">
        <f>IF($A193="N/A"," ",IF(OR(Dayrun&lt;=2,Dayrun&gt;=10),IF(OffPeakEx=TRUE,MAX(0,(_xll.xSPRDOPT(N193,($E193-'Pricing Inputs'!$X228*$D193),$CV193,0,($CQ193+IF(Smile=TRUE,VLOOKUP(MAX(-5,$H193-N193),Volsmile,2),0)),$CT193,$CU193,($A193-DateToday)+15,ABS(Option-2),0)-W193)),0),0))</f>
        <v xml:space="preserve"> </v>
      </c>
      <c r="AG193" s="351" t="str">
        <f>IF($A193="N/A"," ",IF(OR(Dayrun=1,Dayrun=5,Dayrun=8,Dayrun=11),MAX(0,(_xll.xSPRDOPT(O193,($E193-'Pricing Inputs'!$X228*$D193),$CV193,0,($CQ193+IF(Smile=TRUE,VLOOKUP(MAX(-5,$H193-O193),Volsmile,2),0)),$CT193,$CU193,($A193-DateToday)+15,ABS(Option-2),0)-X193)),0))</f>
        <v xml:space="preserve"> </v>
      </c>
      <c r="AH193" s="351" t="str">
        <f>IF($A193="N/A"," ",IF(OR(Dayrun=1,Dayrun=8,Dayrun=11),MAX(0,(_xll.xSPRDOPT(P193,($E193-'Pricing Inputs'!$X228*$D193),$CV193,0,($CQ193+IF(Smile=TRUE,VLOOKUP(MAX(-5,$H193-P193),Volsmile,2),0)),$CT193,$CU193,($A193-DateToday)+15,ABS(Option-2),0)-Y193)),0))</f>
        <v xml:space="preserve"> </v>
      </c>
      <c r="AI193" s="351" t="str">
        <f>IF($A193="N/A"," ",IF(OR(Dayrun&lt;=2,Dayrun&gt;=11),IF(OffPeakEx=TRUE,MAX(0,(_xll.xSPRDOPT(Q193,($E193-'Pricing Inputs'!$X228*$D193),$CV193,0,($CQ193+IF(Smile=TRUE,VLOOKUP(MAX(-5,$H193-Q193),Volsmile,2),0)),$CT193,$CU193,($A193-DateToday)+15,ABS(Option-2),0)-Z193)),0),0))</f>
        <v xml:space="preserve"> </v>
      </c>
      <c r="AJ193" s="355" t="str">
        <f t="shared" si="238"/>
        <v xml:space="preserve"> </v>
      </c>
      <c r="AK193" s="356" t="str">
        <f t="shared" si="239"/>
        <v xml:space="preserve"> </v>
      </c>
      <c r="AL193" s="356" t="str">
        <f t="shared" si="240"/>
        <v xml:space="preserve"> </v>
      </c>
      <c r="AM193" s="356" t="str">
        <f t="shared" si="241"/>
        <v xml:space="preserve"> </v>
      </c>
      <c r="AN193" s="356" t="str">
        <f t="shared" si="242"/>
        <v xml:space="preserve"> </v>
      </c>
      <c r="AO193" s="356" t="str">
        <f t="shared" si="243"/>
        <v xml:space="preserve"> </v>
      </c>
      <c r="AP193" s="356" t="str">
        <f t="shared" si="244"/>
        <v xml:space="preserve"> </v>
      </c>
      <c r="AQ193" s="356" t="str">
        <f t="shared" si="245"/>
        <v xml:space="preserve"> </v>
      </c>
      <c r="AR193" s="357" t="str">
        <f t="shared" si="246"/>
        <v xml:space="preserve"> </v>
      </c>
      <c r="AS193" s="364" t="str">
        <f t="shared" si="247"/>
        <v xml:space="preserve"> </v>
      </c>
      <c r="AT193" s="364" t="str">
        <f t="shared" si="248"/>
        <v xml:space="preserve"> </v>
      </c>
      <c r="AU193" s="364" t="str">
        <f t="shared" si="249"/>
        <v xml:space="preserve"> </v>
      </c>
      <c r="AV193" s="364" t="str">
        <f t="shared" si="250"/>
        <v xml:space="preserve"> </v>
      </c>
      <c r="AW193" s="364" t="str">
        <f t="shared" si="251"/>
        <v xml:space="preserve"> </v>
      </c>
      <c r="AX193" s="364" t="str">
        <f t="shared" si="252"/>
        <v xml:space="preserve"> </v>
      </c>
      <c r="AY193" s="364" t="str">
        <f t="shared" si="253"/>
        <v xml:space="preserve"> </v>
      </c>
      <c r="AZ193" s="364" t="str">
        <f t="shared" si="254"/>
        <v xml:space="preserve"> </v>
      </c>
      <c r="BA193" s="365" t="str">
        <f t="shared" si="255"/>
        <v xml:space="preserve"> </v>
      </c>
      <c r="BB193" s="461" t="str">
        <f>IF($A193="N/A"," ",IF(Dayrun&gt;=3,(MAX(0,(_xll.xSPRDOPT(I193,($E193-'Pricing Inputs'!$X228*$D193),$CV193,0,($CN193+IF(Smile=TRUE,VLOOKUP(MAX(-5,$H193-I193),Volsmile,2),0)),$CT193,$CU193,($A193-DateToday)+15,ABS(Option-2),1)*DE193*8))),0))</f>
        <v xml:space="preserve"> </v>
      </c>
      <c r="BC193" s="460" t="str">
        <f>IF($A193="N/A"," ",IF(Dayrun&gt;=6,MAX(0,(_xll.xSPRDOPT(J193,($E193-'Pricing Inputs'!$X228*$D193),$CV193,0,($CN193+IF(Smile=TRUE,VLOOKUP(MAX(-5,$H193-J193),Volsmile,2),0)),$CT193,$CU193,($A193-DateToday)+15,ABS(Option-2),1)*DE193*8)),0))</f>
        <v xml:space="preserve"> </v>
      </c>
      <c r="BD193" s="460" t="str">
        <f>IF($A193="N/A"," ",IF(OR(Dayrun&lt;=2,Dayrun&gt;=9),IF(OffPeakEx=TRUE,MAX(0,(_xll.xSPRDOPT(K193,($E193-'Pricing Inputs'!$X228*$D193),$CV193,0,($CQ193+IF(Smile=TRUE,VLOOKUP(MAX(-5,$H193-K193),Volsmile,2),0)),$CT193,$CU193,($A193-DateToday)+15,ABS(Option-2),1)*DE193*8)),0),0))</f>
        <v xml:space="preserve"> </v>
      </c>
      <c r="BE193" s="460" t="str">
        <f>IF($A193="N/A"," ",IF(OR(Dayrun=1,Dayrun=4,Dayrun=5,Dayrun=7,Dayrun=8,Dayrun=10,Dayrun=11),MAX(0,(_xll.xSPRDOPT(L193,($E193-'Pricing Inputs'!$X228*$D193),$CV193,0,($CQ193+IF(Smile=TRUE,VLOOKUP(MAX(-5,$H193-L193),Volsmile,2),0)),$CT193,$CU193,($A193-DateToday)+15,ABS(Option-2),1)*DF193*8)),0))</f>
        <v xml:space="preserve"> </v>
      </c>
      <c r="BF193" s="460" t="str">
        <f>IF($A193="N/A"," ",IF(OR(Dayrun=1,Dayrun=7,Dayrun=8,Dayrun=10,Dayrun=11),MAX(0,(_xll.xSPRDOPT(M193,($E193-'Pricing Inputs'!$X228*$D193),$CV193,0,($CQ193+IF(Smile=TRUE,VLOOKUP(MAX(-5,$H193-M193),Volsmile,2),0)),$CT193,$CU193,($A193-DateToday)+15,ABS(Option-2),1)*DF193*8)),0))</f>
        <v xml:space="preserve"> </v>
      </c>
      <c r="BG193" s="460" t="str">
        <f>IF($A193="N/A"," ",IF(OR(Dayrun&lt;=2,Dayrun&gt;=10),IF(OffPeakEx=TRUE,MAX(0,(_xll.xSPRDOPT(N193,($E193-'Pricing Inputs'!$X228*$D193),$CV193,0,($CQ193+IF(Smile=TRUE,VLOOKUP(MAX(-5,$H193-N193),Volsmile,2),0)),$CT193,$CU193,($A193-DateToday)+15,ABS(Option-2),1)*DF193*8)),0),0))</f>
        <v xml:space="preserve"> </v>
      </c>
      <c r="BH193" s="460" t="str">
        <f>IF($A193="N/A"," ",IF(OR(Dayrun=1,Dayrun=5,Dayrun=8,Dayrun=11),MAX(0,(_xll.xSPRDOPT(O193,($E193-'Pricing Inputs'!$X228*$D193),$CV193,0,($CQ193+IF(Smile=TRUE,VLOOKUP(MAX(-5,$H193-O193),Volsmile,2),0)),$CT193,$CU193,($A193-DateToday)+15,ABS(Option-2),1)*DG193*8)),0))</f>
        <v xml:space="preserve"> </v>
      </c>
      <c r="BI193" s="460" t="str">
        <f>IF($A193="N/A"," ",IF(OR(Dayrun=1,Dayrun=8,Dayrun=11),MAX(0,(_xll.xSPRDOPT(P193,($E193-'Pricing Inputs'!$X228*$D193),$CV193,0,($CQ193+IF(Smile=TRUE,VLOOKUP(MAX(-5,$H193-P193),Volsmile,2),0)),$CT193,$CU193,($A193-DateToday)+15,ABS(Option-2),1)*DG193*8)),0))</f>
        <v xml:space="preserve"> </v>
      </c>
      <c r="BJ193" s="462" t="str">
        <f>IF($A193="N/A"," ",IF(OR(Dayrun&lt;=2,Dayrun&gt;=11),IF(OffPeakEx=TRUE,MAX(0,(_xll.xSPRDOPT(Q193,($E193-'Pricing Inputs'!$X228*$D193),$CV193,0,($CQ193+IF(Smile=TRUE,VLOOKUP(MAX(-5,$H193-Q193),Volsmile,2),0)),$CT193,$CU193,($A193-DateToday)+15,ABS(Option-2),1)*DG193*8)),0),0))</f>
        <v xml:space="preserve"> </v>
      </c>
      <c r="BK193" s="358" t="str">
        <f t="shared" si="182"/>
        <v xml:space="preserve"> </v>
      </c>
      <c r="BL193" s="359" t="str">
        <f t="shared" si="183"/>
        <v xml:space="preserve"> </v>
      </c>
      <c r="BM193" s="359" t="str">
        <f t="shared" si="184"/>
        <v xml:space="preserve"> </v>
      </c>
      <c r="BN193" s="359" t="str">
        <f t="shared" si="185"/>
        <v xml:space="preserve"> </v>
      </c>
      <c r="BO193" s="359" t="str">
        <f t="shared" si="186"/>
        <v xml:space="preserve"> </v>
      </c>
      <c r="BP193" s="359" t="str">
        <f t="shared" si="187"/>
        <v xml:space="preserve"> </v>
      </c>
      <c r="BQ193" s="359" t="str">
        <f t="shared" si="188"/>
        <v xml:space="preserve"> </v>
      </c>
      <c r="BR193" s="359" t="str">
        <f t="shared" si="189"/>
        <v xml:space="preserve"> </v>
      </c>
      <c r="BS193" s="360" t="str">
        <f t="shared" si="190"/>
        <v xml:space="preserve"> </v>
      </c>
      <c r="BT193" s="361" t="str">
        <f t="shared" si="191"/>
        <v xml:space="preserve"> </v>
      </c>
      <c r="BU193" s="362" t="str">
        <f t="shared" si="192"/>
        <v xml:space="preserve"> </v>
      </c>
      <c r="BV193" s="362" t="str">
        <f t="shared" si="193"/>
        <v xml:space="preserve"> </v>
      </c>
      <c r="BW193" s="362" t="str">
        <f t="shared" si="194"/>
        <v xml:space="preserve"> </v>
      </c>
      <c r="BX193" s="362" t="str">
        <f t="shared" si="195"/>
        <v xml:space="preserve"> </v>
      </c>
      <c r="BY193" s="362" t="str">
        <f t="shared" si="196"/>
        <v xml:space="preserve"> </v>
      </c>
      <c r="BZ193" s="362" t="str">
        <f t="shared" si="197"/>
        <v xml:space="preserve"> </v>
      </c>
      <c r="CA193" s="362" t="str">
        <f t="shared" si="198"/>
        <v xml:space="preserve"> </v>
      </c>
      <c r="CB193" s="363" t="str">
        <f t="shared" si="199"/>
        <v xml:space="preserve"> </v>
      </c>
      <c r="CC193" s="366" t="str">
        <f t="shared" si="200"/>
        <v xml:space="preserve"> </v>
      </c>
      <c r="CD193" s="367" t="str">
        <f t="shared" si="201"/>
        <v xml:space="preserve"> </v>
      </c>
      <c r="CE193" s="367" t="str">
        <f t="shared" si="202"/>
        <v xml:space="preserve"> </v>
      </c>
      <c r="CF193" s="367" t="str">
        <f t="shared" si="203"/>
        <v xml:space="preserve"> </v>
      </c>
      <c r="CG193" s="367" t="str">
        <f t="shared" si="204"/>
        <v xml:space="preserve"> </v>
      </c>
      <c r="CH193" s="367" t="str">
        <f t="shared" si="205"/>
        <v xml:space="preserve"> </v>
      </c>
      <c r="CI193" s="367" t="str">
        <f t="shared" si="206"/>
        <v xml:space="preserve"> </v>
      </c>
      <c r="CJ193" s="367" t="str">
        <f t="shared" si="207"/>
        <v xml:space="preserve"> </v>
      </c>
      <c r="CK193" s="368" t="str">
        <f t="shared" si="208"/>
        <v xml:space="preserve"> </v>
      </c>
      <c r="CL193" s="369" t="str">
        <f t="shared" si="209"/>
        <v xml:space="preserve"> </v>
      </c>
      <c r="CM193" s="370" t="str">
        <f t="shared" si="256"/>
        <v xml:space="preserve"> </v>
      </c>
      <c r="CN193" s="370" t="str">
        <f t="shared" si="257"/>
        <v xml:space="preserve"> </v>
      </c>
      <c r="CO193" s="370" t="str">
        <f t="shared" si="258"/>
        <v xml:space="preserve"> </v>
      </c>
      <c r="CP193" s="370" t="str">
        <f t="shared" si="259"/>
        <v xml:space="preserve"> </v>
      </c>
      <c r="CQ193" s="370" t="str">
        <f t="shared" si="260"/>
        <v xml:space="preserve"> </v>
      </c>
      <c r="CR193" s="370" t="str">
        <f t="shared" si="210"/>
        <v xml:space="preserve"> </v>
      </c>
      <c r="CS193" s="370" t="str">
        <f t="shared" si="211"/>
        <v xml:space="preserve"> </v>
      </c>
      <c r="CT193" s="370" t="str">
        <f t="shared" si="212"/>
        <v xml:space="preserve"> </v>
      </c>
      <c r="CU193" s="370" t="str">
        <f>IF($A193="N/A"," ",IF('Pricing Inputs'!$AR$23=TRUE,Inputs!$S$22,VLOOKUP($A193,CorrelationTable,2,FALSE)))</f>
        <v xml:space="preserve"> </v>
      </c>
      <c r="CV193" s="371" t="str">
        <f>IF($A193="N/A"," ",F193+G193+(D193*('Pricing Inputs'!X228)))</f>
        <v xml:space="preserve"> </v>
      </c>
      <c r="CW193" s="372" t="str">
        <f>IF($A193="N/A"," ",IF(PV=1,0,'Pricing Inputs'!Y228))</f>
        <v xml:space="preserve"> </v>
      </c>
      <c r="CX193" s="373" t="str">
        <f t="shared" si="213"/>
        <v xml:space="preserve"> </v>
      </c>
      <c r="CY193" s="417" t="str">
        <f>IF($A193="N/A"," ",(IF(MONTH(A193)&gt;=4,IF(MONTH(A193)&lt;=10,Inputs!$S$26,Inputs!$S$27),Inputs!$S$27))*$CX193)</f>
        <v xml:space="preserve"> </v>
      </c>
      <c r="CZ193" s="374" t="str">
        <f t="shared" si="261"/>
        <v xml:space="preserve"> </v>
      </c>
      <c r="DA193" s="446" t="str">
        <f t="shared" si="262"/>
        <v xml:space="preserve"> </v>
      </c>
      <c r="DB193" s="375" t="str">
        <f t="shared" si="263"/>
        <v xml:space="preserve"> </v>
      </c>
      <c r="DC193" s="375" t="str">
        <f t="shared" si="264"/>
        <v xml:space="preserve"> </v>
      </c>
      <c r="DD193" s="376" t="str">
        <f t="shared" si="265"/>
        <v xml:space="preserve"> </v>
      </c>
      <c r="DE193" s="377" t="str">
        <f t="shared" si="266"/>
        <v xml:space="preserve"> </v>
      </c>
      <c r="DF193" s="378" t="str">
        <f t="shared" si="267"/>
        <v xml:space="preserve"> </v>
      </c>
      <c r="DG193" s="379" t="str">
        <f t="shared" si="268"/>
        <v xml:space="preserve"> </v>
      </c>
      <c r="DH193" s="380" t="str">
        <f>IF($A193="N/A"," ",IF(Option=1,$D193*Inputs!$S$15*SUM(AS193:BA193),0))</f>
        <v xml:space="preserve"> </v>
      </c>
      <c r="DI193" s="381" t="str">
        <f>IF($A193="N/A"," ",IF(Option=1,$D193*Inputs!$S$16*SUM(AS193:BA193),0))</f>
        <v xml:space="preserve"> </v>
      </c>
      <c r="DJ193" s="463" t="str">
        <f t="shared" si="269"/>
        <v xml:space="preserve"> </v>
      </c>
      <c r="DK193" s="463" t="str">
        <f t="shared" si="270"/>
        <v xml:space="preserve"> </v>
      </c>
      <c r="DL193" s="463" t="str">
        <f t="shared" si="271"/>
        <v xml:space="preserve"> </v>
      </c>
      <c r="DM193" s="463" t="str">
        <f t="shared" si="272"/>
        <v xml:space="preserve"> </v>
      </c>
    </row>
    <row r="194" spans="1:117" x14ac:dyDescent="0.2">
      <c r="A194" s="343" t="str">
        <f>IF(A193="N/A","N/A",IF(EDATE(A193,1)&gt;Inputs!$S$5,"N/A",EDATE(A193,1)))</f>
        <v>N/A</v>
      </c>
      <c r="B194" s="344" t="str">
        <f t="shared" si="214"/>
        <v xml:space="preserve"> </v>
      </c>
      <c r="C194" s="345" t="str">
        <f t="shared" si="215"/>
        <v xml:space="preserve"> </v>
      </c>
      <c r="D194" s="346" t="str">
        <f t="shared" si="216"/>
        <v xml:space="preserve"> </v>
      </c>
      <c r="E194" s="347" t="str">
        <f t="shared" si="217"/>
        <v xml:space="preserve"> </v>
      </c>
      <c r="F194" s="348" t="str">
        <f t="shared" si="218"/>
        <v xml:space="preserve"> </v>
      </c>
      <c r="G194" s="348" t="str">
        <f>IF(A194="N/A"," ",Perstart/VLOOKUP(Dayrun,'Pricing Inputs'!$AQ$4:$AS$14,3)/(CY194/CX194))</f>
        <v xml:space="preserve"> </v>
      </c>
      <c r="H194" s="349" t="str">
        <f t="shared" si="219"/>
        <v xml:space="preserve"> </v>
      </c>
      <c r="I194" s="350" t="str">
        <f t="shared" si="220"/>
        <v xml:space="preserve"> </v>
      </c>
      <c r="J194" s="351" t="str">
        <f t="shared" si="221"/>
        <v xml:space="preserve"> </v>
      </c>
      <c r="K194" s="351" t="str">
        <f t="shared" si="222"/>
        <v xml:space="preserve"> </v>
      </c>
      <c r="L194" s="351" t="str">
        <f t="shared" si="223"/>
        <v xml:space="preserve"> </v>
      </c>
      <c r="M194" s="351" t="str">
        <f t="shared" si="224"/>
        <v xml:space="preserve"> </v>
      </c>
      <c r="N194" s="351" t="str">
        <f t="shared" si="225"/>
        <v xml:space="preserve"> </v>
      </c>
      <c r="O194" s="351" t="str">
        <f t="shared" si="226"/>
        <v xml:space="preserve"> </v>
      </c>
      <c r="P194" s="351" t="str">
        <f t="shared" si="227"/>
        <v xml:space="preserve"> </v>
      </c>
      <c r="Q194" s="352" t="str">
        <f t="shared" si="228"/>
        <v xml:space="preserve"> </v>
      </c>
      <c r="R194" s="353" t="str">
        <f t="shared" si="229"/>
        <v xml:space="preserve"> </v>
      </c>
      <c r="S194" s="347" t="str">
        <f t="shared" si="230"/>
        <v xml:space="preserve"> </v>
      </c>
      <c r="T194" s="347" t="str">
        <f t="shared" si="231"/>
        <v xml:space="preserve"> </v>
      </c>
      <c r="U194" s="347" t="str">
        <f t="shared" si="232"/>
        <v xml:space="preserve"> </v>
      </c>
      <c r="V194" s="347" t="str">
        <f t="shared" si="233"/>
        <v xml:space="preserve"> </v>
      </c>
      <c r="W194" s="347" t="str">
        <f t="shared" si="234"/>
        <v xml:space="preserve"> </v>
      </c>
      <c r="X194" s="347" t="str">
        <f t="shared" si="235"/>
        <v xml:space="preserve"> </v>
      </c>
      <c r="Y194" s="347" t="str">
        <f t="shared" si="236"/>
        <v xml:space="preserve"> </v>
      </c>
      <c r="Z194" s="354" t="str">
        <f t="shared" si="237"/>
        <v xml:space="preserve"> </v>
      </c>
      <c r="AA194" s="350" t="str">
        <f>IF($A194="N/A"," ",IF(Dayrun&gt;=3,(MAX(0,(_xll.xSPRDOPT(I194,($E194-'Pricing Inputs'!$X229*$D194),$CV194,0,($CN194+IF(Smile=TRUE,VLOOKUP(MAX(-5,$H194-I194),Volsmile,2),0)),$CT194,$CU194,($A194-DateToday)+15,ABS(Option-2),0)-R194))),0))</f>
        <v xml:space="preserve"> </v>
      </c>
      <c r="AB194" s="351" t="str">
        <f>IF($A194="N/A"," ",IF(Dayrun&gt;=6,MAX(0,(_xll.xSPRDOPT(J194,($E194-'Pricing Inputs'!$X229*$D194),$CV194,0,($CN194+IF(Smile=TRUE,VLOOKUP(MAX(-5,$H194-J194),Volsmile,2),0)),$CT194,$CU194,($A194-DateToday)+15,ABS(Option-2),0)-S194)),0))</f>
        <v xml:space="preserve"> </v>
      </c>
      <c r="AC194" s="351" t="str">
        <f>IF($A194="N/A"," ",IF(OR(Dayrun&lt;=2,Dayrun&gt;=9),IF(OffPeakEx=TRUE,MAX(0,(_xll.xSPRDOPT(K194,($E194-'Pricing Inputs'!$X229*$D194),$CV194,0,($CQ194+IF(Smile=TRUE,VLOOKUP(MAX(-5,$H194-K194),Volsmile,2),0)),$CT194,$CU194,($A194-DateToday)+15,ABS(Option-2),0)-T194)),0),0))</f>
        <v xml:space="preserve"> </v>
      </c>
      <c r="AD194" s="351" t="str">
        <f>IF($A194="N/A"," ",IF(OR(Dayrun=1,Dayrun=4,Dayrun=5,Dayrun=7,Dayrun=8,Dayrun=10,Dayrun=11),MAX(0,(_xll.xSPRDOPT(L194,($E194-'Pricing Inputs'!$X229*$D194),$CV194,0,($CQ194+IF(Smile=TRUE,VLOOKUP(MAX(-5,$H194-L194),Volsmile,2),0)),$CT194,$CU194,($A194-DateToday)+15,ABS(Option-2),0)-U194)),0))</f>
        <v xml:space="preserve"> </v>
      </c>
      <c r="AE194" s="351" t="str">
        <f>IF($A194="N/A"," ",IF(OR(Dayrun=1,Dayrun=7,Dayrun=8,Dayrun=10,Dayrun=11),MAX(0,(_xll.xSPRDOPT(M194,($E194-'Pricing Inputs'!$X229*$D194),$CV194,0,($CQ194+IF(Smile=TRUE,VLOOKUP(MAX(-5,$H194-M194),Volsmile,2),0)),$CT194,$CU194,($A194-DateToday)+15,ABS(Option-2),0)-V194)),0))</f>
        <v xml:space="preserve"> </v>
      </c>
      <c r="AF194" s="351" t="str">
        <f>IF($A194="N/A"," ",IF(OR(Dayrun&lt;=2,Dayrun&gt;=10),IF(OffPeakEx=TRUE,MAX(0,(_xll.xSPRDOPT(N194,($E194-'Pricing Inputs'!$X229*$D194),$CV194,0,($CQ194+IF(Smile=TRUE,VLOOKUP(MAX(-5,$H194-N194),Volsmile,2),0)),$CT194,$CU194,($A194-DateToday)+15,ABS(Option-2),0)-W194)),0),0))</f>
        <v xml:space="preserve"> </v>
      </c>
      <c r="AG194" s="351" t="str">
        <f>IF($A194="N/A"," ",IF(OR(Dayrun=1,Dayrun=5,Dayrun=8,Dayrun=11),MAX(0,(_xll.xSPRDOPT(O194,($E194-'Pricing Inputs'!$X229*$D194),$CV194,0,($CQ194+IF(Smile=TRUE,VLOOKUP(MAX(-5,$H194-O194),Volsmile,2),0)),$CT194,$CU194,($A194-DateToday)+15,ABS(Option-2),0)-X194)),0))</f>
        <v xml:space="preserve"> </v>
      </c>
      <c r="AH194" s="351" t="str">
        <f>IF($A194="N/A"," ",IF(OR(Dayrun=1,Dayrun=8,Dayrun=11),MAX(0,(_xll.xSPRDOPT(P194,($E194-'Pricing Inputs'!$X229*$D194),$CV194,0,($CQ194+IF(Smile=TRUE,VLOOKUP(MAX(-5,$H194-P194),Volsmile,2),0)),$CT194,$CU194,($A194-DateToday)+15,ABS(Option-2),0)-Y194)),0))</f>
        <v xml:space="preserve"> </v>
      </c>
      <c r="AI194" s="351" t="str">
        <f>IF($A194="N/A"," ",IF(OR(Dayrun&lt;=2,Dayrun&gt;=11),IF(OffPeakEx=TRUE,MAX(0,(_xll.xSPRDOPT(Q194,($E194-'Pricing Inputs'!$X229*$D194),$CV194,0,($CQ194+IF(Smile=TRUE,VLOOKUP(MAX(-5,$H194-Q194),Volsmile,2),0)),$CT194,$CU194,($A194-DateToday)+15,ABS(Option-2),0)-Z194)),0),0))</f>
        <v xml:space="preserve"> </v>
      </c>
      <c r="AJ194" s="355" t="str">
        <f t="shared" si="238"/>
        <v xml:space="preserve"> </v>
      </c>
      <c r="AK194" s="356" t="str">
        <f t="shared" si="239"/>
        <v xml:space="preserve"> </v>
      </c>
      <c r="AL194" s="356" t="str">
        <f t="shared" si="240"/>
        <v xml:space="preserve"> </v>
      </c>
      <c r="AM194" s="356" t="str">
        <f t="shared" si="241"/>
        <v xml:space="preserve"> </v>
      </c>
      <c r="AN194" s="356" t="str">
        <f t="shared" si="242"/>
        <v xml:space="preserve"> </v>
      </c>
      <c r="AO194" s="356" t="str">
        <f t="shared" si="243"/>
        <v xml:space="preserve"> </v>
      </c>
      <c r="AP194" s="356" t="str">
        <f t="shared" si="244"/>
        <v xml:space="preserve"> </v>
      </c>
      <c r="AQ194" s="356" t="str">
        <f t="shared" si="245"/>
        <v xml:space="preserve"> </v>
      </c>
      <c r="AR194" s="357" t="str">
        <f t="shared" si="246"/>
        <v xml:space="preserve"> </v>
      </c>
      <c r="AS194" s="364" t="str">
        <f t="shared" si="247"/>
        <v xml:space="preserve"> </v>
      </c>
      <c r="AT194" s="364" t="str">
        <f t="shared" si="248"/>
        <v xml:space="preserve"> </v>
      </c>
      <c r="AU194" s="364" t="str">
        <f t="shared" si="249"/>
        <v xml:space="preserve"> </v>
      </c>
      <c r="AV194" s="364" t="str">
        <f t="shared" si="250"/>
        <v xml:space="preserve"> </v>
      </c>
      <c r="AW194" s="364" t="str">
        <f t="shared" si="251"/>
        <v xml:space="preserve"> </v>
      </c>
      <c r="AX194" s="364" t="str">
        <f t="shared" si="252"/>
        <v xml:space="preserve"> </v>
      </c>
      <c r="AY194" s="364" t="str">
        <f t="shared" si="253"/>
        <v xml:space="preserve"> </v>
      </c>
      <c r="AZ194" s="364" t="str">
        <f t="shared" si="254"/>
        <v xml:space="preserve"> </v>
      </c>
      <c r="BA194" s="365" t="str">
        <f t="shared" si="255"/>
        <v xml:space="preserve"> </v>
      </c>
      <c r="BB194" s="461" t="str">
        <f>IF($A194="N/A"," ",IF(Dayrun&gt;=3,(MAX(0,(_xll.xSPRDOPT(I194,($E194-'Pricing Inputs'!$X229*$D194),$CV194,0,($CN194+IF(Smile=TRUE,VLOOKUP(MAX(-5,$H194-I194),Volsmile,2),0)),$CT194,$CU194,($A194-DateToday)+15,ABS(Option-2),1)*DE194*8))),0))</f>
        <v xml:space="preserve"> </v>
      </c>
      <c r="BC194" s="460" t="str">
        <f>IF($A194="N/A"," ",IF(Dayrun&gt;=6,MAX(0,(_xll.xSPRDOPT(J194,($E194-'Pricing Inputs'!$X229*$D194),$CV194,0,($CN194+IF(Smile=TRUE,VLOOKUP(MAX(-5,$H194-J194),Volsmile,2),0)),$CT194,$CU194,($A194-DateToday)+15,ABS(Option-2),1)*DE194*8)),0))</f>
        <v xml:space="preserve"> </v>
      </c>
      <c r="BD194" s="460" t="str">
        <f>IF($A194="N/A"," ",IF(OR(Dayrun&lt;=2,Dayrun&gt;=9),IF(OffPeakEx=TRUE,MAX(0,(_xll.xSPRDOPT(K194,($E194-'Pricing Inputs'!$X229*$D194),$CV194,0,($CQ194+IF(Smile=TRUE,VLOOKUP(MAX(-5,$H194-K194),Volsmile,2),0)),$CT194,$CU194,($A194-DateToday)+15,ABS(Option-2),1)*DE194*8)),0),0))</f>
        <v xml:space="preserve"> </v>
      </c>
      <c r="BE194" s="460" t="str">
        <f>IF($A194="N/A"," ",IF(OR(Dayrun=1,Dayrun=4,Dayrun=5,Dayrun=7,Dayrun=8,Dayrun=10,Dayrun=11),MAX(0,(_xll.xSPRDOPT(L194,($E194-'Pricing Inputs'!$X229*$D194),$CV194,0,($CQ194+IF(Smile=TRUE,VLOOKUP(MAX(-5,$H194-L194),Volsmile,2),0)),$CT194,$CU194,($A194-DateToday)+15,ABS(Option-2),1)*DF194*8)),0))</f>
        <v xml:space="preserve"> </v>
      </c>
      <c r="BF194" s="460" t="str">
        <f>IF($A194="N/A"," ",IF(OR(Dayrun=1,Dayrun=7,Dayrun=8,Dayrun=10,Dayrun=11),MAX(0,(_xll.xSPRDOPT(M194,($E194-'Pricing Inputs'!$X229*$D194),$CV194,0,($CQ194+IF(Smile=TRUE,VLOOKUP(MAX(-5,$H194-M194),Volsmile,2),0)),$CT194,$CU194,($A194-DateToday)+15,ABS(Option-2),1)*DF194*8)),0))</f>
        <v xml:space="preserve"> </v>
      </c>
      <c r="BG194" s="460" t="str">
        <f>IF($A194="N/A"," ",IF(OR(Dayrun&lt;=2,Dayrun&gt;=10),IF(OffPeakEx=TRUE,MAX(0,(_xll.xSPRDOPT(N194,($E194-'Pricing Inputs'!$X229*$D194),$CV194,0,($CQ194+IF(Smile=TRUE,VLOOKUP(MAX(-5,$H194-N194),Volsmile,2),0)),$CT194,$CU194,($A194-DateToday)+15,ABS(Option-2),1)*DF194*8)),0),0))</f>
        <v xml:space="preserve"> </v>
      </c>
      <c r="BH194" s="460" t="str">
        <f>IF($A194="N/A"," ",IF(OR(Dayrun=1,Dayrun=5,Dayrun=8,Dayrun=11),MAX(0,(_xll.xSPRDOPT(O194,($E194-'Pricing Inputs'!$X229*$D194),$CV194,0,($CQ194+IF(Smile=TRUE,VLOOKUP(MAX(-5,$H194-O194),Volsmile,2),0)),$CT194,$CU194,($A194-DateToday)+15,ABS(Option-2),1)*DG194*8)),0))</f>
        <v xml:space="preserve"> </v>
      </c>
      <c r="BI194" s="460" t="str">
        <f>IF($A194="N/A"," ",IF(OR(Dayrun=1,Dayrun=8,Dayrun=11),MAX(0,(_xll.xSPRDOPT(P194,($E194-'Pricing Inputs'!$X229*$D194),$CV194,0,($CQ194+IF(Smile=TRUE,VLOOKUP(MAX(-5,$H194-P194),Volsmile,2),0)),$CT194,$CU194,($A194-DateToday)+15,ABS(Option-2),1)*DG194*8)),0))</f>
        <v xml:space="preserve"> </v>
      </c>
      <c r="BJ194" s="462" t="str">
        <f>IF($A194="N/A"," ",IF(OR(Dayrun&lt;=2,Dayrun&gt;=11),IF(OffPeakEx=TRUE,MAX(0,(_xll.xSPRDOPT(Q194,($E194-'Pricing Inputs'!$X229*$D194),$CV194,0,($CQ194+IF(Smile=TRUE,VLOOKUP(MAX(-5,$H194-Q194),Volsmile,2),0)),$CT194,$CU194,($A194-DateToday)+15,ABS(Option-2),1)*DG194*8)),0),0))</f>
        <v xml:space="preserve"> </v>
      </c>
      <c r="BK194" s="358" t="str">
        <f t="shared" si="182"/>
        <v xml:space="preserve"> </v>
      </c>
      <c r="BL194" s="359" t="str">
        <f t="shared" si="183"/>
        <v xml:space="preserve"> </v>
      </c>
      <c r="BM194" s="359" t="str">
        <f t="shared" si="184"/>
        <v xml:space="preserve"> </v>
      </c>
      <c r="BN194" s="359" t="str">
        <f t="shared" si="185"/>
        <v xml:space="preserve"> </v>
      </c>
      <c r="BO194" s="359" t="str">
        <f t="shared" si="186"/>
        <v xml:space="preserve"> </v>
      </c>
      <c r="BP194" s="359" t="str">
        <f t="shared" si="187"/>
        <v xml:space="preserve"> </v>
      </c>
      <c r="BQ194" s="359" t="str">
        <f t="shared" si="188"/>
        <v xml:space="preserve"> </v>
      </c>
      <c r="BR194" s="359" t="str">
        <f t="shared" si="189"/>
        <v xml:space="preserve"> </v>
      </c>
      <c r="BS194" s="360" t="str">
        <f t="shared" si="190"/>
        <v xml:space="preserve"> </v>
      </c>
      <c r="BT194" s="361" t="str">
        <f t="shared" si="191"/>
        <v xml:space="preserve"> </v>
      </c>
      <c r="BU194" s="362" t="str">
        <f t="shared" si="192"/>
        <v xml:space="preserve"> </v>
      </c>
      <c r="BV194" s="362" t="str">
        <f t="shared" si="193"/>
        <v xml:space="preserve"> </v>
      </c>
      <c r="BW194" s="362" t="str">
        <f t="shared" si="194"/>
        <v xml:space="preserve"> </v>
      </c>
      <c r="BX194" s="362" t="str">
        <f t="shared" si="195"/>
        <v xml:space="preserve"> </v>
      </c>
      <c r="BY194" s="362" t="str">
        <f t="shared" si="196"/>
        <v xml:space="preserve"> </v>
      </c>
      <c r="BZ194" s="362" t="str">
        <f t="shared" si="197"/>
        <v xml:space="preserve"> </v>
      </c>
      <c r="CA194" s="362" t="str">
        <f t="shared" si="198"/>
        <v xml:space="preserve"> </v>
      </c>
      <c r="CB194" s="363" t="str">
        <f t="shared" si="199"/>
        <v xml:space="preserve"> </v>
      </c>
      <c r="CC194" s="366" t="str">
        <f t="shared" si="200"/>
        <v xml:space="preserve"> </v>
      </c>
      <c r="CD194" s="367" t="str">
        <f t="shared" si="201"/>
        <v xml:space="preserve"> </v>
      </c>
      <c r="CE194" s="367" t="str">
        <f t="shared" si="202"/>
        <v xml:space="preserve"> </v>
      </c>
      <c r="CF194" s="367" t="str">
        <f t="shared" si="203"/>
        <v xml:space="preserve"> </v>
      </c>
      <c r="CG194" s="367" t="str">
        <f t="shared" si="204"/>
        <v xml:space="preserve"> </v>
      </c>
      <c r="CH194" s="367" t="str">
        <f t="shared" si="205"/>
        <v xml:space="preserve"> </v>
      </c>
      <c r="CI194" s="367" t="str">
        <f t="shared" si="206"/>
        <v xml:space="preserve"> </v>
      </c>
      <c r="CJ194" s="367" t="str">
        <f t="shared" si="207"/>
        <v xml:space="preserve"> </v>
      </c>
      <c r="CK194" s="368" t="str">
        <f t="shared" si="208"/>
        <v xml:space="preserve"> </v>
      </c>
      <c r="CL194" s="369" t="str">
        <f t="shared" si="209"/>
        <v xml:space="preserve"> </v>
      </c>
      <c r="CM194" s="370" t="str">
        <f t="shared" si="256"/>
        <v xml:space="preserve"> </v>
      </c>
      <c r="CN194" s="370" t="str">
        <f t="shared" si="257"/>
        <v xml:space="preserve"> </v>
      </c>
      <c r="CO194" s="370" t="str">
        <f t="shared" si="258"/>
        <v xml:space="preserve"> </v>
      </c>
      <c r="CP194" s="370" t="str">
        <f t="shared" si="259"/>
        <v xml:space="preserve"> </v>
      </c>
      <c r="CQ194" s="370" t="str">
        <f t="shared" si="260"/>
        <v xml:space="preserve"> </v>
      </c>
      <c r="CR194" s="370" t="str">
        <f t="shared" si="210"/>
        <v xml:space="preserve"> </v>
      </c>
      <c r="CS194" s="370" t="str">
        <f t="shared" si="211"/>
        <v xml:space="preserve"> </v>
      </c>
      <c r="CT194" s="370" t="str">
        <f t="shared" si="212"/>
        <v xml:space="preserve"> </v>
      </c>
      <c r="CU194" s="370" t="str">
        <f>IF($A194="N/A"," ",IF('Pricing Inputs'!$AR$23=TRUE,Inputs!$S$22,VLOOKUP($A194,CorrelationTable,2,FALSE)))</f>
        <v xml:space="preserve"> </v>
      </c>
      <c r="CV194" s="371" t="str">
        <f>IF($A194="N/A"," ",F194+G194+(D194*('Pricing Inputs'!X229)))</f>
        <v xml:space="preserve"> </v>
      </c>
      <c r="CW194" s="372" t="str">
        <f>IF($A194="N/A"," ",IF(PV=1,0,'Pricing Inputs'!Y229))</f>
        <v xml:space="preserve"> </v>
      </c>
      <c r="CX194" s="373" t="str">
        <f t="shared" si="213"/>
        <v xml:space="preserve"> </v>
      </c>
      <c r="CY194" s="417" t="str">
        <f>IF($A194="N/A"," ",(IF(MONTH(A194)&gt;=4,IF(MONTH(A194)&lt;=10,Inputs!$S$26,Inputs!$S$27),Inputs!$S$27))*$CX194)</f>
        <v xml:space="preserve"> </v>
      </c>
      <c r="CZ194" s="374" t="str">
        <f t="shared" si="261"/>
        <v xml:space="preserve"> </v>
      </c>
      <c r="DA194" s="446" t="str">
        <f t="shared" si="262"/>
        <v xml:space="preserve"> </v>
      </c>
      <c r="DB194" s="375" t="str">
        <f t="shared" si="263"/>
        <v xml:space="preserve"> </v>
      </c>
      <c r="DC194" s="375" t="str">
        <f t="shared" si="264"/>
        <v xml:space="preserve"> </v>
      </c>
      <c r="DD194" s="376" t="str">
        <f t="shared" si="265"/>
        <v xml:space="preserve"> </v>
      </c>
      <c r="DE194" s="377" t="str">
        <f t="shared" si="266"/>
        <v xml:space="preserve"> </v>
      </c>
      <c r="DF194" s="378" t="str">
        <f t="shared" si="267"/>
        <v xml:space="preserve"> </v>
      </c>
      <c r="DG194" s="379" t="str">
        <f t="shared" si="268"/>
        <v xml:space="preserve"> </v>
      </c>
      <c r="DH194" s="380" t="str">
        <f>IF($A194="N/A"," ",IF(Option=1,$D194*Inputs!$S$15*SUM(AS194:BA194),0))</f>
        <v xml:space="preserve"> </v>
      </c>
      <c r="DI194" s="381" t="str">
        <f>IF($A194="N/A"," ",IF(Option=1,$D194*Inputs!$S$16*SUM(AS194:BA194),0))</f>
        <v xml:space="preserve"> </v>
      </c>
      <c r="DJ194" s="463" t="str">
        <f t="shared" si="269"/>
        <v xml:space="preserve"> </v>
      </c>
      <c r="DK194" s="463" t="str">
        <f t="shared" si="270"/>
        <v xml:space="preserve"> </v>
      </c>
      <c r="DL194" s="463" t="str">
        <f t="shared" si="271"/>
        <v xml:space="preserve"> </v>
      </c>
      <c r="DM194" s="463" t="str">
        <f t="shared" si="272"/>
        <v xml:space="preserve"> </v>
      </c>
    </row>
    <row r="195" spans="1:117" x14ac:dyDescent="0.2">
      <c r="A195" s="343" t="str">
        <f>IF(A194="N/A","N/A",IF(EDATE(A194,1)&gt;Inputs!$S$5,"N/A",EDATE(A194,1)))</f>
        <v>N/A</v>
      </c>
      <c r="B195" s="344" t="str">
        <f t="shared" si="214"/>
        <v xml:space="preserve"> </v>
      </c>
      <c r="C195" s="345" t="str">
        <f t="shared" si="215"/>
        <v xml:space="preserve"> </v>
      </c>
      <c r="D195" s="346" t="str">
        <f t="shared" si="216"/>
        <v xml:space="preserve"> </v>
      </c>
      <c r="E195" s="347" t="str">
        <f t="shared" si="217"/>
        <v xml:space="preserve"> </v>
      </c>
      <c r="F195" s="348" t="str">
        <f t="shared" si="218"/>
        <v xml:space="preserve"> </v>
      </c>
      <c r="G195" s="348" t="str">
        <f>IF(A195="N/A"," ",Perstart/VLOOKUP(Dayrun,'Pricing Inputs'!$AQ$4:$AS$14,3)/(CY195/CX195))</f>
        <v xml:space="preserve"> </v>
      </c>
      <c r="H195" s="349" t="str">
        <f t="shared" si="219"/>
        <v xml:space="preserve"> </v>
      </c>
      <c r="I195" s="350" t="str">
        <f t="shared" si="220"/>
        <v xml:space="preserve"> </v>
      </c>
      <c r="J195" s="351" t="str">
        <f t="shared" si="221"/>
        <v xml:space="preserve"> </v>
      </c>
      <c r="K195" s="351" t="str">
        <f t="shared" si="222"/>
        <v xml:space="preserve"> </v>
      </c>
      <c r="L195" s="351" t="str">
        <f t="shared" si="223"/>
        <v xml:space="preserve"> </v>
      </c>
      <c r="M195" s="351" t="str">
        <f t="shared" si="224"/>
        <v xml:space="preserve"> </v>
      </c>
      <c r="N195" s="351" t="str">
        <f t="shared" si="225"/>
        <v xml:space="preserve"> </v>
      </c>
      <c r="O195" s="351" t="str">
        <f t="shared" si="226"/>
        <v xml:space="preserve"> </v>
      </c>
      <c r="P195" s="351" t="str">
        <f t="shared" si="227"/>
        <v xml:space="preserve"> </v>
      </c>
      <c r="Q195" s="352" t="str">
        <f t="shared" si="228"/>
        <v xml:space="preserve"> </v>
      </c>
      <c r="R195" s="353" t="str">
        <f t="shared" si="229"/>
        <v xml:space="preserve"> </v>
      </c>
      <c r="S195" s="347" t="str">
        <f t="shared" si="230"/>
        <v xml:space="preserve"> </v>
      </c>
      <c r="T195" s="347" t="str">
        <f t="shared" si="231"/>
        <v xml:space="preserve"> </v>
      </c>
      <c r="U195" s="347" t="str">
        <f t="shared" si="232"/>
        <v xml:space="preserve"> </v>
      </c>
      <c r="V195" s="347" t="str">
        <f t="shared" si="233"/>
        <v xml:space="preserve"> </v>
      </c>
      <c r="W195" s="347" t="str">
        <f t="shared" si="234"/>
        <v xml:space="preserve"> </v>
      </c>
      <c r="X195" s="347" t="str">
        <f t="shared" si="235"/>
        <v xml:space="preserve"> </v>
      </c>
      <c r="Y195" s="347" t="str">
        <f t="shared" si="236"/>
        <v xml:space="preserve"> </v>
      </c>
      <c r="Z195" s="354" t="str">
        <f t="shared" si="237"/>
        <v xml:space="preserve"> </v>
      </c>
      <c r="AA195" s="350" t="str">
        <f>IF($A195="N/A"," ",IF(Dayrun&gt;=3,(MAX(0,(_xll.xSPRDOPT(I195,($E195-'Pricing Inputs'!$X230*$D195),$CV195,0,($CN195+IF(Smile=TRUE,VLOOKUP(MAX(-5,$H195-I195),Volsmile,2),0)),$CT195,$CU195,($A195-DateToday)+15,ABS(Option-2),0)-R195))),0))</f>
        <v xml:space="preserve"> </v>
      </c>
      <c r="AB195" s="351" t="str">
        <f>IF($A195="N/A"," ",IF(Dayrun&gt;=6,MAX(0,(_xll.xSPRDOPT(J195,($E195-'Pricing Inputs'!$X230*$D195),$CV195,0,($CN195+IF(Smile=TRUE,VLOOKUP(MAX(-5,$H195-J195),Volsmile,2),0)),$CT195,$CU195,($A195-DateToday)+15,ABS(Option-2),0)-S195)),0))</f>
        <v xml:space="preserve"> </v>
      </c>
      <c r="AC195" s="351" t="str">
        <f>IF($A195="N/A"," ",IF(OR(Dayrun&lt;=2,Dayrun&gt;=9),IF(OffPeakEx=TRUE,MAX(0,(_xll.xSPRDOPT(K195,($E195-'Pricing Inputs'!$X230*$D195),$CV195,0,($CQ195+IF(Smile=TRUE,VLOOKUP(MAX(-5,$H195-K195),Volsmile,2),0)),$CT195,$CU195,($A195-DateToday)+15,ABS(Option-2),0)-T195)),0),0))</f>
        <v xml:space="preserve"> </v>
      </c>
      <c r="AD195" s="351" t="str">
        <f>IF($A195="N/A"," ",IF(OR(Dayrun=1,Dayrun=4,Dayrun=5,Dayrun=7,Dayrun=8,Dayrun=10,Dayrun=11),MAX(0,(_xll.xSPRDOPT(L195,($E195-'Pricing Inputs'!$X230*$D195),$CV195,0,($CQ195+IF(Smile=TRUE,VLOOKUP(MAX(-5,$H195-L195),Volsmile,2),0)),$CT195,$CU195,($A195-DateToday)+15,ABS(Option-2),0)-U195)),0))</f>
        <v xml:space="preserve"> </v>
      </c>
      <c r="AE195" s="351" t="str">
        <f>IF($A195="N/A"," ",IF(OR(Dayrun=1,Dayrun=7,Dayrun=8,Dayrun=10,Dayrun=11),MAX(0,(_xll.xSPRDOPT(M195,($E195-'Pricing Inputs'!$X230*$D195),$CV195,0,($CQ195+IF(Smile=TRUE,VLOOKUP(MAX(-5,$H195-M195),Volsmile,2),0)),$CT195,$CU195,($A195-DateToday)+15,ABS(Option-2),0)-V195)),0))</f>
        <v xml:space="preserve"> </v>
      </c>
      <c r="AF195" s="351" t="str">
        <f>IF($A195="N/A"," ",IF(OR(Dayrun&lt;=2,Dayrun&gt;=10),IF(OffPeakEx=TRUE,MAX(0,(_xll.xSPRDOPT(N195,($E195-'Pricing Inputs'!$X230*$D195),$CV195,0,($CQ195+IF(Smile=TRUE,VLOOKUP(MAX(-5,$H195-N195),Volsmile,2),0)),$CT195,$CU195,($A195-DateToday)+15,ABS(Option-2),0)-W195)),0),0))</f>
        <v xml:space="preserve"> </v>
      </c>
      <c r="AG195" s="351" t="str">
        <f>IF($A195="N/A"," ",IF(OR(Dayrun=1,Dayrun=5,Dayrun=8,Dayrun=11),MAX(0,(_xll.xSPRDOPT(O195,($E195-'Pricing Inputs'!$X230*$D195),$CV195,0,($CQ195+IF(Smile=TRUE,VLOOKUP(MAX(-5,$H195-O195),Volsmile,2),0)),$CT195,$CU195,($A195-DateToday)+15,ABS(Option-2),0)-X195)),0))</f>
        <v xml:space="preserve"> </v>
      </c>
      <c r="AH195" s="351" t="str">
        <f>IF($A195="N/A"," ",IF(OR(Dayrun=1,Dayrun=8,Dayrun=11),MAX(0,(_xll.xSPRDOPT(P195,($E195-'Pricing Inputs'!$X230*$D195),$CV195,0,($CQ195+IF(Smile=TRUE,VLOOKUP(MAX(-5,$H195-P195),Volsmile,2),0)),$CT195,$CU195,($A195-DateToday)+15,ABS(Option-2),0)-Y195)),0))</f>
        <v xml:space="preserve"> </v>
      </c>
      <c r="AI195" s="351" t="str">
        <f>IF($A195="N/A"," ",IF(OR(Dayrun&lt;=2,Dayrun&gt;=11),IF(OffPeakEx=TRUE,MAX(0,(_xll.xSPRDOPT(Q195,($E195-'Pricing Inputs'!$X230*$D195),$CV195,0,($CQ195+IF(Smile=TRUE,VLOOKUP(MAX(-5,$H195-Q195),Volsmile,2),0)),$CT195,$CU195,($A195-DateToday)+15,ABS(Option-2),0)-Z195)),0),0))</f>
        <v xml:space="preserve"> </v>
      </c>
      <c r="AJ195" s="355" t="str">
        <f t="shared" si="238"/>
        <v xml:space="preserve"> </v>
      </c>
      <c r="AK195" s="356" t="str">
        <f t="shared" si="239"/>
        <v xml:space="preserve"> </v>
      </c>
      <c r="AL195" s="356" t="str">
        <f t="shared" si="240"/>
        <v xml:space="preserve"> </v>
      </c>
      <c r="AM195" s="356" t="str">
        <f t="shared" si="241"/>
        <v xml:space="preserve"> </v>
      </c>
      <c r="AN195" s="356" t="str">
        <f t="shared" si="242"/>
        <v xml:space="preserve"> </v>
      </c>
      <c r="AO195" s="356" t="str">
        <f t="shared" si="243"/>
        <v xml:space="preserve"> </v>
      </c>
      <c r="AP195" s="356" t="str">
        <f t="shared" si="244"/>
        <v xml:space="preserve"> </v>
      </c>
      <c r="AQ195" s="356" t="str">
        <f t="shared" si="245"/>
        <v xml:space="preserve"> </v>
      </c>
      <c r="AR195" s="357" t="str">
        <f t="shared" si="246"/>
        <v xml:space="preserve"> </v>
      </c>
      <c r="AS195" s="364" t="str">
        <f t="shared" si="247"/>
        <v xml:space="preserve"> </v>
      </c>
      <c r="AT195" s="364" t="str">
        <f t="shared" si="248"/>
        <v xml:space="preserve"> </v>
      </c>
      <c r="AU195" s="364" t="str">
        <f t="shared" si="249"/>
        <v xml:space="preserve"> </v>
      </c>
      <c r="AV195" s="364" t="str">
        <f t="shared" si="250"/>
        <v xml:space="preserve"> </v>
      </c>
      <c r="AW195" s="364" t="str">
        <f t="shared" si="251"/>
        <v xml:space="preserve"> </v>
      </c>
      <c r="AX195" s="364" t="str">
        <f t="shared" si="252"/>
        <v xml:space="preserve"> </v>
      </c>
      <c r="AY195" s="364" t="str">
        <f t="shared" si="253"/>
        <v xml:space="preserve"> </v>
      </c>
      <c r="AZ195" s="364" t="str">
        <f t="shared" si="254"/>
        <v xml:space="preserve"> </v>
      </c>
      <c r="BA195" s="365" t="str">
        <f t="shared" si="255"/>
        <v xml:space="preserve"> </v>
      </c>
      <c r="BB195" s="461" t="str">
        <f>IF($A195="N/A"," ",IF(Dayrun&gt;=3,(MAX(0,(_xll.xSPRDOPT(I195,($E195-'Pricing Inputs'!$X230*$D195),$CV195,0,($CN195+IF(Smile=TRUE,VLOOKUP(MAX(-5,$H195-I195),Volsmile,2),0)),$CT195,$CU195,($A195-DateToday)+15,ABS(Option-2),1)*DE195*8))),0))</f>
        <v xml:space="preserve"> </v>
      </c>
      <c r="BC195" s="460" t="str">
        <f>IF($A195="N/A"," ",IF(Dayrun&gt;=6,MAX(0,(_xll.xSPRDOPT(J195,($E195-'Pricing Inputs'!$X230*$D195),$CV195,0,($CN195+IF(Smile=TRUE,VLOOKUP(MAX(-5,$H195-J195),Volsmile,2),0)),$CT195,$CU195,($A195-DateToday)+15,ABS(Option-2),1)*DE195*8)),0))</f>
        <v xml:space="preserve"> </v>
      </c>
      <c r="BD195" s="460" t="str">
        <f>IF($A195="N/A"," ",IF(OR(Dayrun&lt;=2,Dayrun&gt;=9),IF(OffPeakEx=TRUE,MAX(0,(_xll.xSPRDOPT(K195,($E195-'Pricing Inputs'!$X230*$D195),$CV195,0,($CQ195+IF(Smile=TRUE,VLOOKUP(MAX(-5,$H195-K195),Volsmile,2),0)),$CT195,$CU195,($A195-DateToday)+15,ABS(Option-2),1)*DE195*8)),0),0))</f>
        <v xml:space="preserve"> </v>
      </c>
      <c r="BE195" s="460" t="str">
        <f>IF($A195="N/A"," ",IF(OR(Dayrun=1,Dayrun=4,Dayrun=5,Dayrun=7,Dayrun=8,Dayrun=10,Dayrun=11),MAX(0,(_xll.xSPRDOPT(L195,($E195-'Pricing Inputs'!$X230*$D195),$CV195,0,($CQ195+IF(Smile=TRUE,VLOOKUP(MAX(-5,$H195-L195),Volsmile,2),0)),$CT195,$CU195,($A195-DateToday)+15,ABS(Option-2),1)*DF195*8)),0))</f>
        <v xml:space="preserve"> </v>
      </c>
      <c r="BF195" s="460" t="str">
        <f>IF($A195="N/A"," ",IF(OR(Dayrun=1,Dayrun=7,Dayrun=8,Dayrun=10,Dayrun=11),MAX(0,(_xll.xSPRDOPT(M195,($E195-'Pricing Inputs'!$X230*$D195),$CV195,0,($CQ195+IF(Smile=TRUE,VLOOKUP(MAX(-5,$H195-M195),Volsmile,2),0)),$CT195,$CU195,($A195-DateToday)+15,ABS(Option-2),1)*DF195*8)),0))</f>
        <v xml:space="preserve"> </v>
      </c>
      <c r="BG195" s="460" t="str">
        <f>IF($A195="N/A"," ",IF(OR(Dayrun&lt;=2,Dayrun&gt;=10),IF(OffPeakEx=TRUE,MAX(0,(_xll.xSPRDOPT(N195,($E195-'Pricing Inputs'!$X230*$D195),$CV195,0,($CQ195+IF(Smile=TRUE,VLOOKUP(MAX(-5,$H195-N195),Volsmile,2),0)),$CT195,$CU195,($A195-DateToday)+15,ABS(Option-2),1)*DF195*8)),0),0))</f>
        <v xml:space="preserve"> </v>
      </c>
      <c r="BH195" s="460" t="str">
        <f>IF($A195="N/A"," ",IF(OR(Dayrun=1,Dayrun=5,Dayrun=8,Dayrun=11),MAX(0,(_xll.xSPRDOPT(O195,($E195-'Pricing Inputs'!$X230*$D195),$CV195,0,($CQ195+IF(Smile=TRUE,VLOOKUP(MAX(-5,$H195-O195),Volsmile,2),0)),$CT195,$CU195,($A195-DateToday)+15,ABS(Option-2),1)*DG195*8)),0))</f>
        <v xml:space="preserve"> </v>
      </c>
      <c r="BI195" s="460" t="str">
        <f>IF($A195="N/A"," ",IF(OR(Dayrun=1,Dayrun=8,Dayrun=11),MAX(0,(_xll.xSPRDOPT(P195,($E195-'Pricing Inputs'!$X230*$D195),$CV195,0,($CQ195+IF(Smile=TRUE,VLOOKUP(MAX(-5,$H195-P195),Volsmile,2),0)),$CT195,$CU195,($A195-DateToday)+15,ABS(Option-2),1)*DG195*8)),0))</f>
        <v xml:space="preserve"> </v>
      </c>
      <c r="BJ195" s="462" t="str">
        <f>IF($A195="N/A"," ",IF(OR(Dayrun&lt;=2,Dayrun&gt;=11),IF(OffPeakEx=TRUE,MAX(0,(_xll.xSPRDOPT(Q195,($E195-'Pricing Inputs'!$X230*$D195),$CV195,0,($CQ195+IF(Smile=TRUE,VLOOKUP(MAX(-5,$H195-Q195),Volsmile,2),0)),$CT195,$CU195,($A195-DateToday)+15,ABS(Option-2),1)*DG195*8)),0),0))</f>
        <v xml:space="preserve"> </v>
      </c>
      <c r="BK195" s="358" t="str">
        <f t="shared" si="182"/>
        <v xml:space="preserve"> </v>
      </c>
      <c r="BL195" s="359" t="str">
        <f t="shared" si="183"/>
        <v xml:space="preserve"> </v>
      </c>
      <c r="BM195" s="359" t="str">
        <f t="shared" si="184"/>
        <v xml:space="preserve"> </v>
      </c>
      <c r="BN195" s="359" t="str">
        <f t="shared" si="185"/>
        <v xml:space="preserve"> </v>
      </c>
      <c r="BO195" s="359" t="str">
        <f t="shared" si="186"/>
        <v xml:space="preserve"> </v>
      </c>
      <c r="BP195" s="359" t="str">
        <f t="shared" si="187"/>
        <v xml:space="preserve"> </v>
      </c>
      <c r="BQ195" s="359" t="str">
        <f t="shared" si="188"/>
        <v xml:space="preserve"> </v>
      </c>
      <c r="BR195" s="359" t="str">
        <f t="shared" si="189"/>
        <v xml:space="preserve"> </v>
      </c>
      <c r="BS195" s="360" t="str">
        <f t="shared" si="190"/>
        <v xml:space="preserve"> </v>
      </c>
      <c r="BT195" s="361" t="str">
        <f t="shared" si="191"/>
        <v xml:space="preserve"> </v>
      </c>
      <c r="BU195" s="362" t="str">
        <f t="shared" si="192"/>
        <v xml:space="preserve"> </v>
      </c>
      <c r="BV195" s="362" t="str">
        <f t="shared" si="193"/>
        <v xml:space="preserve"> </v>
      </c>
      <c r="BW195" s="362" t="str">
        <f t="shared" si="194"/>
        <v xml:space="preserve"> </v>
      </c>
      <c r="BX195" s="362" t="str">
        <f t="shared" si="195"/>
        <v xml:space="preserve"> </v>
      </c>
      <c r="BY195" s="362" t="str">
        <f t="shared" si="196"/>
        <v xml:space="preserve"> </v>
      </c>
      <c r="BZ195" s="362" t="str">
        <f t="shared" si="197"/>
        <v xml:space="preserve"> </v>
      </c>
      <c r="CA195" s="362" t="str">
        <f t="shared" si="198"/>
        <v xml:space="preserve"> </v>
      </c>
      <c r="CB195" s="363" t="str">
        <f t="shared" si="199"/>
        <v xml:space="preserve"> </v>
      </c>
      <c r="CC195" s="366" t="str">
        <f t="shared" si="200"/>
        <v xml:space="preserve"> </v>
      </c>
      <c r="CD195" s="367" t="str">
        <f t="shared" si="201"/>
        <v xml:space="preserve"> </v>
      </c>
      <c r="CE195" s="367" t="str">
        <f t="shared" si="202"/>
        <v xml:space="preserve"> </v>
      </c>
      <c r="CF195" s="367" t="str">
        <f t="shared" si="203"/>
        <v xml:space="preserve"> </v>
      </c>
      <c r="CG195" s="367" t="str">
        <f t="shared" si="204"/>
        <v xml:space="preserve"> </v>
      </c>
      <c r="CH195" s="367" t="str">
        <f t="shared" si="205"/>
        <v xml:space="preserve"> </v>
      </c>
      <c r="CI195" s="367" t="str">
        <f t="shared" si="206"/>
        <v xml:space="preserve"> </v>
      </c>
      <c r="CJ195" s="367" t="str">
        <f t="shared" si="207"/>
        <v xml:space="preserve"> </v>
      </c>
      <c r="CK195" s="368" t="str">
        <f t="shared" si="208"/>
        <v xml:space="preserve"> </v>
      </c>
      <c r="CL195" s="369" t="str">
        <f t="shared" si="209"/>
        <v xml:space="preserve"> </v>
      </c>
      <c r="CM195" s="370" t="str">
        <f t="shared" si="256"/>
        <v xml:space="preserve"> </v>
      </c>
      <c r="CN195" s="370" t="str">
        <f t="shared" si="257"/>
        <v xml:space="preserve"> </v>
      </c>
      <c r="CO195" s="370" t="str">
        <f t="shared" si="258"/>
        <v xml:space="preserve"> </v>
      </c>
      <c r="CP195" s="370" t="str">
        <f t="shared" si="259"/>
        <v xml:space="preserve"> </v>
      </c>
      <c r="CQ195" s="370" t="str">
        <f t="shared" si="260"/>
        <v xml:space="preserve"> </v>
      </c>
      <c r="CR195" s="370" t="str">
        <f t="shared" si="210"/>
        <v xml:space="preserve"> </v>
      </c>
      <c r="CS195" s="370" t="str">
        <f t="shared" si="211"/>
        <v xml:space="preserve"> </v>
      </c>
      <c r="CT195" s="370" t="str">
        <f t="shared" si="212"/>
        <v xml:space="preserve"> </v>
      </c>
      <c r="CU195" s="370" t="str">
        <f>IF($A195="N/A"," ",IF('Pricing Inputs'!$AR$23=TRUE,Inputs!$S$22,VLOOKUP($A195,CorrelationTable,2,FALSE)))</f>
        <v xml:space="preserve"> </v>
      </c>
      <c r="CV195" s="371" t="str">
        <f>IF($A195="N/A"," ",F195+G195+(D195*('Pricing Inputs'!X230)))</f>
        <v xml:space="preserve"> </v>
      </c>
      <c r="CW195" s="372" t="str">
        <f>IF($A195="N/A"," ",IF(PV=1,0,'Pricing Inputs'!Y230))</f>
        <v xml:space="preserve"> </v>
      </c>
      <c r="CX195" s="373" t="str">
        <f t="shared" si="213"/>
        <v xml:space="preserve"> </v>
      </c>
      <c r="CY195" s="417" t="str">
        <f>IF($A195="N/A"," ",(IF(MONTH(A195)&gt;=4,IF(MONTH(A195)&lt;=10,Inputs!$S$26,Inputs!$S$27),Inputs!$S$27))*$CX195)</f>
        <v xml:space="preserve"> </v>
      </c>
      <c r="CZ195" s="374" t="str">
        <f t="shared" si="261"/>
        <v xml:space="preserve"> </v>
      </c>
      <c r="DA195" s="446" t="str">
        <f t="shared" si="262"/>
        <v xml:space="preserve"> </v>
      </c>
      <c r="DB195" s="375" t="str">
        <f t="shared" si="263"/>
        <v xml:space="preserve"> </v>
      </c>
      <c r="DC195" s="375" t="str">
        <f t="shared" si="264"/>
        <v xml:space="preserve"> </v>
      </c>
      <c r="DD195" s="376" t="str">
        <f t="shared" si="265"/>
        <v xml:space="preserve"> </v>
      </c>
      <c r="DE195" s="377" t="str">
        <f t="shared" si="266"/>
        <v xml:space="preserve"> </v>
      </c>
      <c r="DF195" s="378" t="str">
        <f t="shared" si="267"/>
        <v xml:space="preserve"> </v>
      </c>
      <c r="DG195" s="379" t="str">
        <f t="shared" si="268"/>
        <v xml:space="preserve"> </v>
      </c>
      <c r="DH195" s="380" t="str">
        <f>IF($A195="N/A"," ",IF(Option=1,$D195*Inputs!$S$15*SUM(AS195:BA195),0))</f>
        <v xml:space="preserve"> </v>
      </c>
      <c r="DI195" s="381" t="str">
        <f>IF($A195="N/A"," ",IF(Option=1,$D195*Inputs!$S$16*SUM(AS195:BA195),0))</f>
        <v xml:space="preserve"> </v>
      </c>
      <c r="DJ195" s="463" t="str">
        <f t="shared" si="269"/>
        <v xml:space="preserve"> </v>
      </c>
      <c r="DK195" s="463" t="str">
        <f t="shared" si="270"/>
        <v xml:space="preserve"> </v>
      </c>
      <c r="DL195" s="463" t="str">
        <f t="shared" si="271"/>
        <v xml:space="preserve"> </v>
      </c>
      <c r="DM195" s="463" t="str">
        <f t="shared" si="272"/>
        <v xml:space="preserve"> </v>
      </c>
    </row>
    <row r="196" spans="1:117" x14ac:dyDescent="0.2">
      <c r="A196" s="343" t="str">
        <f>IF(A195="N/A","N/A",IF(EDATE(A195,1)&gt;Inputs!$S$5,"N/A",EDATE(A195,1)))</f>
        <v>N/A</v>
      </c>
      <c r="B196" s="344" t="str">
        <f t="shared" si="214"/>
        <v xml:space="preserve"> </v>
      </c>
      <c r="C196" s="345" t="str">
        <f t="shared" si="215"/>
        <v xml:space="preserve"> </v>
      </c>
      <c r="D196" s="346" t="str">
        <f t="shared" si="216"/>
        <v xml:space="preserve"> </v>
      </c>
      <c r="E196" s="347" t="str">
        <f t="shared" si="217"/>
        <v xml:space="preserve"> </v>
      </c>
      <c r="F196" s="348" t="str">
        <f t="shared" si="218"/>
        <v xml:space="preserve"> </v>
      </c>
      <c r="G196" s="348" t="str">
        <f>IF(A196="N/A"," ",Perstart/VLOOKUP(Dayrun,'Pricing Inputs'!$AQ$4:$AS$14,3)/(CY196/CX196))</f>
        <v xml:space="preserve"> </v>
      </c>
      <c r="H196" s="349" t="str">
        <f t="shared" si="219"/>
        <v xml:space="preserve"> </v>
      </c>
      <c r="I196" s="350" t="str">
        <f t="shared" si="220"/>
        <v xml:space="preserve"> </v>
      </c>
      <c r="J196" s="351" t="str">
        <f t="shared" si="221"/>
        <v xml:space="preserve"> </v>
      </c>
      <c r="K196" s="351" t="str">
        <f t="shared" si="222"/>
        <v xml:space="preserve"> </v>
      </c>
      <c r="L196" s="351" t="str">
        <f t="shared" si="223"/>
        <v xml:space="preserve"> </v>
      </c>
      <c r="M196" s="351" t="str">
        <f t="shared" si="224"/>
        <v xml:space="preserve"> </v>
      </c>
      <c r="N196" s="351" t="str">
        <f t="shared" si="225"/>
        <v xml:space="preserve"> </v>
      </c>
      <c r="O196" s="351" t="str">
        <f t="shared" si="226"/>
        <v xml:space="preserve"> </v>
      </c>
      <c r="P196" s="351" t="str">
        <f t="shared" si="227"/>
        <v xml:space="preserve"> </v>
      </c>
      <c r="Q196" s="352" t="str">
        <f t="shared" si="228"/>
        <v xml:space="preserve"> </v>
      </c>
      <c r="R196" s="353" t="str">
        <f t="shared" si="229"/>
        <v xml:space="preserve"> </v>
      </c>
      <c r="S196" s="347" t="str">
        <f t="shared" si="230"/>
        <v xml:space="preserve"> </v>
      </c>
      <c r="T196" s="347" t="str">
        <f t="shared" si="231"/>
        <v xml:space="preserve"> </v>
      </c>
      <c r="U196" s="347" t="str">
        <f t="shared" si="232"/>
        <v xml:space="preserve"> </v>
      </c>
      <c r="V196" s="347" t="str">
        <f t="shared" si="233"/>
        <v xml:space="preserve"> </v>
      </c>
      <c r="W196" s="347" t="str">
        <f t="shared" si="234"/>
        <v xml:space="preserve"> </v>
      </c>
      <c r="X196" s="347" t="str">
        <f t="shared" si="235"/>
        <v xml:space="preserve"> </v>
      </c>
      <c r="Y196" s="347" t="str">
        <f t="shared" si="236"/>
        <v xml:space="preserve"> </v>
      </c>
      <c r="Z196" s="354" t="str">
        <f t="shared" si="237"/>
        <v xml:space="preserve"> </v>
      </c>
      <c r="AA196" s="350" t="str">
        <f>IF($A196="N/A"," ",IF(Dayrun&gt;=3,(MAX(0,(_xll.xSPRDOPT(I196,($E196-'Pricing Inputs'!$X231*$D196),$CV196,0,($CN196+IF(Smile=TRUE,VLOOKUP(MAX(-5,$H196-I196),Volsmile,2),0)),$CT196,$CU196,($A196-DateToday)+15,ABS(Option-2),0)-R196))),0))</f>
        <v xml:space="preserve"> </v>
      </c>
      <c r="AB196" s="351" t="str">
        <f>IF($A196="N/A"," ",IF(Dayrun&gt;=6,MAX(0,(_xll.xSPRDOPT(J196,($E196-'Pricing Inputs'!$X231*$D196),$CV196,0,($CN196+IF(Smile=TRUE,VLOOKUP(MAX(-5,$H196-J196),Volsmile,2),0)),$CT196,$CU196,($A196-DateToday)+15,ABS(Option-2),0)-S196)),0))</f>
        <v xml:space="preserve"> </v>
      </c>
      <c r="AC196" s="351" t="str">
        <f>IF($A196="N/A"," ",IF(OR(Dayrun&lt;=2,Dayrun&gt;=9),IF(OffPeakEx=TRUE,MAX(0,(_xll.xSPRDOPT(K196,($E196-'Pricing Inputs'!$X231*$D196),$CV196,0,($CQ196+IF(Smile=TRUE,VLOOKUP(MAX(-5,$H196-K196),Volsmile,2),0)),$CT196,$CU196,($A196-DateToday)+15,ABS(Option-2),0)-T196)),0),0))</f>
        <v xml:space="preserve"> </v>
      </c>
      <c r="AD196" s="351" t="str">
        <f>IF($A196="N/A"," ",IF(OR(Dayrun=1,Dayrun=4,Dayrun=5,Dayrun=7,Dayrun=8,Dayrun=10,Dayrun=11),MAX(0,(_xll.xSPRDOPT(L196,($E196-'Pricing Inputs'!$X231*$D196),$CV196,0,($CQ196+IF(Smile=TRUE,VLOOKUP(MAX(-5,$H196-L196),Volsmile,2),0)),$CT196,$CU196,($A196-DateToday)+15,ABS(Option-2),0)-U196)),0))</f>
        <v xml:space="preserve"> </v>
      </c>
      <c r="AE196" s="351" t="str">
        <f>IF($A196="N/A"," ",IF(OR(Dayrun=1,Dayrun=7,Dayrun=8,Dayrun=10,Dayrun=11),MAX(0,(_xll.xSPRDOPT(M196,($E196-'Pricing Inputs'!$X231*$D196),$CV196,0,($CQ196+IF(Smile=TRUE,VLOOKUP(MAX(-5,$H196-M196),Volsmile,2),0)),$CT196,$CU196,($A196-DateToday)+15,ABS(Option-2),0)-V196)),0))</f>
        <v xml:space="preserve"> </v>
      </c>
      <c r="AF196" s="351" t="str">
        <f>IF($A196="N/A"," ",IF(OR(Dayrun&lt;=2,Dayrun&gt;=10),IF(OffPeakEx=TRUE,MAX(0,(_xll.xSPRDOPT(N196,($E196-'Pricing Inputs'!$X231*$D196),$CV196,0,($CQ196+IF(Smile=TRUE,VLOOKUP(MAX(-5,$H196-N196),Volsmile,2),0)),$CT196,$CU196,($A196-DateToday)+15,ABS(Option-2),0)-W196)),0),0))</f>
        <v xml:space="preserve"> </v>
      </c>
      <c r="AG196" s="351" t="str">
        <f>IF($A196="N/A"," ",IF(OR(Dayrun=1,Dayrun=5,Dayrun=8,Dayrun=11),MAX(0,(_xll.xSPRDOPT(O196,($E196-'Pricing Inputs'!$X231*$D196),$CV196,0,($CQ196+IF(Smile=TRUE,VLOOKUP(MAX(-5,$H196-O196),Volsmile,2),0)),$CT196,$CU196,($A196-DateToday)+15,ABS(Option-2),0)-X196)),0))</f>
        <v xml:space="preserve"> </v>
      </c>
      <c r="AH196" s="351" t="str">
        <f>IF($A196="N/A"," ",IF(OR(Dayrun=1,Dayrun=8,Dayrun=11),MAX(0,(_xll.xSPRDOPT(P196,($E196-'Pricing Inputs'!$X231*$D196),$CV196,0,($CQ196+IF(Smile=TRUE,VLOOKUP(MAX(-5,$H196-P196),Volsmile,2),0)),$CT196,$CU196,($A196-DateToday)+15,ABS(Option-2),0)-Y196)),0))</f>
        <v xml:space="preserve"> </v>
      </c>
      <c r="AI196" s="351" t="str">
        <f>IF($A196="N/A"," ",IF(OR(Dayrun&lt;=2,Dayrun&gt;=11),IF(OffPeakEx=TRUE,MAX(0,(_xll.xSPRDOPT(Q196,($E196-'Pricing Inputs'!$X231*$D196),$CV196,0,($CQ196+IF(Smile=TRUE,VLOOKUP(MAX(-5,$H196-Q196),Volsmile,2),0)),$CT196,$CU196,($A196-DateToday)+15,ABS(Option-2),0)-Z196)),0),0))</f>
        <v xml:space="preserve"> </v>
      </c>
      <c r="AJ196" s="355" t="str">
        <f t="shared" si="238"/>
        <v xml:space="preserve"> </v>
      </c>
      <c r="AK196" s="356" t="str">
        <f t="shared" si="239"/>
        <v xml:space="preserve"> </v>
      </c>
      <c r="AL196" s="356" t="str">
        <f t="shared" si="240"/>
        <v xml:space="preserve"> </v>
      </c>
      <c r="AM196" s="356" t="str">
        <f t="shared" si="241"/>
        <v xml:space="preserve"> </v>
      </c>
      <c r="AN196" s="356" t="str">
        <f t="shared" si="242"/>
        <v xml:space="preserve"> </v>
      </c>
      <c r="AO196" s="356" t="str">
        <f t="shared" si="243"/>
        <v xml:space="preserve"> </v>
      </c>
      <c r="AP196" s="356" t="str">
        <f t="shared" si="244"/>
        <v xml:space="preserve"> </v>
      </c>
      <c r="AQ196" s="356" t="str">
        <f t="shared" si="245"/>
        <v xml:space="preserve"> </v>
      </c>
      <c r="AR196" s="357" t="str">
        <f t="shared" si="246"/>
        <v xml:space="preserve"> </v>
      </c>
      <c r="AS196" s="364" t="str">
        <f t="shared" si="247"/>
        <v xml:space="preserve"> </v>
      </c>
      <c r="AT196" s="364" t="str">
        <f t="shared" si="248"/>
        <v xml:space="preserve"> </v>
      </c>
      <c r="AU196" s="364" t="str">
        <f t="shared" si="249"/>
        <v xml:space="preserve"> </v>
      </c>
      <c r="AV196" s="364" t="str">
        <f t="shared" si="250"/>
        <v xml:space="preserve"> </v>
      </c>
      <c r="AW196" s="364" t="str">
        <f t="shared" si="251"/>
        <v xml:space="preserve"> </v>
      </c>
      <c r="AX196" s="364" t="str">
        <f t="shared" si="252"/>
        <v xml:space="preserve"> </v>
      </c>
      <c r="AY196" s="364" t="str">
        <f t="shared" si="253"/>
        <v xml:space="preserve"> </v>
      </c>
      <c r="AZ196" s="364" t="str">
        <f t="shared" si="254"/>
        <v xml:space="preserve"> </v>
      </c>
      <c r="BA196" s="365" t="str">
        <f t="shared" si="255"/>
        <v xml:space="preserve"> </v>
      </c>
      <c r="BB196" s="461" t="str">
        <f>IF($A196="N/A"," ",IF(Dayrun&gt;=3,(MAX(0,(_xll.xSPRDOPT(I196,($E196-'Pricing Inputs'!$X231*$D196),$CV196,0,($CN196+IF(Smile=TRUE,VLOOKUP(MAX(-5,$H196-I196),Volsmile,2),0)),$CT196,$CU196,($A196-DateToday)+15,ABS(Option-2),1)*DE196*8))),0))</f>
        <v xml:space="preserve"> </v>
      </c>
      <c r="BC196" s="460" t="str">
        <f>IF($A196="N/A"," ",IF(Dayrun&gt;=6,MAX(0,(_xll.xSPRDOPT(J196,($E196-'Pricing Inputs'!$X231*$D196),$CV196,0,($CN196+IF(Smile=TRUE,VLOOKUP(MAX(-5,$H196-J196),Volsmile,2),0)),$CT196,$CU196,($A196-DateToday)+15,ABS(Option-2),1)*DE196*8)),0))</f>
        <v xml:space="preserve"> </v>
      </c>
      <c r="BD196" s="460" t="str">
        <f>IF($A196="N/A"," ",IF(OR(Dayrun&lt;=2,Dayrun&gt;=9),IF(OffPeakEx=TRUE,MAX(0,(_xll.xSPRDOPT(K196,($E196-'Pricing Inputs'!$X231*$D196),$CV196,0,($CQ196+IF(Smile=TRUE,VLOOKUP(MAX(-5,$H196-K196),Volsmile,2),0)),$CT196,$CU196,($A196-DateToday)+15,ABS(Option-2),1)*DE196*8)),0),0))</f>
        <v xml:space="preserve"> </v>
      </c>
      <c r="BE196" s="460" t="str">
        <f>IF($A196="N/A"," ",IF(OR(Dayrun=1,Dayrun=4,Dayrun=5,Dayrun=7,Dayrun=8,Dayrun=10,Dayrun=11),MAX(0,(_xll.xSPRDOPT(L196,($E196-'Pricing Inputs'!$X231*$D196),$CV196,0,($CQ196+IF(Smile=TRUE,VLOOKUP(MAX(-5,$H196-L196),Volsmile,2),0)),$CT196,$CU196,($A196-DateToday)+15,ABS(Option-2),1)*DF196*8)),0))</f>
        <v xml:space="preserve"> </v>
      </c>
      <c r="BF196" s="460" t="str">
        <f>IF($A196="N/A"," ",IF(OR(Dayrun=1,Dayrun=7,Dayrun=8,Dayrun=10,Dayrun=11),MAX(0,(_xll.xSPRDOPT(M196,($E196-'Pricing Inputs'!$X231*$D196),$CV196,0,($CQ196+IF(Smile=TRUE,VLOOKUP(MAX(-5,$H196-M196),Volsmile,2),0)),$CT196,$CU196,($A196-DateToday)+15,ABS(Option-2),1)*DF196*8)),0))</f>
        <v xml:space="preserve"> </v>
      </c>
      <c r="BG196" s="460" t="str">
        <f>IF($A196="N/A"," ",IF(OR(Dayrun&lt;=2,Dayrun&gt;=10),IF(OffPeakEx=TRUE,MAX(0,(_xll.xSPRDOPT(N196,($E196-'Pricing Inputs'!$X231*$D196),$CV196,0,($CQ196+IF(Smile=TRUE,VLOOKUP(MAX(-5,$H196-N196),Volsmile,2),0)),$CT196,$CU196,($A196-DateToday)+15,ABS(Option-2),1)*DF196*8)),0),0))</f>
        <v xml:space="preserve"> </v>
      </c>
      <c r="BH196" s="460" t="str">
        <f>IF($A196="N/A"," ",IF(OR(Dayrun=1,Dayrun=5,Dayrun=8,Dayrun=11),MAX(0,(_xll.xSPRDOPT(O196,($E196-'Pricing Inputs'!$X231*$D196),$CV196,0,($CQ196+IF(Smile=TRUE,VLOOKUP(MAX(-5,$H196-O196),Volsmile,2),0)),$CT196,$CU196,($A196-DateToday)+15,ABS(Option-2),1)*DG196*8)),0))</f>
        <v xml:space="preserve"> </v>
      </c>
      <c r="BI196" s="460" t="str">
        <f>IF($A196="N/A"," ",IF(OR(Dayrun=1,Dayrun=8,Dayrun=11),MAX(0,(_xll.xSPRDOPT(P196,($E196-'Pricing Inputs'!$X231*$D196),$CV196,0,($CQ196+IF(Smile=TRUE,VLOOKUP(MAX(-5,$H196-P196),Volsmile,2),0)),$CT196,$CU196,($A196-DateToday)+15,ABS(Option-2),1)*DG196*8)),0))</f>
        <v xml:space="preserve"> </v>
      </c>
      <c r="BJ196" s="462" t="str">
        <f>IF($A196="N/A"," ",IF(OR(Dayrun&lt;=2,Dayrun&gt;=11),IF(OffPeakEx=TRUE,MAX(0,(_xll.xSPRDOPT(Q196,($E196-'Pricing Inputs'!$X231*$D196),$CV196,0,($CQ196+IF(Smile=TRUE,VLOOKUP(MAX(-5,$H196-Q196),Volsmile,2),0)),$CT196,$CU196,($A196-DateToday)+15,ABS(Option-2),1)*DG196*8)),0),0))</f>
        <v xml:space="preserve"> </v>
      </c>
      <c r="BK196" s="358" t="str">
        <f t="shared" ref="BK196:BK255" si="273">IF($A196="N/A"," ",R196*$AS196)</f>
        <v xml:space="preserve"> </v>
      </c>
      <c r="BL196" s="359" t="str">
        <f t="shared" ref="BL196:BL255" si="274">IF($A196="N/A"," ",S196*$AT196)</f>
        <v xml:space="preserve"> </v>
      </c>
      <c r="BM196" s="359" t="str">
        <f t="shared" ref="BM196:BM255" si="275">IF($A196="N/A"," ",T196*$AU196)</f>
        <v xml:space="preserve"> </v>
      </c>
      <c r="BN196" s="359" t="str">
        <f t="shared" ref="BN196:BN255" si="276">IF($A196="N/A"," ",U196*$AV196)</f>
        <v xml:space="preserve"> </v>
      </c>
      <c r="BO196" s="359" t="str">
        <f t="shared" ref="BO196:BO255" si="277">IF($A196="N/A"," ",V196*$AW196)</f>
        <v xml:space="preserve"> </v>
      </c>
      <c r="BP196" s="359" t="str">
        <f t="shared" ref="BP196:BP255" si="278">IF($A196="N/A"," ",W196*$AX196)</f>
        <v xml:space="preserve"> </v>
      </c>
      <c r="BQ196" s="359" t="str">
        <f t="shared" ref="BQ196:BQ255" si="279">IF($A196="N/A"," ",X196*$AY196)</f>
        <v xml:space="preserve"> </v>
      </c>
      <c r="BR196" s="359" t="str">
        <f t="shared" ref="BR196:BR255" si="280">IF($A196="N/A"," ",Y196*$AZ196)</f>
        <v xml:space="preserve"> </v>
      </c>
      <c r="BS196" s="360" t="str">
        <f t="shared" ref="BS196:BS255" si="281">IF($A196="N/A"," ",Z196*$BA196)</f>
        <v xml:space="preserve"> </v>
      </c>
      <c r="BT196" s="361" t="str">
        <f t="shared" ref="BT196:BT255" si="282">IF($A196="N/A"," ",AA196*$AS196)</f>
        <v xml:space="preserve"> </v>
      </c>
      <c r="BU196" s="362" t="str">
        <f t="shared" ref="BU196:BU255" si="283">IF($A196="N/A"," ",AB196*$AT196)</f>
        <v xml:space="preserve"> </v>
      </c>
      <c r="BV196" s="362" t="str">
        <f t="shared" ref="BV196:BV255" si="284">IF($A196="N/A"," ",AC196*$AU196)</f>
        <v xml:space="preserve"> </v>
      </c>
      <c r="BW196" s="362" t="str">
        <f t="shared" ref="BW196:BW255" si="285">IF($A196="N/A"," ",AD196*$AV196)</f>
        <v xml:space="preserve"> </v>
      </c>
      <c r="BX196" s="362" t="str">
        <f t="shared" ref="BX196:BX255" si="286">IF($A196="N/A"," ",AE196*$AW196)</f>
        <v xml:space="preserve"> </v>
      </c>
      <c r="BY196" s="362" t="str">
        <f t="shared" ref="BY196:BY255" si="287">IF($A196="N/A"," ",AF196*$AX196)</f>
        <v xml:space="preserve"> </v>
      </c>
      <c r="BZ196" s="362" t="str">
        <f t="shared" ref="BZ196:BZ255" si="288">IF($A196="N/A"," ",AG196*$AY196)</f>
        <v xml:space="preserve"> </v>
      </c>
      <c r="CA196" s="362" t="str">
        <f t="shared" ref="CA196:CA255" si="289">IF($A196="N/A"," ",AH196*$AZ196)</f>
        <v xml:space="preserve"> </v>
      </c>
      <c r="CB196" s="363" t="str">
        <f t="shared" ref="CB196:CB255" si="290">IF($A196="N/A"," ",AI196*$BA196)</f>
        <v xml:space="preserve"> </v>
      </c>
      <c r="CC196" s="366" t="str">
        <f t="shared" ref="CC196:CC255" si="291">IF($A196="N/A"," ",AJ196*$AS196)</f>
        <v xml:space="preserve"> </v>
      </c>
      <c r="CD196" s="367" t="str">
        <f t="shared" ref="CD196:CD255" si="292">IF($A196="N/A"," ",AK196*$AT196)</f>
        <v xml:space="preserve"> </v>
      </c>
      <c r="CE196" s="367" t="str">
        <f t="shared" ref="CE196:CE255" si="293">IF($A196="N/A"," ",AL196*$AU196)</f>
        <v xml:space="preserve"> </v>
      </c>
      <c r="CF196" s="367" t="str">
        <f t="shared" ref="CF196:CF255" si="294">IF($A196="N/A"," ",AM196*$AV196)</f>
        <v xml:space="preserve"> </v>
      </c>
      <c r="CG196" s="367" t="str">
        <f t="shared" ref="CG196:CG255" si="295">IF($A196="N/A"," ",AN196*$AW196)</f>
        <v xml:space="preserve"> </v>
      </c>
      <c r="CH196" s="367" t="str">
        <f t="shared" ref="CH196:CH255" si="296">IF($A196="N/A"," ",AO196*$AX196)</f>
        <v xml:space="preserve"> </v>
      </c>
      <c r="CI196" s="367" t="str">
        <f t="shared" ref="CI196:CI255" si="297">IF($A196="N/A"," ",AP196*$AY196)</f>
        <v xml:space="preserve"> </v>
      </c>
      <c r="CJ196" s="367" t="str">
        <f t="shared" ref="CJ196:CJ255" si="298">IF($A196="N/A"," ",AQ196*$AZ196)</f>
        <v xml:space="preserve"> </v>
      </c>
      <c r="CK196" s="368" t="str">
        <f t="shared" ref="CK196:CK255" si="299">IF($A196="N/A"," ",AR196*$BA196)</f>
        <v xml:space="preserve"> </v>
      </c>
      <c r="CL196" s="369" t="str">
        <f t="shared" ref="CL196:CL255" si="300">IF(A196="N/A"," ",(VLOOKUP(A196,PowerVolTable,(IF(VolBMO=2,7,IF(VolBMO=1,6,8))),FALSE)))</f>
        <v xml:space="preserve"> </v>
      </c>
      <c r="CM196" s="370" t="str">
        <f t="shared" si="256"/>
        <v xml:space="preserve"> </v>
      </c>
      <c r="CN196" s="370" t="str">
        <f t="shared" si="257"/>
        <v xml:space="preserve"> </v>
      </c>
      <c r="CO196" s="370" t="str">
        <f t="shared" si="258"/>
        <v xml:space="preserve"> </v>
      </c>
      <c r="CP196" s="370" t="str">
        <f t="shared" si="259"/>
        <v xml:space="preserve"> </v>
      </c>
      <c r="CQ196" s="370" t="str">
        <f t="shared" si="260"/>
        <v xml:space="preserve"> </v>
      </c>
      <c r="CR196" s="370" t="str">
        <f t="shared" ref="CR196:CR255" si="301">IF($A196="N/A"," ",(VLOOKUP($A196,GasVolTable,(IF(VolBMO=2,6,IF(VolBMO=1,7,5))),FALSE)))</f>
        <v xml:space="preserve"> </v>
      </c>
      <c r="CS196" s="370" t="str">
        <f t="shared" ref="CS196:CS255" si="302">IF($A196="N/A"," ",(VLOOKUP($A196,OmicronVol,(IF(VolBMO=2,3,IF(VolBMO=1,4,2))),FALSE)))</f>
        <v xml:space="preserve"> </v>
      </c>
      <c r="CT196" s="370" t="str">
        <f t="shared" ref="CT196:CT255" si="303">IF($A196="N/A"," ",(IF(DateToday&gt;$A196,$CS196,IF(VolType=1,((($CR196^2)*((($A196-1)-DateToday)/((EOMONTH($A196,0)+1)-DateToday-15)))+((($CS196)^2)*((15)/((EOMONTH($A196,0)+1)-DateToday-15))))^0.5,CR196))))</f>
        <v xml:space="preserve"> </v>
      </c>
      <c r="CU196" s="370" t="str">
        <f>IF($A196="N/A"," ",IF('Pricing Inputs'!$AR$23=TRUE,Inputs!$S$22,VLOOKUP($A196,CorrelationTable,2,FALSE)))</f>
        <v xml:space="preserve"> </v>
      </c>
      <c r="CV196" s="371" t="str">
        <f>IF($A196="N/A"," ",F196+G196+(D196*('Pricing Inputs'!X231)))</f>
        <v xml:space="preserve"> </v>
      </c>
      <c r="CW196" s="372" t="str">
        <f>IF($A196="N/A"," ",IF(PV=1,0,'Pricing Inputs'!Y231))</f>
        <v xml:space="preserve"> </v>
      </c>
      <c r="CX196" s="373" t="str">
        <f t="shared" ref="CX196:CX259" si="304">IF($A196="N/A"," ",(1+CW196/2)^(-2*((EOMONTH(A196,0)+20)-DateToday)/365.25))</f>
        <v xml:space="preserve"> </v>
      </c>
      <c r="CY196" s="417" t="str">
        <f>IF($A196="N/A"," ",(IF(MONTH(A196)&gt;=4,IF(MONTH(A196)&lt;=10,Inputs!$S$26,Inputs!$S$27),Inputs!$S$27))*$CX196)</f>
        <v xml:space="preserve"> </v>
      </c>
      <c r="CZ196" s="374" t="str">
        <f t="shared" si="261"/>
        <v xml:space="preserve"> </v>
      </c>
      <c r="DA196" s="446" t="str">
        <f t="shared" si="262"/>
        <v xml:space="preserve"> </v>
      </c>
      <c r="DB196" s="375" t="str">
        <f t="shared" si="263"/>
        <v xml:space="preserve"> </v>
      </c>
      <c r="DC196" s="375" t="str">
        <f t="shared" si="264"/>
        <v xml:space="preserve"> </v>
      </c>
      <c r="DD196" s="376" t="str">
        <f t="shared" si="265"/>
        <v xml:space="preserve"> </v>
      </c>
      <c r="DE196" s="377" t="str">
        <f t="shared" si="266"/>
        <v xml:space="preserve"> </v>
      </c>
      <c r="DF196" s="378" t="str">
        <f t="shared" si="267"/>
        <v xml:space="preserve"> </v>
      </c>
      <c r="DG196" s="379" t="str">
        <f t="shared" si="268"/>
        <v xml:space="preserve"> </v>
      </c>
      <c r="DH196" s="380" t="str">
        <f>IF($A196="N/A"," ",IF(Option=1,$D196*Inputs!$S$15*SUM(AS196:BA196),0))</f>
        <v xml:space="preserve"> </v>
      </c>
      <c r="DI196" s="381" t="str">
        <f>IF($A196="N/A"," ",IF(Option=1,$D196*Inputs!$S$16*SUM(AS196:BA196),0))</f>
        <v xml:space="preserve"> </v>
      </c>
      <c r="DJ196" s="463" t="str">
        <f t="shared" si="269"/>
        <v xml:space="preserve"> </v>
      </c>
      <c r="DK196" s="463" t="str">
        <f t="shared" si="270"/>
        <v xml:space="preserve"> </v>
      </c>
      <c r="DL196" s="463" t="str">
        <f t="shared" si="271"/>
        <v xml:space="preserve"> </v>
      </c>
      <c r="DM196" s="463" t="str">
        <f t="shared" si="272"/>
        <v xml:space="preserve"> </v>
      </c>
    </row>
    <row r="197" spans="1:117" x14ac:dyDescent="0.2">
      <c r="A197" s="343" t="str">
        <f>IF(A196="N/A","N/A",IF(EDATE(A196,1)&gt;Inputs!$S$5,"N/A",EDATE(A196,1)))</f>
        <v>N/A</v>
      </c>
      <c r="B197" s="344" t="str">
        <f t="shared" ref="B197:B255" si="305">IF(A197="N/A"," ",YEAR(A197))</f>
        <v xml:space="preserve"> </v>
      </c>
      <c r="C197" s="345" t="str">
        <f t="shared" ref="C197:C255" si="306">IF(A197="N/A"," ",VLOOKUP(A197,ScaledPrice,14))</f>
        <v xml:space="preserve"> </v>
      </c>
      <c r="D197" s="346" t="str">
        <f t="shared" ref="D197:D255" si="307">IF(A197="N/A"," ",(VLOOKUP(MONTH($A197),Hrtable,2))/1000)</f>
        <v xml:space="preserve"> </v>
      </c>
      <c r="E197" s="347" t="str">
        <f t="shared" ref="E197:E255" si="308">IF($A197="N/A"," ",(C197)*D197)</f>
        <v xml:space="preserve"> </v>
      </c>
      <c r="F197" s="348" t="str">
        <f t="shared" ref="F197:F255" si="309">IF(A197="N/A"," ",VOM*(1+VOMesc)^(YEAR(A197)-YEAR(Today)))</f>
        <v xml:space="preserve"> </v>
      </c>
      <c r="G197" s="348" t="str">
        <f>IF(A197="N/A"," ",Perstart/VLOOKUP(Dayrun,'Pricing Inputs'!$AQ$4:$AS$14,3)/(CY197/CX197))</f>
        <v xml:space="preserve"> </v>
      </c>
      <c r="H197" s="349" t="str">
        <f t="shared" ref="H197:H255" si="310">IF(A197="N/A"," ",SUM(E197:G197))</f>
        <v xml:space="preserve"> </v>
      </c>
      <c r="I197" s="350" t="str">
        <f t="shared" ref="I197:I255" si="311">VLOOKUP($A197,ScaledPrice,6)</f>
        <v xml:space="preserve"> </v>
      </c>
      <c r="J197" s="351" t="str">
        <f t="shared" ref="J197:J255" si="312">VLOOKUP($A197,ScaledPrice,10)</f>
        <v xml:space="preserve"> </v>
      </c>
      <c r="K197" s="351" t="str">
        <f t="shared" ref="K197:K255" si="313">VLOOKUP($A197,ScaledPrice,13)</f>
        <v xml:space="preserve"> </v>
      </c>
      <c r="L197" s="351" t="str">
        <f t="shared" ref="L197:L255" si="314">VLOOKUP($A197,ScaledPrice,7)</f>
        <v xml:space="preserve"> </v>
      </c>
      <c r="M197" s="351" t="str">
        <f t="shared" ref="M197:M255" si="315">VLOOKUP($A197,ScaledPrice,11)</f>
        <v xml:space="preserve"> </v>
      </c>
      <c r="N197" s="351" t="str">
        <f t="shared" ref="N197:N255" si="316">VLOOKUP($A197,ScaledPrice,13)</f>
        <v xml:space="preserve"> </v>
      </c>
      <c r="O197" s="351" t="str">
        <f t="shared" ref="O197:O255" si="317">VLOOKUP($A197,ScaledPrice,8)</f>
        <v xml:space="preserve"> </v>
      </c>
      <c r="P197" s="351" t="str">
        <f t="shared" ref="P197:P255" si="318">VLOOKUP($A197,ScaledPrice,12)</f>
        <v xml:space="preserve"> </v>
      </c>
      <c r="Q197" s="352" t="str">
        <f t="shared" ref="Q197:Q255" si="319">VLOOKUP($A197,ScaledPrice,13)</f>
        <v xml:space="preserve"> </v>
      </c>
      <c r="R197" s="353" t="str">
        <f t="shared" ref="R197:R255" si="320">IF($A197="N/A"," ",IF(Dayrun&gt;=3,IF(Option=1,MAX($I197-$H197,0),IF(Option=2,MAX($H197-$I197,0),0)),0))</f>
        <v xml:space="preserve"> </v>
      </c>
      <c r="S197" s="347" t="str">
        <f t="shared" ref="S197:S255" si="321">IF($A197="N/A"," ",IF(Dayrun&gt;=6,IF(Option=1,MAX($J197-H197,0),IF(Option=2,MAX(H197-$J197,0),0)),0))</f>
        <v xml:space="preserve"> </v>
      </c>
      <c r="T197" s="347" t="str">
        <f t="shared" ref="T197:T255" si="322">IF($A197="N/A"," ",IF(OR(Dayrun&lt;=2,Dayrun&gt;=9),IF(Option=1,MAX($K197-$H197,0),IF(Option=2,MAX($H197-$K197,0),0)),0))</f>
        <v xml:space="preserve"> </v>
      </c>
      <c r="U197" s="347" t="str">
        <f t="shared" ref="U197:U255" si="323">IF($A197="N/A"," ",IF(OR(Dayrun=1,Dayrun=4,Dayrun=5,Dayrun=7,Dayrun=8,Dayrun=10,Dayrun=11),IF(Option=1,MAX($L197-H197,0),IF(Option=2,MAX(H197-$L197,0),0)),0))</f>
        <v xml:space="preserve"> </v>
      </c>
      <c r="V197" s="347" t="str">
        <f t="shared" ref="V197:V255" si="324">IF($A197="N/A"," ",IF(OR(Dayrun=1,Dayrun=7,Dayrun=8,Dayrun=10,Dayrun=11),IF(Option=1,MAX($M197-H197,0),IF(Option=2,MAX(H197-$M197,0),0)),0))</f>
        <v xml:space="preserve"> </v>
      </c>
      <c r="W197" s="347" t="str">
        <f t="shared" ref="W197:W255" si="325">IF($A197="N/A"," ",IF(OR(Dayrun&lt;=2,Dayrun&gt;=10),IF(Option=1,MAX($N197-$H197,0),IF(Option=2,MAX($H197-$N197,0),0)),0))</f>
        <v xml:space="preserve"> </v>
      </c>
      <c r="X197" s="347" t="str">
        <f t="shared" ref="X197:X255" si="326">IF($A197="N/A"," ",IF(OR(Dayrun=1,Dayrun=5,Dayrun=8,Dayrun=11),IF(Option=1,MAX($O197-H197,0),IF(Option=2,MAX(H197-$O197,0),0)),0))</f>
        <v xml:space="preserve"> </v>
      </c>
      <c r="Y197" s="347" t="str">
        <f t="shared" ref="Y197:Y255" si="327">IF($A197="N/A"," ",IF(OR(Dayrun=1,Dayrun=8,Dayrun=11),IF(Option=1,MAX($P197-H197,0),IF(Option=2,MAX(H197-$P197,0),0)),0))</f>
        <v xml:space="preserve"> </v>
      </c>
      <c r="Z197" s="354" t="str">
        <f t="shared" ref="Z197:Z255" si="328">IF($A197="N/A"," ",IF(OR(Dayrun&lt;=2,Dayrun&gt;=11),IF(Option=1,MAX($Q197-$H197,0),IF(Option=2,MAX($H197-$Q197,0),0)),0))</f>
        <v xml:space="preserve"> </v>
      </c>
      <c r="AA197" s="350" t="str">
        <f>IF($A197="N/A"," ",IF(Dayrun&gt;=3,(MAX(0,(_xll.xSPRDOPT(I197,($E197-'Pricing Inputs'!$X232*$D197),$CV197,0,($CN197+IF(Smile=TRUE,VLOOKUP(MAX(-5,$H197-I197),Volsmile,2),0)),$CT197,$CU197,($A197-DateToday)+15,ABS(Option-2),0)-R197))),0))</f>
        <v xml:space="preserve"> </v>
      </c>
      <c r="AB197" s="351" t="str">
        <f>IF($A197="N/A"," ",IF(Dayrun&gt;=6,MAX(0,(_xll.xSPRDOPT(J197,($E197-'Pricing Inputs'!$X232*$D197),$CV197,0,($CN197+IF(Smile=TRUE,VLOOKUP(MAX(-5,$H197-J197),Volsmile,2),0)),$CT197,$CU197,($A197-DateToday)+15,ABS(Option-2),0)-S197)),0))</f>
        <v xml:space="preserve"> </v>
      </c>
      <c r="AC197" s="351" t="str">
        <f>IF($A197="N/A"," ",IF(OR(Dayrun&lt;=2,Dayrun&gt;=9),IF(OffPeakEx=TRUE,MAX(0,(_xll.xSPRDOPT(K197,($E197-'Pricing Inputs'!$X232*$D197),$CV197,0,($CQ197+IF(Smile=TRUE,VLOOKUP(MAX(-5,$H197-K197),Volsmile,2),0)),$CT197,$CU197,($A197-DateToday)+15,ABS(Option-2),0)-T197)),0),0))</f>
        <v xml:space="preserve"> </v>
      </c>
      <c r="AD197" s="351" t="str">
        <f>IF($A197="N/A"," ",IF(OR(Dayrun=1,Dayrun=4,Dayrun=5,Dayrun=7,Dayrun=8,Dayrun=10,Dayrun=11),MAX(0,(_xll.xSPRDOPT(L197,($E197-'Pricing Inputs'!$X232*$D197),$CV197,0,($CQ197+IF(Smile=TRUE,VLOOKUP(MAX(-5,$H197-L197),Volsmile,2),0)),$CT197,$CU197,($A197-DateToday)+15,ABS(Option-2),0)-U197)),0))</f>
        <v xml:space="preserve"> </v>
      </c>
      <c r="AE197" s="351" t="str">
        <f>IF($A197="N/A"," ",IF(OR(Dayrun=1,Dayrun=7,Dayrun=8,Dayrun=10,Dayrun=11),MAX(0,(_xll.xSPRDOPT(M197,($E197-'Pricing Inputs'!$X232*$D197),$CV197,0,($CQ197+IF(Smile=TRUE,VLOOKUP(MAX(-5,$H197-M197),Volsmile,2),0)),$CT197,$CU197,($A197-DateToday)+15,ABS(Option-2),0)-V197)),0))</f>
        <v xml:space="preserve"> </v>
      </c>
      <c r="AF197" s="351" t="str">
        <f>IF($A197="N/A"," ",IF(OR(Dayrun&lt;=2,Dayrun&gt;=10),IF(OffPeakEx=TRUE,MAX(0,(_xll.xSPRDOPT(N197,($E197-'Pricing Inputs'!$X232*$D197),$CV197,0,($CQ197+IF(Smile=TRUE,VLOOKUP(MAX(-5,$H197-N197),Volsmile,2),0)),$CT197,$CU197,($A197-DateToday)+15,ABS(Option-2),0)-W197)),0),0))</f>
        <v xml:space="preserve"> </v>
      </c>
      <c r="AG197" s="351" t="str">
        <f>IF($A197="N/A"," ",IF(OR(Dayrun=1,Dayrun=5,Dayrun=8,Dayrun=11),MAX(0,(_xll.xSPRDOPT(O197,($E197-'Pricing Inputs'!$X232*$D197),$CV197,0,($CQ197+IF(Smile=TRUE,VLOOKUP(MAX(-5,$H197-O197),Volsmile,2),0)),$CT197,$CU197,($A197-DateToday)+15,ABS(Option-2),0)-X197)),0))</f>
        <v xml:space="preserve"> </v>
      </c>
      <c r="AH197" s="351" t="str">
        <f>IF($A197="N/A"," ",IF(OR(Dayrun=1,Dayrun=8,Dayrun=11),MAX(0,(_xll.xSPRDOPT(P197,($E197-'Pricing Inputs'!$X232*$D197),$CV197,0,($CQ197+IF(Smile=TRUE,VLOOKUP(MAX(-5,$H197-P197),Volsmile,2),0)),$CT197,$CU197,($A197-DateToday)+15,ABS(Option-2),0)-Y197)),0))</f>
        <v xml:space="preserve"> </v>
      </c>
      <c r="AI197" s="351" t="str">
        <f>IF($A197="N/A"," ",IF(OR(Dayrun&lt;=2,Dayrun&gt;=11),IF(OffPeakEx=TRUE,MAX(0,(_xll.xSPRDOPT(Q197,($E197-'Pricing Inputs'!$X232*$D197),$CV197,0,($CQ197+IF(Smile=TRUE,VLOOKUP(MAX(-5,$H197-Q197),Volsmile,2),0)),$CT197,$CU197,($A197-DateToday)+15,ABS(Option-2),0)-Z197)),0),0))</f>
        <v xml:space="preserve"> </v>
      </c>
      <c r="AJ197" s="355" t="str">
        <f t="shared" ref="AJ197:AJ255" si="329">IF($A197="N/A"," ",IF(Dayrun&gt;=3,IF(Option=1,$I197-$H197,IF(Option=2,$H197-$I197)),0))</f>
        <v xml:space="preserve"> </v>
      </c>
      <c r="AK197" s="356" t="str">
        <f t="shared" ref="AK197:AK255" si="330">IF($A197="N/A"," ",IF(Dayrun&gt;=6,IF(Option=1,$J197-H197,IF(Option=2,H197-$J197)),0))</f>
        <v xml:space="preserve"> </v>
      </c>
      <c r="AL197" s="356" t="str">
        <f t="shared" ref="AL197:AL255" si="331">IF($A197="N/A"," ",IF(OR(Dayrun&lt;=2,Dayrun&gt;=9),IF(Option=1,$K197-$H197,IF(Option=2,$H197-$K197)),0))</f>
        <v xml:space="preserve"> </v>
      </c>
      <c r="AM197" s="356" t="str">
        <f t="shared" ref="AM197:AM255" si="332">IF($A197="N/A"," ",IF(OR(Dayrun=1,Dayrun=4,Dayrun=5,Dayrun=7,Dayrun=8,Dayrun=10,Dayrun=11),IF(Option=1,$L197-H197,IF(Option=2,H197-$L197)),0))</f>
        <v xml:space="preserve"> </v>
      </c>
      <c r="AN197" s="356" t="str">
        <f t="shared" ref="AN197:AN255" si="333">IF($A197="N/A"," ",IF(OR(Dayrun=1,Dayrun=7,Dayrun=8,Dayrun=10,Dayrun=11),IF(Option=1,$M197-H197,IF(Option=2,H197-$M197)),0))</f>
        <v xml:space="preserve"> </v>
      </c>
      <c r="AO197" s="356" t="str">
        <f t="shared" ref="AO197:AO255" si="334">IF($A197="N/A"," ",IF(OR(Dayrun&lt;=2,Dayrun&gt;=9),IF(Option=1,$N197-$H197,IF(Option=2,$H197-$N197)),0))</f>
        <v xml:space="preserve"> </v>
      </c>
      <c r="AP197" s="356" t="str">
        <f t="shared" ref="AP197:AP255" si="335">IF($A197="N/A"," ",IF(OR(Dayrun=1,Dayrun=5,Dayrun=8,Dayrun=11),IF(Option=1,$O197-H197,IF(Option=2,H197-$O197)),0))</f>
        <v xml:space="preserve"> </v>
      </c>
      <c r="AQ197" s="356" t="str">
        <f t="shared" ref="AQ197:AQ255" si="336">IF($A197="N/A"," ",IF(OR(Dayrun=1,Dayrun=8,Dayrun=11),IF(Option=1,$P197-H197,IF(Option=2,H197-$P197)),0))</f>
        <v xml:space="preserve"> </v>
      </c>
      <c r="AR197" s="357" t="str">
        <f t="shared" ref="AR197:AR255" si="337">IF($A197="N/A"," ",IF(OR(Dayrun&lt;=2,Dayrun&gt;=9),IF(Option=1,$Q197-H197,IF(Option=2,H197-$Q197)),0))</f>
        <v xml:space="preserve"> </v>
      </c>
      <c r="AS197" s="364" t="str">
        <f t="shared" ref="AS197:AS255" si="338">IF($A197="N/A"," ",IF(VLOOKUP(MONTH($A197),ManualTable,2)=1,IF(Dayrun&gt;=3,$DE197*8*$CY197,0),0))</f>
        <v xml:space="preserve"> </v>
      </c>
      <c r="AT197" s="364" t="str">
        <f t="shared" ref="AT197:AT255" si="339">IF($A197="N/A"," ",IF(VLOOKUP(MONTH($A197),ManualTable,3)=1,IF(Dayrun&gt;=6,$DE197*8*$CY197,0),0))</f>
        <v xml:space="preserve"> </v>
      </c>
      <c r="AU197" s="364" t="str">
        <f t="shared" ref="AU197:AU255" si="340">IF($A197="N/A"," ",IF(VLOOKUP(MONTH($A197),ManualTable,4)=1,IF(OR(Dayrun&lt;=2,Dayrun&gt;=9),$DE197*8*$CY197,0),0))</f>
        <v xml:space="preserve"> </v>
      </c>
      <c r="AV197" s="364" t="str">
        <f t="shared" ref="AV197:AV255" si="341">IF($A197="N/A"," ",IF(VLOOKUP(MONTH($A197),ManualTable,5)=1,IF(OR(Dayrun=1,Dayrun=4,Dayrun=5,Dayrun=7,Dayrun=8,Dayrun=10,Dayrun=11),$DF197*8*$CY197,0),0))</f>
        <v xml:space="preserve"> </v>
      </c>
      <c r="AW197" s="364" t="str">
        <f t="shared" ref="AW197:AW255" si="342">IF($A197="N/A"," ",IF(VLOOKUP(MONTH($A197),ManualTable,6)=1,IF(OR(Dayrun=1,Dayrun=7,Dayrun=8,Dayrun=10,Dayrun=11),$DF197*8*$CY197,0),0))</f>
        <v xml:space="preserve"> </v>
      </c>
      <c r="AX197" s="364" t="str">
        <f t="shared" ref="AX197:AX255" si="343">IF($A197="N/A"," ",IF(VLOOKUP(MONTH($A197),ManualTable,7)=1,IF(OR(Dayrun&lt;=2,Dayrun&gt;=9),$DF197*8*$CY197,0),0))</f>
        <v xml:space="preserve"> </v>
      </c>
      <c r="AY197" s="364" t="str">
        <f t="shared" ref="AY197:AY255" si="344">IF($A197="N/A"," ",IF(VLOOKUP(MONTH($A197),ManualTable,8)=1,IF(OR(Dayrun=1,Dayrun=5,Dayrun=8,Dayrun=11),$DG197*8*$CY197,0),0))</f>
        <v xml:space="preserve"> </v>
      </c>
      <c r="AZ197" s="364" t="str">
        <f t="shared" ref="AZ197:AZ255" si="345">IF($A197="N/A"," ",IF(VLOOKUP(MONTH($A197),ManualTable,9)=1,IF(OR(Dayrun=1,Dayrun=8,Dayrun=11),$DG197*8*$CY197,0),0))</f>
        <v xml:space="preserve"> </v>
      </c>
      <c r="BA197" s="365" t="str">
        <f t="shared" ref="BA197:BA255" si="346">IF($A197="N/A"," ",IF(VLOOKUP(MONTH($A197),ManualTable,10)=1,IF(OR(Dayrun&lt;=2,Dayrun&gt;=9),$DG197*8*$CY197,0),0))</f>
        <v xml:space="preserve"> </v>
      </c>
      <c r="BB197" s="461" t="str">
        <f>IF($A197="N/A"," ",IF(Dayrun&gt;=3,(MAX(0,(_xll.xSPRDOPT(I197,($E197-'Pricing Inputs'!$X232*$D197),$CV197,0,($CN197+IF(Smile=TRUE,VLOOKUP(MAX(-5,$H197-I197),Volsmile,2),0)),$CT197,$CU197,($A197-DateToday)+15,ABS(Option-2),1)*DE197*8))),0))</f>
        <v xml:space="preserve"> </v>
      </c>
      <c r="BC197" s="460" t="str">
        <f>IF($A197="N/A"," ",IF(Dayrun&gt;=6,MAX(0,(_xll.xSPRDOPT(J197,($E197-'Pricing Inputs'!$X232*$D197),$CV197,0,($CN197+IF(Smile=TRUE,VLOOKUP(MAX(-5,$H197-J197),Volsmile,2),0)),$CT197,$CU197,($A197-DateToday)+15,ABS(Option-2),1)*DE197*8)),0))</f>
        <v xml:space="preserve"> </v>
      </c>
      <c r="BD197" s="460" t="str">
        <f>IF($A197="N/A"," ",IF(OR(Dayrun&lt;=2,Dayrun&gt;=9),IF(OffPeakEx=TRUE,MAX(0,(_xll.xSPRDOPT(K197,($E197-'Pricing Inputs'!$X232*$D197),$CV197,0,($CQ197+IF(Smile=TRUE,VLOOKUP(MAX(-5,$H197-K197),Volsmile,2),0)),$CT197,$CU197,($A197-DateToday)+15,ABS(Option-2),1)*DE197*8)),0),0))</f>
        <v xml:space="preserve"> </v>
      </c>
      <c r="BE197" s="460" t="str">
        <f>IF($A197="N/A"," ",IF(OR(Dayrun=1,Dayrun=4,Dayrun=5,Dayrun=7,Dayrun=8,Dayrun=10,Dayrun=11),MAX(0,(_xll.xSPRDOPT(L197,($E197-'Pricing Inputs'!$X232*$D197),$CV197,0,($CQ197+IF(Smile=TRUE,VLOOKUP(MAX(-5,$H197-L197),Volsmile,2),0)),$CT197,$CU197,($A197-DateToday)+15,ABS(Option-2),1)*DF197*8)),0))</f>
        <v xml:space="preserve"> </v>
      </c>
      <c r="BF197" s="460" t="str">
        <f>IF($A197="N/A"," ",IF(OR(Dayrun=1,Dayrun=7,Dayrun=8,Dayrun=10,Dayrun=11),MAX(0,(_xll.xSPRDOPT(M197,($E197-'Pricing Inputs'!$X232*$D197),$CV197,0,($CQ197+IF(Smile=TRUE,VLOOKUP(MAX(-5,$H197-M197),Volsmile,2),0)),$CT197,$CU197,($A197-DateToday)+15,ABS(Option-2),1)*DF197*8)),0))</f>
        <v xml:space="preserve"> </v>
      </c>
      <c r="BG197" s="460" t="str">
        <f>IF($A197="N/A"," ",IF(OR(Dayrun&lt;=2,Dayrun&gt;=10),IF(OffPeakEx=TRUE,MAX(0,(_xll.xSPRDOPT(N197,($E197-'Pricing Inputs'!$X232*$D197),$CV197,0,($CQ197+IF(Smile=TRUE,VLOOKUP(MAX(-5,$H197-N197),Volsmile,2),0)),$CT197,$CU197,($A197-DateToday)+15,ABS(Option-2),1)*DF197*8)),0),0))</f>
        <v xml:space="preserve"> </v>
      </c>
      <c r="BH197" s="460" t="str">
        <f>IF($A197="N/A"," ",IF(OR(Dayrun=1,Dayrun=5,Dayrun=8,Dayrun=11),MAX(0,(_xll.xSPRDOPT(O197,($E197-'Pricing Inputs'!$X232*$D197),$CV197,0,($CQ197+IF(Smile=TRUE,VLOOKUP(MAX(-5,$H197-O197),Volsmile,2),0)),$CT197,$CU197,($A197-DateToday)+15,ABS(Option-2),1)*DG197*8)),0))</f>
        <v xml:space="preserve"> </v>
      </c>
      <c r="BI197" s="460" t="str">
        <f>IF($A197="N/A"," ",IF(OR(Dayrun=1,Dayrun=8,Dayrun=11),MAX(0,(_xll.xSPRDOPT(P197,($E197-'Pricing Inputs'!$X232*$D197),$CV197,0,($CQ197+IF(Smile=TRUE,VLOOKUP(MAX(-5,$H197-P197),Volsmile,2),0)),$CT197,$CU197,($A197-DateToday)+15,ABS(Option-2),1)*DG197*8)),0))</f>
        <v xml:space="preserve"> </v>
      </c>
      <c r="BJ197" s="462" t="str">
        <f>IF($A197="N/A"," ",IF(OR(Dayrun&lt;=2,Dayrun&gt;=11),IF(OffPeakEx=TRUE,MAX(0,(_xll.xSPRDOPT(Q197,($E197-'Pricing Inputs'!$X232*$D197),$CV197,0,($CQ197+IF(Smile=TRUE,VLOOKUP(MAX(-5,$H197-Q197),Volsmile,2),0)),$CT197,$CU197,($A197-DateToday)+15,ABS(Option-2),1)*DG197*8)),0),0))</f>
        <v xml:space="preserve"> </v>
      </c>
      <c r="BK197" s="358" t="str">
        <f t="shared" si="273"/>
        <v xml:space="preserve"> </v>
      </c>
      <c r="BL197" s="359" t="str">
        <f t="shared" si="274"/>
        <v xml:space="preserve"> </v>
      </c>
      <c r="BM197" s="359" t="str">
        <f t="shared" si="275"/>
        <v xml:space="preserve"> </v>
      </c>
      <c r="BN197" s="359" t="str">
        <f t="shared" si="276"/>
        <v xml:space="preserve"> </v>
      </c>
      <c r="BO197" s="359" t="str">
        <f t="shared" si="277"/>
        <v xml:space="preserve"> </v>
      </c>
      <c r="BP197" s="359" t="str">
        <f t="shared" si="278"/>
        <v xml:space="preserve"> </v>
      </c>
      <c r="BQ197" s="359" t="str">
        <f t="shared" si="279"/>
        <v xml:space="preserve"> </v>
      </c>
      <c r="BR197" s="359" t="str">
        <f t="shared" si="280"/>
        <v xml:space="preserve"> </v>
      </c>
      <c r="BS197" s="360" t="str">
        <f t="shared" si="281"/>
        <v xml:space="preserve"> </v>
      </c>
      <c r="BT197" s="361" t="str">
        <f t="shared" si="282"/>
        <v xml:space="preserve"> </v>
      </c>
      <c r="BU197" s="362" t="str">
        <f t="shared" si="283"/>
        <v xml:space="preserve"> </v>
      </c>
      <c r="BV197" s="362" t="str">
        <f t="shared" si="284"/>
        <v xml:space="preserve"> </v>
      </c>
      <c r="BW197" s="362" t="str">
        <f t="shared" si="285"/>
        <v xml:space="preserve"> </v>
      </c>
      <c r="BX197" s="362" t="str">
        <f t="shared" si="286"/>
        <v xml:space="preserve"> </v>
      </c>
      <c r="BY197" s="362" t="str">
        <f t="shared" si="287"/>
        <v xml:space="preserve"> </v>
      </c>
      <c r="BZ197" s="362" t="str">
        <f t="shared" si="288"/>
        <v xml:space="preserve"> </v>
      </c>
      <c r="CA197" s="362" t="str">
        <f t="shared" si="289"/>
        <v xml:space="preserve"> </v>
      </c>
      <c r="CB197" s="363" t="str">
        <f t="shared" si="290"/>
        <v xml:space="preserve"> </v>
      </c>
      <c r="CC197" s="366" t="str">
        <f t="shared" si="291"/>
        <v xml:space="preserve"> </v>
      </c>
      <c r="CD197" s="367" t="str">
        <f t="shared" si="292"/>
        <v xml:space="preserve"> </v>
      </c>
      <c r="CE197" s="367" t="str">
        <f t="shared" si="293"/>
        <v xml:space="preserve"> </v>
      </c>
      <c r="CF197" s="367" t="str">
        <f t="shared" si="294"/>
        <v xml:space="preserve"> </v>
      </c>
      <c r="CG197" s="367" t="str">
        <f t="shared" si="295"/>
        <v xml:space="preserve"> </v>
      </c>
      <c r="CH197" s="367" t="str">
        <f t="shared" si="296"/>
        <v xml:space="preserve"> </v>
      </c>
      <c r="CI197" s="367" t="str">
        <f t="shared" si="297"/>
        <v xml:space="preserve"> </v>
      </c>
      <c r="CJ197" s="367" t="str">
        <f t="shared" si="298"/>
        <v xml:space="preserve"> </v>
      </c>
      <c r="CK197" s="368" t="str">
        <f t="shared" si="299"/>
        <v xml:space="preserve"> </v>
      </c>
      <c r="CL197" s="369" t="str">
        <f t="shared" si="300"/>
        <v xml:space="preserve"> </v>
      </c>
      <c r="CM197" s="370" t="str">
        <f t="shared" ref="CM197:CM255" si="347">IF(A197="N/A"," ",(VLOOKUP(A197,IntraPowerVol,(IF(VolBMO=2,3,IF(VolBMO=1,2,4))),FALSE)*VLOOKUP(MONTH($A197),Volscale,2)))</f>
        <v xml:space="preserve"> </v>
      </c>
      <c r="CN197" s="370" t="str">
        <f t="shared" ref="CN197:CN255" si="348">IF($A197="N/A"," ",IF(VolType=1,CM197,CL197))</f>
        <v xml:space="preserve"> </v>
      </c>
      <c r="CO197" s="370" t="str">
        <f t="shared" ref="CO197:CO255" si="349">IF($A197="N/A"," ",(VLOOKUP($A197,OffPeakVol,(IF(VolBMO=2,7,IF(VolBMO=1,6,8))),FALSE)))</f>
        <v xml:space="preserve"> </v>
      </c>
      <c r="CP197" s="370" t="str">
        <f t="shared" ref="CP197:CP255" si="350">IF($A197="N/A"," ",(VLOOKUP($A197,OffPeakVol,(IF(VolBMO=2,3,IF(VolBMO=1,2,4))),FALSE)*VLOOKUP(MONTH($A197),Volscale,2)))</f>
        <v xml:space="preserve"> </v>
      </c>
      <c r="CQ197" s="370" t="str">
        <f t="shared" ref="CQ197:CQ255" si="351">IF($A197="N/A"," ",IF(VolType=1,CP197,CO197))</f>
        <v xml:space="preserve"> </v>
      </c>
      <c r="CR197" s="370" t="str">
        <f t="shared" si="301"/>
        <v xml:space="preserve"> </v>
      </c>
      <c r="CS197" s="370" t="str">
        <f t="shared" si="302"/>
        <v xml:space="preserve"> </v>
      </c>
      <c r="CT197" s="370" t="str">
        <f t="shared" si="303"/>
        <v xml:space="preserve"> </v>
      </c>
      <c r="CU197" s="370" t="str">
        <f>IF($A197="N/A"," ",IF('Pricing Inputs'!$AR$23=TRUE,Inputs!$S$22,VLOOKUP($A197,CorrelationTable,2,FALSE)))</f>
        <v xml:space="preserve"> </v>
      </c>
      <c r="CV197" s="371" t="str">
        <f>IF($A197="N/A"," ",F197+G197+(D197*('Pricing Inputs'!X232)))</f>
        <v xml:space="preserve"> </v>
      </c>
      <c r="CW197" s="372" t="str">
        <f>IF($A197="N/A"," ",IF(PV=1,0,'Pricing Inputs'!Y232))</f>
        <v xml:space="preserve"> </v>
      </c>
      <c r="CX197" s="373" t="str">
        <f t="shared" si="304"/>
        <v xml:space="preserve"> </v>
      </c>
      <c r="CY197" s="417" t="str">
        <f>IF($A197="N/A"," ",(IF(MONTH(A197)&gt;=4,IF(MONTH(A197)&lt;=10,Inputs!$S$26,Inputs!$S$27),Inputs!$S$27))*$CX197)</f>
        <v xml:space="preserve"> </v>
      </c>
      <c r="CZ197" s="374" t="str">
        <f t="shared" ref="CZ197:CZ255" si="352">IF($A197="N/A"," ",BK197+BL197+BN197+BO197+BQ197+BR197)</f>
        <v xml:space="preserve"> </v>
      </c>
      <c r="DA197" s="446" t="str">
        <f t="shared" ref="DA197:DA255" si="353">IF($A197="N/A"," ",BM197+BP197+BS197)</f>
        <v xml:space="preserve"> </v>
      </c>
      <c r="DB197" s="375" t="str">
        <f t="shared" ref="DB197:DB255" si="354">IF($A197="N/A"," ",BT197+BU197+BW197+BX197+BZ197+CA197)</f>
        <v xml:space="preserve"> </v>
      </c>
      <c r="DC197" s="375" t="str">
        <f t="shared" ref="DC197:DC255" si="355">IF($A197="N/A"," ",BV197+BY197+CB197)</f>
        <v xml:space="preserve"> </v>
      </c>
      <c r="DD197" s="376" t="str">
        <f t="shared" ref="DD197:DD255" si="356">IF($A197="N/A"," ",SUM(CC197:CK197))</f>
        <v xml:space="preserve"> </v>
      </c>
      <c r="DE197" s="377" t="str">
        <f t="shared" ref="DE197:DE255" si="357">IF($A197="N/A"," ",VLOOKUP($A197,NumberofDaysTable,2)*Availability)</f>
        <v xml:space="preserve"> </v>
      </c>
      <c r="DF197" s="378" t="str">
        <f t="shared" ref="DF197:DF255" si="358">IF($A197="N/A"," ",VLOOKUP($A197,NumberofDaysTable,3)*Availability)</f>
        <v xml:space="preserve"> </v>
      </c>
      <c r="DG197" s="379" t="str">
        <f t="shared" ref="DG197:DG255" si="359">IF($A197="N/A"," ",VLOOKUP($A197,NumberofDaysTable,4)*Availability)</f>
        <v xml:space="preserve"> </v>
      </c>
      <c r="DH197" s="380" t="str">
        <f>IF($A197="N/A"," ",IF(Option=1,$D197*Inputs!$S$15*SUM(AS197:BA197),0))</f>
        <v xml:space="preserve"> </v>
      </c>
      <c r="DI197" s="381" t="str">
        <f>IF($A197="N/A"," ",IF(Option=1,$D197*Inputs!$S$16*SUM(AS197:BA197),0))</f>
        <v xml:space="preserve"> </v>
      </c>
      <c r="DJ197" s="463" t="str">
        <f t="shared" ref="DJ197:DJ255" si="360">IF($A197="N/A"," ",SUM(AS197:AT197))</f>
        <v xml:space="preserve"> </v>
      </c>
      <c r="DK197" s="463" t="str">
        <f t="shared" ref="DK197:DK255" si="361">IF($A197="N/A"," ",SUM(AU197:BA197))</f>
        <v xml:space="preserve"> </v>
      </c>
      <c r="DL197" s="463" t="str">
        <f t="shared" ref="DL197:DL255" si="362">IF($A197="N/A"," ",SUM(BB197:BC197))</f>
        <v xml:space="preserve"> </v>
      </c>
      <c r="DM197" s="463" t="str">
        <f t="shared" ref="DM197:DM255" si="363">IF($A197="N/A"," ",SUM(BD197:BJ197))</f>
        <v xml:space="preserve"> </v>
      </c>
    </row>
    <row r="198" spans="1:117" x14ac:dyDescent="0.2">
      <c r="A198" s="343" t="str">
        <f>IF(A197="N/A","N/A",IF(EDATE(A197,1)&gt;Inputs!$S$5,"N/A",EDATE(A197,1)))</f>
        <v>N/A</v>
      </c>
      <c r="B198" s="344" t="str">
        <f t="shared" si="305"/>
        <v xml:space="preserve"> </v>
      </c>
      <c r="C198" s="345" t="str">
        <f t="shared" si="306"/>
        <v xml:space="preserve"> </v>
      </c>
      <c r="D198" s="346" t="str">
        <f t="shared" si="307"/>
        <v xml:space="preserve"> </v>
      </c>
      <c r="E198" s="347" t="str">
        <f t="shared" si="308"/>
        <v xml:space="preserve"> </v>
      </c>
      <c r="F198" s="348" t="str">
        <f t="shared" si="309"/>
        <v xml:space="preserve"> </v>
      </c>
      <c r="G198" s="348" t="str">
        <f>IF(A198="N/A"," ",Perstart/VLOOKUP(Dayrun,'Pricing Inputs'!$AQ$4:$AS$14,3)/(CY198/CX198))</f>
        <v xml:space="preserve"> </v>
      </c>
      <c r="H198" s="349" t="str">
        <f t="shared" si="310"/>
        <v xml:space="preserve"> </v>
      </c>
      <c r="I198" s="350" t="str">
        <f t="shared" si="311"/>
        <v xml:space="preserve"> </v>
      </c>
      <c r="J198" s="351" t="str">
        <f t="shared" si="312"/>
        <v xml:space="preserve"> </v>
      </c>
      <c r="K198" s="351" t="str">
        <f t="shared" si="313"/>
        <v xml:space="preserve"> </v>
      </c>
      <c r="L198" s="351" t="str">
        <f t="shared" si="314"/>
        <v xml:space="preserve"> </v>
      </c>
      <c r="M198" s="351" t="str">
        <f t="shared" si="315"/>
        <v xml:space="preserve"> </v>
      </c>
      <c r="N198" s="351" t="str">
        <f t="shared" si="316"/>
        <v xml:space="preserve"> </v>
      </c>
      <c r="O198" s="351" t="str">
        <f t="shared" si="317"/>
        <v xml:space="preserve"> </v>
      </c>
      <c r="P198" s="351" t="str">
        <f t="shared" si="318"/>
        <v xml:space="preserve"> </v>
      </c>
      <c r="Q198" s="352" t="str">
        <f t="shared" si="319"/>
        <v xml:space="preserve"> </v>
      </c>
      <c r="R198" s="353" t="str">
        <f t="shared" si="320"/>
        <v xml:space="preserve"> </v>
      </c>
      <c r="S198" s="347" t="str">
        <f t="shared" si="321"/>
        <v xml:space="preserve"> </v>
      </c>
      <c r="T198" s="347" t="str">
        <f t="shared" si="322"/>
        <v xml:space="preserve"> </v>
      </c>
      <c r="U198" s="347" t="str">
        <f t="shared" si="323"/>
        <v xml:space="preserve"> </v>
      </c>
      <c r="V198" s="347" t="str">
        <f t="shared" si="324"/>
        <v xml:space="preserve"> </v>
      </c>
      <c r="W198" s="347" t="str">
        <f t="shared" si="325"/>
        <v xml:space="preserve"> </v>
      </c>
      <c r="X198" s="347" t="str">
        <f t="shared" si="326"/>
        <v xml:space="preserve"> </v>
      </c>
      <c r="Y198" s="347" t="str">
        <f t="shared" si="327"/>
        <v xml:space="preserve"> </v>
      </c>
      <c r="Z198" s="354" t="str">
        <f t="shared" si="328"/>
        <v xml:space="preserve"> </v>
      </c>
      <c r="AA198" s="350" t="str">
        <f>IF($A198="N/A"," ",IF(Dayrun&gt;=3,(MAX(0,(_xll.xSPRDOPT(I198,($E198-'Pricing Inputs'!$X233*$D198),$CV198,0,($CN198+IF(Smile=TRUE,VLOOKUP(MAX(-5,$H198-I198),Volsmile,2),0)),$CT198,$CU198,($A198-DateToday)+15,ABS(Option-2),0)-R198))),0))</f>
        <v xml:space="preserve"> </v>
      </c>
      <c r="AB198" s="351" t="str">
        <f>IF($A198="N/A"," ",IF(Dayrun&gt;=6,MAX(0,(_xll.xSPRDOPT(J198,($E198-'Pricing Inputs'!$X233*$D198),$CV198,0,($CN198+IF(Smile=TRUE,VLOOKUP(MAX(-5,$H198-J198),Volsmile,2),0)),$CT198,$CU198,($A198-DateToday)+15,ABS(Option-2),0)-S198)),0))</f>
        <v xml:space="preserve"> </v>
      </c>
      <c r="AC198" s="351" t="str">
        <f>IF($A198="N/A"," ",IF(OR(Dayrun&lt;=2,Dayrun&gt;=9),IF(OffPeakEx=TRUE,MAX(0,(_xll.xSPRDOPT(K198,($E198-'Pricing Inputs'!$X233*$D198),$CV198,0,($CQ198+IF(Smile=TRUE,VLOOKUP(MAX(-5,$H198-K198),Volsmile,2),0)),$CT198,$CU198,($A198-DateToday)+15,ABS(Option-2),0)-T198)),0),0))</f>
        <v xml:space="preserve"> </v>
      </c>
      <c r="AD198" s="351" t="str">
        <f>IF($A198="N/A"," ",IF(OR(Dayrun=1,Dayrun=4,Dayrun=5,Dayrun=7,Dayrun=8,Dayrun=10,Dayrun=11),MAX(0,(_xll.xSPRDOPT(L198,($E198-'Pricing Inputs'!$X233*$D198),$CV198,0,($CQ198+IF(Smile=TRUE,VLOOKUP(MAX(-5,$H198-L198),Volsmile,2),0)),$CT198,$CU198,($A198-DateToday)+15,ABS(Option-2),0)-U198)),0))</f>
        <v xml:space="preserve"> </v>
      </c>
      <c r="AE198" s="351" t="str">
        <f>IF($A198="N/A"," ",IF(OR(Dayrun=1,Dayrun=7,Dayrun=8,Dayrun=10,Dayrun=11),MAX(0,(_xll.xSPRDOPT(M198,($E198-'Pricing Inputs'!$X233*$D198),$CV198,0,($CQ198+IF(Smile=TRUE,VLOOKUP(MAX(-5,$H198-M198),Volsmile,2),0)),$CT198,$CU198,($A198-DateToday)+15,ABS(Option-2),0)-V198)),0))</f>
        <v xml:space="preserve"> </v>
      </c>
      <c r="AF198" s="351" t="str">
        <f>IF($A198="N/A"," ",IF(OR(Dayrun&lt;=2,Dayrun&gt;=10),IF(OffPeakEx=TRUE,MAX(0,(_xll.xSPRDOPT(N198,($E198-'Pricing Inputs'!$X233*$D198),$CV198,0,($CQ198+IF(Smile=TRUE,VLOOKUP(MAX(-5,$H198-N198),Volsmile,2),0)),$CT198,$CU198,($A198-DateToday)+15,ABS(Option-2),0)-W198)),0),0))</f>
        <v xml:space="preserve"> </v>
      </c>
      <c r="AG198" s="351" t="str">
        <f>IF($A198="N/A"," ",IF(OR(Dayrun=1,Dayrun=5,Dayrun=8,Dayrun=11),MAX(0,(_xll.xSPRDOPT(O198,($E198-'Pricing Inputs'!$X233*$D198),$CV198,0,($CQ198+IF(Smile=TRUE,VLOOKUP(MAX(-5,$H198-O198),Volsmile,2),0)),$CT198,$CU198,($A198-DateToday)+15,ABS(Option-2),0)-X198)),0))</f>
        <v xml:space="preserve"> </v>
      </c>
      <c r="AH198" s="351" t="str">
        <f>IF($A198="N/A"," ",IF(OR(Dayrun=1,Dayrun=8,Dayrun=11),MAX(0,(_xll.xSPRDOPT(P198,($E198-'Pricing Inputs'!$X233*$D198),$CV198,0,($CQ198+IF(Smile=TRUE,VLOOKUP(MAX(-5,$H198-P198),Volsmile,2),0)),$CT198,$CU198,($A198-DateToday)+15,ABS(Option-2),0)-Y198)),0))</f>
        <v xml:space="preserve"> </v>
      </c>
      <c r="AI198" s="351" t="str">
        <f>IF($A198="N/A"," ",IF(OR(Dayrun&lt;=2,Dayrun&gt;=11),IF(OffPeakEx=TRUE,MAX(0,(_xll.xSPRDOPT(Q198,($E198-'Pricing Inputs'!$X233*$D198),$CV198,0,($CQ198+IF(Smile=TRUE,VLOOKUP(MAX(-5,$H198-Q198),Volsmile,2),0)),$CT198,$CU198,($A198-DateToday)+15,ABS(Option-2),0)-Z198)),0),0))</f>
        <v xml:space="preserve"> </v>
      </c>
      <c r="AJ198" s="355" t="str">
        <f t="shared" si="329"/>
        <v xml:space="preserve"> </v>
      </c>
      <c r="AK198" s="356" t="str">
        <f t="shared" si="330"/>
        <v xml:space="preserve"> </v>
      </c>
      <c r="AL198" s="356" t="str">
        <f t="shared" si="331"/>
        <v xml:space="preserve"> </v>
      </c>
      <c r="AM198" s="356" t="str">
        <f t="shared" si="332"/>
        <v xml:space="preserve"> </v>
      </c>
      <c r="AN198" s="356" t="str">
        <f t="shared" si="333"/>
        <v xml:space="preserve"> </v>
      </c>
      <c r="AO198" s="356" t="str">
        <f t="shared" si="334"/>
        <v xml:space="preserve"> </v>
      </c>
      <c r="AP198" s="356" t="str">
        <f t="shared" si="335"/>
        <v xml:space="preserve"> </v>
      </c>
      <c r="AQ198" s="356" t="str">
        <f t="shared" si="336"/>
        <v xml:space="preserve"> </v>
      </c>
      <c r="AR198" s="357" t="str">
        <f t="shared" si="337"/>
        <v xml:space="preserve"> </v>
      </c>
      <c r="AS198" s="364" t="str">
        <f t="shared" si="338"/>
        <v xml:space="preserve"> </v>
      </c>
      <c r="AT198" s="364" t="str">
        <f t="shared" si="339"/>
        <v xml:space="preserve"> </v>
      </c>
      <c r="AU198" s="364" t="str">
        <f t="shared" si="340"/>
        <v xml:space="preserve"> </v>
      </c>
      <c r="AV198" s="364" t="str">
        <f t="shared" si="341"/>
        <v xml:space="preserve"> </v>
      </c>
      <c r="AW198" s="364" t="str">
        <f t="shared" si="342"/>
        <v xml:space="preserve"> </v>
      </c>
      <c r="AX198" s="364" t="str">
        <f t="shared" si="343"/>
        <v xml:space="preserve"> </v>
      </c>
      <c r="AY198" s="364" t="str">
        <f t="shared" si="344"/>
        <v xml:space="preserve"> </v>
      </c>
      <c r="AZ198" s="364" t="str">
        <f t="shared" si="345"/>
        <v xml:space="preserve"> </v>
      </c>
      <c r="BA198" s="365" t="str">
        <f t="shared" si="346"/>
        <v xml:space="preserve"> </v>
      </c>
      <c r="BB198" s="461" t="str">
        <f>IF($A198="N/A"," ",IF(Dayrun&gt;=3,(MAX(0,(_xll.xSPRDOPT(I198,($E198-'Pricing Inputs'!$X233*$D198),$CV198,0,($CN198+IF(Smile=TRUE,VLOOKUP(MAX(-5,$H198-I198),Volsmile,2),0)),$CT198,$CU198,($A198-DateToday)+15,ABS(Option-2),1)*DE198*8))),0))</f>
        <v xml:space="preserve"> </v>
      </c>
      <c r="BC198" s="460" t="str">
        <f>IF($A198="N/A"," ",IF(Dayrun&gt;=6,MAX(0,(_xll.xSPRDOPT(J198,($E198-'Pricing Inputs'!$X233*$D198),$CV198,0,($CN198+IF(Smile=TRUE,VLOOKUP(MAX(-5,$H198-J198),Volsmile,2),0)),$CT198,$CU198,($A198-DateToday)+15,ABS(Option-2),1)*DE198*8)),0))</f>
        <v xml:space="preserve"> </v>
      </c>
      <c r="BD198" s="460" t="str">
        <f>IF($A198="N/A"," ",IF(OR(Dayrun&lt;=2,Dayrun&gt;=9),IF(OffPeakEx=TRUE,MAX(0,(_xll.xSPRDOPT(K198,($E198-'Pricing Inputs'!$X233*$D198),$CV198,0,($CQ198+IF(Smile=TRUE,VLOOKUP(MAX(-5,$H198-K198),Volsmile,2),0)),$CT198,$CU198,($A198-DateToday)+15,ABS(Option-2),1)*DE198*8)),0),0))</f>
        <v xml:space="preserve"> </v>
      </c>
      <c r="BE198" s="460" t="str">
        <f>IF($A198="N/A"," ",IF(OR(Dayrun=1,Dayrun=4,Dayrun=5,Dayrun=7,Dayrun=8,Dayrun=10,Dayrun=11),MAX(0,(_xll.xSPRDOPT(L198,($E198-'Pricing Inputs'!$X233*$D198),$CV198,0,($CQ198+IF(Smile=TRUE,VLOOKUP(MAX(-5,$H198-L198),Volsmile,2),0)),$CT198,$CU198,($A198-DateToday)+15,ABS(Option-2),1)*DF198*8)),0))</f>
        <v xml:space="preserve"> </v>
      </c>
      <c r="BF198" s="460" t="str">
        <f>IF($A198="N/A"," ",IF(OR(Dayrun=1,Dayrun=7,Dayrun=8,Dayrun=10,Dayrun=11),MAX(0,(_xll.xSPRDOPT(M198,($E198-'Pricing Inputs'!$X233*$D198),$CV198,0,($CQ198+IF(Smile=TRUE,VLOOKUP(MAX(-5,$H198-M198),Volsmile,2),0)),$CT198,$CU198,($A198-DateToday)+15,ABS(Option-2),1)*DF198*8)),0))</f>
        <v xml:space="preserve"> </v>
      </c>
      <c r="BG198" s="460" t="str">
        <f>IF($A198="N/A"," ",IF(OR(Dayrun&lt;=2,Dayrun&gt;=10),IF(OffPeakEx=TRUE,MAX(0,(_xll.xSPRDOPT(N198,($E198-'Pricing Inputs'!$X233*$D198),$CV198,0,($CQ198+IF(Smile=TRUE,VLOOKUP(MAX(-5,$H198-N198),Volsmile,2),0)),$CT198,$CU198,($A198-DateToday)+15,ABS(Option-2),1)*DF198*8)),0),0))</f>
        <v xml:space="preserve"> </v>
      </c>
      <c r="BH198" s="460" t="str">
        <f>IF($A198="N/A"," ",IF(OR(Dayrun=1,Dayrun=5,Dayrun=8,Dayrun=11),MAX(0,(_xll.xSPRDOPT(O198,($E198-'Pricing Inputs'!$X233*$D198),$CV198,0,($CQ198+IF(Smile=TRUE,VLOOKUP(MAX(-5,$H198-O198),Volsmile,2),0)),$CT198,$CU198,($A198-DateToday)+15,ABS(Option-2),1)*DG198*8)),0))</f>
        <v xml:space="preserve"> </v>
      </c>
      <c r="BI198" s="460" t="str">
        <f>IF($A198="N/A"," ",IF(OR(Dayrun=1,Dayrun=8,Dayrun=11),MAX(0,(_xll.xSPRDOPT(P198,($E198-'Pricing Inputs'!$X233*$D198),$CV198,0,($CQ198+IF(Smile=TRUE,VLOOKUP(MAX(-5,$H198-P198),Volsmile,2),0)),$CT198,$CU198,($A198-DateToday)+15,ABS(Option-2),1)*DG198*8)),0))</f>
        <v xml:space="preserve"> </v>
      </c>
      <c r="BJ198" s="462" t="str">
        <f>IF($A198="N/A"," ",IF(OR(Dayrun&lt;=2,Dayrun&gt;=11),IF(OffPeakEx=TRUE,MAX(0,(_xll.xSPRDOPT(Q198,($E198-'Pricing Inputs'!$X233*$D198),$CV198,0,($CQ198+IF(Smile=TRUE,VLOOKUP(MAX(-5,$H198-Q198),Volsmile,2),0)),$CT198,$CU198,($A198-DateToday)+15,ABS(Option-2),1)*DG198*8)),0),0))</f>
        <v xml:space="preserve"> </v>
      </c>
      <c r="BK198" s="358" t="str">
        <f t="shared" si="273"/>
        <v xml:space="preserve"> </v>
      </c>
      <c r="BL198" s="359" t="str">
        <f t="shared" si="274"/>
        <v xml:space="preserve"> </v>
      </c>
      <c r="BM198" s="359" t="str">
        <f t="shared" si="275"/>
        <v xml:space="preserve"> </v>
      </c>
      <c r="BN198" s="359" t="str">
        <f t="shared" si="276"/>
        <v xml:space="preserve"> </v>
      </c>
      <c r="BO198" s="359" t="str">
        <f t="shared" si="277"/>
        <v xml:space="preserve"> </v>
      </c>
      <c r="BP198" s="359" t="str">
        <f t="shared" si="278"/>
        <v xml:space="preserve"> </v>
      </c>
      <c r="BQ198" s="359" t="str">
        <f t="shared" si="279"/>
        <v xml:space="preserve"> </v>
      </c>
      <c r="BR198" s="359" t="str">
        <f t="shared" si="280"/>
        <v xml:space="preserve"> </v>
      </c>
      <c r="BS198" s="360" t="str">
        <f t="shared" si="281"/>
        <v xml:space="preserve"> </v>
      </c>
      <c r="BT198" s="361" t="str">
        <f t="shared" si="282"/>
        <v xml:space="preserve"> </v>
      </c>
      <c r="BU198" s="362" t="str">
        <f t="shared" si="283"/>
        <v xml:space="preserve"> </v>
      </c>
      <c r="BV198" s="362" t="str">
        <f t="shared" si="284"/>
        <v xml:space="preserve"> </v>
      </c>
      <c r="BW198" s="362" t="str">
        <f t="shared" si="285"/>
        <v xml:space="preserve"> </v>
      </c>
      <c r="BX198" s="362" t="str">
        <f t="shared" si="286"/>
        <v xml:space="preserve"> </v>
      </c>
      <c r="BY198" s="362" t="str">
        <f t="shared" si="287"/>
        <v xml:space="preserve"> </v>
      </c>
      <c r="BZ198" s="362" t="str">
        <f t="shared" si="288"/>
        <v xml:space="preserve"> </v>
      </c>
      <c r="CA198" s="362" t="str">
        <f t="shared" si="289"/>
        <v xml:space="preserve"> </v>
      </c>
      <c r="CB198" s="363" t="str">
        <f t="shared" si="290"/>
        <v xml:space="preserve"> </v>
      </c>
      <c r="CC198" s="366" t="str">
        <f t="shared" si="291"/>
        <v xml:space="preserve"> </v>
      </c>
      <c r="CD198" s="367" t="str">
        <f t="shared" si="292"/>
        <v xml:space="preserve"> </v>
      </c>
      <c r="CE198" s="367" t="str">
        <f t="shared" si="293"/>
        <v xml:space="preserve"> </v>
      </c>
      <c r="CF198" s="367" t="str">
        <f t="shared" si="294"/>
        <v xml:space="preserve"> </v>
      </c>
      <c r="CG198" s="367" t="str">
        <f t="shared" si="295"/>
        <v xml:space="preserve"> </v>
      </c>
      <c r="CH198" s="367" t="str">
        <f t="shared" si="296"/>
        <v xml:space="preserve"> </v>
      </c>
      <c r="CI198" s="367" t="str">
        <f t="shared" si="297"/>
        <v xml:space="preserve"> </v>
      </c>
      <c r="CJ198" s="367" t="str">
        <f t="shared" si="298"/>
        <v xml:space="preserve"> </v>
      </c>
      <c r="CK198" s="368" t="str">
        <f t="shared" si="299"/>
        <v xml:space="preserve"> </v>
      </c>
      <c r="CL198" s="369" t="str">
        <f t="shared" si="300"/>
        <v xml:space="preserve"> </v>
      </c>
      <c r="CM198" s="370" t="str">
        <f t="shared" si="347"/>
        <v xml:space="preserve"> </v>
      </c>
      <c r="CN198" s="370" t="str">
        <f t="shared" si="348"/>
        <v xml:space="preserve"> </v>
      </c>
      <c r="CO198" s="370" t="str">
        <f t="shared" si="349"/>
        <v xml:space="preserve"> </v>
      </c>
      <c r="CP198" s="370" t="str">
        <f t="shared" si="350"/>
        <v xml:space="preserve"> </v>
      </c>
      <c r="CQ198" s="370" t="str">
        <f t="shared" si="351"/>
        <v xml:space="preserve"> </v>
      </c>
      <c r="CR198" s="370" t="str">
        <f t="shared" si="301"/>
        <v xml:space="preserve"> </v>
      </c>
      <c r="CS198" s="370" t="str">
        <f t="shared" si="302"/>
        <v xml:space="preserve"> </v>
      </c>
      <c r="CT198" s="370" t="str">
        <f t="shared" si="303"/>
        <v xml:space="preserve"> </v>
      </c>
      <c r="CU198" s="370" t="str">
        <f>IF($A198="N/A"," ",IF('Pricing Inputs'!$AR$23=TRUE,Inputs!$S$22,VLOOKUP($A198,CorrelationTable,2,FALSE)))</f>
        <v xml:space="preserve"> </v>
      </c>
      <c r="CV198" s="371" t="str">
        <f>IF($A198="N/A"," ",F198+G198+(D198*('Pricing Inputs'!X233)))</f>
        <v xml:space="preserve"> </v>
      </c>
      <c r="CW198" s="372" t="str">
        <f>IF($A198="N/A"," ",IF(PV=1,0,'Pricing Inputs'!Y233))</f>
        <v xml:space="preserve"> </v>
      </c>
      <c r="CX198" s="373" t="str">
        <f t="shared" si="304"/>
        <v xml:space="preserve"> </v>
      </c>
      <c r="CY198" s="417" t="str">
        <f>IF($A198="N/A"," ",(IF(MONTH(A198)&gt;=4,IF(MONTH(A198)&lt;=10,Inputs!$S$26,Inputs!$S$27),Inputs!$S$27))*$CX198)</f>
        <v xml:space="preserve"> </v>
      </c>
      <c r="CZ198" s="374" t="str">
        <f t="shared" si="352"/>
        <v xml:space="preserve"> </v>
      </c>
      <c r="DA198" s="446" t="str">
        <f t="shared" si="353"/>
        <v xml:space="preserve"> </v>
      </c>
      <c r="DB198" s="375" t="str">
        <f t="shared" si="354"/>
        <v xml:space="preserve"> </v>
      </c>
      <c r="DC198" s="375" t="str">
        <f t="shared" si="355"/>
        <v xml:space="preserve"> </v>
      </c>
      <c r="DD198" s="376" t="str">
        <f t="shared" si="356"/>
        <v xml:space="preserve"> </v>
      </c>
      <c r="DE198" s="377" t="str">
        <f t="shared" si="357"/>
        <v xml:space="preserve"> </v>
      </c>
      <c r="DF198" s="378" t="str">
        <f t="shared" si="358"/>
        <v xml:space="preserve"> </v>
      </c>
      <c r="DG198" s="379" t="str">
        <f t="shared" si="359"/>
        <v xml:space="preserve"> </v>
      </c>
      <c r="DH198" s="380" t="str">
        <f>IF($A198="N/A"," ",IF(Option=1,$D198*Inputs!$S$15*SUM(AS198:BA198),0))</f>
        <v xml:space="preserve"> </v>
      </c>
      <c r="DI198" s="381" t="str">
        <f>IF($A198="N/A"," ",IF(Option=1,$D198*Inputs!$S$16*SUM(AS198:BA198),0))</f>
        <v xml:space="preserve"> </v>
      </c>
      <c r="DJ198" s="463" t="str">
        <f t="shared" si="360"/>
        <v xml:space="preserve"> </v>
      </c>
      <c r="DK198" s="463" t="str">
        <f t="shared" si="361"/>
        <v xml:space="preserve"> </v>
      </c>
      <c r="DL198" s="463" t="str">
        <f t="shared" si="362"/>
        <v xml:space="preserve"> </v>
      </c>
      <c r="DM198" s="463" t="str">
        <f t="shared" si="363"/>
        <v xml:space="preserve"> </v>
      </c>
    </row>
    <row r="199" spans="1:117" x14ac:dyDescent="0.2">
      <c r="A199" s="343" t="str">
        <f>IF(A198="N/A","N/A",IF(EDATE(A198,1)&gt;Inputs!$S$5,"N/A",EDATE(A198,1)))</f>
        <v>N/A</v>
      </c>
      <c r="B199" s="344" t="str">
        <f t="shared" si="305"/>
        <v xml:space="preserve"> </v>
      </c>
      <c r="C199" s="345" t="str">
        <f t="shared" si="306"/>
        <v xml:space="preserve"> </v>
      </c>
      <c r="D199" s="346" t="str">
        <f t="shared" si="307"/>
        <v xml:space="preserve"> </v>
      </c>
      <c r="E199" s="347" t="str">
        <f t="shared" si="308"/>
        <v xml:space="preserve"> </v>
      </c>
      <c r="F199" s="348" t="str">
        <f t="shared" si="309"/>
        <v xml:space="preserve"> </v>
      </c>
      <c r="G199" s="348" t="str">
        <f>IF(A199="N/A"," ",Perstart/VLOOKUP(Dayrun,'Pricing Inputs'!$AQ$4:$AS$14,3)/(CY199/CX199))</f>
        <v xml:space="preserve"> </v>
      </c>
      <c r="H199" s="349" t="str">
        <f t="shared" si="310"/>
        <v xml:space="preserve"> </v>
      </c>
      <c r="I199" s="350" t="str">
        <f t="shared" si="311"/>
        <v xml:space="preserve"> </v>
      </c>
      <c r="J199" s="351" t="str">
        <f t="shared" si="312"/>
        <v xml:space="preserve"> </v>
      </c>
      <c r="K199" s="351" t="str">
        <f t="shared" si="313"/>
        <v xml:space="preserve"> </v>
      </c>
      <c r="L199" s="351" t="str">
        <f t="shared" si="314"/>
        <v xml:space="preserve"> </v>
      </c>
      <c r="M199" s="351" t="str">
        <f t="shared" si="315"/>
        <v xml:space="preserve"> </v>
      </c>
      <c r="N199" s="351" t="str">
        <f t="shared" si="316"/>
        <v xml:space="preserve"> </v>
      </c>
      <c r="O199" s="351" t="str">
        <f t="shared" si="317"/>
        <v xml:space="preserve"> </v>
      </c>
      <c r="P199" s="351" t="str">
        <f t="shared" si="318"/>
        <v xml:space="preserve"> </v>
      </c>
      <c r="Q199" s="352" t="str">
        <f t="shared" si="319"/>
        <v xml:space="preserve"> </v>
      </c>
      <c r="R199" s="353" t="str">
        <f t="shared" si="320"/>
        <v xml:space="preserve"> </v>
      </c>
      <c r="S199" s="347" t="str">
        <f t="shared" si="321"/>
        <v xml:space="preserve"> </v>
      </c>
      <c r="T199" s="347" t="str">
        <f t="shared" si="322"/>
        <v xml:space="preserve"> </v>
      </c>
      <c r="U199" s="347" t="str">
        <f t="shared" si="323"/>
        <v xml:space="preserve"> </v>
      </c>
      <c r="V199" s="347" t="str">
        <f t="shared" si="324"/>
        <v xml:space="preserve"> </v>
      </c>
      <c r="W199" s="347" t="str">
        <f t="shared" si="325"/>
        <v xml:space="preserve"> </v>
      </c>
      <c r="X199" s="347" t="str">
        <f t="shared" si="326"/>
        <v xml:space="preserve"> </v>
      </c>
      <c r="Y199" s="347" t="str">
        <f t="shared" si="327"/>
        <v xml:space="preserve"> </v>
      </c>
      <c r="Z199" s="354" t="str">
        <f t="shared" si="328"/>
        <v xml:space="preserve"> </v>
      </c>
      <c r="AA199" s="350" t="str">
        <f>IF($A199="N/A"," ",IF(Dayrun&gt;=3,(MAX(0,(_xll.xSPRDOPT(I199,($E199-'Pricing Inputs'!$X234*$D199),$CV199,0,($CN199+IF(Smile=TRUE,VLOOKUP(MAX(-5,$H199-I199),Volsmile,2),0)),$CT199,$CU199,($A199-DateToday)+15,ABS(Option-2),0)-R199))),0))</f>
        <v xml:space="preserve"> </v>
      </c>
      <c r="AB199" s="351" t="str">
        <f>IF($A199="N/A"," ",IF(Dayrun&gt;=6,MAX(0,(_xll.xSPRDOPT(J199,($E199-'Pricing Inputs'!$X234*$D199),$CV199,0,($CN199+IF(Smile=TRUE,VLOOKUP(MAX(-5,$H199-J199),Volsmile,2),0)),$CT199,$CU199,($A199-DateToday)+15,ABS(Option-2),0)-S199)),0))</f>
        <v xml:space="preserve"> </v>
      </c>
      <c r="AC199" s="351" t="str">
        <f>IF($A199="N/A"," ",IF(OR(Dayrun&lt;=2,Dayrun&gt;=9),IF(OffPeakEx=TRUE,MAX(0,(_xll.xSPRDOPT(K199,($E199-'Pricing Inputs'!$X234*$D199),$CV199,0,($CQ199+IF(Smile=TRUE,VLOOKUP(MAX(-5,$H199-K199),Volsmile,2),0)),$CT199,$CU199,($A199-DateToday)+15,ABS(Option-2),0)-T199)),0),0))</f>
        <v xml:space="preserve"> </v>
      </c>
      <c r="AD199" s="351" t="str">
        <f>IF($A199="N/A"," ",IF(OR(Dayrun=1,Dayrun=4,Dayrun=5,Dayrun=7,Dayrun=8,Dayrun=10,Dayrun=11),MAX(0,(_xll.xSPRDOPT(L199,($E199-'Pricing Inputs'!$X234*$D199),$CV199,0,($CQ199+IF(Smile=TRUE,VLOOKUP(MAX(-5,$H199-L199),Volsmile,2),0)),$CT199,$CU199,($A199-DateToday)+15,ABS(Option-2),0)-U199)),0))</f>
        <v xml:space="preserve"> </v>
      </c>
      <c r="AE199" s="351" t="str">
        <f>IF($A199="N/A"," ",IF(OR(Dayrun=1,Dayrun=7,Dayrun=8,Dayrun=10,Dayrun=11),MAX(0,(_xll.xSPRDOPT(M199,($E199-'Pricing Inputs'!$X234*$D199),$CV199,0,($CQ199+IF(Smile=TRUE,VLOOKUP(MAX(-5,$H199-M199),Volsmile,2),0)),$CT199,$CU199,($A199-DateToday)+15,ABS(Option-2),0)-V199)),0))</f>
        <v xml:space="preserve"> </v>
      </c>
      <c r="AF199" s="351" t="str">
        <f>IF($A199="N/A"," ",IF(OR(Dayrun&lt;=2,Dayrun&gt;=10),IF(OffPeakEx=TRUE,MAX(0,(_xll.xSPRDOPT(N199,($E199-'Pricing Inputs'!$X234*$D199),$CV199,0,($CQ199+IF(Smile=TRUE,VLOOKUP(MAX(-5,$H199-N199),Volsmile,2),0)),$CT199,$CU199,($A199-DateToday)+15,ABS(Option-2),0)-W199)),0),0))</f>
        <v xml:space="preserve"> </v>
      </c>
      <c r="AG199" s="351" t="str">
        <f>IF($A199="N/A"," ",IF(OR(Dayrun=1,Dayrun=5,Dayrun=8,Dayrun=11),MAX(0,(_xll.xSPRDOPT(O199,($E199-'Pricing Inputs'!$X234*$D199),$CV199,0,($CQ199+IF(Smile=TRUE,VLOOKUP(MAX(-5,$H199-O199),Volsmile,2),0)),$CT199,$CU199,($A199-DateToday)+15,ABS(Option-2),0)-X199)),0))</f>
        <v xml:space="preserve"> </v>
      </c>
      <c r="AH199" s="351" t="str">
        <f>IF($A199="N/A"," ",IF(OR(Dayrun=1,Dayrun=8,Dayrun=11),MAX(0,(_xll.xSPRDOPT(P199,($E199-'Pricing Inputs'!$X234*$D199),$CV199,0,($CQ199+IF(Smile=TRUE,VLOOKUP(MAX(-5,$H199-P199),Volsmile,2),0)),$CT199,$CU199,($A199-DateToday)+15,ABS(Option-2),0)-Y199)),0))</f>
        <v xml:space="preserve"> </v>
      </c>
      <c r="AI199" s="351" t="str">
        <f>IF($A199="N/A"," ",IF(OR(Dayrun&lt;=2,Dayrun&gt;=11),IF(OffPeakEx=TRUE,MAX(0,(_xll.xSPRDOPT(Q199,($E199-'Pricing Inputs'!$X234*$D199),$CV199,0,($CQ199+IF(Smile=TRUE,VLOOKUP(MAX(-5,$H199-Q199),Volsmile,2),0)),$CT199,$CU199,($A199-DateToday)+15,ABS(Option-2),0)-Z199)),0),0))</f>
        <v xml:space="preserve"> </v>
      </c>
      <c r="AJ199" s="355" t="str">
        <f t="shared" si="329"/>
        <v xml:space="preserve"> </v>
      </c>
      <c r="AK199" s="356" t="str">
        <f t="shared" si="330"/>
        <v xml:space="preserve"> </v>
      </c>
      <c r="AL199" s="356" t="str">
        <f t="shared" si="331"/>
        <v xml:space="preserve"> </v>
      </c>
      <c r="AM199" s="356" t="str">
        <f t="shared" si="332"/>
        <v xml:space="preserve"> </v>
      </c>
      <c r="AN199" s="356" t="str">
        <f t="shared" si="333"/>
        <v xml:space="preserve"> </v>
      </c>
      <c r="AO199" s="356" t="str">
        <f t="shared" si="334"/>
        <v xml:space="preserve"> </v>
      </c>
      <c r="AP199" s="356" t="str">
        <f t="shared" si="335"/>
        <v xml:space="preserve"> </v>
      </c>
      <c r="AQ199" s="356" t="str">
        <f t="shared" si="336"/>
        <v xml:space="preserve"> </v>
      </c>
      <c r="AR199" s="357" t="str">
        <f t="shared" si="337"/>
        <v xml:space="preserve"> </v>
      </c>
      <c r="AS199" s="364" t="str">
        <f t="shared" si="338"/>
        <v xml:space="preserve"> </v>
      </c>
      <c r="AT199" s="364" t="str">
        <f t="shared" si="339"/>
        <v xml:space="preserve"> </v>
      </c>
      <c r="AU199" s="364" t="str">
        <f t="shared" si="340"/>
        <v xml:space="preserve"> </v>
      </c>
      <c r="AV199" s="364" t="str">
        <f t="shared" si="341"/>
        <v xml:space="preserve"> </v>
      </c>
      <c r="AW199" s="364" t="str">
        <f t="shared" si="342"/>
        <v xml:space="preserve"> </v>
      </c>
      <c r="AX199" s="364" t="str">
        <f t="shared" si="343"/>
        <v xml:space="preserve"> </v>
      </c>
      <c r="AY199" s="364" t="str">
        <f t="shared" si="344"/>
        <v xml:space="preserve"> </v>
      </c>
      <c r="AZ199" s="364" t="str">
        <f t="shared" si="345"/>
        <v xml:space="preserve"> </v>
      </c>
      <c r="BA199" s="365" t="str">
        <f t="shared" si="346"/>
        <v xml:space="preserve"> </v>
      </c>
      <c r="BB199" s="461" t="str">
        <f>IF($A199="N/A"," ",IF(Dayrun&gt;=3,(MAX(0,(_xll.xSPRDOPT(I199,($E199-'Pricing Inputs'!$X234*$D199),$CV199,0,($CN199+IF(Smile=TRUE,VLOOKUP(MAX(-5,$H199-I199),Volsmile,2),0)),$CT199,$CU199,($A199-DateToday)+15,ABS(Option-2),1)*DE199*8))),0))</f>
        <v xml:space="preserve"> </v>
      </c>
      <c r="BC199" s="460" t="str">
        <f>IF($A199="N/A"," ",IF(Dayrun&gt;=6,MAX(0,(_xll.xSPRDOPT(J199,($E199-'Pricing Inputs'!$X234*$D199),$CV199,0,($CN199+IF(Smile=TRUE,VLOOKUP(MAX(-5,$H199-J199),Volsmile,2),0)),$CT199,$CU199,($A199-DateToday)+15,ABS(Option-2),1)*DE199*8)),0))</f>
        <v xml:space="preserve"> </v>
      </c>
      <c r="BD199" s="460" t="str">
        <f>IF($A199="N/A"," ",IF(OR(Dayrun&lt;=2,Dayrun&gt;=9),IF(OffPeakEx=TRUE,MAX(0,(_xll.xSPRDOPT(K199,($E199-'Pricing Inputs'!$X234*$D199),$CV199,0,($CQ199+IF(Smile=TRUE,VLOOKUP(MAX(-5,$H199-K199),Volsmile,2),0)),$CT199,$CU199,($A199-DateToday)+15,ABS(Option-2),1)*DE199*8)),0),0))</f>
        <v xml:space="preserve"> </v>
      </c>
      <c r="BE199" s="460" t="str">
        <f>IF($A199="N/A"," ",IF(OR(Dayrun=1,Dayrun=4,Dayrun=5,Dayrun=7,Dayrun=8,Dayrun=10,Dayrun=11),MAX(0,(_xll.xSPRDOPT(L199,($E199-'Pricing Inputs'!$X234*$D199),$CV199,0,($CQ199+IF(Smile=TRUE,VLOOKUP(MAX(-5,$H199-L199),Volsmile,2),0)),$CT199,$CU199,($A199-DateToday)+15,ABS(Option-2),1)*DF199*8)),0))</f>
        <v xml:space="preserve"> </v>
      </c>
      <c r="BF199" s="460" t="str">
        <f>IF($A199="N/A"," ",IF(OR(Dayrun=1,Dayrun=7,Dayrun=8,Dayrun=10,Dayrun=11),MAX(0,(_xll.xSPRDOPT(M199,($E199-'Pricing Inputs'!$X234*$D199),$CV199,0,($CQ199+IF(Smile=TRUE,VLOOKUP(MAX(-5,$H199-M199),Volsmile,2),0)),$CT199,$CU199,($A199-DateToday)+15,ABS(Option-2),1)*DF199*8)),0))</f>
        <v xml:space="preserve"> </v>
      </c>
      <c r="BG199" s="460" t="str">
        <f>IF($A199="N/A"," ",IF(OR(Dayrun&lt;=2,Dayrun&gt;=10),IF(OffPeakEx=TRUE,MAX(0,(_xll.xSPRDOPT(N199,($E199-'Pricing Inputs'!$X234*$D199),$CV199,0,($CQ199+IF(Smile=TRUE,VLOOKUP(MAX(-5,$H199-N199),Volsmile,2),0)),$CT199,$CU199,($A199-DateToday)+15,ABS(Option-2),1)*DF199*8)),0),0))</f>
        <v xml:space="preserve"> </v>
      </c>
      <c r="BH199" s="460" t="str">
        <f>IF($A199="N/A"," ",IF(OR(Dayrun=1,Dayrun=5,Dayrun=8,Dayrun=11),MAX(0,(_xll.xSPRDOPT(O199,($E199-'Pricing Inputs'!$X234*$D199),$CV199,0,($CQ199+IF(Smile=TRUE,VLOOKUP(MAX(-5,$H199-O199),Volsmile,2),0)),$CT199,$CU199,($A199-DateToday)+15,ABS(Option-2),1)*DG199*8)),0))</f>
        <v xml:space="preserve"> </v>
      </c>
      <c r="BI199" s="460" t="str">
        <f>IF($A199="N/A"," ",IF(OR(Dayrun=1,Dayrun=8,Dayrun=11),MAX(0,(_xll.xSPRDOPT(P199,($E199-'Pricing Inputs'!$X234*$D199),$CV199,0,($CQ199+IF(Smile=TRUE,VLOOKUP(MAX(-5,$H199-P199),Volsmile,2),0)),$CT199,$CU199,($A199-DateToday)+15,ABS(Option-2),1)*DG199*8)),0))</f>
        <v xml:space="preserve"> </v>
      </c>
      <c r="BJ199" s="462" t="str">
        <f>IF($A199="N/A"," ",IF(OR(Dayrun&lt;=2,Dayrun&gt;=11),IF(OffPeakEx=TRUE,MAX(0,(_xll.xSPRDOPT(Q199,($E199-'Pricing Inputs'!$X234*$D199),$CV199,0,($CQ199+IF(Smile=TRUE,VLOOKUP(MAX(-5,$H199-Q199),Volsmile,2),0)),$CT199,$CU199,($A199-DateToday)+15,ABS(Option-2),1)*DG199*8)),0),0))</f>
        <v xml:space="preserve"> </v>
      </c>
      <c r="BK199" s="358" t="str">
        <f t="shared" si="273"/>
        <v xml:space="preserve"> </v>
      </c>
      <c r="BL199" s="359" t="str">
        <f t="shared" si="274"/>
        <v xml:space="preserve"> </v>
      </c>
      <c r="BM199" s="359" t="str">
        <f t="shared" si="275"/>
        <v xml:space="preserve"> </v>
      </c>
      <c r="BN199" s="359" t="str">
        <f t="shared" si="276"/>
        <v xml:space="preserve"> </v>
      </c>
      <c r="BO199" s="359" t="str">
        <f t="shared" si="277"/>
        <v xml:space="preserve"> </v>
      </c>
      <c r="BP199" s="359" t="str">
        <f t="shared" si="278"/>
        <v xml:space="preserve"> </v>
      </c>
      <c r="BQ199" s="359" t="str">
        <f t="shared" si="279"/>
        <v xml:space="preserve"> </v>
      </c>
      <c r="BR199" s="359" t="str">
        <f t="shared" si="280"/>
        <v xml:space="preserve"> </v>
      </c>
      <c r="BS199" s="360" t="str">
        <f t="shared" si="281"/>
        <v xml:space="preserve"> </v>
      </c>
      <c r="BT199" s="361" t="str">
        <f t="shared" si="282"/>
        <v xml:space="preserve"> </v>
      </c>
      <c r="BU199" s="362" t="str">
        <f t="shared" si="283"/>
        <v xml:space="preserve"> </v>
      </c>
      <c r="BV199" s="362" t="str">
        <f t="shared" si="284"/>
        <v xml:space="preserve"> </v>
      </c>
      <c r="BW199" s="362" t="str">
        <f t="shared" si="285"/>
        <v xml:space="preserve"> </v>
      </c>
      <c r="BX199" s="362" t="str">
        <f t="shared" si="286"/>
        <v xml:space="preserve"> </v>
      </c>
      <c r="BY199" s="362" t="str">
        <f t="shared" si="287"/>
        <v xml:space="preserve"> </v>
      </c>
      <c r="BZ199" s="362" t="str">
        <f t="shared" si="288"/>
        <v xml:space="preserve"> </v>
      </c>
      <c r="CA199" s="362" t="str">
        <f t="shared" si="289"/>
        <v xml:space="preserve"> </v>
      </c>
      <c r="CB199" s="363" t="str">
        <f t="shared" si="290"/>
        <v xml:space="preserve"> </v>
      </c>
      <c r="CC199" s="366" t="str">
        <f t="shared" si="291"/>
        <v xml:space="preserve"> </v>
      </c>
      <c r="CD199" s="367" t="str">
        <f t="shared" si="292"/>
        <v xml:space="preserve"> </v>
      </c>
      <c r="CE199" s="367" t="str">
        <f t="shared" si="293"/>
        <v xml:space="preserve"> </v>
      </c>
      <c r="CF199" s="367" t="str">
        <f t="shared" si="294"/>
        <v xml:space="preserve"> </v>
      </c>
      <c r="CG199" s="367" t="str">
        <f t="shared" si="295"/>
        <v xml:space="preserve"> </v>
      </c>
      <c r="CH199" s="367" t="str">
        <f t="shared" si="296"/>
        <v xml:space="preserve"> </v>
      </c>
      <c r="CI199" s="367" t="str">
        <f t="shared" si="297"/>
        <v xml:space="preserve"> </v>
      </c>
      <c r="CJ199" s="367" t="str">
        <f t="shared" si="298"/>
        <v xml:space="preserve"> </v>
      </c>
      <c r="CK199" s="368" t="str">
        <f t="shared" si="299"/>
        <v xml:space="preserve"> </v>
      </c>
      <c r="CL199" s="369" t="str">
        <f t="shared" si="300"/>
        <v xml:space="preserve"> </v>
      </c>
      <c r="CM199" s="370" t="str">
        <f t="shared" si="347"/>
        <v xml:space="preserve"> </v>
      </c>
      <c r="CN199" s="370" t="str">
        <f t="shared" si="348"/>
        <v xml:space="preserve"> </v>
      </c>
      <c r="CO199" s="370" t="str">
        <f t="shared" si="349"/>
        <v xml:space="preserve"> </v>
      </c>
      <c r="CP199" s="370" t="str">
        <f t="shared" si="350"/>
        <v xml:space="preserve"> </v>
      </c>
      <c r="CQ199" s="370" t="str">
        <f t="shared" si="351"/>
        <v xml:space="preserve"> </v>
      </c>
      <c r="CR199" s="370" t="str">
        <f t="shared" si="301"/>
        <v xml:space="preserve"> </v>
      </c>
      <c r="CS199" s="370" t="str">
        <f t="shared" si="302"/>
        <v xml:space="preserve"> </v>
      </c>
      <c r="CT199" s="370" t="str">
        <f t="shared" si="303"/>
        <v xml:space="preserve"> </v>
      </c>
      <c r="CU199" s="370" t="str">
        <f>IF($A199="N/A"," ",IF('Pricing Inputs'!$AR$23=TRUE,Inputs!$S$22,VLOOKUP($A199,CorrelationTable,2,FALSE)))</f>
        <v xml:space="preserve"> </v>
      </c>
      <c r="CV199" s="371" t="str">
        <f>IF($A199="N/A"," ",F199+G199+(D199*('Pricing Inputs'!X234)))</f>
        <v xml:space="preserve"> </v>
      </c>
      <c r="CW199" s="372" t="str">
        <f>IF($A199="N/A"," ",IF(PV=1,0,'Pricing Inputs'!Y234))</f>
        <v xml:space="preserve"> </v>
      </c>
      <c r="CX199" s="373" t="str">
        <f t="shared" si="304"/>
        <v xml:space="preserve"> </v>
      </c>
      <c r="CY199" s="417" t="str">
        <f>IF($A199="N/A"," ",(IF(MONTH(A199)&gt;=4,IF(MONTH(A199)&lt;=10,Inputs!$S$26,Inputs!$S$27),Inputs!$S$27))*$CX199)</f>
        <v xml:space="preserve"> </v>
      </c>
      <c r="CZ199" s="374" t="str">
        <f t="shared" si="352"/>
        <v xml:space="preserve"> </v>
      </c>
      <c r="DA199" s="446" t="str">
        <f t="shared" si="353"/>
        <v xml:space="preserve"> </v>
      </c>
      <c r="DB199" s="375" t="str">
        <f t="shared" si="354"/>
        <v xml:space="preserve"> </v>
      </c>
      <c r="DC199" s="375" t="str">
        <f t="shared" si="355"/>
        <v xml:space="preserve"> </v>
      </c>
      <c r="DD199" s="376" t="str">
        <f t="shared" si="356"/>
        <v xml:space="preserve"> </v>
      </c>
      <c r="DE199" s="377" t="str">
        <f t="shared" si="357"/>
        <v xml:space="preserve"> </v>
      </c>
      <c r="DF199" s="378" t="str">
        <f t="shared" si="358"/>
        <v xml:space="preserve"> </v>
      </c>
      <c r="DG199" s="379" t="str">
        <f t="shared" si="359"/>
        <v xml:space="preserve"> </v>
      </c>
      <c r="DH199" s="380" t="str">
        <f>IF($A199="N/A"," ",IF(Option=1,$D199*Inputs!$S$15*SUM(AS199:BA199),0))</f>
        <v xml:space="preserve"> </v>
      </c>
      <c r="DI199" s="381" t="str">
        <f>IF($A199="N/A"," ",IF(Option=1,$D199*Inputs!$S$16*SUM(AS199:BA199),0))</f>
        <v xml:space="preserve"> </v>
      </c>
      <c r="DJ199" s="463" t="str">
        <f t="shared" si="360"/>
        <v xml:space="preserve"> </v>
      </c>
      <c r="DK199" s="463" t="str">
        <f t="shared" si="361"/>
        <v xml:space="preserve"> </v>
      </c>
      <c r="DL199" s="463" t="str">
        <f t="shared" si="362"/>
        <v xml:space="preserve"> </v>
      </c>
      <c r="DM199" s="463" t="str">
        <f t="shared" si="363"/>
        <v xml:space="preserve"> </v>
      </c>
    </row>
    <row r="200" spans="1:117" x14ac:dyDescent="0.2">
      <c r="A200" s="343" t="str">
        <f>IF(A199="N/A","N/A",IF(EDATE(A199,1)&gt;Inputs!$S$5,"N/A",EDATE(A199,1)))</f>
        <v>N/A</v>
      </c>
      <c r="B200" s="344" t="str">
        <f t="shared" si="305"/>
        <v xml:space="preserve"> </v>
      </c>
      <c r="C200" s="345" t="str">
        <f t="shared" si="306"/>
        <v xml:space="preserve"> </v>
      </c>
      <c r="D200" s="346" t="str">
        <f t="shared" si="307"/>
        <v xml:space="preserve"> </v>
      </c>
      <c r="E200" s="347" t="str">
        <f t="shared" si="308"/>
        <v xml:space="preserve"> </v>
      </c>
      <c r="F200" s="348" t="str">
        <f t="shared" si="309"/>
        <v xml:space="preserve"> </v>
      </c>
      <c r="G200" s="348" t="str">
        <f>IF(A200="N/A"," ",Perstart/VLOOKUP(Dayrun,'Pricing Inputs'!$AQ$4:$AS$14,3)/(CY200/CX200))</f>
        <v xml:space="preserve"> </v>
      </c>
      <c r="H200" s="349" t="str">
        <f t="shared" si="310"/>
        <v xml:space="preserve"> </v>
      </c>
      <c r="I200" s="350" t="str">
        <f t="shared" si="311"/>
        <v xml:space="preserve"> </v>
      </c>
      <c r="J200" s="351" t="str">
        <f t="shared" si="312"/>
        <v xml:space="preserve"> </v>
      </c>
      <c r="K200" s="351" t="str">
        <f t="shared" si="313"/>
        <v xml:space="preserve"> </v>
      </c>
      <c r="L200" s="351" t="str">
        <f t="shared" si="314"/>
        <v xml:space="preserve"> </v>
      </c>
      <c r="M200" s="351" t="str">
        <f t="shared" si="315"/>
        <v xml:space="preserve"> </v>
      </c>
      <c r="N200" s="351" t="str">
        <f t="shared" si="316"/>
        <v xml:space="preserve"> </v>
      </c>
      <c r="O200" s="351" t="str">
        <f t="shared" si="317"/>
        <v xml:space="preserve"> </v>
      </c>
      <c r="P200" s="351" t="str">
        <f t="shared" si="318"/>
        <v xml:space="preserve"> </v>
      </c>
      <c r="Q200" s="352" t="str">
        <f t="shared" si="319"/>
        <v xml:space="preserve"> </v>
      </c>
      <c r="R200" s="353" t="str">
        <f t="shared" si="320"/>
        <v xml:space="preserve"> </v>
      </c>
      <c r="S200" s="347" t="str">
        <f t="shared" si="321"/>
        <v xml:space="preserve"> </v>
      </c>
      <c r="T200" s="347" t="str">
        <f t="shared" si="322"/>
        <v xml:space="preserve"> </v>
      </c>
      <c r="U200" s="347" t="str">
        <f t="shared" si="323"/>
        <v xml:space="preserve"> </v>
      </c>
      <c r="V200" s="347" t="str">
        <f t="shared" si="324"/>
        <v xml:space="preserve"> </v>
      </c>
      <c r="W200" s="347" t="str">
        <f t="shared" si="325"/>
        <v xml:space="preserve"> </v>
      </c>
      <c r="X200" s="347" t="str">
        <f t="shared" si="326"/>
        <v xml:space="preserve"> </v>
      </c>
      <c r="Y200" s="347" t="str">
        <f t="shared" si="327"/>
        <v xml:space="preserve"> </v>
      </c>
      <c r="Z200" s="354" t="str">
        <f t="shared" si="328"/>
        <v xml:space="preserve"> </v>
      </c>
      <c r="AA200" s="350" t="str">
        <f>IF($A200="N/A"," ",IF(Dayrun&gt;=3,(MAX(0,(_xll.xSPRDOPT(I200,($E200-'Pricing Inputs'!$X235*$D200),$CV200,0,($CN200+IF(Smile=TRUE,VLOOKUP(MAX(-5,$H200-I200),Volsmile,2),0)),$CT200,$CU200,($A200-DateToday)+15,ABS(Option-2),0)-R200))),0))</f>
        <v xml:space="preserve"> </v>
      </c>
      <c r="AB200" s="351" t="str">
        <f>IF($A200="N/A"," ",IF(Dayrun&gt;=6,MAX(0,(_xll.xSPRDOPT(J200,($E200-'Pricing Inputs'!$X235*$D200),$CV200,0,($CN200+IF(Smile=TRUE,VLOOKUP(MAX(-5,$H200-J200),Volsmile,2),0)),$CT200,$CU200,($A200-DateToday)+15,ABS(Option-2),0)-S200)),0))</f>
        <v xml:space="preserve"> </v>
      </c>
      <c r="AC200" s="351" t="str">
        <f>IF($A200="N/A"," ",IF(OR(Dayrun&lt;=2,Dayrun&gt;=9),IF(OffPeakEx=TRUE,MAX(0,(_xll.xSPRDOPT(K200,($E200-'Pricing Inputs'!$X235*$D200),$CV200,0,($CQ200+IF(Smile=TRUE,VLOOKUP(MAX(-5,$H200-K200),Volsmile,2),0)),$CT200,$CU200,($A200-DateToday)+15,ABS(Option-2),0)-T200)),0),0))</f>
        <v xml:space="preserve"> </v>
      </c>
      <c r="AD200" s="351" t="str">
        <f>IF($A200="N/A"," ",IF(OR(Dayrun=1,Dayrun=4,Dayrun=5,Dayrun=7,Dayrun=8,Dayrun=10,Dayrun=11),MAX(0,(_xll.xSPRDOPT(L200,($E200-'Pricing Inputs'!$X235*$D200),$CV200,0,($CQ200+IF(Smile=TRUE,VLOOKUP(MAX(-5,$H200-L200),Volsmile,2),0)),$CT200,$CU200,($A200-DateToday)+15,ABS(Option-2),0)-U200)),0))</f>
        <v xml:space="preserve"> </v>
      </c>
      <c r="AE200" s="351" t="str">
        <f>IF($A200="N/A"," ",IF(OR(Dayrun=1,Dayrun=7,Dayrun=8,Dayrun=10,Dayrun=11),MAX(0,(_xll.xSPRDOPT(M200,($E200-'Pricing Inputs'!$X235*$D200),$CV200,0,($CQ200+IF(Smile=TRUE,VLOOKUP(MAX(-5,$H200-M200),Volsmile,2),0)),$CT200,$CU200,($A200-DateToday)+15,ABS(Option-2),0)-V200)),0))</f>
        <v xml:space="preserve"> </v>
      </c>
      <c r="AF200" s="351" t="str">
        <f>IF($A200="N/A"," ",IF(OR(Dayrun&lt;=2,Dayrun&gt;=10),IF(OffPeakEx=TRUE,MAX(0,(_xll.xSPRDOPT(N200,($E200-'Pricing Inputs'!$X235*$D200),$CV200,0,($CQ200+IF(Smile=TRUE,VLOOKUP(MAX(-5,$H200-N200),Volsmile,2),0)),$CT200,$CU200,($A200-DateToday)+15,ABS(Option-2),0)-W200)),0),0))</f>
        <v xml:space="preserve"> </v>
      </c>
      <c r="AG200" s="351" t="str">
        <f>IF($A200="N/A"," ",IF(OR(Dayrun=1,Dayrun=5,Dayrun=8,Dayrun=11),MAX(0,(_xll.xSPRDOPT(O200,($E200-'Pricing Inputs'!$X235*$D200),$CV200,0,($CQ200+IF(Smile=TRUE,VLOOKUP(MAX(-5,$H200-O200),Volsmile,2),0)),$CT200,$CU200,($A200-DateToday)+15,ABS(Option-2),0)-X200)),0))</f>
        <v xml:space="preserve"> </v>
      </c>
      <c r="AH200" s="351" t="str">
        <f>IF($A200="N/A"," ",IF(OR(Dayrun=1,Dayrun=8,Dayrun=11),MAX(0,(_xll.xSPRDOPT(P200,($E200-'Pricing Inputs'!$X235*$D200),$CV200,0,($CQ200+IF(Smile=TRUE,VLOOKUP(MAX(-5,$H200-P200),Volsmile,2),0)),$CT200,$CU200,($A200-DateToday)+15,ABS(Option-2),0)-Y200)),0))</f>
        <v xml:space="preserve"> </v>
      </c>
      <c r="AI200" s="351" t="str">
        <f>IF($A200="N/A"," ",IF(OR(Dayrun&lt;=2,Dayrun&gt;=11),IF(OffPeakEx=TRUE,MAX(0,(_xll.xSPRDOPT(Q200,($E200-'Pricing Inputs'!$X235*$D200),$CV200,0,($CQ200+IF(Smile=TRUE,VLOOKUP(MAX(-5,$H200-Q200),Volsmile,2),0)),$CT200,$CU200,($A200-DateToday)+15,ABS(Option-2),0)-Z200)),0),0))</f>
        <v xml:space="preserve"> </v>
      </c>
      <c r="AJ200" s="355" t="str">
        <f t="shared" si="329"/>
        <v xml:space="preserve"> </v>
      </c>
      <c r="AK200" s="356" t="str">
        <f t="shared" si="330"/>
        <v xml:space="preserve"> </v>
      </c>
      <c r="AL200" s="356" t="str">
        <f t="shared" si="331"/>
        <v xml:space="preserve"> </v>
      </c>
      <c r="AM200" s="356" t="str">
        <f t="shared" si="332"/>
        <v xml:space="preserve"> </v>
      </c>
      <c r="AN200" s="356" t="str">
        <f t="shared" si="333"/>
        <v xml:space="preserve"> </v>
      </c>
      <c r="AO200" s="356" t="str">
        <f t="shared" si="334"/>
        <v xml:space="preserve"> </v>
      </c>
      <c r="AP200" s="356" t="str">
        <f t="shared" si="335"/>
        <v xml:space="preserve"> </v>
      </c>
      <c r="AQ200" s="356" t="str">
        <f t="shared" si="336"/>
        <v xml:space="preserve"> </v>
      </c>
      <c r="AR200" s="357" t="str">
        <f t="shared" si="337"/>
        <v xml:space="preserve"> </v>
      </c>
      <c r="AS200" s="364" t="str">
        <f t="shared" si="338"/>
        <v xml:space="preserve"> </v>
      </c>
      <c r="AT200" s="364" t="str">
        <f t="shared" si="339"/>
        <v xml:space="preserve"> </v>
      </c>
      <c r="AU200" s="364" t="str">
        <f t="shared" si="340"/>
        <v xml:space="preserve"> </v>
      </c>
      <c r="AV200" s="364" t="str">
        <f t="shared" si="341"/>
        <v xml:space="preserve"> </v>
      </c>
      <c r="AW200" s="364" t="str">
        <f t="shared" si="342"/>
        <v xml:space="preserve"> </v>
      </c>
      <c r="AX200" s="364" t="str">
        <f t="shared" si="343"/>
        <v xml:space="preserve"> </v>
      </c>
      <c r="AY200" s="364" t="str">
        <f t="shared" si="344"/>
        <v xml:space="preserve"> </v>
      </c>
      <c r="AZ200" s="364" t="str">
        <f t="shared" si="345"/>
        <v xml:space="preserve"> </v>
      </c>
      <c r="BA200" s="365" t="str">
        <f t="shared" si="346"/>
        <v xml:space="preserve"> </v>
      </c>
      <c r="BB200" s="461" t="str">
        <f>IF($A200="N/A"," ",IF(Dayrun&gt;=3,(MAX(0,(_xll.xSPRDOPT(I200,($E200-'Pricing Inputs'!$X235*$D200),$CV200,0,($CN200+IF(Smile=TRUE,VLOOKUP(MAX(-5,$H200-I200),Volsmile,2),0)),$CT200,$CU200,($A200-DateToday)+15,ABS(Option-2),1)*DE200*8))),0))</f>
        <v xml:space="preserve"> </v>
      </c>
      <c r="BC200" s="460" t="str">
        <f>IF($A200="N/A"," ",IF(Dayrun&gt;=6,MAX(0,(_xll.xSPRDOPT(J200,($E200-'Pricing Inputs'!$X235*$D200),$CV200,0,($CN200+IF(Smile=TRUE,VLOOKUP(MAX(-5,$H200-J200),Volsmile,2),0)),$CT200,$CU200,($A200-DateToday)+15,ABS(Option-2),1)*DE200*8)),0))</f>
        <v xml:space="preserve"> </v>
      </c>
      <c r="BD200" s="460" t="str">
        <f>IF($A200="N/A"," ",IF(OR(Dayrun&lt;=2,Dayrun&gt;=9),IF(OffPeakEx=TRUE,MAX(0,(_xll.xSPRDOPT(K200,($E200-'Pricing Inputs'!$X235*$D200),$CV200,0,($CQ200+IF(Smile=TRUE,VLOOKUP(MAX(-5,$H200-K200),Volsmile,2),0)),$CT200,$CU200,($A200-DateToday)+15,ABS(Option-2),1)*DE200*8)),0),0))</f>
        <v xml:space="preserve"> </v>
      </c>
      <c r="BE200" s="460" t="str">
        <f>IF($A200="N/A"," ",IF(OR(Dayrun=1,Dayrun=4,Dayrun=5,Dayrun=7,Dayrun=8,Dayrun=10,Dayrun=11),MAX(0,(_xll.xSPRDOPT(L200,($E200-'Pricing Inputs'!$X235*$D200),$CV200,0,($CQ200+IF(Smile=TRUE,VLOOKUP(MAX(-5,$H200-L200),Volsmile,2),0)),$CT200,$CU200,($A200-DateToday)+15,ABS(Option-2),1)*DF200*8)),0))</f>
        <v xml:space="preserve"> </v>
      </c>
      <c r="BF200" s="460" t="str">
        <f>IF($A200="N/A"," ",IF(OR(Dayrun=1,Dayrun=7,Dayrun=8,Dayrun=10,Dayrun=11),MAX(0,(_xll.xSPRDOPT(M200,($E200-'Pricing Inputs'!$X235*$D200),$CV200,0,($CQ200+IF(Smile=TRUE,VLOOKUP(MAX(-5,$H200-M200),Volsmile,2),0)),$CT200,$CU200,($A200-DateToday)+15,ABS(Option-2),1)*DF200*8)),0))</f>
        <v xml:space="preserve"> </v>
      </c>
      <c r="BG200" s="460" t="str">
        <f>IF($A200="N/A"," ",IF(OR(Dayrun&lt;=2,Dayrun&gt;=10),IF(OffPeakEx=TRUE,MAX(0,(_xll.xSPRDOPT(N200,($E200-'Pricing Inputs'!$X235*$D200),$CV200,0,($CQ200+IF(Smile=TRUE,VLOOKUP(MAX(-5,$H200-N200),Volsmile,2),0)),$CT200,$CU200,($A200-DateToday)+15,ABS(Option-2),1)*DF200*8)),0),0))</f>
        <v xml:space="preserve"> </v>
      </c>
      <c r="BH200" s="460" t="str">
        <f>IF($A200="N/A"," ",IF(OR(Dayrun=1,Dayrun=5,Dayrun=8,Dayrun=11),MAX(0,(_xll.xSPRDOPT(O200,($E200-'Pricing Inputs'!$X235*$D200),$CV200,0,($CQ200+IF(Smile=TRUE,VLOOKUP(MAX(-5,$H200-O200),Volsmile,2),0)),$CT200,$CU200,($A200-DateToday)+15,ABS(Option-2),1)*DG200*8)),0))</f>
        <v xml:space="preserve"> </v>
      </c>
      <c r="BI200" s="460" t="str">
        <f>IF($A200="N/A"," ",IF(OR(Dayrun=1,Dayrun=8,Dayrun=11),MAX(0,(_xll.xSPRDOPT(P200,($E200-'Pricing Inputs'!$X235*$D200),$CV200,0,($CQ200+IF(Smile=TRUE,VLOOKUP(MAX(-5,$H200-P200),Volsmile,2),0)),$CT200,$CU200,($A200-DateToday)+15,ABS(Option-2),1)*DG200*8)),0))</f>
        <v xml:space="preserve"> </v>
      </c>
      <c r="BJ200" s="462" t="str">
        <f>IF($A200="N/A"," ",IF(OR(Dayrun&lt;=2,Dayrun&gt;=11),IF(OffPeakEx=TRUE,MAX(0,(_xll.xSPRDOPT(Q200,($E200-'Pricing Inputs'!$X235*$D200),$CV200,0,($CQ200+IF(Smile=TRUE,VLOOKUP(MAX(-5,$H200-Q200),Volsmile,2),0)),$CT200,$CU200,($A200-DateToday)+15,ABS(Option-2),1)*DG200*8)),0),0))</f>
        <v xml:space="preserve"> </v>
      </c>
      <c r="BK200" s="358" t="str">
        <f t="shared" si="273"/>
        <v xml:space="preserve"> </v>
      </c>
      <c r="BL200" s="359" t="str">
        <f t="shared" si="274"/>
        <v xml:space="preserve"> </v>
      </c>
      <c r="BM200" s="359" t="str">
        <f t="shared" si="275"/>
        <v xml:space="preserve"> </v>
      </c>
      <c r="BN200" s="359" t="str">
        <f t="shared" si="276"/>
        <v xml:space="preserve"> </v>
      </c>
      <c r="BO200" s="359" t="str">
        <f t="shared" si="277"/>
        <v xml:space="preserve"> </v>
      </c>
      <c r="BP200" s="359" t="str">
        <f t="shared" si="278"/>
        <v xml:space="preserve"> </v>
      </c>
      <c r="BQ200" s="359" t="str">
        <f t="shared" si="279"/>
        <v xml:space="preserve"> </v>
      </c>
      <c r="BR200" s="359" t="str">
        <f t="shared" si="280"/>
        <v xml:space="preserve"> </v>
      </c>
      <c r="BS200" s="360" t="str">
        <f t="shared" si="281"/>
        <v xml:space="preserve"> </v>
      </c>
      <c r="BT200" s="361" t="str">
        <f t="shared" si="282"/>
        <v xml:space="preserve"> </v>
      </c>
      <c r="BU200" s="362" t="str">
        <f t="shared" si="283"/>
        <v xml:space="preserve"> </v>
      </c>
      <c r="BV200" s="362" t="str">
        <f t="shared" si="284"/>
        <v xml:space="preserve"> </v>
      </c>
      <c r="BW200" s="362" t="str">
        <f t="shared" si="285"/>
        <v xml:space="preserve"> </v>
      </c>
      <c r="BX200" s="362" t="str">
        <f t="shared" si="286"/>
        <v xml:space="preserve"> </v>
      </c>
      <c r="BY200" s="362" t="str">
        <f t="shared" si="287"/>
        <v xml:space="preserve"> </v>
      </c>
      <c r="BZ200" s="362" t="str">
        <f t="shared" si="288"/>
        <v xml:space="preserve"> </v>
      </c>
      <c r="CA200" s="362" t="str">
        <f t="shared" si="289"/>
        <v xml:space="preserve"> </v>
      </c>
      <c r="CB200" s="363" t="str">
        <f t="shared" si="290"/>
        <v xml:space="preserve"> </v>
      </c>
      <c r="CC200" s="366" t="str">
        <f t="shared" si="291"/>
        <v xml:space="preserve"> </v>
      </c>
      <c r="CD200" s="367" t="str">
        <f t="shared" si="292"/>
        <v xml:space="preserve"> </v>
      </c>
      <c r="CE200" s="367" t="str">
        <f t="shared" si="293"/>
        <v xml:space="preserve"> </v>
      </c>
      <c r="CF200" s="367" t="str">
        <f t="shared" si="294"/>
        <v xml:space="preserve"> </v>
      </c>
      <c r="CG200" s="367" t="str">
        <f t="shared" si="295"/>
        <v xml:space="preserve"> </v>
      </c>
      <c r="CH200" s="367" t="str">
        <f t="shared" si="296"/>
        <v xml:space="preserve"> </v>
      </c>
      <c r="CI200" s="367" t="str">
        <f t="shared" si="297"/>
        <v xml:space="preserve"> </v>
      </c>
      <c r="CJ200" s="367" t="str">
        <f t="shared" si="298"/>
        <v xml:space="preserve"> </v>
      </c>
      <c r="CK200" s="368" t="str">
        <f t="shared" si="299"/>
        <v xml:space="preserve"> </v>
      </c>
      <c r="CL200" s="369" t="str">
        <f t="shared" si="300"/>
        <v xml:space="preserve"> </v>
      </c>
      <c r="CM200" s="370" t="str">
        <f t="shared" si="347"/>
        <v xml:space="preserve"> </v>
      </c>
      <c r="CN200" s="370" t="str">
        <f t="shared" si="348"/>
        <v xml:space="preserve"> </v>
      </c>
      <c r="CO200" s="370" t="str">
        <f t="shared" si="349"/>
        <v xml:space="preserve"> </v>
      </c>
      <c r="CP200" s="370" t="str">
        <f t="shared" si="350"/>
        <v xml:space="preserve"> </v>
      </c>
      <c r="CQ200" s="370" t="str">
        <f t="shared" si="351"/>
        <v xml:space="preserve"> </v>
      </c>
      <c r="CR200" s="370" t="str">
        <f t="shared" si="301"/>
        <v xml:space="preserve"> </v>
      </c>
      <c r="CS200" s="370" t="str">
        <f t="shared" si="302"/>
        <v xml:space="preserve"> </v>
      </c>
      <c r="CT200" s="370" t="str">
        <f t="shared" si="303"/>
        <v xml:space="preserve"> </v>
      </c>
      <c r="CU200" s="370" t="str">
        <f>IF($A200="N/A"," ",IF('Pricing Inputs'!$AR$23=TRUE,Inputs!$S$22,VLOOKUP($A200,CorrelationTable,2,FALSE)))</f>
        <v xml:space="preserve"> </v>
      </c>
      <c r="CV200" s="371" t="str">
        <f>IF($A200="N/A"," ",F200+G200+(D200*('Pricing Inputs'!X235)))</f>
        <v xml:space="preserve"> </v>
      </c>
      <c r="CW200" s="372" t="str">
        <f>IF($A200="N/A"," ",IF(PV=1,0,'Pricing Inputs'!Y235))</f>
        <v xml:space="preserve"> </v>
      </c>
      <c r="CX200" s="373" t="str">
        <f t="shared" si="304"/>
        <v xml:space="preserve"> </v>
      </c>
      <c r="CY200" s="417" t="str">
        <f>IF($A200="N/A"," ",(IF(MONTH(A200)&gt;=4,IF(MONTH(A200)&lt;=10,Inputs!$S$26,Inputs!$S$27),Inputs!$S$27))*$CX200)</f>
        <v xml:space="preserve"> </v>
      </c>
      <c r="CZ200" s="374" t="str">
        <f t="shared" si="352"/>
        <v xml:space="preserve"> </v>
      </c>
      <c r="DA200" s="446" t="str">
        <f t="shared" si="353"/>
        <v xml:space="preserve"> </v>
      </c>
      <c r="DB200" s="375" t="str">
        <f t="shared" si="354"/>
        <v xml:space="preserve"> </v>
      </c>
      <c r="DC200" s="375" t="str">
        <f t="shared" si="355"/>
        <v xml:space="preserve"> </v>
      </c>
      <c r="DD200" s="376" t="str">
        <f t="shared" si="356"/>
        <v xml:space="preserve"> </v>
      </c>
      <c r="DE200" s="377" t="str">
        <f t="shared" si="357"/>
        <v xml:space="preserve"> </v>
      </c>
      <c r="DF200" s="378" t="str">
        <f t="shared" si="358"/>
        <v xml:space="preserve"> </v>
      </c>
      <c r="DG200" s="379" t="str">
        <f t="shared" si="359"/>
        <v xml:space="preserve"> </v>
      </c>
      <c r="DH200" s="380" t="str">
        <f>IF($A200="N/A"," ",IF(Option=1,$D200*Inputs!$S$15*SUM(AS200:BA200),0))</f>
        <v xml:space="preserve"> </v>
      </c>
      <c r="DI200" s="381" t="str">
        <f>IF($A200="N/A"," ",IF(Option=1,$D200*Inputs!$S$16*SUM(AS200:BA200),0))</f>
        <v xml:space="preserve"> </v>
      </c>
      <c r="DJ200" s="463" t="str">
        <f t="shared" si="360"/>
        <v xml:space="preserve"> </v>
      </c>
      <c r="DK200" s="463" t="str">
        <f t="shared" si="361"/>
        <v xml:space="preserve"> </v>
      </c>
      <c r="DL200" s="463" t="str">
        <f t="shared" si="362"/>
        <v xml:space="preserve"> </v>
      </c>
      <c r="DM200" s="463" t="str">
        <f t="shared" si="363"/>
        <v xml:space="preserve"> </v>
      </c>
    </row>
    <row r="201" spans="1:117" x14ac:dyDescent="0.2">
      <c r="A201" s="343" t="str">
        <f>IF(A200="N/A","N/A",IF(EDATE(A200,1)&gt;Inputs!$S$5,"N/A",EDATE(A200,1)))</f>
        <v>N/A</v>
      </c>
      <c r="B201" s="344" t="str">
        <f t="shared" si="305"/>
        <v xml:space="preserve"> </v>
      </c>
      <c r="C201" s="345" t="str">
        <f t="shared" si="306"/>
        <v xml:space="preserve"> </v>
      </c>
      <c r="D201" s="346" t="str">
        <f t="shared" si="307"/>
        <v xml:space="preserve"> </v>
      </c>
      <c r="E201" s="347" t="str">
        <f t="shared" si="308"/>
        <v xml:space="preserve"> </v>
      </c>
      <c r="F201" s="348" t="str">
        <f t="shared" si="309"/>
        <v xml:space="preserve"> </v>
      </c>
      <c r="G201" s="348" t="str">
        <f>IF(A201="N/A"," ",Perstart/VLOOKUP(Dayrun,'Pricing Inputs'!$AQ$4:$AS$14,3)/(CY201/CX201))</f>
        <v xml:space="preserve"> </v>
      </c>
      <c r="H201" s="349" t="str">
        <f t="shared" si="310"/>
        <v xml:space="preserve"> </v>
      </c>
      <c r="I201" s="350" t="str">
        <f t="shared" si="311"/>
        <v xml:space="preserve"> </v>
      </c>
      <c r="J201" s="351" t="str">
        <f t="shared" si="312"/>
        <v xml:space="preserve"> </v>
      </c>
      <c r="K201" s="351" t="str">
        <f t="shared" si="313"/>
        <v xml:space="preserve"> </v>
      </c>
      <c r="L201" s="351" t="str">
        <f t="shared" si="314"/>
        <v xml:space="preserve"> </v>
      </c>
      <c r="M201" s="351" t="str">
        <f t="shared" si="315"/>
        <v xml:space="preserve"> </v>
      </c>
      <c r="N201" s="351" t="str">
        <f t="shared" si="316"/>
        <v xml:space="preserve"> </v>
      </c>
      <c r="O201" s="351" t="str">
        <f t="shared" si="317"/>
        <v xml:space="preserve"> </v>
      </c>
      <c r="P201" s="351" t="str">
        <f t="shared" si="318"/>
        <v xml:space="preserve"> </v>
      </c>
      <c r="Q201" s="352" t="str">
        <f t="shared" si="319"/>
        <v xml:space="preserve"> </v>
      </c>
      <c r="R201" s="353" t="str">
        <f t="shared" si="320"/>
        <v xml:space="preserve"> </v>
      </c>
      <c r="S201" s="347" t="str">
        <f t="shared" si="321"/>
        <v xml:space="preserve"> </v>
      </c>
      <c r="T201" s="347" t="str">
        <f t="shared" si="322"/>
        <v xml:space="preserve"> </v>
      </c>
      <c r="U201" s="347" t="str">
        <f t="shared" si="323"/>
        <v xml:space="preserve"> </v>
      </c>
      <c r="V201" s="347" t="str">
        <f t="shared" si="324"/>
        <v xml:space="preserve"> </v>
      </c>
      <c r="W201" s="347" t="str">
        <f t="shared" si="325"/>
        <v xml:space="preserve"> </v>
      </c>
      <c r="X201" s="347" t="str">
        <f t="shared" si="326"/>
        <v xml:space="preserve"> </v>
      </c>
      <c r="Y201" s="347" t="str">
        <f t="shared" si="327"/>
        <v xml:space="preserve"> </v>
      </c>
      <c r="Z201" s="354" t="str">
        <f t="shared" si="328"/>
        <v xml:space="preserve"> </v>
      </c>
      <c r="AA201" s="350" t="str">
        <f>IF($A201="N/A"," ",IF(Dayrun&gt;=3,(MAX(0,(_xll.xSPRDOPT(I201,($E201-'Pricing Inputs'!$X236*$D201),$CV201,0,($CN201+IF(Smile=TRUE,VLOOKUP(MAX(-5,$H201-I201),Volsmile,2),0)),$CT201,$CU201,($A201-DateToday)+15,ABS(Option-2),0)-R201))),0))</f>
        <v xml:space="preserve"> </v>
      </c>
      <c r="AB201" s="351" t="str">
        <f>IF($A201="N/A"," ",IF(Dayrun&gt;=6,MAX(0,(_xll.xSPRDOPT(J201,($E201-'Pricing Inputs'!$X236*$D201),$CV201,0,($CN201+IF(Smile=TRUE,VLOOKUP(MAX(-5,$H201-J201),Volsmile,2),0)),$CT201,$CU201,($A201-DateToday)+15,ABS(Option-2),0)-S201)),0))</f>
        <v xml:space="preserve"> </v>
      </c>
      <c r="AC201" s="351" t="str">
        <f>IF($A201="N/A"," ",IF(OR(Dayrun&lt;=2,Dayrun&gt;=9),IF(OffPeakEx=TRUE,MAX(0,(_xll.xSPRDOPT(K201,($E201-'Pricing Inputs'!$X236*$D201),$CV201,0,($CQ201+IF(Smile=TRUE,VLOOKUP(MAX(-5,$H201-K201),Volsmile,2),0)),$CT201,$CU201,($A201-DateToday)+15,ABS(Option-2),0)-T201)),0),0))</f>
        <v xml:space="preserve"> </v>
      </c>
      <c r="AD201" s="351" t="str">
        <f>IF($A201="N/A"," ",IF(OR(Dayrun=1,Dayrun=4,Dayrun=5,Dayrun=7,Dayrun=8,Dayrun=10,Dayrun=11),MAX(0,(_xll.xSPRDOPT(L201,($E201-'Pricing Inputs'!$X236*$D201),$CV201,0,($CQ201+IF(Smile=TRUE,VLOOKUP(MAX(-5,$H201-L201),Volsmile,2),0)),$CT201,$CU201,($A201-DateToday)+15,ABS(Option-2),0)-U201)),0))</f>
        <v xml:space="preserve"> </v>
      </c>
      <c r="AE201" s="351" t="str">
        <f>IF($A201="N/A"," ",IF(OR(Dayrun=1,Dayrun=7,Dayrun=8,Dayrun=10,Dayrun=11),MAX(0,(_xll.xSPRDOPT(M201,($E201-'Pricing Inputs'!$X236*$D201),$CV201,0,($CQ201+IF(Smile=TRUE,VLOOKUP(MAX(-5,$H201-M201),Volsmile,2),0)),$CT201,$CU201,($A201-DateToday)+15,ABS(Option-2),0)-V201)),0))</f>
        <v xml:space="preserve"> </v>
      </c>
      <c r="AF201" s="351" t="str">
        <f>IF($A201="N/A"," ",IF(OR(Dayrun&lt;=2,Dayrun&gt;=10),IF(OffPeakEx=TRUE,MAX(0,(_xll.xSPRDOPT(N201,($E201-'Pricing Inputs'!$X236*$D201),$CV201,0,($CQ201+IF(Smile=TRUE,VLOOKUP(MAX(-5,$H201-N201),Volsmile,2),0)),$CT201,$CU201,($A201-DateToday)+15,ABS(Option-2),0)-W201)),0),0))</f>
        <v xml:space="preserve"> </v>
      </c>
      <c r="AG201" s="351" t="str">
        <f>IF($A201="N/A"," ",IF(OR(Dayrun=1,Dayrun=5,Dayrun=8,Dayrun=11),MAX(0,(_xll.xSPRDOPT(O201,($E201-'Pricing Inputs'!$X236*$D201),$CV201,0,($CQ201+IF(Smile=TRUE,VLOOKUP(MAX(-5,$H201-O201),Volsmile,2),0)),$CT201,$CU201,($A201-DateToday)+15,ABS(Option-2),0)-X201)),0))</f>
        <v xml:space="preserve"> </v>
      </c>
      <c r="AH201" s="351" t="str">
        <f>IF($A201="N/A"," ",IF(OR(Dayrun=1,Dayrun=8,Dayrun=11),MAX(0,(_xll.xSPRDOPT(P201,($E201-'Pricing Inputs'!$X236*$D201),$CV201,0,($CQ201+IF(Smile=TRUE,VLOOKUP(MAX(-5,$H201-P201),Volsmile,2),0)),$CT201,$CU201,($A201-DateToday)+15,ABS(Option-2),0)-Y201)),0))</f>
        <v xml:space="preserve"> </v>
      </c>
      <c r="AI201" s="351" t="str">
        <f>IF($A201="N/A"," ",IF(OR(Dayrun&lt;=2,Dayrun&gt;=11),IF(OffPeakEx=TRUE,MAX(0,(_xll.xSPRDOPT(Q201,($E201-'Pricing Inputs'!$X236*$D201),$CV201,0,($CQ201+IF(Smile=TRUE,VLOOKUP(MAX(-5,$H201-Q201),Volsmile,2),0)),$CT201,$CU201,($A201-DateToday)+15,ABS(Option-2),0)-Z201)),0),0))</f>
        <v xml:space="preserve"> </v>
      </c>
      <c r="AJ201" s="355" t="str">
        <f t="shared" si="329"/>
        <v xml:space="preserve"> </v>
      </c>
      <c r="AK201" s="356" t="str">
        <f t="shared" si="330"/>
        <v xml:space="preserve"> </v>
      </c>
      <c r="AL201" s="356" t="str">
        <f t="shared" si="331"/>
        <v xml:space="preserve"> </v>
      </c>
      <c r="AM201" s="356" t="str">
        <f t="shared" si="332"/>
        <v xml:space="preserve"> </v>
      </c>
      <c r="AN201" s="356" t="str">
        <f t="shared" si="333"/>
        <v xml:space="preserve"> </v>
      </c>
      <c r="AO201" s="356" t="str">
        <f t="shared" si="334"/>
        <v xml:space="preserve"> </v>
      </c>
      <c r="AP201" s="356" t="str">
        <f t="shared" si="335"/>
        <v xml:space="preserve"> </v>
      </c>
      <c r="AQ201" s="356" t="str">
        <f t="shared" si="336"/>
        <v xml:space="preserve"> </v>
      </c>
      <c r="AR201" s="357" t="str">
        <f t="shared" si="337"/>
        <v xml:space="preserve"> </v>
      </c>
      <c r="AS201" s="364" t="str">
        <f t="shared" si="338"/>
        <v xml:space="preserve"> </v>
      </c>
      <c r="AT201" s="364" t="str">
        <f t="shared" si="339"/>
        <v xml:space="preserve"> </v>
      </c>
      <c r="AU201" s="364" t="str">
        <f t="shared" si="340"/>
        <v xml:space="preserve"> </v>
      </c>
      <c r="AV201" s="364" t="str">
        <f t="shared" si="341"/>
        <v xml:space="preserve"> </v>
      </c>
      <c r="AW201" s="364" t="str">
        <f t="shared" si="342"/>
        <v xml:space="preserve"> </v>
      </c>
      <c r="AX201" s="364" t="str">
        <f t="shared" si="343"/>
        <v xml:space="preserve"> </v>
      </c>
      <c r="AY201" s="364" t="str">
        <f t="shared" si="344"/>
        <v xml:space="preserve"> </v>
      </c>
      <c r="AZ201" s="364" t="str">
        <f t="shared" si="345"/>
        <v xml:space="preserve"> </v>
      </c>
      <c r="BA201" s="365" t="str">
        <f t="shared" si="346"/>
        <v xml:space="preserve"> </v>
      </c>
      <c r="BB201" s="461" t="str">
        <f>IF($A201="N/A"," ",IF(Dayrun&gt;=3,(MAX(0,(_xll.xSPRDOPT(I201,($E201-'Pricing Inputs'!$X236*$D201),$CV201,0,($CN201+IF(Smile=TRUE,VLOOKUP(MAX(-5,$H201-I201),Volsmile,2),0)),$CT201,$CU201,($A201-DateToday)+15,ABS(Option-2),1)*DE201*8))),0))</f>
        <v xml:space="preserve"> </v>
      </c>
      <c r="BC201" s="460" t="str">
        <f>IF($A201="N/A"," ",IF(Dayrun&gt;=6,MAX(0,(_xll.xSPRDOPT(J201,($E201-'Pricing Inputs'!$X236*$D201),$CV201,0,($CN201+IF(Smile=TRUE,VLOOKUP(MAX(-5,$H201-J201),Volsmile,2),0)),$CT201,$CU201,($A201-DateToday)+15,ABS(Option-2),1)*DE201*8)),0))</f>
        <v xml:space="preserve"> </v>
      </c>
      <c r="BD201" s="460" t="str">
        <f>IF($A201="N/A"," ",IF(OR(Dayrun&lt;=2,Dayrun&gt;=9),IF(OffPeakEx=TRUE,MAX(0,(_xll.xSPRDOPT(K201,($E201-'Pricing Inputs'!$X236*$D201),$CV201,0,($CQ201+IF(Smile=TRUE,VLOOKUP(MAX(-5,$H201-K201),Volsmile,2),0)),$CT201,$CU201,($A201-DateToday)+15,ABS(Option-2),1)*DE201*8)),0),0))</f>
        <v xml:space="preserve"> </v>
      </c>
      <c r="BE201" s="460" t="str">
        <f>IF($A201="N/A"," ",IF(OR(Dayrun=1,Dayrun=4,Dayrun=5,Dayrun=7,Dayrun=8,Dayrun=10,Dayrun=11),MAX(0,(_xll.xSPRDOPT(L201,($E201-'Pricing Inputs'!$X236*$D201),$CV201,0,($CQ201+IF(Smile=TRUE,VLOOKUP(MAX(-5,$H201-L201),Volsmile,2),0)),$CT201,$CU201,($A201-DateToday)+15,ABS(Option-2),1)*DF201*8)),0))</f>
        <v xml:space="preserve"> </v>
      </c>
      <c r="BF201" s="460" t="str">
        <f>IF($A201="N/A"," ",IF(OR(Dayrun=1,Dayrun=7,Dayrun=8,Dayrun=10,Dayrun=11),MAX(0,(_xll.xSPRDOPT(M201,($E201-'Pricing Inputs'!$X236*$D201),$CV201,0,($CQ201+IF(Smile=TRUE,VLOOKUP(MAX(-5,$H201-M201),Volsmile,2),0)),$CT201,$CU201,($A201-DateToday)+15,ABS(Option-2),1)*DF201*8)),0))</f>
        <v xml:space="preserve"> </v>
      </c>
      <c r="BG201" s="460" t="str">
        <f>IF($A201="N/A"," ",IF(OR(Dayrun&lt;=2,Dayrun&gt;=10),IF(OffPeakEx=TRUE,MAX(0,(_xll.xSPRDOPT(N201,($E201-'Pricing Inputs'!$X236*$D201),$CV201,0,($CQ201+IF(Smile=TRUE,VLOOKUP(MAX(-5,$H201-N201),Volsmile,2),0)),$CT201,$CU201,($A201-DateToday)+15,ABS(Option-2),1)*DF201*8)),0),0))</f>
        <v xml:space="preserve"> </v>
      </c>
      <c r="BH201" s="460" t="str">
        <f>IF($A201="N/A"," ",IF(OR(Dayrun=1,Dayrun=5,Dayrun=8,Dayrun=11),MAX(0,(_xll.xSPRDOPT(O201,($E201-'Pricing Inputs'!$X236*$D201),$CV201,0,($CQ201+IF(Smile=TRUE,VLOOKUP(MAX(-5,$H201-O201),Volsmile,2),0)),$CT201,$CU201,($A201-DateToday)+15,ABS(Option-2),1)*DG201*8)),0))</f>
        <v xml:space="preserve"> </v>
      </c>
      <c r="BI201" s="460" t="str">
        <f>IF($A201="N/A"," ",IF(OR(Dayrun=1,Dayrun=8,Dayrun=11),MAX(0,(_xll.xSPRDOPT(P201,($E201-'Pricing Inputs'!$X236*$D201),$CV201,0,($CQ201+IF(Smile=TRUE,VLOOKUP(MAX(-5,$H201-P201),Volsmile,2),0)),$CT201,$CU201,($A201-DateToday)+15,ABS(Option-2),1)*DG201*8)),0))</f>
        <v xml:space="preserve"> </v>
      </c>
      <c r="BJ201" s="462" t="str">
        <f>IF($A201="N/A"," ",IF(OR(Dayrun&lt;=2,Dayrun&gt;=11),IF(OffPeakEx=TRUE,MAX(0,(_xll.xSPRDOPT(Q201,($E201-'Pricing Inputs'!$X236*$D201),$CV201,0,($CQ201+IF(Smile=TRUE,VLOOKUP(MAX(-5,$H201-Q201),Volsmile,2),0)),$CT201,$CU201,($A201-DateToday)+15,ABS(Option-2),1)*DG201*8)),0),0))</f>
        <v xml:space="preserve"> </v>
      </c>
      <c r="BK201" s="358" t="str">
        <f t="shared" si="273"/>
        <v xml:space="preserve"> </v>
      </c>
      <c r="BL201" s="359" t="str">
        <f t="shared" si="274"/>
        <v xml:space="preserve"> </v>
      </c>
      <c r="BM201" s="359" t="str">
        <f t="shared" si="275"/>
        <v xml:space="preserve"> </v>
      </c>
      <c r="BN201" s="359" t="str">
        <f t="shared" si="276"/>
        <v xml:space="preserve"> </v>
      </c>
      <c r="BO201" s="359" t="str">
        <f t="shared" si="277"/>
        <v xml:space="preserve"> </v>
      </c>
      <c r="BP201" s="359" t="str">
        <f t="shared" si="278"/>
        <v xml:space="preserve"> </v>
      </c>
      <c r="BQ201" s="359" t="str">
        <f t="shared" si="279"/>
        <v xml:space="preserve"> </v>
      </c>
      <c r="BR201" s="359" t="str">
        <f t="shared" si="280"/>
        <v xml:space="preserve"> </v>
      </c>
      <c r="BS201" s="360" t="str">
        <f t="shared" si="281"/>
        <v xml:space="preserve"> </v>
      </c>
      <c r="BT201" s="361" t="str">
        <f t="shared" si="282"/>
        <v xml:space="preserve"> </v>
      </c>
      <c r="BU201" s="362" t="str">
        <f t="shared" si="283"/>
        <v xml:space="preserve"> </v>
      </c>
      <c r="BV201" s="362" t="str">
        <f t="shared" si="284"/>
        <v xml:space="preserve"> </v>
      </c>
      <c r="BW201" s="362" t="str">
        <f t="shared" si="285"/>
        <v xml:space="preserve"> </v>
      </c>
      <c r="BX201" s="362" t="str">
        <f t="shared" si="286"/>
        <v xml:space="preserve"> </v>
      </c>
      <c r="BY201" s="362" t="str">
        <f t="shared" si="287"/>
        <v xml:space="preserve"> </v>
      </c>
      <c r="BZ201" s="362" t="str">
        <f t="shared" si="288"/>
        <v xml:space="preserve"> </v>
      </c>
      <c r="CA201" s="362" t="str">
        <f t="shared" si="289"/>
        <v xml:space="preserve"> </v>
      </c>
      <c r="CB201" s="363" t="str">
        <f t="shared" si="290"/>
        <v xml:space="preserve"> </v>
      </c>
      <c r="CC201" s="366" t="str">
        <f t="shared" si="291"/>
        <v xml:space="preserve"> </v>
      </c>
      <c r="CD201" s="367" t="str">
        <f t="shared" si="292"/>
        <v xml:space="preserve"> </v>
      </c>
      <c r="CE201" s="367" t="str">
        <f t="shared" si="293"/>
        <v xml:space="preserve"> </v>
      </c>
      <c r="CF201" s="367" t="str">
        <f t="shared" si="294"/>
        <v xml:space="preserve"> </v>
      </c>
      <c r="CG201" s="367" t="str">
        <f t="shared" si="295"/>
        <v xml:space="preserve"> </v>
      </c>
      <c r="CH201" s="367" t="str">
        <f t="shared" si="296"/>
        <v xml:space="preserve"> </v>
      </c>
      <c r="CI201" s="367" t="str">
        <f t="shared" si="297"/>
        <v xml:space="preserve"> </v>
      </c>
      <c r="CJ201" s="367" t="str">
        <f t="shared" si="298"/>
        <v xml:space="preserve"> </v>
      </c>
      <c r="CK201" s="368" t="str">
        <f t="shared" si="299"/>
        <v xml:space="preserve"> </v>
      </c>
      <c r="CL201" s="369" t="str">
        <f t="shared" si="300"/>
        <v xml:space="preserve"> </v>
      </c>
      <c r="CM201" s="370" t="str">
        <f t="shared" si="347"/>
        <v xml:space="preserve"> </v>
      </c>
      <c r="CN201" s="370" t="str">
        <f t="shared" si="348"/>
        <v xml:space="preserve"> </v>
      </c>
      <c r="CO201" s="370" t="str">
        <f t="shared" si="349"/>
        <v xml:space="preserve"> </v>
      </c>
      <c r="CP201" s="370" t="str">
        <f t="shared" si="350"/>
        <v xml:space="preserve"> </v>
      </c>
      <c r="CQ201" s="370" t="str">
        <f t="shared" si="351"/>
        <v xml:space="preserve"> </v>
      </c>
      <c r="CR201" s="370" t="str">
        <f t="shared" si="301"/>
        <v xml:space="preserve"> </v>
      </c>
      <c r="CS201" s="370" t="str">
        <f t="shared" si="302"/>
        <v xml:space="preserve"> </v>
      </c>
      <c r="CT201" s="370" t="str">
        <f t="shared" si="303"/>
        <v xml:space="preserve"> </v>
      </c>
      <c r="CU201" s="370" t="str">
        <f>IF($A201="N/A"," ",IF('Pricing Inputs'!$AR$23=TRUE,Inputs!$S$22,VLOOKUP($A201,CorrelationTable,2,FALSE)))</f>
        <v xml:space="preserve"> </v>
      </c>
      <c r="CV201" s="371" t="str">
        <f>IF($A201="N/A"," ",F201+G201+(D201*('Pricing Inputs'!X236)))</f>
        <v xml:space="preserve"> </v>
      </c>
      <c r="CW201" s="372" t="str">
        <f>IF($A201="N/A"," ",IF(PV=1,0,'Pricing Inputs'!Y236))</f>
        <v xml:space="preserve"> </v>
      </c>
      <c r="CX201" s="373" t="str">
        <f t="shared" si="304"/>
        <v xml:space="preserve"> </v>
      </c>
      <c r="CY201" s="417" t="str">
        <f>IF($A201="N/A"," ",(IF(MONTH(A201)&gt;=4,IF(MONTH(A201)&lt;=10,Inputs!$S$26,Inputs!$S$27),Inputs!$S$27))*$CX201)</f>
        <v xml:space="preserve"> </v>
      </c>
      <c r="CZ201" s="374" t="str">
        <f t="shared" si="352"/>
        <v xml:space="preserve"> </v>
      </c>
      <c r="DA201" s="446" t="str">
        <f t="shared" si="353"/>
        <v xml:space="preserve"> </v>
      </c>
      <c r="DB201" s="375" t="str">
        <f t="shared" si="354"/>
        <v xml:space="preserve"> </v>
      </c>
      <c r="DC201" s="375" t="str">
        <f t="shared" si="355"/>
        <v xml:space="preserve"> </v>
      </c>
      <c r="DD201" s="376" t="str">
        <f t="shared" si="356"/>
        <v xml:space="preserve"> </v>
      </c>
      <c r="DE201" s="377" t="str">
        <f t="shared" si="357"/>
        <v xml:space="preserve"> </v>
      </c>
      <c r="DF201" s="378" t="str">
        <f t="shared" si="358"/>
        <v xml:space="preserve"> </v>
      </c>
      <c r="DG201" s="379" t="str">
        <f t="shared" si="359"/>
        <v xml:space="preserve"> </v>
      </c>
      <c r="DH201" s="380" t="str">
        <f>IF($A201="N/A"," ",IF(Option=1,$D201*Inputs!$S$15*SUM(AS201:BA201),0))</f>
        <v xml:space="preserve"> </v>
      </c>
      <c r="DI201" s="381" t="str">
        <f>IF($A201="N/A"," ",IF(Option=1,$D201*Inputs!$S$16*SUM(AS201:BA201),0))</f>
        <v xml:space="preserve"> </v>
      </c>
      <c r="DJ201" s="463" t="str">
        <f t="shared" si="360"/>
        <v xml:space="preserve"> </v>
      </c>
      <c r="DK201" s="463" t="str">
        <f t="shared" si="361"/>
        <v xml:space="preserve"> </v>
      </c>
      <c r="DL201" s="463" t="str">
        <f t="shared" si="362"/>
        <v xml:space="preserve"> </v>
      </c>
      <c r="DM201" s="463" t="str">
        <f t="shared" si="363"/>
        <v xml:space="preserve"> </v>
      </c>
    </row>
    <row r="202" spans="1:117" x14ac:dyDescent="0.2">
      <c r="A202" s="343" t="str">
        <f>IF(A201="N/A","N/A",IF(EDATE(A201,1)&gt;Inputs!$S$5,"N/A",EDATE(A201,1)))</f>
        <v>N/A</v>
      </c>
      <c r="B202" s="344" t="str">
        <f t="shared" si="305"/>
        <v xml:space="preserve"> </v>
      </c>
      <c r="C202" s="345" t="str">
        <f t="shared" si="306"/>
        <v xml:space="preserve"> </v>
      </c>
      <c r="D202" s="346" t="str">
        <f t="shared" si="307"/>
        <v xml:space="preserve"> </v>
      </c>
      <c r="E202" s="347" t="str">
        <f t="shared" si="308"/>
        <v xml:space="preserve"> </v>
      </c>
      <c r="F202" s="348" t="str">
        <f t="shared" si="309"/>
        <v xml:space="preserve"> </v>
      </c>
      <c r="G202" s="348" t="str">
        <f>IF(A202="N/A"," ",Perstart/VLOOKUP(Dayrun,'Pricing Inputs'!$AQ$4:$AS$14,3)/(CY202/CX202))</f>
        <v xml:space="preserve"> </v>
      </c>
      <c r="H202" s="349" t="str">
        <f t="shared" si="310"/>
        <v xml:space="preserve"> </v>
      </c>
      <c r="I202" s="350" t="str">
        <f t="shared" si="311"/>
        <v xml:space="preserve"> </v>
      </c>
      <c r="J202" s="351" t="str">
        <f t="shared" si="312"/>
        <v xml:space="preserve"> </v>
      </c>
      <c r="K202" s="351" t="str">
        <f t="shared" si="313"/>
        <v xml:space="preserve"> </v>
      </c>
      <c r="L202" s="351" t="str">
        <f t="shared" si="314"/>
        <v xml:space="preserve"> </v>
      </c>
      <c r="M202" s="351" t="str">
        <f t="shared" si="315"/>
        <v xml:space="preserve"> </v>
      </c>
      <c r="N202" s="351" t="str">
        <f t="shared" si="316"/>
        <v xml:space="preserve"> </v>
      </c>
      <c r="O202" s="351" t="str">
        <f t="shared" si="317"/>
        <v xml:space="preserve"> </v>
      </c>
      <c r="P202" s="351" t="str">
        <f t="shared" si="318"/>
        <v xml:space="preserve"> </v>
      </c>
      <c r="Q202" s="352" t="str">
        <f t="shared" si="319"/>
        <v xml:space="preserve"> </v>
      </c>
      <c r="R202" s="353" t="str">
        <f t="shared" si="320"/>
        <v xml:space="preserve"> </v>
      </c>
      <c r="S202" s="347" t="str">
        <f t="shared" si="321"/>
        <v xml:space="preserve"> </v>
      </c>
      <c r="T202" s="347" t="str">
        <f t="shared" si="322"/>
        <v xml:space="preserve"> </v>
      </c>
      <c r="U202" s="347" t="str">
        <f t="shared" si="323"/>
        <v xml:space="preserve"> </v>
      </c>
      <c r="V202" s="347" t="str">
        <f t="shared" si="324"/>
        <v xml:space="preserve"> </v>
      </c>
      <c r="W202" s="347" t="str">
        <f t="shared" si="325"/>
        <v xml:space="preserve"> </v>
      </c>
      <c r="X202" s="347" t="str">
        <f t="shared" si="326"/>
        <v xml:space="preserve"> </v>
      </c>
      <c r="Y202" s="347" t="str">
        <f t="shared" si="327"/>
        <v xml:space="preserve"> </v>
      </c>
      <c r="Z202" s="354" t="str">
        <f t="shared" si="328"/>
        <v xml:space="preserve"> </v>
      </c>
      <c r="AA202" s="350" t="str">
        <f>IF($A202="N/A"," ",IF(Dayrun&gt;=3,(MAX(0,(_xll.xSPRDOPT(I202,($E202-'Pricing Inputs'!$X237*$D202),$CV202,0,($CN202+IF(Smile=TRUE,VLOOKUP(MAX(-5,$H202-I202),Volsmile,2),0)),$CT202,$CU202,($A202-DateToday)+15,ABS(Option-2),0)-R202))),0))</f>
        <v xml:space="preserve"> </v>
      </c>
      <c r="AB202" s="351" t="str">
        <f>IF($A202="N/A"," ",IF(Dayrun&gt;=6,MAX(0,(_xll.xSPRDOPT(J202,($E202-'Pricing Inputs'!$X237*$D202),$CV202,0,($CN202+IF(Smile=TRUE,VLOOKUP(MAX(-5,$H202-J202),Volsmile,2),0)),$CT202,$CU202,($A202-DateToday)+15,ABS(Option-2),0)-S202)),0))</f>
        <v xml:space="preserve"> </v>
      </c>
      <c r="AC202" s="351" t="str">
        <f>IF($A202="N/A"," ",IF(OR(Dayrun&lt;=2,Dayrun&gt;=9),IF(OffPeakEx=TRUE,MAX(0,(_xll.xSPRDOPT(K202,($E202-'Pricing Inputs'!$X237*$D202),$CV202,0,($CQ202+IF(Smile=TRUE,VLOOKUP(MAX(-5,$H202-K202),Volsmile,2),0)),$CT202,$CU202,($A202-DateToday)+15,ABS(Option-2),0)-T202)),0),0))</f>
        <v xml:space="preserve"> </v>
      </c>
      <c r="AD202" s="351" t="str">
        <f>IF($A202="N/A"," ",IF(OR(Dayrun=1,Dayrun=4,Dayrun=5,Dayrun=7,Dayrun=8,Dayrun=10,Dayrun=11),MAX(0,(_xll.xSPRDOPT(L202,($E202-'Pricing Inputs'!$X237*$D202),$CV202,0,($CQ202+IF(Smile=TRUE,VLOOKUP(MAX(-5,$H202-L202),Volsmile,2),0)),$CT202,$CU202,($A202-DateToday)+15,ABS(Option-2),0)-U202)),0))</f>
        <v xml:space="preserve"> </v>
      </c>
      <c r="AE202" s="351" t="str">
        <f>IF($A202="N/A"," ",IF(OR(Dayrun=1,Dayrun=7,Dayrun=8,Dayrun=10,Dayrun=11),MAX(0,(_xll.xSPRDOPT(M202,($E202-'Pricing Inputs'!$X237*$D202),$CV202,0,($CQ202+IF(Smile=TRUE,VLOOKUP(MAX(-5,$H202-M202),Volsmile,2),0)),$CT202,$CU202,($A202-DateToday)+15,ABS(Option-2),0)-V202)),0))</f>
        <v xml:space="preserve"> </v>
      </c>
      <c r="AF202" s="351" t="str">
        <f>IF($A202="N/A"," ",IF(OR(Dayrun&lt;=2,Dayrun&gt;=10),IF(OffPeakEx=TRUE,MAX(0,(_xll.xSPRDOPT(N202,($E202-'Pricing Inputs'!$X237*$D202),$CV202,0,($CQ202+IF(Smile=TRUE,VLOOKUP(MAX(-5,$H202-N202),Volsmile,2),0)),$CT202,$CU202,($A202-DateToday)+15,ABS(Option-2),0)-W202)),0),0))</f>
        <v xml:space="preserve"> </v>
      </c>
      <c r="AG202" s="351" t="str">
        <f>IF($A202="N/A"," ",IF(OR(Dayrun=1,Dayrun=5,Dayrun=8,Dayrun=11),MAX(0,(_xll.xSPRDOPT(O202,($E202-'Pricing Inputs'!$X237*$D202),$CV202,0,($CQ202+IF(Smile=TRUE,VLOOKUP(MAX(-5,$H202-O202),Volsmile,2),0)),$CT202,$CU202,($A202-DateToday)+15,ABS(Option-2),0)-X202)),0))</f>
        <v xml:space="preserve"> </v>
      </c>
      <c r="AH202" s="351" t="str">
        <f>IF($A202="N/A"," ",IF(OR(Dayrun=1,Dayrun=8,Dayrun=11),MAX(0,(_xll.xSPRDOPT(P202,($E202-'Pricing Inputs'!$X237*$D202),$CV202,0,($CQ202+IF(Smile=TRUE,VLOOKUP(MAX(-5,$H202-P202),Volsmile,2),0)),$CT202,$CU202,($A202-DateToday)+15,ABS(Option-2),0)-Y202)),0))</f>
        <v xml:space="preserve"> </v>
      </c>
      <c r="AI202" s="351" t="str">
        <f>IF($A202="N/A"," ",IF(OR(Dayrun&lt;=2,Dayrun&gt;=11),IF(OffPeakEx=TRUE,MAX(0,(_xll.xSPRDOPT(Q202,($E202-'Pricing Inputs'!$X237*$D202),$CV202,0,($CQ202+IF(Smile=TRUE,VLOOKUP(MAX(-5,$H202-Q202),Volsmile,2),0)),$CT202,$CU202,($A202-DateToday)+15,ABS(Option-2),0)-Z202)),0),0))</f>
        <v xml:space="preserve"> </v>
      </c>
      <c r="AJ202" s="355" t="str">
        <f t="shared" si="329"/>
        <v xml:space="preserve"> </v>
      </c>
      <c r="AK202" s="356" t="str">
        <f t="shared" si="330"/>
        <v xml:space="preserve"> </v>
      </c>
      <c r="AL202" s="356" t="str">
        <f t="shared" si="331"/>
        <v xml:space="preserve"> </v>
      </c>
      <c r="AM202" s="356" t="str">
        <f t="shared" si="332"/>
        <v xml:space="preserve"> </v>
      </c>
      <c r="AN202" s="356" t="str">
        <f t="shared" si="333"/>
        <v xml:space="preserve"> </v>
      </c>
      <c r="AO202" s="356" t="str">
        <f t="shared" si="334"/>
        <v xml:space="preserve"> </v>
      </c>
      <c r="AP202" s="356" t="str">
        <f t="shared" si="335"/>
        <v xml:space="preserve"> </v>
      </c>
      <c r="AQ202" s="356" t="str">
        <f t="shared" si="336"/>
        <v xml:space="preserve"> </v>
      </c>
      <c r="AR202" s="357" t="str">
        <f t="shared" si="337"/>
        <v xml:space="preserve"> </v>
      </c>
      <c r="AS202" s="364" t="str">
        <f t="shared" si="338"/>
        <v xml:space="preserve"> </v>
      </c>
      <c r="AT202" s="364" t="str">
        <f t="shared" si="339"/>
        <v xml:space="preserve"> </v>
      </c>
      <c r="AU202" s="364" t="str">
        <f t="shared" si="340"/>
        <v xml:space="preserve"> </v>
      </c>
      <c r="AV202" s="364" t="str">
        <f t="shared" si="341"/>
        <v xml:space="preserve"> </v>
      </c>
      <c r="AW202" s="364" t="str">
        <f t="shared" si="342"/>
        <v xml:space="preserve"> </v>
      </c>
      <c r="AX202" s="364" t="str">
        <f t="shared" si="343"/>
        <v xml:space="preserve"> </v>
      </c>
      <c r="AY202" s="364" t="str">
        <f t="shared" si="344"/>
        <v xml:space="preserve"> </v>
      </c>
      <c r="AZ202" s="364" t="str">
        <f t="shared" si="345"/>
        <v xml:space="preserve"> </v>
      </c>
      <c r="BA202" s="365" t="str">
        <f t="shared" si="346"/>
        <v xml:space="preserve"> </v>
      </c>
      <c r="BB202" s="461" t="str">
        <f>IF($A202="N/A"," ",IF(Dayrun&gt;=3,(MAX(0,(_xll.xSPRDOPT(I202,($E202-'Pricing Inputs'!$X237*$D202),$CV202,0,($CN202+IF(Smile=TRUE,VLOOKUP(MAX(-5,$H202-I202),Volsmile,2),0)),$CT202,$CU202,($A202-DateToday)+15,ABS(Option-2),1)*DE202*8))),0))</f>
        <v xml:space="preserve"> </v>
      </c>
      <c r="BC202" s="460" t="str">
        <f>IF($A202="N/A"," ",IF(Dayrun&gt;=6,MAX(0,(_xll.xSPRDOPT(J202,($E202-'Pricing Inputs'!$X237*$D202),$CV202,0,($CN202+IF(Smile=TRUE,VLOOKUP(MAX(-5,$H202-J202),Volsmile,2),0)),$CT202,$CU202,($A202-DateToday)+15,ABS(Option-2),1)*DE202*8)),0))</f>
        <v xml:space="preserve"> </v>
      </c>
      <c r="BD202" s="460" t="str">
        <f>IF($A202="N/A"," ",IF(OR(Dayrun&lt;=2,Dayrun&gt;=9),IF(OffPeakEx=TRUE,MAX(0,(_xll.xSPRDOPT(K202,($E202-'Pricing Inputs'!$X237*$D202),$CV202,0,($CQ202+IF(Smile=TRUE,VLOOKUP(MAX(-5,$H202-K202),Volsmile,2),0)),$CT202,$CU202,($A202-DateToday)+15,ABS(Option-2),1)*DE202*8)),0),0))</f>
        <v xml:space="preserve"> </v>
      </c>
      <c r="BE202" s="460" t="str">
        <f>IF($A202="N/A"," ",IF(OR(Dayrun=1,Dayrun=4,Dayrun=5,Dayrun=7,Dayrun=8,Dayrun=10,Dayrun=11),MAX(0,(_xll.xSPRDOPT(L202,($E202-'Pricing Inputs'!$X237*$D202),$CV202,0,($CQ202+IF(Smile=TRUE,VLOOKUP(MAX(-5,$H202-L202),Volsmile,2),0)),$CT202,$CU202,($A202-DateToday)+15,ABS(Option-2),1)*DF202*8)),0))</f>
        <v xml:space="preserve"> </v>
      </c>
      <c r="BF202" s="460" t="str">
        <f>IF($A202="N/A"," ",IF(OR(Dayrun=1,Dayrun=7,Dayrun=8,Dayrun=10,Dayrun=11),MAX(0,(_xll.xSPRDOPT(M202,($E202-'Pricing Inputs'!$X237*$D202),$CV202,0,($CQ202+IF(Smile=TRUE,VLOOKUP(MAX(-5,$H202-M202),Volsmile,2),0)),$CT202,$CU202,($A202-DateToday)+15,ABS(Option-2),1)*DF202*8)),0))</f>
        <v xml:space="preserve"> </v>
      </c>
      <c r="BG202" s="460" t="str">
        <f>IF($A202="N/A"," ",IF(OR(Dayrun&lt;=2,Dayrun&gt;=10),IF(OffPeakEx=TRUE,MAX(0,(_xll.xSPRDOPT(N202,($E202-'Pricing Inputs'!$X237*$D202),$CV202,0,($CQ202+IF(Smile=TRUE,VLOOKUP(MAX(-5,$H202-N202),Volsmile,2),0)),$CT202,$CU202,($A202-DateToday)+15,ABS(Option-2),1)*DF202*8)),0),0))</f>
        <v xml:space="preserve"> </v>
      </c>
      <c r="BH202" s="460" t="str">
        <f>IF($A202="N/A"," ",IF(OR(Dayrun=1,Dayrun=5,Dayrun=8,Dayrun=11),MAX(0,(_xll.xSPRDOPT(O202,($E202-'Pricing Inputs'!$X237*$D202),$CV202,0,($CQ202+IF(Smile=TRUE,VLOOKUP(MAX(-5,$H202-O202),Volsmile,2),0)),$CT202,$CU202,($A202-DateToday)+15,ABS(Option-2),1)*DG202*8)),0))</f>
        <v xml:space="preserve"> </v>
      </c>
      <c r="BI202" s="460" t="str">
        <f>IF($A202="N/A"," ",IF(OR(Dayrun=1,Dayrun=8,Dayrun=11),MAX(0,(_xll.xSPRDOPT(P202,($E202-'Pricing Inputs'!$X237*$D202),$CV202,0,($CQ202+IF(Smile=TRUE,VLOOKUP(MAX(-5,$H202-P202),Volsmile,2),0)),$CT202,$CU202,($A202-DateToday)+15,ABS(Option-2),1)*DG202*8)),0))</f>
        <v xml:space="preserve"> </v>
      </c>
      <c r="BJ202" s="462" t="str">
        <f>IF($A202="N/A"," ",IF(OR(Dayrun&lt;=2,Dayrun&gt;=11),IF(OffPeakEx=TRUE,MAX(0,(_xll.xSPRDOPT(Q202,($E202-'Pricing Inputs'!$X237*$D202),$CV202,0,($CQ202+IF(Smile=TRUE,VLOOKUP(MAX(-5,$H202-Q202),Volsmile,2),0)),$CT202,$CU202,($A202-DateToday)+15,ABS(Option-2),1)*DG202*8)),0),0))</f>
        <v xml:space="preserve"> </v>
      </c>
      <c r="BK202" s="358" t="str">
        <f t="shared" si="273"/>
        <v xml:space="preserve"> </v>
      </c>
      <c r="BL202" s="359" t="str">
        <f t="shared" si="274"/>
        <v xml:space="preserve"> </v>
      </c>
      <c r="BM202" s="359" t="str">
        <f t="shared" si="275"/>
        <v xml:space="preserve"> </v>
      </c>
      <c r="BN202" s="359" t="str">
        <f t="shared" si="276"/>
        <v xml:space="preserve"> </v>
      </c>
      <c r="BO202" s="359" t="str">
        <f t="shared" si="277"/>
        <v xml:space="preserve"> </v>
      </c>
      <c r="BP202" s="359" t="str">
        <f t="shared" si="278"/>
        <v xml:space="preserve"> </v>
      </c>
      <c r="BQ202" s="359" t="str">
        <f t="shared" si="279"/>
        <v xml:space="preserve"> </v>
      </c>
      <c r="BR202" s="359" t="str">
        <f t="shared" si="280"/>
        <v xml:space="preserve"> </v>
      </c>
      <c r="BS202" s="360" t="str">
        <f t="shared" si="281"/>
        <v xml:space="preserve"> </v>
      </c>
      <c r="BT202" s="361" t="str">
        <f t="shared" si="282"/>
        <v xml:space="preserve"> </v>
      </c>
      <c r="BU202" s="362" t="str">
        <f t="shared" si="283"/>
        <v xml:space="preserve"> </v>
      </c>
      <c r="BV202" s="362" t="str">
        <f t="shared" si="284"/>
        <v xml:space="preserve"> </v>
      </c>
      <c r="BW202" s="362" t="str">
        <f t="shared" si="285"/>
        <v xml:space="preserve"> </v>
      </c>
      <c r="BX202" s="362" t="str">
        <f t="shared" si="286"/>
        <v xml:space="preserve"> </v>
      </c>
      <c r="BY202" s="362" t="str">
        <f t="shared" si="287"/>
        <v xml:space="preserve"> </v>
      </c>
      <c r="BZ202" s="362" t="str">
        <f t="shared" si="288"/>
        <v xml:space="preserve"> </v>
      </c>
      <c r="CA202" s="362" t="str">
        <f t="shared" si="289"/>
        <v xml:space="preserve"> </v>
      </c>
      <c r="CB202" s="363" t="str">
        <f t="shared" si="290"/>
        <v xml:space="preserve"> </v>
      </c>
      <c r="CC202" s="366" t="str">
        <f t="shared" si="291"/>
        <v xml:space="preserve"> </v>
      </c>
      <c r="CD202" s="367" t="str">
        <f t="shared" si="292"/>
        <v xml:space="preserve"> </v>
      </c>
      <c r="CE202" s="367" t="str">
        <f t="shared" si="293"/>
        <v xml:space="preserve"> </v>
      </c>
      <c r="CF202" s="367" t="str">
        <f t="shared" si="294"/>
        <v xml:space="preserve"> </v>
      </c>
      <c r="CG202" s="367" t="str">
        <f t="shared" si="295"/>
        <v xml:space="preserve"> </v>
      </c>
      <c r="CH202" s="367" t="str">
        <f t="shared" si="296"/>
        <v xml:space="preserve"> </v>
      </c>
      <c r="CI202" s="367" t="str">
        <f t="shared" si="297"/>
        <v xml:space="preserve"> </v>
      </c>
      <c r="CJ202" s="367" t="str">
        <f t="shared" si="298"/>
        <v xml:space="preserve"> </v>
      </c>
      <c r="CK202" s="368" t="str">
        <f t="shared" si="299"/>
        <v xml:space="preserve"> </v>
      </c>
      <c r="CL202" s="369" t="str">
        <f t="shared" si="300"/>
        <v xml:space="preserve"> </v>
      </c>
      <c r="CM202" s="370" t="str">
        <f t="shared" si="347"/>
        <v xml:space="preserve"> </v>
      </c>
      <c r="CN202" s="370" t="str">
        <f t="shared" si="348"/>
        <v xml:space="preserve"> </v>
      </c>
      <c r="CO202" s="370" t="str">
        <f t="shared" si="349"/>
        <v xml:space="preserve"> </v>
      </c>
      <c r="CP202" s="370" t="str">
        <f t="shared" si="350"/>
        <v xml:space="preserve"> </v>
      </c>
      <c r="CQ202" s="370" t="str">
        <f t="shared" si="351"/>
        <v xml:space="preserve"> </v>
      </c>
      <c r="CR202" s="370" t="str">
        <f t="shared" si="301"/>
        <v xml:space="preserve"> </v>
      </c>
      <c r="CS202" s="370" t="str">
        <f t="shared" si="302"/>
        <v xml:space="preserve"> </v>
      </c>
      <c r="CT202" s="370" t="str">
        <f t="shared" si="303"/>
        <v xml:space="preserve"> </v>
      </c>
      <c r="CU202" s="370" t="str">
        <f>IF($A202="N/A"," ",IF('Pricing Inputs'!$AR$23=TRUE,Inputs!$S$22,VLOOKUP($A202,CorrelationTable,2,FALSE)))</f>
        <v xml:space="preserve"> </v>
      </c>
      <c r="CV202" s="371" t="str">
        <f>IF($A202="N/A"," ",F202+G202+(D202*('Pricing Inputs'!X237)))</f>
        <v xml:space="preserve"> </v>
      </c>
      <c r="CW202" s="372" t="str">
        <f>IF($A202="N/A"," ",IF(PV=1,0,'Pricing Inputs'!Y237))</f>
        <v xml:space="preserve"> </v>
      </c>
      <c r="CX202" s="373" t="str">
        <f t="shared" si="304"/>
        <v xml:space="preserve"> </v>
      </c>
      <c r="CY202" s="417" t="str">
        <f>IF($A202="N/A"," ",(IF(MONTH(A202)&gt;=4,IF(MONTH(A202)&lt;=10,Inputs!$S$26,Inputs!$S$27),Inputs!$S$27))*$CX202)</f>
        <v xml:space="preserve"> </v>
      </c>
      <c r="CZ202" s="374" t="str">
        <f t="shared" si="352"/>
        <v xml:space="preserve"> </v>
      </c>
      <c r="DA202" s="446" t="str">
        <f t="shared" si="353"/>
        <v xml:space="preserve"> </v>
      </c>
      <c r="DB202" s="375" t="str">
        <f t="shared" si="354"/>
        <v xml:space="preserve"> </v>
      </c>
      <c r="DC202" s="375" t="str">
        <f t="shared" si="355"/>
        <v xml:space="preserve"> </v>
      </c>
      <c r="DD202" s="376" t="str">
        <f t="shared" si="356"/>
        <v xml:space="preserve"> </v>
      </c>
      <c r="DE202" s="377" t="str">
        <f t="shared" si="357"/>
        <v xml:space="preserve"> </v>
      </c>
      <c r="DF202" s="378" t="str">
        <f t="shared" si="358"/>
        <v xml:space="preserve"> </v>
      </c>
      <c r="DG202" s="379" t="str">
        <f t="shared" si="359"/>
        <v xml:space="preserve"> </v>
      </c>
      <c r="DH202" s="380" t="str">
        <f>IF($A202="N/A"," ",IF(Option=1,$D202*Inputs!$S$15*SUM(AS202:BA202),0))</f>
        <v xml:space="preserve"> </v>
      </c>
      <c r="DI202" s="381" t="str">
        <f>IF($A202="N/A"," ",IF(Option=1,$D202*Inputs!$S$16*SUM(AS202:BA202),0))</f>
        <v xml:space="preserve"> </v>
      </c>
      <c r="DJ202" s="463" t="str">
        <f t="shared" si="360"/>
        <v xml:space="preserve"> </v>
      </c>
      <c r="DK202" s="463" t="str">
        <f t="shared" si="361"/>
        <v xml:space="preserve"> </v>
      </c>
      <c r="DL202" s="463" t="str">
        <f t="shared" si="362"/>
        <v xml:space="preserve"> </v>
      </c>
      <c r="DM202" s="463" t="str">
        <f t="shared" si="363"/>
        <v xml:space="preserve"> </v>
      </c>
    </row>
    <row r="203" spans="1:117" x14ac:dyDescent="0.2">
      <c r="A203" s="343" t="str">
        <f>IF(A202="N/A","N/A",IF(EDATE(A202,1)&gt;Inputs!$S$5,"N/A",EDATE(A202,1)))</f>
        <v>N/A</v>
      </c>
      <c r="B203" s="344" t="str">
        <f t="shared" si="305"/>
        <v xml:space="preserve"> </v>
      </c>
      <c r="C203" s="345" t="str">
        <f t="shared" si="306"/>
        <v xml:space="preserve"> </v>
      </c>
      <c r="D203" s="346" t="str">
        <f t="shared" si="307"/>
        <v xml:space="preserve"> </v>
      </c>
      <c r="E203" s="347" t="str">
        <f t="shared" si="308"/>
        <v xml:space="preserve"> </v>
      </c>
      <c r="F203" s="348" t="str">
        <f t="shared" si="309"/>
        <v xml:space="preserve"> </v>
      </c>
      <c r="G203" s="348" t="str">
        <f>IF(A203="N/A"," ",Perstart/VLOOKUP(Dayrun,'Pricing Inputs'!$AQ$4:$AS$14,3)/(CY203/CX203))</f>
        <v xml:space="preserve"> </v>
      </c>
      <c r="H203" s="349" t="str">
        <f t="shared" si="310"/>
        <v xml:space="preserve"> </v>
      </c>
      <c r="I203" s="350" t="str">
        <f t="shared" si="311"/>
        <v xml:space="preserve"> </v>
      </c>
      <c r="J203" s="351" t="str">
        <f t="shared" si="312"/>
        <v xml:space="preserve"> </v>
      </c>
      <c r="K203" s="351" t="str">
        <f t="shared" si="313"/>
        <v xml:space="preserve"> </v>
      </c>
      <c r="L203" s="351" t="str">
        <f t="shared" si="314"/>
        <v xml:space="preserve"> </v>
      </c>
      <c r="M203" s="351" t="str">
        <f t="shared" si="315"/>
        <v xml:space="preserve"> </v>
      </c>
      <c r="N203" s="351" t="str">
        <f t="shared" si="316"/>
        <v xml:space="preserve"> </v>
      </c>
      <c r="O203" s="351" t="str">
        <f t="shared" si="317"/>
        <v xml:space="preserve"> </v>
      </c>
      <c r="P203" s="351" t="str">
        <f t="shared" si="318"/>
        <v xml:space="preserve"> </v>
      </c>
      <c r="Q203" s="352" t="str">
        <f t="shared" si="319"/>
        <v xml:space="preserve"> </v>
      </c>
      <c r="R203" s="353" t="str">
        <f t="shared" si="320"/>
        <v xml:space="preserve"> </v>
      </c>
      <c r="S203" s="347" t="str">
        <f t="shared" si="321"/>
        <v xml:space="preserve"> </v>
      </c>
      <c r="T203" s="347" t="str">
        <f t="shared" si="322"/>
        <v xml:space="preserve"> </v>
      </c>
      <c r="U203" s="347" t="str">
        <f t="shared" si="323"/>
        <v xml:space="preserve"> </v>
      </c>
      <c r="V203" s="347" t="str">
        <f t="shared" si="324"/>
        <v xml:space="preserve"> </v>
      </c>
      <c r="W203" s="347" t="str">
        <f t="shared" si="325"/>
        <v xml:space="preserve"> </v>
      </c>
      <c r="X203" s="347" t="str">
        <f t="shared" si="326"/>
        <v xml:space="preserve"> </v>
      </c>
      <c r="Y203" s="347" t="str">
        <f t="shared" si="327"/>
        <v xml:space="preserve"> </v>
      </c>
      <c r="Z203" s="354" t="str">
        <f t="shared" si="328"/>
        <v xml:space="preserve"> </v>
      </c>
      <c r="AA203" s="350" t="str">
        <f>IF($A203="N/A"," ",IF(Dayrun&gt;=3,(MAX(0,(_xll.xSPRDOPT(I203,($E203-'Pricing Inputs'!$X238*$D203),$CV203,0,($CN203+IF(Smile=TRUE,VLOOKUP(MAX(-5,$H203-I203),Volsmile,2),0)),$CT203,$CU203,($A203-DateToday)+15,ABS(Option-2),0)-R203))),0))</f>
        <v xml:space="preserve"> </v>
      </c>
      <c r="AB203" s="351" t="str">
        <f>IF($A203="N/A"," ",IF(Dayrun&gt;=6,MAX(0,(_xll.xSPRDOPT(J203,($E203-'Pricing Inputs'!$X238*$D203),$CV203,0,($CN203+IF(Smile=TRUE,VLOOKUP(MAX(-5,$H203-J203),Volsmile,2),0)),$CT203,$CU203,($A203-DateToday)+15,ABS(Option-2),0)-S203)),0))</f>
        <v xml:space="preserve"> </v>
      </c>
      <c r="AC203" s="351" t="str">
        <f>IF($A203="N/A"," ",IF(OR(Dayrun&lt;=2,Dayrun&gt;=9),IF(OffPeakEx=TRUE,MAX(0,(_xll.xSPRDOPT(K203,($E203-'Pricing Inputs'!$X238*$D203),$CV203,0,($CQ203+IF(Smile=TRUE,VLOOKUP(MAX(-5,$H203-K203),Volsmile,2),0)),$CT203,$CU203,($A203-DateToday)+15,ABS(Option-2),0)-T203)),0),0))</f>
        <v xml:space="preserve"> </v>
      </c>
      <c r="AD203" s="351" t="str">
        <f>IF($A203="N/A"," ",IF(OR(Dayrun=1,Dayrun=4,Dayrun=5,Dayrun=7,Dayrun=8,Dayrun=10,Dayrun=11),MAX(0,(_xll.xSPRDOPT(L203,($E203-'Pricing Inputs'!$X238*$D203),$CV203,0,($CQ203+IF(Smile=TRUE,VLOOKUP(MAX(-5,$H203-L203),Volsmile,2),0)),$CT203,$CU203,($A203-DateToday)+15,ABS(Option-2),0)-U203)),0))</f>
        <v xml:space="preserve"> </v>
      </c>
      <c r="AE203" s="351" t="str">
        <f>IF($A203="N/A"," ",IF(OR(Dayrun=1,Dayrun=7,Dayrun=8,Dayrun=10,Dayrun=11),MAX(0,(_xll.xSPRDOPT(M203,($E203-'Pricing Inputs'!$X238*$D203),$CV203,0,($CQ203+IF(Smile=TRUE,VLOOKUP(MAX(-5,$H203-M203),Volsmile,2),0)),$CT203,$CU203,($A203-DateToday)+15,ABS(Option-2),0)-V203)),0))</f>
        <v xml:space="preserve"> </v>
      </c>
      <c r="AF203" s="351" t="str">
        <f>IF($A203="N/A"," ",IF(OR(Dayrun&lt;=2,Dayrun&gt;=10),IF(OffPeakEx=TRUE,MAX(0,(_xll.xSPRDOPT(N203,($E203-'Pricing Inputs'!$X238*$D203),$CV203,0,($CQ203+IF(Smile=TRUE,VLOOKUP(MAX(-5,$H203-N203),Volsmile,2),0)),$CT203,$CU203,($A203-DateToday)+15,ABS(Option-2),0)-W203)),0),0))</f>
        <v xml:space="preserve"> </v>
      </c>
      <c r="AG203" s="351" t="str">
        <f>IF($A203="N/A"," ",IF(OR(Dayrun=1,Dayrun=5,Dayrun=8,Dayrun=11),MAX(0,(_xll.xSPRDOPT(O203,($E203-'Pricing Inputs'!$X238*$D203),$CV203,0,($CQ203+IF(Smile=TRUE,VLOOKUP(MAX(-5,$H203-O203),Volsmile,2),0)),$CT203,$CU203,($A203-DateToday)+15,ABS(Option-2),0)-X203)),0))</f>
        <v xml:space="preserve"> </v>
      </c>
      <c r="AH203" s="351" t="str">
        <f>IF($A203="N/A"," ",IF(OR(Dayrun=1,Dayrun=8,Dayrun=11),MAX(0,(_xll.xSPRDOPT(P203,($E203-'Pricing Inputs'!$X238*$D203),$CV203,0,($CQ203+IF(Smile=TRUE,VLOOKUP(MAX(-5,$H203-P203),Volsmile,2),0)),$CT203,$CU203,($A203-DateToday)+15,ABS(Option-2),0)-Y203)),0))</f>
        <v xml:space="preserve"> </v>
      </c>
      <c r="AI203" s="351" t="str">
        <f>IF($A203="N/A"," ",IF(OR(Dayrun&lt;=2,Dayrun&gt;=11),IF(OffPeakEx=TRUE,MAX(0,(_xll.xSPRDOPT(Q203,($E203-'Pricing Inputs'!$X238*$D203),$CV203,0,($CQ203+IF(Smile=TRUE,VLOOKUP(MAX(-5,$H203-Q203),Volsmile,2),0)),$CT203,$CU203,($A203-DateToday)+15,ABS(Option-2),0)-Z203)),0),0))</f>
        <v xml:space="preserve"> </v>
      </c>
      <c r="AJ203" s="355" t="str">
        <f t="shared" si="329"/>
        <v xml:space="preserve"> </v>
      </c>
      <c r="AK203" s="356" t="str">
        <f t="shared" si="330"/>
        <v xml:space="preserve"> </v>
      </c>
      <c r="AL203" s="356" t="str">
        <f t="shared" si="331"/>
        <v xml:space="preserve"> </v>
      </c>
      <c r="AM203" s="356" t="str">
        <f t="shared" si="332"/>
        <v xml:space="preserve"> </v>
      </c>
      <c r="AN203" s="356" t="str">
        <f t="shared" si="333"/>
        <v xml:space="preserve"> </v>
      </c>
      <c r="AO203" s="356" t="str">
        <f t="shared" si="334"/>
        <v xml:space="preserve"> </v>
      </c>
      <c r="AP203" s="356" t="str">
        <f t="shared" si="335"/>
        <v xml:space="preserve"> </v>
      </c>
      <c r="AQ203" s="356" t="str">
        <f t="shared" si="336"/>
        <v xml:space="preserve"> </v>
      </c>
      <c r="AR203" s="357" t="str">
        <f t="shared" si="337"/>
        <v xml:space="preserve"> </v>
      </c>
      <c r="AS203" s="364" t="str">
        <f t="shared" si="338"/>
        <v xml:space="preserve"> </v>
      </c>
      <c r="AT203" s="364" t="str">
        <f t="shared" si="339"/>
        <v xml:space="preserve"> </v>
      </c>
      <c r="AU203" s="364" t="str">
        <f t="shared" si="340"/>
        <v xml:space="preserve"> </v>
      </c>
      <c r="AV203" s="364" t="str">
        <f t="shared" si="341"/>
        <v xml:space="preserve"> </v>
      </c>
      <c r="AW203" s="364" t="str">
        <f t="shared" si="342"/>
        <v xml:space="preserve"> </v>
      </c>
      <c r="AX203" s="364" t="str">
        <f t="shared" si="343"/>
        <v xml:space="preserve"> </v>
      </c>
      <c r="AY203" s="364" t="str">
        <f t="shared" si="344"/>
        <v xml:space="preserve"> </v>
      </c>
      <c r="AZ203" s="364" t="str">
        <f t="shared" si="345"/>
        <v xml:space="preserve"> </v>
      </c>
      <c r="BA203" s="365" t="str">
        <f t="shared" si="346"/>
        <v xml:space="preserve"> </v>
      </c>
      <c r="BB203" s="461" t="str">
        <f>IF($A203="N/A"," ",IF(Dayrun&gt;=3,(MAX(0,(_xll.xSPRDOPT(I203,($E203-'Pricing Inputs'!$X238*$D203),$CV203,0,($CN203+IF(Smile=TRUE,VLOOKUP(MAX(-5,$H203-I203),Volsmile,2),0)),$CT203,$CU203,($A203-DateToday)+15,ABS(Option-2),1)*DE203*8))),0))</f>
        <v xml:space="preserve"> </v>
      </c>
      <c r="BC203" s="460" t="str">
        <f>IF($A203="N/A"," ",IF(Dayrun&gt;=6,MAX(0,(_xll.xSPRDOPT(J203,($E203-'Pricing Inputs'!$X238*$D203),$CV203,0,($CN203+IF(Smile=TRUE,VLOOKUP(MAX(-5,$H203-J203),Volsmile,2),0)),$CT203,$CU203,($A203-DateToday)+15,ABS(Option-2),1)*DE203*8)),0))</f>
        <v xml:space="preserve"> </v>
      </c>
      <c r="BD203" s="460" t="str">
        <f>IF($A203="N/A"," ",IF(OR(Dayrun&lt;=2,Dayrun&gt;=9),IF(OffPeakEx=TRUE,MAX(0,(_xll.xSPRDOPT(K203,($E203-'Pricing Inputs'!$X238*$D203),$CV203,0,($CQ203+IF(Smile=TRUE,VLOOKUP(MAX(-5,$H203-K203),Volsmile,2),0)),$CT203,$CU203,($A203-DateToday)+15,ABS(Option-2),1)*DE203*8)),0),0))</f>
        <v xml:space="preserve"> </v>
      </c>
      <c r="BE203" s="460" t="str">
        <f>IF($A203="N/A"," ",IF(OR(Dayrun=1,Dayrun=4,Dayrun=5,Dayrun=7,Dayrun=8,Dayrun=10,Dayrun=11),MAX(0,(_xll.xSPRDOPT(L203,($E203-'Pricing Inputs'!$X238*$D203),$CV203,0,($CQ203+IF(Smile=TRUE,VLOOKUP(MAX(-5,$H203-L203),Volsmile,2),0)),$CT203,$CU203,($A203-DateToday)+15,ABS(Option-2),1)*DF203*8)),0))</f>
        <v xml:space="preserve"> </v>
      </c>
      <c r="BF203" s="460" t="str">
        <f>IF($A203="N/A"," ",IF(OR(Dayrun=1,Dayrun=7,Dayrun=8,Dayrun=10,Dayrun=11),MAX(0,(_xll.xSPRDOPT(M203,($E203-'Pricing Inputs'!$X238*$D203),$CV203,0,($CQ203+IF(Smile=TRUE,VLOOKUP(MAX(-5,$H203-M203),Volsmile,2),0)),$CT203,$CU203,($A203-DateToday)+15,ABS(Option-2),1)*DF203*8)),0))</f>
        <v xml:space="preserve"> </v>
      </c>
      <c r="BG203" s="460" t="str">
        <f>IF($A203="N/A"," ",IF(OR(Dayrun&lt;=2,Dayrun&gt;=10),IF(OffPeakEx=TRUE,MAX(0,(_xll.xSPRDOPT(N203,($E203-'Pricing Inputs'!$X238*$D203),$CV203,0,($CQ203+IF(Smile=TRUE,VLOOKUP(MAX(-5,$H203-N203),Volsmile,2),0)),$CT203,$CU203,($A203-DateToday)+15,ABS(Option-2),1)*DF203*8)),0),0))</f>
        <v xml:space="preserve"> </v>
      </c>
      <c r="BH203" s="460" t="str">
        <f>IF($A203="N/A"," ",IF(OR(Dayrun=1,Dayrun=5,Dayrun=8,Dayrun=11),MAX(0,(_xll.xSPRDOPT(O203,($E203-'Pricing Inputs'!$X238*$D203),$CV203,0,($CQ203+IF(Smile=TRUE,VLOOKUP(MAX(-5,$H203-O203),Volsmile,2),0)),$CT203,$CU203,($A203-DateToday)+15,ABS(Option-2),1)*DG203*8)),0))</f>
        <v xml:space="preserve"> </v>
      </c>
      <c r="BI203" s="460" t="str">
        <f>IF($A203="N/A"," ",IF(OR(Dayrun=1,Dayrun=8,Dayrun=11),MAX(0,(_xll.xSPRDOPT(P203,($E203-'Pricing Inputs'!$X238*$D203),$CV203,0,($CQ203+IF(Smile=TRUE,VLOOKUP(MAX(-5,$H203-P203),Volsmile,2),0)),$CT203,$CU203,($A203-DateToday)+15,ABS(Option-2),1)*DG203*8)),0))</f>
        <v xml:space="preserve"> </v>
      </c>
      <c r="BJ203" s="462" t="str">
        <f>IF($A203="N/A"," ",IF(OR(Dayrun&lt;=2,Dayrun&gt;=11),IF(OffPeakEx=TRUE,MAX(0,(_xll.xSPRDOPT(Q203,($E203-'Pricing Inputs'!$X238*$D203),$CV203,0,($CQ203+IF(Smile=TRUE,VLOOKUP(MAX(-5,$H203-Q203),Volsmile,2),0)),$CT203,$CU203,($A203-DateToday)+15,ABS(Option-2),1)*DG203*8)),0),0))</f>
        <v xml:space="preserve"> </v>
      </c>
      <c r="BK203" s="358" t="str">
        <f t="shared" si="273"/>
        <v xml:space="preserve"> </v>
      </c>
      <c r="BL203" s="359" t="str">
        <f t="shared" si="274"/>
        <v xml:space="preserve"> </v>
      </c>
      <c r="BM203" s="359" t="str">
        <f t="shared" si="275"/>
        <v xml:space="preserve"> </v>
      </c>
      <c r="BN203" s="359" t="str">
        <f t="shared" si="276"/>
        <v xml:space="preserve"> </v>
      </c>
      <c r="BO203" s="359" t="str">
        <f t="shared" si="277"/>
        <v xml:space="preserve"> </v>
      </c>
      <c r="BP203" s="359" t="str">
        <f t="shared" si="278"/>
        <v xml:space="preserve"> </v>
      </c>
      <c r="BQ203" s="359" t="str">
        <f t="shared" si="279"/>
        <v xml:space="preserve"> </v>
      </c>
      <c r="BR203" s="359" t="str">
        <f t="shared" si="280"/>
        <v xml:space="preserve"> </v>
      </c>
      <c r="BS203" s="360" t="str">
        <f t="shared" si="281"/>
        <v xml:space="preserve"> </v>
      </c>
      <c r="BT203" s="361" t="str">
        <f t="shared" si="282"/>
        <v xml:space="preserve"> </v>
      </c>
      <c r="BU203" s="362" t="str">
        <f t="shared" si="283"/>
        <v xml:space="preserve"> </v>
      </c>
      <c r="BV203" s="362" t="str">
        <f t="shared" si="284"/>
        <v xml:space="preserve"> </v>
      </c>
      <c r="BW203" s="362" t="str">
        <f t="shared" si="285"/>
        <v xml:space="preserve"> </v>
      </c>
      <c r="BX203" s="362" t="str">
        <f t="shared" si="286"/>
        <v xml:space="preserve"> </v>
      </c>
      <c r="BY203" s="362" t="str">
        <f t="shared" si="287"/>
        <v xml:space="preserve"> </v>
      </c>
      <c r="BZ203" s="362" t="str">
        <f t="shared" si="288"/>
        <v xml:space="preserve"> </v>
      </c>
      <c r="CA203" s="362" t="str">
        <f t="shared" si="289"/>
        <v xml:space="preserve"> </v>
      </c>
      <c r="CB203" s="363" t="str">
        <f t="shared" si="290"/>
        <v xml:space="preserve"> </v>
      </c>
      <c r="CC203" s="366" t="str">
        <f t="shared" si="291"/>
        <v xml:space="preserve"> </v>
      </c>
      <c r="CD203" s="367" t="str">
        <f t="shared" si="292"/>
        <v xml:space="preserve"> </v>
      </c>
      <c r="CE203" s="367" t="str">
        <f t="shared" si="293"/>
        <v xml:space="preserve"> </v>
      </c>
      <c r="CF203" s="367" t="str">
        <f t="shared" si="294"/>
        <v xml:space="preserve"> </v>
      </c>
      <c r="CG203" s="367" t="str">
        <f t="shared" si="295"/>
        <v xml:space="preserve"> </v>
      </c>
      <c r="CH203" s="367" t="str">
        <f t="shared" si="296"/>
        <v xml:space="preserve"> </v>
      </c>
      <c r="CI203" s="367" t="str">
        <f t="shared" si="297"/>
        <v xml:space="preserve"> </v>
      </c>
      <c r="CJ203" s="367" t="str">
        <f t="shared" si="298"/>
        <v xml:space="preserve"> </v>
      </c>
      <c r="CK203" s="368" t="str">
        <f t="shared" si="299"/>
        <v xml:space="preserve"> </v>
      </c>
      <c r="CL203" s="369" t="str">
        <f t="shared" si="300"/>
        <v xml:space="preserve"> </v>
      </c>
      <c r="CM203" s="370" t="str">
        <f t="shared" si="347"/>
        <v xml:space="preserve"> </v>
      </c>
      <c r="CN203" s="370" t="str">
        <f t="shared" si="348"/>
        <v xml:space="preserve"> </v>
      </c>
      <c r="CO203" s="370" t="str">
        <f t="shared" si="349"/>
        <v xml:space="preserve"> </v>
      </c>
      <c r="CP203" s="370" t="str">
        <f t="shared" si="350"/>
        <v xml:space="preserve"> </v>
      </c>
      <c r="CQ203" s="370" t="str">
        <f t="shared" si="351"/>
        <v xml:space="preserve"> </v>
      </c>
      <c r="CR203" s="370" t="str">
        <f t="shared" si="301"/>
        <v xml:space="preserve"> </v>
      </c>
      <c r="CS203" s="370" t="str">
        <f t="shared" si="302"/>
        <v xml:space="preserve"> </v>
      </c>
      <c r="CT203" s="370" t="str">
        <f t="shared" si="303"/>
        <v xml:space="preserve"> </v>
      </c>
      <c r="CU203" s="370" t="str">
        <f>IF($A203="N/A"," ",IF('Pricing Inputs'!$AR$23=TRUE,Inputs!$S$22,VLOOKUP($A203,CorrelationTable,2,FALSE)))</f>
        <v xml:space="preserve"> </v>
      </c>
      <c r="CV203" s="371" t="str">
        <f>IF($A203="N/A"," ",F203+G203+(D203*('Pricing Inputs'!X238)))</f>
        <v xml:space="preserve"> </v>
      </c>
      <c r="CW203" s="372" t="str">
        <f>IF($A203="N/A"," ",IF(PV=1,0,'Pricing Inputs'!Y238))</f>
        <v xml:space="preserve"> </v>
      </c>
      <c r="CX203" s="373" t="str">
        <f t="shared" si="304"/>
        <v xml:space="preserve"> </v>
      </c>
      <c r="CY203" s="417" t="str">
        <f>IF($A203="N/A"," ",(IF(MONTH(A203)&gt;=4,IF(MONTH(A203)&lt;=10,Inputs!$S$26,Inputs!$S$27),Inputs!$S$27))*$CX203)</f>
        <v xml:space="preserve"> </v>
      </c>
      <c r="CZ203" s="374" t="str">
        <f t="shared" si="352"/>
        <v xml:space="preserve"> </v>
      </c>
      <c r="DA203" s="446" t="str">
        <f t="shared" si="353"/>
        <v xml:space="preserve"> </v>
      </c>
      <c r="DB203" s="375" t="str">
        <f t="shared" si="354"/>
        <v xml:space="preserve"> </v>
      </c>
      <c r="DC203" s="375" t="str">
        <f t="shared" si="355"/>
        <v xml:space="preserve"> </v>
      </c>
      <c r="DD203" s="376" t="str">
        <f t="shared" si="356"/>
        <v xml:space="preserve"> </v>
      </c>
      <c r="DE203" s="377" t="str">
        <f t="shared" si="357"/>
        <v xml:space="preserve"> </v>
      </c>
      <c r="DF203" s="378" t="str">
        <f t="shared" si="358"/>
        <v xml:space="preserve"> </v>
      </c>
      <c r="DG203" s="379" t="str">
        <f t="shared" si="359"/>
        <v xml:space="preserve"> </v>
      </c>
      <c r="DH203" s="380" t="str">
        <f>IF($A203="N/A"," ",IF(Option=1,$D203*Inputs!$S$15*SUM(AS203:BA203),0))</f>
        <v xml:space="preserve"> </v>
      </c>
      <c r="DI203" s="381" t="str">
        <f>IF($A203="N/A"," ",IF(Option=1,$D203*Inputs!$S$16*SUM(AS203:BA203),0))</f>
        <v xml:space="preserve"> </v>
      </c>
      <c r="DJ203" s="463" t="str">
        <f t="shared" si="360"/>
        <v xml:space="preserve"> </v>
      </c>
      <c r="DK203" s="463" t="str">
        <f t="shared" si="361"/>
        <v xml:space="preserve"> </v>
      </c>
      <c r="DL203" s="463" t="str">
        <f t="shared" si="362"/>
        <v xml:space="preserve"> </v>
      </c>
      <c r="DM203" s="463" t="str">
        <f t="shared" si="363"/>
        <v xml:space="preserve"> </v>
      </c>
    </row>
    <row r="204" spans="1:117" x14ac:dyDescent="0.2">
      <c r="A204" s="343" t="str">
        <f>IF(A203="N/A","N/A",IF(EDATE(A203,1)&gt;Inputs!$S$5,"N/A",EDATE(A203,1)))</f>
        <v>N/A</v>
      </c>
      <c r="B204" s="344" t="str">
        <f t="shared" si="305"/>
        <v xml:space="preserve"> </v>
      </c>
      <c r="C204" s="345" t="str">
        <f t="shared" si="306"/>
        <v xml:space="preserve"> </v>
      </c>
      <c r="D204" s="346" t="str">
        <f t="shared" si="307"/>
        <v xml:space="preserve"> </v>
      </c>
      <c r="E204" s="347" t="str">
        <f t="shared" si="308"/>
        <v xml:space="preserve"> </v>
      </c>
      <c r="F204" s="348" t="str">
        <f t="shared" si="309"/>
        <v xml:space="preserve"> </v>
      </c>
      <c r="G204" s="348" t="str">
        <f>IF(A204="N/A"," ",Perstart/VLOOKUP(Dayrun,'Pricing Inputs'!$AQ$4:$AS$14,3)/(CY204/CX204))</f>
        <v xml:space="preserve"> </v>
      </c>
      <c r="H204" s="349" t="str">
        <f t="shared" si="310"/>
        <v xml:space="preserve"> </v>
      </c>
      <c r="I204" s="350" t="str">
        <f t="shared" si="311"/>
        <v xml:space="preserve"> </v>
      </c>
      <c r="J204" s="351" t="str">
        <f t="shared" si="312"/>
        <v xml:space="preserve"> </v>
      </c>
      <c r="K204" s="351" t="str">
        <f t="shared" si="313"/>
        <v xml:space="preserve"> </v>
      </c>
      <c r="L204" s="351" t="str">
        <f t="shared" si="314"/>
        <v xml:space="preserve"> </v>
      </c>
      <c r="M204" s="351" t="str">
        <f t="shared" si="315"/>
        <v xml:space="preserve"> </v>
      </c>
      <c r="N204" s="351" t="str">
        <f t="shared" si="316"/>
        <v xml:space="preserve"> </v>
      </c>
      <c r="O204" s="351" t="str">
        <f t="shared" si="317"/>
        <v xml:space="preserve"> </v>
      </c>
      <c r="P204" s="351" t="str">
        <f t="shared" si="318"/>
        <v xml:space="preserve"> </v>
      </c>
      <c r="Q204" s="352" t="str">
        <f t="shared" si="319"/>
        <v xml:space="preserve"> </v>
      </c>
      <c r="R204" s="353" t="str">
        <f t="shared" si="320"/>
        <v xml:space="preserve"> </v>
      </c>
      <c r="S204" s="347" t="str">
        <f t="shared" si="321"/>
        <v xml:space="preserve"> </v>
      </c>
      <c r="T204" s="347" t="str">
        <f t="shared" si="322"/>
        <v xml:space="preserve"> </v>
      </c>
      <c r="U204" s="347" t="str">
        <f t="shared" si="323"/>
        <v xml:space="preserve"> </v>
      </c>
      <c r="V204" s="347" t="str">
        <f t="shared" si="324"/>
        <v xml:space="preserve"> </v>
      </c>
      <c r="W204" s="347" t="str">
        <f t="shared" si="325"/>
        <v xml:space="preserve"> </v>
      </c>
      <c r="X204" s="347" t="str">
        <f t="shared" si="326"/>
        <v xml:space="preserve"> </v>
      </c>
      <c r="Y204" s="347" t="str">
        <f t="shared" si="327"/>
        <v xml:space="preserve"> </v>
      </c>
      <c r="Z204" s="354" t="str">
        <f t="shared" si="328"/>
        <v xml:space="preserve"> </v>
      </c>
      <c r="AA204" s="350" t="str">
        <f>IF($A204="N/A"," ",IF(Dayrun&gt;=3,(MAX(0,(_xll.xSPRDOPT(I204,($E204-'Pricing Inputs'!$X239*$D204),$CV204,0,($CN204+IF(Smile=TRUE,VLOOKUP(MAX(-5,$H204-I204),Volsmile,2),0)),$CT204,$CU204,($A204-DateToday)+15,ABS(Option-2),0)-R204))),0))</f>
        <v xml:space="preserve"> </v>
      </c>
      <c r="AB204" s="351" t="str">
        <f>IF($A204="N/A"," ",IF(Dayrun&gt;=6,MAX(0,(_xll.xSPRDOPT(J204,($E204-'Pricing Inputs'!$X239*$D204),$CV204,0,($CN204+IF(Smile=TRUE,VLOOKUP(MAX(-5,$H204-J204),Volsmile,2),0)),$CT204,$CU204,($A204-DateToday)+15,ABS(Option-2),0)-S204)),0))</f>
        <v xml:space="preserve"> </v>
      </c>
      <c r="AC204" s="351" t="str">
        <f>IF($A204="N/A"," ",IF(OR(Dayrun&lt;=2,Dayrun&gt;=9),IF(OffPeakEx=TRUE,MAX(0,(_xll.xSPRDOPT(K204,($E204-'Pricing Inputs'!$X239*$D204),$CV204,0,($CQ204+IF(Smile=TRUE,VLOOKUP(MAX(-5,$H204-K204),Volsmile,2),0)),$CT204,$CU204,($A204-DateToday)+15,ABS(Option-2),0)-T204)),0),0))</f>
        <v xml:space="preserve"> </v>
      </c>
      <c r="AD204" s="351" t="str">
        <f>IF($A204="N/A"," ",IF(OR(Dayrun=1,Dayrun=4,Dayrun=5,Dayrun=7,Dayrun=8,Dayrun=10,Dayrun=11),MAX(0,(_xll.xSPRDOPT(L204,($E204-'Pricing Inputs'!$X239*$D204),$CV204,0,($CQ204+IF(Smile=TRUE,VLOOKUP(MAX(-5,$H204-L204),Volsmile,2),0)),$CT204,$CU204,($A204-DateToday)+15,ABS(Option-2),0)-U204)),0))</f>
        <v xml:space="preserve"> </v>
      </c>
      <c r="AE204" s="351" t="str">
        <f>IF($A204="N/A"," ",IF(OR(Dayrun=1,Dayrun=7,Dayrun=8,Dayrun=10,Dayrun=11),MAX(0,(_xll.xSPRDOPT(M204,($E204-'Pricing Inputs'!$X239*$D204),$CV204,0,($CQ204+IF(Smile=TRUE,VLOOKUP(MAX(-5,$H204-M204),Volsmile,2),0)),$CT204,$CU204,($A204-DateToday)+15,ABS(Option-2),0)-V204)),0))</f>
        <v xml:space="preserve"> </v>
      </c>
      <c r="AF204" s="351" t="str">
        <f>IF($A204="N/A"," ",IF(OR(Dayrun&lt;=2,Dayrun&gt;=10),IF(OffPeakEx=TRUE,MAX(0,(_xll.xSPRDOPT(N204,($E204-'Pricing Inputs'!$X239*$D204),$CV204,0,($CQ204+IF(Smile=TRUE,VLOOKUP(MAX(-5,$H204-N204),Volsmile,2),0)),$CT204,$CU204,($A204-DateToday)+15,ABS(Option-2),0)-W204)),0),0))</f>
        <v xml:space="preserve"> </v>
      </c>
      <c r="AG204" s="351" t="str">
        <f>IF($A204="N/A"," ",IF(OR(Dayrun=1,Dayrun=5,Dayrun=8,Dayrun=11),MAX(0,(_xll.xSPRDOPT(O204,($E204-'Pricing Inputs'!$X239*$D204),$CV204,0,($CQ204+IF(Smile=TRUE,VLOOKUP(MAX(-5,$H204-O204),Volsmile,2),0)),$CT204,$CU204,($A204-DateToday)+15,ABS(Option-2),0)-X204)),0))</f>
        <v xml:space="preserve"> </v>
      </c>
      <c r="AH204" s="351" t="str">
        <f>IF($A204="N/A"," ",IF(OR(Dayrun=1,Dayrun=8,Dayrun=11),MAX(0,(_xll.xSPRDOPT(P204,($E204-'Pricing Inputs'!$X239*$D204),$CV204,0,($CQ204+IF(Smile=TRUE,VLOOKUP(MAX(-5,$H204-P204),Volsmile,2),0)),$CT204,$CU204,($A204-DateToday)+15,ABS(Option-2),0)-Y204)),0))</f>
        <v xml:space="preserve"> </v>
      </c>
      <c r="AI204" s="351" t="str">
        <f>IF($A204="N/A"," ",IF(OR(Dayrun&lt;=2,Dayrun&gt;=11),IF(OffPeakEx=TRUE,MAX(0,(_xll.xSPRDOPT(Q204,($E204-'Pricing Inputs'!$X239*$D204),$CV204,0,($CQ204+IF(Smile=TRUE,VLOOKUP(MAX(-5,$H204-Q204),Volsmile,2),0)),$CT204,$CU204,($A204-DateToday)+15,ABS(Option-2),0)-Z204)),0),0))</f>
        <v xml:space="preserve"> </v>
      </c>
      <c r="AJ204" s="355" t="str">
        <f t="shared" si="329"/>
        <v xml:space="preserve"> </v>
      </c>
      <c r="AK204" s="356" t="str">
        <f t="shared" si="330"/>
        <v xml:space="preserve"> </v>
      </c>
      <c r="AL204" s="356" t="str">
        <f t="shared" si="331"/>
        <v xml:space="preserve"> </v>
      </c>
      <c r="AM204" s="356" t="str">
        <f t="shared" si="332"/>
        <v xml:space="preserve"> </v>
      </c>
      <c r="AN204" s="356" t="str">
        <f t="shared" si="333"/>
        <v xml:space="preserve"> </v>
      </c>
      <c r="AO204" s="356" t="str">
        <f t="shared" si="334"/>
        <v xml:space="preserve"> </v>
      </c>
      <c r="AP204" s="356" t="str">
        <f t="shared" si="335"/>
        <v xml:space="preserve"> </v>
      </c>
      <c r="AQ204" s="356" t="str">
        <f t="shared" si="336"/>
        <v xml:space="preserve"> </v>
      </c>
      <c r="AR204" s="357" t="str">
        <f t="shared" si="337"/>
        <v xml:space="preserve"> </v>
      </c>
      <c r="AS204" s="364" t="str">
        <f t="shared" si="338"/>
        <v xml:space="preserve"> </v>
      </c>
      <c r="AT204" s="364" t="str">
        <f t="shared" si="339"/>
        <v xml:space="preserve"> </v>
      </c>
      <c r="AU204" s="364" t="str">
        <f t="shared" si="340"/>
        <v xml:space="preserve"> </v>
      </c>
      <c r="AV204" s="364" t="str">
        <f t="shared" si="341"/>
        <v xml:space="preserve"> </v>
      </c>
      <c r="AW204" s="364" t="str">
        <f t="shared" si="342"/>
        <v xml:space="preserve"> </v>
      </c>
      <c r="AX204" s="364" t="str">
        <f t="shared" si="343"/>
        <v xml:space="preserve"> </v>
      </c>
      <c r="AY204" s="364" t="str">
        <f t="shared" si="344"/>
        <v xml:space="preserve"> </v>
      </c>
      <c r="AZ204" s="364" t="str">
        <f t="shared" si="345"/>
        <v xml:space="preserve"> </v>
      </c>
      <c r="BA204" s="365" t="str">
        <f t="shared" si="346"/>
        <v xml:space="preserve"> </v>
      </c>
      <c r="BB204" s="461" t="str">
        <f>IF($A204="N/A"," ",IF(Dayrun&gt;=3,(MAX(0,(_xll.xSPRDOPT(I204,($E204-'Pricing Inputs'!$X239*$D204),$CV204,0,($CN204+IF(Smile=TRUE,VLOOKUP(MAX(-5,$H204-I204),Volsmile,2),0)),$CT204,$CU204,($A204-DateToday)+15,ABS(Option-2),1)*DE204*8))),0))</f>
        <v xml:space="preserve"> </v>
      </c>
      <c r="BC204" s="460" t="str">
        <f>IF($A204="N/A"," ",IF(Dayrun&gt;=6,MAX(0,(_xll.xSPRDOPT(J204,($E204-'Pricing Inputs'!$X239*$D204),$CV204,0,($CN204+IF(Smile=TRUE,VLOOKUP(MAX(-5,$H204-J204),Volsmile,2),0)),$CT204,$CU204,($A204-DateToday)+15,ABS(Option-2),1)*DE204*8)),0))</f>
        <v xml:space="preserve"> </v>
      </c>
      <c r="BD204" s="460" t="str">
        <f>IF($A204="N/A"," ",IF(OR(Dayrun&lt;=2,Dayrun&gt;=9),IF(OffPeakEx=TRUE,MAX(0,(_xll.xSPRDOPT(K204,($E204-'Pricing Inputs'!$X239*$D204),$CV204,0,($CQ204+IF(Smile=TRUE,VLOOKUP(MAX(-5,$H204-K204),Volsmile,2),0)),$CT204,$CU204,($A204-DateToday)+15,ABS(Option-2),1)*DE204*8)),0),0))</f>
        <v xml:space="preserve"> </v>
      </c>
      <c r="BE204" s="460" t="str">
        <f>IF($A204="N/A"," ",IF(OR(Dayrun=1,Dayrun=4,Dayrun=5,Dayrun=7,Dayrun=8,Dayrun=10,Dayrun=11),MAX(0,(_xll.xSPRDOPT(L204,($E204-'Pricing Inputs'!$X239*$D204),$CV204,0,($CQ204+IF(Smile=TRUE,VLOOKUP(MAX(-5,$H204-L204),Volsmile,2),0)),$CT204,$CU204,($A204-DateToday)+15,ABS(Option-2),1)*DF204*8)),0))</f>
        <v xml:space="preserve"> </v>
      </c>
      <c r="BF204" s="460" t="str">
        <f>IF($A204="N/A"," ",IF(OR(Dayrun=1,Dayrun=7,Dayrun=8,Dayrun=10,Dayrun=11),MAX(0,(_xll.xSPRDOPT(M204,($E204-'Pricing Inputs'!$X239*$D204),$CV204,0,($CQ204+IF(Smile=TRUE,VLOOKUP(MAX(-5,$H204-M204),Volsmile,2),0)),$CT204,$CU204,($A204-DateToday)+15,ABS(Option-2),1)*DF204*8)),0))</f>
        <v xml:space="preserve"> </v>
      </c>
      <c r="BG204" s="460" t="str">
        <f>IF($A204="N/A"," ",IF(OR(Dayrun&lt;=2,Dayrun&gt;=10),IF(OffPeakEx=TRUE,MAX(0,(_xll.xSPRDOPT(N204,($E204-'Pricing Inputs'!$X239*$D204),$CV204,0,($CQ204+IF(Smile=TRUE,VLOOKUP(MAX(-5,$H204-N204),Volsmile,2),0)),$CT204,$CU204,($A204-DateToday)+15,ABS(Option-2),1)*DF204*8)),0),0))</f>
        <v xml:space="preserve"> </v>
      </c>
      <c r="BH204" s="460" t="str">
        <f>IF($A204="N/A"," ",IF(OR(Dayrun=1,Dayrun=5,Dayrun=8,Dayrun=11),MAX(0,(_xll.xSPRDOPT(O204,($E204-'Pricing Inputs'!$X239*$D204),$CV204,0,($CQ204+IF(Smile=TRUE,VLOOKUP(MAX(-5,$H204-O204),Volsmile,2),0)),$CT204,$CU204,($A204-DateToday)+15,ABS(Option-2),1)*DG204*8)),0))</f>
        <v xml:space="preserve"> </v>
      </c>
      <c r="BI204" s="460" t="str">
        <f>IF($A204="N/A"," ",IF(OR(Dayrun=1,Dayrun=8,Dayrun=11),MAX(0,(_xll.xSPRDOPT(P204,($E204-'Pricing Inputs'!$X239*$D204),$CV204,0,($CQ204+IF(Smile=TRUE,VLOOKUP(MAX(-5,$H204-P204),Volsmile,2),0)),$CT204,$CU204,($A204-DateToday)+15,ABS(Option-2),1)*DG204*8)),0))</f>
        <v xml:space="preserve"> </v>
      </c>
      <c r="BJ204" s="462" t="str">
        <f>IF($A204="N/A"," ",IF(OR(Dayrun&lt;=2,Dayrun&gt;=11),IF(OffPeakEx=TRUE,MAX(0,(_xll.xSPRDOPT(Q204,($E204-'Pricing Inputs'!$X239*$D204),$CV204,0,($CQ204+IF(Smile=TRUE,VLOOKUP(MAX(-5,$H204-Q204),Volsmile,2),0)),$CT204,$CU204,($A204-DateToday)+15,ABS(Option-2),1)*DG204*8)),0),0))</f>
        <v xml:space="preserve"> </v>
      </c>
      <c r="BK204" s="358" t="str">
        <f t="shared" si="273"/>
        <v xml:space="preserve"> </v>
      </c>
      <c r="BL204" s="359" t="str">
        <f t="shared" si="274"/>
        <v xml:space="preserve"> </v>
      </c>
      <c r="BM204" s="359" t="str">
        <f t="shared" si="275"/>
        <v xml:space="preserve"> </v>
      </c>
      <c r="BN204" s="359" t="str">
        <f t="shared" si="276"/>
        <v xml:space="preserve"> </v>
      </c>
      <c r="BO204" s="359" t="str">
        <f t="shared" si="277"/>
        <v xml:space="preserve"> </v>
      </c>
      <c r="BP204" s="359" t="str">
        <f t="shared" si="278"/>
        <v xml:space="preserve"> </v>
      </c>
      <c r="BQ204" s="359" t="str">
        <f t="shared" si="279"/>
        <v xml:space="preserve"> </v>
      </c>
      <c r="BR204" s="359" t="str">
        <f t="shared" si="280"/>
        <v xml:space="preserve"> </v>
      </c>
      <c r="BS204" s="360" t="str">
        <f t="shared" si="281"/>
        <v xml:space="preserve"> </v>
      </c>
      <c r="BT204" s="361" t="str">
        <f t="shared" si="282"/>
        <v xml:space="preserve"> </v>
      </c>
      <c r="BU204" s="362" t="str">
        <f t="shared" si="283"/>
        <v xml:space="preserve"> </v>
      </c>
      <c r="BV204" s="362" t="str">
        <f t="shared" si="284"/>
        <v xml:space="preserve"> </v>
      </c>
      <c r="BW204" s="362" t="str">
        <f t="shared" si="285"/>
        <v xml:space="preserve"> </v>
      </c>
      <c r="BX204" s="362" t="str">
        <f t="shared" si="286"/>
        <v xml:space="preserve"> </v>
      </c>
      <c r="BY204" s="362" t="str">
        <f t="shared" si="287"/>
        <v xml:space="preserve"> </v>
      </c>
      <c r="BZ204" s="362" t="str">
        <f t="shared" si="288"/>
        <v xml:space="preserve"> </v>
      </c>
      <c r="CA204" s="362" t="str">
        <f t="shared" si="289"/>
        <v xml:space="preserve"> </v>
      </c>
      <c r="CB204" s="363" t="str">
        <f t="shared" si="290"/>
        <v xml:space="preserve"> </v>
      </c>
      <c r="CC204" s="366" t="str">
        <f t="shared" si="291"/>
        <v xml:space="preserve"> </v>
      </c>
      <c r="CD204" s="367" t="str">
        <f t="shared" si="292"/>
        <v xml:space="preserve"> </v>
      </c>
      <c r="CE204" s="367" t="str">
        <f t="shared" si="293"/>
        <v xml:space="preserve"> </v>
      </c>
      <c r="CF204" s="367" t="str">
        <f t="shared" si="294"/>
        <v xml:space="preserve"> </v>
      </c>
      <c r="CG204" s="367" t="str">
        <f t="shared" si="295"/>
        <v xml:space="preserve"> </v>
      </c>
      <c r="CH204" s="367" t="str">
        <f t="shared" si="296"/>
        <v xml:space="preserve"> </v>
      </c>
      <c r="CI204" s="367" t="str">
        <f t="shared" si="297"/>
        <v xml:space="preserve"> </v>
      </c>
      <c r="CJ204" s="367" t="str">
        <f t="shared" si="298"/>
        <v xml:space="preserve"> </v>
      </c>
      <c r="CK204" s="368" t="str">
        <f t="shared" si="299"/>
        <v xml:space="preserve"> </v>
      </c>
      <c r="CL204" s="369" t="str">
        <f t="shared" si="300"/>
        <v xml:space="preserve"> </v>
      </c>
      <c r="CM204" s="370" t="str">
        <f t="shared" si="347"/>
        <v xml:space="preserve"> </v>
      </c>
      <c r="CN204" s="370" t="str">
        <f t="shared" si="348"/>
        <v xml:space="preserve"> </v>
      </c>
      <c r="CO204" s="370" t="str">
        <f t="shared" si="349"/>
        <v xml:space="preserve"> </v>
      </c>
      <c r="CP204" s="370" t="str">
        <f t="shared" si="350"/>
        <v xml:space="preserve"> </v>
      </c>
      <c r="CQ204" s="370" t="str">
        <f t="shared" si="351"/>
        <v xml:space="preserve"> </v>
      </c>
      <c r="CR204" s="370" t="str">
        <f t="shared" si="301"/>
        <v xml:space="preserve"> </v>
      </c>
      <c r="CS204" s="370" t="str">
        <f t="shared" si="302"/>
        <v xml:space="preserve"> </v>
      </c>
      <c r="CT204" s="370" t="str">
        <f t="shared" si="303"/>
        <v xml:space="preserve"> </v>
      </c>
      <c r="CU204" s="370" t="str">
        <f>IF($A204="N/A"," ",IF('Pricing Inputs'!$AR$23=TRUE,Inputs!$S$22,VLOOKUP($A204,CorrelationTable,2,FALSE)))</f>
        <v xml:space="preserve"> </v>
      </c>
      <c r="CV204" s="371" t="str">
        <f>IF($A204="N/A"," ",F204+G204+(D204*('Pricing Inputs'!X239)))</f>
        <v xml:space="preserve"> </v>
      </c>
      <c r="CW204" s="372" t="str">
        <f>IF($A204="N/A"," ",IF(PV=1,0,'Pricing Inputs'!Y239))</f>
        <v xml:space="preserve"> </v>
      </c>
      <c r="CX204" s="373" t="str">
        <f t="shared" si="304"/>
        <v xml:space="preserve"> </v>
      </c>
      <c r="CY204" s="417" t="str">
        <f>IF($A204="N/A"," ",(IF(MONTH(A204)&gt;=4,IF(MONTH(A204)&lt;=10,Inputs!$S$26,Inputs!$S$27),Inputs!$S$27))*$CX204)</f>
        <v xml:space="preserve"> </v>
      </c>
      <c r="CZ204" s="374" t="str">
        <f t="shared" si="352"/>
        <v xml:space="preserve"> </v>
      </c>
      <c r="DA204" s="446" t="str">
        <f t="shared" si="353"/>
        <v xml:space="preserve"> </v>
      </c>
      <c r="DB204" s="375" t="str">
        <f t="shared" si="354"/>
        <v xml:space="preserve"> </v>
      </c>
      <c r="DC204" s="375" t="str">
        <f t="shared" si="355"/>
        <v xml:space="preserve"> </v>
      </c>
      <c r="DD204" s="376" t="str">
        <f t="shared" si="356"/>
        <v xml:space="preserve"> </v>
      </c>
      <c r="DE204" s="377" t="str">
        <f t="shared" si="357"/>
        <v xml:space="preserve"> </v>
      </c>
      <c r="DF204" s="378" t="str">
        <f t="shared" si="358"/>
        <v xml:space="preserve"> </v>
      </c>
      <c r="DG204" s="379" t="str">
        <f t="shared" si="359"/>
        <v xml:space="preserve"> </v>
      </c>
      <c r="DH204" s="380" t="str">
        <f>IF($A204="N/A"," ",IF(Option=1,$D204*Inputs!$S$15*SUM(AS204:BA204),0))</f>
        <v xml:space="preserve"> </v>
      </c>
      <c r="DI204" s="381" t="str">
        <f>IF($A204="N/A"," ",IF(Option=1,$D204*Inputs!$S$16*SUM(AS204:BA204),0))</f>
        <v xml:space="preserve"> </v>
      </c>
      <c r="DJ204" s="463" t="str">
        <f t="shared" si="360"/>
        <v xml:space="preserve"> </v>
      </c>
      <c r="DK204" s="463" t="str">
        <f t="shared" si="361"/>
        <v xml:space="preserve"> </v>
      </c>
      <c r="DL204" s="463" t="str">
        <f t="shared" si="362"/>
        <v xml:space="preserve"> </v>
      </c>
      <c r="DM204" s="463" t="str">
        <f t="shared" si="363"/>
        <v xml:space="preserve"> </v>
      </c>
    </row>
    <row r="205" spans="1:117" x14ac:dyDescent="0.2">
      <c r="A205" s="343" t="str">
        <f>IF(A204="N/A","N/A",IF(EDATE(A204,1)&gt;Inputs!$S$5,"N/A",EDATE(A204,1)))</f>
        <v>N/A</v>
      </c>
      <c r="B205" s="344" t="str">
        <f t="shared" si="305"/>
        <v xml:space="preserve"> </v>
      </c>
      <c r="C205" s="345" t="str">
        <f t="shared" si="306"/>
        <v xml:space="preserve"> </v>
      </c>
      <c r="D205" s="346" t="str">
        <f t="shared" si="307"/>
        <v xml:space="preserve"> </v>
      </c>
      <c r="E205" s="347" t="str">
        <f t="shared" si="308"/>
        <v xml:space="preserve"> </v>
      </c>
      <c r="F205" s="348" t="str">
        <f t="shared" si="309"/>
        <v xml:space="preserve"> </v>
      </c>
      <c r="G205" s="348" t="str">
        <f>IF(A205="N/A"," ",Perstart/VLOOKUP(Dayrun,'Pricing Inputs'!$AQ$4:$AS$14,3)/(CY205/CX205))</f>
        <v xml:space="preserve"> </v>
      </c>
      <c r="H205" s="349" t="str">
        <f t="shared" si="310"/>
        <v xml:space="preserve"> </v>
      </c>
      <c r="I205" s="350" t="str">
        <f t="shared" si="311"/>
        <v xml:space="preserve"> </v>
      </c>
      <c r="J205" s="351" t="str">
        <f t="shared" si="312"/>
        <v xml:space="preserve"> </v>
      </c>
      <c r="K205" s="351" t="str">
        <f t="shared" si="313"/>
        <v xml:space="preserve"> </v>
      </c>
      <c r="L205" s="351" t="str">
        <f t="shared" si="314"/>
        <v xml:space="preserve"> </v>
      </c>
      <c r="M205" s="351" t="str">
        <f t="shared" si="315"/>
        <v xml:space="preserve"> </v>
      </c>
      <c r="N205" s="351" t="str">
        <f t="shared" si="316"/>
        <v xml:space="preserve"> </v>
      </c>
      <c r="O205" s="351" t="str">
        <f t="shared" si="317"/>
        <v xml:space="preserve"> </v>
      </c>
      <c r="P205" s="351" t="str">
        <f t="shared" si="318"/>
        <v xml:space="preserve"> </v>
      </c>
      <c r="Q205" s="352" t="str">
        <f t="shared" si="319"/>
        <v xml:space="preserve"> </v>
      </c>
      <c r="R205" s="353" t="str">
        <f t="shared" si="320"/>
        <v xml:space="preserve"> </v>
      </c>
      <c r="S205" s="347" t="str">
        <f t="shared" si="321"/>
        <v xml:space="preserve"> </v>
      </c>
      <c r="T205" s="347" t="str">
        <f t="shared" si="322"/>
        <v xml:space="preserve"> </v>
      </c>
      <c r="U205" s="347" t="str">
        <f t="shared" si="323"/>
        <v xml:space="preserve"> </v>
      </c>
      <c r="V205" s="347" t="str">
        <f t="shared" si="324"/>
        <v xml:space="preserve"> </v>
      </c>
      <c r="W205" s="347" t="str">
        <f t="shared" si="325"/>
        <v xml:space="preserve"> </v>
      </c>
      <c r="X205" s="347" t="str">
        <f t="shared" si="326"/>
        <v xml:space="preserve"> </v>
      </c>
      <c r="Y205" s="347" t="str">
        <f t="shared" si="327"/>
        <v xml:space="preserve"> </v>
      </c>
      <c r="Z205" s="354" t="str">
        <f t="shared" si="328"/>
        <v xml:space="preserve"> </v>
      </c>
      <c r="AA205" s="350" t="str">
        <f>IF($A205="N/A"," ",IF(Dayrun&gt;=3,(MAX(0,(_xll.xSPRDOPT(I205,($E205-'Pricing Inputs'!$X240*$D205),$CV205,0,($CN205+IF(Smile=TRUE,VLOOKUP(MAX(-5,$H205-I205),Volsmile,2),0)),$CT205,$CU205,($A205-DateToday)+15,ABS(Option-2),0)-R205))),0))</f>
        <v xml:space="preserve"> </v>
      </c>
      <c r="AB205" s="351" t="str">
        <f>IF($A205="N/A"," ",IF(Dayrun&gt;=6,MAX(0,(_xll.xSPRDOPT(J205,($E205-'Pricing Inputs'!$X240*$D205),$CV205,0,($CN205+IF(Smile=TRUE,VLOOKUP(MAX(-5,$H205-J205),Volsmile,2),0)),$CT205,$CU205,($A205-DateToday)+15,ABS(Option-2),0)-S205)),0))</f>
        <v xml:space="preserve"> </v>
      </c>
      <c r="AC205" s="351" t="str">
        <f>IF($A205="N/A"," ",IF(OR(Dayrun&lt;=2,Dayrun&gt;=9),IF(OffPeakEx=TRUE,MAX(0,(_xll.xSPRDOPT(K205,($E205-'Pricing Inputs'!$X240*$D205),$CV205,0,($CQ205+IF(Smile=TRUE,VLOOKUP(MAX(-5,$H205-K205),Volsmile,2),0)),$CT205,$CU205,($A205-DateToday)+15,ABS(Option-2),0)-T205)),0),0))</f>
        <v xml:space="preserve"> </v>
      </c>
      <c r="AD205" s="351" t="str">
        <f>IF($A205="N/A"," ",IF(OR(Dayrun=1,Dayrun=4,Dayrun=5,Dayrun=7,Dayrun=8,Dayrun=10,Dayrun=11),MAX(0,(_xll.xSPRDOPT(L205,($E205-'Pricing Inputs'!$X240*$D205),$CV205,0,($CQ205+IF(Smile=TRUE,VLOOKUP(MAX(-5,$H205-L205),Volsmile,2),0)),$CT205,$CU205,($A205-DateToday)+15,ABS(Option-2),0)-U205)),0))</f>
        <v xml:space="preserve"> </v>
      </c>
      <c r="AE205" s="351" t="str">
        <f>IF($A205="N/A"," ",IF(OR(Dayrun=1,Dayrun=7,Dayrun=8,Dayrun=10,Dayrun=11),MAX(0,(_xll.xSPRDOPT(M205,($E205-'Pricing Inputs'!$X240*$D205),$CV205,0,($CQ205+IF(Smile=TRUE,VLOOKUP(MAX(-5,$H205-M205),Volsmile,2),0)),$CT205,$CU205,($A205-DateToday)+15,ABS(Option-2),0)-V205)),0))</f>
        <v xml:space="preserve"> </v>
      </c>
      <c r="AF205" s="351" t="str">
        <f>IF($A205="N/A"," ",IF(OR(Dayrun&lt;=2,Dayrun&gt;=10),IF(OffPeakEx=TRUE,MAX(0,(_xll.xSPRDOPT(N205,($E205-'Pricing Inputs'!$X240*$D205),$CV205,0,($CQ205+IF(Smile=TRUE,VLOOKUP(MAX(-5,$H205-N205),Volsmile,2),0)),$CT205,$CU205,($A205-DateToday)+15,ABS(Option-2),0)-W205)),0),0))</f>
        <v xml:space="preserve"> </v>
      </c>
      <c r="AG205" s="351" t="str">
        <f>IF($A205="N/A"," ",IF(OR(Dayrun=1,Dayrun=5,Dayrun=8,Dayrun=11),MAX(0,(_xll.xSPRDOPT(O205,($E205-'Pricing Inputs'!$X240*$D205),$CV205,0,($CQ205+IF(Smile=TRUE,VLOOKUP(MAX(-5,$H205-O205),Volsmile,2),0)),$CT205,$CU205,($A205-DateToday)+15,ABS(Option-2),0)-X205)),0))</f>
        <v xml:space="preserve"> </v>
      </c>
      <c r="AH205" s="351" t="str">
        <f>IF($A205="N/A"," ",IF(OR(Dayrun=1,Dayrun=8,Dayrun=11),MAX(0,(_xll.xSPRDOPT(P205,($E205-'Pricing Inputs'!$X240*$D205),$CV205,0,($CQ205+IF(Smile=TRUE,VLOOKUP(MAX(-5,$H205-P205),Volsmile,2),0)),$CT205,$CU205,($A205-DateToday)+15,ABS(Option-2),0)-Y205)),0))</f>
        <v xml:space="preserve"> </v>
      </c>
      <c r="AI205" s="351" t="str">
        <f>IF($A205="N/A"," ",IF(OR(Dayrun&lt;=2,Dayrun&gt;=11),IF(OffPeakEx=TRUE,MAX(0,(_xll.xSPRDOPT(Q205,($E205-'Pricing Inputs'!$X240*$D205),$CV205,0,($CQ205+IF(Smile=TRUE,VLOOKUP(MAX(-5,$H205-Q205),Volsmile,2),0)),$CT205,$CU205,($A205-DateToday)+15,ABS(Option-2),0)-Z205)),0),0))</f>
        <v xml:space="preserve"> </v>
      </c>
      <c r="AJ205" s="355" t="str">
        <f t="shared" si="329"/>
        <v xml:space="preserve"> </v>
      </c>
      <c r="AK205" s="356" t="str">
        <f t="shared" si="330"/>
        <v xml:space="preserve"> </v>
      </c>
      <c r="AL205" s="356" t="str">
        <f t="shared" si="331"/>
        <v xml:space="preserve"> </v>
      </c>
      <c r="AM205" s="356" t="str">
        <f t="shared" si="332"/>
        <v xml:space="preserve"> </v>
      </c>
      <c r="AN205" s="356" t="str">
        <f t="shared" si="333"/>
        <v xml:space="preserve"> </v>
      </c>
      <c r="AO205" s="356" t="str">
        <f t="shared" si="334"/>
        <v xml:space="preserve"> </v>
      </c>
      <c r="AP205" s="356" t="str">
        <f t="shared" si="335"/>
        <v xml:space="preserve"> </v>
      </c>
      <c r="AQ205" s="356" t="str">
        <f t="shared" si="336"/>
        <v xml:space="preserve"> </v>
      </c>
      <c r="AR205" s="357" t="str">
        <f t="shared" si="337"/>
        <v xml:space="preserve"> </v>
      </c>
      <c r="AS205" s="364" t="str">
        <f t="shared" si="338"/>
        <v xml:space="preserve"> </v>
      </c>
      <c r="AT205" s="364" t="str">
        <f t="shared" si="339"/>
        <v xml:space="preserve"> </v>
      </c>
      <c r="AU205" s="364" t="str">
        <f t="shared" si="340"/>
        <v xml:space="preserve"> </v>
      </c>
      <c r="AV205" s="364" t="str">
        <f t="shared" si="341"/>
        <v xml:space="preserve"> </v>
      </c>
      <c r="AW205" s="364" t="str">
        <f t="shared" si="342"/>
        <v xml:space="preserve"> </v>
      </c>
      <c r="AX205" s="364" t="str">
        <f t="shared" si="343"/>
        <v xml:space="preserve"> </v>
      </c>
      <c r="AY205" s="364" t="str">
        <f t="shared" si="344"/>
        <v xml:space="preserve"> </v>
      </c>
      <c r="AZ205" s="364" t="str">
        <f t="shared" si="345"/>
        <v xml:space="preserve"> </v>
      </c>
      <c r="BA205" s="365" t="str">
        <f t="shared" si="346"/>
        <v xml:space="preserve"> </v>
      </c>
      <c r="BB205" s="461" t="str">
        <f>IF($A205="N/A"," ",IF(Dayrun&gt;=3,(MAX(0,(_xll.xSPRDOPT(I205,($E205-'Pricing Inputs'!$X240*$D205),$CV205,0,($CN205+IF(Smile=TRUE,VLOOKUP(MAX(-5,$H205-I205),Volsmile,2),0)),$CT205,$CU205,($A205-DateToday)+15,ABS(Option-2),1)*DE205*8))),0))</f>
        <v xml:space="preserve"> </v>
      </c>
      <c r="BC205" s="460" t="str">
        <f>IF($A205="N/A"," ",IF(Dayrun&gt;=6,MAX(0,(_xll.xSPRDOPT(J205,($E205-'Pricing Inputs'!$X240*$D205),$CV205,0,($CN205+IF(Smile=TRUE,VLOOKUP(MAX(-5,$H205-J205),Volsmile,2),0)),$CT205,$CU205,($A205-DateToday)+15,ABS(Option-2),1)*DE205*8)),0))</f>
        <v xml:space="preserve"> </v>
      </c>
      <c r="BD205" s="460" t="str">
        <f>IF($A205="N/A"," ",IF(OR(Dayrun&lt;=2,Dayrun&gt;=9),IF(OffPeakEx=TRUE,MAX(0,(_xll.xSPRDOPT(K205,($E205-'Pricing Inputs'!$X240*$D205),$CV205,0,($CQ205+IF(Smile=TRUE,VLOOKUP(MAX(-5,$H205-K205),Volsmile,2),0)),$CT205,$CU205,($A205-DateToday)+15,ABS(Option-2),1)*DE205*8)),0),0))</f>
        <v xml:space="preserve"> </v>
      </c>
      <c r="BE205" s="460" t="str">
        <f>IF($A205="N/A"," ",IF(OR(Dayrun=1,Dayrun=4,Dayrun=5,Dayrun=7,Dayrun=8,Dayrun=10,Dayrun=11),MAX(0,(_xll.xSPRDOPT(L205,($E205-'Pricing Inputs'!$X240*$D205),$CV205,0,($CQ205+IF(Smile=TRUE,VLOOKUP(MAX(-5,$H205-L205),Volsmile,2),0)),$CT205,$CU205,($A205-DateToday)+15,ABS(Option-2),1)*DF205*8)),0))</f>
        <v xml:space="preserve"> </v>
      </c>
      <c r="BF205" s="460" t="str">
        <f>IF($A205="N/A"," ",IF(OR(Dayrun=1,Dayrun=7,Dayrun=8,Dayrun=10,Dayrun=11),MAX(0,(_xll.xSPRDOPT(M205,($E205-'Pricing Inputs'!$X240*$D205),$CV205,0,($CQ205+IF(Smile=TRUE,VLOOKUP(MAX(-5,$H205-M205),Volsmile,2),0)),$CT205,$CU205,($A205-DateToday)+15,ABS(Option-2),1)*DF205*8)),0))</f>
        <v xml:space="preserve"> </v>
      </c>
      <c r="BG205" s="460" t="str">
        <f>IF($A205="N/A"," ",IF(OR(Dayrun&lt;=2,Dayrun&gt;=10),IF(OffPeakEx=TRUE,MAX(0,(_xll.xSPRDOPT(N205,($E205-'Pricing Inputs'!$X240*$D205),$CV205,0,($CQ205+IF(Smile=TRUE,VLOOKUP(MAX(-5,$H205-N205),Volsmile,2),0)),$CT205,$CU205,($A205-DateToday)+15,ABS(Option-2),1)*DF205*8)),0),0))</f>
        <v xml:space="preserve"> </v>
      </c>
      <c r="BH205" s="460" t="str">
        <f>IF($A205="N/A"," ",IF(OR(Dayrun=1,Dayrun=5,Dayrun=8,Dayrun=11),MAX(0,(_xll.xSPRDOPT(O205,($E205-'Pricing Inputs'!$X240*$D205),$CV205,0,($CQ205+IF(Smile=TRUE,VLOOKUP(MAX(-5,$H205-O205),Volsmile,2),0)),$CT205,$CU205,($A205-DateToday)+15,ABS(Option-2),1)*DG205*8)),0))</f>
        <v xml:space="preserve"> </v>
      </c>
      <c r="BI205" s="460" t="str">
        <f>IF($A205="N/A"," ",IF(OR(Dayrun=1,Dayrun=8,Dayrun=11),MAX(0,(_xll.xSPRDOPT(P205,($E205-'Pricing Inputs'!$X240*$D205),$CV205,0,($CQ205+IF(Smile=TRUE,VLOOKUP(MAX(-5,$H205-P205),Volsmile,2),0)),$CT205,$CU205,($A205-DateToday)+15,ABS(Option-2),1)*DG205*8)),0))</f>
        <v xml:space="preserve"> </v>
      </c>
      <c r="BJ205" s="462" t="str">
        <f>IF($A205="N/A"," ",IF(OR(Dayrun&lt;=2,Dayrun&gt;=11),IF(OffPeakEx=TRUE,MAX(0,(_xll.xSPRDOPT(Q205,($E205-'Pricing Inputs'!$X240*$D205),$CV205,0,($CQ205+IF(Smile=TRUE,VLOOKUP(MAX(-5,$H205-Q205),Volsmile,2),0)),$CT205,$CU205,($A205-DateToday)+15,ABS(Option-2),1)*DG205*8)),0),0))</f>
        <v xml:space="preserve"> </v>
      </c>
      <c r="BK205" s="358" t="str">
        <f t="shared" si="273"/>
        <v xml:space="preserve"> </v>
      </c>
      <c r="BL205" s="359" t="str">
        <f t="shared" si="274"/>
        <v xml:space="preserve"> </v>
      </c>
      <c r="BM205" s="359" t="str">
        <f t="shared" si="275"/>
        <v xml:space="preserve"> </v>
      </c>
      <c r="BN205" s="359" t="str">
        <f t="shared" si="276"/>
        <v xml:space="preserve"> </v>
      </c>
      <c r="BO205" s="359" t="str">
        <f t="shared" si="277"/>
        <v xml:space="preserve"> </v>
      </c>
      <c r="BP205" s="359" t="str">
        <f t="shared" si="278"/>
        <v xml:space="preserve"> </v>
      </c>
      <c r="BQ205" s="359" t="str">
        <f t="shared" si="279"/>
        <v xml:space="preserve"> </v>
      </c>
      <c r="BR205" s="359" t="str">
        <f t="shared" si="280"/>
        <v xml:space="preserve"> </v>
      </c>
      <c r="BS205" s="360" t="str">
        <f t="shared" si="281"/>
        <v xml:space="preserve"> </v>
      </c>
      <c r="BT205" s="361" t="str">
        <f t="shared" si="282"/>
        <v xml:space="preserve"> </v>
      </c>
      <c r="BU205" s="362" t="str">
        <f t="shared" si="283"/>
        <v xml:space="preserve"> </v>
      </c>
      <c r="BV205" s="362" t="str">
        <f t="shared" si="284"/>
        <v xml:space="preserve"> </v>
      </c>
      <c r="BW205" s="362" t="str">
        <f t="shared" si="285"/>
        <v xml:space="preserve"> </v>
      </c>
      <c r="BX205" s="362" t="str">
        <f t="shared" si="286"/>
        <v xml:space="preserve"> </v>
      </c>
      <c r="BY205" s="362" t="str">
        <f t="shared" si="287"/>
        <v xml:space="preserve"> </v>
      </c>
      <c r="BZ205" s="362" t="str">
        <f t="shared" si="288"/>
        <v xml:space="preserve"> </v>
      </c>
      <c r="CA205" s="362" t="str">
        <f t="shared" si="289"/>
        <v xml:space="preserve"> </v>
      </c>
      <c r="CB205" s="363" t="str">
        <f t="shared" si="290"/>
        <v xml:space="preserve"> </v>
      </c>
      <c r="CC205" s="366" t="str">
        <f t="shared" si="291"/>
        <v xml:space="preserve"> </v>
      </c>
      <c r="CD205" s="367" t="str">
        <f t="shared" si="292"/>
        <v xml:space="preserve"> </v>
      </c>
      <c r="CE205" s="367" t="str">
        <f t="shared" si="293"/>
        <v xml:space="preserve"> </v>
      </c>
      <c r="CF205" s="367" t="str">
        <f t="shared" si="294"/>
        <v xml:space="preserve"> </v>
      </c>
      <c r="CG205" s="367" t="str">
        <f t="shared" si="295"/>
        <v xml:space="preserve"> </v>
      </c>
      <c r="CH205" s="367" t="str">
        <f t="shared" si="296"/>
        <v xml:space="preserve"> </v>
      </c>
      <c r="CI205" s="367" t="str">
        <f t="shared" si="297"/>
        <v xml:space="preserve"> </v>
      </c>
      <c r="CJ205" s="367" t="str">
        <f t="shared" si="298"/>
        <v xml:space="preserve"> </v>
      </c>
      <c r="CK205" s="368" t="str">
        <f t="shared" si="299"/>
        <v xml:space="preserve"> </v>
      </c>
      <c r="CL205" s="369" t="str">
        <f t="shared" si="300"/>
        <v xml:space="preserve"> </v>
      </c>
      <c r="CM205" s="370" t="str">
        <f t="shared" si="347"/>
        <v xml:space="preserve"> </v>
      </c>
      <c r="CN205" s="370" t="str">
        <f t="shared" si="348"/>
        <v xml:space="preserve"> </v>
      </c>
      <c r="CO205" s="370" t="str">
        <f t="shared" si="349"/>
        <v xml:space="preserve"> </v>
      </c>
      <c r="CP205" s="370" t="str">
        <f t="shared" si="350"/>
        <v xml:space="preserve"> </v>
      </c>
      <c r="CQ205" s="370" t="str">
        <f t="shared" si="351"/>
        <v xml:space="preserve"> </v>
      </c>
      <c r="CR205" s="370" t="str">
        <f t="shared" si="301"/>
        <v xml:space="preserve"> </v>
      </c>
      <c r="CS205" s="370" t="str">
        <f t="shared" si="302"/>
        <v xml:space="preserve"> </v>
      </c>
      <c r="CT205" s="370" t="str">
        <f t="shared" si="303"/>
        <v xml:space="preserve"> </v>
      </c>
      <c r="CU205" s="370" t="str">
        <f>IF($A205="N/A"," ",IF('Pricing Inputs'!$AR$23=TRUE,Inputs!$S$22,VLOOKUP($A205,CorrelationTable,2,FALSE)))</f>
        <v xml:space="preserve"> </v>
      </c>
      <c r="CV205" s="371" t="str">
        <f>IF($A205="N/A"," ",F205+G205+(D205*('Pricing Inputs'!X240)))</f>
        <v xml:space="preserve"> </v>
      </c>
      <c r="CW205" s="372" t="str">
        <f>IF($A205="N/A"," ",IF(PV=1,0,'Pricing Inputs'!Y240))</f>
        <v xml:space="preserve"> </v>
      </c>
      <c r="CX205" s="373" t="str">
        <f t="shared" si="304"/>
        <v xml:space="preserve"> </v>
      </c>
      <c r="CY205" s="417" t="str">
        <f>IF($A205="N/A"," ",(IF(MONTH(A205)&gt;=4,IF(MONTH(A205)&lt;=10,Inputs!$S$26,Inputs!$S$27),Inputs!$S$27))*$CX205)</f>
        <v xml:space="preserve"> </v>
      </c>
      <c r="CZ205" s="374" t="str">
        <f t="shared" si="352"/>
        <v xml:space="preserve"> </v>
      </c>
      <c r="DA205" s="446" t="str">
        <f t="shared" si="353"/>
        <v xml:space="preserve"> </v>
      </c>
      <c r="DB205" s="375" t="str">
        <f t="shared" si="354"/>
        <v xml:space="preserve"> </v>
      </c>
      <c r="DC205" s="375" t="str">
        <f t="shared" si="355"/>
        <v xml:space="preserve"> </v>
      </c>
      <c r="DD205" s="376" t="str">
        <f t="shared" si="356"/>
        <v xml:space="preserve"> </v>
      </c>
      <c r="DE205" s="377" t="str">
        <f t="shared" si="357"/>
        <v xml:space="preserve"> </v>
      </c>
      <c r="DF205" s="378" t="str">
        <f t="shared" si="358"/>
        <v xml:space="preserve"> </v>
      </c>
      <c r="DG205" s="379" t="str">
        <f t="shared" si="359"/>
        <v xml:space="preserve"> </v>
      </c>
      <c r="DH205" s="380" t="str">
        <f>IF($A205="N/A"," ",IF(Option=1,$D205*Inputs!$S$15*SUM(AS205:BA205),0))</f>
        <v xml:space="preserve"> </v>
      </c>
      <c r="DI205" s="381" t="str">
        <f>IF($A205="N/A"," ",IF(Option=1,$D205*Inputs!$S$16*SUM(AS205:BA205),0))</f>
        <v xml:space="preserve"> </v>
      </c>
      <c r="DJ205" s="463" t="str">
        <f t="shared" si="360"/>
        <v xml:space="preserve"> </v>
      </c>
      <c r="DK205" s="463" t="str">
        <f t="shared" si="361"/>
        <v xml:space="preserve"> </v>
      </c>
      <c r="DL205" s="463" t="str">
        <f t="shared" si="362"/>
        <v xml:space="preserve"> </v>
      </c>
      <c r="DM205" s="463" t="str">
        <f t="shared" si="363"/>
        <v xml:space="preserve"> </v>
      </c>
    </row>
    <row r="206" spans="1:117" x14ac:dyDescent="0.2">
      <c r="A206" s="343" t="str">
        <f>IF(A205="N/A","N/A",IF(EDATE(A205,1)&gt;Inputs!$S$5,"N/A",EDATE(A205,1)))</f>
        <v>N/A</v>
      </c>
      <c r="B206" s="344" t="str">
        <f t="shared" si="305"/>
        <v xml:space="preserve"> </v>
      </c>
      <c r="C206" s="345" t="str">
        <f t="shared" si="306"/>
        <v xml:space="preserve"> </v>
      </c>
      <c r="D206" s="346" t="str">
        <f t="shared" si="307"/>
        <v xml:space="preserve"> </v>
      </c>
      <c r="E206" s="347" t="str">
        <f t="shared" si="308"/>
        <v xml:space="preserve"> </v>
      </c>
      <c r="F206" s="348" t="str">
        <f t="shared" si="309"/>
        <v xml:space="preserve"> </v>
      </c>
      <c r="G206" s="348" t="str">
        <f>IF(A206="N/A"," ",Perstart/VLOOKUP(Dayrun,'Pricing Inputs'!$AQ$4:$AS$14,3)/(CY206/CX206))</f>
        <v xml:space="preserve"> </v>
      </c>
      <c r="H206" s="349" t="str">
        <f t="shared" si="310"/>
        <v xml:space="preserve"> </v>
      </c>
      <c r="I206" s="350" t="str">
        <f t="shared" si="311"/>
        <v xml:space="preserve"> </v>
      </c>
      <c r="J206" s="351" t="str">
        <f t="shared" si="312"/>
        <v xml:space="preserve"> </v>
      </c>
      <c r="K206" s="351" t="str">
        <f t="shared" si="313"/>
        <v xml:space="preserve"> </v>
      </c>
      <c r="L206" s="351" t="str">
        <f t="shared" si="314"/>
        <v xml:space="preserve"> </v>
      </c>
      <c r="M206" s="351" t="str">
        <f t="shared" si="315"/>
        <v xml:space="preserve"> </v>
      </c>
      <c r="N206" s="351" t="str">
        <f t="shared" si="316"/>
        <v xml:space="preserve"> </v>
      </c>
      <c r="O206" s="351" t="str">
        <f t="shared" si="317"/>
        <v xml:space="preserve"> </v>
      </c>
      <c r="P206" s="351" t="str">
        <f t="shared" si="318"/>
        <v xml:space="preserve"> </v>
      </c>
      <c r="Q206" s="352" t="str">
        <f t="shared" si="319"/>
        <v xml:space="preserve"> </v>
      </c>
      <c r="R206" s="353" t="str">
        <f t="shared" si="320"/>
        <v xml:space="preserve"> </v>
      </c>
      <c r="S206" s="347" t="str">
        <f t="shared" si="321"/>
        <v xml:space="preserve"> </v>
      </c>
      <c r="T206" s="347" t="str">
        <f t="shared" si="322"/>
        <v xml:space="preserve"> </v>
      </c>
      <c r="U206" s="347" t="str">
        <f t="shared" si="323"/>
        <v xml:space="preserve"> </v>
      </c>
      <c r="V206" s="347" t="str">
        <f t="shared" si="324"/>
        <v xml:space="preserve"> </v>
      </c>
      <c r="W206" s="347" t="str">
        <f t="shared" si="325"/>
        <v xml:space="preserve"> </v>
      </c>
      <c r="X206" s="347" t="str">
        <f t="shared" si="326"/>
        <v xml:space="preserve"> </v>
      </c>
      <c r="Y206" s="347" t="str">
        <f t="shared" si="327"/>
        <v xml:space="preserve"> </v>
      </c>
      <c r="Z206" s="354" t="str">
        <f t="shared" si="328"/>
        <v xml:space="preserve"> </v>
      </c>
      <c r="AA206" s="350" t="str">
        <f>IF($A206="N/A"," ",IF(Dayrun&gt;=3,(MAX(0,(_xll.xSPRDOPT(I206,($E206-'Pricing Inputs'!$X241*$D206),$CV206,0,($CN206+IF(Smile=TRUE,VLOOKUP(MAX(-5,$H206-I206),Volsmile,2),0)),$CT206,$CU206,($A206-DateToday)+15,ABS(Option-2),0)-R206))),0))</f>
        <v xml:space="preserve"> </v>
      </c>
      <c r="AB206" s="351" t="str">
        <f>IF($A206="N/A"," ",IF(Dayrun&gt;=6,MAX(0,(_xll.xSPRDOPT(J206,($E206-'Pricing Inputs'!$X241*$D206),$CV206,0,($CN206+IF(Smile=TRUE,VLOOKUP(MAX(-5,$H206-J206),Volsmile,2),0)),$CT206,$CU206,($A206-DateToday)+15,ABS(Option-2),0)-S206)),0))</f>
        <v xml:space="preserve"> </v>
      </c>
      <c r="AC206" s="351" t="str">
        <f>IF($A206="N/A"," ",IF(OR(Dayrun&lt;=2,Dayrun&gt;=9),IF(OffPeakEx=TRUE,MAX(0,(_xll.xSPRDOPT(K206,($E206-'Pricing Inputs'!$X241*$D206),$CV206,0,($CQ206+IF(Smile=TRUE,VLOOKUP(MAX(-5,$H206-K206),Volsmile,2),0)),$CT206,$CU206,($A206-DateToday)+15,ABS(Option-2),0)-T206)),0),0))</f>
        <v xml:space="preserve"> </v>
      </c>
      <c r="AD206" s="351" t="str">
        <f>IF($A206="N/A"," ",IF(OR(Dayrun=1,Dayrun=4,Dayrun=5,Dayrun=7,Dayrun=8,Dayrun=10,Dayrun=11),MAX(0,(_xll.xSPRDOPT(L206,($E206-'Pricing Inputs'!$X241*$D206),$CV206,0,($CQ206+IF(Smile=TRUE,VLOOKUP(MAX(-5,$H206-L206),Volsmile,2),0)),$CT206,$CU206,($A206-DateToday)+15,ABS(Option-2),0)-U206)),0))</f>
        <v xml:space="preserve"> </v>
      </c>
      <c r="AE206" s="351" t="str">
        <f>IF($A206="N/A"," ",IF(OR(Dayrun=1,Dayrun=7,Dayrun=8,Dayrun=10,Dayrun=11),MAX(0,(_xll.xSPRDOPT(M206,($E206-'Pricing Inputs'!$X241*$D206),$CV206,0,($CQ206+IF(Smile=TRUE,VLOOKUP(MAX(-5,$H206-M206),Volsmile,2),0)),$CT206,$CU206,($A206-DateToday)+15,ABS(Option-2),0)-V206)),0))</f>
        <v xml:space="preserve"> </v>
      </c>
      <c r="AF206" s="351" t="str">
        <f>IF($A206="N/A"," ",IF(OR(Dayrun&lt;=2,Dayrun&gt;=10),IF(OffPeakEx=TRUE,MAX(0,(_xll.xSPRDOPT(N206,($E206-'Pricing Inputs'!$X241*$D206),$CV206,0,($CQ206+IF(Smile=TRUE,VLOOKUP(MAX(-5,$H206-N206),Volsmile,2),0)),$CT206,$CU206,($A206-DateToday)+15,ABS(Option-2),0)-W206)),0),0))</f>
        <v xml:space="preserve"> </v>
      </c>
      <c r="AG206" s="351" t="str">
        <f>IF($A206="N/A"," ",IF(OR(Dayrun=1,Dayrun=5,Dayrun=8,Dayrun=11),MAX(0,(_xll.xSPRDOPT(O206,($E206-'Pricing Inputs'!$X241*$D206),$CV206,0,($CQ206+IF(Smile=TRUE,VLOOKUP(MAX(-5,$H206-O206),Volsmile,2),0)),$CT206,$CU206,($A206-DateToday)+15,ABS(Option-2),0)-X206)),0))</f>
        <v xml:space="preserve"> </v>
      </c>
      <c r="AH206" s="351" t="str">
        <f>IF($A206="N/A"," ",IF(OR(Dayrun=1,Dayrun=8,Dayrun=11),MAX(0,(_xll.xSPRDOPT(P206,($E206-'Pricing Inputs'!$X241*$D206),$CV206,0,($CQ206+IF(Smile=TRUE,VLOOKUP(MAX(-5,$H206-P206),Volsmile,2),0)),$CT206,$CU206,($A206-DateToday)+15,ABS(Option-2),0)-Y206)),0))</f>
        <v xml:space="preserve"> </v>
      </c>
      <c r="AI206" s="351" t="str">
        <f>IF($A206="N/A"," ",IF(OR(Dayrun&lt;=2,Dayrun&gt;=11),IF(OffPeakEx=TRUE,MAX(0,(_xll.xSPRDOPT(Q206,($E206-'Pricing Inputs'!$X241*$D206),$CV206,0,($CQ206+IF(Smile=TRUE,VLOOKUP(MAX(-5,$H206-Q206),Volsmile,2),0)),$CT206,$CU206,($A206-DateToday)+15,ABS(Option-2),0)-Z206)),0),0))</f>
        <v xml:space="preserve"> </v>
      </c>
      <c r="AJ206" s="355" t="str">
        <f t="shared" si="329"/>
        <v xml:space="preserve"> </v>
      </c>
      <c r="AK206" s="356" t="str">
        <f t="shared" si="330"/>
        <v xml:space="preserve"> </v>
      </c>
      <c r="AL206" s="356" t="str">
        <f t="shared" si="331"/>
        <v xml:space="preserve"> </v>
      </c>
      <c r="AM206" s="356" t="str">
        <f t="shared" si="332"/>
        <v xml:space="preserve"> </v>
      </c>
      <c r="AN206" s="356" t="str">
        <f t="shared" si="333"/>
        <v xml:space="preserve"> </v>
      </c>
      <c r="AO206" s="356" t="str">
        <f t="shared" si="334"/>
        <v xml:space="preserve"> </v>
      </c>
      <c r="AP206" s="356" t="str">
        <f t="shared" si="335"/>
        <v xml:space="preserve"> </v>
      </c>
      <c r="AQ206" s="356" t="str">
        <f t="shared" si="336"/>
        <v xml:space="preserve"> </v>
      </c>
      <c r="AR206" s="357" t="str">
        <f t="shared" si="337"/>
        <v xml:space="preserve"> </v>
      </c>
      <c r="AS206" s="364" t="str">
        <f t="shared" si="338"/>
        <v xml:space="preserve"> </v>
      </c>
      <c r="AT206" s="364" t="str">
        <f t="shared" si="339"/>
        <v xml:space="preserve"> </v>
      </c>
      <c r="AU206" s="364" t="str">
        <f t="shared" si="340"/>
        <v xml:space="preserve"> </v>
      </c>
      <c r="AV206" s="364" t="str">
        <f t="shared" si="341"/>
        <v xml:space="preserve"> </v>
      </c>
      <c r="AW206" s="364" t="str">
        <f t="shared" si="342"/>
        <v xml:space="preserve"> </v>
      </c>
      <c r="AX206" s="364" t="str">
        <f t="shared" si="343"/>
        <v xml:space="preserve"> </v>
      </c>
      <c r="AY206" s="364" t="str">
        <f t="shared" si="344"/>
        <v xml:space="preserve"> </v>
      </c>
      <c r="AZ206" s="364" t="str">
        <f t="shared" si="345"/>
        <v xml:space="preserve"> </v>
      </c>
      <c r="BA206" s="365" t="str">
        <f t="shared" si="346"/>
        <v xml:space="preserve"> </v>
      </c>
      <c r="BB206" s="461" t="str">
        <f>IF($A206="N/A"," ",IF(Dayrun&gt;=3,(MAX(0,(_xll.xSPRDOPT(I206,($E206-'Pricing Inputs'!$X241*$D206),$CV206,0,($CN206+IF(Smile=TRUE,VLOOKUP(MAX(-5,$H206-I206),Volsmile,2),0)),$CT206,$CU206,($A206-DateToday)+15,ABS(Option-2),1)*DE206*8))),0))</f>
        <v xml:space="preserve"> </v>
      </c>
      <c r="BC206" s="460" t="str">
        <f>IF($A206="N/A"," ",IF(Dayrun&gt;=6,MAX(0,(_xll.xSPRDOPT(J206,($E206-'Pricing Inputs'!$X241*$D206),$CV206,0,($CN206+IF(Smile=TRUE,VLOOKUP(MAX(-5,$H206-J206),Volsmile,2),0)),$CT206,$CU206,($A206-DateToday)+15,ABS(Option-2),1)*DE206*8)),0))</f>
        <v xml:space="preserve"> </v>
      </c>
      <c r="BD206" s="460" t="str">
        <f>IF($A206="N/A"," ",IF(OR(Dayrun&lt;=2,Dayrun&gt;=9),IF(OffPeakEx=TRUE,MAX(0,(_xll.xSPRDOPT(K206,($E206-'Pricing Inputs'!$X241*$D206),$CV206,0,($CQ206+IF(Smile=TRUE,VLOOKUP(MAX(-5,$H206-K206),Volsmile,2),0)),$CT206,$CU206,($A206-DateToday)+15,ABS(Option-2),1)*DE206*8)),0),0))</f>
        <v xml:space="preserve"> </v>
      </c>
      <c r="BE206" s="460" t="str">
        <f>IF($A206="N/A"," ",IF(OR(Dayrun=1,Dayrun=4,Dayrun=5,Dayrun=7,Dayrun=8,Dayrun=10,Dayrun=11),MAX(0,(_xll.xSPRDOPT(L206,($E206-'Pricing Inputs'!$X241*$D206),$CV206,0,($CQ206+IF(Smile=TRUE,VLOOKUP(MAX(-5,$H206-L206),Volsmile,2),0)),$CT206,$CU206,($A206-DateToday)+15,ABS(Option-2),1)*DF206*8)),0))</f>
        <v xml:space="preserve"> </v>
      </c>
      <c r="BF206" s="460" t="str">
        <f>IF($A206="N/A"," ",IF(OR(Dayrun=1,Dayrun=7,Dayrun=8,Dayrun=10,Dayrun=11),MAX(0,(_xll.xSPRDOPT(M206,($E206-'Pricing Inputs'!$X241*$D206),$CV206,0,($CQ206+IF(Smile=TRUE,VLOOKUP(MAX(-5,$H206-M206),Volsmile,2),0)),$CT206,$CU206,($A206-DateToday)+15,ABS(Option-2),1)*DF206*8)),0))</f>
        <v xml:space="preserve"> </v>
      </c>
      <c r="BG206" s="460" t="str">
        <f>IF($A206="N/A"," ",IF(OR(Dayrun&lt;=2,Dayrun&gt;=10),IF(OffPeakEx=TRUE,MAX(0,(_xll.xSPRDOPT(N206,($E206-'Pricing Inputs'!$X241*$D206),$CV206,0,($CQ206+IF(Smile=TRUE,VLOOKUP(MAX(-5,$H206-N206),Volsmile,2),0)),$CT206,$CU206,($A206-DateToday)+15,ABS(Option-2),1)*DF206*8)),0),0))</f>
        <v xml:space="preserve"> </v>
      </c>
      <c r="BH206" s="460" t="str">
        <f>IF($A206="N/A"," ",IF(OR(Dayrun=1,Dayrun=5,Dayrun=8,Dayrun=11),MAX(0,(_xll.xSPRDOPT(O206,($E206-'Pricing Inputs'!$X241*$D206),$CV206,0,($CQ206+IF(Smile=TRUE,VLOOKUP(MAX(-5,$H206-O206),Volsmile,2),0)),$CT206,$CU206,($A206-DateToday)+15,ABS(Option-2),1)*DG206*8)),0))</f>
        <v xml:space="preserve"> </v>
      </c>
      <c r="BI206" s="460" t="str">
        <f>IF($A206="N/A"," ",IF(OR(Dayrun=1,Dayrun=8,Dayrun=11),MAX(0,(_xll.xSPRDOPT(P206,($E206-'Pricing Inputs'!$X241*$D206),$CV206,0,($CQ206+IF(Smile=TRUE,VLOOKUP(MAX(-5,$H206-P206),Volsmile,2),0)),$CT206,$CU206,($A206-DateToday)+15,ABS(Option-2),1)*DG206*8)),0))</f>
        <v xml:space="preserve"> </v>
      </c>
      <c r="BJ206" s="462" t="str">
        <f>IF($A206="N/A"," ",IF(OR(Dayrun&lt;=2,Dayrun&gt;=11),IF(OffPeakEx=TRUE,MAX(0,(_xll.xSPRDOPT(Q206,($E206-'Pricing Inputs'!$X241*$D206),$CV206,0,($CQ206+IF(Smile=TRUE,VLOOKUP(MAX(-5,$H206-Q206),Volsmile,2),0)),$CT206,$CU206,($A206-DateToday)+15,ABS(Option-2),1)*DG206*8)),0),0))</f>
        <v xml:space="preserve"> </v>
      </c>
      <c r="BK206" s="358" t="str">
        <f t="shared" si="273"/>
        <v xml:space="preserve"> </v>
      </c>
      <c r="BL206" s="359" t="str">
        <f t="shared" si="274"/>
        <v xml:space="preserve"> </v>
      </c>
      <c r="BM206" s="359" t="str">
        <f t="shared" si="275"/>
        <v xml:space="preserve"> </v>
      </c>
      <c r="BN206" s="359" t="str">
        <f t="shared" si="276"/>
        <v xml:space="preserve"> </v>
      </c>
      <c r="BO206" s="359" t="str">
        <f t="shared" si="277"/>
        <v xml:space="preserve"> </v>
      </c>
      <c r="BP206" s="359" t="str">
        <f t="shared" si="278"/>
        <v xml:space="preserve"> </v>
      </c>
      <c r="BQ206" s="359" t="str">
        <f t="shared" si="279"/>
        <v xml:space="preserve"> </v>
      </c>
      <c r="BR206" s="359" t="str">
        <f t="shared" si="280"/>
        <v xml:space="preserve"> </v>
      </c>
      <c r="BS206" s="360" t="str">
        <f t="shared" si="281"/>
        <v xml:space="preserve"> </v>
      </c>
      <c r="BT206" s="361" t="str">
        <f t="shared" si="282"/>
        <v xml:space="preserve"> </v>
      </c>
      <c r="BU206" s="362" t="str">
        <f t="shared" si="283"/>
        <v xml:space="preserve"> </v>
      </c>
      <c r="BV206" s="362" t="str">
        <f t="shared" si="284"/>
        <v xml:space="preserve"> </v>
      </c>
      <c r="BW206" s="362" t="str">
        <f t="shared" si="285"/>
        <v xml:space="preserve"> </v>
      </c>
      <c r="BX206" s="362" t="str">
        <f t="shared" si="286"/>
        <v xml:space="preserve"> </v>
      </c>
      <c r="BY206" s="362" t="str">
        <f t="shared" si="287"/>
        <v xml:space="preserve"> </v>
      </c>
      <c r="BZ206" s="362" t="str">
        <f t="shared" si="288"/>
        <v xml:space="preserve"> </v>
      </c>
      <c r="CA206" s="362" t="str">
        <f t="shared" si="289"/>
        <v xml:space="preserve"> </v>
      </c>
      <c r="CB206" s="363" t="str">
        <f t="shared" si="290"/>
        <v xml:space="preserve"> </v>
      </c>
      <c r="CC206" s="366" t="str">
        <f t="shared" si="291"/>
        <v xml:space="preserve"> </v>
      </c>
      <c r="CD206" s="367" t="str">
        <f t="shared" si="292"/>
        <v xml:space="preserve"> </v>
      </c>
      <c r="CE206" s="367" t="str">
        <f t="shared" si="293"/>
        <v xml:space="preserve"> </v>
      </c>
      <c r="CF206" s="367" t="str">
        <f t="shared" si="294"/>
        <v xml:space="preserve"> </v>
      </c>
      <c r="CG206" s="367" t="str">
        <f t="shared" si="295"/>
        <v xml:space="preserve"> </v>
      </c>
      <c r="CH206" s="367" t="str">
        <f t="shared" si="296"/>
        <v xml:space="preserve"> </v>
      </c>
      <c r="CI206" s="367" t="str">
        <f t="shared" si="297"/>
        <v xml:space="preserve"> </v>
      </c>
      <c r="CJ206" s="367" t="str">
        <f t="shared" si="298"/>
        <v xml:space="preserve"> </v>
      </c>
      <c r="CK206" s="368" t="str">
        <f t="shared" si="299"/>
        <v xml:space="preserve"> </v>
      </c>
      <c r="CL206" s="369" t="str">
        <f t="shared" si="300"/>
        <v xml:space="preserve"> </v>
      </c>
      <c r="CM206" s="370" t="str">
        <f t="shared" si="347"/>
        <v xml:space="preserve"> </v>
      </c>
      <c r="CN206" s="370" t="str">
        <f t="shared" si="348"/>
        <v xml:space="preserve"> </v>
      </c>
      <c r="CO206" s="370" t="str">
        <f t="shared" si="349"/>
        <v xml:space="preserve"> </v>
      </c>
      <c r="CP206" s="370" t="str">
        <f t="shared" si="350"/>
        <v xml:space="preserve"> </v>
      </c>
      <c r="CQ206" s="370" t="str">
        <f t="shared" si="351"/>
        <v xml:space="preserve"> </v>
      </c>
      <c r="CR206" s="370" t="str">
        <f t="shared" si="301"/>
        <v xml:space="preserve"> </v>
      </c>
      <c r="CS206" s="370" t="str">
        <f t="shared" si="302"/>
        <v xml:space="preserve"> </v>
      </c>
      <c r="CT206" s="370" t="str">
        <f t="shared" si="303"/>
        <v xml:space="preserve"> </v>
      </c>
      <c r="CU206" s="370" t="str">
        <f>IF($A206="N/A"," ",IF('Pricing Inputs'!$AR$23=TRUE,Inputs!$S$22,VLOOKUP($A206,CorrelationTable,2,FALSE)))</f>
        <v xml:space="preserve"> </v>
      </c>
      <c r="CV206" s="371" t="str">
        <f>IF($A206="N/A"," ",F206+G206+(D206*('Pricing Inputs'!X241)))</f>
        <v xml:space="preserve"> </v>
      </c>
      <c r="CW206" s="372" t="str">
        <f>IF($A206="N/A"," ",IF(PV=1,0,'Pricing Inputs'!Y241))</f>
        <v xml:space="preserve"> </v>
      </c>
      <c r="CX206" s="373" t="str">
        <f t="shared" si="304"/>
        <v xml:space="preserve"> </v>
      </c>
      <c r="CY206" s="417" t="str">
        <f>IF($A206="N/A"," ",(IF(MONTH(A206)&gt;=4,IF(MONTH(A206)&lt;=10,Inputs!$S$26,Inputs!$S$27),Inputs!$S$27))*$CX206)</f>
        <v xml:space="preserve"> </v>
      </c>
      <c r="CZ206" s="374" t="str">
        <f t="shared" si="352"/>
        <v xml:space="preserve"> </v>
      </c>
      <c r="DA206" s="446" t="str">
        <f t="shared" si="353"/>
        <v xml:space="preserve"> </v>
      </c>
      <c r="DB206" s="375" t="str">
        <f t="shared" si="354"/>
        <v xml:space="preserve"> </v>
      </c>
      <c r="DC206" s="375" t="str">
        <f t="shared" si="355"/>
        <v xml:space="preserve"> </v>
      </c>
      <c r="DD206" s="376" t="str">
        <f t="shared" si="356"/>
        <v xml:space="preserve"> </v>
      </c>
      <c r="DE206" s="377" t="str">
        <f t="shared" si="357"/>
        <v xml:space="preserve"> </v>
      </c>
      <c r="DF206" s="378" t="str">
        <f t="shared" si="358"/>
        <v xml:space="preserve"> </v>
      </c>
      <c r="DG206" s="379" t="str">
        <f t="shared" si="359"/>
        <v xml:space="preserve"> </v>
      </c>
      <c r="DH206" s="380" t="str">
        <f>IF($A206="N/A"," ",IF(Option=1,$D206*Inputs!$S$15*SUM(AS206:BA206),0))</f>
        <v xml:space="preserve"> </v>
      </c>
      <c r="DI206" s="381" t="str">
        <f>IF($A206="N/A"," ",IF(Option=1,$D206*Inputs!$S$16*SUM(AS206:BA206),0))</f>
        <v xml:space="preserve"> </v>
      </c>
      <c r="DJ206" s="463" t="str">
        <f t="shared" si="360"/>
        <v xml:space="preserve"> </v>
      </c>
      <c r="DK206" s="463" t="str">
        <f t="shared" si="361"/>
        <v xml:space="preserve"> </v>
      </c>
      <c r="DL206" s="463" t="str">
        <f t="shared" si="362"/>
        <v xml:space="preserve"> </v>
      </c>
      <c r="DM206" s="463" t="str">
        <f t="shared" si="363"/>
        <v xml:space="preserve"> </v>
      </c>
    </row>
    <row r="207" spans="1:117" x14ac:dyDescent="0.2">
      <c r="A207" s="343" t="str">
        <f>IF(A206="N/A","N/A",IF(EDATE(A206,1)&gt;Inputs!$S$5,"N/A",EDATE(A206,1)))</f>
        <v>N/A</v>
      </c>
      <c r="B207" s="344" t="str">
        <f t="shared" si="305"/>
        <v xml:space="preserve"> </v>
      </c>
      <c r="C207" s="345" t="str">
        <f t="shared" si="306"/>
        <v xml:space="preserve"> </v>
      </c>
      <c r="D207" s="346" t="str">
        <f t="shared" si="307"/>
        <v xml:space="preserve"> </v>
      </c>
      <c r="E207" s="347" t="str">
        <f t="shared" si="308"/>
        <v xml:space="preserve"> </v>
      </c>
      <c r="F207" s="348" t="str">
        <f t="shared" si="309"/>
        <v xml:space="preserve"> </v>
      </c>
      <c r="G207" s="348" t="str">
        <f>IF(A207="N/A"," ",Perstart/VLOOKUP(Dayrun,'Pricing Inputs'!$AQ$4:$AS$14,3)/(CY207/CX207))</f>
        <v xml:space="preserve"> </v>
      </c>
      <c r="H207" s="349" t="str">
        <f t="shared" si="310"/>
        <v xml:space="preserve"> </v>
      </c>
      <c r="I207" s="350" t="str">
        <f t="shared" si="311"/>
        <v xml:space="preserve"> </v>
      </c>
      <c r="J207" s="351" t="str">
        <f t="shared" si="312"/>
        <v xml:space="preserve"> </v>
      </c>
      <c r="K207" s="351" t="str">
        <f t="shared" si="313"/>
        <v xml:space="preserve"> </v>
      </c>
      <c r="L207" s="351" t="str">
        <f t="shared" si="314"/>
        <v xml:space="preserve"> </v>
      </c>
      <c r="M207" s="351" t="str">
        <f t="shared" si="315"/>
        <v xml:space="preserve"> </v>
      </c>
      <c r="N207" s="351" t="str">
        <f t="shared" si="316"/>
        <v xml:space="preserve"> </v>
      </c>
      <c r="O207" s="351" t="str">
        <f t="shared" si="317"/>
        <v xml:space="preserve"> </v>
      </c>
      <c r="P207" s="351" t="str">
        <f t="shared" si="318"/>
        <v xml:space="preserve"> </v>
      </c>
      <c r="Q207" s="352" t="str">
        <f t="shared" si="319"/>
        <v xml:space="preserve"> </v>
      </c>
      <c r="R207" s="353" t="str">
        <f t="shared" si="320"/>
        <v xml:space="preserve"> </v>
      </c>
      <c r="S207" s="347" t="str">
        <f t="shared" si="321"/>
        <v xml:space="preserve"> </v>
      </c>
      <c r="T207" s="347" t="str">
        <f t="shared" si="322"/>
        <v xml:space="preserve"> </v>
      </c>
      <c r="U207" s="347" t="str">
        <f t="shared" si="323"/>
        <v xml:space="preserve"> </v>
      </c>
      <c r="V207" s="347" t="str">
        <f t="shared" si="324"/>
        <v xml:space="preserve"> </v>
      </c>
      <c r="W207" s="347" t="str">
        <f t="shared" si="325"/>
        <v xml:space="preserve"> </v>
      </c>
      <c r="X207" s="347" t="str">
        <f t="shared" si="326"/>
        <v xml:space="preserve"> </v>
      </c>
      <c r="Y207" s="347" t="str">
        <f t="shared" si="327"/>
        <v xml:space="preserve"> </v>
      </c>
      <c r="Z207" s="354" t="str">
        <f t="shared" si="328"/>
        <v xml:space="preserve"> </v>
      </c>
      <c r="AA207" s="350" t="str">
        <f>IF($A207="N/A"," ",IF(Dayrun&gt;=3,(MAX(0,(_xll.xSPRDOPT(I207,($E207-'Pricing Inputs'!$X242*$D207),$CV207,0,($CN207+IF(Smile=TRUE,VLOOKUP(MAX(-5,$H207-I207),Volsmile,2),0)),$CT207,$CU207,($A207-DateToday)+15,ABS(Option-2),0)-R207))),0))</f>
        <v xml:space="preserve"> </v>
      </c>
      <c r="AB207" s="351" t="str">
        <f>IF($A207="N/A"," ",IF(Dayrun&gt;=6,MAX(0,(_xll.xSPRDOPT(J207,($E207-'Pricing Inputs'!$X242*$D207),$CV207,0,($CN207+IF(Smile=TRUE,VLOOKUP(MAX(-5,$H207-J207),Volsmile,2),0)),$CT207,$CU207,($A207-DateToday)+15,ABS(Option-2),0)-S207)),0))</f>
        <v xml:space="preserve"> </v>
      </c>
      <c r="AC207" s="351" t="str">
        <f>IF($A207="N/A"," ",IF(OR(Dayrun&lt;=2,Dayrun&gt;=9),IF(OffPeakEx=TRUE,MAX(0,(_xll.xSPRDOPT(K207,($E207-'Pricing Inputs'!$X242*$D207),$CV207,0,($CQ207+IF(Smile=TRUE,VLOOKUP(MAX(-5,$H207-K207),Volsmile,2),0)),$CT207,$CU207,($A207-DateToday)+15,ABS(Option-2),0)-T207)),0),0))</f>
        <v xml:space="preserve"> </v>
      </c>
      <c r="AD207" s="351" t="str">
        <f>IF($A207="N/A"," ",IF(OR(Dayrun=1,Dayrun=4,Dayrun=5,Dayrun=7,Dayrun=8,Dayrun=10,Dayrun=11),MAX(0,(_xll.xSPRDOPT(L207,($E207-'Pricing Inputs'!$X242*$D207),$CV207,0,($CQ207+IF(Smile=TRUE,VLOOKUP(MAX(-5,$H207-L207),Volsmile,2),0)),$CT207,$CU207,($A207-DateToday)+15,ABS(Option-2),0)-U207)),0))</f>
        <v xml:space="preserve"> </v>
      </c>
      <c r="AE207" s="351" t="str">
        <f>IF($A207="N/A"," ",IF(OR(Dayrun=1,Dayrun=7,Dayrun=8,Dayrun=10,Dayrun=11),MAX(0,(_xll.xSPRDOPT(M207,($E207-'Pricing Inputs'!$X242*$D207),$CV207,0,($CQ207+IF(Smile=TRUE,VLOOKUP(MAX(-5,$H207-M207),Volsmile,2),0)),$CT207,$CU207,($A207-DateToday)+15,ABS(Option-2),0)-V207)),0))</f>
        <v xml:space="preserve"> </v>
      </c>
      <c r="AF207" s="351" t="str">
        <f>IF($A207="N/A"," ",IF(OR(Dayrun&lt;=2,Dayrun&gt;=10),IF(OffPeakEx=TRUE,MAX(0,(_xll.xSPRDOPT(N207,($E207-'Pricing Inputs'!$X242*$D207),$CV207,0,($CQ207+IF(Smile=TRUE,VLOOKUP(MAX(-5,$H207-N207),Volsmile,2),0)),$CT207,$CU207,($A207-DateToday)+15,ABS(Option-2),0)-W207)),0),0))</f>
        <v xml:space="preserve"> </v>
      </c>
      <c r="AG207" s="351" t="str">
        <f>IF($A207="N/A"," ",IF(OR(Dayrun=1,Dayrun=5,Dayrun=8,Dayrun=11),MAX(0,(_xll.xSPRDOPT(O207,($E207-'Pricing Inputs'!$X242*$D207),$CV207,0,($CQ207+IF(Smile=TRUE,VLOOKUP(MAX(-5,$H207-O207),Volsmile,2),0)),$CT207,$CU207,($A207-DateToday)+15,ABS(Option-2),0)-X207)),0))</f>
        <v xml:space="preserve"> </v>
      </c>
      <c r="AH207" s="351" t="str">
        <f>IF($A207="N/A"," ",IF(OR(Dayrun=1,Dayrun=8,Dayrun=11),MAX(0,(_xll.xSPRDOPT(P207,($E207-'Pricing Inputs'!$X242*$D207),$CV207,0,($CQ207+IF(Smile=TRUE,VLOOKUP(MAX(-5,$H207-P207),Volsmile,2),0)),$CT207,$CU207,($A207-DateToday)+15,ABS(Option-2),0)-Y207)),0))</f>
        <v xml:space="preserve"> </v>
      </c>
      <c r="AI207" s="351" t="str">
        <f>IF($A207="N/A"," ",IF(OR(Dayrun&lt;=2,Dayrun&gt;=11),IF(OffPeakEx=TRUE,MAX(0,(_xll.xSPRDOPT(Q207,($E207-'Pricing Inputs'!$X242*$D207),$CV207,0,($CQ207+IF(Smile=TRUE,VLOOKUP(MAX(-5,$H207-Q207),Volsmile,2),0)),$CT207,$CU207,($A207-DateToday)+15,ABS(Option-2),0)-Z207)),0),0))</f>
        <v xml:space="preserve"> </v>
      </c>
      <c r="AJ207" s="355" t="str">
        <f t="shared" si="329"/>
        <v xml:space="preserve"> </v>
      </c>
      <c r="AK207" s="356" t="str">
        <f t="shared" si="330"/>
        <v xml:space="preserve"> </v>
      </c>
      <c r="AL207" s="356" t="str">
        <f t="shared" si="331"/>
        <v xml:space="preserve"> </v>
      </c>
      <c r="AM207" s="356" t="str">
        <f t="shared" si="332"/>
        <v xml:space="preserve"> </v>
      </c>
      <c r="AN207" s="356" t="str">
        <f t="shared" si="333"/>
        <v xml:space="preserve"> </v>
      </c>
      <c r="AO207" s="356" t="str">
        <f t="shared" si="334"/>
        <v xml:space="preserve"> </v>
      </c>
      <c r="AP207" s="356" t="str">
        <f t="shared" si="335"/>
        <v xml:space="preserve"> </v>
      </c>
      <c r="AQ207" s="356" t="str">
        <f t="shared" si="336"/>
        <v xml:space="preserve"> </v>
      </c>
      <c r="AR207" s="357" t="str">
        <f t="shared" si="337"/>
        <v xml:space="preserve"> </v>
      </c>
      <c r="AS207" s="364" t="str">
        <f t="shared" si="338"/>
        <v xml:space="preserve"> </v>
      </c>
      <c r="AT207" s="364" t="str">
        <f t="shared" si="339"/>
        <v xml:space="preserve"> </v>
      </c>
      <c r="AU207" s="364" t="str">
        <f t="shared" si="340"/>
        <v xml:space="preserve"> </v>
      </c>
      <c r="AV207" s="364" t="str">
        <f t="shared" si="341"/>
        <v xml:space="preserve"> </v>
      </c>
      <c r="AW207" s="364" t="str">
        <f t="shared" si="342"/>
        <v xml:space="preserve"> </v>
      </c>
      <c r="AX207" s="364" t="str">
        <f t="shared" si="343"/>
        <v xml:space="preserve"> </v>
      </c>
      <c r="AY207" s="364" t="str">
        <f t="shared" si="344"/>
        <v xml:space="preserve"> </v>
      </c>
      <c r="AZ207" s="364" t="str">
        <f t="shared" si="345"/>
        <v xml:space="preserve"> </v>
      </c>
      <c r="BA207" s="365" t="str">
        <f t="shared" si="346"/>
        <v xml:space="preserve"> </v>
      </c>
      <c r="BB207" s="461" t="str">
        <f>IF($A207="N/A"," ",IF(Dayrun&gt;=3,(MAX(0,(_xll.xSPRDOPT(I207,($E207-'Pricing Inputs'!$X242*$D207),$CV207,0,($CN207+IF(Smile=TRUE,VLOOKUP(MAX(-5,$H207-I207),Volsmile,2),0)),$CT207,$CU207,($A207-DateToday)+15,ABS(Option-2),1)*DE207*8))),0))</f>
        <v xml:space="preserve"> </v>
      </c>
      <c r="BC207" s="460" t="str">
        <f>IF($A207="N/A"," ",IF(Dayrun&gt;=6,MAX(0,(_xll.xSPRDOPT(J207,($E207-'Pricing Inputs'!$X242*$D207),$CV207,0,($CN207+IF(Smile=TRUE,VLOOKUP(MAX(-5,$H207-J207),Volsmile,2),0)),$CT207,$CU207,($A207-DateToday)+15,ABS(Option-2),1)*DE207*8)),0))</f>
        <v xml:space="preserve"> </v>
      </c>
      <c r="BD207" s="460" t="str">
        <f>IF($A207="N/A"," ",IF(OR(Dayrun&lt;=2,Dayrun&gt;=9),IF(OffPeakEx=TRUE,MAX(0,(_xll.xSPRDOPT(K207,($E207-'Pricing Inputs'!$X242*$D207),$CV207,0,($CQ207+IF(Smile=TRUE,VLOOKUP(MAX(-5,$H207-K207),Volsmile,2),0)),$CT207,$CU207,($A207-DateToday)+15,ABS(Option-2),1)*DE207*8)),0),0))</f>
        <v xml:space="preserve"> </v>
      </c>
      <c r="BE207" s="460" t="str">
        <f>IF($A207="N/A"," ",IF(OR(Dayrun=1,Dayrun=4,Dayrun=5,Dayrun=7,Dayrun=8,Dayrun=10,Dayrun=11),MAX(0,(_xll.xSPRDOPT(L207,($E207-'Pricing Inputs'!$X242*$D207),$CV207,0,($CQ207+IF(Smile=TRUE,VLOOKUP(MAX(-5,$H207-L207),Volsmile,2),0)),$CT207,$CU207,($A207-DateToday)+15,ABS(Option-2),1)*DF207*8)),0))</f>
        <v xml:space="preserve"> </v>
      </c>
      <c r="BF207" s="460" t="str">
        <f>IF($A207="N/A"," ",IF(OR(Dayrun=1,Dayrun=7,Dayrun=8,Dayrun=10,Dayrun=11),MAX(0,(_xll.xSPRDOPT(M207,($E207-'Pricing Inputs'!$X242*$D207),$CV207,0,($CQ207+IF(Smile=TRUE,VLOOKUP(MAX(-5,$H207-M207),Volsmile,2),0)),$CT207,$CU207,($A207-DateToday)+15,ABS(Option-2),1)*DF207*8)),0))</f>
        <v xml:space="preserve"> </v>
      </c>
      <c r="BG207" s="460" t="str">
        <f>IF($A207="N/A"," ",IF(OR(Dayrun&lt;=2,Dayrun&gt;=10),IF(OffPeakEx=TRUE,MAX(0,(_xll.xSPRDOPT(N207,($E207-'Pricing Inputs'!$X242*$D207),$CV207,0,($CQ207+IF(Smile=TRUE,VLOOKUP(MAX(-5,$H207-N207),Volsmile,2),0)),$CT207,$CU207,($A207-DateToday)+15,ABS(Option-2),1)*DF207*8)),0),0))</f>
        <v xml:space="preserve"> </v>
      </c>
      <c r="BH207" s="460" t="str">
        <f>IF($A207="N/A"," ",IF(OR(Dayrun=1,Dayrun=5,Dayrun=8,Dayrun=11),MAX(0,(_xll.xSPRDOPT(O207,($E207-'Pricing Inputs'!$X242*$D207),$CV207,0,($CQ207+IF(Smile=TRUE,VLOOKUP(MAX(-5,$H207-O207),Volsmile,2),0)),$CT207,$CU207,($A207-DateToday)+15,ABS(Option-2),1)*DG207*8)),0))</f>
        <v xml:space="preserve"> </v>
      </c>
      <c r="BI207" s="460" t="str">
        <f>IF($A207="N/A"," ",IF(OR(Dayrun=1,Dayrun=8,Dayrun=11),MAX(0,(_xll.xSPRDOPT(P207,($E207-'Pricing Inputs'!$X242*$D207),$CV207,0,($CQ207+IF(Smile=TRUE,VLOOKUP(MAX(-5,$H207-P207),Volsmile,2),0)),$CT207,$CU207,($A207-DateToday)+15,ABS(Option-2),1)*DG207*8)),0))</f>
        <v xml:space="preserve"> </v>
      </c>
      <c r="BJ207" s="462" t="str">
        <f>IF($A207="N/A"," ",IF(OR(Dayrun&lt;=2,Dayrun&gt;=11),IF(OffPeakEx=TRUE,MAX(0,(_xll.xSPRDOPT(Q207,($E207-'Pricing Inputs'!$X242*$D207),$CV207,0,($CQ207+IF(Smile=TRUE,VLOOKUP(MAX(-5,$H207-Q207),Volsmile,2),0)),$CT207,$CU207,($A207-DateToday)+15,ABS(Option-2),1)*DG207*8)),0),0))</f>
        <v xml:space="preserve"> </v>
      </c>
      <c r="BK207" s="358" t="str">
        <f t="shared" si="273"/>
        <v xml:space="preserve"> </v>
      </c>
      <c r="BL207" s="359" t="str">
        <f t="shared" si="274"/>
        <v xml:space="preserve"> </v>
      </c>
      <c r="BM207" s="359" t="str">
        <f t="shared" si="275"/>
        <v xml:space="preserve"> </v>
      </c>
      <c r="BN207" s="359" t="str">
        <f t="shared" si="276"/>
        <v xml:space="preserve"> </v>
      </c>
      <c r="BO207" s="359" t="str">
        <f t="shared" si="277"/>
        <v xml:space="preserve"> </v>
      </c>
      <c r="BP207" s="359" t="str">
        <f t="shared" si="278"/>
        <v xml:space="preserve"> </v>
      </c>
      <c r="BQ207" s="359" t="str">
        <f t="shared" si="279"/>
        <v xml:space="preserve"> </v>
      </c>
      <c r="BR207" s="359" t="str">
        <f t="shared" si="280"/>
        <v xml:space="preserve"> </v>
      </c>
      <c r="BS207" s="360" t="str">
        <f t="shared" si="281"/>
        <v xml:space="preserve"> </v>
      </c>
      <c r="BT207" s="361" t="str">
        <f t="shared" si="282"/>
        <v xml:space="preserve"> </v>
      </c>
      <c r="BU207" s="362" t="str">
        <f t="shared" si="283"/>
        <v xml:space="preserve"> </v>
      </c>
      <c r="BV207" s="362" t="str">
        <f t="shared" si="284"/>
        <v xml:space="preserve"> </v>
      </c>
      <c r="BW207" s="362" t="str">
        <f t="shared" si="285"/>
        <v xml:space="preserve"> </v>
      </c>
      <c r="BX207" s="362" t="str">
        <f t="shared" si="286"/>
        <v xml:space="preserve"> </v>
      </c>
      <c r="BY207" s="362" t="str">
        <f t="shared" si="287"/>
        <v xml:space="preserve"> </v>
      </c>
      <c r="BZ207" s="362" t="str">
        <f t="shared" si="288"/>
        <v xml:space="preserve"> </v>
      </c>
      <c r="CA207" s="362" t="str">
        <f t="shared" si="289"/>
        <v xml:space="preserve"> </v>
      </c>
      <c r="CB207" s="363" t="str">
        <f t="shared" si="290"/>
        <v xml:space="preserve"> </v>
      </c>
      <c r="CC207" s="366" t="str">
        <f t="shared" si="291"/>
        <v xml:space="preserve"> </v>
      </c>
      <c r="CD207" s="367" t="str">
        <f t="shared" si="292"/>
        <v xml:space="preserve"> </v>
      </c>
      <c r="CE207" s="367" t="str">
        <f t="shared" si="293"/>
        <v xml:space="preserve"> </v>
      </c>
      <c r="CF207" s="367" t="str">
        <f t="shared" si="294"/>
        <v xml:space="preserve"> </v>
      </c>
      <c r="CG207" s="367" t="str">
        <f t="shared" si="295"/>
        <v xml:space="preserve"> </v>
      </c>
      <c r="CH207" s="367" t="str">
        <f t="shared" si="296"/>
        <v xml:space="preserve"> </v>
      </c>
      <c r="CI207" s="367" t="str">
        <f t="shared" si="297"/>
        <v xml:space="preserve"> </v>
      </c>
      <c r="CJ207" s="367" t="str">
        <f t="shared" si="298"/>
        <v xml:space="preserve"> </v>
      </c>
      <c r="CK207" s="368" t="str">
        <f t="shared" si="299"/>
        <v xml:space="preserve"> </v>
      </c>
      <c r="CL207" s="369" t="str">
        <f t="shared" si="300"/>
        <v xml:space="preserve"> </v>
      </c>
      <c r="CM207" s="370" t="str">
        <f t="shared" si="347"/>
        <v xml:space="preserve"> </v>
      </c>
      <c r="CN207" s="370" t="str">
        <f t="shared" si="348"/>
        <v xml:space="preserve"> </v>
      </c>
      <c r="CO207" s="370" t="str">
        <f t="shared" si="349"/>
        <v xml:space="preserve"> </v>
      </c>
      <c r="CP207" s="370" t="str">
        <f t="shared" si="350"/>
        <v xml:space="preserve"> </v>
      </c>
      <c r="CQ207" s="370" t="str">
        <f t="shared" si="351"/>
        <v xml:space="preserve"> </v>
      </c>
      <c r="CR207" s="370" t="str">
        <f t="shared" si="301"/>
        <v xml:space="preserve"> </v>
      </c>
      <c r="CS207" s="370" t="str">
        <f t="shared" si="302"/>
        <v xml:space="preserve"> </v>
      </c>
      <c r="CT207" s="370" t="str">
        <f t="shared" si="303"/>
        <v xml:space="preserve"> </v>
      </c>
      <c r="CU207" s="370" t="str">
        <f>IF($A207="N/A"," ",IF('Pricing Inputs'!$AR$23=TRUE,Inputs!$S$22,VLOOKUP($A207,CorrelationTable,2,FALSE)))</f>
        <v xml:space="preserve"> </v>
      </c>
      <c r="CV207" s="371" t="str">
        <f>IF($A207="N/A"," ",F207+G207+(D207*('Pricing Inputs'!X242)))</f>
        <v xml:space="preserve"> </v>
      </c>
      <c r="CW207" s="372" t="str">
        <f>IF($A207="N/A"," ",IF(PV=1,0,'Pricing Inputs'!Y242))</f>
        <v xml:space="preserve"> </v>
      </c>
      <c r="CX207" s="373" t="str">
        <f t="shared" si="304"/>
        <v xml:space="preserve"> </v>
      </c>
      <c r="CY207" s="417" t="str">
        <f>IF($A207="N/A"," ",(IF(MONTH(A207)&gt;=4,IF(MONTH(A207)&lt;=10,Inputs!$S$26,Inputs!$S$27),Inputs!$S$27))*$CX207)</f>
        <v xml:space="preserve"> </v>
      </c>
      <c r="CZ207" s="374" t="str">
        <f t="shared" si="352"/>
        <v xml:space="preserve"> </v>
      </c>
      <c r="DA207" s="446" t="str">
        <f t="shared" si="353"/>
        <v xml:space="preserve"> </v>
      </c>
      <c r="DB207" s="375" t="str">
        <f t="shared" si="354"/>
        <v xml:space="preserve"> </v>
      </c>
      <c r="DC207" s="375" t="str">
        <f t="shared" si="355"/>
        <v xml:space="preserve"> </v>
      </c>
      <c r="DD207" s="376" t="str">
        <f t="shared" si="356"/>
        <v xml:space="preserve"> </v>
      </c>
      <c r="DE207" s="377" t="str">
        <f t="shared" si="357"/>
        <v xml:space="preserve"> </v>
      </c>
      <c r="DF207" s="378" t="str">
        <f t="shared" si="358"/>
        <v xml:space="preserve"> </v>
      </c>
      <c r="DG207" s="379" t="str">
        <f t="shared" si="359"/>
        <v xml:space="preserve"> </v>
      </c>
      <c r="DH207" s="380" t="str">
        <f>IF($A207="N/A"," ",IF(Option=1,$D207*Inputs!$S$15*SUM(AS207:BA207),0))</f>
        <v xml:space="preserve"> </v>
      </c>
      <c r="DI207" s="381" t="str">
        <f>IF($A207="N/A"," ",IF(Option=1,$D207*Inputs!$S$16*SUM(AS207:BA207),0))</f>
        <v xml:space="preserve"> </v>
      </c>
      <c r="DJ207" s="463" t="str">
        <f t="shared" si="360"/>
        <v xml:space="preserve"> </v>
      </c>
      <c r="DK207" s="463" t="str">
        <f t="shared" si="361"/>
        <v xml:space="preserve"> </v>
      </c>
      <c r="DL207" s="463" t="str">
        <f t="shared" si="362"/>
        <v xml:space="preserve"> </v>
      </c>
      <c r="DM207" s="463" t="str">
        <f t="shared" si="363"/>
        <v xml:space="preserve"> </v>
      </c>
    </row>
    <row r="208" spans="1:117" x14ac:dyDescent="0.2">
      <c r="A208" s="343" t="str">
        <f>IF(A207="N/A","N/A",IF(EDATE(A207,1)&gt;Inputs!$S$5,"N/A",EDATE(A207,1)))</f>
        <v>N/A</v>
      </c>
      <c r="B208" s="344" t="str">
        <f t="shared" si="305"/>
        <v xml:space="preserve"> </v>
      </c>
      <c r="C208" s="345" t="str">
        <f t="shared" si="306"/>
        <v xml:space="preserve"> </v>
      </c>
      <c r="D208" s="346" t="str">
        <f t="shared" si="307"/>
        <v xml:space="preserve"> </v>
      </c>
      <c r="E208" s="347" t="str">
        <f t="shared" si="308"/>
        <v xml:space="preserve"> </v>
      </c>
      <c r="F208" s="348" t="str">
        <f t="shared" si="309"/>
        <v xml:space="preserve"> </v>
      </c>
      <c r="G208" s="348" t="str">
        <f>IF(A208="N/A"," ",Perstart/VLOOKUP(Dayrun,'Pricing Inputs'!$AQ$4:$AS$14,3)/(CY208/CX208))</f>
        <v xml:space="preserve"> </v>
      </c>
      <c r="H208" s="349" t="str">
        <f t="shared" si="310"/>
        <v xml:space="preserve"> </v>
      </c>
      <c r="I208" s="350" t="str">
        <f t="shared" si="311"/>
        <v xml:space="preserve"> </v>
      </c>
      <c r="J208" s="351" t="str">
        <f t="shared" si="312"/>
        <v xml:space="preserve"> </v>
      </c>
      <c r="K208" s="351" t="str">
        <f t="shared" si="313"/>
        <v xml:space="preserve"> </v>
      </c>
      <c r="L208" s="351" t="str">
        <f t="shared" si="314"/>
        <v xml:space="preserve"> </v>
      </c>
      <c r="M208" s="351" t="str">
        <f t="shared" si="315"/>
        <v xml:space="preserve"> </v>
      </c>
      <c r="N208" s="351" t="str">
        <f t="shared" si="316"/>
        <v xml:space="preserve"> </v>
      </c>
      <c r="O208" s="351" t="str">
        <f t="shared" si="317"/>
        <v xml:space="preserve"> </v>
      </c>
      <c r="P208" s="351" t="str">
        <f t="shared" si="318"/>
        <v xml:space="preserve"> </v>
      </c>
      <c r="Q208" s="352" t="str">
        <f t="shared" si="319"/>
        <v xml:space="preserve"> </v>
      </c>
      <c r="R208" s="353" t="str">
        <f t="shared" si="320"/>
        <v xml:space="preserve"> </v>
      </c>
      <c r="S208" s="347" t="str">
        <f t="shared" si="321"/>
        <v xml:space="preserve"> </v>
      </c>
      <c r="T208" s="347" t="str">
        <f t="shared" si="322"/>
        <v xml:space="preserve"> </v>
      </c>
      <c r="U208" s="347" t="str">
        <f t="shared" si="323"/>
        <v xml:space="preserve"> </v>
      </c>
      <c r="V208" s="347" t="str">
        <f t="shared" si="324"/>
        <v xml:space="preserve"> </v>
      </c>
      <c r="W208" s="347" t="str">
        <f t="shared" si="325"/>
        <v xml:space="preserve"> </v>
      </c>
      <c r="X208" s="347" t="str">
        <f t="shared" si="326"/>
        <v xml:space="preserve"> </v>
      </c>
      <c r="Y208" s="347" t="str">
        <f t="shared" si="327"/>
        <v xml:space="preserve"> </v>
      </c>
      <c r="Z208" s="354" t="str">
        <f t="shared" si="328"/>
        <v xml:space="preserve"> </v>
      </c>
      <c r="AA208" s="350" t="str">
        <f>IF($A208="N/A"," ",IF(Dayrun&gt;=3,(MAX(0,(_xll.xSPRDOPT(I208,($E208-'Pricing Inputs'!$X243*$D208),$CV208,0,($CN208+IF(Smile=TRUE,VLOOKUP(MAX(-5,$H208-I208),Volsmile,2),0)),$CT208,$CU208,($A208-DateToday)+15,ABS(Option-2),0)-R208))),0))</f>
        <v xml:space="preserve"> </v>
      </c>
      <c r="AB208" s="351" t="str">
        <f>IF($A208="N/A"," ",IF(Dayrun&gt;=6,MAX(0,(_xll.xSPRDOPT(J208,($E208-'Pricing Inputs'!$X243*$D208),$CV208,0,($CN208+IF(Smile=TRUE,VLOOKUP(MAX(-5,$H208-J208),Volsmile,2),0)),$CT208,$CU208,($A208-DateToday)+15,ABS(Option-2),0)-S208)),0))</f>
        <v xml:space="preserve"> </v>
      </c>
      <c r="AC208" s="351" t="str">
        <f>IF($A208="N/A"," ",IF(OR(Dayrun&lt;=2,Dayrun&gt;=9),IF(OffPeakEx=TRUE,MAX(0,(_xll.xSPRDOPT(K208,($E208-'Pricing Inputs'!$X243*$D208),$CV208,0,($CQ208+IF(Smile=TRUE,VLOOKUP(MAX(-5,$H208-K208),Volsmile,2),0)),$CT208,$CU208,($A208-DateToday)+15,ABS(Option-2),0)-T208)),0),0))</f>
        <v xml:space="preserve"> </v>
      </c>
      <c r="AD208" s="351" t="str">
        <f>IF($A208="N/A"," ",IF(OR(Dayrun=1,Dayrun=4,Dayrun=5,Dayrun=7,Dayrun=8,Dayrun=10,Dayrun=11),MAX(0,(_xll.xSPRDOPT(L208,($E208-'Pricing Inputs'!$X243*$D208),$CV208,0,($CQ208+IF(Smile=TRUE,VLOOKUP(MAX(-5,$H208-L208),Volsmile,2),0)),$CT208,$CU208,($A208-DateToday)+15,ABS(Option-2),0)-U208)),0))</f>
        <v xml:space="preserve"> </v>
      </c>
      <c r="AE208" s="351" t="str">
        <f>IF($A208="N/A"," ",IF(OR(Dayrun=1,Dayrun=7,Dayrun=8,Dayrun=10,Dayrun=11),MAX(0,(_xll.xSPRDOPT(M208,($E208-'Pricing Inputs'!$X243*$D208),$CV208,0,($CQ208+IF(Smile=TRUE,VLOOKUP(MAX(-5,$H208-M208),Volsmile,2),0)),$CT208,$CU208,($A208-DateToday)+15,ABS(Option-2),0)-V208)),0))</f>
        <v xml:space="preserve"> </v>
      </c>
      <c r="AF208" s="351" t="str">
        <f>IF($A208="N/A"," ",IF(OR(Dayrun&lt;=2,Dayrun&gt;=10),IF(OffPeakEx=TRUE,MAX(0,(_xll.xSPRDOPT(N208,($E208-'Pricing Inputs'!$X243*$D208),$CV208,0,($CQ208+IF(Smile=TRUE,VLOOKUP(MAX(-5,$H208-N208),Volsmile,2),0)),$CT208,$CU208,($A208-DateToday)+15,ABS(Option-2),0)-W208)),0),0))</f>
        <v xml:space="preserve"> </v>
      </c>
      <c r="AG208" s="351" t="str">
        <f>IF($A208="N/A"," ",IF(OR(Dayrun=1,Dayrun=5,Dayrun=8,Dayrun=11),MAX(0,(_xll.xSPRDOPT(O208,($E208-'Pricing Inputs'!$X243*$D208),$CV208,0,($CQ208+IF(Smile=TRUE,VLOOKUP(MAX(-5,$H208-O208),Volsmile,2),0)),$CT208,$CU208,($A208-DateToday)+15,ABS(Option-2),0)-X208)),0))</f>
        <v xml:space="preserve"> </v>
      </c>
      <c r="AH208" s="351" t="str">
        <f>IF($A208="N/A"," ",IF(OR(Dayrun=1,Dayrun=8,Dayrun=11),MAX(0,(_xll.xSPRDOPT(P208,($E208-'Pricing Inputs'!$X243*$D208),$CV208,0,($CQ208+IF(Smile=TRUE,VLOOKUP(MAX(-5,$H208-P208),Volsmile,2),0)),$CT208,$CU208,($A208-DateToday)+15,ABS(Option-2),0)-Y208)),0))</f>
        <v xml:space="preserve"> </v>
      </c>
      <c r="AI208" s="351" t="str">
        <f>IF($A208="N/A"," ",IF(OR(Dayrun&lt;=2,Dayrun&gt;=11),IF(OffPeakEx=TRUE,MAX(0,(_xll.xSPRDOPT(Q208,($E208-'Pricing Inputs'!$X243*$D208),$CV208,0,($CQ208+IF(Smile=TRUE,VLOOKUP(MAX(-5,$H208-Q208),Volsmile,2),0)),$CT208,$CU208,($A208-DateToday)+15,ABS(Option-2),0)-Z208)),0),0))</f>
        <v xml:space="preserve"> </v>
      </c>
      <c r="AJ208" s="355" t="str">
        <f t="shared" si="329"/>
        <v xml:space="preserve"> </v>
      </c>
      <c r="AK208" s="356" t="str">
        <f t="shared" si="330"/>
        <v xml:space="preserve"> </v>
      </c>
      <c r="AL208" s="356" t="str">
        <f t="shared" si="331"/>
        <v xml:space="preserve"> </v>
      </c>
      <c r="AM208" s="356" t="str">
        <f t="shared" si="332"/>
        <v xml:space="preserve"> </v>
      </c>
      <c r="AN208" s="356" t="str">
        <f t="shared" si="333"/>
        <v xml:space="preserve"> </v>
      </c>
      <c r="AO208" s="356" t="str">
        <f t="shared" si="334"/>
        <v xml:space="preserve"> </v>
      </c>
      <c r="AP208" s="356" t="str">
        <f t="shared" si="335"/>
        <v xml:space="preserve"> </v>
      </c>
      <c r="AQ208" s="356" t="str">
        <f t="shared" si="336"/>
        <v xml:space="preserve"> </v>
      </c>
      <c r="AR208" s="357" t="str">
        <f t="shared" si="337"/>
        <v xml:space="preserve"> </v>
      </c>
      <c r="AS208" s="364" t="str">
        <f t="shared" si="338"/>
        <v xml:space="preserve"> </v>
      </c>
      <c r="AT208" s="364" t="str">
        <f t="shared" si="339"/>
        <v xml:space="preserve"> </v>
      </c>
      <c r="AU208" s="364" t="str">
        <f t="shared" si="340"/>
        <v xml:space="preserve"> </v>
      </c>
      <c r="AV208" s="364" t="str">
        <f t="shared" si="341"/>
        <v xml:space="preserve"> </v>
      </c>
      <c r="AW208" s="364" t="str">
        <f t="shared" si="342"/>
        <v xml:space="preserve"> </v>
      </c>
      <c r="AX208" s="364" t="str">
        <f t="shared" si="343"/>
        <v xml:space="preserve"> </v>
      </c>
      <c r="AY208" s="364" t="str">
        <f t="shared" si="344"/>
        <v xml:space="preserve"> </v>
      </c>
      <c r="AZ208" s="364" t="str">
        <f t="shared" si="345"/>
        <v xml:space="preserve"> </v>
      </c>
      <c r="BA208" s="365" t="str">
        <f t="shared" si="346"/>
        <v xml:space="preserve"> </v>
      </c>
      <c r="BB208" s="461" t="str">
        <f>IF($A208="N/A"," ",IF(Dayrun&gt;=3,(MAX(0,(_xll.xSPRDOPT(I208,($E208-'Pricing Inputs'!$X243*$D208),$CV208,0,($CN208+IF(Smile=TRUE,VLOOKUP(MAX(-5,$H208-I208),Volsmile,2),0)),$CT208,$CU208,($A208-DateToday)+15,ABS(Option-2),1)*DE208*8))),0))</f>
        <v xml:space="preserve"> </v>
      </c>
      <c r="BC208" s="460" t="str">
        <f>IF($A208="N/A"," ",IF(Dayrun&gt;=6,MAX(0,(_xll.xSPRDOPT(J208,($E208-'Pricing Inputs'!$X243*$D208),$CV208,0,($CN208+IF(Smile=TRUE,VLOOKUP(MAX(-5,$H208-J208),Volsmile,2),0)),$CT208,$CU208,($A208-DateToday)+15,ABS(Option-2),1)*DE208*8)),0))</f>
        <v xml:space="preserve"> </v>
      </c>
      <c r="BD208" s="460" t="str">
        <f>IF($A208="N/A"," ",IF(OR(Dayrun&lt;=2,Dayrun&gt;=9),IF(OffPeakEx=TRUE,MAX(0,(_xll.xSPRDOPT(K208,($E208-'Pricing Inputs'!$X243*$D208),$CV208,0,($CQ208+IF(Smile=TRUE,VLOOKUP(MAX(-5,$H208-K208),Volsmile,2),0)),$CT208,$CU208,($A208-DateToday)+15,ABS(Option-2),1)*DE208*8)),0),0))</f>
        <v xml:space="preserve"> </v>
      </c>
      <c r="BE208" s="460" t="str">
        <f>IF($A208="N/A"," ",IF(OR(Dayrun=1,Dayrun=4,Dayrun=5,Dayrun=7,Dayrun=8,Dayrun=10,Dayrun=11),MAX(0,(_xll.xSPRDOPT(L208,($E208-'Pricing Inputs'!$X243*$D208),$CV208,0,($CQ208+IF(Smile=TRUE,VLOOKUP(MAX(-5,$H208-L208),Volsmile,2),0)),$CT208,$CU208,($A208-DateToday)+15,ABS(Option-2),1)*DF208*8)),0))</f>
        <v xml:space="preserve"> </v>
      </c>
      <c r="BF208" s="460" t="str">
        <f>IF($A208="N/A"," ",IF(OR(Dayrun=1,Dayrun=7,Dayrun=8,Dayrun=10,Dayrun=11),MAX(0,(_xll.xSPRDOPT(M208,($E208-'Pricing Inputs'!$X243*$D208),$CV208,0,($CQ208+IF(Smile=TRUE,VLOOKUP(MAX(-5,$H208-M208),Volsmile,2),0)),$CT208,$CU208,($A208-DateToday)+15,ABS(Option-2),1)*DF208*8)),0))</f>
        <v xml:space="preserve"> </v>
      </c>
      <c r="BG208" s="460" t="str">
        <f>IF($A208="N/A"," ",IF(OR(Dayrun&lt;=2,Dayrun&gt;=10),IF(OffPeakEx=TRUE,MAX(0,(_xll.xSPRDOPT(N208,($E208-'Pricing Inputs'!$X243*$D208),$CV208,0,($CQ208+IF(Smile=TRUE,VLOOKUP(MAX(-5,$H208-N208),Volsmile,2),0)),$CT208,$CU208,($A208-DateToday)+15,ABS(Option-2),1)*DF208*8)),0),0))</f>
        <v xml:space="preserve"> </v>
      </c>
      <c r="BH208" s="460" t="str">
        <f>IF($A208="N/A"," ",IF(OR(Dayrun=1,Dayrun=5,Dayrun=8,Dayrun=11),MAX(0,(_xll.xSPRDOPT(O208,($E208-'Pricing Inputs'!$X243*$D208),$CV208,0,($CQ208+IF(Smile=TRUE,VLOOKUP(MAX(-5,$H208-O208),Volsmile,2),0)),$CT208,$CU208,($A208-DateToday)+15,ABS(Option-2),1)*DG208*8)),0))</f>
        <v xml:space="preserve"> </v>
      </c>
      <c r="BI208" s="460" t="str">
        <f>IF($A208="N/A"," ",IF(OR(Dayrun=1,Dayrun=8,Dayrun=11),MAX(0,(_xll.xSPRDOPT(P208,($E208-'Pricing Inputs'!$X243*$D208),$CV208,0,($CQ208+IF(Smile=TRUE,VLOOKUP(MAX(-5,$H208-P208),Volsmile,2),0)),$CT208,$CU208,($A208-DateToday)+15,ABS(Option-2),1)*DG208*8)),0))</f>
        <v xml:space="preserve"> </v>
      </c>
      <c r="BJ208" s="462" t="str">
        <f>IF($A208="N/A"," ",IF(OR(Dayrun&lt;=2,Dayrun&gt;=11),IF(OffPeakEx=TRUE,MAX(0,(_xll.xSPRDOPT(Q208,($E208-'Pricing Inputs'!$X243*$D208),$CV208,0,($CQ208+IF(Smile=TRUE,VLOOKUP(MAX(-5,$H208-Q208),Volsmile,2),0)),$CT208,$CU208,($A208-DateToday)+15,ABS(Option-2),1)*DG208*8)),0),0))</f>
        <v xml:space="preserve"> </v>
      </c>
      <c r="BK208" s="358" t="str">
        <f t="shared" si="273"/>
        <v xml:space="preserve"> </v>
      </c>
      <c r="BL208" s="359" t="str">
        <f t="shared" si="274"/>
        <v xml:space="preserve"> </v>
      </c>
      <c r="BM208" s="359" t="str">
        <f t="shared" si="275"/>
        <v xml:space="preserve"> </v>
      </c>
      <c r="BN208" s="359" t="str">
        <f t="shared" si="276"/>
        <v xml:space="preserve"> </v>
      </c>
      <c r="BO208" s="359" t="str">
        <f t="shared" si="277"/>
        <v xml:space="preserve"> </v>
      </c>
      <c r="BP208" s="359" t="str">
        <f t="shared" si="278"/>
        <v xml:space="preserve"> </v>
      </c>
      <c r="BQ208" s="359" t="str">
        <f t="shared" si="279"/>
        <v xml:space="preserve"> </v>
      </c>
      <c r="BR208" s="359" t="str">
        <f t="shared" si="280"/>
        <v xml:space="preserve"> </v>
      </c>
      <c r="BS208" s="360" t="str">
        <f t="shared" si="281"/>
        <v xml:space="preserve"> </v>
      </c>
      <c r="BT208" s="361" t="str">
        <f t="shared" si="282"/>
        <v xml:space="preserve"> </v>
      </c>
      <c r="BU208" s="362" t="str">
        <f t="shared" si="283"/>
        <v xml:space="preserve"> </v>
      </c>
      <c r="BV208" s="362" t="str">
        <f t="shared" si="284"/>
        <v xml:space="preserve"> </v>
      </c>
      <c r="BW208" s="362" t="str">
        <f t="shared" si="285"/>
        <v xml:space="preserve"> </v>
      </c>
      <c r="BX208" s="362" t="str">
        <f t="shared" si="286"/>
        <v xml:space="preserve"> </v>
      </c>
      <c r="BY208" s="362" t="str">
        <f t="shared" si="287"/>
        <v xml:space="preserve"> </v>
      </c>
      <c r="BZ208" s="362" t="str">
        <f t="shared" si="288"/>
        <v xml:space="preserve"> </v>
      </c>
      <c r="CA208" s="362" t="str">
        <f t="shared" si="289"/>
        <v xml:space="preserve"> </v>
      </c>
      <c r="CB208" s="363" t="str">
        <f t="shared" si="290"/>
        <v xml:space="preserve"> </v>
      </c>
      <c r="CC208" s="366" t="str">
        <f t="shared" si="291"/>
        <v xml:space="preserve"> </v>
      </c>
      <c r="CD208" s="367" t="str">
        <f t="shared" si="292"/>
        <v xml:space="preserve"> </v>
      </c>
      <c r="CE208" s="367" t="str">
        <f t="shared" si="293"/>
        <v xml:space="preserve"> </v>
      </c>
      <c r="CF208" s="367" t="str">
        <f t="shared" si="294"/>
        <v xml:space="preserve"> </v>
      </c>
      <c r="CG208" s="367" t="str">
        <f t="shared" si="295"/>
        <v xml:space="preserve"> </v>
      </c>
      <c r="CH208" s="367" t="str">
        <f t="shared" si="296"/>
        <v xml:space="preserve"> </v>
      </c>
      <c r="CI208" s="367" t="str">
        <f t="shared" si="297"/>
        <v xml:space="preserve"> </v>
      </c>
      <c r="CJ208" s="367" t="str">
        <f t="shared" si="298"/>
        <v xml:space="preserve"> </v>
      </c>
      <c r="CK208" s="368" t="str">
        <f t="shared" si="299"/>
        <v xml:space="preserve"> </v>
      </c>
      <c r="CL208" s="369" t="str">
        <f t="shared" si="300"/>
        <v xml:space="preserve"> </v>
      </c>
      <c r="CM208" s="370" t="str">
        <f t="shared" si="347"/>
        <v xml:space="preserve"> </v>
      </c>
      <c r="CN208" s="370" t="str">
        <f t="shared" si="348"/>
        <v xml:space="preserve"> </v>
      </c>
      <c r="CO208" s="370" t="str">
        <f t="shared" si="349"/>
        <v xml:space="preserve"> </v>
      </c>
      <c r="CP208" s="370" t="str">
        <f t="shared" si="350"/>
        <v xml:space="preserve"> </v>
      </c>
      <c r="CQ208" s="370" t="str">
        <f t="shared" si="351"/>
        <v xml:space="preserve"> </v>
      </c>
      <c r="CR208" s="370" t="str">
        <f t="shared" si="301"/>
        <v xml:space="preserve"> </v>
      </c>
      <c r="CS208" s="370" t="str">
        <f t="shared" si="302"/>
        <v xml:space="preserve"> </v>
      </c>
      <c r="CT208" s="370" t="str">
        <f t="shared" si="303"/>
        <v xml:space="preserve"> </v>
      </c>
      <c r="CU208" s="370" t="str">
        <f>IF($A208="N/A"," ",IF('Pricing Inputs'!$AR$23=TRUE,Inputs!$S$22,VLOOKUP($A208,CorrelationTable,2,FALSE)))</f>
        <v xml:space="preserve"> </v>
      </c>
      <c r="CV208" s="371" t="str">
        <f>IF($A208="N/A"," ",F208+G208+(D208*('Pricing Inputs'!X243)))</f>
        <v xml:space="preserve"> </v>
      </c>
      <c r="CW208" s="372" t="str">
        <f>IF($A208="N/A"," ",IF(PV=1,0,'Pricing Inputs'!Y243))</f>
        <v xml:space="preserve"> </v>
      </c>
      <c r="CX208" s="373" t="str">
        <f t="shared" si="304"/>
        <v xml:space="preserve"> </v>
      </c>
      <c r="CY208" s="417" t="str">
        <f>IF($A208="N/A"," ",(IF(MONTH(A208)&gt;=4,IF(MONTH(A208)&lt;=10,Inputs!$S$26,Inputs!$S$27),Inputs!$S$27))*$CX208)</f>
        <v xml:space="preserve"> </v>
      </c>
      <c r="CZ208" s="374" t="str">
        <f t="shared" si="352"/>
        <v xml:space="preserve"> </v>
      </c>
      <c r="DA208" s="446" t="str">
        <f t="shared" si="353"/>
        <v xml:space="preserve"> </v>
      </c>
      <c r="DB208" s="375" t="str">
        <f t="shared" si="354"/>
        <v xml:space="preserve"> </v>
      </c>
      <c r="DC208" s="375" t="str">
        <f t="shared" si="355"/>
        <v xml:space="preserve"> </v>
      </c>
      <c r="DD208" s="376" t="str">
        <f t="shared" si="356"/>
        <v xml:space="preserve"> </v>
      </c>
      <c r="DE208" s="377" t="str">
        <f t="shared" si="357"/>
        <v xml:space="preserve"> </v>
      </c>
      <c r="DF208" s="378" t="str">
        <f t="shared" si="358"/>
        <v xml:space="preserve"> </v>
      </c>
      <c r="DG208" s="379" t="str">
        <f t="shared" si="359"/>
        <v xml:space="preserve"> </v>
      </c>
      <c r="DH208" s="380" t="str">
        <f>IF($A208="N/A"," ",IF(Option=1,$D208*Inputs!$S$15*SUM(AS208:BA208),0))</f>
        <v xml:space="preserve"> </v>
      </c>
      <c r="DI208" s="381" t="str">
        <f>IF($A208="N/A"," ",IF(Option=1,$D208*Inputs!$S$16*SUM(AS208:BA208),0))</f>
        <v xml:space="preserve"> </v>
      </c>
      <c r="DJ208" s="463" t="str">
        <f t="shared" si="360"/>
        <v xml:space="preserve"> </v>
      </c>
      <c r="DK208" s="463" t="str">
        <f t="shared" si="361"/>
        <v xml:space="preserve"> </v>
      </c>
      <c r="DL208" s="463" t="str">
        <f t="shared" si="362"/>
        <v xml:space="preserve"> </v>
      </c>
      <c r="DM208" s="463" t="str">
        <f t="shared" si="363"/>
        <v xml:space="preserve"> </v>
      </c>
    </row>
    <row r="209" spans="1:117" x14ac:dyDescent="0.2">
      <c r="A209" s="343" t="str">
        <f>IF(A208="N/A","N/A",IF(EDATE(A208,1)&gt;Inputs!$S$5,"N/A",EDATE(A208,1)))</f>
        <v>N/A</v>
      </c>
      <c r="B209" s="344" t="str">
        <f t="shared" si="305"/>
        <v xml:space="preserve"> </v>
      </c>
      <c r="C209" s="345" t="str">
        <f t="shared" si="306"/>
        <v xml:space="preserve"> </v>
      </c>
      <c r="D209" s="346" t="str">
        <f t="shared" si="307"/>
        <v xml:space="preserve"> </v>
      </c>
      <c r="E209" s="347" t="str">
        <f t="shared" si="308"/>
        <v xml:space="preserve"> </v>
      </c>
      <c r="F209" s="348" t="str">
        <f t="shared" si="309"/>
        <v xml:space="preserve"> </v>
      </c>
      <c r="G209" s="348" t="str">
        <f>IF(A209="N/A"," ",Perstart/VLOOKUP(Dayrun,'Pricing Inputs'!$AQ$4:$AS$14,3)/(CY209/CX209))</f>
        <v xml:space="preserve"> </v>
      </c>
      <c r="H209" s="349" t="str">
        <f t="shared" si="310"/>
        <v xml:space="preserve"> </v>
      </c>
      <c r="I209" s="350" t="str">
        <f t="shared" si="311"/>
        <v xml:space="preserve"> </v>
      </c>
      <c r="J209" s="351" t="str">
        <f t="shared" si="312"/>
        <v xml:space="preserve"> </v>
      </c>
      <c r="K209" s="351" t="str">
        <f t="shared" si="313"/>
        <v xml:space="preserve"> </v>
      </c>
      <c r="L209" s="351" t="str">
        <f t="shared" si="314"/>
        <v xml:space="preserve"> </v>
      </c>
      <c r="M209" s="351" t="str">
        <f t="shared" si="315"/>
        <v xml:space="preserve"> </v>
      </c>
      <c r="N209" s="351" t="str">
        <f t="shared" si="316"/>
        <v xml:space="preserve"> </v>
      </c>
      <c r="O209" s="351" t="str">
        <f t="shared" si="317"/>
        <v xml:space="preserve"> </v>
      </c>
      <c r="P209" s="351" t="str">
        <f t="shared" si="318"/>
        <v xml:space="preserve"> </v>
      </c>
      <c r="Q209" s="352" t="str">
        <f t="shared" si="319"/>
        <v xml:space="preserve"> </v>
      </c>
      <c r="R209" s="353" t="str">
        <f t="shared" si="320"/>
        <v xml:space="preserve"> </v>
      </c>
      <c r="S209" s="347" t="str">
        <f t="shared" si="321"/>
        <v xml:space="preserve"> </v>
      </c>
      <c r="T209" s="347" t="str">
        <f t="shared" si="322"/>
        <v xml:space="preserve"> </v>
      </c>
      <c r="U209" s="347" t="str">
        <f t="shared" si="323"/>
        <v xml:space="preserve"> </v>
      </c>
      <c r="V209" s="347" t="str">
        <f t="shared" si="324"/>
        <v xml:space="preserve"> </v>
      </c>
      <c r="W209" s="347" t="str">
        <f t="shared" si="325"/>
        <v xml:space="preserve"> </v>
      </c>
      <c r="X209" s="347" t="str">
        <f t="shared" si="326"/>
        <v xml:space="preserve"> </v>
      </c>
      <c r="Y209" s="347" t="str">
        <f t="shared" si="327"/>
        <v xml:space="preserve"> </v>
      </c>
      <c r="Z209" s="354" t="str">
        <f t="shared" si="328"/>
        <v xml:space="preserve"> </v>
      </c>
      <c r="AA209" s="350" t="str">
        <f>IF($A209="N/A"," ",IF(Dayrun&gt;=3,(MAX(0,(_xll.xSPRDOPT(I209,($E209-'Pricing Inputs'!$X244*$D209),$CV209,0,($CN209+IF(Smile=TRUE,VLOOKUP(MAX(-5,$H209-I209),Volsmile,2),0)),$CT209,$CU209,($A209-DateToday)+15,ABS(Option-2),0)-R209))),0))</f>
        <v xml:space="preserve"> </v>
      </c>
      <c r="AB209" s="351" t="str">
        <f>IF($A209="N/A"," ",IF(Dayrun&gt;=6,MAX(0,(_xll.xSPRDOPT(J209,($E209-'Pricing Inputs'!$X244*$D209),$CV209,0,($CN209+IF(Smile=TRUE,VLOOKUP(MAX(-5,$H209-J209),Volsmile,2),0)),$CT209,$CU209,($A209-DateToday)+15,ABS(Option-2),0)-S209)),0))</f>
        <v xml:space="preserve"> </v>
      </c>
      <c r="AC209" s="351" t="str">
        <f>IF($A209="N/A"," ",IF(OR(Dayrun&lt;=2,Dayrun&gt;=9),IF(OffPeakEx=TRUE,MAX(0,(_xll.xSPRDOPT(K209,($E209-'Pricing Inputs'!$X244*$D209),$CV209,0,($CQ209+IF(Smile=TRUE,VLOOKUP(MAX(-5,$H209-K209),Volsmile,2),0)),$CT209,$CU209,($A209-DateToday)+15,ABS(Option-2),0)-T209)),0),0))</f>
        <v xml:space="preserve"> </v>
      </c>
      <c r="AD209" s="351" t="str">
        <f>IF($A209="N/A"," ",IF(OR(Dayrun=1,Dayrun=4,Dayrun=5,Dayrun=7,Dayrun=8,Dayrun=10,Dayrun=11),MAX(0,(_xll.xSPRDOPT(L209,($E209-'Pricing Inputs'!$X244*$D209),$CV209,0,($CQ209+IF(Smile=TRUE,VLOOKUP(MAX(-5,$H209-L209),Volsmile,2),0)),$CT209,$CU209,($A209-DateToday)+15,ABS(Option-2),0)-U209)),0))</f>
        <v xml:space="preserve"> </v>
      </c>
      <c r="AE209" s="351" t="str">
        <f>IF($A209="N/A"," ",IF(OR(Dayrun=1,Dayrun=7,Dayrun=8,Dayrun=10,Dayrun=11),MAX(0,(_xll.xSPRDOPT(M209,($E209-'Pricing Inputs'!$X244*$D209),$CV209,0,($CQ209+IF(Smile=TRUE,VLOOKUP(MAX(-5,$H209-M209),Volsmile,2),0)),$CT209,$CU209,($A209-DateToday)+15,ABS(Option-2),0)-V209)),0))</f>
        <v xml:space="preserve"> </v>
      </c>
      <c r="AF209" s="351" t="str">
        <f>IF($A209="N/A"," ",IF(OR(Dayrun&lt;=2,Dayrun&gt;=10),IF(OffPeakEx=TRUE,MAX(0,(_xll.xSPRDOPT(N209,($E209-'Pricing Inputs'!$X244*$D209),$CV209,0,($CQ209+IF(Smile=TRUE,VLOOKUP(MAX(-5,$H209-N209),Volsmile,2),0)),$CT209,$CU209,($A209-DateToday)+15,ABS(Option-2),0)-W209)),0),0))</f>
        <v xml:space="preserve"> </v>
      </c>
      <c r="AG209" s="351" t="str">
        <f>IF($A209="N/A"," ",IF(OR(Dayrun=1,Dayrun=5,Dayrun=8,Dayrun=11),MAX(0,(_xll.xSPRDOPT(O209,($E209-'Pricing Inputs'!$X244*$D209),$CV209,0,($CQ209+IF(Smile=TRUE,VLOOKUP(MAX(-5,$H209-O209),Volsmile,2),0)),$CT209,$CU209,($A209-DateToday)+15,ABS(Option-2),0)-X209)),0))</f>
        <v xml:space="preserve"> </v>
      </c>
      <c r="AH209" s="351" t="str">
        <f>IF($A209="N/A"," ",IF(OR(Dayrun=1,Dayrun=8,Dayrun=11),MAX(0,(_xll.xSPRDOPT(P209,($E209-'Pricing Inputs'!$X244*$D209),$CV209,0,($CQ209+IF(Smile=TRUE,VLOOKUP(MAX(-5,$H209-P209),Volsmile,2),0)),$CT209,$CU209,($A209-DateToday)+15,ABS(Option-2),0)-Y209)),0))</f>
        <v xml:space="preserve"> </v>
      </c>
      <c r="AI209" s="351" t="str">
        <f>IF($A209="N/A"," ",IF(OR(Dayrun&lt;=2,Dayrun&gt;=11),IF(OffPeakEx=TRUE,MAX(0,(_xll.xSPRDOPT(Q209,($E209-'Pricing Inputs'!$X244*$D209),$CV209,0,($CQ209+IF(Smile=TRUE,VLOOKUP(MAX(-5,$H209-Q209),Volsmile,2),0)),$CT209,$CU209,($A209-DateToday)+15,ABS(Option-2),0)-Z209)),0),0))</f>
        <v xml:space="preserve"> </v>
      </c>
      <c r="AJ209" s="355" t="str">
        <f t="shared" si="329"/>
        <v xml:space="preserve"> </v>
      </c>
      <c r="AK209" s="356" t="str">
        <f t="shared" si="330"/>
        <v xml:space="preserve"> </v>
      </c>
      <c r="AL209" s="356" t="str">
        <f t="shared" si="331"/>
        <v xml:space="preserve"> </v>
      </c>
      <c r="AM209" s="356" t="str">
        <f t="shared" si="332"/>
        <v xml:space="preserve"> </v>
      </c>
      <c r="AN209" s="356" t="str">
        <f t="shared" si="333"/>
        <v xml:space="preserve"> </v>
      </c>
      <c r="AO209" s="356" t="str">
        <f t="shared" si="334"/>
        <v xml:space="preserve"> </v>
      </c>
      <c r="AP209" s="356" t="str">
        <f t="shared" si="335"/>
        <v xml:space="preserve"> </v>
      </c>
      <c r="AQ209" s="356" t="str">
        <f t="shared" si="336"/>
        <v xml:space="preserve"> </v>
      </c>
      <c r="AR209" s="357" t="str">
        <f t="shared" si="337"/>
        <v xml:space="preserve"> </v>
      </c>
      <c r="AS209" s="364" t="str">
        <f t="shared" si="338"/>
        <v xml:space="preserve"> </v>
      </c>
      <c r="AT209" s="364" t="str">
        <f t="shared" si="339"/>
        <v xml:space="preserve"> </v>
      </c>
      <c r="AU209" s="364" t="str">
        <f t="shared" si="340"/>
        <v xml:space="preserve"> </v>
      </c>
      <c r="AV209" s="364" t="str">
        <f t="shared" si="341"/>
        <v xml:space="preserve"> </v>
      </c>
      <c r="AW209" s="364" t="str">
        <f t="shared" si="342"/>
        <v xml:space="preserve"> </v>
      </c>
      <c r="AX209" s="364" t="str">
        <f t="shared" si="343"/>
        <v xml:space="preserve"> </v>
      </c>
      <c r="AY209" s="364" t="str">
        <f t="shared" si="344"/>
        <v xml:space="preserve"> </v>
      </c>
      <c r="AZ209" s="364" t="str">
        <f t="shared" si="345"/>
        <v xml:space="preserve"> </v>
      </c>
      <c r="BA209" s="365" t="str">
        <f t="shared" si="346"/>
        <v xml:space="preserve"> </v>
      </c>
      <c r="BB209" s="461" t="str">
        <f>IF($A209="N/A"," ",IF(Dayrun&gt;=3,(MAX(0,(_xll.xSPRDOPT(I209,($E209-'Pricing Inputs'!$X244*$D209),$CV209,0,($CN209+IF(Smile=TRUE,VLOOKUP(MAX(-5,$H209-I209),Volsmile,2),0)),$CT209,$CU209,($A209-DateToday)+15,ABS(Option-2),1)*DE209*8))),0))</f>
        <v xml:space="preserve"> </v>
      </c>
      <c r="BC209" s="460" t="str">
        <f>IF($A209="N/A"," ",IF(Dayrun&gt;=6,MAX(0,(_xll.xSPRDOPT(J209,($E209-'Pricing Inputs'!$X244*$D209),$CV209,0,($CN209+IF(Smile=TRUE,VLOOKUP(MAX(-5,$H209-J209),Volsmile,2),0)),$CT209,$CU209,($A209-DateToday)+15,ABS(Option-2),1)*DE209*8)),0))</f>
        <v xml:space="preserve"> </v>
      </c>
      <c r="BD209" s="460" t="str">
        <f>IF($A209="N/A"," ",IF(OR(Dayrun&lt;=2,Dayrun&gt;=9),IF(OffPeakEx=TRUE,MAX(0,(_xll.xSPRDOPT(K209,($E209-'Pricing Inputs'!$X244*$D209),$CV209,0,($CQ209+IF(Smile=TRUE,VLOOKUP(MAX(-5,$H209-K209),Volsmile,2),0)),$CT209,$CU209,($A209-DateToday)+15,ABS(Option-2),1)*DE209*8)),0),0))</f>
        <v xml:space="preserve"> </v>
      </c>
      <c r="BE209" s="460" t="str">
        <f>IF($A209="N/A"," ",IF(OR(Dayrun=1,Dayrun=4,Dayrun=5,Dayrun=7,Dayrun=8,Dayrun=10,Dayrun=11),MAX(0,(_xll.xSPRDOPT(L209,($E209-'Pricing Inputs'!$X244*$D209),$CV209,0,($CQ209+IF(Smile=TRUE,VLOOKUP(MAX(-5,$H209-L209),Volsmile,2),0)),$CT209,$CU209,($A209-DateToday)+15,ABS(Option-2),1)*DF209*8)),0))</f>
        <v xml:space="preserve"> </v>
      </c>
      <c r="BF209" s="460" t="str">
        <f>IF($A209="N/A"," ",IF(OR(Dayrun=1,Dayrun=7,Dayrun=8,Dayrun=10,Dayrun=11),MAX(0,(_xll.xSPRDOPT(M209,($E209-'Pricing Inputs'!$X244*$D209),$CV209,0,($CQ209+IF(Smile=TRUE,VLOOKUP(MAX(-5,$H209-M209),Volsmile,2),0)),$CT209,$CU209,($A209-DateToday)+15,ABS(Option-2),1)*DF209*8)),0))</f>
        <v xml:space="preserve"> </v>
      </c>
      <c r="BG209" s="460" t="str">
        <f>IF($A209="N/A"," ",IF(OR(Dayrun&lt;=2,Dayrun&gt;=10),IF(OffPeakEx=TRUE,MAX(0,(_xll.xSPRDOPT(N209,($E209-'Pricing Inputs'!$X244*$D209),$CV209,0,($CQ209+IF(Smile=TRUE,VLOOKUP(MAX(-5,$H209-N209),Volsmile,2),0)),$CT209,$CU209,($A209-DateToday)+15,ABS(Option-2),1)*DF209*8)),0),0))</f>
        <v xml:space="preserve"> </v>
      </c>
      <c r="BH209" s="460" t="str">
        <f>IF($A209="N/A"," ",IF(OR(Dayrun=1,Dayrun=5,Dayrun=8,Dayrun=11),MAX(0,(_xll.xSPRDOPT(O209,($E209-'Pricing Inputs'!$X244*$D209),$CV209,0,($CQ209+IF(Smile=TRUE,VLOOKUP(MAX(-5,$H209-O209),Volsmile,2),0)),$CT209,$CU209,($A209-DateToday)+15,ABS(Option-2),1)*DG209*8)),0))</f>
        <v xml:space="preserve"> </v>
      </c>
      <c r="BI209" s="460" t="str">
        <f>IF($A209="N/A"," ",IF(OR(Dayrun=1,Dayrun=8,Dayrun=11),MAX(0,(_xll.xSPRDOPT(P209,($E209-'Pricing Inputs'!$X244*$D209),$CV209,0,($CQ209+IF(Smile=TRUE,VLOOKUP(MAX(-5,$H209-P209),Volsmile,2),0)),$CT209,$CU209,($A209-DateToday)+15,ABS(Option-2),1)*DG209*8)),0))</f>
        <v xml:space="preserve"> </v>
      </c>
      <c r="BJ209" s="462" t="str">
        <f>IF($A209="N/A"," ",IF(OR(Dayrun&lt;=2,Dayrun&gt;=11),IF(OffPeakEx=TRUE,MAX(0,(_xll.xSPRDOPT(Q209,($E209-'Pricing Inputs'!$X244*$D209),$CV209,0,($CQ209+IF(Smile=TRUE,VLOOKUP(MAX(-5,$H209-Q209),Volsmile,2),0)),$CT209,$CU209,($A209-DateToday)+15,ABS(Option-2),1)*DG209*8)),0),0))</f>
        <v xml:space="preserve"> </v>
      </c>
      <c r="BK209" s="358" t="str">
        <f t="shared" si="273"/>
        <v xml:space="preserve"> </v>
      </c>
      <c r="BL209" s="359" t="str">
        <f t="shared" si="274"/>
        <v xml:space="preserve"> </v>
      </c>
      <c r="BM209" s="359" t="str">
        <f t="shared" si="275"/>
        <v xml:space="preserve"> </v>
      </c>
      <c r="BN209" s="359" t="str">
        <f t="shared" si="276"/>
        <v xml:space="preserve"> </v>
      </c>
      <c r="BO209" s="359" t="str">
        <f t="shared" si="277"/>
        <v xml:space="preserve"> </v>
      </c>
      <c r="BP209" s="359" t="str">
        <f t="shared" si="278"/>
        <v xml:space="preserve"> </v>
      </c>
      <c r="BQ209" s="359" t="str">
        <f t="shared" si="279"/>
        <v xml:space="preserve"> </v>
      </c>
      <c r="BR209" s="359" t="str">
        <f t="shared" si="280"/>
        <v xml:space="preserve"> </v>
      </c>
      <c r="BS209" s="360" t="str">
        <f t="shared" si="281"/>
        <v xml:space="preserve"> </v>
      </c>
      <c r="BT209" s="361" t="str">
        <f t="shared" si="282"/>
        <v xml:space="preserve"> </v>
      </c>
      <c r="BU209" s="362" t="str">
        <f t="shared" si="283"/>
        <v xml:space="preserve"> </v>
      </c>
      <c r="BV209" s="362" t="str">
        <f t="shared" si="284"/>
        <v xml:space="preserve"> </v>
      </c>
      <c r="BW209" s="362" t="str">
        <f t="shared" si="285"/>
        <v xml:space="preserve"> </v>
      </c>
      <c r="BX209" s="362" t="str">
        <f t="shared" si="286"/>
        <v xml:space="preserve"> </v>
      </c>
      <c r="BY209" s="362" t="str">
        <f t="shared" si="287"/>
        <v xml:space="preserve"> </v>
      </c>
      <c r="BZ209" s="362" t="str">
        <f t="shared" si="288"/>
        <v xml:space="preserve"> </v>
      </c>
      <c r="CA209" s="362" t="str">
        <f t="shared" si="289"/>
        <v xml:space="preserve"> </v>
      </c>
      <c r="CB209" s="363" t="str">
        <f t="shared" si="290"/>
        <v xml:space="preserve"> </v>
      </c>
      <c r="CC209" s="366" t="str">
        <f t="shared" si="291"/>
        <v xml:space="preserve"> </v>
      </c>
      <c r="CD209" s="367" t="str">
        <f t="shared" si="292"/>
        <v xml:space="preserve"> </v>
      </c>
      <c r="CE209" s="367" t="str">
        <f t="shared" si="293"/>
        <v xml:space="preserve"> </v>
      </c>
      <c r="CF209" s="367" t="str">
        <f t="shared" si="294"/>
        <v xml:space="preserve"> </v>
      </c>
      <c r="CG209" s="367" t="str">
        <f t="shared" si="295"/>
        <v xml:space="preserve"> </v>
      </c>
      <c r="CH209" s="367" t="str">
        <f t="shared" si="296"/>
        <v xml:space="preserve"> </v>
      </c>
      <c r="CI209" s="367" t="str">
        <f t="shared" si="297"/>
        <v xml:space="preserve"> </v>
      </c>
      <c r="CJ209" s="367" t="str">
        <f t="shared" si="298"/>
        <v xml:space="preserve"> </v>
      </c>
      <c r="CK209" s="368" t="str">
        <f t="shared" si="299"/>
        <v xml:space="preserve"> </v>
      </c>
      <c r="CL209" s="369" t="str">
        <f t="shared" si="300"/>
        <v xml:space="preserve"> </v>
      </c>
      <c r="CM209" s="370" t="str">
        <f t="shared" si="347"/>
        <v xml:space="preserve"> </v>
      </c>
      <c r="CN209" s="370" t="str">
        <f t="shared" si="348"/>
        <v xml:space="preserve"> </v>
      </c>
      <c r="CO209" s="370" t="str">
        <f t="shared" si="349"/>
        <v xml:space="preserve"> </v>
      </c>
      <c r="CP209" s="370" t="str">
        <f t="shared" si="350"/>
        <v xml:space="preserve"> </v>
      </c>
      <c r="CQ209" s="370" t="str">
        <f t="shared" si="351"/>
        <v xml:space="preserve"> </v>
      </c>
      <c r="CR209" s="370" t="str">
        <f t="shared" si="301"/>
        <v xml:space="preserve"> </v>
      </c>
      <c r="CS209" s="370" t="str">
        <f t="shared" si="302"/>
        <v xml:space="preserve"> </v>
      </c>
      <c r="CT209" s="370" t="str">
        <f t="shared" si="303"/>
        <v xml:space="preserve"> </v>
      </c>
      <c r="CU209" s="370" t="str">
        <f>IF($A209="N/A"," ",IF('Pricing Inputs'!$AR$23=TRUE,Inputs!$S$22,VLOOKUP($A209,CorrelationTable,2,FALSE)))</f>
        <v xml:space="preserve"> </v>
      </c>
      <c r="CV209" s="371" t="str">
        <f>IF($A209="N/A"," ",F209+G209+(D209*('Pricing Inputs'!X244)))</f>
        <v xml:space="preserve"> </v>
      </c>
      <c r="CW209" s="372" t="str">
        <f>IF($A209="N/A"," ",IF(PV=1,0,'Pricing Inputs'!Y244))</f>
        <v xml:space="preserve"> </v>
      </c>
      <c r="CX209" s="373" t="str">
        <f t="shared" si="304"/>
        <v xml:space="preserve"> </v>
      </c>
      <c r="CY209" s="417" t="str">
        <f>IF($A209="N/A"," ",(IF(MONTH(A209)&gt;=4,IF(MONTH(A209)&lt;=10,Inputs!$S$26,Inputs!$S$27),Inputs!$S$27))*$CX209)</f>
        <v xml:space="preserve"> </v>
      </c>
      <c r="CZ209" s="374" t="str">
        <f t="shared" si="352"/>
        <v xml:space="preserve"> </v>
      </c>
      <c r="DA209" s="446" t="str">
        <f t="shared" si="353"/>
        <v xml:space="preserve"> </v>
      </c>
      <c r="DB209" s="375" t="str">
        <f t="shared" si="354"/>
        <v xml:space="preserve"> </v>
      </c>
      <c r="DC209" s="375" t="str">
        <f t="shared" si="355"/>
        <v xml:space="preserve"> </v>
      </c>
      <c r="DD209" s="376" t="str">
        <f t="shared" si="356"/>
        <v xml:space="preserve"> </v>
      </c>
      <c r="DE209" s="377" t="str">
        <f t="shared" si="357"/>
        <v xml:space="preserve"> </v>
      </c>
      <c r="DF209" s="378" t="str">
        <f t="shared" si="358"/>
        <v xml:space="preserve"> </v>
      </c>
      <c r="DG209" s="379" t="str">
        <f t="shared" si="359"/>
        <v xml:space="preserve"> </v>
      </c>
      <c r="DH209" s="380" t="str">
        <f>IF($A209="N/A"," ",IF(Option=1,$D209*Inputs!$S$15*SUM(AS209:BA209),0))</f>
        <v xml:space="preserve"> </v>
      </c>
      <c r="DI209" s="381" t="str">
        <f>IF($A209="N/A"," ",IF(Option=1,$D209*Inputs!$S$16*SUM(AS209:BA209),0))</f>
        <v xml:space="preserve"> </v>
      </c>
      <c r="DJ209" s="463" t="str">
        <f t="shared" si="360"/>
        <v xml:space="preserve"> </v>
      </c>
      <c r="DK209" s="463" t="str">
        <f t="shared" si="361"/>
        <v xml:space="preserve"> </v>
      </c>
      <c r="DL209" s="463" t="str">
        <f t="shared" si="362"/>
        <v xml:space="preserve"> </v>
      </c>
      <c r="DM209" s="463" t="str">
        <f t="shared" si="363"/>
        <v xml:space="preserve"> </v>
      </c>
    </row>
    <row r="210" spans="1:117" x14ac:dyDescent="0.2">
      <c r="A210" s="343" t="str">
        <f>IF(A209="N/A","N/A",IF(EDATE(A209,1)&gt;Inputs!$S$5,"N/A",EDATE(A209,1)))</f>
        <v>N/A</v>
      </c>
      <c r="B210" s="344" t="str">
        <f t="shared" si="305"/>
        <v xml:space="preserve"> </v>
      </c>
      <c r="C210" s="345" t="str">
        <f t="shared" si="306"/>
        <v xml:space="preserve"> </v>
      </c>
      <c r="D210" s="346" t="str">
        <f t="shared" si="307"/>
        <v xml:space="preserve"> </v>
      </c>
      <c r="E210" s="347" t="str">
        <f t="shared" si="308"/>
        <v xml:space="preserve"> </v>
      </c>
      <c r="F210" s="348" t="str">
        <f t="shared" si="309"/>
        <v xml:space="preserve"> </v>
      </c>
      <c r="G210" s="348" t="str">
        <f>IF(A210="N/A"," ",Perstart/VLOOKUP(Dayrun,'Pricing Inputs'!$AQ$4:$AS$14,3)/(CY210/CX210))</f>
        <v xml:space="preserve"> </v>
      </c>
      <c r="H210" s="349" t="str">
        <f t="shared" si="310"/>
        <v xml:space="preserve"> </v>
      </c>
      <c r="I210" s="350" t="str">
        <f t="shared" si="311"/>
        <v xml:space="preserve"> </v>
      </c>
      <c r="J210" s="351" t="str">
        <f t="shared" si="312"/>
        <v xml:space="preserve"> </v>
      </c>
      <c r="K210" s="351" t="str">
        <f t="shared" si="313"/>
        <v xml:space="preserve"> </v>
      </c>
      <c r="L210" s="351" t="str">
        <f t="shared" si="314"/>
        <v xml:space="preserve"> </v>
      </c>
      <c r="M210" s="351" t="str">
        <f t="shared" si="315"/>
        <v xml:space="preserve"> </v>
      </c>
      <c r="N210" s="351" t="str">
        <f t="shared" si="316"/>
        <v xml:space="preserve"> </v>
      </c>
      <c r="O210" s="351" t="str">
        <f t="shared" si="317"/>
        <v xml:space="preserve"> </v>
      </c>
      <c r="P210" s="351" t="str">
        <f t="shared" si="318"/>
        <v xml:space="preserve"> </v>
      </c>
      <c r="Q210" s="352" t="str">
        <f t="shared" si="319"/>
        <v xml:space="preserve"> </v>
      </c>
      <c r="R210" s="353" t="str">
        <f t="shared" si="320"/>
        <v xml:space="preserve"> </v>
      </c>
      <c r="S210" s="347" t="str">
        <f t="shared" si="321"/>
        <v xml:space="preserve"> </v>
      </c>
      <c r="T210" s="347" t="str">
        <f t="shared" si="322"/>
        <v xml:space="preserve"> </v>
      </c>
      <c r="U210" s="347" t="str">
        <f t="shared" si="323"/>
        <v xml:space="preserve"> </v>
      </c>
      <c r="V210" s="347" t="str">
        <f t="shared" si="324"/>
        <v xml:space="preserve"> </v>
      </c>
      <c r="W210" s="347" t="str">
        <f t="shared" si="325"/>
        <v xml:space="preserve"> </v>
      </c>
      <c r="X210" s="347" t="str">
        <f t="shared" si="326"/>
        <v xml:space="preserve"> </v>
      </c>
      <c r="Y210" s="347" t="str">
        <f t="shared" si="327"/>
        <v xml:space="preserve"> </v>
      </c>
      <c r="Z210" s="354" t="str">
        <f t="shared" si="328"/>
        <v xml:space="preserve"> </v>
      </c>
      <c r="AA210" s="350" t="str">
        <f>IF($A210="N/A"," ",IF(Dayrun&gt;=3,(MAX(0,(_xll.xSPRDOPT(I210,($E210-'Pricing Inputs'!$X245*$D210),$CV210,0,($CN210+IF(Smile=TRUE,VLOOKUP(MAX(-5,$H210-I210),Volsmile,2),0)),$CT210,$CU210,($A210-DateToday)+15,ABS(Option-2),0)-R210))),0))</f>
        <v xml:space="preserve"> </v>
      </c>
      <c r="AB210" s="351" t="str">
        <f>IF($A210="N/A"," ",IF(Dayrun&gt;=6,MAX(0,(_xll.xSPRDOPT(J210,($E210-'Pricing Inputs'!$X245*$D210),$CV210,0,($CN210+IF(Smile=TRUE,VLOOKUP(MAX(-5,$H210-J210),Volsmile,2),0)),$CT210,$CU210,($A210-DateToday)+15,ABS(Option-2),0)-S210)),0))</f>
        <v xml:space="preserve"> </v>
      </c>
      <c r="AC210" s="351" t="str">
        <f>IF($A210="N/A"," ",IF(OR(Dayrun&lt;=2,Dayrun&gt;=9),IF(OffPeakEx=TRUE,MAX(0,(_xll.xSPRDOPT(K210,($E210-'Pricing Inputs'!$X245*$D210),$CV210,0,($CQ210+IF(Smile=TRUE,VLOOKUP(MAX(-5,$H210-K210),Volsmile,2),0)),$CT210,$CU210,($A210-DateToday)+15,ABS(Option-2),0)-T210)),0),0))</f>
        <v xml:space="preserve"> </v>
      </c>
      <c r="AD210" s="351" t="str">
        <f>IF($A210="N/A"," ",IF(OR(Dayrun=1,Dayrun=4,Dayrun=5,Dayrun=7,Dayrun=8,Dayrun=10,Dayrun=11),MAX(0,(_xll.xSPRDOPT(L210,($E210-'Pricing Inputs'!$X245*$D210),$CV210,0,($CQ210+IF(Smile=TRUE,VLOOKUP(MAX(-5,$H210-L210),Volsmile,2),0)),$CT210,$CU210,($A210-DateToday)+15,ABS(Option-2),0)-U210)),0))</f>
        <v xml:space="preserve"> </v>
      </c>
      <c r="AE210" s="351" t="str">
        <f>IF($A210="N/A"," ",IF(OR(Dayrun=1,Dayrun=7,Dayrun=8,Dayrun=10,Dayrun=11),MAX(0,(_xll.xSPRDOPT(M210,($E210-'Pricing Inputs'!$X245*$D210),$CV210,0,($CQ210+IF(Smile=TRUE,VLOOKUP(MAX(-5,$H210-M210),Volsmile,2),0)),$CT210,$CU210,($A210-DateToday)+15,ABS(Option-2),0)-V210)),0))</f>
        <v xml:space="preserve"> </v>
      </c>
      <c r="AF210" s="351" t="str">
        <f>IF($A210="N/A"," ",IF(OR(Dayrun&lt;=2,Dayrun&gt;=10),IF(OffPeakEx=TRUE,MAX(0,(_xll.xSPRDOPT(N210,($E210-'Pricing Inputs'!$X245*$D210),$CV210,0,($CQ210+IF(Smile=TRUE,VLOOKUP(MAX(-5,$H210-N210),Volsmile,2),0)),$CT210,$CU210,($A210-DateToday)+15,ABS(Option-2),0)-W210)),0),0))</f>
        <v xml:space="preserve"> </v>
      </c>
      <c r="AG210" s="351" t="str">
        <f>IF($A210="N/A"," ",IF(OR(Dayrun=1,Dayrun=5,Dayrun=8,Dayrun=11),MAX(0,(_xll.xSPRDOPT(O210,($E210-'Pricing Inputs'!$X245*$D210),$CV210,0,($CQ210+IF(Smile=TRUE,VLOOKUP(MAX(-5,$H210-O210),Volsmile,2),0)),$CT210,$CU210,($A210-DateToday)+15,ABS(Option-2),0)-X210)),0))</f>
        <v xml:space="preserve"> </v>
      </c>
      <c r="AH210" s="351" t="str">
        <f>IF($A210="N/A"," ",IF(OR(Dayrun=1,Dayrun=8,Dayrun=11),MAX(0,(_xll.xSPRDOPT(P210,($E210-'Pricing Inputs'!$X245*$D210),$CV210,0,($CQ210+IF(Smile=TRUE,VLOOKUP(MAX(-5,$H210-P210),Volsmile,2),0)),$CT210,$CU210,($A210-DateToday)+15,ABS(Option-2),0)-Y210)),0))</f>
        <v xml:space="preserve"> </v>
      </c>
      <c r="AI210" s="351" t="str">
        <f>IF($A210="N/A"," ",IF(OR(Dayrun&lt;=2,Dayrun&gt;=11),IF(OffPeakEx=TRUE,MAX(0,(_xll.xSPRDOPT(Q210,($E210-'Pricing Inputs'!$X245*$D210),$CV210,0,($CQ210+IF(Smile=TRUE,VLOOKUP(MAX(-5,$H210-Q210),Volsmile,2),0)),$CT210,$CU210,($A210-DateToday)+15,ABS(Option-2),0)-Z210)),0),0))</f>
        <v xml:space="preserve"> </v>
      </c>
      <c r="AJ210" s="355" t="str">
        <f t="shared" si="329"/>
        <v xml:space="preserve"> </v>
      </c>
      <c r="AK210" s="356" t="str">
        <f t="shared" si="330"/>
        <v xml:space="preserve"> </v>
      </c>
      <c r="AL210" s="356" t="str">
        <f t="shared" si="331"/>
        <v xml:space="preserve"> </v>
      </c>
      <c r="AM210" s="356" t="str">
        <f t="shared" si="332"/>
        <v xml:space="preserve"> </v>
      </c>
      <c r="AN210" s="356" t="str">
        <f t="shared" si="333"/>
        <v xml:space="preserve"> </v>
      </c>
      <c r="AO210" s="356" t="str">
        <f t="shared" si="334"/>
        <v xml:space="preserve"> </v>
      </c>
      <c r="AP210" s="356" t="str">
        <f t="shared" si="335"/>
        <v xml:space="preserve"> </v>
      </c>
      <c r="AQ210" s="356" t="str">
        <f t="shared" si="336"/>
        <v xml:space="preserve"> </v>
      </c>
      <c r="AR210" s="357" t="str">
        <f t="shared" si="337"/>
        <v xml:space="preserve"> </v>
      </c>
      <c r="AS210" s="364" t="str">
        <f t="shared" si="338"/>
        <v xml:space="preserve"> </v>
      </c>
      <c r="AT210" s="364" t="str">
        <f t="shared" si="339"/>
        <v xml:space="preserve"> </v>
      </c>
      <c r="AU210" s="364" t="str">
        <f t="shared" si="340"/>
        <v xml:space="preserve"> </v>
      </c>
      <c r="AV210" s="364" t="str">
        <f t="shared" si="341"/>
        <v xml:space="preserve"> </v>
      </c>
      <c r="AW210" s="364" t="str">
        <f t="shared" si="342"/>
        <v xml:space="preserve"> </v>
      </c>
      <c r="AX210" s="364" t="str">
        <f t="shared" si="343"/>
        <v xml:space="preserve"> </v>
      </c>
      <c r="AY210" s="364" t="str">
        <f t="shared" si="344"/>
        <v xml:space="preserve"> </v>
      </c>
      <c r="AZ210" s="364" t="str">
        <f t="shared" si="345"/>
        <v xml:space="preserve"> </v>
      </c>
      <c r="BA210" s="365" t="str">
        <f t="shared" si="346"/>
        <v xml:space="preserve"> </v>
      </c>
      <c r="BB210" s="461" t="str">
        <f>IF($A210="N/A"," ",IF(Dayrun&gt;=3,(MAX(0,(_xll.xSPRDOPT(I210,($E210-'Pricing Inputs'!$X245*$D210),$CV210,0,($CN210+IF(Smile=TRUE,VLOOKUP(MAX(-5,$H210-I210),Volsmile,2),0)),$CT210,$CU210,($A210-DateToday)+15,ABS(Option-2),1)*DE210*8))),0))</f>
        <v xml:space="preserve"> </v>
      </c>
      <c r="BC210" s="460" t="str">
        <f>IF($A210="N/A"," ",IF(Dayrun&gt;=6,MAX(0,(_xll.xSPRDOPT(J210,($E210-'Pricing Inputs'!$X245*$D210),$CV210,0,($CN210+IF(Smile=TRUE,VLOOKUP(MAX(-5,$H210-J210),Volsmile,2),0)),$CT210,$CU210,($A210-DateToday)+15,ABS(Option-2),1)*DE210*8)),0))</f>
        <v xml:space="preserve"> </v>
      </c>
      <c r="BD210" s="460" t="str">
        <f>IF($A210="N/A"," ",IF(OR(Dayrun&lt;=2,Dayrun&gt;=9),IF(OffPeakEx=TRUE,MAX(0,(_xll.xSPRDOPT(K210,($E210-'Pricing Inputs'!$X245*$D210),$CV210,0,($CQ210+IF(Smile=TRUE,VLOOKUP(MAX(-5,$H210-K210),Volsmile,2),0)),$CT210,$CU210,($A210-DateToday)+15,ABS(Option-2),1)*DE210*8)),0),0))</f>
        <v xml:space="preserve"> </v>
      </c>
      <c r="BE210" s="460" t="str">
        <f>IF($A210="N/A"," ",IF(OR(Dayrun=1,Dayrun=4,Dayrun=5,Dayrun=7,Dayrun=8,Dayrun=10,Dayrun=11),MAX(0,(_xll.xSPRDOPT(L210,($E210-'Pricing Inputs'!$X245*$D210),$CV210,0,($CQ210+IF(Smile=TRUE,VLOOKUP(MAX(-5,$H210-L210),Volsmile,2),0)),$CT210,$CU210,($A210-DateToday)+15,ABS(Option-2),1)*DF210*8)),0))</f>
        <v xml:space="preserve"> </v>
      </c>
      <c r="BF210" s="460" t="str">
        <f>IF($A210="N/A"," ",IF(OR(Dayrun=1,Dayrun=7,Dayrun=8,Dayrun=10,Dayrun=11),MAX(0,(_xll.xSPRDOPT(M210,($E210-'Pricing Inputs'!$X245*$D210),$CV210,0,($CQ210+IF(Smile=TRUE,VLOOKUP(MAX(-5,$H210-M210),Volsmile,2),0)),$CT210,$CU210,($A210-DateToday)+15,ABS(Option-2),1)*DF210*8)),0))</f>
        <v xml:space="preserve"> </v>
      </c>
      <c r="BG210" s="460" t="str">
        <f>IF($A210="N/A"," ",IF(OR(Dayrun&lt;=2,Dayrun&gt;=10),IF(OffPeakEx=TRUE,MAX(0,(_xll.xSPRDOPT(N210,($E210-'Pricing Inputs'!$X245*$D210),$CV210,0,($CQ210+IF(Smile=TRUE,VLOOKUP(MAX(-5,$H210-N210),Volsmile,2),0)),$CT210,$CU210,($A210-DateToday)+15,ABS(Option-2),1)*DF210*8)),0),0))</f>
        <v xml:space="preserve"> </v>
      </c>
      <c r="BH210" s="460" t="str">
        <f>IF($A210="N/A"," ",IF(OR(Dayrun=1,Dayrun=5,Dayrun=8,Dayrun=11),MAX(0,(_xll.xSPRDOPT(O210,($E210-'Pricing Inputs'!$X245*$D210),$CV210,0,($CQ210+IF(Smile=TRUE,VLOOKUP(MAX(-5,$H210-O210),Volsmile,2),0)),$CT210,$CU210,($A210-DateToday)+15,ABS(Option-2),1)*DG210*8)),0))</f>
        <v xml:space="preserve"> </v>
      </c>
      <c r="BI210" s="460" t="str">
        <f>IF($A210="N/A"," ",IF(OR(Dayrun=1,Dayrun=8,Dayrun=11),MAX(0,(_xll.xSPRDOPT(P210,($E210-'Pricing Inputs'!$X245*$D210),$CV210,0,($CQ210+IF(Smile=TRUE,VLOOKUP(MAX(-5,$H210-P210),Volsmile,2),0)),$CT210,$CU210,($A210-DateToday)+15,ABS(Option-2),1)*DG210*8)),0))</f>
        <v xml:space="preserve"> </v>
      </c>
      <c r="BJ210" s="462" t="str">
        <f>IF($A210="N/A"," ",IF(OR(Dayrun&lt;=2,Dayrun&gt;=11),IF(OffPeakEx=TRUE,MAX(0,(_xll.xSPRDOPT(Q210,($E210-'Pricing Inputs'!$X245*$D210),$CV210,0,($CQ210+IF(Smile=TRUE,VLOOKUP(MAX(-5,$H210-Q210),Volsmile,2),0)),$CT210,$CU210,($A210-DateToday)+15,ABS(Option-2),1)*DG210*8)),0),0))</f>
        <v xml:space="preserve"> </v>
      </c>
      <c r="BK210" s="358" t="str">
        <f t="shared" si="273"/>
        <v xml:space="preserve"> </v>
      </c>
      <c r="BL210" s="359" t="str">
        <f t="shared" si="274"/>
        <v xml:space="preserve"> </v>
      </c>
      <c r="BM210" s="359" t="str">
        <f t="shared" si="275"/>
        <v xml:space="preserve"> </v>
      </c>
      <c r="BN210" s="359" t="str">
        <f t="shared" si="276"/>
        <v xml:space="preserve"> </v>
      </c>
      <c r="BO210" s="359" t="str">
        <f t="shared" si="277"/>
        <v xml:space="preserve"> </v>
      </c>
      <c r="BP210" s="359" t="str">
        <f t="shared" si="278"/>
        <v xml:space="preserve"> </v>
      </c>
      <c r="BQ210" s="359" t="str">
        <f t="shared" si="279"/>
        <v xml:space="preserve"> </v>
      </c>
      <c r="BR210" s="359" t="str">
        <f t="shared" si="280"/>
        <v xml:space="preserve"> </v>
      </c>
      <c r="BS210" s="360" t="str">
        <f t="shared" si="281"/>
        <v xml:space="preserve"> </v>
      </c>
      <c r="BT210" s="361" t="str">
        <f t="shared" si="282"/>
        <v xml:space="preserve"> </v>
      </c>
      <c r="BU210" s="362" t="str">
        <f t="shared" si="283"/>
        <v xml:space="preserve"> </v>
      </c>
      <c r="BV210" s="362" t="str">
        <f t="shared" si="284"/>
        <v xml:space="preserve"> </v>
      </c>
      <c r="BW210" s="362" t="str">
        <f t="shared" si="285"/>
        <v xml:space="preserve"> </v>
      </c>
      <c r="BX210" s="362" t="str">
        <f t="shared" si="286"/>
        <v xml:space="preserve"> </v>
      </c>
      <c r="BY210" s="362" t="str">
        <f t="shared" si="287"/>
        <v xml:space="preserve"> </v>
      </c>
      <c r="BZ210" s="362" t="str">
        <f t="shared" si="288"/>
        <v xml:space="preserve"> </v>
      </c>
      <c r="CA210" s="362" t="str">
        <f t="shared" si="289"/>
        <v xml:space="preserve"> </v>
      </c>
      <c r="CB210" s="363" t="str">
        <f t="shared" si="290"/>
        <v xml:space="preserve"> </v>
      </c>
      <c r="CC210" s="366" t="str">
        <f t="shared" si="291"/>
        <v xml:space="preserve"> </v>
      </c>
      <c r="CD210" s="367" t="str">
        <f t="shared" si="292"/>
        <v xml:space="preserve"> </v>
      </c>
      <c r="CE210" s="367" t="str">
        <f t="shared" si="293"/>
        <v xml:space="preserve"> </v>
      </c>
      <c r="CF210" s="367" t="str">
        <f t="shared" si="294"/>
        <v xml:space="preserve"> </v>
      </c>
      <c r="CG210" s="367" t="str">
        <f t="shared" si="295"/>
        <v xml:space="preserve"> </v>
      </c>
      <c r="CH210" s="367" t="str">
        <f t="shared" si="296"/>
        <v xml:space="preserve"> </v>
      </c>
      <c r="CI210" s="367" t="str">
        <f t="shared" si="297"/>
        <v xml:space="preserve"> </v>
      </c>
      <c r="CJ210" s="367" t="str">
        <f t="shared" si="298"/>
        <v xml:space="preserve"> </v>
      </c>
      <c r="CK210" s="368" t="str">
        <f t="shared" si="299"/>
        <v xml:space="preserve"> </v>
      </c>
      <c r="CL210" s="369" t="str">
        <f t="shared" si="300"/>
        <v xml:space="preserve"> </v>
      </c>
      <c r="CM210" s="370" t="str">
        <f t="shared" si="347"/>
        <v xml:space="preserve"> </v>
      </c>
      <c r="CN210" s="370" t="str">
        <f t="shared" si="348"/>
        <v xml:space="preserve"> </v>
      </c>
      <c r="CO210" s="370" t="str">
        <f t="shared" si="349"/>
        <v xml:space="preserve"> </v>
      </c>
      <c r="CP210" s="370" t="str">
        <f t="shared" si="350"/>
        <v xml:space="preserve"> </v>
      </c>
      <c r="CQ210" s="370" t="str">
        <f t="shared" si="351"/>
        <v xml:space="preserve"> </v>
      </c>
      <c r="CR210" s="370" t="str">
        <f t="shared" si="301"/>
        <v xml:space="preserve"> </v>
      </c>
      <c r="CS210" s="370" t="str">
        <f t="shared" si="302"/>
        <v xml:space="preserve"> </v>
      </c>
      <c r="CT210" s="370" t="str">
        <f t="shared" si="303"/>
        <v xml:space="preserve"> </v>
      </c>
      <c r="CU210" s="370" t="str">
        <f>IF($A210="N/A"," ",IF('Pricing Inputs'!$AR$23=TRUE,Inputs!$S$22,VLOOKUP($A210,CorrelationTable,2,FALSE)))</f>
        <v xml:space="preserve"> </v>
      </c>
      <c r="CV210" s="371" t="str">
        <f>IF($A210="N/A"," ",F210+G210+(D210*('Pricing Inputs'!X245)))</f>
        <v xml:space="preserve"> </v>
      </c>
      <c r="CW210" s="372" t="str">
        <f>IF($A210="N/A"," ",IF(PV=1,0,'Pricing Inputs'!Y245))</f>
        <v xml:space="preserve"> </v>
      </c>
      <c r="CX210" s="373" t="str">
        <f t="shared" si="304"/>
        <v xml:space="preserve"> </v>
      </c>
      <c r="CY210" s="417" t="str">
        <f>IF($A210="N/A"," ",(IF(MONTH(A210)&gt;=4,IF(MONTH(A210)&lt;=10,Inputs!$S$26,Inputs!$S$27),Inputs!$S$27))*$CX210)</f>
        <v xml:space="preserve"> </v>
      </c>
      <c r="CZ210" s="374" t="str">
        <f t="shared" si="352"/>
        <v xml:space="preserve"> </v>
      </c>
      <c r="DA210" s="446" t="str">
        <f t="shared" si="353"/>
        <v xml:space="preserve"> </v>
      </c>
      <c r="DB210" s="375" t="str">
        <f t="shared" si="354"/>
        <v xml:space="preserve"> </v>
      </c>
      <c r="DC210" s="375" t="str">
        <f t="shared" si="355"/>
        <v xml:space="preserve"> </v>
      </c>
      <c r="DD210" s="376" t="str">
        <f t="shared" si="356"/>
        <v xml:space="preserve"> </v>
      </c>
      <c r="DE210" s="377" t="str">
        <f t="shared" si="357"/>
        <v xml:space="preserve"> </v>
      </c>
      <c r="DF210" s="378" t="str">
        <f t="shared" si="358"/>
        <v xml:space="preserve"> </v>
      </c>
      <c r="DG210" s="379" t="str">
        <f t="shared" si="359"/>
        <v xml:space="preserve"> </v>
      </c>
      <c r="DH210" s="380" t="str">
        <f>IF($A210="N/A"," ",IF(Option=1,$D210*Inputs!$S$15*SUM(AS210:BA210),0))</f>
        <v xml:space="preserve"> </v>
      </c>
      <c r="DI210" s="381" t="str">
        <f>IF($A210="N/A"," ",IF(Option=1,$D210*Inputs!$S$16*SUM(AS210:BA210),0))</f>
        <v xml:space="preserve"> </v>
      </c>
      <c r="DJ210" s="463" t="str">
        <f t="shared" si="360"/>
        <v xml:space="preserve"> </v>
      </c>
      <c r="DK210" s="463" t="str">
        <f t="shared" si="361"/>
        <v xml:space="preserve"> </v>
      </c>
      <c r="DL210" s="463" t="str">
        <f t="shared" si="362"/>
        <v xml:space="preserve"> </v>
      </c>
      <c r="DM210" s="463" t="str">
        <f t="shared" si="363"/>
        <v xml:space="preserve"> </v>
      </c>
    </row>
    <row r="211" spans="1:117" x14ac:dyDescent="0.2">
      <c r="A211" s="343" t="str">
        <f>IF(A210="N/A","N/A",IF(EDATE(A210,1)&gt;Inputs!$S$5,"N/A",EDATE(A210,1)))</f>
        <v>N/A</v>
      </c>
      <c r="B211" s="344" t="str">
        <f t="shared" si="305"/>
        <v xml:space="preserve"> </v>
      </c>
      <c r="C211" s="345" t="str">
        <f t="shared" si="306"/>
        <v xml:space="preserve"> </v>
      </c>
      <c r="D211" s="346" t="str">
        <f t="shared" si="307"/>
        <v xml:space="preserve"> </v>
      </c>
      <c r="E211" s="347" t="str">
        <f t="shared" si="308"/>
        <v xml:space="preserve"> </v>
      </c>
      <c r="F211" s="348" t="str">
        <f t="shared" si="309"/>
        <v xml:space="preserve"> </v>
      </c>
      <c r="G211" s="348" t="str">
        <f>IF(A211="N/A"," ",Perstart/VLOOKUP(Dayrun,'Pricing Inputs'!$AQ$4:$AS$14,3)/(CY211/CX211))</f>
        <v xml:space="preserve"> </v>
      </c>
      <c r="H211" s="349" t="str">
        <f t="shared" si="310"/>
        <v xml:space="preserve"> </v>
      </c>
      <c r="I211" s="350" t="str">
        <f t="shared" si="311"/>
        <v xml:space="preserve"> </v>
      </c>
      <c r="J211" s="351" t="str">
        <f t="shared" si="312"/>
        <v xml:space="preserve"> </v>
      </c>
      <c r="K211" s="351" t="str">
        <f t="shared" si="313"/>
        <v xml:space="preserve"> </v>
      </c>
      <c r="L211" s="351" t="str">
        <f t="shared" si="314"/>
        <v xml:space="preserve"> </v>
      </c>
      <c r="M211" s="351" t="str">
        <f t="shared" si="315"/>
        <v xml:space="preserve"> </v>
      </c>
      <c r="N211" s="351" t="str">
        <f t="shared" si="316"/>
        <v xml:space="preserve"> </v>
      </c>
      <c r="O211" s="351" t="str">
        <f t="shared" si="317"/>
        <v xml:space="preserve"> </v>
      </c>
      <c r="P211" s="351" t="str">
        <f t="shared" si="318"/>
        <v xml:space="preserve"> </v>
      </c>
      <c r="Q211" s="352" t="str">
        <f t="shared" si="319"/>
        <v xml:space="preserve"> </v>
      </c>
      <c r="R211" s="353" t="str">
        <f t="shared" si="320"/>
        <v xml:space="preserve"> </v>
      </c>
      <c r="S211" s="347" t="str">
        <f t="shared" si="321"/>
        <v xml:space="preserve"> </v>
      </c>
      <c r="T211" s="347" t="str">
        <f t="shared" si="322"/>
        <v xml:space="preserve"> </v>
      </c>
      <c r="U211" s="347" t="str">
        <f t="shared" si="323"/>
        <v xml:space="preserve"> </v>
      </c>
      <c r="V211" s="347" t="str">
        <f t="shared" si="324"/>
        <v xml:space="preserve"> </v>
      </c>
      <c r="W211" s="347" t="str">
        <f t="shared" si="325"/>
        <v xml:space="preserve"> </v>
      </c>
      <c r="X211" s="347" t="str">
        <f t="shared" si="326"/>
        <v xml:space="preserve"> </v>
      </c>
      <c r="Y211" s="347" t="str">
        <f t="shared" si="327"/>
        <v xml:space="preserve"> </v>
      </c>
      <c r="Z211" s="354" t="str">
        <f t="shared" si="328"/>
        <v xml:space="preserve"> </v>
      </c>
      <c r="AA211" s="350" t="str">
        <f>IF($A211="N/A"," ",IF(Dayrun&gt;=3,(MAX(0,(_xll.xSPRDOPT(I211,($E211-'Pricing Inputs'!$X246*$D211),$CV211,0,($CN211+IF(Smile=TRUE,VLOOKUP(MAX(-5,$H211-I211),Volsmile,2),0)),$CT211,$CU211,($A211-DateToday)+15,ABS(Option-2),0)-R211))),0))</f>
        <v xml:space="preserve"> </v>
      </c>
      <c r="AB211" s="351" t="str">
        <f>IF($A211="N/A"," ",IF(Dayrun&gt;=6,MAX(0,(_xll.xSPRDOPT(J211,($E211-'Pricing Inputs'!$X246*$D211),$CV211,0,($CN211+IF(Smile=TRUE,VLOOKUP(MAX(-5,$H211-J211),Volsmile,2),0)),$CT211,$CU211,($A211-DateToday)+15,ABS(Option-2),0)-S211)),0))</f>
        <v xml:space="preserve"> </v>
      </c>
      <c r="AC211" s="351" t="str">
        <f>IF($A211="N/A"," ",IF(OR(Dayrun&lt;=2,Dayrun&gt;=9),IF(OffPeakEx=TRUE,MAX(0,(_xll.xSPRDOPT(K211,($E211-'Pricing Inputs'!$X246*$D211),$CV211,0,($CQ211+IF(Smile=TRUE,VLOOKUP(MAX(-5,$H211-K211),Volsmile,2),0)),$CT211,$CU211,($A211-DateToday)+15,ABS(Option-2),0)-T211)),0),0))</f>
        <v xml:space="preserve"> </v>
      </c>
      <c r="AD211" s="351" t="str">
        <f>IF($A211="N/A"," ",IF(OR(Dayrun=1,Dayrun=4,Dayrun=5,Dayrun=7,Dayrun=8,Dayrun=10,Dayrun=11),MAX(0,(_xll.xSPRDOPT(L211,($E211-'Pricing Inputs'!$X246*$D211),$CV211,0,($CQ211+IF(Smile=TRUE,VLOOKUP(MAX(-5,$H211-L211),Volsmile,2),0)),$CT211,$CU211,($A211-DateToday)+15,ABS(Option-2),0)-U211)),0))</f>
        <v xml:space="preserve"> </v>
      </c>
      <c r="AE211" s="351" t="str">
        <f>IF($A211="N/A"," ",IF(OR(Dayrun=1,Dayrun=7,Dayrun=8,Dayrun=10,Dayrun=11),MAX(0,(_xll.xSPRDOPT(M211,($E211-'Pricing Inputs'!$X246*$D211),$CV211,0,($CQ211+IF(Smile=TRUE,VLOOKUP(MAX(-5,$H211-M211),Volsmile,2),0)),$CT211,$CU211,($A211-DateToday)+15,ABS(Option-2),0)-V211)),0))</f>
        <v xml:space="preserve"> </v>
      </c>
      <c r="AF211" s="351" t="str">
        <f>IF($A211="N/A"," ",IF(OR(Dayrun&lt;=2,Dayrun&gt;=10),IF(OffPeakEx=TRUE,MAX(0,(_xll.xSPRDOPT(N211,($E211-'Pricing Inputs'!$X246*$D211),$CV211,0,($CQ211+IF(Smile=TRUE,VLOOKUP(MAX(-5,$H211-N211),Volsmile,2),0)),$CT211,$CU211,($A211-DateToday)+15,ABS(Option-2),0)-W211)),0),0))</f>
        <v xml:space="preserve"> </v>
      </c>
      <c r="AG211" s="351" t="str">
        <f>IF($A211="N/A"," ",IF(OR(Dayrun=1,Dayrun=5,Dayrun=8,Dayrun=11),MAX(0,(_xll.xSPRDOPT(O211,($E211-'Pricing Inputs'!$X246*$D211),$CV211,0,($CQ211+IF(Smile=TRUE,VLOOKUP(MAX(-5,$H211-O211),Volsmile,2),0)),$CT211,$CU211,($A211-DateToday)+15,ABS(Option-2),0)-X211)),0))</f>
        <v xml:space="preserve"> </v>
      </c>
      <c r="AH211" s="351" t="str">
        <f>IF($A211="N/A"," ",IF(OR(Dayrun=1,Dayrun=8,Dayrun=11),MAX(0,(_xll.xSPRDOPT(P211,($E211-'Pricing Inputs'!$X246*$D211),$CV211,0,($CQ211+IF(Smile=TRUE,VLOOKUP(MAX(-5,$H211-P211),Volsmile,2),0)),$CT211,$CU211,($A211-DateToday)+15,ABS(Option-2),0)-Y211)),0))</f>
        <v xml:space="preserve"> </v>
      </c>
      <c r="AI211" s="351" t="str">
        <f>IF($A211="N/A"," ",IF(OR(Dayrun&lt;=2,Dayrun&gt;=11),IF(OffPeakEx=TRUE,MAX(0,(_xll.xSPRDOPT(Q211,($E211-'Pricing Inputs'!$X246*$D211),$CV211,0,($CQ211+IF(Smile=TRUE,VLOOKUP(MAX(-5,$H211-Q211),Volsmile,2),0)),$CT211,$CU211,($A211-DateToday)+15,ABS(Option-2),0)-Z211)),0),0))</f>
        <v xml:space="preserve"> </v>
      </c>
      <c r="AJ211" s="355" t="str">
        <f t="shared" si="329"/>
        <v xml:space="preserve"> </v>
      </c>
      <c r="AK211" s="356" t="str">
        <f t="shared" si="330"/>
        <v xml:space="preserve"> </v>
      </c>
      <c r="AL211" s="356" t="str">
        <f t="shared" si="331"/>
        <v xml:space="preserve"> </v>
      </c>
      <c r="AM211" s="356" t="str">
        <f t="shared" si="332"/>
        <v xml:space="preserve"> </v>
      </c>
      <c r="AN211" s="356" t="str">
        <f t="shared" si="333"/>
        <v xml:space="preserve"> </v>
      </c>
      <c r="AO211" s="356" t="str">
        <f t="shared" si="334"/>
        <v xml:space="preserve"> </v>
      </c>
      <c r="AP211" s="356" t="str">
        <f t="shared" si="335"/>
        <v xml:space="preserve"> </v>
      </c>
      <c r="AQ211" s="356" t="str">
        <f t="shared" si="336"/>
        <v xml:space="preserve"> </v>
      </c>
      <c r="AR211" s="357" t="str">
        <f t="shared" si="337"/>
        <v xml:space="preserve"> </v>
      </c>
      <c r="AS211" s="364" t="str">
        <f t="shared" si="338"/>
        <v xml:space="preserve"> </v>
      </c>
      <c r="AT211" s="364" t="str">
        <f t="shared" si="339"/>
        <v xml:space="preserve"> </v>
      </c>
      <c r="AU211" s="364" t="str">
        <f t="shared" si="340"/>
        <v xml:space="preserve"> </v>
      </c>
      <c r="AV211" s="364" t="str">
        <f t="shared" si="341"/>
        <v xml:space="preserve"> </v>
      </c>
      <c r="AW211" s="364" t="str">
        <f t="shared" si="342"/>
        <v xml:space="preserve"> </v>
      </c>
      <c r="AX211" s="364" t="str">
        <f t="shared" si="343"/>
        <v xml:space="preserve"> </v>
      </c>
      <c r="AY211" s="364" t="str">
        <f t="shared" si="344"/>
        <v xml:space="preserve"> </v>
      </c>
      <c r="AZ211" s="364" t="str">
        <f t="shared" si="345"/>
        <v xml:space="preserve"> </v>
      </c>
      <c r="BA211" s="365" t="str">
        <f t="shared" si="346"/>
        <v xml:space="preserve"> </v>
      </c>
      <c r="BB211" s="461" t="str">
        <f>IF($A211="N/A"," ",IF(Dayrun&gt;=3,(MAX(0,(_xll.xSPRDOPT(I211,($E211-'Pricing Inputs'!$X246*$D211),$CV211,0,($CN211+IF(Smile=TRUE,VLOOKUP(MAX(-5,$H211-I211),Volsmile,2),0)),$CT211,$CU211,($A211-DateToday)+15,ABS(Option-2),1)*DE211*8))),0))</f>
        <v xml:space="preserve"> </v>
      </c>
      <c r="BC211" s="460" t="str">
        <f>IF($A211="N/A"," ",IF(Dayrun&gt;=6,MAX(0,(_xll.xSPRDOPT(J211,($E211-'Pricing Inputs'!$X246*$D211),$CV211,0,($CN211+IF(Smile=TRUE,VLOOKUP(MAX(-5,$H211-J211),Volsmile,2),0)),$CT211,$CU211,($A211-DateToday)+15,ABS(Option-2),1)*DE211*8)),0))</f>
        <v xml:space="preserve"> </v>
      </c>
      <c r="BD211" s="460" t="str">
        <f>IF($A211="N/A"," ",IF(OR(Dayrun&lt;=2,Dayrun&gt;=9),IF(OffPeakEx=TRUE,MAX(0,(_xll.xSPRDOPT(K211,($E211-'Pricing Inputs'!$X246*$D211),$CV211,0,($CQ211+IF(Smile=TRUE,VLOOKUP(MAX(-5,$H211-K211),Volsmile,2),0)),$CT211,$CU211,($A211-DateToday)+15,ABS(Option-2),1)*DE211*8)),0),0))</f>
        <v xml:space="preserve"> </v>
      </c>
      <c r="BE211" s="460" t="str">
        <f>IF($A211="N/A"," ",IF(OR(Dayrun=1,Dayrun=4,Dayrun=5,Dayrun=7,Dayrun=8,Dayrun=10,Dayrun=11),MAX(0,(_xll.xSPRDOPT(L211,($E211-'Pricing Inputs'!$X246*$D211),$CV211,0,($CQ211+IF(Smile=TRUE,VLOOKUP(MAX(-5,$H211-L211),Volsmile,2),0)),$CT211,$CU211,($A211-DateToday)+15,ABS(Option-2),1)*DF211*8)),0))</f>
        <v xml:space="preserve"> </v>
      </c>
      <c r="BF211" s="460" t="str">
        <f>IF($A211="N/A"," ",IF(OR(Dayrun=1,Dayrun=7,Dayrun=8,Dayrun=10,Dayrun=11),MAX(0,(_xll.xSPRDOPT(M211,($E211-'Pricing Inputs'!$X246*$D211),$CV211,0,($CQ211+IF(Smile=TRUE,VLOOKUP(MAX(-5,$H211-M211),Volsmile,2),0)),$CT211,$CU211,($A211-DateToday)+15,ABS(Option-2),1)*DF211*8)),0))</f>
        <v xml:space="preserve"> </v>
      </c>
      <c r="BG211" s="460" t="str">
        <f>IF($A211="N/A"," ",IF(OR(Dayrun&lt;=2,Dayrun&gt;=10),IF(OffPeakEx=TRUE,MAX(0,(_xll.xSPRDOPT(N211,($E211-'Pricing Inputs'!$X246*$D211),$CV211,0,($CQ211+IF(Smile=TRUE,VLOOKUP(MAX(-5,$H211-N211),Volsmile,2),0)),$CT211,$CU211,($A211-DateToday)+15,ABS(Option-2),1)*DF211*8)),0),0))</f>
        <v xml:space="preserve"> </v>
      </c>
      <c r="BH211" s="460" t="str">
        <f>IF($A211="N/A"," ",IF(OR(Dayrun=1,Dayrun=5,Dayrun=8,Dayrun=11),MAX(0,(_xll.xSPRDOPT(O211,($E211-'Pricing Inputs'!$X246*$D211),$CV211,0,($CQ211+IF(Smile=TRUE,VLOOKUP(MAX(-5,$H211-O211),Volsmile,2),0)),$CT211,$CU211,($A211-DateToday)+15,ABS(Option-2),1)*DG211*8)),0))</f>
        <v xml:space="preserve"> </v>
      </c>
      <c r="BI211" s="460" t="str">
        <f>IF($A211="N/A"," ",IF(OR(Dayrun=1,Dayrun=8,Dayrun=11),MAX(0,(_xll.xSPRDOPT(P211,($E211-'Pricing Inputs'!$X246*$D211),$CV211,0,($CQ211+IF(Smile=TRUE,VLOOKUP(MAX(-5,$H211-P211),Volsmile,2),0)),$CT211,$CU211,($A211-DateToday)+15,ABS(Option-2),1)*DG211*8)),0))</f>
        <v xml:space="preserve"> </v>
      </c>
      <c r="BJ211" s="462" t="str">
        <f>IF($A211="N/A"," ",IF(OR(Dayrun&lt;=2,Dayrun&gt;=11),IF(OffPeakEx=TRUE,MAX(0,(_xll.xSPRDOPT(Q211,($E211-'Pricing Inputs'!$X246*$D211),$CV211,0,($CQ211+IF(Smile=TRUE,VLOOKUP(MAX(-5,$H211-Q211),Volsmile,2),0)),$CT211,$CU211,($A211-DateToday)+15,ABS(Option-2),1)*DG211*8)),0),0))</f>
        <v xml:space="preserve"> </v>
      </c>
      <c r="BK211" s="358" t="str">
        <f t="shared" si="273"/>
        <v xml:space="preserve"> </v>
      </c>
      <c r="BL211" s="359" t="str">
        <f t="shared" si="274"/>
        <v xml:space="preserve"> </v>
      </c>
      <c r="BM211" s="359" t="str">
        <f t="shared" si="275"/>
        <v xml:space="preserve"> </v>
      </c>
      <c r="BN211" s="359" t="str">
        <f t="shared" si="276"/>
        <v xml:space="preserve"> </v>
      </c>
      <c r="BO211" s="359" t="str">
        <f t="shared" si="277"/>
        <v xml:space="preserve"> </v>
      </c>
      <c r="BP211" s="359" t="str">
        <f t="shared" si="278"/>
        <v xml:space="preserve"> </v>
      </c>
      <c r="BQ211" s="359" t="str">
        <f t="shared" si="279"/>
        <v xml:space="preserve"> </v>
      </c>
      <c r="BR211" s="359" t="str">
        <f t="shared" si="280"/>
        <v xml:space="preserve"> </v>
      </c>
      <c r="BS211" s="360" t="str">
        <f t="shared" si="281"/>
        <v xml:space="preserve"> </v>
      </c>
      <c r="BT211" s="361" t="str">
        <f t="shared" si="282"/>
        <v xml:space="preserve"> </v>
      </c>
      <c r="BU211" s="362" t="str">
        <f t="shared" si="283"/>
        <v xml:space="preserve"> </v>
      </c>
      <c r="BV211" s="362" t="str">
        <f t="shared" si="284"/>
        <v xml:space="preserve"> </v>
      </c>
      <c r="BW211" s="362" t="str">
        <f t="shared" si="285"/>
        <v xml:space="preserve"> </v>
      </c>
      <c r="BX211" s="362" t="str">
        <f t="shared" si="286"/>
        <v xml:space="preserve"> </v>
      </c>
      <c r="BY211" s="362" t="str">
        <f t="shared" si="287"/>
        <v xml:space="preserve"> </v>
      </c>
      <c r="BZ211" s="362" t="str">
        <f t="shared" si="288"/>
        <v xml:space="preserve"> </v>
      </c>
      <c r="CA211" s="362" t="str">
        <f t="shared" si="289"/>
        <v xml:space="preserve"> </v>
      </c>
      <c r="CB211" s="363" t="str">
        <f t="shared" si="290"/>
        <v xml:space="preserve"> </v>
      </c>
      <c r="CC211" s="366" t="str">
        <f t="shared" si="291"/>
        <v xml:space="preserve"> </v>
      </c>
      <c r="CD211" s="367" t="str">
        <f t="shared" si="292"/>
        <v xml:space="preserve"> </v>
      </c>
      <c r="CE211" s="367" t="str">
        <f t="shared" si="293"/>
        <v xml:space="preserve"> </v>
      </c>
      <c r="CF211" s="367" t="str">
        <f t="shared" si="294"/>
        <v xml:space="preserve"> </v>
      </c>
      <c r="CG211" s="367" t="str">
        <f t="shared" si="295"/>
        <v xml:space="preserve"> </v>
      </c>
      <c r="CH211" s="367" t="str">
        <f t="shared" si="296"/>
        <v xml:space="preserve"> </v>
      </c>
      <c r="CI211" s="367" t="str">
        <f t="shared" si="297"/>
        <v xml:space="preserve"> </v>
      </c>
      <c r="CJ211" s="367" t="str">
        <f t="shared" si="298"/>
        <v xml:space="preserve"> </v>
      </c>
      <c r="CK211" s="368" t="str">
        <f t="shared" si="299"/>
        <v xml:space="preserve"> </v>
      </c>
      <c r="CL211" s="369" t="str">
        <f t="shared" si="300"/>
        <v xml:space="preserve"> </v>
      </c>
      <c r="CM211" s="370" t="str">
        <f t="shared" si="347"/>
        <v xml:space="preserve"> </v>
      </c>
      <c r="CN211" s="370" t="str">
        <f t="shared" si="348"/>
        <v xml:space="preserve"> </v>
      </c>
      <c r="CO211" s="370" t="str">
        <f t="shared" si="349"/>
        <v xml:space="preserve"> </v>
      </c>
      <c r="CP211" s="370" t="str">
        <f t="shared" si="350"/>
        <v xml:space="preserve"> </v>
      </c>
      <c r="CQ211" s="370" t="str">
        <f t="shared" si="351"/>
        <v xml:space="preserve"> </v>
      </c>
      <c r="CR211" s="370" t="str">
        <f t="shared" si="301"/>
        <v xml:space="preserve"> </v>
      </c>
      <c r="CS211" s="370" t="str">
        <f t="shared" si="302"/>
        <v xml:space="preserve"> </v>
      </c>
      <c r="CT211" s="370" t="str">
        <f t="shared" si="303"/>
        <v xml:space="preserve"> </v>
      </c>
      <c r="CU211" s="370" t="str">
        <f>IF($A211="N/A"," ",IF('Pricing Inputs'!$AR$23=TRUE,Inputs!$S$22,VLOOKUP($A211,CorrelationTable,2,FALSE)))</f>
        <v xml:space="preserve"> </v>
      </c>
      <c r="CV211" s="371" t="str">
        <f>IF($A211="N/A"," ",F211+G211+(D211*('Pricing Inputs'!X246)))</f>
        <v xml:space="preserve"> </v>
      </c>
      <c r="CW211" s="372" t="str">
        <f>IF($A211="N/A"," ",IF(PV=1,0,'Pricing Inputs'!Y246))</f>
        <v xml:space="preserve"> </v>
      </c>
      <c r="CX211" s="373" t="str">
        <f t="shared" si="304"/>
        <v xml:space="preserve"> </v>
      </c>
      <c r="CY211" s="417" t="str">
        <f>IF($A211="N/A"," ",(IF(MONTH(A211)&gt;=4,IF(MONTH(A211)&lt;=10,Inputs!$S$26,Inputs!$S$27),Inputs!$S$27))*$CX211)</f>
        <v xml:space="preserve"> </v>
      </c>
      <c r="CZ211" s="374" t="str">
        <f t="shared" si="352"/>
        <v xml:space="preserve"> </v>
      </c>
      <c r="DA211" s="446" t="str">
        <f t="shared" si="353"/>
        <v xml:space="preserve"> </v>
      </c>
      <c r="DB211" s="375" t="str">
        <f t="shared" si="354"/>
        <v xml:space="preserve"> </v>
      </c>
      <c r="DC211" s="375" t="str">
        <f t="shared" si="355"/>
        <v xml:space="preserve"> </v>
      </c>
      <c r="DD211" s="376" t="str">
        <f t="shared" si="356"/>
        <v xml:space="preserve"> </v>
      </c>
      <c r="DE211" s="377" t="str">
        <f t="shared" si="357"/>
        <v xml:space="preserve"> </v>
      </c>
      <c r="DF211" s="378" t="str">
        <f t="shared" si="358"/>
        <v xml:space="preserve"> </v>
      </c>
      <c r="DG211" s="379" t="str">
        <f t="shared" si="359"/>
        <v xml:space="preserve"> </v>
      </c>
      <c r="DH211" s="380" t="str">
        <f>IF($A211="N/A"," ",IF(Option=1,$D211*Inputs!$S$15*SUM(AS211:BA211),0))</f>
        <v xml:space="preserve"> </v>
      </c>
      <c r="DI211" s="381" t="str">
        <f>IF($A211="N/A"," ",IF(Option=1,$D211*Inputs!$S$16*SUM(AS211:BA211),0))</f>
        <v xml:space="preserve"> </v>
      </c>
      <c r="DJ211" s="463" t="str">
        <f t="shared" si="360"/>
        <v xml:space="preserve"> </v>
      </c>
      <c r="DK211" s="463" t="str">
        <f t="shared" si="361"/>
        <v xml:space="preserve"> </v>
      </c>
      <c r="DL211" s="463" t="str">
        <f t="shared" si="362"/>
        <v xml:space="preserve"> </v>
      </c>
      <c r="DM211" s="463" t="str">
        <f t="shared" si="363"/>
        <v xml:space="preserve"> </v>
      </c>
    </row>
    <row r="212" spans="1:117" x14ac:dyDescent="0.2">
      <c r="A212" s="343" t="str">
        <f>IF(A211="N/A","N/A",IF(EDATE(A211,1)&gt;Inputs!$S$5,"N/A",EDATE(A211,1)))</f>
        <v>N/A</v>
      </c>
      <c r="B212" s="344" t="str">
        <f t="shared" si="305"/>
        <v xml:space="preserve"> </v>
      </c>
      <c r="C212" s="345" t="str">
        <f t="shared" si="306"/>
        <v xml:space="preserve"> </v>
      </c>
      <c r="D212" s="346" t="str">
        <f t="shared" si="307"/>
        <v xml:space="preserve"> </v>
      </c>
      <c r="E212" s="347" t="str">
        <f t="shared" si="308"/>
        <v xml:space="preserve"> </v>
      </c>
      <c r="F212" s="348" t="str">
        <f t="shared" si="309"/>
        <v xml:space="preserve"> </v>
      </c>
      <c r="G212" s="348" t="str">
        <f>IF(A212="N/A"," ",Perstart/VLOOKUP(Dayrun,'Pricing Inputs'!$AQ$4:$AS$14,3)/(CY212/CX212))</f>
        <v xml:space="preserve"> </v>
      </c>
      <c r="H212" s="349" t="str">
        <f t="shared" si="310"/>
        <v xml:space="preserve"> </v>
      </c>
      <c r="I212" s="350" t="str">
        <f t="shared" si="311"/>
        <v xml:space="preserve"> </v>
      </c>
      <c r="J212" s="351" t="str">
        <f t="shared" si="312"/>
        <v xml:space="preserve"> </v>
      </c>
      <c r="K212" s="351" t="str">
        <f t="shared" si="313"/>
        <v xml:space="preserve"> </v>
      </c>
      <c r="L212" s="351" t="str">
        <f t="shared" si="314"/>
        <v xml:space="preserve"> </v>
      </c>
      <c r="M212" s="351" t="str">
        <f t="shared" si="315"/>
        <v xml:space="preserve"> </v>
      </c>
      <c r="N212" s="351" t="str">
        <f t="shared" si="316"/>
        <v xml:space="preserve"> </v>
      </c>
      <c r="O212" s="351" t="str">
        <f t="shared" si="317"/>
        <v xml:space="preserve"> </v>
      </c>
      <c r="P212" s="351" t="str">
        <f t="shared" si="318"/>
        <v xml:space="preserve"> </v>
      </c>
      <c r="Q212" s="352" t="str">
        <f t="shared" si="319"/>
        <v xml:space="preserve"> </v>
      </c>
      <c r="R212" s="353" t="str">
        <f t="shared" si="320"/>
        <v xml:space="preserve"> </v>
      </c>
      <c r="S212" s="347" t="str">
        <f t="shared" si="321"/>
        <v xml:space="preserve"> </v>
      </c>
      <c r="T212" s="347" t="str">
        <f t="shared" si="322"/>
        <v xml:space="preserve"> </v>
      </c>
      <c r="U212" s="347" t="str">
        <f t="shared" si="323"/>
        <v xml:space="preserve"> </v>
      </c>
      <c r="V212" s="347" t="str">
        <f t="shared" si="324"/>
        <v xml:space="preserve"> </v>
      </c>
      <c r="W212" s="347" t="str">
        <f t="shared" si="325"/>
        <v xml:space="preserve"> </v>
      </c>
      <c r="X212" s="347" t="str">
        <f t="shared" si="326"/>
        <v xml:space="preserve"> </v>
      </c>
      <c r="Y212" s="347" t="str">
        <f t="shared" si="327"/>
        <v xml:space="preserve"> </v>
      </c>
      <c r="Z212" s="354" t="str">
        <f t="shared" si="328"/>
        <v xml:space="preserve"> </v>
      </c>
      <c r="AA212" s="350" t="str">
        <f>IF($A212="N/A"," ",IF(Dayrun&gt;=3,(MAX(0,(_xll.xSPRDOPT(I212,($E212-'Pricing Inputs'!$X247*$D212),$CV212,0,($CN212+IF(Smile=TRUE,VLOOKUP(MAX(-5,$H212-I212),Volsmile,2),0)),$CT212,$CU212,($A212-DateToday)+15,ABS(Option-2),0)-R212))),0))</f>
        <v xml:space="preserve"> </v>
      </c>
      <c r="AB212" s="351" t="str">
        <f>IF($A212="N/A"," ",IF(Dayrun&gt;=6,MAX(0,(_xll.xSPRDOPT(J212,($E212-'Pricing Inputs'!$X247*$D212),$CV212,0,($CN212+IF(Smile=TRUE,VLOOKUP(MAX(-5,$H212-J212),Volsmile,2),0)),$CT212,$CU212,($A212-DateToday)+15,ABS(Option-2),0)-S212)),0))</f>
        <v xml:space="preserve"> </v>
      </c>
      <c r="AC212" s="351" t="str">
        <f>IF($A212="N/A"," ",IF(OR(Dayrun&lt;=2,Dayrun&gt;=9),IF(OffPeakEx=TRUE,MAX(0,(_xll.xSPRDOPT(K212,($E212-'Pricing Inputs'!$X247*$D212),$CV212,0,($CQ212+IF(Smile=TRUE,VLOOKUP(MAX(-5,$H212-K212),Volsmile,2),0)),$CT212,$CU212,($A212-DateToday)+15,ABS(Option-2),0)-T212)),0),0))</f>
        <v xml:space="preserve"> </v>
      </c>
      <c r="AD212" s="351" t="str">
        <f>IF($A212="N/A"," ",IF(OR(Dayrun=1,Dayrun=4,Dayrun=5,Dayrun=7,Dayrun=8,Dayrun=10,Dayrun=11),MAX(0,(_xll.xSPRDOPT(L212,($E212-'Pricing Inputs'!$X247*$D212),$CV212,0,($CQ212+IF(Smile=TRUE,VLOOKUP(MAX(-5,$H212-L212),Volsmile,2),0)),$CT212,$CU212,($A212-DateToday)+15,ABS(Option-2),0)-U212)),0))</f>
        <v xml:space="preserve"> </v>
      </c>
      <c r="AE212" s="351" t="str">
        <f>IF($A212="N/A"," ",IF(OR(Dayrun=1,Dayrun=7,Dayrun=8,Dayrun=10,Dayrun=11),MAX(0,(_xll.xSPRDOPT(M212,($E212-'Pricing Inputs'!$X247*$D212),$CV212,0,($CQ212+IF(Smile=TRUE,VLOOKUP(MAX(-5,$H212-M212),Volsmile,2),0)),$CT212,$CU212,($A212-DateToday)+15,ABS(Option-2),0)-V212)),0))</f>
        <v xml:space="preserve"> </v>
      </c>
      <c r="AF212" s="351" t="str">
        <f>IF($A212="N/A"," ",IF(OR(Dayrun&lt;=2,Dayrun&gt;=10),IF(OffPeakEx=TRUE,MAX(0,(_xll.xSPRDOPT(N212,($E212-'Pricing Inputs'!$X247*$D212),$CV212,0,($CQ212+IF(Smile=TRUE,VLOOKUP(MAX(-5,$H212-N212),Volsmile,2),0)),$CT212,$CU212,($A212-DateToday)+15,ABS(Option-2),0)-W212)),0),0))</f>
        <v xml:space="preserve"> </v>
      </c>
      <c r="AG212" s="351" t="str">
        <f>IF($A212="N/A"," ",IF(OR(Dayrun=1,Dayrun=5,Dayrun=8,Dayrun=11),MAX(0,(_xll.xSPRDOPT(O212,($E212-'Pricing Inputs'!$X247*$D212),$CV212,0,($CQ212+IF(Smile=TRUE,VLOOKUP(MAX(-5,$H212-O212),Volsmile,2),0)),$CT212,$CU212,($A212-DateToday)+15,ABS(Option-2),0)-X212)),0))</f>
        <v xml:space="preserve"> </v>
      </c>
      <c r="AH212" s="351" t="str">
        <f>IF($A212="N/A"," ",IF(OR(Dayrun=1,Dayrun=8,Dayrun=11),MAX(0,(_xll.xSPRDOPT(P212,($E212-'Pricing Inputs'!$X247*$D212),$CV212,0,($CQ212+IF(Smile=TRUE,VLOOKUP(MAX(-5,$H212-P212),Volsmile,2),0)),$CT212,$CU212,($A212-DateToday)+15,ABS(Option-2),0)-Y212)),0))</f>
        <v xml:space="preserve"> </v>
      </c>
      <c r="AI212" s="351" t="str">
        <f>IF($A212="N/A"," ",IF(OR(Dayrun&lt;=2,Dayrun&gt;=11),IF(OffPeakEx=TRUE,MAX(0,(_xll.xSPRDOPT(Q212,($E212-'Pricing Inputs'!$X247*$D212),$CV212,0,($CQ212+IF(Smile=TRUE,VLOOKUP(MAX(-5,$H212-Q212),Volsmile,2),0)),$CT212,$CU212,($A212-DateToday)+15,ABS(Option-2),0)-Z212)),0),0))</f>
        <v xml:space="preserve"> </v>
      </c>
      <c r="AJ212" s="355" t="str">
        <f t="shared" si="329"/>
        <v xml:space="preserve"> </v>
      </c>
      <c r="AK212" s="356" t="str">
        <f t="shared" si="330"/>
        <v xml:space="preserve"> </v>
      </c>
      <c r="AL212" s="356" t="str">
        <f t="shared" si="331"/>
        <v xml:space="preserve"> </v>
      </c>
      <c r="AM212" s="356" t="str">
        <f t="shared" si="332"/>
        <v xml:space="preserve"> </v>
      </c>
      <c r="AN212" s="356" t="str">
        <f t="shared" si="333"/>
        <v xml:space="preserve"> </v>
      </c>
      <c r="AO212" s="356" t="str">
        <f t="shared" si="334"/>
        <v xml:space="preserve"> </v>
      </c>
      <c r="AP212" s="356" t="str">
        <f t="shared" si="335"/>
        <v xml:space="preserve"> </v>
      </c>
      <c r="AQ212" s="356" t="str">
        <f t="shared" si="336"/>
        <v xml:space="preserve"> </v>
      </c>
      <c r="AR212" s="357" t="str">
        <f t="shared" si="337"/>
        <v xml:space="preserve"> </v>
      </c>
      <c r="AS212" s="364" t="str">
        <f t="shared" si="338"/>
        <v xml:space="preserve"> </v>
      </c>
      <c r="AT212" s="364" t="str">
        <f t="shared" si="339"/>
        <v xml:space="preserve"> </v>
      </c>
      <c r="AU212" s="364" t="str">
        <f t="shared" si="340"/>
        <v xml:space="preserve"> </v>
      </c>
      <c r="AV212" s="364" t="str">
        <f t="shared" si="341"/>
        <v xml:space="preserve"> </v>
      </c>
      <c r="AW212" s="364" t="str">
        <f t="shared" si="342"/>
        <v xml:space="preserve"> </v>
      </c>
      <c r="AX212" s="364" t="str">
        <f t="shared" si="343"/>
        <v xml:space="preserve"> </v>
      </c>
      <c r="AY212" s="364" t="str">
        <f t="shared" si="344"/>
        <v xml:space="preserve"> </v>
      </c>
      <c r="AZ212" s="364" t="str">
        <f t="shared" si="345"/>
        <v xml:space="preserve"> </v>
      </c>
      <c r="BA212" s="365" t="str">
        <f t="shared" si="346"/>
        <v xml:space="preserve"> </v>
      </c>
      <c r="BB212" s="461" t="str">
        <f>IF($A212="N/A"," ",IF(Dayrun&gt;=3,(MAX(0,(_xll.xSPRDOPT(I212,($E212-'Pricing Inputs'!$X247*$D212),$CV212,0,($CN212+IF(Smile=TRUE,VLOOKUP(MAX(-5,$H212-I212),Volsmile,2),0)),$CT212,$CU212,($A212-DateToday)+15,ABS(Option-2),1)*DE212*8))),0))</f>
        <v xml:space="preserve"> </v>
      </c>
      <c r="BC212" s="460" t="str">
        <f>IF($A212="N/A"," ",IF(Dayrun&gt;=6,MAX(0,(_xll.xSPRDOPT(J212,($E212-'Pricing Inputs'!$X247*$D212),$CV212,0,($CN212+IF(Smile=TRUE,VLOOKUP(MAX(-5,$H212-J212),Volsmile,2),0)),$CT212,$CU212,($A212-DateToday)+15,ABS(Option-2),1)*DE212*8)),0))</f>
        <v xml:space="preserve"> </v>
      </c>
      <c r="BD212" s="460" t="str">
        <f>IF($A212="N/A"," ",IF(OR(Dayrun&lt;=2,Dayrun&gt;=9),IF(OffPeakEx=TRUE,MAX(0,(_xll.xSPRDOPT(K212,($E212-'Pricing Inputs'!$X247*$D212),$CV212,0,($CQ212+IF(Smile=TRUE,VLOOKUP(MAX(-5,$H212-K212),Volsmile,2),0)),$CT212,$CU212,($A212-DateToday)+15,ABS(Option-2),1)*DE212*8)),0),0))</f>
        <v xml:space="preserve"> </v>
      </c>
      <c r="BE212" s="460" t="str">
        <f>IF($A212="N/A"," ",IF(OR(Dayrun=1,Dayrun=4,Dayrun=5,Dayrun=7,Dayrun=8,Dayrun=10,Dayrun=11),MAX(0,(_xll.xSPRDOPT(L212,($E212-'Pricing Inputs'!$X247*$D212),$CV212,0,($CQ212+IF(Smile=TRUE,VLOOKUP(MAX(-5,$H212-L212),Volsmile,2),0)),$CT212,$CU212,($A212-DateToday)+15,ABS(Option-2),1)*DF212*8)),0))</f>
        <v xml:space="preserve"> </v>
      </c>
      <c r="BF212" s="460" t="str">
        <f>IF($A212="N/A"," ",IF(OR(Dayrun=1,Dayrun=7,Dayrun=8,Dayrun=10,Dayrun=11),MAX(0,(_xll.xSPRDOPT(M212,($E212-'Pricing Inputs'!$X247*$D212),$CV212,0,($CQ212+IF(Smile=TRUE,VLOOKUP(MAX(-5,$H212-M212),Volsmile,2),0)),$CT212,$CU212,($A212-DateToday)+15,ABS(Option-2),1)*DF212*8)),0))</f>
        <v xml:space="preserve"> </v>
      </c>
      <c r="BG212" s="460" t="str">
        <f>IF($A212="N/A"," ",IF(OR(Dayrun&lt;=2,Dayrun&gt;=10),IF(OffPeakEx=TRUE,MAX(0,(_xll.xSPRDOPT(N212,($E212-'Pricing Inputs'!$X247*$D212),$CV212,0,($CQ212+IF(Smile=TRUE,VLOOKUP(MAX(-5,$H212-N212),Volsmile,2),0)),$CT212,$CU212,($A212-DateToday)+15,ABS(Option-2),1)*DF212*8)),0),0))</f>
        <v xml:space="preserve"> </v>
      </c>
      <c r="BH212" s="460" t="str">
        <f>IF($A212="N/A"," ",IF(OR(Dayrun=1,Dayrun=5,Dayrun=8,Dayrun=11),MAX(0,(_xll.xSPRDOPT(O212,($E212-'Pricing Inputs'!$X247*$D212),$CV212,0,($CQ212+IF(Smile=TRUE,VLOOKUP(MAX(-5,$H212-O212),Volsmile,2),0)),$CT212,$CU212,($A212-DateToday)+15,ABS(Option-2),1)*DG212*8)),0))</f>
        <v xml:space="preserve"> </v>
      </c>
      <c r="BI212" s="460" t="str">
        <f>IF($A212="N/A"," ",IF(OR(Dayrun=1,Dayrun=8,Dayrun=11),MAX(0,(_xll.xSPRDOPT(P212,($E212-'Pricing Inputs'!$X247*$D212),$CV212,0,($CQ212+IF(Smile=TRUE,VLOOKUP(MAX(-5,$H212-P212),Volsmile,2),0)),$CT212,$CU212,($A212-DateToday)+15,ABS(Option-2),1)*DG212*8)),0))</f>
        <v xml:space="preserve"> </v>
      </c>
      <c r="BJ212" s="462" t="str">
        <f>IF($A212="N/A"," ",IF(OR(Dayrun&lt;=2,Dayrun&gt;=11),IF(OffPeakEx=TRUE,MAX(0,(_xll.xSPRDOPT(Q212,($E212-'Pricing Inputs'!$X247*$D212),$CV212,0,($CQ212+IF(Smile=TRUE,VLOOKUP(MAX(-5,$H212-Q212),Volsmile,2),0)),$CT212,$CU212,($A212-DateToday)+15,ABS(Option-2),1)*DG212*8)),0),0))</f>
        <v xml:space="preserve"> </v>
      </c>
      <c r="BK212" s="358" t="str">
        <f t="shared" si="273"/>
        <v xml:space="preserve"> </v>
      </c>
      <c r="BL212" s="359" t="str">
        <f t="shared" si="274"/>
        <v xml:space="preserve"> </v>
      </c>
      <c r="BM212" s="359" t="str">
        <f t="shared" si="275"/>
        <v xml:space="preserve"> </v>
      </c>
      <c r="BN212" s="359" t="str">
        <f t="shared" si="276"/>
        <v xml:space="preserve"> </v>
      </c>
      <c r="BO212" s="359" t="str">
        <f t="shared" si="277"/>
        <v xml:space="preserve"> </v>
      </c>
      <c r="BP212" s="359" t="str">
        <f t="shared" si="278"/>
        <v xml:space="preserve"> </v>
      </c>
      <c r="BQ212" s="359" t="str">
        <f t="shared" si="279"/>
        <v xml:space="preserve"> </v>
      </c>
      <c r="BR212" s="359" t="str">
        <f t="shared" si="280"/>
        <v xml:space="preserve"> </v>
      </c>
      <c r="BS212" s="360" t="str">
        <f t="shared" si="281"/>
        <v xml:space="preserve"> </v>
      </c>
      <c r="BT212" s="361" t="str">
        <f t="shared" si="282"/>
        <v xml:space="preserve"> </v>
      </c>
      <c r="BU212" s="362" t="str">
        <f t="shared" si="283"/>
        <v xml:space="preserve"> </v>
      </c>
      <c r="BV212" s="362" t="str">
        <f t="shared" si="284"/>
        <v xml:space="preserve"> </v>
      </c>
      <c r="BW212" s="362" t="str">
        <f t="shared" si="285"/>
        <v xml:space="preserve"> </v>
      </c>
      <c r="BX212" s="362" t="str">
        <f t="shared" si="286"/>
        <v xml:space="preserve"> </v>
      </c>
      <c r="BY212" s="362" t="str">
        <f t="shared" si="287"/>
        <v xml:space="preserve"> </v>
      </c>
      <c r="BZ212" s="362" t="str">
        <f t="shared" si="288"/>
        <v xml:space="preserve"> </v>
      </c>
      <c r="CA212" s="362" t="str">
        <f t="shared" si="289"/>
        <v xml:space="preserve"> </v>
      </c>
      <c r="CB212" s="363" t="str">
        <f t="shared" si="290"/>
        <v xml:space="preserve"> </v>
      </c>
      <c r="CC212" s="366" t="str">
        <f t="shared" si="291"/>
        <v xml:space="preserve"> </v>
      </c>
      <c r="CD212" s="367" t="str">
        <f t="shared" si="292"/>
        <v xml:space="preserve"> </v>
      </c>
      <c r="CE212" s="367" t="str">
        <f t="shared" si="293"/>
        <v xml:space="preserve"> </v>
      </c>
      <c r="CF212" s="367" t="str">
        <f t="shared" si="294"/>
        <v xml:space="preserve"> </v>
      </c>
      <c r="CG212" s="367" t="str">
        <f t="shared" si="295"/>
        <v xml:space="preserve"> </v>
      </c>
      <c r="CH212" s="367" t="str">
        <f t="shared" si="296"/>
        <v xml:space="preserve"> </v>
      </c>
      <c r="CI212" s="367" t="str">
        <f t="shared" si="297"/>
        <v xml:space="preserve"> </v>
      </c>
      <c r="CJ212" s="367" t="str">
        <f t="shared" si="298"/>
        <v xml:space="preserve"> </v>
      </c>
      <c r="CK212" s="368" t="str">
        <f t="shared" si="299"/>
        <v xml:space="preserve"> </v>
      </c>
      <c r="CL212" s="369" t="str">
        <f t="shared" si="300"/>
        <v xml:space="preserve"> </v>
      </c>
      <c r="CM212" s="370" t="str">
        <f t="shared" si="347"/>
        <v xml:space="preserve"> </v>
      </c>
      <c r="CN212" s="370" t="str">
        <f t="shared" si="348"/>
        <v xml:space="preserve"> </v>
      </c>
      <c r="CO212" s="370" t="str">
        <f t="shared" si="349"/>
        <v xml:space="preserve"> </v>
      </c>
      <c r="CP212" s="370" t="str">
        <f t="shared" si="350"/>
        <v xml:space="preserve"> </v>
      </c>
      <c r="CQ212" s="370" t="str">
        <f t="shared" si="351"/>
        <v xml:space="preserve"> </v>
      </c>
      <c r="CR212" s="370" t="str">
        <f t="shared" si="301"/>
        <v xml:space="preserve"> </v>
      </c>
      <c r="CS212" s="370" t="str">
        <f t="shared" si="302"/>
        <v xml:space="preserve"> </v>
      </c>
      <c r="CT212" s="370" t="str">
        <f t="shared" si="303"/>
        <v xml:space="preserve"> </v>
      </c>
      <c r="CU212" s="370" t="str">
        <f>IF($A212="N/A"," ",IF('Pricing Inputs'!$AR$23=TRUE,Inputs!$S$22,VLOOKUP($A212,CorrelationTable,2,FALSE)))</f>
        <v xml:space="preserve"> </v>
      </c>
      <c r="CV212" s="371" t="str">
        <f>IF($A212="N/A"," ",F212+G212+(D212*('Pricing Inputs'!X247)))</f>
        <v xml:space="preserve"> </v>
      </c>
      <c r="CW212" s="372" t="str">
        <f>IF($A212="N/A"," ",IF(PV=1,0,'Pricing Inputs'!Y247))</f>
        <v xml:space="preserve"> </v>
      </c>
      <c r="CX212" s="373" t="str">
        <f t="shared" si="304"/>
        <v xml:space="preserve"> </v>
      </c>
      <c r="CY212" s="417" t="str">
        <f>IF($A212="N/A"," ",(IF(MONTH(A212)&gt;=4,IF(MONTH(A212)&lt;=10,Inputs!$S$26,Inputs!$S$27),Inputs!$S$27))*$CX212)</f>
        <v xml:space="preserve"> </v>
      </c>
      <c r="CZ212" s="374" t="str">
        <f t="shared" si="352"/>
        <v xml:space="preserve"> </v>
      </c>
      <c r="DA212" s="446" t="str">
        <f t="shared" si="353"/>
        <v xml:space="preserve"> </v>
      </c>
      <c r="DB212" s="375" t="str">
        <f t="shared" si="354"/>
        <v xml:space="preserve"> </v>
      </c>
      <c r="DC212" s="375" t="str">
        <f t="shared" si="355"/>
        <v xml:space="preserve"> </v>
      </c>
      <c r="DD212" s="376" t="str">
        <f t="shared" si="356"/>
        <v xml:space="preserve"> </v>
      </c>
      <c r="DE212" s="377" t="str">
        <f t="shared" si="357"/>
        <v xml:space="preserve"> </v>
      </c>
      <c r="DF212" s="378" t="str">
        <f t="shared" si="358"/>
        <v xml:space="preserve"> </v>
      </c>
      <c r="DG212" s="379" t="str">
        <f t="shared" si="359"/>
        <v xml:space="preserve"> </v>
      </c>
      <c r="DH212" s="380" t="str">
        <f>IF($A212="N/A"," ",IF(Option=1,$D212*Inputs!$S$15*SUM(AS212:BA212),0))</f>
        <v xml:space="preserve"> </v>
      </c>
      <c r="DI212" s="381" t="str">
        <f>IF($A212="N/A"," ",IF(Option=1,$D212*Inputs!$S$16*SUM(AS212:BA212),0))</f>
        <v xml:space="preserve"> </v>
      </c>
      <c r="DJ212" s="463" t="str">
        <f t="shared" si="360"/>
        <v xml:space="preserve"> </v>
      </c>
      <c r="DK212" s="463" t="str">
        <f t="shared" si="361"/>
        <v xml:space="preserve"> </v>
      </c>
      <c r="DL212" s="463" t="str">
        <f t="shared" si="362"/>
        <v xml:space="preserve"> </v>
      </c>
      <c r="DM212" s="463" t="str">
        <f t="shared" si="363"/>
        <v xml:space="preserve"> </v>
      </c>
    </row>
    <row r="213" spans="1:117" x14ac:dyDescent="0.2">
      <c r="A213" s="343" t="str">
        <f>IF(A212="N/A","N/A",IF(EDATE(A212,1)&gt;Inputs!$S$5,"N/A",EDATE(A212,1)))</f>
        <v>N/A</v>
      </c>
      <c r="B213" s="344" t="str">
        <f t="shared" si="305"/>
        <v xml:space="preserve"> </v>
      </c>
      <c r="C213" s="345" t="str">
        <f t="shared" si="306"/>
        <v xml:space="preserve"> </v>
      </c>
      <c r="D213" s="346" t="str">
        <f t="shared" si="307"/>
        <v xml:space="preserve"> </v>
      </c>
      <c r="E213" s="347" t="str">
        <f t="shared" si="308"/>
        <v xml:space="preserve"> </v>
      </c>
      <c r="F213" s="348" t="str">
        <f t="shared" si="309"/>
        <v xml:space="preserve"> </v>
      </c>
      <c r="G213" s="348" t="str">
        <f>IF(A213="N/A"," ",Perstart/VLOOKUP(Dayrun,'Pricing Inputs'!$AQ$4:$AS$14,3)/(CY213/CX213))</f>
        <v xml:space="preserve"> </v>
      </c>
      <c r="H213" s="349" t="str">
        <f t="shared" si="310"/>
        <v xml:space="preserve"> </v>
      </c>
      <c r="I213" s="350" t="str">
        <f t="shared" si="311"/>
        <v xml:space="preserve"> </v>
      </c>
      <c r="J213" s="351" t="str">
        <f t="shared" si="312"/>
        <v xml:space="preserve"> </v>
      </c>
      <c r="K213" s="351" t="str">
        <f t="shared" si="313"/>
        <v xml:space="preserve"> </v>
      </c>
      <c r="L213" s="351" t="str">
        <f t="shared" si="314"/>
        <v xml:space="preserve"> </v>
      </c>
      <c r="M213" s="351" t="str">
        <f t="shared" si="315"/>
        <v xml:space="preserve"> </v>
      </c>
      <c r="N213" s="351" t="str">
        <f t="shared" si="316"/>
        <v xml:space="preserve"> </v>
      </c>
      <c r="O213" s="351" t="str">
        <f t="shared" si="317"/>
        <v xml:space="preserve"> </v>
      </c>
      <c r="P213" s="351" t="str">
        <f t="shared" si="318"/>
        <v xml:space="preserve"> </v>
      </c>
      <c r="Q213" s="352" t="str">
        <f t="shared" si="319"/>
        <v xml:space="preserve"> </v>
      </c>
      <c r="R213" s="353" t="str">
        <f t="shared" si="320"/>
        <v xml:space="preserve"> </v>
      </c>
      <c r="S213" s="347" t="str">
        <f t="shared" si="321"/>
        <v xml:space="preserve"> </v>
      </c>
      <c r="T213" s="347" t="str">
        <f t="shared" si="322"/>
        <v xml:space="preserve"> </v>
      </c>
      <c r="U213" s="347" t="str">
        <f t="shared" si="323"/>
        <v xml:space="preserve"> </v>
      </c>
      <c r="V213" s="347" t="str">
        <f t="shared" si="324"/>
        <v xml:space="preserve"> </v>
      </c>
      <c r="W213" s="347" t="str">
        <f t="shared" si="325"/>
        <v xml:space="preserve"> </v>
      </c>
      <c r="X213" s="347" t="str">
        <f t="shared" si="326"/>
        <v xml:space="preserve"> </v>
      </c>
      <c r="Y213" s="347" t="str">
        <f t="shared" si="327"/>
        <v xml:space="preserve"> </v>
      </c>
      <c r="Z213" s="354" t="str">
        <f t="shared" si="328"/>
        <v xml:space="preserve"> </v>
      </c>
      <c r="AA213" s="350" t="str">
        <f>IF($A213="N/A"," ",IF(Dayrun&gt;=3,(MAX(0,(_xll.xSPRDOPT(I213,($E213-'Pricing Inputs'!$X248*$D213),$CV213,0,($CN213+IF(Smile=TRUE,VLOOKUP(MAX(-5,$H213-I213),Volsmile,2),0)),$CT213,$CU213,($A213-DateToday)+15,ABS(Option-2),0)-R213))),0))</f>
        <v xml:space="preserve"> </v>
      </c>
      <c r="AB213" s="351" t="str">
        <f>IF($A213="N/A"," ",IF(Dayrun&gt;=6,MAX(0,(_xll.xSPRDOPT(J213,($E213-'Pricing Inputs'!$X248*$D213),$CV213,0,($CN213+IF(Smile=TRUE,VLOOKUP(MAX(-5,$H213-J213),Volsmile,2),0)),$CT213,$CU213,($A213-DateToday)+15,ABS(Option-2),0)-S213)),0))</f>
        <v xml:space="preserve"> </v>
      </c>
      <c r="AC213" s="351" t="str">
        <f>IF($A213="N/A"," ",IF(OR(Dayrun&lt;=2,Dayrun&gt;=9),IF(OffPeakEx=TRUE,MAX(0,(_xll.xSPRDOPT(K213,($E213-'Pricing Inputs'!$X248*$D213),$CV213,0,($CQ213+IF(Smile=TRUE,VLOOKUP(MAX(-5,$H213-K213),Volsmile,2),0)),$CT213,$CU213,($A213-DateToday)+15,ABS(Option-2),0)-T213)),0),0))</f>
        <v xml:space="preserve"> </v>
      </c>
      <c r="AD213" s="351" t="str">
        <f>IF($A213="N/A"," ",IF(OR(Dayrun=1,Dayrun=4,Dayrun=5,Dayrun=7,Dayrun=8,Dayrun=10,Dayrun=11),MAX(0,(_xll.xSPRDOPT(L213,($E213-'Pricing Inputs'!$X248*$D213),$CV213,0,($CQ213+IF(Smile=TRUE,VLOOKUP(MAX(-5,$H213-L213),Volsmile,2),0)),$CT213,$CU213,($A213-DateToday)+15,ABS(Option-2),0)-U213)),0))</f>
        <v xml:space="preserve"> </v>
      </c>
      <c r="AE213" s="351" t="str">
        <f>IF($A213="N/A"," ",IF(OR(Dayrun=1,Dayrun=7,Dayrun=8,Dayrun=10,Dayrun=11),MAX(0,(_xll.xSPRDOPT(M213,($E213-'Pricing Inputs'!$X248*$D213),$CV213,0,($CQ213+IF(Smile=TRUE,VLOOKUP(MAX(-5,$H213-M213),Volsmile,2),0)),$CT213,$CU213,($A213-DateToday)+15,ABS(Option-2),0)-V213)),0))</f>
        <v xml:space="preserve"> </v>
      </c>
      <c r="AF213" s="351" t="str">
        <f>IF($A213="N/A"," ",IF(OR(Dayrun&lt;=2,Dayrun&gt;=10),IF(OffPeakEx=TRUE,MAX(0,(_xll.xSPRDOPT(N213,($E213-'Pricing Inputs'!$X248*$D213),$CV213,0,($CQ213+IF(Smile=TRUE,VLOOKUP(MAX(-5,$H213-N213),Volsmile,2),0)),$CT213,$CU213,($A213-DateToday)+15,ABS(Option-2),0)-W213)),0),0))</f>
        <v xml:space="preserve"> </v>
      </c>
      <c r="AG213" s="351" t="str">
        <f>IF($A213="N/A"," ",IF(OR(Dayrun=1,Dayrun=5,Dayrun=8,Dayrun=11),MAX(0,(_xll.xSPRDOPT(O213,($E213-'Pricing Inputs'!$X248*$D213),$CV213,0,($CQ213+IF(Smile=TRUE,VLOOKUP(MAX(-5,$H213-O213),Volsmile,2),0)),$CT213,$CU213,($A213-DateToday)+15,ABS(Option-2),0)-X213)),0))</f>
        <v xml:space="preserve"> </v>
      </c>
      <c r="AH213" s="351" t="str">
        <f>IF($A213="N/A"," ",IF(OR(Dayrun=1,Dayrun=8,Dayrun=11),MAX(0,(_xll.xSPRDOPT(P213,($E213-'Pricing Inputs'!$X248*$D213),$CV213,0,($CQ213+IF(Smile=TRUE,VLOOKUP(MAX(-5,$H213-P213),Volsmile,2),0)),$CT213,$CU213,($A213-DateToday)+15,ABS(Option-2),0)-Y213)),0))</f>
        <v xml:space="preserve"> </v>
      </c>
      <c r="AI213" s="351" t="str">
        <f>IF($A213="N/A"," ",IF(OR(Dayrun&lt;=2,Dayrun&gt;=11),IF(OffPeakEx=TRUE,MAX(0,(_xll.xSPRDOPT(Q213,($E213-'Pricing Inputs'!$X248*$D213),$CV213,0,($CQ213+IF(Smile=TRUE,VLOOKUP(MAX(-5,$H213-Q213),Volsmile,2),0)),$CT213,$CU213,($A213-DateToday)+15,ABS(Option-2),0)-Z213)),0),0))</f>
        <v xml:space="preserve"> </v>
      </c>
      <c r="AJ213" s="355" t="str">
        <f t="shared" si="329"/>
        <v xml:space="preserve"> </v>
      </c>
      <c r="AK213" s="356" t="str">
        <f t="shared" si="330"/>
        <v xml:space="preserve"> </v>
      </c>
      <c r="AL213" s="356" t="str">
        <f t="shared" si="331"/>
        <v xml:space="preserve"> </v>
      </c>
      <c r="AM213" s="356" t="str">
        <f t="shared" si="332"/>
        <v xml:space="preserve"> </v>
      </c>
      <c r="AN213" s="356" t="str">
        <f t="shared" si="333"/>
        <v xml:space="preserve"> </v>
      </c>
      <c r="AO213" s="356" t="str">
        <f t="shared" si="334"/>
        <v xml:space="preserve"> </v>
      </c>
      <c r="AP213" s="356" t="str">
        <f t="shared" si="335"/>
        <v xml:space="preserve"> </v>
      </c>
      <c r="AQ213" s="356" t="str">
        <f t="shared" si="336"/>
        <v xml:space="preserve"> </v>
      </c>
      <c r="AR213" s="357" t="str">
        <f t="shared" si="337"/>
        <v xml:space="preserve"> </v>
      </c>
      <c r="AS213" s="364" t="str">
        <f t="shared" si="338"/>
        <v xml:space="preserve"> </v>
      </c>
      <c r="AT213" s="364" t="str">
        <f t="shared" si="339"/>
        <v xml:space="preserve"> </v>
      </c>
      <c r="AU213" s="364" t="str">
        <f t="shared" si="340"/>
        <v xml:space="preserve"> </v>
      </c>
      <c r="AV213" s="364" t="str">
        <f t="shared" si="341"/>
        <v xml:space="preserve"> </v>
      </c>
      <c r="AW213" s="364" t="str">
        <f t="shared" si="342"/>
        <v xml:space="preserve"> </v>
      </c>
      <c r="AX213" s="364" t="str">
        <f t="shared" si="343"/>
        <v xml:space="preserve"> </v>
      </c>
      <c r="AY213" s="364" t="str">
        <f t="shared" si="344"/>
        <v xml:space="preserve"> </v>
      </c>
      <c r="AZ213" s="364" t="str">
        <f t="shared" si="345"/>
        <v xml:space="preserve"> </v>
      </c>
      <c r="BA213" s="365" t="str">
        <f t="shared" si="346"/>
        <v xml:space="preserve"> </v>
      </c>
      <c r="BB213" s="461" t="str">
        <f>IF($A213="N/A"," ",IF(Dayrun&gt;=3,(MAX(0,(_xll.xSPRDOPT(I213,($E213-'Pricing Inputs'!$X248*$D213),$CV213,0,($CN213+IF(Smile=TRUE,VLOOKUP(MAX(-5,$H213-I213),Volsmile,2),0)),$CT213,$CU213,($A213-DateToday)+15,ABS(Option-2),1)*DE213*8))),0))</f>
        <v xml:space="preserve"> </v>
      </c>
      <c r="BC213" s="460" t="str">
        <f>IF($A213="N/A"," ",IF(Dayrun&gt;=6,MAX(0,(_xll.xSPRDOPT(J213,($E213-'Pricing Inputs'!$X248*$D213),$CV213,0,($CN213+IF(Smile=TRUE,VLOOKUP(MAX(-5,$H213-J213),Volsmile,2),0)),$CT213,$CU213,($A213-DateToday)+15,ABS(Option-2),1)*DE213*8)),0))</f>
        <v xml:space="preserve"> </v>
      </c>
      <c r="BD213" s="460" t="str">
        <f>IF($A213="N/A"," ",IF(OR(Dayrun&lt;=2,Dayrun&gt;=9),IF(OffPeakEx=TRUE,MAX(0,(_xll.xSPRDOPT(K213,($E213-'Pricing Inputs'!$X248*$D213),$CV213,0,($CQ213+IF(Smile=TRUE,VLOOKUP(MAX(-5,$H213-K213),Volsmile,2),0)),$CT213,$CU213,($A213-DateToday)+15,ABS(Option-2),1)*DE213*8)),0),0))</f>
        <v xml:space="preserve"> </v>
      </c>
      <c r="BE213" s="460" t="str">
        <f>IF($A213="N/A"," ",IF(OR(Dayrun=1,Dayrun=4,Dayrun=5,Dayrun=7,Dayrun=8,Dayrun=10,Dayrun=11),MAX(0,(_xll.xSPRDOPT(L213,($E213-'Pricing Inputs'!$X248*$D213),$CV213,0,($CQ213+IF(Smile=TRUE,VLOOKUP(MAX(-5,$H213-L213),Volsmile,2),0)),$CT213,$CU213,($A213-DateToday)+15,ABS(Option-2),1)*DF213*8)),0))</f>
        <v xml:space="preserve"> </v>
      </c>
      <c r="BF213" s="460" t="str">
        <f>IF($A213="N/A"," ",IF(OR(Dayrun=1,Dayrun=7,Dayrun=8,Dayrun=10,Dayrun=11),MAX(0,(_xll.xSPRDOPT(M213,($E213-'Pricing Inputs'!$X248*$D213),$CV213,0,($CQ213+IF(Smile=TRUE,VLOOKUP(MAX(-5,$H213-M213),Volsmile,2),0)),$CT213,$CU213,($A213-DateToday)+15,ABS(Option-2),1)*DF213*8)),0))</f>
        <v xml:space="preserve"> </v>
      </c>
      <c r="BG213" s="460" t="str">
        <f>IF($A213="N/A"," ",IF(OR(Dayrun&lt;=2,Dayrun&gt;=10),IF(OffPeakEx=TRUE,MAX(0,(_xll.xSPRDOPT(N213,($E213-'Pricing Inputs'!$X248*$D213),$CV213,0,($CQ213+IF(Smile=TRUE,VLOOKUP(MAX(-5,$H213-N213),Volsmile,2),0)),$CT213,$CU213,($A213-DateToday)+15,ABS(Option-2),1)*DF213*8)),0),0))</f>
        <v xml:space="preserve"> </v>
      </c>
      <c r="BH213" s="460" t="str">
        <f>IF($A213="N/A"," ",IF(OR(Dayrun=1,Dayrun=5,Dayrun=8,Dayrun=11),MAX(0,(_xll.xSPRDOPT(O213,($E213-'Pricing Inputs'!$X248*$D213),$CV213,0,($CQ213+IF(Smile=TRUE,VLOOKUP(MAX(-5,$H213-O213),Volsmile,2),0)),$CT213,$CU213,($A213-DateToday)+15,ABS(Option-2),1)*DG213*8)),0))</f>
        <v xml:space="preserve"> </v>
      </c>
      <c r="BI213" s="460" t="str">
        <f>IF($A213="N/A"," ",IF(OR(Dayrun=1,Dayrun=8,Dayrun=11),MAX(0,(_xll.xSPRDOPT(P213,($E213-'Pricing Inputs'!$X248*$D213),$CV213,0,($CQ213+IF(Smile=TRUE,VLOOKUP(MAX(-5,$H213-P213),Volsmile,2),0)),$CT213,$CU213,($A213-DateToday)+15,ABS(Option-2),1)*DG213*8)),0))</f>
        <v xml:space="preserve"> </v>
      </c>
      <c r="BJ213" s="462" t="str">
        <f>IF($A213="N/A"," ",IF(OR(Dayrun&lt;=2,Dayrun&gt;=11),IF(OffPeakEx=TRUE,MAX(0,(_xll.xSPRDOPT(Q213,($E213-'Pricing Inputs'!$X248*$D213),$CV213,0,($CQ213+IF(Smile=TRUE,VLOOKUP(MAX(-5,$H213-Q213),Volsmile,2),0)),$CT213,$CU213,($A213-DateToday)+15,ABS(Option-2),1)*DG213*8)),0),0))</f>
        <v xml:space="preserve"> </v>
      </c>
      <c r="BK213" s="358" t="str">
        <f t="shared" si="273"/>
        <v xml:space="preserve"> </v>
      </c>
      <c r="BL213" s="359" t="str">
        <f t="shared" si="274"/>
        <v xml:space="preserve"> </v>
      </c>
      <c r="BM213" s="359" t="str">
        <f t="shared" si="275"/>
        <v xml:space="preserve"> </v>
      </c>
      <c r="BN213" s="359" t="str">
        <f t="shared" si="276"/>
        <v xml:space="preserve"> </v>
      </c>
      <c r="BO213" s="359" t="str">
        <f t="shared" si="277"/>
        <v xml:space="preserve"> </v>
      </c>
      <c r="BP213" s="359" t="str">
        <f t="shared" si="278"/>
        <v xml:space="preserve"> </v>
      </c>
      <c r="BQ213" s="359" t="str">
        <f t="shared" si="279"/>
        <v xml:space="preserve"> </v>
      </c>
      <c r="BR213" s="359" t="str">
        <f t="shared" si="280"/>
        <v xml:space="preserve"> </v>
      </c>
      <c r="BS213" s="360" t="str">
        <f t="shared" si="281"/>
        <v xml:space="preserve"> </v>
      </c>
      <c r="BT213" s="361" t="str">
        <f t="shared" si="282"/>
        <v xml:space="preserve"> </v>
      </c>
      <c r="BU213" s="362" t="str">
        <f t="shared" si="283"/>
        <v xml:space="preserve"> </v>
      </c>
      <c r="BV213" s="362" t="str">
        <f t="shared" si="284"/>
        <v xml:space="preserve"> </v>
      </c>
      <c r="BW213" s="362" t="str">
        <f t="shared" si="285"/>
        <v xml:space="preserve"> </v>
      </c>
      <c r="BX213" s="362" t="str">
        <f t="shared" si="286"/>
        <v xml:space="preserve"> </v>
      </c>
      <c r="BY213" s="362" t="str">
        <f t="shared" si="287"/>
        <v xml:space="preserve"> </v>
      </c>
      <c r="BZ213" s="362" t="str">
        <f t="shared" si="288"/>
        <v xml:space="preserve"> </v>
      </c>
      <c r="CA213" s="362" t="str">
        <f t="shared" si="289"/>
        <v xml:space="preserve"> </v>
      </c>
      <c r="CB213" s="363" t="str">
        <f t="shared" si="290"/>
        <v xml:space="preserve"> </v>
      </c>
      <c r="CC213" s="366" t="str">
        <f t="shared" si="291"/>
        <v xml:space="preserve"> </v>
      </c>
      <c r="CD213" s="367" t="str">
        <f t="shared" si="292"/>
        <v xml:space="preserve"> </v>
      </c>
      <c r="CE213" s="367" t="str">
        <f t="shared" si="293"/>
        <v xml:space="preserve"> </v>
      </c>
      <c r="CF213" s="367" t="str">
        <f t="shared" si="294"/>
        <v xml:space="preserve"> </v>
      </c>
      <c r="CG213" s="367" t="str">
        <f t="shared" si="295"/>
        <v xml:space="preserve"> </v>
      </c>
      <c r="CH213" s="367" t="str">
        <f t="shared" si="296"/>
        <v xml:space="preserve"> </v>
      </c>
      <c r="CI213" s="367" t="str">
        <f t="shared" si="297"/>
        <v xml:space="preserve"> </v>
      </c>
      <c r="CJ213" s="367" t="str">
        <f t="shared" si="298"/>
        <v xml:space="preserve"> </v>
      </c>
      <c r="CK213" s="368" t="str">
        <f t="shared" si="299"/>
        <v xml:space="preserve"> </v>
      </c>
      <c r="CL213" s="369" t="str">
        <f t="shared" si="300"/>
        <v xml:space="preserve"> </v>
      </c>
      <c r="CM213" s="370" t="str">
        <f t="shared" si="347"/>
        <v xml:space="preserve"> </v>
      </c>
      <c r="CN213" s="370" t="str">
        <f t="shared" si="348"/>
        <v xml:space="preserve"> </v>
      </c>
      <c r="CO213" s="370" t="str">
        <f t="shared" si="349"/>
        <v xml:space="preserve"> </v>
      </c>
      <c r="CP213" s="370" t="str">
        <f t="shared" si="350"/>
        <v xml:space="preserve"> </v>
      </c>
      <c r="CQ213" s="370" t="str">
        <f t="shared" si="351"/>
        <v xml:space="preserve"> </v>
      </c>
      <c r="CR213" s="370" t="str">
        <f t="shared" si="301"/>
        <v xml:space="preserve"> </v>
      </c>
      <c r="CS213" s="370" t="str">
        <f t="shared" si="302"/>
        <v xml:space="preserve"> </v>
      </c>
      <c r="CT213" s="370" t="str">
        <f t="shared" si="303"/>
        <v xml:space="preserve"> </v>
      </c>
      <c r="CU213" s="370" t="str">
        <f>IF($A213="N/A"," ",IF('Pricing Inputs'!$AR$23=TRUE,Inputs!$S$22,VLOOKUP($A213,CorrelationTable,2,FALSE)))</f>
        <v xml:space="preserve"> </v>
      </c>
      <c r="CV213" s="371" t="str">
        <f>IF($A213="N/A"," ",F213+G213+(D213*('Pricing Inputs'!X248)))</f>
        <v xml:space="preserve"> </v>
      </c>
      <c r="CW213" s="372" t="str">
        <f>IF($A213="N/A"," ",IF(PV=1,0,'Pricing Inputs'!Y248))</f>
        <v xml:space="preserve"> </v>
      </c>
      <c r="CX213" s="373" t="str">
        <f t="shared" si="304"/>
        <v xml:space="preserve"> </v>
      </c>
      <c r="CY213" s="417" t="str">
        <f>IF($A213="N/A"," ",(IF(MONTH(A213)&gt;=4,IF(MONTH(A213)&lt;=10,Inputs!$S$26,Inputs!$S$27),Inputs!$S$27))*$CX213)</f>
        <v xml:space="preserve"> </v>
      </c>
      <c r="CZ213" s="374" t="str">
        <f t="shared" si="352"/>
        <v xml:space="preserve"> </v>
      </c>
      <c r="DA213" s="446" t="str">
        <f t="shared" si="353"/>
        <v xml:space="preserve"> </v>
      </c>
      <c r="DB213" s="375" t="str">
        <f t="shared" si="354"/>
        <v xml:space="preserve"> </v>
      </c>
      <c r="DC213" s="375" t="str">
        <f t="shared" si="355"/>
        <v xml:space="preserve"> </v>
      </c>
      <c r="DD213" s="376" t="str">
        <f t="shared" si="356"/>
        <v xml:space="preserve"> </v>
      </c>
      <c r="DE213" s="377" t="str">
        <f t="shared" si="357"/>
        <v xml:space="preserve"> </v>
      </c>
      <c r="DF213" s="378" t="str">
        <f t="shared" si="358"/>
        <v xml:space="preserve"> </v>
      </c>
      <c r="DG213" s="379" t="str">
        <f t="shared" si="359"/>
        <v xml:space="preserve"> </v>
      </c>
      <c r="DH213" s="380" t="str">
        <f>IF($A213="N/A"," ",IF(Option=1,$D213*Inputs!$S$15*SUM(AS213:BA213),0))</f>
        <v xml:space="preserve"> </v>
      </c>
      <c r="DI213" s="381" t="str">
        <f>IF($A213="N/A"," ",IF(Option=1,$D213*Inputs!$S$16*SUM(AS213:BA213),0))</f>
        <v xml:space="preserve"> </v>
      </c>
      <c r="DJ213" s="463" t="str">
        <f t="shared" si="360"/>
        <v xml:space="preserve"> </v>
      </c>
      <c r="DK213" s="463" t="str">
        <f t="shared" si="361"/>
        <v xml:space="preserve"> </v>
      </c>
      <c r="DL213" s="463" t="str">
        <f t="shared" si="362"/>
        <v xml:space="preserve"> </v>
      </c>
      <c r="DM213" s="463" t="str">
        <f t="shared" si="363"/>
        <v xml:space="preserve"> </v>
      </c>
    </row>
    <row r="214" spans="1:117" x14ac:dyDescent="0.2">
      <c r="A214" s="343" t="str">
        <f>IF(A213="N/A","N/A",IF(EDATE(A213,1)&gt;Inputs!$S$5,"N/A",EDATE(A213,1)))</f>
        <v>N/A</v>
      </c>
      <c r="B214" s="344" t="str">
        <f t="shared" si="305"/>
        <v xml:space="preserve"> </v>
      </c>
      <c r="C214" s="345" t="str">
        <f t="shared" si="306"/>
        <v xml:space="preserve"> </v>
      </c>
      <c r="D214" s="346" t="str">
        <f t="shared" si="307"/>
        <v xml:space="preserve"> </v>
      </c>
      <c r="E214" s="347" t="str">
        <f t="shared" si="308"/>
        <v xml:space="preserve"> </v>
      </c>
      <c r="F214" s="348" t="str">
        <f t="shared" si="309"/>
        <v xml:space="preserve"> </v>
      </c>
      <c r="G214" s="348" t="str">
        <f>IF(A214="N/A"," ",Perstart/VLOOKUP(Dayrun,'Pricing Inputs'!$AQ$4:$AS$14,3)/(CY214/CX214))</f>
        <v xml:space="preserve"> </v>
      </c>
      <c r="H214" s="349" t="str">
        <f t="shared" si="310"/>
        <v xml:space="preserve"> </v>
      </c>
      <c r="I214" s="350" t="str">
        <f t="shared" si="311"/>
        <v xml:space="preserve"> </v>
      </c>
      <c r="J214" s="351" t="str">
        <f t="shared" si="312"/>
        <v xml:space="preserve"> </v>
      </c>
      <c r="K214" s="351" t="str">
        <f t="shared" si="313"/>
        <v xml:space="preserve"> </v>
      </c>
      <c r="L214" s="351" t="str">
        <f t="shared" si="314"/>
        <v xml:space="preserve"> </v>
      </c>
      <c r="M214" s="351" t="str">
        <f t="shared" si="315"/>
        <v xml:space="preserve"> </v>
      </c>
      <c r="N214" s="351" t="str">
        <f t="shared" si="316"/>
        <v xml:space="preserve"> </v>
      </c>
      <c r="O214" s="351" t="str">
        <f t="shared" si="317"/>
        <v xml:space="preserve"> </v>
      </c>
      <c r="P214" s="351" t="str">
        <f t="shared" si="318"/>
        <v xml:space="preserve"> </v>
      </c>
      <c r="Q214" s="352" t="str">
        <f t="shared" si="319"/>
        <v xml:space="preserve"> </v>
      </c>
      <c r="R214" s="353" t="str">
        <f t="shared" si="320"/>
        <v xml:space="preserve"> </v>
      </c>
      <c r="S214" s="347" t="str">
        <f t="shared" si="321"/>
        <v xml:space="preserve"> </v>
      </c>
      <c r="T214" s="347" t="str">
        <f t="shared" si="322"/>
        <v xml:space="preserve"> </v>
      </c>
      <c r="U214" s="347" t="str">
        <f t="shared" si="323"/>
        <v xml:space="preserve"> </v>
      </c>
      <c r="V214" s="347" t="str">
        <f t="shared" si="324"/>
        <v xml:space="preserve"> </v>
      </c>
      <c r="W214" s="347" t="str">
        <f t="shared" si="325"/>
        <v xml:space="preserve"> </v>
      </c>
      <c r="X214" s="347" t="str">
        <f t="shared" si="326"/>
        <v xml:space="preserve"> </v>
      </c>
      <c r="Y214" s="347" t="str">
        <f t="shared" si="327"/>
        <v xml:space="preserve"> </v>
      </c>
      <c r="Z214" s="354" t="str">
        <f t="shared" si="328"/>
        <v xml:space="preserve"> </v>
      </c>
      <c r="AA214" s="350" t="str">
        <f>IF($A214="N/A"," ",IF(Dayrun&gt;=3,(MAX(0,(_xll.xSPRDOPT(I214,($E214-'Pricing Inputs'!$X249*$D214),$CV214,0,($CN214+IF(Smile=TRUE,VLOOKUP(MAX(-5,$H214-I214),Volsmile,2),0)),$CT214,$CU214,($A214-DateToday)+15,ABS(Option-2),0)-R214))),0))</f>
        <v xml:space="preserve"> </v>
      </c>
      <c r="AB214" s="351" t="str">
        <f>IF($A214="N/A"," ",IF(Dayrun&gt;=6,MAX(0,(_xll.xSPRDOPT(J214,($E214-'Pricing Inputs'!$X249*$D214),$CV214,0,($CN214+IF(Smile=TRUE,VLOOKUP(MAX(-5,$H214-J214),Volsmile,2),0)),$CT214,$CU214,($A214-DateToday)+15,ABS(Option-2),0)-S214)),0))</f>
        <v xml:space="preserve"> </v>
      </c>
      <c r="AC214" s="351" t="str">
        <f>IF($A214="N/A"," ",IF(OR(Dayrun&lt;=2,Dayrun&gt;=9),IF(OffPeakEx=TRUE,MAX(0,(_xll.xSPRDOPT(K214,($E214-'Pricing Inputs'!$X249*$D214),$CV214,0,($CQ214+IF(Smile=TRUE,VLOOKUP(MAX(-5,$H214-K214),Volsmile,2),0)),$CT214,$CU214,($A214-DateToday)+15,ABS(Option-2),0)-T214)),0),0))</f>
        <v xml:space="preserve"> </v>
      </c>
      <c r="AD214" s="351" t="str">
        <f>IF($A214="N/A"," ",IF(OR(Dayrun=1,Dayrun=4,Dayrun=5,Dayrun=7,Dayrun=8,Dayrun=10,Dayrun=11),MAX(0,(_xll.xSPRDOPT(L214,($E214-'Pricing Inputs'!$X249*$D214),$CV214,0,($CQ214+IF(Smile=TRUE,VLOOKUP(MAX(-5,$H214-L214),Volsmile,2),0)),$CT214,$CU214,($A214-DateToday)+15,ABS(Option-2),0)-U214)),0))</f>
        <v xml:space="preserve"> </v>
      </c>
      <c r="AE214" s="351" t="str">
        <f>IF($A214="N/A"," ",IF(OR(Dayrun=1,Dayrun=7,Dayrun=8,Dayrun=10,Dayrun=11),MAX(0,(_xll.xSPRDOPT(M214,($E214-'Pricing Inputs'!$X249*$D214),$CV214,0,($CQ214+IF(Smile=TRUE,VLOOKUP(MAX(-5,$H214-M214),Volsmile,2),0)),$CT214,$CU214,($A214-DateToday)+15,ABS(Option-2),0)-V214)),0))</f>
        <v xml:space="preserve"> </v>
      </c>
      <c r="AF214" s="351" t="str">
        <f>IF($A214="N/A"," ",IF(OR(Dayrun&lt;=2,Dayrun&gt;=10),IF(OffPeakEx=TRUE,MAX(0,(_xll.xSPRDOPT(N214,($E214-'Pricing Inputs'!$X249*$D214),$CV214,0,($CQ214+IF(Smile=TRUE,VLOOKUP(MAX(-5,$H214-N214),Volsmile,2),0)),$CT214,$CU214,($A214-DateToday)+15,ABS(Option-2),0)-W214)),0),0))</f>
        <v xml:space="preserve"> </v>
      </c>
      <c r="AG214" s="351" t="str">
        <f>IF($A214="N/A"," ",IF(OR(Dayrun=1,Dayrun=5,Dayrun=8,Dayrun=11),MAX(0,(_xll.xSPRDOPT(O214,($E214-'Pricing Inputs'!$X249*$D214),$CV214,0,($CQ214+IF(Smile=TRUE,VLOOKUP(MAX(-5,$H214-O214),Volsmile,2),0)),$CT214,$CU214,($A214-DateToday)+15,ABS(Option-2),0)-X214)),0))</f>
        <v xml:space="preserve"> </v>
      </c>
      <c r="AH214" s="351" t="str">
        <f>IF($A214="N/A"," ",IF(OR(Dayrun=1,Dayrun=8,Dayrun=11),MAX(0,(_xll.xSPRDOPT(P214,($E214-'Pricing Inputs'!$X249*$D214),$CV214,0,($CQ214+IF(Smile=TRUE,VLOOKUP(MAX(-5,$H214-P214),Volsmile,2),0)),$CT214,$CU214,($A214-DateToday)+15,ABS(Option-2),0)-Y214)),0))</f>
        <v xml:space="preserve"> </v>
      </c>
      <c r="AI214" s="351" t="str">
        <f>IF($A214="N/A"," ",IF(OR(Dayrun&lt;=2,Dayrun&gt;=11),IF(OffPeakEx=TRUE,MAX(0,(_xll.xSPRDOPT(Q214,($E214-'Pricing Inputs'!$X249*$D214),$CV214,0,($CQ214+IF(Smile=TRUE,VLOOKUP(MAX(-5,$H214-Q214),Volsmile,2),0)),$CT214,$CU214,($A214-DateToday)+15,ABS(Option-2),0)-Z214)),0),0))</f>
        <v xml:space="preserve"> </v>
      </c>
      <c r="AJ214" s="355" t="str">
        <f t="shared" si="329"/>
        <v xml:space="preserve"> </v>
      </c>
      <c r="AK214" s="356" t="str">
        <f t="shared" si="330"/>
        <v xml:space="preserve"> </v>
      </c>
      <c r="AL214" s="356" t="str">
        <f t="shared" si="331"/>
        <v xml:space="preserve"> </v>
      </c>
      <c r="AM214" s="356" t="str">
        <f t="shared" si="332"/>
        <v xml:space="preserve"> </v>
      </c>
      <c r="AN214" s="356" t="str">
        <f t="shared" si="333"/>
        <v xml:space="preserve"> </v>
      </c>
      <c r="AO214" s="356" t="str">
        <f t="shared" si="334"/>
        <v xml:space="preserve"> </v>
      </c>
      <c r="AP214" s="356" t="str">
        <f t="shared" si="335"/>
        <v xml:space="preserve"> </v>
      </c>
      <c r="AQ214" s="356" t="str">
        <f t="shared" si="336"/>
        <v xml:space="preserve"> </v>
      </c>
      <c r="AR214" s="357" t="str">
        <f t="shared" si="337"/>
        <v xml:space="preserve"> </v>
      </c>
      <c r="AS214" s="364" t="str">
        <f t="shared" si="338"/>
        <v xml:space="preserve"> </v>
      </c>
      <c r="AT214" s="364" t="str">
        <f t="shared" si="339"/>
        <v xml:space="preserve"> </v>
      </c>
      <c r="AU214" s="364" t="str">
        <f t="shared" si="340"/>
        <v xml:space="preserve"> </v>
      </c>
      <c r="AV214" s="364" t="str">
        <f t="shared" si="341"/>
        <v xml:space="preserve"> </v>
      </c>
      <c r="AW214" s="364" t="str">
        <f t="shared" si="342"/>
        <v xml:space="preserve"> </v>
      </c>
      <c r="AX214" s="364" t="str">
        <f t="shared" si="343"/>
        <v xml:space="preserve"> </v>
      </c>
      <c r="AY214" s="364" t="str">
        <f t="shared" si="344"/>
        <v xml:space="preserve"> </v>
      </c>
      <c r="AZ214" s="364" t="str">
        <f t="shared" si="345"/>
        <v xml:space="preserve"> </v>
      </c>
      <c r="BA214" s="365" t="str">
        <f t="shared" si="346"/>
        <v xml:space="preserve"> </v>
      </c>
      <c r="BB214" s="461" t="str">
        <f>IF($A214="N/A"," ",IF(Dayrun&gt;=3,(MAX(0,(_xll.xSPRDOPT(I214,($E214-'Pricing Inputs'!$X249*$D214),$CV214,0,($CN214+IF(Smile=TRUE,VLOOKUP(MAX(-5,$H214-I214),Volsmile,2),0)),$CT214,$CU214,($A214-DateToday)+15,ABS(Option-2),1)*DE214*8))),0))</f>
        <v xml:space="preserve"> </v>
      </c>
      <c r="BC214" s="460" t="str">
        <f>IF($A214="N/A"," ",IF(Dayrun&gt;=6,MAX(0,(_xll.xSPRDOPT(J214,($E214-'Pricing Inputs'!$X249*$D214),$CV214,0,($CN214+IF(Smile=TRUE,VLOOKUP(MAX(-5,$H214-J214),Volsmile,2),0)),$CT214,$CU214,($A214-DateToday)+15,ABS(Option-2),1)*DE214*8)),0))</f>
        <v xml:space="preserve"> </v>
      </c>
      <c r="BD214" s="460" t="str">
        <f>IF($A214="N/A"," ",IF(OR(Dayrun&lt;=2,Dayrun&gt;=9),IF(OffPeakEx=TRUE,MAX(0,(_xll.xSPRDOPT(K214,($E214-'Pricing Inputs'!$X249*$D214),$CV214,0,($CQ214+IF(Smile=TRUE,VLOOKUP(MAX(-5,$H214-K214),Volsmile,2),0)),$CT214,$CU214,($A214-DateToday)+15,ABS(Option-2),1)*DE214*8)),0),0))</f>
        <v xml:space="preserve"> </v>
      </c>
      <c r="BE214" s="460" t="str">
        <f>IF($A214="N/A"," ",IF(OR(Dayrun=1,Dayrun=4,Dayrun=5,Dayrun=7,Dayrun=8,Dayrun=10,Dayrun=11),MAX(0,(_xll.xSPRDOPT(L214,($E214-'Pricing Inputs'!$X249*$D214),$CV214,0,($CQ214+IF(Smile=TRUE,VLOOKUP(MAX(-5,$H214-L214),Volsmile,2),0)),$CT214,$CU214,($A214-DateToday)+15,ABS(Option-2),1)*DF214*8)),0))</f>
        <v xml:space="preserve"> </v>
      </c>
      <c r="BF214" s="460" t="str">
        <f>IF($A214="N/A"," ",IF(OR(Dayrun=1,Dayrun=7,Dayrun=8,Dayrun=10,Dayrun=11),MAX(0,(_xll.xSPRDOPT(M214,($E214-'Pricing Inputs'!$X249*$D214),$CV214,0,($CQ214+IF(Smile=TRUE,VLOOKUP(MAX(-5,$H214-M214),Volsmile,2),0)),$CT214,$CU214,($A214-DateToday)+15,ABS(Option-2),1)*DF214*8)),0))</f>
        <v xml:space="preserve"> </v>
      </c>
      <c r="BG214" s="460" t="str">
        <f>IF($A214="N/A"," ",IF(OR(Dayrun&lt;=2,Dayrun&gt;=10),IF(OffPeakEx=TRUE,MAX(0,(_xll.xSPRDOPT(N214,($E214-'Pricing Inputs'!$X249*$D214),$CV214,0,($CQ214+IF(Smile=TRUE,VLOOKUP(MAX(-5,$H214-N214),Volsmile,2),0)),$CT214,$CU214,($A214-DateToday)+15,ABS(Option-2),1)*DF214*8)),0),0))</f>
        <v xml:space="preserve"> </v>
      </c>
      <c r="BH214" s="460" t="str">
        <f>IF($A214="N/A"," ",IF(OR(Dayrun=1,Dayrun=5,Dayrun=8,Dayrun=11),MAX(0,(_xll.xSPRDOPT(O214,($E214-'Pricing Inputs'!$X249*$D214),$CV214,0,($CQ214+IF(Smile=TRUE,VLOOKUP(MAX(-5,$H214-O214),Volsmile,2),0)),$CT214,$CU214,($A214-DateToday)+15,ABS(Option-2),1)*DG214*8)),0))</f>
        <v xml:space="preserve"> </v>
      </c>
      <c r="BI214" s="460" t="str">
        <f>IF($A214="N/A"," ",IF(OR(Dayrun=1,Dayrun=8,Dayrun=11),MAX(0,(_xll.xSPRDOPT(P214,($E214-'Pricing Inputs'!$X249*$D214),$CV214,0,($CQ214+IF(Smile=TRUE,VLOOKUP(MAX(-5,$H214-P214),Volsmile,2),0)),$CT214,$CU214,($A214-DateToday)+15,ABS(Option-2),1)*DG214*8)),0))</f>
        <v xml:space="preserve"> </v>
      </c>
      <c r="BJ214" s="462" t="str">
        <f>IF($A214="N/A"," ",IF(OR(Dayrun&lt;=2,Dayrun&gt;=11),IF(OffPeakEx=TRUE,MAX(0,(_xll.xSPRDOPT(Q214,($E214-'Pricing Inputs'!$X249*$D214),$CV214,0,($CQ214+IF(Smile=TRUE,VLOOKUP(MAX(-5,$H214-Q214),Volsmile,2),0)),$CT214,$CU214,($A214-DateToday)+15,ABS(Option-2),1)*DG214*8)),0),0))</f>
        <v xml:space="preserve"> </v>
      </c>
      <c r="BK214" s="358" t="str">
        <f t="shared" si="273"/>
        <v xml:space="preserve"> </v>
      </c>
      <c r="BL214" s="359" t="str">
        <f t="shared" si="274"/>
        <v xml:space="preserve"> </v>
      </c>
      <c r="BM214" s="359" t="str">
        <f t="shared" si="275"/>
        <v xml:space="preserve"> </v>
      </c>
      <c r="BN214" s="359" t="str">
        <f t="shared" si="276"/>
        <v xml:space="preserve"> </v>
      </c>
      <c r="BO214" s="359" t="str">
        <f t="shared" si="277"/>
        <v xml:space="preserve"> </v>
      </c>
      <c r="BP214" s="359" t="str">
        <f t="shared" si="278"/>
        <v xml:space="preserve"> </v>
      </c>
      <c r="BQ214" s="359" t="str">
        <f t="shared" si="279"/>
        <v xml:space="preserve"> </v>
      </c>
      <c r="BR214" s="359" t="str">
        <f t="shared" si="280"/>
        <v xml:space="preserve"> </v>
      </c>
      <c r="BS214" s="360" t="str">
        <f t="shared" si="281"/>
        <v xml:space="preserve"> </v>
      </c>
      <c r="BT214" s="361" t="str">
        <f t="shared" si="282"/>
        <v xml:space="preserve"> </v>
      </c>
      <c r="BU214" s="362" t="str">
        <f t="shared" si="283"/>
        <v xml:space="preserve"> </v>
      </c>
      <c r="BV214" s="362" t="str">
        <f t="shared" si="284"/>
        <v xml:space="preserve"> </v>
      </c>
      <c r="BW214" s="362" t="str">
        <f t="shared" si="285"/>
        <v xml:space="preserve"> </v>
      </c>
      <c r="BX214" s="362" t="str">
        <f t="shared" si="286"/>
        <v xml:space="preserve"> </v>
      </c>
      <c r="BY214" s="362" t="str">
        <f t="shared" si="287"/>
        <v xml:space="preserve"> </v>
      </c>
      <c r="BZ214" s="362" t="str">
        <f t="shared" si="288"/>
        <v xml:space="preserve"> </v>
      </c>
      <c r="CA214" s="362" t="str">
        <f t="shared" si="289"/>
        <v xml:space="preserve"> </v>
      </c>
      <c r="CB214" s="363" t="str">
        <f t="shared" si="290"/>
        <v xml:space="preserve"> </v>
      </c>
      <c r="CC214" s="366" t="str">
        <f t="shared" si="291"/>
        <v xml:space="preserve"> </v>
      </c>
      <c r="CD214" s="367" t="str">
        <f t="shared" si="292"/>
        <v xml:space="preserve"> </v>
      </c>
      <c r="CE214" s="367" t="str">
        <f t="shared" si="293"/>
        <v xml:space="preserve"> </v>
      </c>
      <c r="CF214" s="367" t="str">
        <f t="shared" si="294"/>
        <v xml:space="preserve"> </v>
      </c>
      <c r="CG214" s="367" t="str">
        <f t="shared" si="295"/>
        <v xml:space="preserve"> </v>
      </c>
      <c r="CH214" s="367" t="str">
        <f t="shared" si="296"/>
        <v xml:space="preserve"> </v>
      </c>
      <c r="CI214" s="367" t="str">
        <f t="shared" si="297"/>
        <v xml:space="preserve"> </v>
      </c>
      <c r="CJ214" s="367" t="str">
        <f t="shared" si="298"/>
        <v xml:space="preserve"> </v>
      </c>
      <c r="CK214" s="368" t="str">
        <f t="shared" si="299"/>
        <v xml:space="preserve"> </v>
      </c>
      <c r="CL214" s="369" t="str">
        <f t="shared" si="300"/>
        <v xml:space="preserve"> </v>
      </c>
      <c r="CM214" s="370" t="str">
        <f t="shared" si="347"/>
        <v xml:space="preserve"> </v>
      </c>
      <c r="CN214" s="370" t="str">
        <f t="shared" si="348"/>
        <v xml:space="preserve"> </v>
      </c>
      <c r="CO214" s="370" t="str">
        <f t="shared" si="349"/>
        <v xml:space="preserve"> </v>
      </c>
      <c r="CP214" s="370" t="str">
        <f t="shared" si="350"/>
        <v xml:space="preserve"> </v>
      </c>
      <c r="CQ214" s="370" t="str">
        <f t="shared" si="351"/>
        <v xml:space="preserve"> </v>
      </c>
      <c r="CR214" s="370" t="str">
        <f t="shared" si="301"/>
        <v xml:space="preserve"> </v>
      </c>
      <c r="CS214" s="370" t="str">
        <f t="shared" si="302"/>
        <v xml:space="preserve"> </v>
      </c>
      <c r="CT214" s="370" t="str">
        <f t="shared" si="303"/>
        <v xml:space="preserve"> </v>
      </c>
      <c r="CU214" s="370" t="str">
        <f>IF($A214="N/A"," ",IF('Pricing Inputs'!$AR$23=TRUE,Inputs!$S$22,VLOOKUP($A214,CorrelationTable,2,FALSE)))</f>
        <v xml:space="preserve"> </v>
      </c>
      <c r="CV214" s="371" t="str">
        <f>IF($A214="N/A"," ",F214+G214+(D214*('Pricing Inputs'!X249)))</f>
        <v xml:space="preserve"> </v>
      </c>
      <c r="CW214" s="372" t="str">
        <f>IF($A214="N/A"," ",IF(PV=1,0,'Pricing Inputs'!Y249))</f>
        <v xml:space="preserve"> </v>
      </c>
      <c r="CX214" s="373" t="str">
        <f t="shared" si="304"/>
        <v xml:space="preserve"> </v>
      </c>
      <c r="CY214" s="417" t="str">
        <f>IF($A214="N/A"," ",(IF(MONTH(A214)&gt;=4,IF(MONTH(A214)&lt;=10,Inputs!$S$26,Inputs!$S$27),Inputs!$S$27))*$CX214)</f>
        <v xml:space="preserve"> </v>
      </c>
      <c r="CZ214" s="374" t="str">
        <f t="shared" si="352"/>
        <v xml:space="preserve"> </v>
      </c>
      <c r="DA214" s="446" t="str">
        <f t="shared" si="353"/>
        <v xml:space="preserve"> </v>
      </c>
      <c r="DB214" s="375" t="str">
        <f t="shared" si="354"/>
        <v xml:space="preserve"> </v>
      </c>
      <c r="DC214" s="375" t="str">
        <f t="shared" si="355"/>
        <v xml:space="preserve"> </v>
      </c>
      <c r="DD214" s="376" t="str">
        <f t="shared" si="356"/>
        <v xml:space="preserve"> </v>
      </c>
      <c r="DE214" s="377" t="str">
        <f t="shared" si="357"/>
        <v xml:space="preserve"> </v>
      </c>
      <c r="DF214" s="378" t="str">
        <f t="shared" si="358"/>
        <v xml:space="preserve"> </v>
      </c>
      <c r="DG214" s="379" t="str">
        <f t="shared" si="359"/>
        <v xml:space="preserve"> </v>
      </c>
      <c r="DH214" s="380" t="str">
        <f>IF($A214="N/A"," ",IF(Option=1,$D214*Inputs!$S$15*SUM(AS214:BA214),0))</f>
        <v xml:space="preserve"> </v>
      </c>
      <c r="DI214" s="381" t="str">
        <f>IF($A214="N/A"," ",IF(Option=1,$D214*Inputs!$S$16*SUM(AS214:BA214),0))</f>
        <v xml:space="preserve"> </v>
      </c>
      <c r="DJ214" s="463" t="str">
        <f t="shared" si="360"/>
        <v xml:space="preserve"> </v>
      </c>
      <c r="DK214" s="463" t="str">
        <f t="shared" si="361"/>
        <v xml:space="preserve"> </v>
      </c>
      <c r="DL214" s="463" t="str">
        <f t="shared" si="362"/>
        <v xml:space="preserve"> </v>
      </c>
      <c r="DM214" s="463" t="str">
        <f t="shared" si="363"/>
        <v xml:space="preserve"> </v>
      </c>
    </row>
    <row r="215" spans="1:117" x14ac:dyDescent="0.2">
      <c r="A215" s="343" t="str">
        <f>IF(A214="N/A","N/A",IF(EDATE(A214,1)&gt;Inputs!$S$5,"N/A",EDATE(A214,1)))</f>
        <v>N/A</v>
      </c>
      <c r="B215" s="344" t="str">
        <f t="shared" si="305"/>
        <v xml:space="preserve"> </v>
      </c>
      <c r="C215" s="345" t="str">
        <f t="shared" si="306"/>
        <v xml:space="preserve"> </v>
      </c>
      <c r="D215" s="346" t="str">
        <f t="shared" si="307"/>
        <v xml:space="preserve"> </v>
      </c>
      <c r="E215" s="347" t="str">
        <f t="shared" si="308"/>
        <v xml:space="preserve"> </v>
      </c>
      <c r="F215" s="348" t="str">
        <f t="shared" si="309"/>
        <v xml:space="preserve"> </v>
      </c>
      <c r="G215" s="348" t="str">
        <f>IF(A215="N/A"," ",Perstart/VLOOKUP(Dayrun,'Pricing Inputs'!$AQ$4:$AS$14,3)/(CY215/CX215))</f>
        <v xml:space="preserve"> </v>
      </c>
      <c r="H215" s="349" t="str">
        <f t="shared" si="310"/>
        <v xml:space="preserve"> </v>
      </c>
      <c r="I215" s="350" t="str">
        <f t="shared" si="311"/>
        <v xml:space="preserve"> </v>
      </c>
      <c r="J215" s="351" t="str">
        <f t="shared" si="312"/>
        <v xml:space="preserve"> </v>
      </c>
      <c r="K215" s="351" t="str">
        <f t="shared" si="313"/>
        <v xml:space="preserve"> </v>
      </c>
      <c r="L215" s="351" t="str">
        <f t="shared" si="314"/>
        <v xml:space="preserve"> </v>
      </c>
      <c r="M215" s="351" t="str">
        <f t="shared" si="315"/>
        <v xml:space="preserve"> </v>
      </c>
      <c r="N215" s="351" t="str">
        <f t="shared" si="316"/>
        <v xml:space="preserve"> </v>
      </c>
      <c r="O215" s="351" t="str">
        <f t="shared" si="317"/>
        <v xml:space="preserve"> </v>
      </c>
      <c r="P215" s="351" t="str">
        <f t="shared" si="318"/>
        <v xml:space="preserve"> </v>
      </c>
      <c r="Q215" s="352" t="str">
        <f t="shared" si="319"/>
        <v xml:space="preserve"> </v>
      </c>
      <c r="R215" s="353" t="str">
        <f t="shared" si="320"/>
        <v xml:space="preserve"> </v>
      </c>
      <c r="S215" s="347" t="str">
        <f t="shared" si="321"/>
        <v xml:space="preserve"> </v>
      </c>
      <c r="T215" s="347" t="str">
        <f t="shared" si="322"/>
        <v xml:space="preserve"> </v>
      </c>
      <c r="U215" s="347" t="str">
        <f t="shared" si="323"/>
        <v xml:space="preserve"> </v>
      </c>
      <c r="V215" s="347" t="str">
        <f t="shared" si="324"/>
        <v xml:space="preserve"> </v>
      </c>
      <c r="W215" s="347" t="str">
        <f t="shared" si="325"/>
        <v xml:space="preserve"> </v>
      </c>
      <c r="X215" s="347" t="str">
        <f t="shared" si="326"/>
        <v xml:space="preserve"> </v>
      </c>
      <c r="Y215" s="347" t="str">
        <f t="shared" si="327"/>
        <v xml:space="preserve"> </v>
      </c>
      <c r="Z215" s="354" t="str">
        <f t="shared" si="328"/>
        <v xml:space="preserve"> </v>
      </c>
      <c r="AA215" s="350" t="str">
        <f>IF($A215="N/A"," ",IF(Dayrun&gt;=3,(MAX(0,(_xll.xSPRDOPT(I215,($E215-'Pricing Inputs'!$X250*$D215),$CV215,0,($CN215+IF(Smile=TRUE,VLOOKUP(MAX(-5,$H215-I215),Volsmile,2),0)),$CT215,$CU215,($A215-DateToday)+15,ABS(Option-2),0)-R215))),0))</f>
        <v xml:space="preserve"> </v>
      </c>
      <c r="AB215" s="351" t="str">
        <f>IF($A215="N/A"," ",IF(Dayrun&gt;=6,MAX(0,(_xll.xSPRDOPT(J215,($E215-'Pricing Inputs'!$X250*$D215),$CV215,0,($CN215+IF(Smile=TRUE,VLOOKUP(MAX(-5,$H215-J215),Volsmile,2),0)),$CT215,$CU215,($A215-DateToday)+15,ABS(Option-2),0)-S215)),0))</f>
        <v xml:space="preserve"> </v>
      </c>
      <c r="AC215" s="351" t="str">
        <f>IF($A215="N/A"," ",IF(OR(Dayrun&lt;=2,Dayrun&gt;=9),IF(OffPeakEx=TRUE,MAX(0,(_xll.xSPRDOPT(K215,($E215-'Pricing Inputs'!$X250*$D215),$CV215,0,($CQ215+IF(Smile=TRUE,VLOOKUP(MAX(-5,$H215-K215),Volsmile,2),0)),$CT215,$CU215,($A215-DateToday)+15,ABS(Option-2),0)-T215)),0),0))</f>
        <v xml:space="preserve"> </v>
      </c>
      <c r="AD215" s="351" t="str">
        <f>IF($A215="N/A"," ",IF(OR(Dayrun=1,Dayrun=4,Dayrun=5,Dayrun=7,Dayrun=8,Dayrun=10,Dayrun=11),MAX(0,(_xll.xSPRDOPT(L215,($E215-'Pricing Inputs'!$X250*$D215),$CV215,0,($CQ215+IF(Smile=TRUE,VLOOKUP(MAX(-5,$H215-L215),Volsmile,2),0)),$CT215,$CU215,($A215-DateToday)+15,ABS(Option-2),0)-U215)),0))</f>
        <v xml:space="preserve"> </v>
      </c>
      <c r="AE215" s="351" t="str">
        <f>IF($A215="N/A"," ",IF(OR(Dayrun=1,Dayrun=7,Dayrun=8,Dayrun=10,Dayrun=11),MAX(0,(_xll.xSPRDOPT(M215,($E215-'Pricing Inputs'!$X250*$D215),$CV215,0,($CQ215+IF(Smile=TRUE,VLOOKUP(MAX(-5,$H215-M215),Volsmile,2),0)),$CT215,$CU215,($A215-DateToday)+15,ABS(Option-2),0)-V215)),0))</f>
        <v xml:space="preserve"> </v>
      </c>
      <c r="AF215" s="351" t="str">
        <f>IF($A215="N/A"," ",IF(OR(Dayrun&lt;=2,Dayrun&gt;=10),IF(OffPeakEx=TRUE,MAX(0,(_xll.xSPRDOPT(N215,($E215-'Pricing Inputs'!$X250*$D215),$CV215,0,($CQ215+IF(Smile=TRUE,VLOOKUP(MAX(-5,$H215-N215),Volsmile,2),0)),$CT215,$CU215,($A215-DateToday)+15,ABS(Option-2),0)-W215)),0),0))</f>
        <v xml:space="preserve"> </v>
      </c>
      <c r="AG215" s="351" t="str">
        <f>IF($A215="N/A"," ",IF(OR(Dayrun=1,Dayrun=5,Dayrun=8,Dayrun=11),MAX(0,(_xll.xSPRDOPT(O215,($E215-'Pricing Inputs'!$X250*$D215),$CV215,0,($CQ215+IF(Smile=TRUE,VLOOKUP(MAX(-5,$H215-O215),Volsmile,2),0)),$CT215,$CU215,($A215-DateToday)+15,ABS(Option-2),0)-X215)),0))</f>
        <v xml:space="preserve"> </v>
      </c>
      <c r="AH215" s="351" t="str">
        <f>IF($A215="N/A"," ",IF(OR(Dayrun=1,Dayrun=8,Dayrun=11),MAX(0,(_xll.xSPRDOPT(P215,($E215-'Pricing Inputs'!$X250*$D215),$CV215,0,($CQ215+IF(Smile=TRUE,VLOOKUP(MAX(-5,$H215-P215),Volsmile,2),0)),$CT215,$CU215,($A215-DateToday)+15,ABS(Option-2),0)-Y215)),0))</f>
        <v xml:space="preserve"> </v>
      </c>
      <c r="AI215" s="351" t="str">
        <f>IF($A215="N/A"," ",IF(OR(Dayrun&lt;=2,Dayrun&gt;=11),IF(OffPeakEx=TRUE,MAX(0,(_xll.xSPRDOPT(Q215,($E215-'Pricing Inputs'!$X250*$D215),$CV215,0,($CQ215+IF(Smile=TRUE,VLOOKUP(MAX(-5,$H215-Q215),Volsmile,2),0)),$CT215,$CU215,($A215-DateToday)+15,ABS(Option-2),0)-Z215)),0),0))</f>
        <v xml:space="preserve"> </v>
      </c>
      <c r="AJ215" s="355" t="str">
        <f t="shared" si="329"/>
        <v xml:space="preserve"> </v>
      </c>
      <c r="AK215" s="356" t="str">
        <f t="shared" si="330"/>
        <v xml:space="preserve"> </v>
      </c>
      <c r="AL215" s="356" t="str">
        <f t="shared" si="331"/>
        <v xml:space="preserve"> </v>
      </c>
      <c r="AM215" s="356" t="str">
        <f t="shared" si="332"/>
        <v xml:space="preserve"> </v>
      </c>
      <c r="AN215" s="356" t="str">
        <f t="shared" si="333"/>
        <v xml:space="preserve"> </v>
      </c>
      <c r="AO215" s="356" t="str">
        <f t="shared" si="334"/>
        <v xml:space="preserve"> </v>
      </c>
      <c r="AP215" s="356" t="str">
        <f t="shared" si="335"/>
        <v xml:space="preserve"> </v>
      </c>
      <c r="AQ215" s="356" t="str">
        <f t="shared" si="336"/>
        <v xml:space="preserve"> </v>
      </c>
      <c r="AR215" s="357" t="str">
        <f t="shared" si="337"/>
        <v xml:space="preserve"> </v>
      </c>
      <c r="AS215" s="364" t="str">
        <f t="shared" si="338"/>
        <v xml:space="preserve"> </v>
      </c>
      <c r="AT215" s="364" t="str">
        <f t="shared" si="339"/>
        <v xml:space="preserve"> </v>
      </c>
      <c r="AU215" s="364" t="str">
        <f t="shared" si="340"/>
        <v xml:space="preserve"> </v>
      </c>
      <c r="AV215" s="364" t="str">
        <f t="shared" si="341"/>
        <v xml:space="preserve"> </v>
      </c>
      <c r="AW215" s="364" t="str">
        <f t="shared" si="342"/>
        <v xml:space="preserve"> </v>
      </c>
      <c r="AX215" s="364" t="str">
        <f t="shared" si="343"/>
        <v xml:space="preserve"> </v>
      </c>
      <c r="AY215" s="364" t="str">
        <f t="shared" si="344"/>
        <v xml:space="preserve"> </v>
      </c>
      <c r="AZ215" s="364" t="str">
        <f t="shared" si="345"/>
        <v xml:space="preserve"> </v>
      </c>
      <c r="BA215" s="365" t="str">
        <f t="shared" si="346"/>
        <v xml:space="preserve"> </v>
      </c>
      <c r="BB215" s="461" t="str">
        <f>IF($A215="N/A"," ",IF(Dayrun&gt;=3,(MAX(0,(_xll.xSPRDOPT(I215,($E215-'Pricing Inputs'!$X250*$D215),$CV215,0,($CN215+IF(Smile=TRUE,VLOOKUP(MAX(-5,$H215-I215),Volsmile,2),0)),$CT215,$CU215,($A215-DateToday)+15,ABS(Option-2),1)*DE215*8))),0))</f>
        <v xml:space="preserve"> </v>
      </c>
      <c r="BC215" s="460" t="str">
        <f>IF($A215="N/A"," ",IF(Dayrun&gt;=6,MAX(0,(_xll.xSPRDOPT(J215,($E215-'Pricing Inputs'!$X250*$D215),$CV215,0,($CN215+IF(Smile=TRUE,VLOOKUP(MAX(-5,$H215-J215),Volsmile,2),0)),$CT215,$CU215,($A215-DateToday)+15,ABS(Option-2),1)*DE215*8)),0))</f>
        <v xml:space="preserve"> </v>
      </c>
      <c r="BD215" s="460" t="str">
        <f>IF($A215="N/A"," ",IF(OR(Dayrun&lt;=2,Dayrun&gt;=9),IF(OffPeakEx=TRUE,MAX(0,(_xll.xSPRDOPT(K215,($E215-'Pricing Inputs'!$X250*$D215),$CV215,0,($CQ215+IF(Smile=TRUE,VLOOKUP(MAX(-5,$H215-K215),Volsmile,2),0)),$CT215,$CU215,($A215-DateToday)+15,ABS(Option-2),1)*DE215*8)),0),0))</f>
        <v xml:space="preserve"> </v>
      </c>
      <c r="BE215" s="460" t="str">
        <f>IF($A215="N/A"," ",IF(OR(Dayrun=1,Dayrun=4,Dayrun=5,Dayrun=7,Dayrun=8,Dayrun=10,Dayrun=11),MAX(0,(_xll.xSPRDOPT(L215,($E215-'Pricing Inputs'!$X250*$D215),$CV215,0,($CQ215+IF(Smile=TRUE,VLOOKUP(MAX(-5,$H215-L215),Volsmile,2),0)),$CT215,$CU215,($A215-DateToday)+15,ABS(Option-2),1)*DF215*8)),0))</f>
        <v xml:space="preserve"> </v>
      </c>
      <c r="BF215" s="460" t="str">
        <f>IF($A215="N/A"," ",IF(OR(Dayrun=1,Dayrun=7,Dayrun=8,Dayrun=10,Dayrun=11),MAX(0,(_xll.xSPRDOPT(M215,($E215-'Pricing Inputs'!$X250*$D215),$CV215,0,($CQ215+IF(Smile=TRUE,VLOOKUP(MAX(-5,$H215-M215),Volsmile,2),0)),$CT215,$CU215,($A215-DateToday)+15,ABS(Option-2),1)*DF215*8)),0))</f>
        <v xml:space="preserve"> </v>
      </c>
      <c r="BG215" s="460" t="str">
        <f>IF($A215="N/A"," ",IF(OR(Dayrun&lt;=2,Dayrun&gt;=10),IF(OffPeakEx=TRUE,MAX(0,(_xll.xSPRDOPT(N215,($E215-'Pricing Inputs'!$X250*$D215),$CV215,0,($CQ215+IF(Smile=TRUE,VLOOKUP(MAX(-5,$H215-N215),Volsmile,2),0)),$CT215,$CU215,($A215-DateToday)+15,ABS(Option-2),1)*DF215*8)),0),0))</f>
        <v xml:space="preserve"> </v>
      </c>
      <c r="BH215" s="460" t="str">
        <f>IF($A215="N/A"," ",IF(OR(Dayrun=1,Dayrun=5,Dayrun=8,Dayrun=11),MAX(0,(_xll.xSPRDOPT(O215,($E215-'Pricing Inputs'!$X250*$D215),$CV215,0,($CQ215+IF(Smile=TRUE,VLOOKUP(MAX(-5,$H215-O215),Volsmile,2),0)),$CT215,$CU215,($A215-DateToday)+15,ABS(Option-2),1)*DG215*8)),0))</f>
        <v xml:space="preserve"> </v>
      </c>
      <c r="BI215" s="460" t="str">
        <f>IF($A215="N/A"," ",IF(OR(Dayrun=1,Dayrun=8,Dayrun=11),MAX(0,(_xll.xSPRDOPT(P215,($E215-'Pricing Inputs'!$X250*$D215),$CV215,0,($CQ215+IF(Smile=TRUE,VLOOKUP(MAX(-5,$H215-P215),Volsmile,2),0)),$CT215,$CU215,($A215-DateToday)+15,ABS(Option-2),1)*DG215*8)),0))</f>
        <v xml:space="preserve"> </v>
      </c>
      <c r="BJ215" s="462" t="str">
        <f>IF($A215="N/A"," ",IF(OR(Dayrun&lt;=2,Dayrun&gt;=11),IF(OffPeakEx=TRUE,MAX(0,(_xll.xSPRDOPT(Q215,($E215-'Pricing Inputs'!$X250*$D215),$CV215,0,($CQ215+IF(Smile=TRUE,VLOOKUP(MAX(-5,$H215-Q215),Volsmile,2),0)),$CT215,$CU215,($A215-DateToday)+15,ABS(Option-2),1)*DG215*8)),0),0))</f>
        <v xml:space="preserve"> </v>
      </c>
      <c r="BK215" s="358" t="str">
        <f t="shared" si="273"/>
        <v xml:space="preserve"> </v>
      </c>
      <c r="BL215" s="359" t="str">
        <f t="shared" si="274"/>
        <v xml:space="preserve"> </v>
      </c>
      <c r="BM215" s="359" t="str">
        <f t="shared" si="275"/>
        <v xml:space="preserve"> </v>
      </c>
      <c r="BN215" s="359" t="str">
        <f t="shared" si="276"/>
        <v xml:space="preserve"> </v>
      </c>
      <c r="BO215" s="359" t="str">
        <f t="shared" si="277"/>
        <v xml:space="preserve"> </v>
      </c>
      <c r="BP215" s="359" t="str">
        <f t="shared" si="278"/>
        <v xml:space="preserve"> </v>
      </c>
      <c r="BQ215" s="359" t="str">
        <f t="shared" si="279"/>
        <v xml:space="preserve"> </v>
      </c>
      <c r="BR215" s="359" t="str">
        <f t="shared" si="280"/>
        <v xml:space="preserve"> </v>
      </c>
      <c r="BS215" s="360" t="str">
        <f t="shared" si="281"/>
        <v xml:space="preserve"> </v>
      </c>
      <c r="BT215" s="361" t="str">
        <f t="shared" si="282"/>
        <v xml:space="preserve"> </v>
      </c>
      <c r="BU215" s="362" t="str">
        <f t="shared" si="283"/>
        <v xml:space="preserve"> </v>
      </c>
      <c r="BV215" s="362" t="str">
        <f t="shared" si="284"/>
        <v xml:space="preserve"> </v>
      </c>
      <c r="BW215" s="362" t="str">
        <f t="shared" si="285"/>
        <v xml:space="preserve"> </v>
      </c>
      <c r="BX215" s="362" t="str">
        <f t="shared" si="286"/>
        <v xml:space="preserve"> </v>
      </c>
      <c r="BY215" s="362" t="str">
        <f t="shared" si="287"/>
        <v xml:space="preserve"> </v>
      </c>
      <c r="BZ215" s="362" t="str">
        <f t="shared" si="288"/>
        <v xml:space="preserve"> </v>
      </c>
      <c r="CA215" s="362" t="str">
        <f t="shared" si="289"/>
        <v xml:space="preserve"> </v>
      </c>
      <c r="CB215" s="363" t="str">
        <f t="shared" si="290"/>
        <v xml:space="preserve"> </v>
      </c>
      <c r="CC215" s="366" t="str">
        <f t="shared" si="291"/>
        <v xml:space="preserve"> </v>
      </c>
      <c r="CD215" s="367" t="str">
        <f t="shared" si="292"/>
        <v xml:space="preserve"> </v>
      </c>
      <c r="CE215" s="367" t="str">
        <f t="shared" si="293"/>
        <v xml:space="preserve"> </v>
      </c>
      <c r="CF215" s="367" t="str">
        <f t="shared" si="294"/>
        <v xml:space="preserve"> </v>
      </c>
      <c r="CG215" s="367" t="str">
        <f t="shared" si="295"/>
        <v xml:space="preserve"> </v>
      </c>
      <c r="CH215" s="367" t="str">
        <f t="shared" si="296"/>
        <v xml:space="preserve"> </v>
      </c>
      <c r="CI215" s="367" t="str">
        <f t="shared" si="297"/>
        <v xml:space="preserve"> </v>
      </c>
      <c r="CJ215" s="367" t="str">
        <f t="shared" si="298"/>
        <v xml:space="preserve"> </v>
      </c>
      <c r="CK215" s="368" t="str">
        <f t="shared" si="299"/>
        <v xml:space="preserve"> </v>
      </c>
      <c r="CL215" s="369" t="str">
        <f t="shared" si="300"/>
        <v xml:space="preserve"> </v>
      </c>
      <c r="CM215" s="370" t="str">
        <f t="shared" si="347"/>
        <v xml:space="preserve"> </v>
      </c>
      <c r="CN215" s="370" t="str">
        <f t="shared" si="348"/>
        <v xml:space="preserve"> </v>
      </c>
      <c r="CO215" s="370" t="str">
        <f t="shared" si="349"/>
        <v xml:space="preserve"> </v>
      </c>
      <c r="CP215" s="370" t="str">
        <f t="shared" si="350"/>
        <v xml:space="preserve"> </v>
      </c>
      <c r="CQ215" s="370" t="str">
        <f t="shared" si="351"/>
        <v xml:space="preserve"> </v>
      </c>
      <c r="CR215" s="370" t="str">
        <f t="shared" si="301"/>
        <v xml:space="preserve"> </v>
      </c>
      <c r="CS215" s="370" t="str">
        <f t="shared" si="302"/>
        <v xml:space="preserve"> </v>
      </c>
      <c r="CT215" s="370" t="str">
        <f t="shared" si="303"/>
        <v xml:space="preserve"> </v>
      </c>
      <c r="CU215" s="370" t="str">
        <f>IF($A215="N/A"," ",IF('Pricing Inputs'!$AR$23=TRUE,Inputs!$S$22,VLOOKUP($A215,CorrelationTable,2,FALSE)))</f>
        <v xml:space="preserve"> </v>
      </c>
      <c r="CV215" s="371" t="str">
        <f>IF($A215="N/A"," ",F215+G215+(D215*('Pricing Inputs'!X250)))</f>
        <v xml:space="preserve"> </v>
      </c>
      <c r="CW215" s="372" t="str">
        <f>IF($A215="N/A"," ",IF(PV=1,0,'Pricing Inputs'!Y250))</f>
        <v xml:space="preserve"> </v>
      </c>
      <c r="CX215" s="373" t="str">
        <f t="shared" si="304"/>
        <v xml:space="preserve"> </v>
      </c>
      <c r="CY215" s="417" t="str">
        <f>IF($A215="N/A"," ",(IF(MONTH(A215)&gt;=4,IF(MONTH(A215)&lt;=10,Inputs!$S$26,Inputs!$S$27),Inputs!$S$27))*$CX215)</f>
        <v xml:space="preserve"> </v>
      </c>
      <c r="CZ215" s="374" t="str">
        <f t="shared" si="352"/>
        <v xml:space="preserve"> </v>
      </c>
      <c r="DA215" s="446" t="str">
        <f t="shared" si="353"/>
        <v xml:space="preserve"> </v>
      </c>
      <c r="DB215" s="375" t="str">
        <f t="shared" si="354"/>
        <v xml:space="preserve"> </v>
      </c>
      <c r="DC215" s="375" t="str">
        <f t="shared" si="355"/>
        <v xml:space="preserve"> </v>
      </c>
      <c r="DD215" s="376" t="str">
        <f t="shared" si="356"/>
        <v xml:space="preserve"> </v>
      </c>
      <c r="DE215" s="377" t="str">
        <f t="shared" si="357"/>
        <v xml:space="preserve"> </v>
      </c>
      <c r="DF215" s="378" t="str">
        <f t="shared" si="358"/>
        <v xml:space="preserve"> </v>
      </c>
      <c r="DG215" s="379" t="str">
        <f t="shared" si="359"/>
        <v xml:space="preserve"> </v>
      </c>
      <c r="DH215" s="380" t="str">
        <f>IF($A215="N/A"," ",IF(Option=1,$D215*Inputs!$S$15*SUM(AS215:BA215),0))</f>
        <v xml:space="preserve"> </v>
      </c>
      <c r="DI215" s="381" t="str">
        <f>IF($A215="N/A"," ",IF(Option=1,$D215*Inputs!$S$16*SUM(AS215:BA215),0))</f>
        <v xml:space="preserve"> </v>
      </c>
      <c r="DJ215" s="463" t="str">
        <f t="shared" si="360"/>
        <v xml:space="preserve"> </v>
      </c>
      <c r="DK215" s="463" t="str">
        <f t="shared" si="361"/>
        <v xml:space="preserve"> </v>
      </c>
      <c r="DL215" s="463" t="str">
        <f t="shared" si="362"/>
        <v xml:space="preserve"> </v>
      </c>
      <c r="DM215" s="463" t="str">
        <f t="shared" si="363"/>
        <v xml:space="preserve"> </v>
      </c>
    </row>
    <row r="216" spans="1:117" x14ac:dyDescent="0.2">
      <c r="A216" s="343" t="str">
        <f>IF(A215="N/A","N/A",IF(EDATE(A215,1)&gt;Inputs!$S$5,"N/A",EDATE(A215,1)))</f>
        <v>N/A</v>
      </c>
      <c r="B216" s="344" t="str">
        <f t="shared" si="305"/>
        <v xml:space="preserve"> </v>
      </c>
      <c r="C216" s="345" t="str">
        <f t="shared" si="306"/>
        <v xml:space="preserve"> </v>
      </c>
      <c r="D216" s="346" t="str">
        <f t="shared" si="307"/>
        <v xml:space="preserve"> </v>
      </c>
      <c r="E216" s="347" t="str">
        <f t="shared" si="308"/>
        <v xml:space="preserve"> </v>
      </c>
      <c r="F216" s="348" t="str">
        <f t="shared" si="309"/>
        <v xml:space="preserve"> </v>
      </c>
      <c r="G216" s="348" t="str">
        <f>IF(A216="N/A"," ",Perstart/VLOOKUP(Dayrun,'Pricing Inputs'!$AQ$4:$AS$14,3)/(CY216/CX216))</f>
        <v xml:space="preserve"> </v>
      </c>
      <c r="H216" s="349" t="str">
        <f t="shared" si="310"/>
        <v xml:space="preserve"> </v>
      </c>
      <c r="I216" s="350" t="str">
        <f t="shared" si="311"/>
        <v xml:space="preserve"> </v>
      </c>
      <c r="J216" s="351" t="str">
        <f t="shared" si="312"/>
        <v xml:space="preserve"> </v>
      </c>
      <c r="K216" s="351" t="str">
        <f t="shared" si="313"/>
        <v xml:space="preserve"> </v>
      </c>
      <c r="L216" s="351" t="str">
        <f t="shared" si="314"/>
        <v xml:space="preserve"> </v>
      </c>
      <c r="M216" s="351" t="str">
        <f t="shared" si="315"/>
        <v xml:space="preserve"> </v>
      </c>
      <c r="N216" s="351" t="str">
        <f t="shared" si="316"/>
        <v xml:space="preserve"> </v>
      </c>
      <c r="O216" s="351" t="str">
        <f t="shared" si="317"/>
        <v xml:space="preserve"> </v>
      </c>
      <c r="P216" s="351" t="str">
        <f t="shared" si="318"/>
        <v xml:space="preserve"> </v>
      </c>
      <c r="Q216" s="352" t="str">
        <f t="shared" si="319"/>
        <v xml:space="preserve"> </v>
      </c>
      <c r="R216" s="353" t="str">
        <f t="shared" si="320"/>
        <v xml:space="preserve"> </v>
      </c>
      <c r="S216" s="347" t="str">
        <f t="shared" si="321"/>
        <v xml:space="preserve"> </v>
      </c>
      <c r="T216" s="347" t="str">
        <f t="shared" si="322"/>
        <v xml:space="preserve"> </v>
      </c>
      <c r="U216" s="347" t="str">
        <f t="shared" si="323"/>
        <v xml:space="preserve"> </v>
      </c>
      <c r="V216" s="347" t="str">
        <f t="shared" si="324"/>
        <v xml:space="preserve"> </v>
      </c>
      <c r="W216" s="347" t="str">
        <f t="shared" si="325"/>
        <v xml:space="preserve"> </v>
      </c>
      <c r="X216" s="347" t="str">
        <f t="shared" si="326"/>
        <v xml:space="preserve"> </v>
      </c>
      <c r="Y216" s="347" t="str">
        <f t="shared" si="327"/>
        <v xml:space="preserve"> </v>
      </c>
      <c r="Z216" s="354" t="str">
        <f t="shared" si="328"/>
        <v xml:space="preserve"> </v>
      </c>
      <c r="AA216" s="350" t="str">
        <f>IF($A216="N/A"," ",IF(Dayrun&gt;=3,(MAX(0,(_xll.xSPRDOPT(I216,($E216-'Pricing Inputs'!$X251*$D216),$CV216,0,($CN216+IF(Smile=TRUE,VLOOKUP(MAX(-5,$H216-I216),Volsmile,2),0)),$CT216,$CU216,($A216-DateToday)+15,ABS(Option-2),0)-R216))),0))</f>
        <v xml:space="preserve"> </v>
      </c>
      <c r="AB216" s="351" t="str">
        <f>IF($A216="N/A"," ",IF(Dayrun&gt;=6,MAX(0,(_xll.xSPRDOPT(J216,($E216-'Pricing Inputs'!$X251*$D216),$CV216,0,($CN216+IF(Smile=TRUE,VLOOKUP(MAX(-5,$H216-J216),Volsmile,2),0)),$CT216,$CU216,($A216-DateToday)+15,ABS(Option-2),0)-S216)),0))</f>
        <v xml:space="preserve"> </v>
      </c>
      <c r="AC216" s="351" t="str">
        <f>IF($A216="N/A"," ",IF(OR(Dayrun&lt;=2,Dayrun&gt;=9),IF(OffPeakEx=TRUE,MAX(0,(_xll.xSPRDOPT(K216,($E216-'Pricing Inputs'!$X251*$D216),$CV216,0,($CQ216+IF(Smile=TRUE,VLOOKUP(MAX(-5,$H216-K216),Volsmile,2),0)),$CT216,$CU216,($A216-DateToday)+15,ABS(Option-2),0)-T216)),0),0))</f>
        <v xml:space="preserve"> </v>
      </c>
      <c r="AD216" s="351" t="str">
        <f>IF($A216="N/A"," ",IF(OR(Dayrun=1,Dayrun=4,Dayrun=5,Dayrun=7,Dayrun=8,Dayrun=10,Dayrun=11),MAX(0,(_xll.xSPRDOPT(L216,($E216-'Pricing Inputs'!$X251*$D216),$CV216,0,($CQ216+IF(Smile=TRUE,VLOOKUP(MAX(-5,$H216-L216),Volsmile,2),0)),$CT216,$CU216,($A216-DateToday)+15,ABS(Option-2),0)-U216)),0))</f>
        <v xml:space="preserve"> </v>
      </c>
      <c r="AE216" s="351" t="str">
        <f>IF($A216="N/A"," ",IF(OR(Dayrun=1,Dayrun=7,Dayrun=8,Dayrun=10,Dayrun=11),MAX(0,(_xll.xSPRDOPT(M216,($E216-'Pricing Inputs'!$X251*$D216),$CV216,0,($CQ216+IF(Smile=TRUE,VLOOKUP(MAX(-5,$H216-M216),Volsmile,2),0)),$CT216,$CU216,($A216-DateToday)+15,ABS(Option-2),0)-V216)),0))</f>
        <v xml:space="preserve"> </v>
      </c>
      <c r="AF216" s="351" t="str">
        <f>IF($A216="N/A"," ",IF(OR(Dayrun&lt;=2,Dayrun&gt;=10),IF(OffPeakEx=TRUE,MAX(0,(_xll.xSPRDOPT(N216,($E216-'Pricing Inputs'!$X251*$D216),$CV216,0,($CQ216+IF(Smile=TRUE,VLOOKUP(MAX(-5,$H216-N216),Volsmile,2),0)),$CT216,$CU216,($A216-DateToday)+15,ABS(Option-2),0)-W216)),0),0))</f>
        <v xml:space="preserve"> </v>
      </c>
      <c r="AG216" s="351" t="str">
        <f>IF($A216="N/A"," ",IF(OR(Dayrun=1,Dayrun=5,Dayrun=8,Dayrun=11),MAX(0,(_xll.xSPRDOPT(O216,($E216-'Pricing Inputs'!$X251*$D216),$CV216,0,($CQ216+IF(Smile=TRUE,VLOOKUP(MAX(-5,$H216-O216),Volsmile,2),0)),$CT216,$CU216,($A216-DateToday)+15,ABS(Option-2),0)-X216)),0))</f>
        <v xml:space="preserve"> </v>
      </c>
      <c r="AH216" s="351" t="str">
        <f>IF($A216="N/A"," ",IF(OR(Dayrun=1,Dayrun=8,Dayrun=11),MAX(0,(_xll.xSPRDOPT(P216,($E216-'Pricing Inputs'!$X251*$D216),$CV216,0,($CQ216+IF(Smile=TRUE,VLOOKUP(MAX(-5,$H216-P216),Volsmile,2),0)),$CT216,$CU216,($A216-DateToday)+15,ABS(Option-2),0)-Y216)),0))</f>
        <v xml:space="preserve"> </v>
      </c>
      <c r="AI216" s="351" t="str">
        <f>IF($A216="N/A"," ",IF(OR(Dayrun&lt;=2,Dayrun&gt;=11),IF(OffPeakEx=TRUE,MAX(0,(_xll.xSPRDOPT(Q216,($E216-'Pricing Inputs'!$X251*$D216),$CV216,0,($CQ216+IF(Smile=TRUE,VLOOKUP(MAX(-5,$H216-Q216),Volsmile,2),0)),$CT216,$CU216,($A216-DateToday)+15,ABS(Option-2),0)-Z216)),0),0))</f>
        <v xml:space="preserve"> </v>
      </c>
      <c r="AJ216" s="355" t="str">
        <f t="shared" si="329"/>
        <v xml:space="preserve"> </v>
      </c>
      <c r="AK216" s="356" t="str">
        <f t="shared" si="330"/>
        <v xml:space="preserve"> </v>
      </c>
      <c r="AL216" s="356" t="str">
        <f t="shared" si="331"/>
        <v xml:space="preserve"> </v>
      </c>
      <c r="AM216" s="356" t="str">
        <f t="shared" si="332"/>
        <v xml:space="preserve"> </v>
      </c>
      <c r="AN216" s="356" t="str">
        <f t="shared" si="333"/>
        <v xml:space="preserve"> </v>
      </c>
      <c r="AO216" s="356" t="str">
        <f t="shared" si="334"/>
        <v xml:space="preserve"> </v>
      </c>
      <c r="AP216" s="356" t="str">
        <f t="shared" si="335"/>
        <v xml:space="preserve"> </v>
      </c>
      <c r="AQ216" s="356" t="str">
        <f t="shared" si="336"/>
        <v xml:space="preserve"> </v>
      </c>
      <c r="AR216" s="357" t="str">
        <f t="shared" si="337"/>
        <v xml:space="preserve"> </v>
      </c>
      <c r="AS216" s="364" t="str">
        <f t="shared" si="338"/>
        <v xml:space="preserve"> </v>
      </c>
      <c r="AT216" s="364" t="str">
        <f t="shared" si="339"/>
        <v xml:space="preserve"> </v>
      </c>
      <c r="AU216" s="364" t="str">
        <f t="shared" si="340"/>
        <v xml:space="preserve"> </v>
      </c>
      <c r="AV216" s="364" t="str">
        <f t="shared" si="341"/>
        <v xml:space="preserve"> </v>
      </c>
      <c r="AW216" s="364" t="str">
        <f t="shared" si="342"/>
        <v xml:space="preserve"> </v>
      </c>
      <c r="AX216" s="364" t="str">
        <f t="shared" si="343"/>
        <v xml:space="preserve"> </v>
      </c>
      <c r="AY216" s="364" t="str">
        <f t="shared" si="344"/>
        <v xml:space="preserve"> </v>
      </c>
      <c r="AZ216" s="364" t="str">
        <f t="shared" si="345"/>
        <v xml:space="preserve"> </v>
      </c>
      <c r="BA216" s="365" t="str">
        <f t="shared" si="346"/>
        <v xml:space="preserve"> </v>
      </c>
      <c r="BB216" s="461" t="str">
        <f>IF($A216="N/A"," ",IF(Dayrun&gt;=3,(MAX(0,(_xll.xSPRDOPT(I216,($E216-'Pricing Inputs'!$X251*$D216),$CV216,0,($CN216+IF(Smile=TRUE,VLOOKUP(MAX(-5,$H216-I216),Volsmile,2),0)),$CT216,$CU216,($A216-DateToday)+15,ABS(Option-2),1)*DE216*8))),0))</f>
        <v xml:space="preserve"> </v>
      </c>
      <c r="BC216" s="460" t="str">
        <f>IF($A216="N/A"," ",IF(Dayrun&gt;=6,MAX(0,(_xll.xSPRDOPT(J216,($E216-'Pricing Inputs'!$X251*$D216),$CV216,0,($CN216+IF(Smile=TRUE,VLOOKUP(MAX(-5,$H216-J216),Volsmile,2),0)),$CT216,$CU216,($A216-DateToday)+15,ABS(Option-2),1)*DE216*8)),0))</f>
        <v xml:space="preserve"> </v>
      </c>
      <c r="BD216" s="460" t="str">
        <f>IF($A216="N/A"," ",IF(OR(Dayrun&lt;=2,Dayrun&gt;=9),IF(OffPeakEx=TRUE,MAX(0,(_xll.xSPRDOPT(K216,($E216-'Pricing Inputs'!$X251*$D216),$CV216,0,($CQ216+IF(Smile=TRUE,VLOOKUP(MAX(-5,$H216-K216),Volsmile,2),0)),$CT216,$CU216,($A216-DateToday)+15,ABS(Option-2),1)*DE216*8)),0),0))</f>
        <v xml:space="preserve"> </v>
      </c>
      <c r="BE216" s="460" t="str">
        <f>IF($A216="N/A"," ",IF(OR(Dayrun=1,Dayrun=4,Dayrun=5,Dayrun=7,Dayrun=8,Dayrun=10,Dayrun=11),MAX(0,(_xll.xSPRDOPT(L216,($E216-'Pricing Inputs'!$X251*$D216),$CV216,0,($CQ216+IF(Smile=TRUE,VLOOKUP(MAX(-5,$H216-L216),Volsmile,2),0)),$CT216,$CU216,($A216-DateToday)+15,ABS(Option-2),1)*DF216*8)),0))</f>
        <v xml:space="preserve"> </v>
      </c>
      <c r="BF216" s="460" t="str">
        <f>IF($A216="N/A"," ",IF(OR(Dayrun=1,Dayrun=7,Dayrun=8,Dayrun=10,Dayrun=11),MAX(0,(_xll.xSPRDOPT(M216,($E216-'Pricing Inputs'!$X251*$D216),$CV216,0,($CQ216+IF(Smile=TRUE,VLOOKUP(MAX(-5,$H216-M216),Volsmile,2),0)),$CT216,$CU216,($A216-DateToday)+15,ABS(Option-2),1)*DF216*8)),0))</f>
        <v xml:space="preserve"> </v>
      </c>
      <c r="BG216" s="460" t="str">
        <f>IF($A216="N/A"," ",IF(OR(Dayrun&lt;=2,Dayrun&gt;=10),IF(OffPeakEx=TRUE,MAX(0,(_xll.xSPRDOPT(N216,($E216-'Pricing Inputs'!$X251*$D216),$CV216,0,($CQ216+IF(Smile=TRUE,VLOOKUP(MAX(-5,$H216-N216),Volsmile,2),0)),$CT216,$CU216,($A216-DateToday)+15,ABS(Option-2),1)*DF216*8)),0),0))</f>
        <v xml:space="preserve"> </v>
      </c>
      <c r="BH216" s="460" t="str">
        <f>IF($A216="N/A"," ",IF(OR(Dayrun=1,Dayrun=5,Dayrun=8,Dayrun=11),MAX(0,(_xll.xSPRDOPT(O216,($E216-'Pricing Inputs'!$X251*$D216),$CV216,0,($CQ216+IF(Smile=TRUE,VLOOKUP(MAX(-5,$H216-O216),Volsmile,2),0)),$CT216,$CU216,($A216-DateToday)+15,ABS(Option-2),1)*DG216*8)),0))</f>
        <v xml:space="preserve"> </v>
      </c>
      <c r="BI216" s="460" t="str">
        <f>IF($A216="N/A"," ",IF(OR(Dayrun=1,Dayrun=8,Dayrun=11),MAX(0,(_xll.xSPRDOPT(P216,($E216-'Pricing Inputs'!$X251*$D216),$CV216,0,($CQ216+IF(Smile=TRUE,VLOOKUP(MAX(-5,$H216-P216),Volsmile,2),0)),$CT216,$CU216,($A216-DateToday)+15,ABS(Option-2),1)*DG216*8)),0))</f>
        <v xml:space="preserve"> </v>
      </c>
      <c r="BJ216" s="462" t="str">
        <f>IF($A216="N/A"," ",IF(OR(Dayrun&lt;=2,Dayrun&gt;=11),IF(OffPeakEx=TRUE,MAX(0,(_xll.xSPRDOPT(Q216,($E216-'Pricing Inputs'!$X251*$D216),$CV216,0,($CQ216+IF(Smile=TRUE,VLOOKUP(MAX(-5,$H216-Q216),Volsmile,2),0)),$CT216,$CU216,($A216-DateToday)+15,ABS(Option-2),1)*DG216*8)),0),0))</f>
        <v xml:space="preserve"> </v>
      </c>
      <c r="BK216" s="358" t="str">
        <f t="shared" si="273"/>
        <v xml:space="preserve"> </v>
      </c>
      <c r="BL216" s="359" t="str">
        <f t="shared" si="274"/>
        <v xml:space="preserve"> </v>
      </c>
      <c r="BM216" s="359" t="str">
        <f t="shared" si="275"/>
        <v xml:space="preserve"> </v>
      </c>
      <c r="BN216" s="359" t="str">
        <f t="shared" si="276"/>
        <v xml:space="preserve"> </v>
      </c>
      <c r="BO216" s="359" t="str">
        <f t="shared" si="277"/>
        <v xml:space="preserve"> </v>
      </c>
      <c r="BP216" s="359" t="str">
        <f t="shared" si="278"/>
        <v xml:space="preserve"> </v>
      </c>
      <c r="BQ216" s="359" t="str">
        <f t="shared" si="279"/>
        <v xml:space="preserve"> </v>
      </c>
      <c r="BR216" s="359" t="str">
        <f t="shared" si="280"/>
        <v xml:space="preserve"> </v>
      </c>
      <c r="BS216" s="360" t="str">
        <f t="shared" si="281"/>
        <v xml:space="preserve"> </v>
      </c>
      <c r="BT216" s="361" t="str">
        <f t="shared" si="282"/>
        <v xml:space="preserve"> </v>
      </c>
      <c r="BU216" s="362" t="str">
        <f t="shared" si="283"/>
        <v xml:space="preserve"> </v>
      </c>
      <c r="BV216" s="362" t="str">
        <f t="shared" si="284"/>
        <v xml:space="preserve"> </v>
      </c>
      <c r="BW216" s="362" t="str">
        <f t="shared" si="285"/>
        <v xml:space="preserve"> </v>
      </c>
      <c r="BX216" s="362" t="str">
        <f t="shared" si="286"/>
        <v xml:space="preserve"> </v>
      </c>
      <c r="BY216" s="362" t="str">
        <f t="shared" si="287"/>
        <v xml:space="preserve"> </v>
      </c>
      <c r="BZ216" s="362" t="str">
        <f t="shared" si="288"/>
        <v xml:space="preserve"> </v>
      </c>
      <c r="CA216" s="362" t="str">
        <f t="shared" si="289"/>
        <v xml:space="preserve"> </v>
      </c>
      <c r="CB216" s="363" t="str">
        <f t="shared" si="290"/>
        <v xml:space="preserve"> </v>
      </c>
      <c r="CC216" s="366" t="str">
        <f t="shared" si="291"/>
        <v xml:space="preserve"> </v>
      </c>
      <c r="CD216" s="367" t="str">
        <f t="shared" si="292"/>
        <v xml:space="preserve"> </v>
      </c>
      <c r="CE216" s="367" t="str">
        <f t="shared" si="293"/>
        <v xml:space="preserve"> </v>
      </c>
      <c r="CF216" s="367" t="str">
        <f t="shared" si="294"/>
        <v xml:space="preserve"> </v>
      </c>
      <c r="CG216" s="367" t="str">
        <f t="shared" si="295"/>
        <v xml:space="preserve"> </v>
      </c>
      <c r="CH216" s="367" t="str">
        <f t="shared" si="296"/>
        <v xml:space="preserve"> </v>
      </c>
      <c r="CI216" s="367" t="str">
        <f t="shared" si="297"/>
        <v xml:space="preserve"> </v>
      </c>
      <c r="CJ216" s="367" t="str">
        <f t="shared" si="298"/>
        <v xml:space="preserve"> </v>
      </c>
      <c r="CK216" s="368" t="str">
        <f t="shared" si="299"/>
        <v xml:space="preserve"> </v>
      </c>
      <c r="CL216" s="369" t="str">
        <f t="shared" si="300"/>
        <v xml:space="preserve"> </v>
      </c>
      <c r="CM216" s="370" t="str">
        <f t="shared" si="347"/>
        <v xml:space="preserve"> </v>
      </c>
      <c r="CN216" s="370" t="str">
        <f t="shared" si="348"/>
        <v xml:space="preserve"> </v>
      </c>
      <c r="CO216" s="370" t="str">
        <f t="shared" si="349"/>
        <v xml:space="preserve"> </v>
      </c>
      <c r="CP216" s="370" t="str">
        <f t="shared" si="350"/>
        <v xml:space="preserve"> </v>
      </c>
      <c r="CQ216" s="370" t="str">
        <f t="shared" si="351"/>
        <v xml:space="preserve"> </v>
      </c>
      <c r="CR216" s="370" t="str">
        <f t="shared" si="301"/>
        <v xml:space="preserve"> </v>
      </c>
      <c r="CS216" s="370" t="str">
        <f t="shared" si="302"/>
        <v xml:space="preserve"> </v>
      </c>
      <c r="CT216" s="370" t="str">
        <f t="shared" si="303"/>
        <v xml:space="preserve"> </v>
      </c>
      <c r="CU216" s="370" t="str">
        <f>IF($A216="N/A"," ",IF('Pricing Inputs'!$AR$23=TRUE,Inputs!$S$22,VLOOKUP($A216,CorrelationTable,2,FALSE)))</f>
        <v xml:space="preserve"> </v>
      </c>
      <c r="CV216" s="371" t="str">
        <f>IF($A216="N/A"," ",F216+G216+(D216*('Pricing Inputs'!X251)))</f>
        <v xml:space="preserve"> </v>
      </c>
      <c r="CW216" s="372" t="str">
        <f>IF($A216="N/A"," ",IF(PV=1,0,'Pricing Inputs'!Y251))</f>
        <v xml:space="preserve"> </v>
      </c>
      <c r="CX216" s="373" t="str">
        <f t="shared" si="304"/>
        <v xml:space="preserve"> </v>
      </c>
      <c r="CY216" s="417" t="str">
        <f>IF($A216="N/A"," ",(IF(MONTH(A216)&gt;=4,IF(MONTH(A216)&lt;=10,Inputs!$S$26,Inputs!$S$27),Inputs!$S$27))*$CX216)</f>
        <v xml:space="preserve"> </v>
      </c>
      <c r="CZ216" s="374" t="str">
        <f t="shared" si="352"/>
        <v xml:space="preserve"> </v>
      </c>
      <c r="DA216" s="446" t="str">
        <f t="shared" si="353"/>
        <v xml:space="preserve"> </v>
      </c>
      <c r="DB216" s="375" t="str">
        <f t="shared" si="354"/>
        <v xml:space="preserve"> </v>
      </c>
      <c r="DC216" s="375" t="str">
        <f t="shared" si="355"/>
        <v xml:space="preserve"> </v>
      </c>
      <c r="DD216" s="376" t="str">
        <f t="shared" si="356"/>
        <v xml:space="preserve"> </v>
      </c>
      <c r="DE216" s="377" t="str">
        <f t="shared" si="357"/>
        <v xml:space="preserve"> </v>
      </c>
      <c r="DF216" s="378" t="str">
        <f t="shared" si="358"/>
        <v xml:space="preserve"> </v>
      </c>
      <c r="DG216" s="379" t="str">
        <f t="shared" si="359"/>
        <v xml:space="preserve"> </v>
      </c>
      <c r="DH216" s="380" t="str">
        <f>IF($A216="N/A"," ",IF(Option=1,$D216*Inputs!$S$15*SUM(AS216:BA216),0))</f>
        <v xml:space="preserve"> </v>
      </c>
      <c r="DI216" s="381" t="str">
        <f>IF($A216="N/A"," ",IF(Option=1,$D216*Inputs!$S$16*SUM(AS216:BA216),0))</f>
        <v xml:space="preserve"> </v>
      </c>
      <c r="DJ216" s="463" t="str">
        <f t="shared" si="360"/>
        <v xml:space="preserve"> </v>
      </c>
      <c r="DK216" s="463" t="str">
        <f t="shared" si="361"/>
        <v xml:space="preserve"> </v>
      </c>
      <c r="DL216" s="463" t="str">
        <f t="shared" si="362"/>
        <v xml:space="preserve"> </v>
      </c>
      <c r="DM216" s="463" t="str">
        <f t="shared" si="363"/>
        <v xml:space="preserve"> </v>
      </c>
    </row>
    <row r="217" spans="1:117" x14ac:dyDescent="0.2">
      <c r="A217" s="343" t="str">
        <f>IF(A216="N/A","N/A",IF(EDATE(A216,1)&gt;Inputs!$S$5,"N/A",EDATE(A216,1)))</f>
        <v>N/A</v>
      </c>
      <c r="B217" s="344" t="str">
        <f t="shared" si="305"/>
        <v xml:space="preserve"> </v>
      </c>
      <c r="C217" s="345" t="str">
        <f t="shared" si="306"/>
        <v xml:space="preserve"> </v>
      </c>
      <c r="D217" s="346" t="str">
        <f t="shared" si="307"/>
        <v xml:space="preserve"> </v>
      </c>
      <c r="E217" s="347" t="str">
        <f t="shared" si="308"/>
        <v xml:space="preserve"> </v>
      </c>
      <c r="F217" s="348" t="str">
        <f t="shared" si="309"/>
        <v xml:space="preserve"> </v>
      </c>
      <c r="G217" s="348" t="str">
        <f>IF(A217="N/A"," ",Perstart/VLOOKUP(Dayrun,'Pricing Inputs'!$AQ$4:$AS$14,3)/(CY217/CX217))</f>
        <v xml:space="preserve"> </v>
      </c>
      <c r="H217" s="349" t="str">
        <f t="shared" si="310"/>
        <v xml:space="preserve"> </v>
      </c>
      <c r="I217" s="350" t="str">
        <f t="shared" si="311"/>
        <v xml:space="preserve"> </v>
      </c>
      <c r="J217" s="351" t="str">
        <f t="shared" si="312"/>
        <v xml:space="preserve"> </v>
      </c>
      <c r="K217" s="351" t="str">
        <f t="shared" si="313"/>
        <v xml:space="preserve"> </v>
      </c>
      <c r="L217" s="351" t="str">
        <f t="shared" si="314"/>
        <v xml:space="preserve"> </v>
      </c>
      <c r="M217" s="351" t="str">
        <f t="shared" si="315"/>
        <v xml:space="preserve"> </v>
      </c>
      <c r="N217" s="351" t="str">
        <f t="shared" si="316"/>
        <v xml:space="preserve"> </v>
      </c>
      <c r="O217" s="351" t="str">
        <f t="shared" si="317"/>
        <v xml:space="preserve"> </v>
      </c>
      <c r="P217" s="351" t="str">
        <f t="shared" si="318"/>
        <v xml:space="preserve"> </v>
      </c>
      <c r="Q217" s="352" t="str">
        <f t="shared" si="319"/>
        <v xml:space="preserve"> </v>
      </c>
      <c r="R217" s="353" t="str">
        <f t="shared" si="320"/>
        <v xml:space="preserve"> </v>
      </c>
      <c r="S217" s="347" t="str">
        <f t="shared" si="321"/>
        <v xml:space="preserve"> </v>
      </c>
      <c r="T217" s="347" t="str">
        <f t="shared" si="322"/>
        <v xml:space="preserve"> </v>
      </c>
      <c r="U217" s="347" t="str">
        <f t="shared" si="323"/>
        <v xml:space="preserve"> </v>
      </c>
      <c r="V217" s="347" t="str">
        <f t="shared" si="324"/>
        <v xml:space="preserve"> </v>
      </c>
      <c r="W217" s="347" t="str">
        <f t="shared" si="325"/>
        <v xml:space="preserve"> </v>
      </c>
      <c r="X217" s="347" t="str">
        <f t="shared" si="326"/>
        <v xml:space="preserve"> </v>
      </c>
      <c r="Y217" s="347" t="str">
        <f t="shared" si="327"/>
        <v xml:space="preserve"> </v>
      </c>
      <c r="Z217" s="354" t="str">
        <f t="shared" si="328"/>
        <v xml:space="preserve"> </v>
      </c>
      <c r="AA217" s="350" t="str">
        <f>IF($A217="N/A"," ",IF(Dayrun&gt;=3,(MAX(0,(_xll.xSPRDOPT(I217,($E217-'Pricing Inputs'!$X252*$D217),$CV217,0,($CN217+IF(Smile=TRUE,VLOOKUP(MAX(-5,$H217-I217),Volsmile,2),0)),$CT217,$CU217,($A217-DateToday)+15,ABS(Option-2),0)-R217))),0))</f>
        <v xml:space="preserve"> </v>
      </c>
      <c r="AB217" s="351" t="str">
        <f>IF($A217="N/A"," ",IF(Dayrun&gt;=6,MAX(0,(_xll.xSPRDOPT(J217,($E217-'Pricing Inputs'!$X252*$D217),$CV217,0,($CN217+IF(Smile=TRUE,VLOOKUP(MAX(-5,$H217-J217),Volsmile,2),0)),$CT217,$CU217,($A217-DateToday)+15,ABS(Option-2),0)-S217)),0))</f>
        <v xml:space="preserve"> </v>
      </c>
      <c r="AC217" s="351" t="str">
        <f>IF($A217="N/A"," ",IF(OR(Dayrun&lt;=2,Dayrun&gt;=9),IF(OffPeakEx=TRUE,MAX(0,(_xll.xSPRDOPT(K217,($E217-'Pricing Inputs'!$X252*$D217),$CV217,0,($CQ217+IF(Smile=TRUE,VLOOKUP(MAX(-5,$H217-K217),Volsmile,2),0)),$CT217,$CU217,($A217-DateToday)+15,ABS(Option-2),0)-T217)),0),0))</f>
        <v xml:space="preserve"> </v>
      </c>
      <c r="AD217" s="351" t="str">
        <f>IF($A217="N/A"," ",IF(OR(Dayrun=1,Dayrun=4,Dayrun=5,Dayrun=7,Dayrun=8,Dayrun=10,Dayrun=11),MAX(0,(_xll.xSPRDOPT(L217,($E217-'Pricing Inputs'!$X252*$D217),$CV217,0,($CQ217+IF(Smile=TRUE,VLOOKUP(MAX(-5,$H217-L217),Volsmile,2),0)),$CT217,$CU217,($A217-DateToday)+15,ABS(Option-2),0)-U217)),0))</f>
        <v xml:space="preserve"> </v>
      </c>
      <c r="AE217" s="351" t="str">
        <f>IF($A217="N/A"," ",IF(OR(Dayrun=1,Dayrun=7,Dayrun=8,Dayrun=10,Dayrun=11),MAX(0,(_xll.xSPRDOPT(M217,($E217-'Pricing Inputs'!$X252*$D217),$CV217,0,($CQ217+IF(Smile=TRUE,VLOOKUP(MAX(-5,$H217-M217),Volsmile,2),0)),$CT217,$CU217,($A217-DateToday)+15,ABS(Option-2),0)-V217)),0))</f>
        <v xml:space="preserve"> </v>
      </c>
      <c r="AF217" s="351" t="str">
        <f>IF($A217="N/A"," ",IF(OR(Dayrun&lt;=2,Dayrun&gt;=10),IF(OffPeakEx=TRUE,MAX(0,(_xll.xSPRDOPT(N217,($E217-'Pricing Inputs'!$X252*$D217),$CV217,0,($CQ217+IF(Smile=TRUE,VLOOKUP(MAX(-5,$H217-N217),Volsmile,2),0)),$CT217,$CU217,($A217-DateToday)+15,ABS(Option-2),0)-W217)),0),0))</f>
        <v xml:space="preserve"> </v>
      </c>
      <c r="AG217" s="351" t="str">
        <f>IF($A217="N/A"," ",IF(OR(Dayrun=1,Dayrun=5,Dayrun=8,Dayrun=11),MAX(0,(_xll.xSPRDOPT(O217,($E217-'Pricing Inputs'!$X252*$D217),$CV217,0,($CQ217+IF(Smile=TRUE,VLOOKUP(MAX(-5,$H217-O217),Volsmile,2),0)),$CT217,$CU217,($A217-DateToday)+15,ABS(Option-2),0)-X217)),0))</f>
        <v xml:space="preserve"> </v>
      </c>
      <c r="AH217" s="351" t="str">
        <f>IF($A217="N/A"," ",IF(OR(Dayrun=1,Dayrun=8,Dayrun=11),MAX(0,(_xll.xSPRDOPT(P217,($E217-'Pricing Inputs'!$X252*$D217),$CV217,0,($CQ217+IF(Smile=TRUE,VLOOKUP(MAX(-5,$H217-P217),Volsmile,2),0)),$CT217,$CU217,($A217-DateToday)+15,ABS(Option-2),0)-Y217)),0))</f>
        <v xml:space="preserve"> </v>
      </c>
      <c r="AI217" s="351" t="str">
        <f>IF($A217="N/A"," ",IF(OR(Dayrun&lt;=2,Dayrun&gt;=11),IF(OffPeakEx=TRUE,MAX(0,(_xll.xSPRDOPT(Q217,($E217-'Pricing Inputs'!$X252*$D217),$CV217,0,($CQ217+IF(Smile=TRUE,VLOOKUP(MAX(-5,$H217-Q217),Volsmile,2),0)),$CT217,$CU217,($A217-DateToday)+15,ABS(Option-2),0)-Z217)),0),0))</f>
        <v xml:space="preserve"> </v>
      </c>
      <c r="AJ217" s="355" t="str">
        <f t="shared" si="329"/>
        <v xml:space="preserve"> </v>
      </c>
      <c r="AK217" s="356" t="str">
        <f t="shared" si="330"/>
        <v xml:space="preserve"> </v>
      </c>
      <c r="AL217" s="356" t="str">
        <f t="shared" si="331"/>
        <v xml:space="preserve"> </v>
      </c>
      <c r="AM217" s="356" t="str">
        <f t="shared" si="332"/>
        <v xml:space="preserve"> </v>
      </c>
      <c r="AN217" s="356" t="str">
        <f t="shared" si="333"/>
        <v xml:space="preserve"> </v>
      </c>
      <c r="AO217" s="356" t="str">
        <f t="shared" si="334"/>
        <v xml:space="preserve"> </v>
      </c>
      <c r="AP217" s="356" t="str">
        <f t="shared" si="335"/>
        <v xml:space="preserve"> </v>
      </c>
      <c r="AQ217" s="356" t="str">
        <f t="shared" si="336"/>
        <v xml:space="preserve"> </v>
      </c>
      <c r="AR217" s="357" t="str">
        <f t="shared" si="337"/>
        <v xml:space="preserve"> </v>
      </c>
      <c r="AS217" s="364" t="str">
        <f t="shared" si="338"/>
        <v xml:space="preserve"> </v>
      </c>
      <c r="AT217" s="364" t="str">
        <f t="shared" si="339"/>
        <v xml:space="preserve"> </v>
      </c>
      <c r="AU217" s="364" t="str">
        <f t="shared" si="340"/>
        <v xml:space="preserve"> </v>
      </c>
      <c r="AV217" s="364" t="str">
        <f t="shared" si="341"/>
        <v xml:space="preserve"> </v>
      </c>
      <c r="AW217" s="364" t="str">
        <f t="shared" si="342"/>
        <v xml:space="preserve"> </v>
      </c>
      <c r="AX217" s="364" t="str">
        <f t="shared" si="343"/>
        <v xml:space="preserve"> </v>
      </c>
      <c r="AY217" s="364" t="str">
        <f t="shared" si="344"/>
        <v xml:space="preserve"> </v>
      </c>
      <c r="AZ217" s="364" t="str">
        <f t="shared" si="345"/>
        <v xml:space="preserve"> </v>
      </c>
      <c r="BA217" s="365" t="str">
        <f t="shared" si="346"/>
        <v xml:space="preserve"> </v>
      </c>
      <c r="BB217" s="461" t="str">
        <f>IF($A217="N/A"," ",IF(Dayrun&gt;=3,(MAX(0,(_xll.xSPRDOPT(I217,($E217-'Pricing Inputs'!$X252*$D217),$CV217,0,($CN217+IF(Smile=TRUE,VLOOKUP(MAX(-5,$H217-I217),Volsmile,2),0)),$CT217,$CU217,($A217-DateToday)+15,ABS(Option-2),1)*DE217*8))),0))</f>
        <v xml:space="preserve"> </v>
      </c>
      <c r="BC217" s="460" t="str">
        <f>IF($A217="N/A"," ",IF(Dayrun&gt;=6,MAX(0,(_xll.xSPRDOPT(J217,($E217-'Pricing Inputs'!$X252*$D217),$CV217,0,($CN217+IF(Smile=TRUE,VLOOKUP(MAX(-5,$H217-J217),Volsmile,2),0)),$CT217,$CU217,($A217-DateToday)+15,ABS(Option-2),1)*DE217*8)),0))</f>
        <v xml:space="preserve"> </v>
      </c>
      <c r="BD217" s="460" t="str">
        <f>IF($A217="N/A"," ",IF(OR(Dayrun&lt;=2,Dayrun&gt;=9),IF(OffPeakEx=TRUE,MAX(0,(_xll.xSPRDOPT(K217,($E217-'Pricing Inputs'!$X252*$D217),$CV217,0,($CQ217+IF(Smile=TRUE,VLOOKUP(MAX(-5,$H217-K217),Volsmile,2),0)),$CT217,$CU217,($A217-DateToday)+15,ABS(Option-2),1)*DE217*8)),0),0))</f>
        <v xml:space="preserve"> </v>
      </c>
      <c r="BE217" s="460" t="str">
        <f>IF($A217="N/A"," ",IF(OR(Dayrun=1,Dayrun=4,Dayrun=5,Dayrun=7,Dayrun=8,Dayrun=10,Dayrun=11),MAX(0,(_xll.xSPRDOPT(L217,($E217-'Pricing Inputs'!$X252*$D217),$CV217,0,($CQ217+IF(Smile=TRUE,VLOOKUP(MAX(-5,$H217-L217),Volsmile,2),0)),$CT217,$CU217,($A217-DateToday)+15,ABS(Option-2),1)*DF217*8)),0))</f>
        <v xml:space="preserve"> </v>
      </c>
      <c r="BF217" s="460" t="str">
        <f>IF($A217="N/A"," ",IF(OR(Dayrun=1,Dayrun=7,Dayrun=8,Dayrun=10,Dayrun=11),MAX(0,(_xll.xSPRDOPT(M217,($E217-'Pricing Inputs'!$X252*$D217),$CV217,0,($CQ217+IF(Smile=TRUE,VLOOKUP(MAX(-5,$H217-M217),Volsmile,2),0)),$CT217,$CU217,($A217-DateToday)+15,ABS(Option-2),1)*DF217*8)),0))</f>
        <v xml:space="preserve"> </v>
      </c>
      <c r="BG217" s="460" t="str">
        <f>IF($A217="N/A"," ",IF(OR(Dayrun&lt;=2,Dayrun&gt;=10),IF(OffPeakEx=TRUE,MAX(0,(_xll.xSPRDOPT(N217,($E217-'Pricing Inputs'!$X252*$D217),$CV217,0,($CQ217+IF(Smile=TRUE,VLOOKUP(MAX(-5,$H217-N217),Volsmile,2),0)),$CT217,$CU217,($A217-DateToday)+15,ABS(Option-2),1)*DF217*8)),0),0))</f>
        <v xml:space="preserve"> </v>
      </c>
      <c r="BH217" s="460" t="str">
        <f>IF($A217="N/A"," ",IF(OR(Dayrun=1,Dayrun=5,Dayrun=8,Dayrun=11),MAX(0,(_xll.xSPRDOPT(O217,($E217-'Pricing Inputs'!$X252*$D217),$CV217,0,($CQ217+IF(Smile=TRUE,VLOOKUP(MAX(-5,$H217-O217),Volsmile,2),0)),$CT217,$CU217,($A217-DateToday)+15,ABS(Option-2),1)*DG217*8)),0))</f>
        <v xml:space="preserve"> </v>
      </c>
      <c r="BI217" s="460" t="str">
        <f>IF($A217="N/A"," ",IF(OR(Dayrun=1,Dayrun=8,Dayrun=11),MAX(0,(_xll.xSPRDOPT(P217,($E217-'Pricing Inputs'!$X252*$D217),$CV217,0,($CQ217+IF(Smile=TRUE,VLOOKUP(MAX(-5,$H217-P217),Volsmile,2),0)),$CT217,$CU217,($A217-DateToday)+15,ABS(Option-2),1)*DG217*8)),0))</f>
        <v xml:space="preserve"> </v>
      </c>
      <c r="BJ217" s="462" t="str">
        <f>IF($A217="N/A"," ",IF(OR(Dayrun&lt;=2,Dayrun&gt;=11),IF(OffPeakEx=TRUE,MAX(0,(_xll.xSPRDOPT(Q217,($E217-'Pricing Inputs'!$X252*$D217),$CV217,0,($CQ217+IF(Smile=TRUE,VLOOKUP(MAX(-5,$H217-Q217),Volsmile,2),0)),$CT217,$CU217,($A217-DateToday)+15,ABS(Option-2),1)*DG217*8)),0),0))</f>
        <v xml:space="preserve"> </v>
      </c>
      <c r="BK217" s="358" t="str">
        <f t="shared" si="273"/>
        <v xml:space="preserve"> </v>
      </c>
      <c r="BL217" s="359" t="str">
        <f t="shared" si="274"/>
        <v xml:space="preserve"> </v>
      </c>
      <c r="BM217" s="359" t="str">
        <f t="shared" si="275"/>
        <v xml:space="preserve"> </v>
      </c>
      <c r="BN217" s="359" t="str">
        <f t="shared" si="276"/>
        <v xml:space="preserve"> </v>
      </c>
      <c r="BO217" s="359" t="str">
        <f t="shared" si="277"/>
        <v xml:space="preserve"> </v>
      </c>
      <c r="BP217" s="359" t="str">
        <f t="shared" si="278"/>
        <v xml:space="preserve"> </v>
      </c>
      <c r="BQ217" s="359" t="str">
        <f t="shared" si="279"/>
        <v xml:space="preserve"> </v>
      </c>
      <c r="BR217" s="359" t="str">
        <f t="shared" si="280"/>
        <v xml:space="preserve"> </v>
      </c>
      <c r="BS217" s="360" t="str">
        <f t="shared" si="281"/>
        <v xml:space="preserve"> </v>
      </c>
      <c r="BT217" s="361" t="str">
        <f t="shared" si="282"/>
        <v xml:space="preserve"> </v>
      </c>
      <c r="BU217" s="362" t="str">
        <f t="shared" si="283"/>
        <v xml:space="preserve"> </v>
      </c>
      <c r="BV217" s="362" t="str">
        <f t="shared" si="284"/>
        <v xml:space="preserve"> </v>
      </c>
      <c r="BW217" s="362" t="str">
        <f t="shared" si="285"/>
        <v xml:space="preserve"> </v>
      </c>
      <c r="BX217" s="362" t="str">
        <f t="shared" si="286"/>
        <v xml:space="preserve"> </v>
      </c>
      <c r="BY217" s="362" t="str">
        <f t="shared" si="287"/>
        <v xml:space="preserve"> </v>
      </c>
      <c r="BZ217" s="362" t="str">
        <f t="shared" si="288"/>
        <v xml:space="preserve"> </v>
      </c>
      <c r="CA217" s="362" t="str">
        <f t="shared" si="289"/>
        <v xml:space="preserve"> </v>
      </c>
      <c r="CB217" s="363" t="str">
        <f t="shared" si="290"/>
        <v xml:space="preserve"> </v>
      </c>
      <c r="CC217" s="366" t="str">
        <f t="shared" si="291"/>
        <v xml:space="preserve"> </v>
      </c>
      <c r="CD217" s="367" t="str">
        <f t="shared" si="292"/>
        <v xml:space="preserve"> </v>
      </c>
      <c r="CE217" s="367" t="str">
        <f t="shared" si="293"/>
        <v xml:space="preserve"> </v>
      </c>
      <c r="CF217" s="367" t="str">
        <f t="shared" si="294"/>
        <v xml:space="preserve"> </v>
      </c>
      <c r="CG217" s="367" t="str">
        <f t="shared" si="295"/>
        <v xml:space="preserve"> </v>
      </c>
      <c r="CH217" s="367" t="str">
        <f t="shared" si="296"/>
        <v xml:space="preserve"> </v>
      </c>
      <c r="CI217" s="367" t="str">
        <f t="shared" si="297"/>
        <v xml:space="preserve"> </v>
      </c>
      <c r="CJ217" s="367" t="str">
        <f t="shared" si="298"/>
        <v xml:space="preserve"> </v>
      </c>
      <c r="CK217" s="368" t="str">
        <f t="shared" si="299"/>
        <v xml:space="preserve"> </v>
      </c>
      <c r="CL217" s="369" t="str">
        <f t="shared" si="300"/>
        <v xml:space="preserve"> </v>
      </c>
      <c r="CM217" s="370" t="str">
        <f t="shared" si="347"/>
        <v xml:space="preserve"> </v>
      </c>
      <c r="CN217" s="370" t="str">
        <f t="shared" si="348"/>
        <v xml:space="preserve"> </v>
      </c>
      <c r="CO217" s="370" t="str">
        <f t="shared" si="349"/>
        <v xml:space="preserve"> </v>
      </c>
      <c r="CP217" s="370" t="str">
        <f t="shared" si="350"/>
        <v xml:space="preserve"> </v>
      </c>
      <c r="CQ217" s="370" t="str">
        <f t="shared" si="351"/>
        <v xml:space="preserve"> </v>
      </c>
      <c r="CR217" s="370" t="str">
        <f t="shared" si="301"/>
        <v xml:space="preserve"> </v>
      </c>
      <c r="CS217" s="370" t="str">
        <f t="shared" si="302"/>
        <v xml:space="preserve"> </v>
      </c>
      <c r="CT217" s="370" t="str">
        <f t="shared" si="303"/>
        <v xml:space="preserve"> </v>
      </c>
      <c r="CU217" s="370" t="str">
        <f>IF($A217="N/A"," ",IF('Pricing Inputs'!$AR$23=TRUE,Inputs!$S$22,VLOOKUP($A217,CorrelationTable,2,FALSE)))</f>
        <v xml:space="preserve"> </v>
      </c>
      <c r="CV217" s="371" t="str">
        <f>IF($A217="N/A"," ",F217+G217+(D217*('Pricing Inputs'!X252)))</f>
        <v xml:space="preserve"> </v>
      </c>
      <c r="CW217" s="372" t="str">
        <f>IF($A217="N/A"," ",IF(PV=1,0,'Pricing Inputs'!Y252))</f>
        <v xml:space="preserve"> </v>
      </c>
      <c r="CX217" s="373" t="str">
        <f t="shared" si="304"/>
        <v xml:space="preserve"> </v>
      </c>
      <c r="CY217" s="417" t="str">
        <f>IF($A217="N/A"," ",(IF(MONTH(A217)&gt;=4,IF(MONTH(A217)&lt;=10,Inputs!$S$26,Inputs!$S$27),Inputs!$S$27))*$CX217)</f>
        <v xml:space="preserve"> </v>
      </c>
      <c r="CZ217" s="374" t="str">
        <f t="shared" si="352"/>
        <v xml:space="preserve"> </v>
      </c>
      <c r="DA217" s="446" t="str">
        <f t="shared" si="353"/>
        <v xml:space="preserve"> </v>
      </c>
      <c r="DB217" s="375" t="str">
        <f t="shared" si="354"/>
        <v xml:space="preserve"> </v>
      </c>
      <c r="DC217" s="375" t="str">
        <f t="shared" si="355"/>
        <v xml:space="preserve"> </v>
      </c>
      <c r="DD217" s="376" t="str">
        <f t="shared" si="356"/>
        <v xml:space="preserve"> </v>
      </c>
      <c r="DE217" s="377" t="str">
        <f t="shared" si="357"/>
        <v xml:space="preserve"> </v>
      </c>
      <c r="DF217" s="378" t="str">
        <f t="shared" si="358"/>
        <v xml:space="preserve"> </v>
      </c>
      <c r="DG217" s="379" t="str">
        <f t="shared" si="359"/>
        <v xml:space="preserve"> </v>
      </c>
      <c r="DH217" s="380" t="str">
        <f>IF($A217="N/A"," ",IF(Option=1,$D217*Inputs!$S$15*SUM(AS217:BA217),0))</f>
        <v xml:space="preserve"> </v>
      </c>
      <c r="DI217" s="381" t="str">
        <f>IF($A217="N/A"," ",IF(Option=1,$D217*Inputs!$S$16*SUM(AS217:BA217),0))</f>
        <v xml:space="preserve"> </v>
      </c>
      <c r="DJ217" s="463" t="str">
        <f t="shared" si="360"/>
        <v xml:space="preserve"> </v>
      </c>
      <c r="DK217" s="463" t="str">
        <f t="shared" si="361"/>
        <v xml:space="preserve"> </v>
      </c>
      <c r="DL217" s="463" t="str">
        <f t="shared" si="362"/>
        <v xml:space="preserve"> </v>
      </c>
      <c r="DM217" s="463" t="str">
        <f t="shared" si="363"/>
        <v xml:space="preserve"> </v>
      </c>
    </row>
    <row r="218" spans="1:117" x14ac:dyDescent="0.2">
      <c r="A218" s="343" t="str">
        <f>IF(A217="N/A","N/A",IF(EDATE(A217,1)&gt;Inputs!$S$5,"N/A",EDATE(A217,1)))</f>
        <v>N/A</v>
      </c>
      <c r="B218" s="344" t="str">
        <f t="shared" si="305"/>
        <v xml:space="preserve"> </v>
      </c>
      <c r="C218" s="345" t="str">
        <f t="shared" si="306"/>
        <v xml:space="preserve"> </v>
      </c>
      <c r="D218" s="346" t="str">
        <f t="shared" si="307"/>
        <v xml:space="preserve"> </v>
      </c>
      <c r="E218" s="347" t="str">
        <f t="shared" si="308"/>
        <v xml:space="preserve"> </v>
      </c>
      <c r="F218" s="348" t="str">
        <f t="shared" si="309"/>
        <v xml:space="preserve"> </v>
      </c>
      <c r="G218" s="348" t="str">
        <f>IF(A218="N/A"," ",Perstart/VLOOKUP(Dayrun,'Pricing Inputs'!$AQ$4:$AS$14,3)/(CY218/CX218))</f>
        <v xml:space="preserve"> </v>
      </c>
      <c r="H218" s="349" t="str">
        <f t="shared" si="310"/>
        <v xml:space="preserve"> </v>
      </c>
      <c r="I218" s="350" t="str">
        <f t="shared" si="311"/>
        <v xml:space="preserve"> </v>
      </c>
      <c r="J218" s="351" t="str">
        <f t="shared" si="312"/>
        <v xml:space="preserve"> </v>
      </c>
      <c r="K218" s="351" t="str">
        <f t="shared" si="313"/>
        <v xml:space="preserve"> </v>
      </c>
      <c r="L218" s="351" t="str">
        <f t="shared" si="314"/>
        <v xml:space="preserve"> </v>
      </c>
      <c r="M218" s="351" t="str">
        <f t="shared" si="315"/>
        <v xml:space="preserve"> </v>
      </c>
      <c r="N218" s="351" t="str">
        <f t="shared" si="316"/>
        <v xml:space="preserve"> </v>
      </c>
      <c r="O218" s="351" t="str">
        <f t="shared" si="317"/>
        <v xml:space="preserve"> </v>
      </c>
      <c r="P218" s="351" t="str">
        <f t="shared" si="318"/>
        <v xml:space="preserve"> </v>
      </c>
      <c r="Q218" s="352" t="str">
        <f t="shared" si="319"/>
        <v xml:space="preserve"> </v>
      </c>
      <c r="R218" s="353" t="str">
        <f t="shared" si="320"/>
        <v xml:space="preserve"> </v>
      </c>
      <c r="S218" s="347" t="str">
        <f t="shared" si="321"/>
        <v xml:space="preserve"> </v>
      </c>
      <c r="T218" s="347" t="str">
        <f t="shared" si="322"/>
        <v xml:space="preserve"> </v>
      </c>
      <c r="U218" s="347" t="str">
        <f t="shared" si="323"/>
        <v xml:space="preserve"> </v>
      </c>
      <c r="V218" s="347" t="str">
        <f t="shared" si="324"/>
        <v xml:space="preserve"> </v>
      </c>
      <c r="W218" s="347" t="str">
        <f t="shared" si="325"/>
        <v xml:space="preserve"> </v>
      </c>
      <c r="X218" s="347" t="str">
        <f t="shared" si="326"/>
        <v xml:space="preserve"> </v>
      </c>
      <c r="Y218" s="347" t="str">
        <f t="shared" si="327"/>
        <v xml:space="preserve"> </v>
      </c>
      <c r="Z218" s="354" t="str">
        <f t="shared" si="328"/>
        <v xml:space="preserve"> </v>
      </c>
      <c r="AA218" s="350" t="str">
        <f>IF($A218="N/A"," ",IF(Dayrun&gt;=3,(MAX(0,(_xll.xSPRDOPT(I218,($E218-'Pricing Inputs'!$X253*$D218),$CV218,0,($CN218+IF(Smile=TRUE,VLOOKUP(MAX(-5,$H218-I218),Volsmile,2),0)),$CT218,$CU218,($A218-DateToday)+15,ABS(Option-2),0)-R218))),0))</f>
        <v xml:space="preserve"> </v>
      </c>
      <c r="AB218" s="351" t="str">
        <f>IF($A218="N/A"," ",IF(Dayrun&gt;=6,MAX(0,(_xll.xSPRDOPT(J218,($E218-'Pricing Inputs'!$X253*$D218),$CV218,0,($CN218+IF(Smile=TRUE,VLOOKUP(MAX(-5,$H218-J218),Volsmile,2),0)),$CT218,$CU218,($A218-DateToday)+15,ABS(Option-2),0)-S218)),0))</f>
        <v xml:space="preserve"> </v>
      </c>
      <c r="AC218" s="351" t="str">
        <f>IF($A218="N/A"," ",IF(OR(Dayrun&lt;=2,Dayrun&gt;=9),IF(OffPeakEx=TRUE,MAX(0,(_xll.xSPRDOPT(K218,($E218-'Pricing Inputs'!$X253*$D218),$CV218,0,($CQ218+IF(Smile=TRUE,VLOOKUP(MAX(-5,$H218-K218),Volsmile,2),0)),$CT218,$CU218,($A218-DateToday)+15,ABS(Option-2),0)-T218)),0),0))</f>
        <v xml:space="preserve"> </v>
      </c>
      <c r="AD218" s="351" t="str">
        <f>IF($A218="N/A"," ",IF(OR(Dayrun=1,Dayrun=4,Dayrun=5,Dayrun=7,Dayrun=8,Dayrun=10,Dayrun=11),MAX(0,(_xll.xSPRDOPT(L218,($E218-'Pricing Inputs'!$X253*$D218),$CV218,0,($CQ218+IF(Smile=TRUE,VLOOKUP(MAX(-5,$H218-L218),Volsmile,2),0)),$CT218,$CU218,($A218-DateToday)+15,ABS(Option-2),0)-U218)),0))</f>
        <v xml:space="preserve"> </v>
      </c>
      <c r="AE218" s="351" t="str">
        <f>IF($A218="N/A"," ",IF(OR(Dayrun=1,Dayrun=7,Dayrun=8,Dayrun=10,Dayrun=11),MAX(0,(_xll.xSPRDOPT(M218,($E218-'Pricing Inputs'!$X253*$D218),$CV218,0,($CQ218+IF(Smile=TRUE,VLOOKUP(MAX(-5,$H218-M218),Volsmile,2),0)),$CT218,$CU218,($A218-DateToday)+15,ABS(Option-2),0)-V218)),0))</f>
        <v xml:space="preserve"> </v>
      </c>
      <c r="AF218" s="351" t="str">
        <f>IF($A218="N/A"," ",IF(OR(Dayrun&lt;=2,Dayrun&gt;=10),IF(OffPeakEx=TRUE,MAX(0,(_xll.xSPRDOPT(N218,($E218-'Pricing Inputs'!$X253*$D218),$CV218,0,($CQ218+IF(Smile=TRUE,VLOOKUP(MAX(-5,$H218-N218),Volsmile,2),0)),$CT218,$CU218,($A218-DateToday)+15,ABS(Option-2),0)-W218)),0),0))</f>
        <v xml:space="preserve"> </v>
      </c>
      <c r="AG218" s="351" t="str">
        <f>IF($A218="N/A"," ",IF(OR(Dayrun=1,Dayrun=5,Dayrun=8,Dayrun=11),MAX(0,(_xll.xSPRDOPT(O218,($E218-'Pricing Inputs'!$X253*$D218),$CV218,0,($CQ218+IF(Smile=TRUE,VLOOKUP(MAX(-5,$H218-O218),Volsmile,2),0)),$CT218,$CU218,($A218-DateToday)+15,ABS(Option-2),0)-X218)),0))</f>
        <v xml:space="preserve"> </v>
      </c>
      <c r="AH218" s="351" t="str">
        <f>IF($A218="N/A"," ",IF(OR(Dayrun=1,Dayrun=8,Dayrun=11),MAX(0,(_xll.xSPRDOPT(P218,($E218-'Pricing Inputs'!$X253*$D218),$CV218,0,($CQ218+IF(Smile=TRUE,VLOOKUP(MAX(-5,$H218-P218),Volsmile,2),0)),$CT218,$CU218,($A218-DateToday)+15,ABS(Option-2),0)-Y218)),0))</f>
        <v xml:space="preserve"> </v>
      </c>
      <c r="AI218" s="351" t="str">
        <f>IF($A218="N/A"," ",IF(OR(Dayrun&lt;=2,Dayrun&gt;=11),IF(OffPeakEx=TRUE,MAX(0,(_xll.xSPRDOPT(Q218,($E218-'Pricing Inputs'!$X253*$D218),$CV218,0,($CQ218+IF(Smile=TRUE,VLOOKUP(MAX(-5,$H218-Q218),Volsmile,2),0)),$CT218,$CU218,($A218-DateToday)+15,ABS(Option-2),0)-Z218)),0),0))</f>
        <v xml:space="preserve"> </v>
      </c>
      <c r="AJ218" s="355" t="str">
        <f t="shared" si="329"/>
        <v xml:space="preserve"> </v>
      </c>
      <c r="AK218" s="356" t="str">
        <f t="shared" si="330"/>
        <v xml:space="preserve"> </v>
      </c>
      <c r="AL218" s="356" t="str">
        <f t="shared" si="331"/>
        <v xml:space="preserve"> </v>
      </c>
      <c r="AM218" s="356" t="str">
        <f t="shared" si="332"/>
        <v xml:space="preserve"> </v>
      </c>
      <c r="AN218" s="356" t="str">
        <f t="shared" si="333"/>
        <v xml:space="preserve"> </v>
      </c>
      <c r="AO218" s="356" t="str">
        <f t="shared" si="334"/>
        <v xml:space="preserve"> </v>
      </c>
      <c r="AP218" s="356" t="str">
        <f t="shared" si="335"/>
        <v xml:space="preserve"> </v>
      </c>
      <c r="AQ218" s="356" t="str">
        <f t="shared" si="336"/>
        <v xml:space="preserve"> </v>
      </c>
      <c r="AR218" s="357" t="str">
        <f t="shared" si="337"/>
        <v xml:space="preserve"> </v>
      </c>
      <c r="AS218" s="364" t="str">
        <f t="shared" si="338"/>
        <v xml:space="preserve"> </v>
      </c>
      <c r="AT218" s="364" t="str">
        <f t="shared" si="339"/>
        <v xml:space="preserve"> </v>
      </c>
      <c r="AU218" s="364" t="str">
        <f t="shared" si="340"/>
        <v xml:space="preserve"> </v>
      </c>
      <c r="AV218" s="364" t="str">
        <f t="shared" si="341"/>
        <v xml:space="preserve"> </v>
      </c>
      <c r="AW218" s="364" t="str">
        <f t="shared" si="342"/>
        <v xml:space="preserve"> </v>
      </c>
      <c r="AX218" s="364" t="str">
        <f t="shared" si="343"/>
        <v xml:space="preserve"> </v>
      </c>
      <c r="AY218" s="364" t="str">
        <f t="shared" si="344"/>
        <v xml:space="preserve"> </v>
      </c>
      <c r="AZ218" s="364" t="str">
        <f t="shared" si="345"/>
        <v xml:space="preserve"> </v>
      </c>
      <c r="BA218" s="365" t="str">
        <f t="shared" si="346"/>
        <v xml:space="preserve"> </v>
      </c>
      <c r="BB218" s="461" t="str">
        <f>IF($A218="N/A"," ",IF(Dayrun&gt;=3,(MAX(0,(_xll.xSPRDOPT(I218,($E218-'Pricing Inputs'!$X253*$D218),$CV218,0,($CN218+IF(Smile=TRUE,VLOOKUP(MAX(-5,$H218-I218),Volsmile,2),0)),$CT218,$CU218,($A218-DateToday)+15,ABS(Option-2),1)*DE218*8))),0))</f>
        <v xml:space="preserve"> </v>
      </c>
      <c r="BC218" s="460" t="str">
        <f>IF($A218="N/A"," ",IF(Dayrun&gt;=6,MAX(0,(_xll.xSPRDOPT(J218,($E218-'Pricing Inputs'!$X253*$D218),$CV218,0,($CN218+IF(Smile=TRUE,VLOOKUP(MAX(-5,$H218-J218),Volsmile,2),0)),$CT218,$CU218,($A218-DateToday)+15,ABS(Option-2),1)*DE218*8)),0))</f>
        <v xml:space="preserve"> </v>
      </c>
      <c r="BD218" s="460" t="str">
        <f>IF($A218="N/A"," ",IF(OR(Dayrun&lt;=2,Dayrun&gt;=9),IF(OffPeakEx=TRUE,MAX(0,(_xll.xSPRDOPT(K218,($E218-'Pricing Inputs'!$X253*$D218),$CV218,0,($CQ218+IF(Smile=TRUE,VLOOKUP(MAX(-5,$H218-K218),Volsmile,2),0)),$CT218,$CU218,($A218-DateToday)+15,ABS(Option-2),1)*DE218*8)),0),0))</f>
        <v xml:space="preserve"> </v>
      </c>
      <c r="BE218" s="460" t="str">
        <f>IF($A218="N/A"," ",IF(OR(Dayrun=1,Dayrun=4,Dayrun=5,Dayrun=7,Dayrun=8,Dayrun=10,Dayrun=11),MAX(0,(_xll.xSPRDOPT(L218,($E218-'Pricing Inputs'!$X253*$D218),$CV218,0,($CQ218+IF(Smile=TRUE,VLOOKUP(MAX(-5,$H218-L218),Volsmile,2),0)),$CT218,$CU218,($A218-DateToday)+15,ABS(Option-2),1)*DF218*8)),0))</f>
        <v xml:space="preserve"> </v>
      </c>
      <c r="BF218" s="460" t="str">
        <f>IF($A218="N/A"," ",IF(OR(Dayrun=1,Dayrun=7,Dayrun=8,Dayrun=10,Dayrun=11),MAX(0,(_xll.xSPRDOPT(M218,($E218-'Pricing Inputs'!$X253*$D218),$CV218,0,($CQ218+IF(Smile=TRUE,VLOOKUP(MAX(-5,$H218-M218),Volsmile,2),0)),$CT218,$CU218,($A218-DateToday)+15,ABS(Option-2),1)*DF218*8)),0))</f>
        <v xml:space="preserve"> </v>
      </c>
      <c r="BG218" s="460" t="str">
        <f>IF($A218="N/A"," ",IF(OR(Dayrun&lt;=2,Dayrun&gt;=10),IF(OffPeakEx=TRUE,MAX(0,(_xll.xSPRDOPT(N218,($E218-'Pricing Inputs'!$X253*$D218),$CV218,0,($CQ218+IF(Smile=TRUE,VLOOKUP(MAX(-5,$H218-N218),Volsmile,2),0)),$CT218,$CU218,($A218-DateToday)+15,ABS(Option-2),1)*DF218*8)),0),0))</f>
        <v xml:space="preserve"> </v>
      </c>
      <c r="BH218" s="460" t="str">
        <f>IF($A218="N/A"," ",IF(OR(Dayrun=1,Dayrun=5,Dayrun=8,Dayrun=11),MAX(0,(_xll.xSPRDOPT(O218,($E218-'Pricing Inputs'!$X253*$D218),$CV218,0,($CQ218+IF(Smile=TRUE,VLOOKUP(MAX(-5,$H218-O218),Volsmile,2),0)),$CT218,$CU218,($A218-DateToday)+15,ABS(Option-2),1)*DG218*8)),0))</f>
        <v xml:space="preserve"> </v>
      </c>
      <c r="BI218" s="460" t="str">
        <f>IF($A218="N/A"," ",IF(OR(Dayrun=1,Dayrun=8,Dayrun=11),MAX(0,(_xll.xSPRDOPT(P218,($E218-'Pricing Inputs'!$X253*$D218),$CV218,0,($CQ218+IF(Smile=TRUE,VLOOKUP(MAX(-5,$H218-P218),Volsmile,2),0)),$CT218,$CU218,($A218-DateToday)+15,ABS(Option-2),1)*DG218*8)),0))</f>
        <v xml:space="preserve"> </v>
      </c>
      <c r="BJ218" s="462" t="str">
        <f>IF($A218="N/A"," ",IF(OR(Dayrun&lt;=2,Dayrun&gt;=11),IF(OffPeakEx=TRUE,MAX(0,(_xll.xSPRDOPT(Q218,($E218-'Pricing Inputs'!$X253*$D218),$CV218,0,($CQ218+IF(Smile=TRUE,VLOOKUP(MAX(-5,$H218-Q218),Volsmile,2),0)),$CT218,$CU218,($A218-DateToday)+15,ABS(Option-2),1)*DG218*8)),0),0))</f>
        <v xml:space="preserve"> </v>
      </c>
      <c r="BK218" s="358" t="str">
        <f t="shared" si="273"/>
        <v xml:space="preserve"> </v>
      </c>
      <c r="BL218" s="359" t="str">
        <f t="shared" si="274"/>
        <v xml:space="preserve"> </v>
      </c>
      <c r="BM218" s="359" t="str">
        <f t="shared" si="275"/>
        <v xml:space="preserve"> </v>
      </c>
      <c r="BN218" s="359" t="str">
        <f t="shared" si="276"/>
        <v xml:space="preserve"> </v>
      </c>
      <c r="BO218" s="359" t="str">
        <f t="shared" si="277"/>
        <v xml:space="preserve"> </v>
      </c>
      <c r="BP218" s="359" t="str">
        <f t="shared" si="278"/>
        <v xml:space="preserve"> </v>
      </c>
      <c r="BQ218" s="359" t="str">
        <f t="shared" si="279"/>
        <v xml:space="preserve"> </v>
      </c>
      <c r="BR218" s="359" t="str">
        <f t="shared" si="280"/>
        <v xml:space="preserve"> </v>
      </c>
      <c r="BS218" s="360" t="str">
        <f t="shared" si="281"/>
        <v xml:space="preserve"> </v>
      </c>
      <c r="BT218" s="361" t="str">
        <f t="shared" si="282"/>
        <v xml:space="preserve"> </v>
      </c>
      <c r="BU218" s="362" t="str">
        <f t="shared" si="283"/>
        <v xml:space="preserve"> </v>
      </c>
      <c r="BV218" s="362" t="str">
        <f t="shared" si="284"/>
        <v xml:space="preserve"> </v>
      </c>
      <c r="BW218" s="362" t="str">
        <f t="shared" si="285"/>
        <v xml:space="preserve"> </v>
      </c>
      <c r="BX218" s="362" t="str">
        <f t="shared" si="286"/>
        <v xml:space="preserve"> </v>
      </c>
      <c r="BY218" s="362" t="str">
        <f t="shared" si="287"/>
        <v xml:space="preserve"> </v>
      </c>
      <c r="BZ218" s="362" t="str">
        <f t="shared" si="288"/>
        <v xml:space="preserve"> </v>
      </c>
      <c r="CA218" s="362" t="str">
        <f t="shared" si="289"/>
        <v xml:space="preserve"> </v>
      </c>
      <c r="CB218" s="363" t="str">
        <f t="shared" si="290"/>
        <v xml:space="preserve"> </v>
      </c>
      <c r="CC218" s="366" t="str">
        <f t="shared" si="291"/>
        <v xml:space="preserve"> </v>
      </c>
      <c r="CD218" s="367" t="str">
        <f t="shared" si="292"/>
        <v xml:space="preserve"> </v>
      </c>
      <c r="CE218" s="367" t="str">
        <f t="shared" si="293"/>
        <v xml:space="preserve"> </v>
      </c>
      <c r="CF218" s="367" t="str">
        <f t="shared" si="294"/>
        <v xml:space="preserve"> </v>
      </c>
      <c r="CG218" s="367" t="str">
        <f t="shared" si="295"/>
        <v xml:space="preserve"> </v>
      </c>
      <c r="CH218" s="367" t="str">
        <f t="shared" si="296"/>
        <v xml:space="preserve"> </v>
      </c>
      <c r="CI218" s="367" t="str">
        <f t="shared" si="297"/>
        <v xml:space="preserve"> </v>
      </c>
      <c r="CJ218" s="367" t="str">
        <f t="shared" si="298"/>
        <v xml:space="preserve"> </v>
      </c>
      <c r="CK218" s="368" t="str">
        <f t="shared" si="299"/>
        <v xml:space="preserve"> </v>
      </c>
      <c r="CL218" s="369" t="str">
        <f t="shared" si="300"/>
        <v xml:space="preserve"> </v>
      </c>
      <c r="CM218" s="370" t="str">
        <f t="shared" si="347"/>
        <v xml:space="preserve"> </v>
      </c>
      <c r="CN218" s="370" t="str">
        <f t="shared" si="348"/>
        <v xml:space="preserve"> </v>
      </c>
      <c r="CO218" s="370" t="str">
        <f t="shared" si="349"/>
        <v xml:space="preserve"> </v>
      </c>
      <c r="CP218" s="370" t="str">
        <f t="shared" si="350"/>
        <v xml:space="preserve"> </v>
      </c>
      <c r="CQ218" s="370" t="str">
        <f t="shared" si="351"/>
        <v xml:space="preserve"> </v>
      </c>
      <c r="CR218" s="370" t="str">
        <f t="shared" si="301"/>
        <v xml:space="preserve"> </v>
      </c>
      <c r="CS218" s="370" t="str">
        <f t="shared" si="302"/>
        <v xml:space="preserve"> </v>
      </c>
      <c r="CT218" s="370" t="str">
        <f t="shared" si="303"/>
        <v xml:space="preserve"> </v>
      </c>
      <c r="CU218" s="370" t="str">
        <f>IF($A218="N/A"," ",IF('Pricing Inputs'!$AR$23=TRUE,Inputs!$S$22,VLOOKUP($A218,CorrelationTable,2,FALSE)))</f>
        <v xml:space="preserve"> </v>
      </c>
      <c r="CV218" s="371" t="str">
        <f>IF($A218="N/A"," ",F218+G218+(D218*('Pricing Inputs'!X253)))</f>
        <v xml:space="preserve"> </v>
      </c>
      <c r="CW218" s="372" t="str">
        <f>IF($A218="N/A"," ",IF(PV=1,0,'Pricing Inputs'!Y253))</f>
        <v xml:space="preserve"> </v>
      </c>
      <c r="CX218" s="373" t="str">
        <f t="shared" si="304"/>
        <v xml:space="preserve"> </v>
      </c>
      <c r="CY218" s="417" t="str">
        <f>IF($A218="N/A"," ",(IF(MONTH(A218)&gt;=4,IF(MONTH(A218)&lt;=10,Inputs!$S$26,Inputs!$S$27),Inputs!$S$27))*$CX218)</f>
        <v xml:space="preserve"> </v>
      </c>
      <c r="CZ218" s="374" t="str">
        <f t="shared" si="352"/>
        <v xml:space="preserve"> </v>
      </c>
      <c r="DA218" s="446" t="str">
        <f t="shared" si="353"/>
        <v xml:space="preserve"> </v>
      </c>
      <c r="DB218" s="375" t="str">
        <f t="shared" si="354"/>
        <v xml:space="preserve"> </v>
      </c>
      <c r="DC218" s="375" t="str">
        <f t="shared" si="355"/>
        <v xml:space="preserve"> </v>
      </c>
      <c r="DD218" s="376" t="str">
        <f t="shared" si="356"/>
        <v xml:space="preserve"> </v>
      </c>
      <c r="DE218" s="377" t="str">
        <f t="shared" si="357"/>
        <v xml:space="preserve"> </v>
      </c>
      <c r="DF218" s="378" t="str">
        <f t="shared" si="358"/>
        <v xml:space="preserve"> </v>
      </c>
      <c r="DG218" s="379" t="str">
        <f t="shared" si="359"/>
        <v xml:space="preserve"> </v>
      </c>
      <c r="DH218" s="380" t="str">
        <f>IF($A218="N/A"," ",IF(Option=1,$D218*Inputs!$S$15*SUM(AS218:BA218),0))</f>
        <v xml:space="preserve"> </v>
      </c>
      <c r="DI218" s="381" t="str">
        <f>IF($A218="N/A"," ",IF(Option=1,$D218*Inputs!$S$16*SUM(AS218:BA218),0))</f>
        <v xml:space="preserve"> </v>
      </c>
      <c r="DJ218" s="463" t="str">
        <f t="shared" si="360"/>
        <v xml:space="preserve"> </v>
      </c>
      <c r="DK218" s="463" t="str">
        <f t="shared" si="361"/>
        <v xml:space="preserve"> </v>
      </c>
      <c r="DL218" s="463" t="str">
        <f t="shared" si="362"/>
        <v xml:space="preserve"> </v>
      </c>
      <c r="DM218" s="463" t="str">
        <f t="shared" si="363"/>
        <v xml:space="preserve"> </v>
      </c>
    </row>
    <row r="219" spans="1:117" x14ac:dyDescent="0.2">
      <c r="A219" s="343" t="str">
        <f>IF(A218="N/A","N/A",IF(EDATE(A218,1)&gt;Inputs!$S$5,"N/A",EDATE(A218,1)))</f>
        <v>N/A</v>
      </c>
      <c r="B219" s="344" t="str">
        <f t="shared" si="305"/>
        <v xml:space="preserve"> </v>
      </c>
      <c r="C219" s="345" t="str">
        <f t="shared" si="306"/>
        <v xml:space="preserve"> </v>
      </c>
      <c r="D219" s="346" t="str">
        <f t="shared" si="307"/>
        <v xml:space="preserve"> </v>
      </c>
      <c r="E219" s="347" t="str">
        <f t="shared" si="308"/>
        <v xml:space="preserve"> </v>
      </c>
      <c r="F219" s="348" t="str">
        <f t="shared" si="309"/>
        <v xml:space="preserve"> </v>
      </c>
      <c r="G219" s="348" t="str">
        <f>IF(A219="N/A"," ",Perstart/VLOOKUP(Dayrun,'Pricing Inputs'!$AQ$4:$AS$14,3)/(CY219/CX219))</f>
        <v xml:space="preserve"> </v>
      </c>
      <c r="H219" s="349" t="str">
        <f t="shared" si="310"/>
        <v xml:space="preserve"> </v>
      </c>
      <c r="I219" s="350" t="str">
        <f t="shared" si="311"/>
        <v xml:space="preserve"> </v>
      </c>
      <c r="J219" s="351" t="str">
        <f t="shared" si="312"/>
        <v xml:space="preserve"> </v>
      </c>
      <c r="K219" s="351" t="str">
        <f t="shared" si="313"/>
        <v xml:space="preserve"> </v>
      </c>
      <c r="L219" s="351" t="str">
        <f t="shared" si="314"/>
        <v xml:space="preserve"> </v>
      </c>
      <c r="M219" s="351" t="str">
        <f t="shared" si="315"/>
        <v xml:space="preserve"> </v>
      </c>
      <c r="N219" s="351" t="str">
        <f t="shared" si="316"/>
        <v xml:space="preserve"> </v>
      </c>
      <c r="O219" s="351" t="str">
        <f t="shared" si="317"/>
        <v xml:space="preserve"> </v>
      </c>
      <c r="P219" s="351" t="str">
        <f t="shared" si="318"/>
        <v xml:space="preserve"> </v>
      </c>
      <c r="Q219" s="352" t="str">
        <f t="shared" si="319"/>
        <v xml:space="preserve"> </v>
      </c>
      <c r="R219" s="353" t="str">
        <f t="shared" si="320"/>
        <v xml:space="preserve"> </v>
      </c>
      <c r="S219" s="347" t="str">
        <f t="shared" si="321"/>
        <v xml:space="preserve"> </v>
      </c>
      <c r="T219" s="347" t="str">
        <f t="shared" si="322"/>
        <v xml:space="preserve"> </v>
      </c>
      <c r="U219" s="347" t="str">
        <f t="shared" si="323"/>
        <v xml:space="preserve"> </v>
      </c>
      <c r="V219" s="347" t="str">
        <f t="shared" si="324"/>
        <v xml:space="preserve"> </v>
      </c>
      <c r="W219" s="347" t="str">
        <f t="shared" si="325"/>
        <v xml:space="preserve"> </v>
      </c>
      <c r="X219" s="347" t="str">
        <f t="shared" si="326"/>
        <v xml:space="preserve"> </v>
      </c>
      <c r="Y219" s="347" t="str">
        <f t="shared" si="327"/>
        <v xml:space="preserve"> </v>
      </c>
      <c r="Z219" s="354" t="str">
        <f t="shared" si="328"/>
        <v xml:space="preserve"> </v>
      </c>
      <c r="AA219" s="350" t="str">
        <f>IF($A219="N/A"," ",IF(Dayrun&gt;=3,(MAX(0,(_xll.xSPRDOPT(I219,($E219-'Pricing Inputs'!$X254*$D219),$CV219,0,($CN219+IF(Smile=TRUE,VLOOKUP(MAX(-5,$H219-I219),Volsmile,2),0)),$CT219,$CU219,($A219-DateToday)+15,ABS(Option-2),0)-R219))),0))</f>
        <v xml:space="preserve"> </v>
      </c>
      <c r="AB219" s="351" t="str">
        <f>IF($A219="N/A"," ",IF(Dayrun&gt;=6,MAX(0,(_xll.xSPRDOPT(J219,($E219-'Pricing Inputs'!$X254*$D219),$CV219,0,($CN219+IF(Smile=TRUE,VLOOKUP(MAX(-5,$H219-J219),Volsmile,2),0)),$CT219,$CU219,($A219-DateToday)+15,ABS(Option-2),0)-S219)),0))</f>
        <v xml:space="preserve"> </v>
      </c>
      <c r="AC219" s="351" t="str">
        <f>IF($A219="N/A"," ",IF(OR(Dayrun&lt;=2,Dayrun&gt;=9),IF(OffPeakEx=TRUE,MAX(0,(_xll.xSPRDOPT(K219,($E219-'Pricing Inputs'!$X254*$D219),$CV219,0,($CQ219+IF(Smile=TRUE,VLOOKUP(MAX(-5,$H219-K219),Volsmile,2),0)),$CT219,$CU219,($A219-DateToday)+15,ABS(Option-2),0)-T219)),0),0))</f>
        <v xml:space="preserve"> </v>
      </c>
      <c r="AD219" s="351" t="str">
        <f>IF($A219="N/A"," ",IF(OR(Dayrun=1,Dayrun=4,Dayrun=5,Dayrun=7,Dayrun=8,Dayrun=10,Dayrun=11),MAX(0,(_xll.xSPRDOPT(L219,($E219-'Pricing Inputs'!$X254*$D219),$CV219,0,($CQ219+IF(Smile=TRUE,VLOOKUP(MAX(-5,$H219-L219),Volsmile,2),0)),$CT219,$CU219,($A219-DateToday)+15,ABS(Option-2),0)-U219)),0))</f>
        <v xml:space="preserve"> </v>
      </c>
      <c r="AE219" s="351" t="str">
        <f>IF($A219="N/A"," ",IF(OR(Dayrun=1,Dayrun=7,Dayrun=8,Dayrun=10,Dayrun=11),MAX(0,(_xll.xSPRDOPT(M219,($E219-'Pricing Inputs'!$X254*$D219),$CV219,0,($CQ219+IF(Smile=TRUE,VLOOKUP(MAX(-5,$H219-M219),Volsmile,2),0)),$CT219,$CU219,($A219-DateToday)+15,ABS(Option-2),0)-V219)),0))</f>
        <v xml:space="preserve"> </v>
      </c>
      <c r="AF219" s="351" t="str">
        <f>IF($A219="N/A"," ",IF(OR(Dayrun&lt;=2,Dayrun&gt;=10),IF(OffPeakEx=TRUE,MAX(0,(_xll.xSPRDOPT(N219,($E219-'Pricing Inputs'!$X254*$D219),$CV219,0,($CQ219+IF(Smile=TRUE,VLOOKUP(MAX(-5,$H219-N219),Volsmile,2),0)),$CT219,$CU219,($A219-DateToday)+15,ABS(Option-2),0)-W219)),0),0))</f>
        <v xml:space="preserve"> </v>
      </c>
      <c r="AG219" s="351" t="str">
        <f>IF($A219="N/A"," ",IF(OR(Dayrun=1,Dayrun=5,Dayrun=8,Dayrun=11),MAX(0,(_xll.xSPRDOPT(O219,($E219-'Pricing Inputs'!$X254*$D219),$CV219,0,($CQ219+IF(Smile=TRUE,VLOOKUP(MAX(-5,$H219-O219),Volsmile,2),0)),$CT219,$CU219,($A219-DateToday)+15,ABS(Option-2),0)-X219)),0))</f>
        <v xml:space="preserve"> </v>
      </c>
      <c r="AH219" s="351" t="str">
        <f>IF($A219="N/A"," ",IF(OR(Dayrun=1,Dayrun=8,Dayrun=11),MAX(0,(_xll.xSPRDOPT(P219,($E219-'Pricing Inputs'!$X254*$D219),$CV219,0,($CQ219+IF(Smile=TRUE,VLOOKUP(MAX(-5,$H219-P219),Volsmile,2),0)),$CT219,$CU219,($A219-DateToday)+15,ABS(Option-2),0)-Y219)),0))</f>
        <v xml:space="preserve"> </v>
      </c>
      <c r="AI219" s="351" t="str">
        <f>IF($A219="N/A"," ",IF(OR(Dayrun&lt;=2,Dayrun&gt;=11),IF(OffPeakEx=TRUE,MAX(0,(_xll.xSPRDOPT(Q219,($E219-'Pricing Inputs'!$X254*$D219),$CV219,0,($CQ219+IF(Smile=TRUE,VLOOKUP(MAX(-5,$H219-Q219),Volsmile,2),0)),$CT219,$CU219,($A219-DateToday)+15,ABS(Option-2),0)-Z219)),0),0))</f>
        <v xml:space="preserve"> </v>
      </c>
      <c r="AJ219" s="355" t="str">
        <f t="shared" si="329"/>
        <v xml:space="preserve"> </v>
      </c>
      <c r="AK219" s="356" t="str">
        <f t="shared" si="330"/>
        <v xml:space="preserve"> </v>
      </c>
      <c r="AL219" s="356" t="str">
        <f t="shared" si="331"/>
        <v xml:space="preserve"> </v>
      </c>
      <c r="AM219" s="356" t="str">
        <f t="shared" si="332"/>
        <v xml:space="preserve"> </v>
      </c>
      <c r="AN219" s="356" t="str">
        <f t="shared" si="333"/>
        <v xml:space="preserve"> </v>
      </c>
      <c r="AO219" s="356" t="str">
        <f t="shared" si="334"/>
        <v xml:space="preserve"> </v>
      </c>
      <c r="AP219" s="356" t="str">
        <f t="shared" si="335"/>
        <v xml:space="preserve"> </v>
      </c>
      <c r="AQ219" s="356" t="str">
        <f t="shared" si="336"/>
        <v xml:space="preserve"> </v>
      </c>
      <c r="AR219" s="357" t="str">
        <f t="shared" si="337"/>
        <v xml:space="preserve"> </v>
      </c>
      <c r="AS219" s="364" t="str">
        <f t="shared" si="338"/>
        <v xml:space="preserve"> </v>
      </c>
      <c r="AT219" s="364" t="str">
        <f t="shared" si="339"/>
        <v xml:space="preserve"> </v>
      </c>
      <c r="AU219" s="364" t="str">
        <f t="shared" si="340"/>
        <v xml:space="preserve"> </v>
      </c>
      <c r="AV219" s="364" t="str">
        <f t="shared" si="341"/>
        <v xml:space="preserve"> </v>
      </c>
      <c r="AW219" s="364" t="str">
        <f t="shared" si="342"/>
        <v xml:space="preserve"> </v>
      </c>
      <c r="AX219" s="364" t="str">
        <f t="shared" si="343"/>
        <v xml:space="preserve"> </v>
      </c>
      <c r="AY219" s="364" t="str">
        <f t="shared" si="344"/>
        <v xml:space="preserve"> </v>
      </c>
      <c r="AZ219" s="364" t="str">
        <f t="shared" si="345"/>
        <v xml:space="preserve"> </v>
      </c>
      <c r="BA219" s="365" t="str">
        <f t="shared" si="346"/>
        <v xml:space="preserve"> </v>
      </c>
      <c r="BB219" s="461" t="str">
        <f>IF($A219="N/A"," ",IF(Dayrun&gt;=3,(MAX(0,(_xll.xSPRDOPT(I219,($E219-'Pricing Inputs'!$X254*$D219),$CV219,0,($CN219+IF(Smile=TRUE,VLOOKUP(MAX(-5,$H219-I219),Volsmile,2),0)),$CT219,$CU219,($A219-DateToday)+15,ABS(Option-2),1)*DE219*8))),0))</f>
        <v xml:space="preserve"> </v>
      </c>
      <c r="BC219" s="460" t="str">
        <f>IF($A219="N/A"," ",IF(Dayrun&gt;=6,MAX(0,(_xll.xSPRDOPT(J219,($E219-'Pricing Inputs'!$X254*$D219),$CV219,0,($CN219+IF(Smile=TRUE,VLOOKUP(MAX(-5,$H219-J219),Volsmile,2),0)),$CT219,$CU219,($A219-DateToday)+15,ABS(Option-2),1)*DE219*8)),0))</f>
        <v xml:space="preserve"> </v>
      </c>
      <c r="BD219" s="460" t="str">
        <f>IF($A219="N/A"," ",IF(OR(Dayrun&lt;=2,Dayrun&gt;=9),IF(OffPeakEx=TRUE,MAX(0,(_xll.xSPRDOPT(K219,($E219-'Pricing Inputs'!$X254*$D219),$CV219,0,($CQ219+IF(Smile=TRUE,VLOOKUP(MAX(-5,$H219-K219),Volsmile,2),0)),$CT219,$CU219,($A219-DateToday)+15,ABS(Option-2),1)*DE219*8)),0),0))</f>
        <v xml:space="preserve"> </v>
      </c>
      <c r="BE219" s="460" t="str">
        <f>IF($A219="N/A"," ",IF(OR(Dayrun=1,Dayrun=4,Dayrun=5,Dayrun=7,Dayrun=8,Dayrun=10,Dayrun=11),MAX(0,(_xll.xSPRDOPT(L219,($E219-'Pricing Inputs'!$X254*$D219),$CV219,0,($CQ219+IF(Smile=TRUE,VLOOKUP(MAX(-5,$H219-L219),Volsmile,2),0)),$CT219,$CU219,($A219-DateToday)+15,ABS(Option-2),1)*DF219*8)),0))</f>
        <v xml:space="preserve"> </v>
      </c>
      <c r="BF219" s="460" t="str">
        <f>IF($A219="N/A"," ",IF(OR(Dayrun=1,Dayrun=7,Dayrun=8,Dayrun=10,Dayrun=11),MAX(0,(_xll.xSPRDOPT(M219,($E219-'Pricing Inputs'!$X254*$D219),$CV219,0,($CQ219+IF(Smile=TRUE,VLOOKUP(MAX(-5,$H219-M219),Volsmile,2),0)),$CT219,$CU219,($A219-DateToday)+15,ABS(Option-2),1)*DF219*8)),0))</f>
        <v xml:space="preserve"> </v>
      </c>
      <c r="BG219" s="460" t="str">
        <f>IF($A219="N/A"," ",IF(OR(Dayrun&lt;=2,Dayrun&gt;=10),IF(OffPeakEx=TRUE,MAX(0,(_xll.xSPRDOPT(N219,($E219-'Pricing Inputs'!$X254*$D219),$CV219,0,($CQ219+IF(Smile=TRUE,VLOOKUP(MAX(-5,$H219-N219),Volsmile,2),0)),$CT219,$CU219,($A219-DateToday)+15,ABS(Option-2),1)*DF219*8)),0),0))</f>
        <v xml:space="preserve"> </v>
      </c>
      <c r="BH219" s="460" t="str">
        <f>IF($A219="N/A"," ",IF(OR(Dayrun=1,Dayrun=5,Dayrun=8,Dayrun=11),MAX(0,(_xll.xSPRDOPT(O219,($E219-'Pricing Inputs'!$X254*$D219),$CV219,0,($CQ219+IF(Smile=TRUE,VLOOKUP(MAX(-5,$H219-O219),Volsmile,2),0)),$CT219,$CU219,($A219-DateToday)+15,ABS(Option-2),1)*DG219*8)),0))</f>
        <v xml:space="preserve"> </v>
      </c>
      <c r="BI219" s="460" t="str">
        <f>IF($A219="N/A"," ",IF(OR(Dayrun=1,Dayrun=8,Dayrun=11),MAX(0,(_xll.xSPRDOPT(P219,($E219-'Pricing Inputs'!$X254*$D219),$CV219,0,($CQ219+IF(Smile=TRUE,VLOOKUP(MAX(-5,$H219-P219),Volsmile,2),0)),$CT219,$CU219,($A219-DateToday)+15,ABS(Option-2),1)*DG219*8)),0))</f>
        <v xml:space="preserve"> </v>
      </c>
      <c r="BJ219" s="462" t="str">
        <f>IF($A219="N/A"," ",IF(OR(Dayrun&lt;=2,Dayrun&gt;=11),IF(OffPeakEx=TRUE,MAX(0,(_xll.xSPRDOPT(Q219,($E219-'Pricing Inputs'!$X254*$D219),$CV219,0,($CQ219+IF(Smile=TRUE,VLOOKUP(MAX(-5,$H219-Q219),Volsmile,2),0)),$CT219,$CU219,($A219-DateToday)+15,ABS(Option-2),1)*DG219*8)),0),0))</f>
        <v xml:space="preserve"> </v>
      </c>
      <c r="BK219" s="358" t="str">
        <f t="shared" si="273"/>
        <v xml:space="preserve"> </v>
      </c>
      <c r="BL219" s="359" t="str">
        <f t="shared" si="274"/>
        <v xml:space="preserve"> </v>
      </c>
      <c r="BM219" s="359" t="str">
        <f t="shared" si="275"/>
        <v xml:space="preserve"> </v>
      </c>
      <c r="BN219" s="359" t="str">
        <f t="shared" si="276"/>
        <v xml:space="preserve"> </v>
      </c>
      <c r="BO219" s="359" t="str">
        <f t="shared" si="277"/>
        <v xml:space="preserve"> </v>
      </c>
      <c r="BP219" s="359" t="str">
        <f t="shared" si="278"/>
        <v xml:space="preserve"> </v>
      </c>
      <c r="BQ219" s="359" t="str">
        <f t="shared" si="279"/>
        <v xml:space="preserve"> </v>
      </c>
      <c r="BR219" s="359" t="str">
        <f t="shared" si="280"/>
        <v xml:space="preserve"> </v>
      </c>
      <c r="BS219" s="360" t="str">
        <f t="shared" si="281"/>
        <v xml:space="preserve"> </v>
      </c>
      <c r="BT219" s="361" t="str">
        <f t="shared" si="282"/>
        <v xml:space="preserve"> </v>
      </c>
      <c r="BU219" s="362" t="str">
        <f t="shared" si="283"/>
        <v xml:space="preserve"> </v>
      </c>
      <c r="BV219" s="362" t="str">
        <f t="shared" si="284"/>
        <v xml:space="preserve"> </v>
      </c>
      <c r="BW219" s="362" t="str">
        <f t="shared" si="285"/>
        <v xml:space="preserve"> </v>
      </c>
      <c r="BX219" s="362" t="str">
        <f t="shared" si="286"/>
        <v xml:space="preserve"> </v>
      </c>
      <c r="BY219" s="362" t="str">
        <f t="shared" si="287"/>
        <v xml:space="preserve"> </v>
      </c>
      <c r="BZ219" s="362" t="str">
        <f t="shared" si="288"/>
        <v xml:space="preserve"> </v>
      </c>
      <c r="CA219" s="362" t="str">
        <f t="shared" si="289"/>
        <v xml:space="preserve"> </v>
      </c>
      <c r="CB219" s="363" t="str">
        <f t="shared" si="290"/>
        <v xml:space="preserve"> </v>
      </c>
      <c r="CC219" s="366" t="str">
        <f t="shared" si="291"/>
        <v xml:space="preserve"> </v>
      </c>
      <c r="CD219" s="367" t="str">
        <f t="shared" si="292"/>
        <v xml:space="preserve"> </v>
      </c>
      <c r="CE219" s="367" t="str">
        <f t="shared" si="293"/>
        <v xml:space="preserve"> </v>
      </c>
      <c r="CF219" s="367" t="str">
        <f t="shared" si="294"/>
        <v xml:space="preserve"> </v>
      </c>
      <c r="CG219" s="367" t="str">
        <f t="shared" si="295"/>
        <v xml:space="preserve"> </v>
      </c>
      <c r="CH219" s="367" t="str">
        <f t="shared" si="296"/>
        <v xml:space="preserve"> </v>
      </c>
      <c r="CI219" s="367" t="str">
        <f t="shared" si="297"/>
        <v xml:space="preserve"> </v>
      </c>
      <c r="CJ219" s="367" t="str">
        <f t="shared" si="298"/>
        <v xml:space="preserve"> </v>
      </c>
      <c r="CK219" s="368" t="str">
        <f t="shared" si="299"/>
        <v xml:space="preserve"> </v>
      </c>
      <c r="CL219" s="369" t="str">
        <f t="shared" si="300"/>
        <v xml:space="preserve"> </v>
      </c>
      <c r="CM219" s="370" t="str">
        <f t="shared" si="347"/>
        <v xml:space="preserve"> </v>
      </c>
      <c r="CN219" s="370" t="str">
        <f t="shared" si="348"/>
        <v xml:space="preserve"> </v>
      </c>
      <c r="CO219" s="370" t="str">
        <f t="shared" si="349"/>
        <v xml:space="preserve"> </v>
      </c>
      <c r="CP219" s="370" t="str">
        <f t="shared" si="350"/>
        <v xml:space="preserve"> </v>
      </c>
      <c r="CQ219" s="370" t="str">
        <f t="shared" si="351"/>
        <v xml:space="preserve"> </v>
      </c>
      <c r="CR219" s="370" t="str">
        <f t="shared" si="301"/>
        <v xml:space="preserve"> </v>
      </c>
      <c r="CS219" s="370" t="str">
        <f t="shared" si="302"/>
        <v xml:space="preserve"> </v>
      </c>
      <c r="CT219" s="370" t="str">
        <f t="shared" si="303"/>
        <v xml:space="preserve"> </v>
      </c>
      <c r="CU219" s="370" t="str">
        <f>IF($A219="N/A"," ",IF('Pricing Inputs'!$AR$23=TRUE,Inputs!$S$22,VLOOKUP($A219,CorrelationTable,2,FALSE)))</f>
        <v xml:space="preserve"> </v>
      </c>
      <c r="CV219" s="371" t="str">
        <f>IF($A219="N/A"," ",F219+G219+(D219*('Pricing Inputs'!X254)))</f>
        <v xml:space="preserve"> </v>
      </c>
      <c r="CW219" s="372" t="str">
        <f>IF($A219="N/A"," ",IF(PV=1,0,'Pricing Inputs'!Y254))</f>
        <v xml:space="preserve"> </v>
      </c>
      <c r="CX219" s="373" t="str">
        <f t="shared" si="304"/>
        <v xml:space="preserve"> </v>
      </c>
      <c r="CY219" s="417" t="str">
        <f>IF($A219="N/A"," ",(IF(MONTH(A219)&gt;=4,IF(MONTH(A219)&lt;=10,Inputs!$S$26,Inputs!$S$27),Inputs!$S$27))*$CX219)</f>
        <v xml:space="preserve"> </v>
      </c>
      <c r="CZ219" s="374" t="str">
        <f t="shared" si="352"/>
        <v xml:space="preserve"> </v>
      </c>
      <c r="DA219" s="446" t="str">
        <f t="shared" si="353"/>
        <v xml:space="preserve"> </v>
      </c>
      <c r="DB219" s="375" t="str">
        <f t="shared" si="354"/>
        <v xml:space="preserve"> </v>
      </c>
      <c r="DC219" s="375" t="str">
        <f t="shared" si="355"/>
        <v xml:space="preserve"> </v>
      </c>
      <c r="DD219" s="376" t="str">
        <f t="shared" si="356"/>
        <v xml:space="preserve"> </v>
      </c>
      <c r="DE219" s="377" t="str">
        <f t="shared" si="357"/>
        <v xml:space="preserve"> </v>
      </c>
      <c r="DF219" s="378" t="str">
        <f t="shared" si="358"/>
        <v xml:space="preserve"> </v>
      </c>
      <c r="DG219" s="379" t="str">
        <f t="shared" si="359"/>
        <v xml:space="preserve"> </v>
      </c>
      <c r="DH219" s="380" t="str">
        <f>IF($A219="N/A"," ",IF(Option=1,$D219*Inputs!$S$15*SUM(AS219:BA219),0))</f>
        <v xml:space="preserve"> </v>
      </c>
      <c r="DI219" s="381" t="str">
        <f>IF($A219="N/A"," ",IF(Option=1,$D219*Inputs!$S$16*SUM(AS219:BA219),0))</f>
        <v xml:space="preserve"> </v>
      </c>
      <c r="DJ219" s="463" t="str">
        <f t="shared" si="360"/>
        <v xml:space="preserve"> </v>
      </c>
      <c r="DK219" s="463" t="str">
        <f t="shared" si="361"/>
        <v xml:space="preserve"> </v>
      </c>
      <c r="DL219" s="463" t="str">
        <f t="shared" si="362"/>
        <v xml:space="preserve"> </v>
      </c>
      <c r="DM219" s="463" t="str">
        <f t="shared" si="363"/>
        <v xml:space="preserve"> </v>
      </c>
    </row>
    <row r="220" spans="1:117" x14ac:dyDescent="0.2">
      <c r="A220" s="343" t="str">
        <f>IF(A219="N/A","N/A",IF(EDATE(A219,1)&gt;Inputs!$S$5,"N/A",EDATE(A219,1)))</f>
        <v>N/A</v>
      </c>
      <c r="B220" s="344" t="str">
        <f t="shared" si="305"/>
        <v xml:space="preserve"> </v>
      </c>
      <c r="C220" s="345" t="str">
        <f t="shared" si="306"/>
        <v xml:space="preserve"> </v>
      </c>
      <c r="D220" s="346" t="str">
        <f t="shared" si="307"/>
        <v xml:space="preserve"> </v>
      </c>
      <c r="E220" s="347" t="str">
        <f t="shared" si="308"/>
        <v xml:space="preserve"> </v>
      </c>
      <c r="F220" s="348" t="str">
        <f t="shared" si="309"/>
        <v xml:space="preserve"> </v>
      </c>
      <c r="G220" s="348" t="str">
        <f>IF(A220="N/A"," ",Perstart/VLOOKUP(Dayrun,'Pricing Inputs'!$AQ$4:$AS$14,3)/(CY220/CX220))</f>
        <v xml:space="preserve"> </v>
      </c>
      <c r="H220" s="349" t="str">
        <f t="shared" si="310"/>
        <v xml:space="preserve"> </v>
      </c>
      <c r="I220" s="350" t="str">
        <f t="shared" si="311"/>
        <v xml:space="preserve"> </v>
      </c>
      <c r="J220" s="351" t="str">
        <f t="shared" si="312"/>
        <v xml:space="preserve"> </v>
      </c>
      <c r="K220" s="351" t="str">
        <f t="shared" si="313"/>
        <v xml:space="preserve"> </v>
      </c>
      <c r="L220" s="351" t="str">
        <f t="shared" si="314"/>
        <v xml:space="preserve"> </v>
      </c>
      <c r="M220" s="351" t="str">
        <f t="shared" si="315"/>
        <v xml:space="preserve"> </v>
      </c>
      <c r="N220" s="351" t="str">
        <f t="shared" si="316"/>
        <v xml:space="preserve"> </v>
      </c>
      <c r="O220" s="351" t="str">
        <f t="shared" si="317"/>
        <v xml:space="preserve"> </v>
      </c>
      <c r="P220" s="351" t="str">
        <f t="shared" si="318"/>
        <v xml:space="preserve"> </v>
      </c>
      <c r="Q220" s="352" t="str">
        <f t="shared" si="319"/>
        <v xml:space="preserve"> </v>
      </c>
      <c r="R220" s="353" t="str">
        <f t="shared" si="320"/>
        <v xml:space="preserve"> </v>
      </c>
      <c r="S220" s="347" t="str">
        <f t="shared" si="321"/>
        <v xml:space="preserve"> </v>
      </c>
      <c r="T220" s="347" t="str">
        <f t="shared" si="322"/>
        <v xml:space="preserve"> </v>
      </c>
      <c r="U220" s="347" t="str">
        <f t="shared" si="323"/>
        <v xml:space="preserve"> </v>
      </c>
      <c r="V220" s="347" t="str">
        <f t="shared" si="324"/>
        <v xml:space="preserve"> </v>
      </c>
      <c r="W220" s="347" t="str">
        <f t="shared" si="325"/>
        <v xml:space="preserve"> </v>
      </c>
      <c r="X220" s="347" t="str">
        <f t="shared" si="326"/>
        <v xml:space="preserve"> </v>
      </c>
      <c r="Y220" s="347" t="str">
        <f t="shared" si="327"/>
        <v xml:space="preserve"> </v>
      </c>
      <c r="Z220" s="354" t="str">
        <f t="shared" si="328"/>
        <v xml:space="preserve"> </v>
      </c>
      <c r="AA220" s="350" t="str">
        <f>IF($A220="N/A"," ",IF(Dayrun&gt;=3,(MAX(0,(_xll.xSPRDOPT(I220,($E220-'Pricing Inputs'!$X255*$D220),$CV220,0,($CN220+IF(Smile=TRUE,VLOOKUP(MAX(-5,$H220-I220),Volsmile,2),0)),$CT220,$CU220,($A220-DateToday)+15,ABS(Option-2),0)-R220))),0))</f>
        <v xml:space="preserve"> </v>
      </c>
      <c r="AB220" s="351" t="str">
        <f>IF($A220="N/A"," ",IF(Dayrun&gt;=6,MAX(0,(_xll.xSPRDOPT(J220,($E220-'Pricing Inputs'!$X255*$D220),$CV220,0,($CN220+IF(Smile=TRUE,VLOOKUP(MAX(-5,$H220-J220),Volsmile,2),0)),$CT220,$CU220,($A220-DateToday)+15,ABS(Option-2),0)-S220)),0))</f>
        <v xml:space="preserve"> </v>
      </c>
      <c r="AC220" s="351" t="str">
        <f>IF($A220="N/A"," ",IF(OR(Dayrun&lt;=2,Dayrun&gt;=9),IF(OffPeakEx=TRUE,MAX(0,(_xll.xSPRDOPT(K220,($E220-'Pricing Inputs'!$X255*$D220),$CV220,0,($CQ220+IF(Smile=TRUE,VLOOKUP(MAX(-5,$H220-K220),Volsmile,2),0)),$CT220,$CU220,($A220-DateToday)+15,ABS(Option-2),0)-T220)),0),0))</f>
        <v xml:space="preserve"> </v>
      </c>
      <c r="AD220" s="351" t="str">
        <f>IF($A220="N/A"," ",IF(OR(Dayrun=1,Dayrun=4,Dayrun=5,Dayrun=7,Dayrun=8,Dayrun=10,Dayrun=11),MAX(0,(_xll.xSPRDOPT(L220,($E220-'Pricing Inputs'!$X255*$D220),$CV220,0,($CQ220+IF(Smile=TRUE,VLOOKUP(MAX(-5,$H220-L220),Volsmile,2),0)),$CT220,$CU220,($A220-DateToday)+15,ABS(Option-2),0)-U220)),0))</f>
        <v xml:space="preserve"> </v>
      </c>
      <c r="AE220" s="351" t="str">
        <f>IF($A220="N/A"," ",IF(OR(Dayrun=1,Dayrun=7,Dayrun=8,Dayrun=10,Dayrun=11),MAX(0,(_xll.xSPRDOPT(M220,($E220-'Pricing Inputs'!$X255*$D220),$CV220,0,($CQ220+IF(Smile=TRUE,VLOOKUP(MAX(-5,$H220-M220),Volsmile,2),0)),$CT220,$CU220,($A220-DateToday)+15,ABS(Option-2),0)-V220)),0))</f>
        <v xml:space="preserve"> </v>
      </c>
      <c r="AF220" s="351" t="str">
        <f>IF($A220="N/A"," ",IF(OR(Dayrun&lt;=2,Dayrun&gt;=10),IF(OffPeakEx=TRUE,MAX(0,(_xll.xSPRDOPT(N220,($E220-'Pricing Inputs'!$X255*$D220),$CV220,0,($CQ220+IF(Smile=TRUE,VLOOKUP(MAX(-5,$H220-N220),Volsmile,2),0)),$CT220,$CU220,($A220-DateToday)+15,ABS(Option-2),0)-W220)),0),0))</f>
        <v xml:space="preserve"> </v>
      </c>
      <c r="AG220" s="351" t="str">
        <f>IF($A220="N/A"," ",IF(OR(Dayrun=1,Dayrun=5,Dayrun=8,Dayrun=11),MAX(0,(_xll.xSPRDOPT(O220,($E220-'Pricing Inputs'!$X255*$D220),$CV220,0,($CQ220+IF(Smile=TRUE,VLOOKUP(MAX(-5,$H220-O220),Volsmile,2),0)),$CT220,$CU220,($A220-DateToday)+15,ABS(Option-2),0)-X220)),0))</f>
        <v xml:space="preserve"> </v>
      </c>
      <c r="AH220" s="351" t="str">
        <f>IF($A220="N/A"," ",IF(OR(Dayrun=1,Dayrun=8,Dayrun=11),MAX(0,(_xll.xSPRDOPT(P220,($E220-'Pricing Inputs'!$X255*$D220),$CV220,0,($CQ220+IF(Smile=TRUE,VLOOKUP(MAX(-5,$H220-P220),Volsmile,2),0)),$CT220,$CU220,($A220-DateToday)+15,ABS(Option-2),0)-Y220)),0))</f>
        <v xml:space="preserve"> </v>
      </c>
      <c r="AI220" s="351" t="str">
        <f>IF($A220="N/A"," ",IF(OR(Dayrun&lt;=2,Dayrun&gt;=11),IF(OffPeakEx=TRUE,MAX(0,(_xll.xSPRDOPT(Q220,($E220-'Pricing Inputs'!$X255*$D220),$CV220,0,($CQ220+IF(Smile=TRUE,VLOOKUP(MAX(-5,$H220-Q220),Volsmile,2),0)),$CT220,$CU220,($A220-DateToday)+15,ABS(Option-2),0)-Z220)),0),0))</f>
        <v xml:space="preserve"> </v>
      </c>
      <c r="AJ220" s="355" t="str">
        <f t="shared" si="329"/>
        <v xml:space="preserve"> </v>
      </c>
      <c r="AK220" s="356" t="str">
        <f t="shared" si="330"/>
        <v xml:space="preserve"> </v>
      </c>
      <c r="AL220" s="356" t="str">
        <f t="shared" si="331"/>
        <v xml:space="preserve"> </v>
      </c>
      <c r="AM220" s="356" t="str">
        <f t="shared" si="332"/>
        <v xml:space="preserve"> </v>
      </c>
      <c r="AN220" s="356" t="str">
        <f t="shared" si="333"/>
        <v xml:space="preserve"> </v>
      </c>
      <c r="AO220" s="356" t="str">
        <f t="shared" si="334"/>
        <v xml:space="preserve"> </v>
      </c>
      <c r="AP220" s="356" t="str">
        <f t="shared" si="335"/>
        <v xml:space="preserve"> </v>
      </c>
      <c r="AQ220" s="356" t="str">
        <f t="shared" si="336"/>
        <v xml:space="preserve"> </v>
      </c>
      <c r="AR220" s="357" t="str">
        <f t="shared" si="337"/>
        <v xml:space="preserve"> </v>
      </c>
      <c r="AS220" s="364" t="str">
        <f t="shared" si="338"/>
        <v xml:space="preserve"> </v>
      </c>
      <c r="AT220" s="364" t="str">
        <f t="shared" si="339"/>
        <v xml:space="preserve"> </v>
      </c>
      <c r="AU220" s="364" t="str">
        <f t="shared" si="340"/>
        <v xml:space="preserve"> </v>
      </c>
      <c r="AV220" s="364" t="str">
        <f t="shared" si="341"/>
        <v xml:space="preserve"> </v>
      </c>
      <c r="AW220" s="364" t="str">
        <f t="shared" si="342"/>
        <v xml:space="preserve"> </v>
      </c>
      <c r="AX220" s="364" t="str">
        <f t="shared" si="343"/>
        <v xml:space="preserve"> </v>
      </c>
      <c r="AY220" s="364" t="str">
        <f t="shared" si="344"/>
        <v xml:space="preserve"> </v>
      </c>
      <c r="AZ220" s="364" t="str">
        <f t="shared" si="345"/>
        <v xml:space="preserve"> </v>
      </c>
      <c r="BA220" s="365" t="str">
        <f t="shared" si="346"/>
        <v xml:space="preserve"> </v>
      </c>
      <c r="BB220" s="461" t="str">
        <f>IF($A220="N/A"," ",IF(Dayrun&gt;=3,(MAX(0,(_xll.xSPRDOPT(I220,($E220-'Pricing Inputs'!$X255*$D220),$CV220,0,($CN220+IF(Smile=TRUE,VLOOKUP(MAX(-5,$H220-I220),Volsmile,2),0)),$CT220,$CU220,($A220-DateToday)+15,ABS(Option-2),1)*DE220*8))),0))</f>
        <v xml:space="preserve"> </v>
      </c>
      <c r="BC220" s="460" t="str">
        <f>IF($A220="N/A"," ",IF(Dayrun&gt;=6,MAX(0,(_xll.xSPRDOPT(J220,($E220-'Pricing Inputs'!$X255*$D220),$CV220,0,($CN220+IF(Smile=TRUE,VLOOKUP(MAX(-5,$H220-J220),Volsmile,2),0)),$CT220,$CU220,($A220-DateToday)+15,ABS(Option-2),1)*DE220*8)),0))</f>
        <v xml:space="preserve"> </v>
      </c>
      <c r="BD220" s="460" t="str">
        <f>IF($A220="N/A"," ",IF(OR(Dayrun&lt;=2,Dayrun&gt;=9),IF(OffPeakEx=TRUE,MAX(0,(_xll.xSPRDOPT(K220,($E220-'Pricing Inputs'!$X255*$D220),$CV220,0,($CQ220+IF(Smile=TRUE,VLOOKUP(MAX(-5,$H220-K220),Volsmile,2),0)),$CT220,$CU220,($A220-DateToday)+15,ABS(Option-2),1)*DE220*8)),0),0))</f>
        <v xml:space="preserve"> </v>
      </c>
      <c r="BE220" s="460" t="str">
        <f>IF($A220="N/A"," ",IF(OR(Dayrun=1,Dayrun=4,Dayrun=5,Dayrun=7,Dayrun=8,Dayrun=10,Dayrun=11),MAX(0,(_xll.xSPRDOPT(L220,($E220-'Pricing Inputs'!$X255*$D220),$CV220,0,($CQ220+IF(Smile=TRUE,VLOOKUP(MAX(-5,$H220-L220),Volsmile,2),0)),$CT220,$CU220,($A220-DateToday)+15,ABS(Option-2),1)*DF220*8)),0))</f>
        <v xml:space="preserve"> </v>
      </c>
      <c r="BF220" s="460" t="str">
        <f>IF($A220="N/A"," ",IF(OR(Dayrun=1,Dayrun=7,Dayrun=8,Dayrun=10,Dayrun=11),MAX(0,(_xll.xSPRDOPT(M220,($E220-'Pricing Inputs'!$X255*$D220),$CV220,0,($CQ220+IF(Smile=TRUE,VLOOKUP(MAX(-5,$H220-M220),Volsmile,2),0)),$CT220,$CU220,($A220-DateToday)+15,ABS(Option-2),1)*DF220*8)),0))</f>
        <v xml:space="preserve"> </v>
      </c>
      <c r="BG220" s="460" t="str">
        <f>IF($A220="N/A"," ",IF(OR(Dayrun&lt;=2,Dayrun&gt;=10),IF(OffPeakEx=TRUE,MAX(0,(_xll.xSPRDOPT(N220,($E220-'Pricing Inputs'!$X255*$D220),$CV220,0,($CQ220+IF(Smile=TRUE,VLOOKUP(MAX(-5,$H220-N220),Volsmile,2),0)),$CT220,$CU220,($A220-DateToday)+15,ABS(Option-2),1)*DF220*8)),0),0))</f>
        <v xml:space="preserve"> </v>
      </c>
      <c r="BH220" s="460" t="str">
        <f>IF($A220="N/A"," ",IF(OR(Dayrun=1,Dayrun=5,Dayrun=8,Dayrun=11),MAX(0,(_xll.xSPRDOPT(O220,($E220-'Pricing Inputs'!$X255*$D220),$CV220,0,($CQ220+IF(Smile=TRUE,VLOOKUP(MAX(-5,$H220-O220),Volsmile,2),0)),$CT220,$CU220,($A220-DateToday)+15,ABS(Option-2),1)*DG220*8)),0))</f>
        <v xml:space="preserve"> </v>
      </c>
      <c r="BI220" s="460" t="str">
        <f>IF($A220="N/A"," ",IF(OR(Dayrun=1,Dayrun=8,Dayrun=11),MAX(0,(_xll.xSPRDOPT(P220,($E220-'Pricing Inputs'!$X255*$D220),$CV220,0,($CQ220+IF(Smile=TRUE,VLOOKUP(MAX(-5,$H220-P220),Volsmile,2),0)),$CT220,$CU220,($A220-DateToday)+15,ABS(Option-2),1)*DG220*8)),0))</f>
        <v xml:space="preserve"> </v>
      </c>
      <c r="BJ220" s="462" t="str">
        <f>IF($A220="N/A"," ",IF(OR(Dayrun&lt;=2,Dayrun&gt;=11),IF(OffPeakEx=TRUE,MAX(0,(_xll.xSPRDOPT(Q220,($E220-'Pricing Inputs'!$X255*$D220),$CV220,0,($CQ220+IF(Smile=TRUE,VLOOKUP(MAX(-5,$H220-Q220),Volsmile,2),0)),$CT220,$CU220,($A220-DateToday)+15,ABS(Option-2),1)*DG220*8)),0),0))</f>
        <v xml:space="preserve"> </v>
      </c>
      <c r="BK220" s="358" t="str">
        <f t="shared" si="273"/>
        <v xml:space="preserve"> </v>
      </c>
      <c r="BL220" s="359" t="str">
        <f t="shared" si="274"/>
        <v xml:space="preserve"> </v>
      </c>
      <c r="BM220" s="359" t="str">
        <f t="shared" si="275"/>
        <v xml:space="preserve"> </v>
      </c>
      <c r="BN220" s="359" t="str">
        <f t="shared" si="276"/>
        <v xml:space="preserve"> </v>
      </c>
      <c r="BO220" s="359" t="str">
        <f t="shared" si="277"/>
        <v xml:space="preserve"> </v>
      </c>
      <c r="BP220" s="359" t="str">
        <f t="shared" si="278"/>
        <v xml:space="preserve"> </v>
      </c>
      <c r="BQ220" s="359" t="str">
        <f t="shared" si="279"/>
        <v xml:space="preserve"> </v>
      </c>
      <c r="BR220" s="359" t="str">
        <f t="shared" si="280"/>
        <v xml:space="preserve"> </v>
      </c>
      <c r="BS220" s="360" t="str">
        <f t="shared" si="281"/>
        <v xml:space="preserve"> </v>
      </c>
      <c r="BT220" s="361" t="str">
        <f t="shared" si="282"/>
        <v xml:space="preserve"> </v>
      </c>
      <c r="BU220" s="362" t="str">
        <f t="shared" si="283"/>
        <v xml:space="preserve"> </v>
      </c>
      <c r="BV220" s="362" t="str">
        <f t="shared" si="284"/>
        <v xml:space="preserve"> </v>
      </c>
      <c r="BW220" s="362" t="str">
        <f t="shared" si="285"/>
        <v xml:space="preserve"> </v>
      </c>
      <c r="BX220" s="362" t="str">
        <f t="shared" si="286"/>
        <v xml:space="preserve"> </v>
      </c>
      <c r="BY220" s="362" t="str">
        <f t="shared" si="287"/>
        <v xml:space="preserve"> </v>
      </c>
      <c r="BZ220" s="362" t="str">
        <f t="shared" si="288"/>
        <v xml:space="preserve"> </v>
      </c>
      <c r="CA220" s="362" t="str">
        <f t="shared" si="289"/>
        <v xml:space="preserve"> </v>
      </c>
      <c r="CB220" s="363" t="str">
        <f t="shared" si="290"/>
        <v xml:space="preserve"> </v>
      </c>
      <c r="CC220" s="366" t="str">
        <f t="shared" si="291"/>
        <v xml:space="preserve"> </v>
      </c>
      <c r="CD220" s="367" t="str">
        <f t="shared" si="292"/>
        <v xml:space="preserve"> </v>
      </c>
      <c r="CE220" s="367" t="str">
        <f t="shared" si="293"/>
        <v xml:space="preserve"> </v>
      </c>
      <c r="CF220" s="367" t="str">
        <f t="shared" si="294"/>
        <v xml:space="preserve"> </v>
      </c>
      <c r="CG220" s="367" t="str">
        <f t="shared" si="295"/>
        <v xml:space="preserve"> </v>
      </c>
      <c r="CH220" s="367" t="str">
        <f t="shared" si="296"/>
        <v xml:space="preserve"> </v>
      </c>
      <c r="CI220" s="367" t="str">
        <f t="shared" si="297"/>
        <v xml:space="preserve"> </v>
      </c>
      <c r="CJ220" s="367" t="str">
        <f t="shared" si="298"/>
        <v xml:space="preserve"> </v>
      </c>
      <c r="CK220" s="368" t="str">
        <f t="shared" si="299"/>
        <v xml:space="preserve"> </v>
      </c>
      <c r="CL220" s="369" t="str">
        <f t="shared" si="300"/>
        <v xml:space="preserve"> </v>
      </c>
      <c r="CM220" s="370" t="str">
        <f t="shared" si="347"/>
        <v xml:space="preserve"> </v>
      </c>
      <c r="CN220" s="370" t="str">
        <f t="shared" si="348"/>
        <v xml:space="preserve"> </v>
      </c>
      <c r="CO220" s="370" t="str">
        <f t="shared" si="349"/>
        <v xml:space="preserve"> </v>
      </c>
      <c r="CP220" s="370" t="str">
        <f t="shared" si="350"/>
        <v xml:space="preserve"> </v>
      </c>
      <c r="CQ220" s="370" t="str">
        <f t="shared" si="351"/>
        <v xml:space="preserve"> </v>
      </c>
      <c r="CR220" s="370" t="str">
        <f t="shared" si="301"/>
        <v xml:space="preserve"> </v>
      </c>
      <c r="CS220" s="370" t="str">
        <f t="shared" si="302"/>
        <v xml:space="preserve"> </v>
      </c>
      <c r="CT220" s="370" t="str">
        <f t="shared" si="303"/>
        <v xml:space="preserve"> </v>
      </c>
      <c r="CU220" s="370" t="str">
        <f>IF($A220="N/A"," ",IF('Pricing Inputs'!$AR$23=TRUE,Inputs!$S$22,VLOOKUP($A220,CorrelationTable,2,FALSE)))</f>
        <v xml:space="preserve"> </v>
      </c>
      <c r="CV220" s="371" t="str">
        <f>IF($A220="N/A"," ",F220+G220+(D220*('Pricing Inputs'!X255)))</f>
        <v xml:space="preserve"> </v>
      </c>
      <c r="CW220" s="372" t="str">
        <f>IF($A220="N/A"," ",IF(PV=1,0,'Pricing Inputs'!Y255))</f>
        <v xml:space="preserve"> </v>
      </c>
      <c r="CX220" s="373" t="str">
        <f t="shared" si="304"/>
        <v xml:space="preserve"> </v>
      </c>
      <c r="CY220" s="417" t="str">
        <f>IF($A220="N/A"," ",(IF(MONTH(A220)&gt;=4,IF(MONTH(A220)&lt;=10,Inputs!$S$26,Inputs!$S$27),Inputs!$S$27))*$CX220)</f>
        <v xml:space="preserve"> </v>
      </c>
      <c r="CZ220" s="374" t="str">
        <f t="shared" si="352"/>
        <v xml:space="preserve"> </v>
      </c>
      <c r="DA220" s="446" t="str">
        <f t="shared" si="353"/>
        <v xml:space="preserve"> </v>
      </c>
      <c r="DB220" s="375" t="str">
        <f t="shared" si="354"/>
        <v xml:space="preserve"> </v>
      </c>
      <c r="DC220" s="375" t="str">
        <f t="shared" si="355"/>
        <v xml:space="preserve"> </v>
      </c>
      <c r="DD220" s="376" t="str">
        <f t="shared" si="356"/>
        <v xml:space="preserve"> </v>
      </c>
      <c r="DE220" s="377" t="str">
        <f t="shared" si="357"/>
        <v xml:space="preserve"> </v>
      </c>
      <c r="DF220" s="378" t="str">
        <f t="shared" si="358"/>
        <v xml:space="preserve"> </v>
      </c>
      <c r="DG220" s="379" t="str">
        <f t="shared" si="359"/>
        <v xml:space="preserve"> </v>
      </c>
      <c r="DH220" s="380" t="str">
        <f>IF($A220="N/A"," ",IF(Option=1,$D220*Inputs!$S$15*SUM(AS220:BA220),0))</f>
        <v xml:space="preserve"> </v>
      </c>
      <c r="DI220" s="381" t="str">
        <f>IF($A220="N/A"," ",IF(Option=1,$D220*Inputs!$S$16*SUM(AS220:BA220),0))</f>
        <v xml:space="preserve"> </v>
      </c>
      <c r="DJ220" s="463" t="str">
        <f t="shared" si="360"/>
        <v xml:space="preserve"> </v>
      </c>
      <c r="DK220" s="463" t="str">
        <f t="shared" si="361"/>
        <v xml:space="preserve"> </v>
      </c>
      <c r="DL220" s="463" t="str">
        <f t="shared" si="362"/>
        <v xml:space="preserve"> </v>
      </c>
      <c r="DM220" s="463" t="str">
        <f t="shared" si="363"/>
        <v xml:space="preserve"> </v>
      </c>
    </row>
    <row r="221" spans="1:117" x14ac:dyDescent="0.2">
      <c r="A221" s="343" t="str">
        <f>IF(A220="N/A","N/A",IF(EDATE(A220,1)&gt;Inputs!$S$5,"N/A",EDATE(A220,1)))</f>
        <v>N/A</v>
      </c>
      <c r="B221" s="344" t="str">
        <f t="shared" si="305"/>
        <v xml:space="preserve"> </v>
      </c>
      <c r="C221" s="345" t="str">
        <f t="shared" si="306"/>
        <v xml:space="preserve"> </v>
      </c>
      <c r="D221" s="346" t="str">
        <f t="shared" si="307"/>
        <v xml:space="preserve"> </v>
      </c>
      <c r="E221" s="347" t="str">
        <f t="shared" si="308"/>
        <v xml:space="preserve"> </v>
      </c>
      <c r="F221" s="348" t="str">
        <f t="shared" si="309"/>
        <v xml:space="preserve"> </v>
      </c>
      <c r="G221" s="348" t="str">
        <f>IF(A221="N/A"," ",Perstart/VLOOKUP(Dayrun,'Pricing Inputs'!$AQ$4:$AS$14,3)/(CY221/CX221))</f>
        <v xml:space="preserve"> </v>
      </c>
      <c r="H221" s="349" t="str">
        <f t="shared" si="310"/>
        <v xml:space="preserve"> </v>
      </c>
      <c r="I221" s="350" t="str">
        <f t="shared" si="311"/>
        <v xml:space="preserve"> </v>
      </c>
      <c r="J221" s="351" t="str">
        <f t="shared" si="312"/>
        <v xml:space="preserve"> </v>
      </c>
      <c r="K221" s="351" t="str">
        <f t="shared" si="313"/>
        <v xml:space="preserve"> </v>
      </c>
      <c r="L221" s="351" t="str">
        <f t="shared" si="314"/>
        <v xml:space="preserve"> </v>
      </c>
      <c r="M221" s="351" t="str">
        <f t="shared" si="315"/>
        <v xml:space="preserve"> </v>
      </c>
      <c r="N221" s="351" t="str">
        <f t="shared" si="316"/>
        <v xml:space="preserve"> </v>
      </c>
      <c r="O221" s="351" t="str">
        <f t="shared" si="317"/>
        <v xml:space="preserve"> </v>
      </c>
      <c r="P221" s="351" t="str">
        <f t="shared" si="318"/>
        <v xml:space="preserve"> </v>
      </c>
      <c r="Q221" s="352" t="str">
        <f t="shared" si="319"/>
        <v xml:space="preserve"> </v>
      </c>
      <c r="R221" s="353" t="str">
        <f t="shared" si="320"/>
        <v xml:space="preserve"> </v>
      </c>
      <c r="S221" s="347" t="str">
        <f t="shared" si="321"/>
        <v xml:space="preserve"> </v>
      </c>
      <c r="T221" s="347" t="str">
        <f t="shared" si="322"/>
        <v xml:space="preserve"> </v>
      </c>
      <c r="U221" s="347" t="str">
        <f t="shared" si="323"/>
        <v xml:space="preserve"> </v>
      </c>
      <c r="V221" s="347" t="str">
        <f t="shared" si="324"/>
        <v xml:space="preserve"> </v>
      </c>
      <c r="W221" s="347" t="str">
        <f t="shared" si="325"/>
        <v xml:space="preserve"> </v>
      </c>
      <c r="X221" s="347" t="str">
        <f t="shared" si="326"/>
        <v xml:space="preserve"> </v>
      </c>
      <c r="Y221" s="347" t="str">
        <f t="shared" si="327"/>
        <v xml:space="preserve"> </v>
      </c>
      <c r="Z221" s="354" t="str">
        <f t="shared" si="328"/>
        <v xml:space="preserve"> </v>
      </c>
      <c r="AA221" s="350" t="str">
        <f>IF($A221="N/A"," ",IF(Dayrun&gt;=3,(MAX(0,(_xll.xSPRDOPT(I221,($E221-'Pricing Inputs'!$X256*$D221),$CV221,0,($CN221+IF(Smile=TRUE,VLOOKUP(MAX(-5,$H221-I221),Volsmile,2),0)),$CT221,$CU221,($A221-DateToday)+15,ABS(Option-2),0)-R221))),0))</f>
        <v xml:space="preserve"> </v>
      </c>
      <c r="AB221" s="351" t="str">
        <f>IF($A221="N/A"," ",IF(Dayrun&gt;=6,MAX(0,(_xll.xSPRDOPT(J221,($E221-'Pricing Inputs'!$X256*$D221),$CV221,0,($CN221+IF(Smile=TRUE,VLOOKUP(MAX(-5,$H221-J221),Volsmile,2),0)),$CT221,$CU221,($A221-DateToday)+15,ABS(Option-2),0)-S221)),0))</f>
        <v xml:space="preserve"> </v>
      </c>
      <c r="AC221" s="351" t="str">
        <f>IF($A221="N/A"," ",IF(OR(Dayrun&lt;=2,Dayrun&gt;=9),IF(OffPeakEx=TRUE,MAX(0,(_xll.xSPRDOPT(K221,($E221-'Pricing Inputs'!$X256*$D221),$CV221,0,($CQ221+IF(Smile=TRUE,VLOOKUP(MAX(-5,$H221-K221),Volsmile,2),0)),$CT221,$CU221,($A221-DateToday)+15,ABS(Option-2),0)-T221)),0),0))</f>
        <v xml:space="preserve"> </v>
      </c>
      <c r="AD221" s="351" t="str">
        <f>IF($A221="N/A"," ",IF(OR(Dayrun=1,Dayrun=4,Dayrun=5,Dayrun=7,Dayrun=8,Dayrun=10,Dayrun=11),MAX(0,(_xll.xSPRDOPT(L221,($E221-'Pricing Inputs'!$X256*$D221),$CV221,0,($CQ221+IF(Smile=TRUE,VLOOKUP(MAX(-5,$H221-L221),Volsmile,2),0)),$CT221,$CU221,($A221-DateToday)+15,ABS(Option-2),0)-U221)),0))</f>
        <v xml:space="preserve"> </v>
      </c>
      <c r="AE221" s="351" t="str">
        <f>IF($A221="N/A"," ",IF(OR(Dayrun=1,Dayrun=7,Dayrun=8,Dayrun=10,Dayrun=11),MAX(0,(_xll.xSPRDOPT(M221,($E221-'Pricing Inputs'!$X256*$D221),$CV221,0,($CQ221+IF(Smile=TRUE,VLOOKUP(MAX(-5,$H221-M221),Volsmile,2),0)),$CT221,$CU221,($A221-DateToday)+15,ABS(Option-2),0)-V221)),0))</f>
        <v xml:space="preserve"> </v>
      </c>
      <c r="AF221" s="351" t="str">
        <f>IF($A221="N/A"," ",IF(OR(Dayrun&lt;=2,Dayrun&gt;=10),IF(OffPeakEx=TRUE,MAX(0,(_xll.xSPRDOPT(N221,($E221-'Pricing Inputs'!$X256*$D221),$CV221,0,($CQ221+IF(Smile=TRUE,VLOOKUP(MAX(-5,$H221-N221),Volsmile,2),0)),$CT221,$CU221,($A221-DateToday)+15,ABS(Option-2),0)-W221)),0),0))</f>
        <v xml:space="preserve"> </v>
      </c>
      <c r="AG221" s="351" t="str">
        <f>IF($A221="N/A"," ",IF(OR(Dayrun=1,Dayrun=5,Dayrun=8,Dayrun=11),MAX(0,(_xll.xSPRDOPT(O221,($E221-'Pricing Inputs'!$X256*$D221),$CV221,0,($CQ221+IF(Smile=TRUE,VLOOKUP(MAX(-5,$H221-O221),Volsmile,2),0)),$CT221,$CU221,($A221-DateToday)+15,ABS(Option-2),0)-X221)),0))</f>
        <v xml:space="preserve"> </v>
      </c>
      <c r="AH221" s="351" t="str">
        <f>IF($A221="N/A"," ",IF(OR(Dayrun=1,Dayrun=8,Dayrun=11),MAX(0,(_xll.xSPRDOPT(P221,($E221-'Pricing Inputs'!$X256*$D221),$CV221,0,($CQ221+IF(Smile=TRUE,VLOOKUP(MAX(-5,$H221-P221),Volsmile,2),0)),$CT221,$CU221,($A221-DateToday)+15,ABS(Option-2),0)-Y221)),0))</f>
        <v xml:space="preserve"> </v>
      </c>
      <c r="AI221" s="351" t="str">
        <f>IF($A221="N/A"," ",IF(OR(Dayrun&lt;=2,Dayrun&gt;=11),IF(OffPeakEx=TRUE,MAX(0,(_xll.xSPRDOPT(Q221,($E221-'Pricing Inputs'!$X256*$D221),$CV221,0,($CQ221+IF(Smile=TRUE,VLOOKUP(MAX(-5,$H221-Q221),Volsmile,2),0)),$CT221,$CU221,($A221-DateToday)+15,ABS(Option-2),0)-Z221)),0),0))</f>
        <v xml:space="preserve"> </v>
      </c>
      <c r="AJ221" s="355" t="str">
        <f t="shared" si="329"/>
        <v xml:space="preserve"> </v>
      </c>
      <c r="AK221" s="356" t="str">
        <f t="shared" si="330"/>
        <v xml:space="preserve"> </v>
      </c>
      <c r="AL221" s="356" t="str">
        <f t="shared" si="331"/>
        <v xml:space="preserve"> </v>
      </c>
      <c r="AM221" s="356" t="str">
        <f t="shared" si="332"/>
        <v xml:space="preserve"> </v>
      </c>
      <c r="AN221" s="356" t="str">
        <f t="shared" si="333"/>
        <v xml:space="preserve"> </v>
      </c>
      <c r="AO221" s="356" t="str">
        <f t="shared" si="334"/>
        <v xml:space="preserve"> </v>
      </c>
      <c r="AP221" s="356" t="str">
        <f t="shared" si="335"/>
        <v xml:space="preserve"> </v>
      </c>
      <c r="AQ221" s="356" t="str">
        <f t="shared" si="336"/>
        <v xml:space="preserve"> </v>
      </c>
      <c r="AR221" s="357" t="str">
        <f t="shared" si="337"/>
        <v xml:space="preserve"> </v>
      </c>
      <c r="AS221" s="364" t="str">
        <f t="shared" si="338"/>
        <v xml:space="preserve"> </v>
      </c>
      <c r="AT221" s="364" t="str">
        <f t="shared" si="339"/>
        <v xml:space="preserve"> </v>
      </c>
      <c r="AU221" s="364" t="str">
        <f t="shared" si="340"/>
        <v xml:space="preserve"> </v>
      </c>
      <c r="AV221" s="364" t="str">
        <f t="shared" si="341"/>
        <v xml:space="preserve"> </v>
      </c>
      <c r="AW221" s="364" t="str">
        <f t="shared" si="342"/>
        <v xml:space="preserve"> </v>
      </c>
      <c r="AX221" s="364" t="str">
        <f t="shared" si="343"/>
        <v xml:space="preserve"> </v>
      </c>
      <c r="AY221" s="364" t="str">
        <f t="shared" si="344"/>
        <v xml:space="preserve"> </v>
      </c>
      <c r="AZ221" s="364" t="str">
        <f t="shared" si="345"/>
        <v xml:space="preserve"> </v>
      </c>
      <c r="BA221" s="365" t="str">
        <f t="shared" si="346"/>
        <v xml:space="preserve"> </v>
      </c>
      <c r="BB221" s="461" t="str">
        <f>IF($A221="N/A"," ",IF(Dayrun&gt;=3,(MAX(0,(_xll.xSPRDOPT(I221,($E221-'Pricing Inputs'!$X256*$D221),$CV221,0,($CN221+IF(Smile=TRUE,VLOOKUP(MAX(-5,$H221-I221),Volsmile,2),0)),$CT221,$CU221,($A221-DateToday)+15,ABS(Option-2),1)*DE221*8))),0))</f>
        <v xml:space="preserve"> </v>
      </c>
      <c r="BC221" s="460" t="str">
        <f>IF($A221="N/A"," ",IF(Dayrun&gt;=6,MAX(0,(_xll.xSPRDOPT(J221,($E221-'Pricing Inputs'!$X256*$D221),$CV221,0,($CN221+IF(Smile=TRUE,VLOOKUP(MAX(-5,$H221-J221),Volsmile,2),0)),$CT221,$CU221,($A221-DateToday)+15,ABS(Option-2),1)*DE221*8)),0))</f>
        <v xml:space="preserve"> </v>
      </c>
      <c r="BD221" s="460" t="str">
        <f>IF($A221="N/A"," ",IF(OR(Dayrun&lt;=2,Dayrun&gt;=9),IF(OffPeakEx=TRUE,MAX(0,(_xll.xSPRDOPT(K221,($E221-'Pricing Inputs'!$X256*$D221),$CV221,0,($CQ221+IF(Smile=TRUE,VLOOKUP(MAX(-5,$H221-K221),Volsmile,2),0)),$CT221,$CU221,($A221-DateToday)+15,ABS(Option-2),1)*DE221*8)),0),0))</f>
        <v xml:space="preserve"> </v>
      </c>
      <c r="BE221" s="460" t="str">
        <f>IF($A221="N/A"," ",IF(OR(Dayrun=1,Dayrun=4,Dayrun=5,Dayrun=7,Dayrun=8,Dayrun=10,Dayrun=11),MAX(0,(_xll.xSPRDOPT(L221,($E221-'Pricing Inputs'!$X256*$D221),$CV221,0,($CQ221+IF(Smile=TRUE,VLOOKUP(MAX(-5,$H221-L221),Volsmile,2),0)),$CT221,$CU221,($A221-DateToday)+15,ABS(Option-2),1)*DF221*8)),0))</f>
        <v xml:space="preserve"> </v>
      </c>
      <c r="BF221" s="460" t="str">
        <f>IF($A221="N/A"," ",IF(OR(Dayrun=1,Dayrun=7,Dayrun=8,Dayrun=10,Dayrun=11),MAX(0,(_xll.xSPRDOPT(M221,($E221-'Pricing Inputs'!$X256*$D221),$CV221,0,($CQ221+IF(Smile=TRUE,VLOOKUP(MAX(-5,$H221-M221),Volsmile,2),0)),$CT221,$CU221,($A221-DateToday)+15,ABS(Option-2),1)*DF221*8)),0))</f>
        <v xml:space="preserve"> </v>
      </c>
      <c r="BG221" s="460" t="str">
        <f>IF($A221="N/A"," ",IF(OR(Dayrun&lt;=2,Dayrun&gt;=10),IF(OffPeakEx=TRUE,MAX(0,(_xll.xSPRDOPT(N221,($E221-'Pricing Inputs'!$X256*$D221),$CV221,0,($CQ221+IF(Smile=TRUE,VLOOKUP(MAX(-5,$H221-N221),Volsmile,2),0)),$CT221,$CU221,($A221-DateToday)+15,ABS(Option-2),1)*DF221*8)),0),0))</f>
        <v xml:space="preserve"> </v>
      </c>
      <c r="BH221" s="460" t="str">
        <f>IF($A221="N/A"," ",IF(OR(Dayrun=1,Dayrun=5,Dayrun=8,Dayrun=11),MAX(0,(_xll.xSPRDOPT(O221,($E221-'Pricing Inputs'!$X256*$D221),$CV221,0,($CQ221+IF(Smile=TRUE,VLOOKUP(MAX(-5,$H221-O221),Volsmile,2),0)),$CT221,$CU221,($A221-DateToday)+15,ABS(Option-2),1)*DG221*8)),0))</f>
        <v xml:space="preserve"> </v>
      </c>
      <c r="BI221" s="460" t="str">
        <f>IF($A221="N/A"," ",IF(OR(Dayrun=1,Dayrun=8,Dayrun=11),MAX(0,(_xll.xSPRDOPT(P221,($E221-'Pricing Inputs'!$X256*$D221),$CV221,0,($CQ221+IF(Smile=TRUE,VLOOKUP(MAX(-5,$H221-P221),Volsmile,2),0)),$CT221,$CU221,($A221-DateToday)+15,ABS(Option-2),1)*DG221*8)),0))</f>
        <v xml:space="preserve"> </v>
      </c>
      <c r="BJ221" s="462" t="str">
        <f>IF($A221="N/A"," ",IF(OR(Dayrun&lt;=2,Dayrun&gt;=11),IF(OffPeakEx=TRUE,MAX(0,(_xll.xSPRDOPT(Q221,($E221-'Pricing Inputs'!$X256*$D221),$CV221,0,($CQ221+IF(Smile=TRUE,VLOOKUP(MAX(-5,$H221-Q221),Volsmile,2),0)),$CT221,$CU221,($A221-DateToday)+15,ABS(Option-2),1)*DG221*8)),0),0))</f>
        <v xml:space="preserve"> </v>
      </c>
      <c r="BK221" s="358" t="str">
        <f t="shared" si="273"/>
        <v xml:space="preserve"> </v>
      </c>
      <c r="BL221" s="359" t="str">
        <f t="shared" si="274"/>
        <v xml:space="preserve"> </v>
      </c>
      <c r="BM221" s="359" t="str">
        <f t="shared" si="275"/>
        <v xml:space="preserve"> </v>
      </c>
      <c r="BN221" s="359" t="str">
        <f t="shared" si="276"/>
        <v xml:space="preserve"> </v>
      </c>
      <c r="BO221" s="359" t="str">
        <f t="shared" si="277"/>
        <v xml:space="preserve"> </v>
      </c>
      <c r="BP221" s="359" t="str">
        <f t="shared" si="278"/>
        <v xml:space="preserve"> </v>
      </c>
      <c r="BQ221" s="359" t="str">
        <f t="shared" si="279"/>
        <v xml:space="preserve"> </v>
      </c>
      <c r="BR221" s="359" t="str">
        <f t="shared" si="280"/>
        <v xml:space="preserve"> </v>
      </c>
      <c r="BS221" s="360" t="str">
        <f t="shared" si="281"/>
        <v xml:space="preserve"> </v>
      </c>
      <c r="BT221" s="361" t="str">
        <f t="shared" si="282"/>
        <v xml:space="preserve"> </v>
      </c>
      <c r="BU221" s="362" t="str">
        <f t="shared" si="283"/>
        <v xml:space="preserve"> </v>
      </c>
      <c r="BV221" s="362" t="str">
        <f t="shared" si="284"/>
        <v xml:space="preserve"> </v>
      </c>
      <c r="BW221" s="362" t="str">
        <f t="shared" si="285"/>
        <v xml:space="preserve"> </v>
      </c>
      <c r="BX221" s="362" t="str">
        <f t="shared" si="286"/>
        <v xml:space="preserve"> </v>
      </c>
      <c r="BY221" s="362" t="str">
        <f t="shared" si="287"/>
        <v xml:space="preserve"> </v>
      </c>
      <c r="BZ221" s="362" t="str">
        <f t="shared" si="288"/>
        <v xml:space="preserve"> </v>
      </c>
      <c r="CA221" s="362" t="str">
        <f t="shared" si="289"/>
        <v xml:space="preserve"> </v>
      </c>
      <c r="CB221" s="363" t="str">
        <f t="shared" si="290"/>
        <v xml:space="preserve"> </v>
      </c>
      <c r="CC221" s="366" t="str">
        <f t="shared" si="291"/>
        <v xml:space="preserve"> </v>
      </c>
      <c r="CD221" s="367" t="str">
        <f t="shared" si="292"/>
        <v xml:space="preserve"> </v>
      </c>
      <c r="CE221" s="367" t="str">
        <f t="shared" si="293"/>
        <v xml:space="preserve"> </v>
      </c>
      <c r="CF221" s="367" t="str">
        <f t="shared" si="294"/>
        <v xml:space="preserve"> </v>
      </c>
      <c r="CG221" s="367" t="str">
        <f t="shared" si="295"/>
        <v xml:space="preserve"> </v>
      </c>
      <c r="CH221" s="367" t="str">
        <f t="shared" si="296"/>
        <v xml:space="preserve"> </v>
      </c>
      <c r="CI221" s="367" t="str">
        <f t="shared" si="297"/>
        <v xml:space="preserve"> </v>
      </c>
      <c r="CJ221" s="367" t="str">
        <f t="shared" si="298"/>
        <v xml:space="preserve"> </v>
      </c>
      <c r="CK221" s="368" t="str">
        <f t="shared" si="299"/>
        <v xml:space="preserve"> </v>
      </c>
      <c r="CL221" s="369" t="str">
        <f t="shared" si="300"/>
        <v xml:space="preserve"> </v>
      </c>
      <c r="CM221" s="370" t="str">
        <f t="shared" si="347"/>
        <v xml:space="preserve"> </v>
      </c>
      <c r="CN221" s="370" t="str">
        <f t="shared" si="348"/>
        <v xml:space="preserve"> </v>
      </c>
      <c r="CO221" s="370" t="str">
        <f t="shared" si="349"/>
        <v xml:space="preserve"> </v>
      </c>
      <c r="CP221" s="370" t="str">
        <f t="shared" si="350"/>
        <v xml:space="preserve"> </v>
      </c>
      <c r="CQ221" s="370" t="str">
        <f t="shared" si="351"/>
        <v xml:space="preserve"> </v>
      </c>
      <c r="CR221" s="370" t="str">
        <f t="shared" si="301"/>
        <v xml:space="preserve"> </v>
      </c>
      <c r="CS221" s="370" t="str">
        <f t="shared" si="302"/>
        <v xml:space="preserve"> </v>
      </c>
      <c r="CT221" s="370" t="str">
        <f t="shared" si="303"/>
        <v xml:space="preserve"> </v>
      </c>
      <c r="CU221" s="370" t="str">
        <f>IF($A221="N/A"," ",IF('Pricing Inputs'!$AR$23=TRUE,Inputs!$S$22,VLOOKUP($A221,CorrelationTable,2,FALSE)))</f>
        <v xml:space="preserve"> </v>
      </c>
      <c r="CV221" s="371" t="str">
        <f>IF($A221="N/A"," ",F221+G221+(D221*('Pricing Inputs'!X256)))</f>
        <v xml:space="preserve"> </v>
      </c>
      <c r="CW221" s="372" t="str">
        <f>IF($A221="N/A"," ",IF(PV=1,0,'Pricing Inputs'!Y256))</f>
        <v xml:space="preserve"> </v>
      </c>
      <c r="CX221" s="373" t="str">
        <f t="shared" si="304"/>
        <v xml:space="preserve"> </v>
      </c>
      <c r="CY221" s="417" t="str">
        <f>IF($A221="N/A"," ",(IF(MONTH(A221)&gt;=4,IF(MONTH(A221)&lt;=10,Inputs!$S$26,Inputs!$S$27),Inputs!$S$27))*$CX221)</f>
        <v xml:space="preserve"> </v>
      </c>
      <c r="CZ221" s="374" t="str">
        <f t="shared" si="352"/>
        <v xml:space="preserve"> </v>
      </c>
      <c r="DA221" s="446" t="str">
        <f t="shared" si="353"/>
        <v xml:space="preserve"> </v>
      </c>
      <c r="DB221" s="375" t="str">
        <f t="shared" si="354"/>
        <v xml:space="preserve"> </v>
      </c>
      <c r="DC221" s="375" t="str">
        <f t="shared" si="355"/>
        <v xml:space="preserve"> </v>
      </c>
      <c r="DD221" s="376" t="str">
        <f t="shared" si="356"/>
        <v xml:space="preserve"> </v>
      </c>
      <c r="DE221" s="377" t="str">
        <f t="shared" si="357"/>
        <v xml:space="preserve"> </v>
      </c>
      <c r="DF221" s="378" t="str">
        <f t="shared" si="358"/>
        <v xml:space="preserve"> </v>
      </c>
      <c r="DG221" s="379" t="str">
        <f t="shared" si="359"/>
        <v xml:space="preserve"> </v>
      </c>
      <c r="DH221" s="380" t="str">
        <f>IF($A221="N/A"," ",IF(Option=1,$D221*Inputs!$S$15*SUM(AS221:BA221),0))</f>
        <v xml:space="preserve"> </v>
      </c>
      <c r="DI221" s="381" t="str">
        <f>IF($A221="N/A"," ",IF(Option=1,$D221*Inputs!$S$16*SUM(AS221:BA221),0))</f>
        <v xml:space="preserve"> </v>
      </c>
      <c r="DJ221" s="463" t="str">
        <f t="shared" si="360"/>
        <v xml:space="preserve"> </v>
      </c>
      <c r="DK221" s="463" t="str">
        <f t="shared" si="361"/>
        <v xml:space="preserve"> </v>
      </c>
      <c r="DL221" s="463" t="str">
        <f t="shared" si="362"/>
        <v xml:space="preserve"> </v>
      </c>
      <c r="DM221" s="463" t="str">
        <f t="shared" si="363"/>
        <v xml:space="preserve"> </v>
      </c>
    </row>
    <row r="222" spans="1:117" x14ac:dyDescent="0.2">
      <c r="A222" s="343" t="str">
        <f>IF(A221="N/A","N/A",IF(EDATE(A221,1)&gt;Inputs!$S$5,"N/A",EDATE(A221,1)))</f>
        <v>N/A</v>
      </c>
      <c r="B222" s="344" t="str">
        <f t="shared" si="305"/>
        <v xml:space="preserve"> </v>
      </c>
      <c r="C222" s="345" t="str">
        <f t="shared" si="306"/>
        <v xml:space="preserve"> </v>
      </c>
      <c r="D222" s="346" t="str">
        <f t="shared" si="307"/>
        <v xml:space="preserve"> </v>
      </c>
      <c r="E222" s="347" t="str">
        <f t="shared" si="308"/>
        <v xml:space="preserve"> </v>
      </c>
      <c r="F222" s="348" t="str">
        <f t="shared" si="309"/>
        <v xml:space="preserve"> </v>
      </c>
      <c r="G222" s="348" t="str">
        <f>IF(A222="N/A"," ",Perstart/VLOOKUP(Dayrun,'Pricing Inputs'!$AQ$4:$AS$14,3)/(CY222/CX222))</f>
        <v xml:space="preserve"> </v>
      </c>
      <c r="H222" s="349" t="str">
        <f t="shared" si="310"/>
        <v xml:space="preserve"> </v>
      </c>
      <c r="I222" s="350" t="str">
        <f t="shared" si="311"/>
        <v xml:space="preserve"> </v>
      </c>
      <c r="J222" s="351" t="str">
        <f t="shared" si="312"/>
        <v xml:space="preserve"> </v>
      </c>
      <c r="K222" s="351" t="str">
        <f t="shared" si="313"/>
        <v xml:space="preserve"> </v>
      </c>
      <c r="L222" s="351" t="str">
        <f t="shared" si="314"/>
        <v xml:space="preserve"> </v>
      </c>
      <c r="M222" s="351" t="str">
        <f t="shared" si="315"/>
        <v xml:space="preserve"> </v>
      </c>
      <c r="N222" s="351" t="str">
        <f t="shared" si="316"/>
        <v xml:space="preserve"> </v>
      </c>
      <c r="O222" s="351" t="str">
        <f t="shared" si="317"/>
        <v xml:space="preserve"> </v>
      </c>
      <c r="P222" s="351" t="str">
        <f t="shared" si="318"/>
        <v xml:space="preserve"> </v>
      </c>
      <c r="Q222" s="352" t="str">
        <f t="shared" si="319"/>
        <v xml:space="preserve"> </v>
      </c>
      <c r="R222" s="353" t="str">
        <f t="shared" si="320"/>
        <v xml:space="preserve"> </v>
      </c>
      <c r="S222" s="347" t="str">
        <f t="shared" si="321"/>
        <v xml:space="preserve"> </v>
      </c>
      <c r="T222" s="347" t="str">
        <f t="shared" si="322"/>
        <v xml:space="preserve"> </v>
      </c>
      <c r="U222" s="347" t="str">
        <f t="shared" si="323"/>
        <v xml:space="preserve"> </v>
      </c>
      <c r="V222" s="347" t="str">
        <f t="shared" si="324"/>
        <v xml:space="preserve"> </v>
      </c>
      <c r="W222" s="347" t="str">
        <f t="shared" si="325"/>
        <v xml:space="preserve"> </v>
      </c>
      <c r="X222" s="347" t="str">
        <f t="shared" si="326"/>
        <v xml:space="preserve"> </v>
      </c>
      <c r="Y222" s="347" t="str">
        <f t="shared" si="327"/>
        <v xml:space="preserve"> </v>
      </c>
      <c r="Z222" s="354" t="str">
        <f t="shared" si="328"/>
        <v xml:space="preserve"> </v>
      </c>
      <c r="AA222" s="350" t="str">
        <f>IF($A222="N/A"," ",IF(Dayrun&gt;=3,(MAX(0,(_xll.xSPRDOPT(I222,($E222-'Pricing Inputs'!$X257*$D222),$CV222,0,($CN222+IF(Smile=TRUE,VLOOKUP(MAX(-5,$H222-I222),Volsmile,2),0)),$CT222,$CU222,($A222-DateToday)+15,ABS(Option-2),0)-R222))),0))</f>
        <v xml:space="preserve"> </v>
      </c>
      <c r="AB222" s="351" t="str">
        <f>IF($A222="N/A"," ",IF(Dayrun&gt;=6,MAX(0,(_xll.xSPRDOPT(J222,($E222-'Pricing Inputs'!$X257*$D222),$CV222,0,($CN222+IF(Smile=TRUE,VLOOKUP(MAX(-5,$H222-J222),Volsmile,2),0)),$CT222,$CU222,($A222-DateToday)+15,ABS(Option-2),0)-S222)),0))</f>
        <v xml:space="preserve"> </v>
      </c>
      <c r="AC222" s="351" t="str">
        <f>IF($A222="N/A"," ",IF(OR(Dayrun&lt;=2,Dayrun&gt;=9),IF(OffPeakEx=TRUE,MAX(0,(_xll.xSPRDOPT(K222,($E222-'Pricing Inputs'!$X257*$D222),$CV222,0,($CQ222+IF(Smile=TRUE,VLOOKUP(MAX(-5,$H222-K222),Volsmile,2),0)),$CT222,$CU222,($A222-DateToday)+15,ABS(Option-2),0)-T222)),0),0))</f>
        <v xml:space="preserve"> </v>
      </c>
      <c r="AD222" s="351" t="str">
        <f>IF($A222="N/A"," ",IF(OR(Dayrun=1,Dayrun=4,Dayrun=5,Dayrun=7,Dayrun=8,Dayrun=10,Dayrun=11),MAX(0,(_xll.xSPRDOPT(L222,($E222-'Pricing Inputs'!$X257*$D222),$CV222,0,($CQ222+IF(Smile=TRUE,VLOOKUP(MAX(-5,$H222-L222),Volsmile,2),0)),$CT222,$CU222,($A222-DateToday)+15,ABS(Option-2),0)-U222)),0))</f>
        <v xml:space="preserve"> </v>
      </c>
      <c r="AE222" s="351" t="str">
        <f>IF($A222="N/A"," ",IF(OR(Dayrun=1,Dayrun=7,Dayrun=8,Dayrun=10,Dayrun=11),MAX(0,(_xll.xSPRDOPT(M222,($E222-'Pricing Inputs'!$X257*$D222),$CV222,0,($CQ222+IF(Smile=TRUE,VLOOKUP(MAX(-5,$H222-M222),Volsmile,2),0)),$CT222,$CU222,($A222-DateToday)+15,ABS(Option-2),0)-V222)),0))</f>
        <v xml:space="preserve"> </v>
      </c>
      <c r="AF222" s="351" t="str">
        <f>IF($A222="N/A"," ",IF(OR(Dayrun&lt;=2,Dayrun&gt;=10),IF(OffPeakEx=TRUE,MAX(0,(_xll.xSPRDOPT(N222,($E222-'Pricing Inputs'!$X257*$D222),$CV222,0,($CQ222+IF(Smile=TRUE,VLOOKUP(MAX(-5,$H222-N222),Volsmile,2),0)),$CT222,$CU222,($A222-DateToday)+15,ABS(Option-2),0)-W222)),0),0))</f>
        <v xml:space="preserve"> </v>
      </c>
      <c r="AG222" s="351" t="str">
        <f>IF($A222="N/A"," ",IF(OR(Dayrun=1,Dayrun=5,Dayrun=8,Dayrun=11),MAX(0,(_xll.xSPRDOPT(O222,($E222-'Pricing Inputs'!$X257*$D222),$CV222,0,($CQ222+IF(Smile=TRUE,VLOOKUP(MAX(-5,$H222-O222),Volsmile,2),0)),$CT222,$CU222,($A222-DateToday)+15,ABS(Option-2),0)-X222)),0))</f>
        <v xml:space="preserve"> </v>
      </c>
      <c r="AH222" s="351" t="str">
        <f>IF($A222="N/A"," ",IF(OR(Dayrun=1,Dayrun=8,Dayrun=11),MAX(0,(_xll.xSPRDOPT(P222,($E222-'Pricing Inputs'!$X257*$D222),$CV222,0,($CQ222+IF(Smile=TRUE,VLOOKUP(MAX(-5,$H222-P222),Volsmile,2),0)),$CT222,$CU222,($A222-DateToday)+15,ABS(Option-2),0)-Y222)),0))</f>
        <v xml:space="preserve"> </v>
      </c>
      <c r="AI222" s="351" t="str">
        <f>IF($A222="N/A"," ",IF(OR(Dayrun&lt;=2,Dayrun&gt;=11),IF(OffPeakEx=TRUE,MAX(0,(_xll.xSPRDOPT(Q222,($E222-'Pricing Inputs'!$X257*$D222),$CV222,0,($CQ222+IF(Smile=TRUE,VLOOKUP(MAX(-5,$H222-Q222),Volsmile,2),0)),$CT222,$CU222,($A222-DateToday)+15,ABS(Option-2),0)-Z222)),0),0))</f>
        <v xml:space="preserve"> </v>
      </c>
      <c r="AJ222" s="355" t="str">
        <f t="shared" si="329"/>
        <v xml:space="preserve"> </v>
      </c>
      <c r="AK222" s="356" t="str">
        <f t="shared" si="330"/>
        <v xml:space="preserve"> </v>
      </c>
      <c r="AL222" s="356" t="str">
        <f t="shared" si="331"/>
        <v xml:space="preserve"> </v>
      </c>
      <c r="AM222" s="356" t="str">
        <f t="shared" si="332"/>
        <v xml:space="preserve"> </v>
      </c>
      <c r="AN222" s="356" t="str">
        <f t="shared" si="333"/>
        <v xml:space="preserve"> </v>
      </c>
      <c r="AO222" s="356" t="str">
        <f t="shared" si="334"/>
        <v xml:space="preserve"> </v>
      </c>
      <c r="AP222" s="356" t="str">
        <f t="shared" si="335"/>
        <v xml:space="preserve"> </v>
      </c>
      <c r="AQ222" s="356" t="str">
        <f t="shared" si="336"/>
        <v xml:space="preserve"> </v>
      </c>
      <c r="AR222" s="357" t="str">
        <f t="shared" si="337"/>
        <v xml:space="preserve"> </v>
      </c>
      <c r="AS222" s="364" t="str">
        <f t="shared" si="338"/>
        <v xml:space="preserve"> </v>
      </c>
      <c r="AT222" s="364" t="str">
        <f t="shared" si="339"/>
        <v xml:space="preserve"> </v>
      </c>
      <c r="AU222" s="364" t="str">
        <f t="shared" si="340"/>
        <v xml:space="preserve"> </v>
      </c>
      <c r="AV222" s="364" t="str">
        <f t="shared" si="341"/>
        <v xml:space="preserve"> </v>
      </c>
      <c r="AW222" s="364" t="str">
        <f t="shared" si="342"/>
        <v xml:space="preserve"> </v>
      </c>
      <c r="AX222" s="364" t="str">
        <f t="shared" si="343"/>
        <v xml:space="preserve"> </v>
      </c>
      <c r="AY222" s="364" t="str">
        <f t="shared" si="344"/>
        <v xml:space="preserve"> </v>
      </c>
      <c r="AZ222" s="364" t="str">
        <f t="shared" si="345"/>
        <v xml:space="preserve"> </v>
      </c>
      <c r="BA222" s="365" t="str">
        <f t="shared" si="346"/>
        <v xml:space="preserve"> </v>
      </c>
      <c r="BB222" s="461" t="str">
        <f>IF($A222="N/A"," ",IF(Dayrun&gt;=3,(MAX(0,(_xll.xSPRDOPT(I222,($E222-'Pricing Inputs'!$X257*$D222),$CV222,0,($CN222+IF(Smile=TRUE,VLOOKUP(MAX(-5,$H222-I222),Volsmile,2),0)),$CT222,$CU222,($A222-DateToday)+15,ABS(Option-2),1)*DE222*8))),0))</f>
        <v xml:space="preserve"> </v>
      </c>
      <c r="BC222" s="460" t="str">
        <f>IF($A222="N/A"," ",IF(Dayrun&gt;=6,MAX(0,(_xll.xSPRDOPT(J222,($E222-'Pricing Inputs'!$X257*$D222),$CV222,0,($CN222+IF(Smile=TRUE,VLOOKUP(MAX(-5,$H222-J222),Volsmile,2),0)),$CT222,$CU222,($A222-DateToday)+15,ABS(Option-2),1)*DE222*8)),0))</f>
        <v xml:space="preserve"> </v>
      </c>
      <c r="BD222" s="460" t="str">
        <f>IF($A222="N/A"," ",IF(OR(Dayrun&lt;=2,Dayrun&gt;=9),IF(OffPeakEx=TRUE,MAX(0,(_xll.xSPRDOPT(K222,($E222-'Pricing Inputs'!$X257*$D222),$CV222,0,($CQ222+IF(Smile=TRUE,VLOOKUP(MAX(-5,$H222-K222),Volsmile,2),0)),$CT222,$CU222,($A222-DateToday)+15,ABS(Option-2),1)*DE222*8)),0),0))</f>
        <v xml:space="preserve"> </v>
      </c>
      <c r="BE222" s="460" t="str">
        <f>IF($A222="N/A"," ",IF(OR(Dayrun=1,Dayrun=4,Dayrun=5,Dayrun=7,Dayrun=8,Dayrun=10,Dayrun=11),MAX(0,(_xll.xSPRDOPT(L222,($E222-'Pricing Inputs'!$X257*$D222),$CV222,0,($CQ222+IF(Smile=TRUE,VLOOKUP(MAX(-5,$H222-L222),Volsmile,2),0)),$CT222,$CU222,($A222-DateToday)+15,ABS(Option-2),1)*DF222*8)),0))</f>
        <v xml:space="preserve"> </v>
      </c>
      <c r="BF222" s="460" t="str">
        <f>IF($A222="N/A"," ",IF(OR(Dayrun=1,Dayrun=7,Dayrun=8,Dayrun=10,Dayrun=11),MAX(0,(_xll.xSPRDOPT(M222,($E222-'Pricing Inputs'!$X257*$D222),$CV222,0,($CQ222+IF(Smile=TRUE,VLOOKUP(MAX(-5,$H222-M222),Volsmile,2),0)),$CT222,$CU222,($A222-DateToday)+15,ABS(Option-2),1)*DF222*8)),0))</f>
        <v xml:space="preserve"> </v>
      </c>
      <c r="BG222" s="460" t="str">
        <f>IF($A222="N/A"," ",IF(OR(Dayrun&lt;=2,Dayrun&gt;=10),IF(OffPeakEx=TRUE,MAX(0,(_xll.xSPRDOPT(N222,($E222-'Pricing Inputs'!$X257*$D222),$CV222,0,($CQ222+IF(Smile=TRUE,VLOOKUP(MAX(-5,$H222-N222),Volsmile,2),0)),$CT222,$CU222,($A222-DateToday)+15,ABS(Option-2),1)*DF222*8)),0),0))</f>
        <v xml:space="preserve"> </v>
      </c>
      <c r="BH222" s="460" t="str">
        <f>IF($A222="N/A"," ",IF(OR(Dayrun=1,Dayrun=5,Dayrun=8,Dayrun=11),MAX(0,(_xll.xSPRDOPT(O222,($E222-'Pricing Inputs'!$X257*$D222),$CV222,0,($CQ222+IF(Smile=TRUE,VLOOKUP(MAX(-5,$H222-O222),Volsmile,2),0)),$CT222,$CU222,($A222-DateToday)+15,ABS(Option-2),1)*DG222*8)),0))</f>
        <v xml:space="preserve"> </v>
      </c>
      <c r="BI222" s="460" t="str">
        <f>IF($A222="N/A"," ",IF(OR(Dayrun=1,Dayrun=8,Dayrun=11),MAX(0,(_xll.xSPRDOPT(P222,($E222-'Pricing Inputs'!$X257*$D222),$CV222,0,($CQ222+IF(Smile=TRUE,VLOOKUP(MAX(-5,$H222-P222),Volsmile,2),0)),$CT222,$CU222,($A222-DateToday)+15,ABS(Option-2),1)*DG222*8)),0))</f>
        <v xml:space="preserve"> </v>
      </c>
      <c r="BJ222" s="462" t="str">
        <f>IF($A222="N/A"," ",IF(OR(Dayrun&lt;=2,Dayrun&gt;=11),IF(OffPeakEx=TRUE,MAX(0,(_xll.xSPRDOPT(Q222,($E222-'Pricing Inputs'!$X257*$D222),$CV222,0,($CQ222+IF(Smile=TRUE,VLOOKUP(MAX(-5,$H222-Q222),Volsmile,2),0)),$CT222,$CU222,($A222-DateToday)+15,ABS(Option-2),1)*DG222*8)),0),0))</f>
        <v xml:space="preserve"> </v>
      </c>
      <c r="BK222" s="358" t="str">
        <f t="shared" si="273"/>
        <v xml:space="preserve"> </v>
      </c>
      <c r="BL222" s="359" t="str">
        <f t="shared" si="274"/>
        <v xml:space="preserve"> </v>
      </c>
      <c r="BM222" s="359" t="str">
        <f t="shared" si="275"/>
        <v xml:space="preserve"> </v>
      </c>
      <c r="BN222" s="359" t="str">
        <f t="shared" si="276"/>
        <v xml:space="preserve"> </v>
      </c>
      <c r="BO222" s="359" t="str">
        <f t="shared" si="277"/>
        <v xml:space="preserve"> </v>
      </c>
      <c r="BP222" s="359" t="str">
        <f t="shared" si="278"/>
        <v xml:space="preserve"> </v>
      </c>
      <c r="BQ222" s="359" t="str">
        <f t="shared" si="279"/>
        <v xml:space="preserve"> </v>
      </c>
      <c r="BR222" s="359" t="str">
        <f t="shared" si="280"/>
        <v xml:space="preserve"> </v>
      </c>
      <c r="BS222" s="360" t="str">
        <f t="shared" si="281"/>
        <v xml:space="preserve"> </v>
      </c>
      <c r="BT222" s="361" t="str">
        <f t="shared" si="282"/>
        <v xml:space="preserve"> </v>
      </c>
      <c r="BU222" s="362" t="str">
        <f t="shared" si="283"/>
        <v xml:space="preserve"> </v>
      </c>
      <c r="BV222" s="362" t="str">
        <f t="shared" si="284"/>
        <v xml:space="preserve"> </v>
      </c>
      <c r="BW222" s="362" t="str">
        <f t="shared" si="285"/>
        <v xml:space="preserve"> </v>
      </c>
      <c r="BX222" s="362" t="str">
        <f t="shared" si="286"/>
        <v xml:space="preserve"> </v>
      </c>
      <c r="BY222" s="362" t="str">
        <f t="shared" si="287"/>
        <v xml:space="preserve"> </v>
      </c>
      <c r="BZ222" s="362" t="str">
        <f t="shared" si="288"/>
        <v xml:space="preserve"> </v>
      </c>
      <c r="CA222" s="362" t="str">
        <f t="shared" si="289"/>
        <v xml:space="preserve"> </v>
      </c>
      <c r="CB222" s="363" t="str">
        <f t="shared" si="290"/>
        <v xml:space="preserve"> </v>
      </c>
      <c r="CC222" s="366" t="str">
        <f t="shared" si="291"/>
        <v xml:space="preserve"> </v>
      </c>
      <c r="CD222" s="367" t="str">
        <f t="shared" si="292"/>
        <v xml:space="preserve"> </v>
      </c>
      <c r="CE222" s="367" t="str">
        <f t="shared" si="293"/>
        <v xml:space="preserve"> </v>
      </c>
      <c r="CF222" s="367" t="str">
        <f t="shared" si="294"/>
        <v xml:space="preserve"> </v>
      </c>
      <c r="CG222" s="367" t="str">
        <f t="shared" si="295"/>
        <v xml:space="preserve"> </v>
      </c>
      <c r="CH222" s="367" t="str">
        <f t="shared" si="296"/>
        <v xml:space="preserve"> </v>
      </c>
      <c r="CI222" s="367" t="str">
        <f t="shared" si="297"/>
        <v xml:space="preserve"> </v>
      </c>
      <c r="CJ222" s="367" t="str">
        <f t="shared" si="298"/>
        <v xml:space="preserve"> </v>
      </c>
      <c r="CK222" s="368" t="str">
        <f t="shared" si="299"/>
        <v xml:space="preserve"> </v>
      </c>
      <c r="CL222" s="369" t="str">
        <f t="shared" si="300"/>
        <v xml:space="preserve"> </v>
      </c>
      <c r="CM222" s="370" t="str">
        <f t="shared" si="347"/>
        <v xml:space="preserve"> </v>
      </c>
      <c r="CN222" s="370" t="str">
        <f t="shared" si="348"/>
        <v xml:space="preserve"> </v>
      </c>
      <c r="CO222" s="370" t="str">
        <f t="shared" si="349"/>
        <v xml:space="preserve"> </v>
      </c>
      <c r="CP222" s="370" t="str">
        <f t="shared" si="350"/>
        <v xml:space="preserve"> </v>
      </c>
      <c r="CQ222" s="370" t="str">
        <f t="shared" si="351"/>
        <v xml:space="preserve"> </v>
      </c>
      <c r="CR222" s="370" t="str">
        <f t="shared" si="301"/>
        <v xml:space="preserve"> </v>
      </c>
      <c r="CS222" s="370" t="str">
        <f t="shared" si="302"/>
        <v xml:space="preserve"> </v>
      </c>
      <c r="CT222" s="370" t="str">
        <f t="shared" si="303"/>
        <v xml:space="preserve"> </v>
      </c>
      <c r="CU222" s="370" t="str">
        <f>IF($A222="N/A"," ",IF('Pricing Inputs'!$AR$23=TRUE,Inputs!$S$22,VLOOKUP($A222,CorrelationTable,2,FALSE)))</f>
        <v xml:space="preserve"> </v>
      </c>
      <c r="CV222" s="371" t="str">
        <f>IF($A222="N/A"," ",F222+G222+(D222*('Pricing Inputs'!X257)))</f>
        <v xml:space="preserve"> </v>
      </c>
      <c r="CW222" s="372" t="str">
        <f>IF($A222="N/A"," ",IF(PV=1,0,'Pricing Inputs'!Y257))</f>
        <v xml:space="preserve"> </v>
      </c>
      <c r="CX222" s="373" t="str">
        <f t="shared" si="304"/>
        <v xml:space="preserve"> </v>
      </c>
      <c r="CY222" s="417" t="str">
        <f>IF($A222="N/A"," ",(IF(MONTH(A222)&gt;=4,IF(MONTH(A222)&lt;=10,Inputs!$S$26,Inputs!$S$27),Inputs!$S$27))*$CX222)</f>
        <v xml:space="preserve"> </v>
      </c>
      <c r="CZ222" s="374" t="str">
        <f t="shared" si="352"/>
        <v xml:space="preserve"> </v>
      </c>
      <c r="DA222" s="446" t="str">
        <f t="shared" si="353"/>
        <v xml:space="preserve"> </v>
      </c>
      <c r="DB222" s="375" t="str">
        <f t="shared" si="354"/>
        <v xml:space="preserve"> </v>
      </c>
      <c r="DC222" s="375" t="str">
        <f t="shared" si="355"/>
        <v xml:space="preserve"> </v>
      </c>
      <c r="DD222" s="376" t="str">
        <f t="shared" si="356"/>
        <v xml:space="preserve"> </v>
      </c>
      <c r="DE222" s="377" t="str">
        <f t="shared" si="357"/>
        <v xml:space="preserve"> </v>
      </c>
      <c r="DF222" s="378" t="str">
        <f t="shared" si="358"/>
        <v xml:space="preserve"> </v>
      </c>
      <c r="DG222" s="379" t="str">
        <f t="shared" si="359"/>
        <v xml:space="preserve"> </v>
      </c>
      <c r="DH222" s="380" t="str">
        <f>IF($A222="N/A"," ",IF(Option=1,$D222*Inputs!$S$15*SUM(AS222:BA222),0))</f>
        <v xml:space="preserve"> </v>
      </c>
      <c r="DI222" s="381" t="str">
        <f>IF($A222="N/A"," ",IF(Option=1,$D222*Inputs!$S$16*SUM(AS222:BA222),0))</f>
        <v xml:space="preserve"> </v>
      </c>
      <c r="DJ222" s="463" t="str">
        <f t="shared" si="360"/>
        <v xml:space="preserve"> </v>
      </c>
      <c r="DK222" s="463" t="str">
        <f t="shared" si="361"/>
        <v xml:space="preserve"> </v>
      </c>
      <c r="DL222" s="463" t="str">
        <f t="shared" si="362"/>
        <v xml:space="preserve"> </v>
      </c>
      <c r="DM222" s="463" t="str">
        <f t="shared" si="363"/>
        <v xml:space="preserve"> </v>
      </c>
    </row>
    <row r="223" spans="1:117" x14ac:dyDescent="0.2">
      <c r="A223" s="343" t="str">
        <f>IF(A222="N/A","N/A",IF(EDATE(A222,1)&gt;Inputs!$S$5,"N/A",EDATE(A222,1)))</f>
        <v>N/A</v>
      </c>
      <c r="B223" s="344" t="str">
        <f t="shared" si="305"/>
        <v xml:space="preserve"> </v>
      </c>
      <c r="C223" s="345" t="str">
        <f t="shared" si="306"/>
        <v xml:space="preserve"> </v>
      </c>
      <c r="D223" s="346" t="str">
        <f t="shared" si="307"/>
        <v xml:space="preserve"> </v>
      </c>
      <c r="E223" s="347" t="str">
        <f t="shared" si="308"/>
        <v xml:space="preserve"> </v>
      </c>
      <c r="F223" s="348" t="str">
        <f t="shared" si="309"/>
        <v xml:space="preserve"> </v>
      </c>
      <c r="G223" s="348" t="str">
        <f>IF(A223="N/A"," ",Perstart/VLOOKUP(Dayrun,'Pricing Inputs'!$AQ$4:$AS$14,3)/(CY223/CX223))</f>
        <v xml:space="preserve"> </v>
      </c>
      <c r="H223" s="349" t="str">
        <f t="shared" si="310"/>
        <v xml:space="preserve"> </v>
      </c>
      <c r="I223" s="350" t="str">
        <f t="shared" si="311"/>
        <v xml:space="preserve"> </v>
      </c>
      <c r="J223" s="351" t="str">
        <f t="shared" si="312"/>
        <v xml:space="preserve"> </v>
      </c>
      <c r="K223" s="351" t="str">
        <f t="shared" si="313"/>
        <v xml:space="preserve"> </v>
      </c>
      <c r="L223" s="351" t="str">
        <f t="shared" si="314"/>
        <v xml:space="preserve"> </v>
      </c>
      <c r="M223" s="351" t="str">
        <f t="shared" si="315"/>
        <v xml:space="preserve"> </v>
      </c>
      <c r="N223" s="351" t="str">
        <f t="shared" si="316"/>
        <v xml:space="preserve"> </v>
      </c>
      <c r="O223" s="351" t="str">
        <f t="shared" si="317"/>
        <v xml:space="preserve"> </v>
      </c>
      <c r="P223" s="351" t="str">
        <f t="shared" si="318"/>
        <v xml:space="preserve"> </v>
      </c>
      <c r="Q223" s="352" t="str">
        <f t="shared" si="319"/>
        <v xml:space="preserve"> </v>
      </c>
      <c r="R223" s="353" t="str">
        <f t="shared" si="320"/>
        <v xml:space="preserve"> </v>
      </c>
      <c r="S223" s="347" t="str">
        <f t="shared" si="321"/>
        <v xml:space="preserve"> </v>
      </c>
      <c r="T223" s="347" t="str">
        <f t="shared" si="322"/>
        <v xml:space="preserve"> </v>
      </c>
      <c r="U223" s="347" t="str">
        <f t="shared" si="323"/>
        <v xml:space="preserve"> </v>
      </c>
      <c r="V223" s="347" t="str">
        <f t="shared" si="324"/>
        <v xml:space="preserve"> </v>
      </c>
      <c r="W223" s="347" t="str">
        <f t="shared" si="325"/>
        <v xml:space="preserve"> </v>
      </c>
      <c r="X223" s="347" t="str">
        <f t="shared" si="326"/>
        <v xml:space="preserve"> </v>
      </c>
      <c r="Y223" s="347" t="str">
        <f t="shared" si="327"/>
        <v xml:space="preserve"> </v>
      </c>
      <c r="Z223" s="354" t="str">
        <f t="shared" si="328"/>
        <v xml:space="preserve"> </v>
      </c>
      <c r="AA223" s="350" t="str">
        <f>IF($A223="N/A"," ",IF(Dayrun&gt;=3,(MAX(0,(_xll.xSPRDOPT(I223,($E223-'Pricing Inputs'!$X258*$D223),$CV223,0,($CN223+IF(Smile=TRUE,VLOOKUP(MAX(-5,$H223-I223),Volsmile,2),0)),$CT223,$CU223,($A223-DateToday)+15,ABS(Option-2),0)-R223))),0))</f>
        <v xml:space="preserve"> </v>
      </c>
      <c r="AB223" s="351" t="str">
        <f>IF($A223="N/A"," ",IF(Dayrun&gt;=6,MAX(0,(_xll.xSPRDOPT(J223,($E223-'Pricing Inputs'!$X258*$D223),$CV223,0,($CN223+IF(Smile=TRUE,VLOOKUP(MAX(-5,$H223-J223),Volsmile,2),0)),$CT223,$CU223,($A223-DateToday)+15,ABS(Option-2),0)-S223)),0))</f>
        <v xml:space="preserve"> </v>
      </c>
      <c r="AC223" s="351" t="str">
        <f>IF($A223="N/A"," ",IF(OR(Dayrun&lt;=2,Dayrun&gt;=9),IF(OffPeakEx=TRUE,MAX(0,(_xll.xSPRDOPT(K223,($E223-'Pricing Inputs'!$X258*$D223),$CV223,0,($CQ223+IF(Smile=TRUE,VLOOKUP(MAX(-5,$H223-K223),Volsmile,2),0)),$CT223,$CU223,($A223-DateToday)+15,ABS(Option-2),0)-T223)),0),0))</f>
        <v xml:space="preserve"> </v>
      </c>
      <c r="AD223" s="351" t="str">
        <f>IF($A223="N/A"," ",IF(OR(Dayrun=1,Dayrun=4,Dayrun=5,Dayrun=7,Dayrun=8,Dayrun=10,Dayrun=11),MAX(0,(_xll.xSPRDOPT(L223,($E223-'Pricing Inputs'!$X258*$D223),$CV223,0,($CQ223+IF(Smile=TRUE,VLOOKUP(MAX(-5,$H223-L223),Volsmile,2),0)),$CT223,$CU223,($A223-DateToday)+15,ABS(Option-2),0)-U223)),0))</f>
        <v xml:space="preserve"> </v>
      </c>
      <c r="AE223" s="351" t="str">
        <f>IF($A223="N/A"," ",IF(OR(Dayrun=1,Dayrun=7,Dayrun=8,Dayrun=10,Dayrun=11),MAX(0,(_xll.xSPRDOPT(M223,($E223-'Pricing Inputs'!$X258*$D223),$CV223,0,($CQ223+IF(Smile=TRUE,VLOOKUP(MAX(-5,$H223-M223),Volsmile,2),0)),$CT223,$CU223,($A223-DateToday)+15,ABS(Option-2),0)-V223)),0))</f>
        <v xml:space="preserve"> </v>
      </c>
      <c r="AF223" s="351" t="str">
        <f>IF($A223="N/A"," ",IF(OR(Dayrun&lt;=2,Dayrun&gt;=10),IF(OffPeakEx=TRUE,MAX(0,(_xll.xSPRDOPT(N223,($E223-'Pricing Inputs'!$X258*$D223),$CV223,0,($CQ223+IF(Smile=TRUE,VLOOKUP(MAX(-5,$H223-N223),Volsmile,2),0)),$CT223,$CU223,($A223-DateToday)+15,ABS(Option-2),0)-W223)),0),0))</f>
        <v xml:space="preserve"> </v>
      </c>
      <c r="AG223" s="351" t="str">
        <f>IF($A223="N/A"," ",IF(OR(Dayrun=1,Dayrun=5,Dayrun=8,Dayrun=11),MAX(0,(_xll.xSPRDOPT(O223,($E223-'Pricing Inputs'!$X258*$D223),$CV223,0,($CQ223+IF(Smile=TRUE,VLOOKUP(MAX(-5,$H223-O223),Volsmile,2),0)),$CT223,$CU223,($A223-DateToday)+15,ABS(Option-2),0)-X223)),0))</f>
        <v xml:space="preserve"> </v>
      </c>
      <c r="AH223" s="351" t="str">
        <f>IF($A223="N/A"," ",IF(OR(Dayrun=1,Dayrun=8,Dayrun=11),MAX(0,(_xll.xSPRDOPT(P223,($E223-'Pricing Inputs'!$X258*$D223),$CV223,0,($CQ223+IF(Smile=TRUE,VLOOKUP(MAX(-5,$H223-P223),Volsmile,2),0)),$CT223,$CU223,($A223-DateToday)+15,ABS(Option-2),0)-Y223)),0))</f>
        <v xml:space="preserve"> </v>
      </c>
      <c r="AI223" s="351" t="str">
        <f>IF($A223="N/A"," ",IF(OR(Dayrun&lt;=2,Dayrun&gt;=11),IF(OffPeakEx=TRUE,MAX(0,(_xll.xSPRDOPT(Q223,($E223-'Pricing Inputs'!$X258*$D223),$CV223,0,($CQ223+IF(Smile=TRUE,VLOOKUP(MAX(-5,$H223-Q223),Volsmile,2),0)),$CT223,$CU223,($A223-DateToday)+15,ABS(Option-2),0)-Z223)),0),0))</f>
        <v xml:space="preserve"> </v>
      </c>
      <c r="AJ223" s="355" t="str">
        <f t="shared" si="329"/>
        <v xml:space="preserve"> </v>
      </c>
      <c r="AK223" s="356" t="str">
        <f t="shared" si="330"/>
        <v xml:space="preserve"> </v>
      </c>
      <c r="AL223" s="356" t="str">
        <f t="shared" si="331"/>
        <v xml:space="preserve"> </v>
      </c>
      <c r="AM223" s="356" t="str">
        <f t="shared" si="332"/>
        <v xml:space="preserve"> </v>
      </c>
      <c r="AN223" s="356" t="str">
        <f t="shared" si="333"/>
        <v xml:space="preserve"> </v>
      </c>
      <c r="AO223" s="356" t="str">
        <f t="shared" si="334"/>
        <v xml:space="preserve"> </v>
      </c>
      <c r="AP223" s="356" t="str">
        <f t="shared" si="335"/>
        <v xml:space="preserve"> </v>
      </c>
      <c r="AQ223" s="356" t="str">
        <f t="shared" si="336"/>
        <v xml:space="preserve"> </v>
      </c>
      <c r="AR223" s="357" t="str">
        <f t="shared" si="337"/>
        <v xml:space="preserve"> </v>
      </c>
      <c r="AS223" s="364" t="str">
        <f t="shared" si="338"/>
        <v xml:space="preserve"> </v>
      </c>
      <c r="AT223" s="364" t="str">
        <f t="shared" si="339"/>
        <v xml:space="preserve"> </v>
      </c>
      <c r="AU223" s="364" t="str">
        <f t="shared" si="340"/>
        <v xml:space="preserve"> </v>
      </c>
      <c r="AV223" s="364" t="str">
        <f t="shared" si="341"/>
        <v xml:space="preserve"> </v>
      </c>
      <c r="AW223" s="364" t="str">
        <f t="shared" si="342"/>
        <v xml:space="preserve"> </v>
      </c>
      <c r="AX223" s="364" t="str">
        <f t="shared" si="343"/>
        <v xml:space="preserve"> </v>
      </c>
      <c r="AY223" s="364" t="str">
        <f t="shared" si="344"/>
        <v xml:space="preserve"> </v>
      </c>
      <c r="AZ223" s="364" t="str">
        <f t="shared" si="345"/>
        <v xml:space="preserve"> </v>
      </c>
      <c r="BA223" s="365" t="str">
        <f t="shared" si="346"/>
        <v xml:space="preserve"> </v>
      </c>
      <c r="BB223" s="461" t="str">
        <f>IF($A223="N/A"," ",IF(Dayrun&gt;=3,(MAX(0,(_xll.xSPRDOPT(I223,($E223-'Pricing Inputs'!$X258*$D223),$CV223,0,($CN223+IF(Smile=TRUE,VLOOKUP(MAX(-5,$H223-I223),Volsmile,2),0)),$CT223,$CU223,($A223-DateToday)+15,ABS(Option-2),1)*DE223*8))),0))</f>
        <v xml:space="preserve"> </v>
      </c>
      <c r="BC223" s="460" t="str">
        <f>IF($A223="N/A"," ",IF(Dayrun&gt;=6,MAX(0,(_xll.xSPRDOPT(J223,($E223-'Pricing Inputs'!$X258*$D223),$CV223,0,($CN223+IF(Smile=TRUE,VLOOKUP(MAX(-5,$H223-J223),Volsmile,2),0)),$CT223,$CU223,($A223-DateToday)+15,ABS(Option-2),1)*DE223*8)),0))</f>
        <v xml:space="preserve"> </v>
      </c>
      <c r="BD223" s="460" t="str">
        <f>IF($A223="N/A"," ",IF(OR(Dayrun&lt;=2,Dayrun&gt;=9),IF(OffPeakEx=TRUE,MAX(0,(_xll.xSPRDOPT(K223,($E223-'Pricing Inputs'!$X258*$D223),$CV223,0,($CQ223+IF(Smile=TRUE,VLOOKUP(MAX(-5,$H223-K223),Volsmile,2),0)),$CT223,$CU223,($A223-DateToday)+15,ABS(Option-2),1)*DE223*8)),0),0))</f>
        <v xml:space="preserve"> </v>
      </c>
      <c r="BE223" s="460" t="str">
        <f>IF($A223="N/A"," ",IF(OR(Dayrun=1,Dayrun=4,Dayrun=5,Dayrun=7,Dayrun=8,Dayrun=10,Dayrun=11),MAX(0,(_xll.xSPRDOPT(L223,($E223-'Pricing Inputs'!$X258*$D223),$CV223,0,($CQ223+IF(Smile=TRUE,VLOOKUP(MAX(-5,$H223-L223),Volsmile,2),0)),$CT223,$CU223,($A223-DateToday)+15,ABS(Option-2),1)*DF223*8)),0))</f>
        <v xml:space="preserve"> </v>
      </c>
      <c r="BF223" s="460" t="str">
        <f>IF($A223="N/A"," ",IF(OR(Dayrun=1,Dayrun=7,Dayrun=8,Dayrun=10,Dayrun=11),MAX(0,(_xll.xSPRDOPT(M223,($E223-'Pricing Inputs'!$X258*$D223),$CV223,0,($CQ223+IF(Smile=TRUE,VLOOKUP(MAX(-5,$H223-M223),Volsmile,2),0)),$CT223,$CU223,($A223-DateToday)+15,ABS(Option-2),1)*DF223*8)),0))</f>
        <v xml:space="preserve"> </v>
      </c>
      <c r="BG223" s="460" t="str">
        <f>IF($A223="N/A"," ",IF(OR(Dayrun&lt;=2,Dayrun&gt;=10),IF(OffPeakEx=TRUE,MAX(0,(_xll.xSPRDOPT(N223,($E223-'Pricing Inputs'!$X258*$D223),$CV223,0,($CQ223+IF(Smile=TRUE,VLOOKUP(MAX(-5,$H223-N223),Volsmile,2),0)),$CT223,$CU223,($A223-DateToday)+15,ABS(Option-2),1)*DF223*8)),0),0))</f>
        <v xml:space="preserve"> </v>
      </c>
      <c r="BH223" s="460" t="str">
        <f>IF($A223="N/A"," ",IF(OR(Dayrun=1,Dayrun=5,Dayrun=8,Dayrun=11),MAX(0,(_xll.xSPRDOPT(O223,($E223-'Pricing Inputs'!$X258*$D223),$CV223,0,($CQ223+IF(Smile=TRUE,VLOOKUP(MAX(-5,$H223-O223),Volsmile,2),0)),$CT223,$CU223,($A223-DateToday)+15,ABS(Option-2),1)*DG223*8)),0))</f>
        <v xml:space="preserve"> </v>
      </c>
      <c r="BI223" s="460" t="str">
        <f>IF($A223="N/A"," ",IF(OR(Dayrun=1,Dayrun=8,Dayrun=11),MAX(0,(_xll.xSPRDOPT(P223,($E223-'Pricing Inputs'!$X258*$D223),$CV223,0,($CQ223+IF(Smile=TRUE,VLOOKUP(MAX(-5,$H223-P223),Volsmile,2),0)),$CT223,$CU223,($A223-DateToday)+15,ABS(Option-2),1)*DG223*8)),0))</f>
        <v xml:space="preserve"> </v>
      </c>
      <c r="BJ223" s="462" t="str">
        <f>IF($A223="N/A"," ",IF(OR(Dayrun&lt;=2,Dayrun&gt;=11),IF(OffPeakEx=TRUE,MAX(0,(_xll.xSPRDOPT(Q223,($E223-'Pricing Inputs'!$X258*$D223),$CV223,0,($CQ223+IF(Smile=TRUE,VLOOKUP(MAX(-5,$H223-Q223),Volsmile,2),0)),$CT223,$CU223,($A223-DateToday)+15,ABS(Option-2),1)*DG223*8)),0),0))</f>
        <v xml:space="preserve"> </v>
      </c>
      <c r="BK223" s="358" t="str">
        <f t="shared" si="273"/>
        <v xml:space="preserve"> </v>
      </c>
      <c r="BL223" s="359" t="str">
        <f t="shared" si="274"/>
        <v xml:space="preserve"> </v>
      </c>
      <c r="BM223" s="359" t="str">
        <f t="shared" si="275"/>
        <v xml:space="preserve"> </v>
      </c>
      <c r="BN223" s="359" t="str">
        <f t="shared" si="276"/>
        <v xml:space="preserve"> </v>
      </c>
      <c r="BO223" s="359" t="str">
        <f t="shared" si="277"/>
        <v xml:space="preserve"> </v>
      </c>
      <c r="BP223" s="359" t="str">
        <f t="shared" si="278"/>
        <v xml:space="preserve"> </v>
      </c>
      <c r="BQ223" s="359" t="str">
        <f t="shared" si="279"/>
        <v xml:space="preserve"> </v>
      </c>
      <c r="BR223" s="359" t="str">
        <f t="shared" si="280"/>
        <v xml:space="preserve"> </v>
      </c>
      <c r="BS223" s="360" t="str">
        <f t="shared" si="281"/>
        <v xml:space="preserve"> </v>
      </c>
      <c r="BT223" s="361" t="str">
        <f t="shared" si="282"/>
        <v xml:space="preserve"> </v>
      </c>
      <c r="BU223" s="362" t="str">
        <f t="shared" si="283"/>
        <v xml:space="preserve"> </v>
      </c>
      <c r="BV223" s="362" t="str">
        <f t="shared" si="284"/>
        <v xml:space="preserve"> </v>
      </c>
      <c r="BW223" s="362" t="str">
        <f t="shared" si="285"/>
        <v xml:space="preserve"> </v>
      </c>
      <c r="BX223" s="362" t="str">
        <f t="shared" si="286"/>
        <v xml:space="preserve"> </v>
      </c>
      <c r="BY223" s="362" t="str">
        <f t="shared" si="287"/>
        <v xml:space="preserve"> </v>
      </c>
      <c r="BZ223" s="362" t="str">
        <f t="shared" si="288"/>
        <v xml:space="preserve"> </v>
      </c>
      <c r="CA223" s="362" t="str">
        <f t="shared" si="289"/>
        <v xml:space="preserve"> </v>
      </c>
      <c r="CB223" s="363" t="str">
        <f t="shared" si="290"/>
        <v xml:space="preserve"> </v>
      </c>
      <c r="CC223" s="366" t="str">
        <f t="shared" si="291"/>
        <v xml:space="preserve"> </v>
      </c>
      <c r="CD223" s="367" t="str">
        <f t="shared" si="292"/>
        <v xml:space="preserve"> </v>
      </c>
      <c r="CE223" s="367" t="str">
        <f t="shared" si="293"/>
        <v xml:space="preserve"> </v>
      </c>
      <c r="CF223" s="367" t="str">
        <f t="shared" si="294"/>
        <v xml:space="preserve"> </v>
      </c>
      <c r="CG223" s="367" t="str">
        <f t="shared" si="295"/>
        <v xml:space="preserve"> </v>
      </c>
      <c r="CH223" s="367" t="str">
        <f t="shared" si="296"/>
        <v xml:space="preserve"> </v>
      </c>
      <c r="CI223" s="367" t="str">
        <f t="shared" si="297"/>
        <v xml:space="preserve"> </v>
      </c>
      <c r="CJ223" s="367" t="str">
        <f t="shared" si="298"/>
        <v xml:space="preserve"> </v>
      </c>
      <c r="CK223" s="368" t="str">
        <f t="shared" si="299"/>
        <v xml:space="preserve"> </v>
      </c>
      <c r="CL223" s="369" t="str">
        <f t="shared" si="300"/>
        <v xml:space="preserve"> </v>
      </c>
      <c r="CM223" s="370" t="str">
        <f t="shared" si="347"/>
        <v xml:space="preserve"> </v>
      </c>
      <c r="CN223" s="370" t="str">
        <f t="shared" si="348"/>
        <v xml:space="preserve"> </v>
      </c>
      <c r="CO223" s="370" t="str">
        <f t="shared" si="349"/>
        <v xml:space="preserve"> </v>
      </c>
      <c r="CP223" s="370" t="str">
        <f t="shared" si="350"/>
        <v xml:space="preserve"> </v>
      </c>
      <c r="CQ223" s="370" t="str">
        <f t="shared" si="351"/>
        <v xml:space="preserve"> </v>
      </c>
      <c r="CR223" s="370" t="str">
        <f t="shared" si="301"/>
        <v xml:space="preserve"> </v>
      </c>
      <c r="CS223" s="370" t="str">
        <f t="shared" si="302"/>
        <v xml:space="preserve"> </v>
      </c>
      <c r="CT223" s="370" t="str">
        <f t="shared" si="303"/>
        <v xml:space="preserve"> </v>
      </c>
      <c r="CU223" s="370" t="str">
        <f>IF($A223="N/A"," ",IF('Pricing Inputs'!$AR$23=TRUE,Inputs!$S$22,VLOOKUP($A223,CorrelationTable,2,FALSE)))</f>
        <v xml:space="preserve"> </v>
      </c>
      <c r="CV223" s="371" t="str">
        <f>IF($A223="N/A"," ",F223+G223+(D223*('Pricing Inputs'!X258)))</f>
        <v xml:space="preserve"> </v>
      </c>
      <c r="CW223" s="372" t="str">
        <f>IF($A223="N/A"," ",IF(PV=1,0,'Pricing Inputs'!Y258))</f>
        <v xml:space="preserve"> </v>
      </c>
      <c r="CX223" s="373" t="str">
        <f t="shared" si="304"/>
        <v xml:space="preserve"> </v>
      </c>
      <c r="CY223" s="417" t="str">
        <f>IF($A223="N/A"," ",(IF(MONTH(A223)&gt;=4,IF(MONTH(A223)&lt;=10,Inputs!$S$26,Inputs!$S$27),Inputs!$S$27))*$CX223)</f>
        <v xml:space="preserve"> </v>
      </c>
      <c r="CZ223" s="374" t="str">
        <f t="shared" si="352"/>
        <v xml:space="preserve"> </v>
      </c>
      <c r="DA223" s="446" t="str">
        <f t="shared" si="353"/>
        <v xml:space="preserve"> </v>
      </c>
      <c r="DB223" s="375" t="str">
        <f t="shared" si="354"/>
        <v xml:space="preserve"> </v>
      </c>
      <c r="DC223" s="375" t="str">
        <f t="shared" si="355"/>
        <v xml:space="preserve"> </v>
      </c>
      <c r="DD223" s="376" t="str">
        <f t="shared" si="356"/>
        <v xml:space="preserve"> </v>
      </c>
      <c r="DE223" s="377" t="str">
        <f t="shared" si="357"/>
        <v xml:space="preserve"> </v>
      </c>
      <c r="DF223" s="378" t="str">
        <f t="shared" si="358"/>
        <v xml:space="preserve"> </v>
      </c>
      <c r="DG223" s="379" t="str">
        <f t="shared" si="359"/>
        <v xml:space="preserve"> </v>
      </c>
      <c r="DH223" s="380" t="str">
        <f>IF($A223="N/A"," ",IF(Option=1,$D223*Inputs!$S$15*SUM(AS223:BA223),0))</f>
        <v xml:space="preserve"> </v>
      </c>
      <c r="DI223" s="381" t="str">
        <f>IF($A223="N/A"," ",IF(Option=1,$D223*Inputs!$S$16*SUM(AS223:BA223),0))</f>
        <v xml:space="preserve"> </v>
      </c>
      <c r="DJ223" s="463" t="str">
        <f t="shared" si="360"/>
        <v xml:space="preserve"> </v>
      </c>
      <c r="DK223" s="463" t="str">
        <f t="shared" si="361"/>
        <v xml:space="preserve"> </v>
      </c>
      <c r="DL223" s="463" t="str">
        <f t="shared" si="362"/>
        <v xml:space="preserve"> </v>
      </c>
      <c r="DM223" s="463" t="str">
        <f t="shared" si="363"/>
        <v xml:space="preserve"> </v>
      </c>
    </row>
    <row r="224" spans="1:117" x14ac:dyDescent="0.2">
      <c r="A224" s="343" t="str">
        <f>IF(A223="N/A","N/A",IF(EDATE(A223,1)&gt;Inputs!$S$5,"N/A",EDATE(A223,1)))</f>
        <v>N/A</v>
      </c>
      <c r="B224" s="344" t="str">
        <f t="shared" si="305"/>
        <v xml:space="preserve"> </v>
      </c>
      <c r="C224" s="345" t="str">
        <f t="shared" si="306"/>
        <v xml:space="preserve"> </v>
      </c>
      <c r="D224" s="346" t="str">
        <f t="shared" si="307"/>
        <v xml:space="preserve"> </v>
      </c>
      <c r="E224" s="347" t="str">
        <f t="shared" si="308"/>
        <v xml:space="preserve"> </v>
      </c>
      <c r="F224" s="348" t="str">
        <f t="shared" si="309"/>
        <v xml:space="preserve"> </v>
      </c>
      <c r="G224" s="348" t="str">
        <f>IF(A224="N/A"," ",Perstart/VLOOKUP(Dayrun,'Pricing Inputs'!$AQ$4:$AS$14,3)/(CY224/CX224))</f>
        <v xml:space="preserve"> </v>
      </c>
      <c r="H224" s="349" t="str">
        <f t="shared" si="310"/>
        <v xml:space="preserve"> </v>
      </c>
      <c r="I224" s="350" t="str">
        <f t="shared" si="311"/>
        <v xml:space="preserve"> </v>
      </c>
      <c r="J224" s="351" t="str">
        <f t="shared" si="312"/>
        <v xml:space="preserve"> </v>
      </c>
      <c r="K224" s="351" t="str">
        <f t="shared" si="313"/>
        <v xml:space="preserve"> </v>
      </c>
      <c r="L224" s="351" t="str">
        <f t="shared" si="314"/>
        <v xml:space="preserve"> </v>
      </c>
      <c r="M224" s="351" t="str">
        <f t="shared" si="315"/>
        <v xml:space="preserve"> </v>
      </c>
      <c r="N224" s="351" t="str">
        <f t="shared" si="316"/>
        <v xml:space="preserve"> </v>
      </c>
      <c r="O224" s="351" t="str">
        <f t="shared" si="317"/>
        <v xml:space="preserve"> </v>
      </c>
      <c r="P224" s="351" t="str">
        <f t="shared" si="318"/>
        <v xml:space="preserve"> </v>
      </c>
      <c r="Q224" s="352" t="str">
        <f t="shared" si="319"/>
        <v xml:space="preserve"> </v>
      </c>
      <c r="R224" s="353" t="str">
        <f t="shared" si="320"/>
        <v xml:space="preserve"> </v>
      </c>
      <c r="S224" s="347" t="str">
        <f t="shared" si="321"/>
        <v xml:space="preserve"> </v>
      </c>
      <c r="T224" s="347" t="str">
        <f t="shared" si="322"/>
        <v xml:space="preserve"> </v>
      </c>
      <c r="U224" s="347" t="str">
        <f t="shared" si="323"/>
        <v xml:space="preserve"> </v>
      </c>
      <c r="V224" s="347" t="str">
        <f t="shared" si="324"/>
        <v xml:space="preserve"> </v>
      </c>
      <c r="W224" s="347" t="str">
        <f t="shared" si="325"/>
        <v xml:space="preserve"> </v>
      </c>
      <c r="X224" s="347" t="str">
        <f t="shared" si="326"/>
        <v xml:space="preserve"> </v>
      </c>
      <c r="Y224" s="347" t="str">
        <f t="shared" si="327"/>
        <v xml:space="preserve"> </v>
      </c>
      <c r="Z224" s="354" t="str">
        <f t="shared" si="328"/>
        <v xml:space="preserve"> </v>
      </c>
      <c r="AA224" s="350" t="str">
        <f>IF($A224="N/A"," ",IF(Dayrun&gt;=3,(MAX(0,(_xll.xSPRDOPT(I224,($E224-'Pricing Inputs'!$X259*$D224),$CV224,0,($CN224+IF(Smile=TRUE,VLOOKUP(MAX(-5,$H224-I224),Volsmile,2),0)),$CT224,$CU224,($A224-DateToday)+15,ABS(Option-2),0)-R224))),0))</f>
        <v xml:space="preserve"> </v>
      </c>
      <c r="AB224" s="351" t="str">
        <f>IF($A224="N/A"," ",IF(Dayrun&gt;=6,MAX(0,(_xll.xSPRDOPT(J224,($E224-'Pricing Inputs'!$X259*$D224),$CV224,0,($CN224+IF(Smile=TRUE,VLOOKUP(MAX(-5,$H224-J224),Volsmile,2),0)),$CT224,$CU224,($A224-DateToday)+15,ABS(Option-2),0)-S224)),0))</f>
        <v xml:space="preserve"> </v>
      </c>
      <c r="AC224" s="351" t="str">
        <f>IF($A224="N/A"," ",IF(OR(Dayrun&lt;=2,Dayrun&gt;=9),IF(OffPeakEx=TRUE,MAX(0,(_xll.xSPRDOPT(K224,($E224-'Pricing Inputs'!$X259*$D224),$CV224,0,($CQ224+IF(Smile=TRUE,VLOOKUP(MAX(-5,$H224-K224),Volsmile,2),0)),$CT224,$CU224,($A224-DateToday)+15,ABS(Option-2),0)-T224)),0),0))</f>
        <v xml:space="preserve"> </v>
      </c>
      <c r="AD224" s="351" t="str">
        <f>IF($A224="N/A"," ",IF(OR(Dayrun=1,Dayrun=4,Dayrun=5,Dayrun=7,Dayrun=8,Dayrun=10,Dayrun=11),MAX(0,(_xll.xSPRDOPT(L224,($E224-'Pricing Inputs'!$X259*$D224),$CV224,0,($CQ224+IF(Smile=TRUE,VLOOKUP(MAX(-5,$H224-L224),Volsmile,2),0)),$CT224,$CU224,($A224-DateToday)+15,ABS(Option-2),0)-U224)),0))</f>
        <v xml:space="preserve"> </v>
      </c>
      <c r="AE224" s="351" t="str">
        <f>IF($A224="N/A"," ",IF(OR(Dayrun=1,Dayrun=7,Dayrun=8,Dayrun=10,Dayrun=11),MAX(0,(_xll.xSPRDOPT(M224,($E224-'Pricing Inputs'!$X259*$D224),$CV224,0,($CQ224+IF(Smile=TRUE,VLOOKUP(MAX(-5,$H224-M224),Volsmile,2),0)),$CT224,$CU224,($A224-DateToday)+15,ABS(Option-2),0)-V224)),0))</f>
        <v xml:space="preserve"> </v>
      </c>
      <c r="AF224" s="351" t="str">
        <f>IF($A224="N/A"," ",IF(OR(Dayrun&lt;=2,Dayrun&gt;=10),IF(OffPeakEx=TRUE,MAX(0,(_xll.xSPRDOPT(N224,($E224-'Pricing Inputs'!$X259*$D224),$CV224,0,($CQ224+IF(Smile=TRUE,VLOOKUP(MAX(-5,$H224-N224),Volsmile,2),0)),$CT224,$CU224,($A224-DateToday)+15,ABS(Option-2),0)-W224)),0),0))</f>
        <v xml:space="preserve"> </v>
      </c>
      <c r="AG224" s="351" t="str">
        <f>IF($A224="N/A"," ",IF(OR(Dayrun=1,Dayrun=5,Dayrun=8,Dayrun=11),MAX(0,(_xll.xSPRDOPT(O224,($E224-'Pricing Inputs'!$X259*$D224),$CV224,0,($CQ224+IF(Smile=TRUE,VLOOKUP(MAX(-5,$H224-O224),Volsmile,2),0)),$CT224,$CU224,($A224-DateToday)+15,ABS(Option-2),0)-X224)),0))</f>
        <v xml:space="preserve"> </v>
      </c>
      <c r="AH224" s="351" t="str">
        <f>IF($A224="N/A"," ",IF(OR(Dayrun=1,Dayrun=8,Dayrun=11),MAX(0,(_xll.xSPRDOPT(P224,($E224-'Pricing Inputs'!$X259*$D224),$CV224,0,($CQ224+IF(Smile=TRUE,VLOOKUP(MAX(-5,$H224-P224),Volsmile,2),0)),$CT224,$CU224,($A224-DateToday)+15,ABS(Option-2),0)-Y224)),0))</f>
        <v xml:space="preserve"> </v>
      </c>
      <c r="AI224" s="351" t="str">
        <f>IF($A224="N/A"," ",IF(OR(Dayrun&lt;=2,Dayrun&gt;=11),IF(OffPeakEx=TRUE,MAX(0,(_xll.xSPRDOPT(Q224,($E224-'Pricing Inputs'!$X259*$D224),$CV224,0,($CQ224+IF(Smile=TRUE,VLOOKUP(MAX(-5,$H224-Q224),Volsmile,2),0)),$CT224,$CU224,($A224-DateToday)+15,ABS(Option-2),0)-Z224)),0),0))</f>
        <v xml:space="preserve"> </v>
      </c>
      <c r="AJ224" s="355" t="str">
        <f t="shared" si="329"/>
        <v xml:space="preserve"> </v>
      </c>
      <c r="AK224" s="356" t="str">
        <f t="shared" si="330"/>
        <v xml:space="preserve"> </v>
      </c>
      <c r="AL224" s="356" t="str">
        <f t="shared" si="331"/>
        <v xml:space="preserve"> </v>
      </c>
      <c r="AM224" s="356" t="str">
        <f t="shared" si="332"/>
        <v xml:space="preserve"> </v>
      </c>
      <c r="AN224" s="356" t="str">
        <f t="shared" si="333"/>
        <v xml:space="preserve"> </v>
      </c>
      <c r="AO224" s="356" t="str">
        <f t="shared" si="334"/>
        <v xml:space="preserve"> </v>
      </c>
      <c r="AP224" s="356" t="str">
        <f t="shared" si="335"/>
        <v xml:space="preserve"> </v>
      </c>
      <c r="AQ224" s="356" t="str">
        <f t="shared" si="336"/>
        <v xml:space="preserve"> </v>
      </c>
      <c r="AR224" s="357" t="str">
        <f t="shared" si="337"/>
        <v xml:space="preserve"> </v>
      </c>
      <c r="AS224" s="364" t="str">
        <f t="shared" si="338"/>
        <v xml:space="preserve"> </v>
      </c>
      <c r="AT224" s="364" t="str">
        <f t="shared" si="339"/>
        <v xml:space="preserve"> </v>
      </c>
      <c r="AU224" s="364" t="str">
        <f t="shared" si="340"/>
        <v xml:space="preserve"> </v>
      </c>
      <c r="AV224" s="364" t="str">
        <f t="shared" si="341"/>
        <v xml:space="preserve"> </v>
      </c>
      <c r="AW224" s="364" t="str">
        <f t="shared" si="342"/>
        <v xml:space="preserve"> </v>
      </c>
      <c r="AX224" s="364" t="str">
        <f t="shared" si="343"/>
        <v xml:space="preserve"> </v>
      </c>
      <c r="AY224" s="364" t="str">
        <f t="shared" si="344"/>
        <v xml:space="preserve"> </v>
      </c>
      <c r="AZ224" s="364" t="str">
        <f t="shared" si="345"/>
        <v xml:space="preserve"> </v>
      </c>
      <c r="BA224" s="365" t="str">
        <f t="shared" si="346"/>
        <v xml:space="preserve"> </v>
      </c>
      <c r="BB224" s="461" t="str">
        <f>IF($A224="N/A"," ",IF(Dayrun&gt;=3,(MAX(0,(_xll.xSPRDOPT(I224,($E224-'Pricing Inputs'!$X259*$D224),$CV224,0,($CN224+IF(Smile=TRUE,VLOOKUP(MAX(-5,$H224-I224),Volsmile,2),0)),$CT224,$CU224,($A224-DateToday)+15,ABS(Option-2),1)*DE224*8))),0))</f>
        <v xml:space="preserve"> </v>
      </c>
      <c r="BC224" s="460" t="str">
        <f>IF($A224="N/A"," ",IF(Dayrun&gt;=6,MAX(0,(_xll.xSPRDOPT(J224,($E224-'Pricing Inputs'!$X259*$D224),$CV224,0,($CN224+IF(Smile=TRUE,VLOOKUP(MAX(-5,$H224-J224),Volsmile,2),0)),$CT224,$CU224,($A224-DateToday)+15,ABS(Option-2),1)*DE224*8)),0))</f>
        <v xml:space="preserve"> </v>
      </c>
      <c r="BD224" s="460" t="str">
        <f>IF($A224="N/A"," ",IF(OR(Dayrun&lt;=2,Dayrun&gt;=9),IF(OffPeakEx=TRUE,MAX(0,(_xll.xSPRDOPT(K224,($E224-'Pricing Inputs'!$X259*$D224),$CV224,0,($CQ224+IF(Smile=TRUE,VLOOKUP(MAX(-5,$H224-K224),Volsmile,2),0)),$CT224,$CU224,($A224-DateToday)+15,ABS(Option-2),1)*DE224*8)),0),0))</f>
        <v xml:space="preserve"> </v>
      </c>
      <c r="BE224" s="460" t="str">
        <f>IF($A224="N/A"," ",IF(OR(Dayrun=1,Dayrun=4,Dayrun=5,Dayrun=7,Dayrun=8,Dayrun=10,Dayrun=11),MAX(0,(_xll.xSPRDOPT(L224,($E224-'Pricing Inputs'!$X259*$D224),$CV224,0,($CQ224+IF(Smile=TRUE,VLOOKUP(MAX(-5,$H224-L224),Volsmile,2),0)),$CT224,$CU224,($A224-DateToday)+15,ABS(Option-2),1)*DF224*8)),0))</f>
        <v xml:space="preserve"> </v>
      </c>
      <c r="BF224" s="460" t="str">
        <f>IF($A224="N/A"," ",IF(OR(Dayrun=1,Dayrun=7,Dayrun=8,Dayrun=10,Dayrun=11),MAX(0,(_xll.xSPRDOPT(M224,($E224-'Pricing Inputs'!$X259*$D224),$CV224,0,($CQ224+IF(Smile=TRUE,VLOOKUP(MAX(-5,$H224-M224),Volsmile,2),0)),$CT224,$CU224,($A224-DateToday)+15,ABS(Option-2),1)*DF224*8)),0))</f>
        <v xml:space="preserve"> </v>
      </c>
      <c r="BG224" s="460" t="str">
        <f>IF($A224="N/A"," ",IF(OR(Dayrun&lt;=2,Dayrun&gt;=10),IF(OffPeakEx=TRUE,MAX(0,(_xll.xSPRDOPT(N224,($E224-'Pricing Inputs'!$X259*$D224),$CV224,0,($CQ224+IF(Smile=TRUE,VLOOKUP(MAX(-5,$H224-N224),Volsmile,2),0)),$CT224,$CU224,($A224-DateToday)+15,ABS(Option-2),1)*DF224*8)),0),0))</f>
        <v xml:space="preserve"> </v>
      </c>
      <c r="BH224" s="460" t="str">
        <f>IF($A224="N/A"," ",IF(OR(Dayrun=1,Dayrun=5,Dayrun=8,Dayrun=11),MAX(0,(_xll.xSPRDOPT(O224,($E224-'Pricing Inputs'!$X259*$D224),$CV224,0,($CQ224+IF(Smile=TRUE,VLOOKUP(MAX(-5,$H224-O224),Volsmile,2),0)),$CT224,$CU224,($A224-DateToday)+15,ABS(Option-2),1)*DG224*8)),0))</f>
        <v xml:space="preserve"> </v>
      </c>
      <c r="BI224" s="460" t="str">
        <f>IF($A224="N/A"," ",IF(OR(Dayrun=1,Dayrun=8,Dayrun=11),MAX(0,(_xll.xSPRDOPT(P224,($E224-'Pricing Inputs'!$X259*$D224),$CV224,0,($CQ224+IF(Smile=TRUE,VLOOKUP(MAX(-5,$H224-P224),Volsmile,2),0)),$CT224,$CU224,($A224-DateToday)+15,ABS(Option-2),1)*DG224*8)),0))</f>
        <v xml:space="preserve"> </v>
      </c>
      <c r="BJ224" s="462" t="str">
        <f>IF($A224="N/A"," ",IF(OR(Dayrun&lt;=2,Dayrun&gt;=11),IF(OffPeakEx=TRUE,MAX(0,(_xll.xSPRDOPT(Q224,($E224-'Pricing Inputs'!$X259*$D224),$CV224,0,($CQ224+IF(Smile=TRUE,VLOOKUP(MAX(-5,$H224-Q224),Volsmile,2),0)),$CT224,$CU224,($A224-DateToday)+15,ABS(Option-2),1)*DG224*8)),0),0))</f>
        <v xml:space="preserve"> </v>
      </c>
      <c r="BK224" s="358" t="str">
        <f t="shared" si="273"/>
        <v xml:space="preserve"> </v>
      </c>
      <c r="BL224" s="359" t="str">
        <f t="shared" si="274"/>
        <v xml:space="preserve"> </v>
      </c>
      <c r="BM224" s="359" t="str">
        <f t="shared" si="275"/>
        <v xml:space="preserve"> </v>
      </c>
      <c r="BN224" s="359" t="str">
        <f t="shared" si="276"/>
        <v xml:space="preserve"> </v>
      </c>
      <c r="BO224" s="359" t="str">
        <f t="shared" si="277"/>
        <v xml:space="preserve"> </v>
      </c>
      <c r="BP224" s="359" t="str">
        <f t="shared" si="278"/>
        <v xml:space="preserve"> </v>
      </c>
      <c r="BQ224" s="359" t="str">
        <f t="shared" si="279"/>
        <v xml:space="preserve"> </v>
      </c>
      <c r="BR224" s="359" t="str">
        <f t="shared" si="280"/>
        <v xml:space="preserve"> </v>
      </c>
      <c r="BS224" s="360" t="str">
        <f t="shared" si="281"/>
        <v xml:space="preserve"> </v>
      </c>
      <c r="BT224" s="361" t="str">
        <f t="shared" si="282"/>
        <v xml:space="preserve"> </v>
      </c>
      <c r="BU224" s="362" t="str">
        <f t="shared" si="283"/>
        <v xml:space="preserve"> </v>
      </c>
      <c r="BV224" s="362" t="str">
        <f t="shared" si="284"/>
        <v xml:space="preserve"> </v>
      </c>
      <c r="BW224" s="362" t="str">
        <f t="shared" si="285"/>
        <v xml:space="preserve"> </v>
      </c>
      <c r="BX224" s="362" t="str">
        <f t="shared" si="286"/>
        <v xml:space="preserve"> </v>
      </c>
      <c r="BY224" s="362" t="str">
        <f t="shared" si="287"/>
        <v xml:space="preserve"> </v>
      </c>
      <c r="BZ224" s="362" t="str">
        <f t="shared" si="288"/>
        <v xml:space="preserve"> </v>
      </c>
      <c r="CA224" s="362" t="str">
        <f t="shared" si="289"/>
        <v xml:space="preserve"> </v>
      </c>
      <c r="CB224" s="363" t="str">
        <f t="shared" si="290"/>
        <v xml:space="preserve"> </v>
      </c>
      <c r="CC224" s="366" t="str">
        <f t="shared" si="291"/>
        <v xml:space="preserve"> </v>
      </c>
      <c r="CD224" s="367" t="str">
        <f t="shared" si="292"/>
        <v xml:space="preserve"> </v>
      </c>
      <c r="CE224" s="367" t="str">
        <f t="shared" si="293"/>
        <v xml:space="preserve"> </v>
      </c>
      <c r="CF224" s="367" t="str">
        <f t="shared" si="294"/>
        <v xml:space="preserve"> </v>
      </c>
      <c r="CG224" s="367" t="str">
        <f t="shared" si="295"/>
        <v xml:space="preserve"> </v>
      </c>
      <c r="CH224" s="367" t="str">
        <f t="shared" si="296"/>
        <v xml:space="preserve"> </v>
      </c>
      <c r="CI224" s="367" t="str">
        <f t="shared" si="297"/>
        <v xml:space="preserve"> </v>
      </c>
      <c r="CJ224" s="367" t="str">
        <f t="shared" si="298"/>
        <v xml:space="preserve"> </v>
      </c>
      <c r="CK224" s="368" t="str">
        <f t="shared" si="299"/>
        <v xml:space="preserve"> </v>
      </c>
      <c r="CL224" s="369" t="str">
        <f t="shared" si="300"/>
        <v xml:space="preserve"> </v>
      </c>
      <c r="CM224" s="370" t="str">
        <f t="shared" si="347"/>
        <v xml:space="preserve"> </v>
      </c>
      <c r="CN224" s="370" t="str">
        <f t="shared" si="348"/>
        <v xml:space="preserve"> </v>
      </c>
      <c r="CO224" s="370" t="str">
        <f t="shared" si="349"/>
        <v xml:space="preserve"> </v>
      </c>
      <c r="CP224" s="370" t="str">
        <f t="shared" si="350"/>
        <v xml:space="preserve"> </v>
      </c>
      <c r="CQ224" s="370" t="str">
        <f t="shared" si="351"/>
        <v xml:space="preserve"> </v>
      </c>
      <c r="CR224" s="370" t="str">
        <f t="shared" si="301"/>
        <v xml:space="preserve"> </v>
      </c>
      <c r="CS224" s="370" t="str">
        <f t="shared" si="302"/>
        <v xml:space="preserve"> </v>
      </c>
      <c r="CT224" s="370" t="str">
        <f t="shared" si="303"/>
        <v xml:space="preserve"> </v>
      </c>
      <c r="CU224" s="370" t="str">
        <f>IF($A224="N/A"," ",IF('Pricing Inputs'!$AR$23=TRUE,Inputs!$S$22,VLOOKUP($A224,CorrelationTable,2,FALSE)))</f>
        <v xml:space="preserve"> </v>
      </c>
      <c r="CV224" s="371" t="str">
        <f>IF($A224="N/A"," ",F224+G224+(D224*('Pricing Inputs'!X259)))</f>
        <v xml:space="preserve"> </v>
      </c>
      <c r="CW224" s="372" t="str">
        <f>IF($A224="N/A"," ",IF(PV=1,0,'Pricing Inputs'!Y259))</f>
        <v xml:space="preserve"> </v>
      </c>
      <c r="CX224" s="373" t="str">
        <f t="shared" si="304"/>
        <v xml:space="preserve"> </v>
      </c>
      <c r="CY224" s="417" t="str">
        <f>IF($A224="N/A"," ",(IF(MONTH(A224)&gt;=4,IF(MONTH(A224)&lt;=10,Inputs!$S$26,Inputs!$S$27),Inputs!$S$27))*$CX224)</f>
        <v xml:space="preserve"> </v>
      </c>
      <c r="CZ224" s="374" t="str">
        <f t="shared" si="352"/>
        <v xml:space="preserve"> </v>
      </c>
      <c r="DA224" s="446" t="str">
        <f t="shared" si="353"/>
        <v xml:space="preserve"> </v>
      </c>
      <c r="DB224" s="375" t="str">
        <f t="shared" si="354"/>
        <v xml:space="preserve"> </v>
      </c>
      <c r="DC224" s="375" t="str">
        <f t="shared" si="355"/>
        <v xml:space="preserve"> </v>
      </c>
      <c r="DD224" s="376" t="str">
        <f t="shared" si="356"/>
        <v xml:space="preserve"> </v>
      </c>
      <c r="DE224" s="377" t="str">
        <f t="shared" si="357"/>
        <v xml:space="preserve"> </v>
      </c>
      <c r="DF224" s="378" t="str">
        <f t="shared" si="358"/>
        <v xml:space="preserve"> </v>
      </c>
      <c r="DG224" s="379" t="str">
        <f t="shared" si="359"/>
        <v xml:space="preserve"> </v>
      </c>
      <c r="DH224" s="380" t="str">
        <f>IF($A224="N/A"," ",IF(Option=1,$D224*Inputs!$S$15*SUM(AS224:BA224),0))</f>
        <v xml:space="preserve"> </v>
      </c>
      <c r="DI224" s="381" t="str">
        <f>IF($A224="N/A"," ",IF(Option=1,$D224*Inputs!$S$16*SUM(AS224:BA224),0))</f>
        <v xml:space="preserve"> </v>
      </c>
      <c r="DJ224" s="463" t="str">
        <f t="shared" si="360"/>
        <v xml:space="preserve"> </v>
      </c>
      <c r="DK224" s="463" t="str">
        <f t="shared" si="361"/>
        <v xml:space="preserve"> </v>
      </c>
      <c r="DL224" s="463" t="str">
        <f t="shared" si="362"/>
        <v xml:space="preserve"> </v>
      </c>
      <c r="DM224" s="463" t="str">
        <f t="shared" si="363"/>
        <v xml:space="preserve"> </v>
      </c>
    </row>
    <row r="225" spans="1:117" x14ac:dyDescent="0.2">
      <c r="A225" s="343" t="str">
        <f>IF(A224="N/A","N/A",IF(EDATE(A224,1)&gt;Inputs!$S$5,"N/A",EDATE(A224,1)))</f>
        <v>N/A</v>
      </c>
      <c r="B225" s="344" t="str">
        <f t="shared" si="305"/>
        <v xml:space="preserve"> </v>
      </c>
      <c r="C225" s="345" t="str">
        <f t="shared" si="306"/>
        <v xml:space="preserve"> </v>
      </c>
      <c r="D225" s="346" t="str">
        <f t="shared" si="307"/>
        <v xml:space="preserve"> </v>
      </c>
      <c r="E225" s="347" t="str">
        <f t="shared" si="308"/>
        <v xml:space="preserve"> </v>
      </c>
      <c r="F225" s="348" t="str">
        <f t="shared" si="309"/>
        <v xml:space="preserve"> </v>
      </c>
      <c r="G225" s="348" t="str">
        <f>IF(A225="N/A"," ",Perstart/VLOOKUP(Dayrun,'Pricing Inputs'!$AQ$4:$AS$14,3)/(CY225/CX225))</f>
        <v xml:space="preserve"> </v>
      </c>
      <c r="H225" s="349" t="str">
        <f t="shared" si="310"/>
        <v xml:space="preserve"> </v>
      </c>
      <c r="I225" s="350" t="str">
        <f t="shared" si="311"/>
        <v xml:space="preserve"> </v>
      </c>
      <c r="J225" s="351" t="str">
        <f t="shared" si="312"/>
        <v xml:space="preserve"> </v>
      </c>
      <c r="K225" s="351" t="str">
        <f t="shared" si="313"/>
        <v xml:space="preserve"> </v>
      </c>
      <c r="L225" s="351" t="str">
        <f t="shared" si="314"/>
        <v xml:space="preserve"> </v>
      </c>
      <c r="M225" s="351" t="str">
        <f t="shared" si="315"/>
        <v xml:space="preserve"> </v>
      </c>
      <c r="N225" s="351" t="str">
        <f t="shared" si="316"/>
        <v xml:space="preserve"> </v>
      </c>
      <c r="O225" s="351" t="str">
        <f t="shared" si="317"/>
        <v xml:space="preserve"> </v>
      </c>
      <c r="P225" s="351" t="str">
        <f t="shared" si="318"/>
        <v xml:space="preserve"> </v>
      </c>
      <c r="Q225" s="352" t="str">
        <f t="shared" si="319"/>
        <v xml:space="preserve"> </v>
      </c>
      <c r="R225" s="353" t="str">
        <f t="shared" si="320"/>
        <v xml:space="preserve"> </v>
      </c>
      <c r="S225" s="347" t="str">
        <f t="shared" si="321"/>
        <v xml:space="preserve"> </v>
      </c>
      <c r="T225" s="347" t="str">
        <f t="shared" si="322"/>
        <v xml:space="preserve"> </v>
      </c>
      <c r="U225" s="347" t="str">
        <f t="shared" si="323"/>
        <v xml:space="preserve"> </v>
      </c>
      <c r="V225" s="347" t="str">
        <f t="shared" si="324"/>
        <v xml:space="preserve"> </v>
      </c>
      <c r="W225" s="347" t="str">
        <f t="shared" si="325"/>
        <v xml:space="preserve"> </v>
      </c>
      <c r="X225" s="347" t="str">
        <f t="shared" si="326"/>
        <v xml:space="preserve"> </v>
      </c>
      <c r="Y225" s="347" t="str">
        <f t="shared" si="327"/>
        <v xml:space="preserve"> </v>
      </c>
      <c r="Z225" s="354" t="str">
        <f t="shared" si="328"/>
        <v xml:space="preserve"> </v>
      </c>
      <c r="AA225" s="350" t="str">
        <f>IF($A225="N/A"," ",IF(Dayrun&gt;=3,(MAX(0,(_xll.xSPRDOPT(I225,($E225-'Pricing Inputs'!$X260*$D225),$CV225,0,($CN225+IF(Smile=TRUE,VLOOKUP(MAX(-5,$H225-I225),Volsmile,2),0)),$CT225,$CU225,($A225-DateToday)+15,ABS(Option-2),0)-R225))),0))</f>
        <v xml:space="preserve"> </v>
      </c>
      <c r="AB225" s="351" t="str">
        <f>IF($A225="N/A"," ",IF(Dayrun&gt;=6,MAX(0,(_xll.xSPRDOPT(J225,($E225-'Pricing Inputs'!$X260*$D225),$CV225,0,($CN225+IF(Smile=TRUE,VLOOKUP(MAX(-5,$H225-J225),Volsmile,2),0)),$CT225,$CU225,($A225-DateToday)+15,ABS(Option-2),0)-S225)),0))</f>
        <v xml:space="preserve"> </v>
      </c>
      <c r="AC225" s="351" t="str">
        <f>IF($A225="N/A"," ",IF(OR(Dayrun&lt;=2,Dayrun&gt;=9),IF(OffPeakEx=TRUE,MAX(0,(_xll.xSPRDOPT(K225,($E225-'Pricing Inputs'!$X260*$D225),$CV225,0,($CQ225+IF(Smile=TRUE,VLOOKUP(MAX(-5,$H225-K225),Volsmile,2),0)),$CT225,$CU225,($A225-DateToday)+15,ABS(Option-2),0)-T225)),0),0))</f>
        <v xml:space="preserve"> </v>
      </c>
      <c r="AD225" s="351" t="str">
        <f>IF($A225="N/A"," ",IF(OR(Dayrun=1,Dayrun=4,Dayrun=5,Dayrun=7,Dayrun=8,Dayrun=10,Dayrun=11),MAX(0,(_xll.xSPRDOPT(L225,($E225-'Pricing Inputs'!$X260*$D225),$CV225,0,($CQ225+IF(Smile=TRUE,VLOOKUP(MAX(-5,$H225-L225),Volsmile,2),0)),$CT225,$CU225,($A225-DateToday)+15,ABS(Option-2),0)-U225)),0))</f>
        <v xml:space="preserve"> </v>
      </c>
      <c r="AE225" s="351" t="str">
        <f>IF($A225="N/A"," ",IF(OR(Dayrun=1,Dayrun=7,Dayrun=8,Dayrun=10,Dayrun=11),MAX(0,(_xll.xSPRDOPT(M225,($E225-'Pricing Inputs'!$X260*$D225),$CV225,0,($CQ225+IF(Smile=TRUE,VLOOKUP(MAX(-5,$H225-M225),Volsmile,2),0)),$CT225,$CU225,($A225-DateToday)+15,ABS(Option-2),0)-V225)),0))</f>
        <v xml:space="preserve"> </v>
      </c>
      <c r="AF225" s="351" t="str">
        <f>IF($A225="N/A"," ",IF(OR(Dayrun&lt;=2,Dayrun&gt;=10),IF(OffPeakEx=TRUE,MAX(0,(_xll.xSPRDOPT(N225,($E225-'Pricing Inputs'!$X260*$D225),$CV225,0,($CQ225+IF(Smile=TRUE,VLOOKUP(MAX(-5,$H225-N225),Volsmile,2),0)),$CT225,$CU225,($A225-DateToday)+15,ABS(Option-2),0)-W225)),0),0))</f>
        <v xml:space="preserve"> </v>
      </c>
      <c r="AG225" s="351" t="str">
        <f>IF($A225="N/A"," ",IF(OR(Dayrun=1,Dayrun=5,Dayrun=8,Dayrun=11),MAX(0,(_xll.xSPRDOPT(O225,($E225-'Pricing Inputs'!$X260*$D225),$CV225,0,($CQ225+IF(Smile=TRUE,VLOOKUP(MAX(-5,$H225-O225),Volsmile,2),0)),$CT225,$CU225,($A225-DateToday)+15,ABS(Option-2),0)-X225)),0))</f>
        <v xml:space="preserve"> </v>
      </c>
      <c r="AH225" s="351" t="str">
        <f>IF($A225="N/A"," ",IF(OR(Dayrun=1,Dayrun=8,Dayrun=11),MAX(0,(_xll.xSPRDOPT(P225,($E225-'Pricing Inputs'!$X260*$D225),$CV225,0,($CQ225+IF(Smile=TRUE,VLOOKUP(MAX(-5,$H225-P225),Volsmile,2),0)),$CT225,$CU225,($A225-DateToday)+15,ABS(Option-2),0)-Y225)),0))</f>
        <v xml:space="preserve"> </v>
      </c>
      <c r="AI225" s="351" t="str">
        <f>IF($A225="N/A"," ",IF(OR(Dayrun&lt;=2,Dayrun&gt;=11),IF(OffPeakEx=TRUE,MAX(0,(_xll.xSPRDOPT(Q225,($E225-'Pricing Inputs'!$X260*$D225),$CV225,0,($CQ225+IF(Smile=TRUE,VLOOKUP(MAX(-5,$H225-Q225),Volsmile,2),0)),$CT225,$CU225,($A225-DateToday)+15,ABS(Option-2),0)-Z225)),0),0))</f>
        <v xml:space="preserve"> </v>
      </c>
      <c r="AJ225" s="355" t="str">
        <f t="shared" si="329"/>
        <v xml:space="preserve"> </v>
      </c>
      <c r="AK225" s="356" t="str">
        <f t="shared" si="330"/>
        <v xml:space="preserve"> </v>
      </c>
      <c r="AL225" s="356" t="str">
        <f t="shared" si="331"/>
        <v xml:space="preserve"> </v>
      </c>
      <c r="AM225" s="356" t="str">
        <f t="shared" si="332"/>
        <v xml:space="preserve"> </v>
      </c>
      <c r="AN225" s="356" t="str">
        <f t="shared" si="333"/>
        <v xml:space="preserve"> </v>
      </c>
      <c r="AO225" s="356" t="str">
        <f t="shared" si="334"/>
        <v xml:space="preserve"> </v>
      </c>
      <c r="AP225" s="356" t="str">
        <f t="shared" si="335"/>
        <v xml:space="preserve"> </v>
      </c>
      <c r="AQ225" s="356" t="str">
        <f t="shared" si="336"/>
        <v xml:space="preserve"> </v>
      </c>
      <c r="AR225" s="357" t="str">
        <f t="shared" si="337"/>
        <v xml:space="preserve"> </v>
      </c>
      <c r="AS225" s="364" t="str">
        <f t="shared" si="338"/>
        <v xml:space="preserve"> </v>
      </c>
      <c r="AT225" s="364" t="str">
        <f t="shared" si="339"/>
        <v xml:space="preserve"> </v>
      </c>
      <c r="AU225" s="364" t="str">
        <f t="shared" si="340"/>
        <v xml:space="preserve"> </v>
      </c>
      <c r="AV225" s="364" t="str">
        <f t="shared" si="341"/>
        <v xml:space="preserve"> </v>
      </c>
      <c r="AW225" s="364" t="str">
        <f t="shared" si="342"/>
        <v xml:space="preserve"> </v>
      </c>
      <c r="AX225" s="364" t="str">
        <f t="shared" si="343"/>
        <v xml:space="preserve"> </v>
      </c>
      <c r="AY225" s="364" t="str">
        <f t="shared" si="344"/>
        <v xml:space="preserve"> </v>
      </c>
      <c r="AZ225" s="364" t="str">
        <f t="shared" si="345"/>
        <v xml:space="preserve"> </v>
      </c>
      <c r="BA225" s="365" t="str">
        <f t="shared" si="346"/>
        <v xml:space="preserve"> </v>
      </c>
      <c r="BB225" s="461" t="str">
        <f>IF($A225="N/A"," ",IF(Dayrun&gt;=3,(MAX(0,(_xll.xSPRDOPT(I225,($E225-'Pricing Inputs'!$X260*$D225),$CV225,0,($CN225+IF(Smile=TRUE,VLOOKUP(MAX(-5,$H225-I225),Volsmile,2),0)),$CT225,$CU225,($A225-DateToday)+15,ABS(Option-2),1)*DE225*8))),0))</f>
        <v xml:space="preserve"> </v>
      </c>
      <c r="BC225" s="460" t="str">
        <f>IF($A225="N/A"," ",IF(Dayrun&gt;=6,MAX(0,(_xll.xSPRDOPT(J225,($E225-'Pricing Inputs'!$X260*$D225),$CV225,0,($CN225+IF(Smile=TRUE,VLOOKUP(MAX(-5,$H225-J225),Volsmile,2),0)),$CT225,$CU225,($A225-DateToday)+15,ABS(Option-2),1)*DE225*8)),0))</f>
        <v xml:space="preserve"> </v>
      </c>
      <c r="BD225" s="460" t="str">
        <f>IF($A225="N/A"," ",IF(OR(Dayrun&lt;=2,Dayrun&gt;=9),IF(OffPeakEx=TRUE,MAX(0,(_xll.xSPRDOPT(K225,($E225-'Pricing Inputs'!$X260*$D225),$CV225,0,($CQ225+IF(Smile=TRUE,VLOOKUP(MAX(-5,$H225-K225),Volsmile,2),0)),$CT225,$CU225,($A225-DateToday)+15,ABS(Option-2),1)*DE225*8)),0),0))</f>
        <v xml:space="preserve"> </v>
      </c>
      <c r="BE225" s="460" t="str">
        <f>IF($A225="N/A"," ",IF(OR(Dayrun=1,Dayrun=4,Dayrun=5,Dayrun=7,Dayrun=8,Dayrun=10,Dayrun=11),MAX(0,(_xll.xSPRDOPT(L225,($E225-'Pricing Inputs'!$X260*$D225),$CV225,0,($CQ225+IF(Smile=TRUE,VLOOKUP(MAX(-5,$H225-L225),Volsmile,2),0)),$CT225,$CU225,($A225-DateToday)+15,ABS(Option-2),1)*DF225*8)),0))</f>
        <v xml:space="preserve"> </v>
      </c>
      <c r="BF225" s="460" t="str">
        <f>IF($A225="N/A"," ",IF(OR(Dayrun=1,Dayrun=7,Dayrun=8,Dayrun=10,Dayrun=11),MAX(0,(_xll.xSPRDOPT(M225,($E225-'Pricing Inputs'!$X260*$D225),$CV225,0,($CQ225+IF(Smile=TRUE,VLOOKUP(MAX(-5,$H225-M225),Volsmile,2),0)),$CT225,$CU225,($A225-DateToday)+15,ABS(Option-2),1)*DF225*8)),0))</f>
        <v xml:space="preserve"> </v>
      </c>
      <c r="BG225" s="460" t="str">
        <f>IF($A225="N/A"," ",IF(OR(Dayrun&lt;=2,Dayrun&gt;=10),IF(OffPeakEx=TRUE,MAX(0,(_xll.xSPRDOPT(N225,($E225-'Pricing Inputs'!$X260*$D225),$CV225,0,($CQ225+IF(Smile=TRUE,VLOOKUP(MAX(-5,$H225-N225),Volsmile,2),0)),$CT225,$CU225,($A225-DateToday)+15,ABS(Option-2),1)*DF225*8)),0),0))</f>
        <v xml:space="preserve"> </v>
      </c>
      <c r="BH225" s="460" t="str">
        <f>IF($A225="N/A"," ",IF(OR(Dayrun=1,Dayrun=5,Dayrun=8,Dayrun=11),MAX(0,(_xll.xSPRDOPT(O225,($E225-'Pricing Inputs'!$X260*$D225),$CV225,0,($CQ225+IF(Smile=TRUE,VLOOKUP(MAX(-5,$H225-O225),Volsmile,2),0)),$CT225,$CU225,($A225-DateToday)+15,ABS(Option-2),1)*DG225*8)),0))</f>
        <v xml:space="preserve"> </v>
      </c>
      <c r="BI225" s="460" t="str">
        <f>IF($A225="N/A"," ",IF(OR(Dayrun=1,Dayrun=8,Dayrun=11),MAX(0,(_xll.xSPRDOPT(P225,($E225-'Pricing Inputs'!$X260*$D225),$CV225,0,($CQ225+IF(Smile=TRUE,VLOOKUP(MAX(-5,$H225-P225),Volsmile,2),0)),$CT225,$CU225,($A225-DateToday)+15,ABS(Option-2),1)*DG225*8)),0))</f>
        <v xml:space="preserve"> </v>
      </c>
      <c r="BJ225" s="462" t="str">
        <f>IF($A225="N/A"," ",IF(OR(Dayrun&lt;=2,Dayrun&gt;=11),IF(OffPeakEx=TRUE,MAX(0,(_xll.xSPRDOPT(Q225,($E225-'Pricing Inputs'!$X260*$D225),$CV225,0,($CQ225+IF(Smile=TRUE,VLOOKUP(MAX(-5,$H225-Q225),Volsmile,2),0)),$CT225,$CU225,($A225-DateToday)+15,ABS(Option-2),1)*DG225*8)),0),0))</f>
        <v xml:space="preserve"> </v>
      </c>
      <c r="BK225" s="358" t="str">
        <f t="shared" si="273"/>
        <v xml:space="preserve"> </v>
      </c>
      <c r="BL225" s="359" t="str">
        <f t="shared" si="274"/>
        <v xml:space="preserve"> </v>
      </c>
      <c r="BM225" s="359" t="str">
        <f t="shared" si="275"/>
        <v xml:space="preserve"> </v>
      </c>
      <c r="BN225" s="359" t="str">
        <f t="shared" si="276"/>
        <v xml:space="preserve"> </v>
      </c>
      <c r="BO225" s="359" t="str">
        <f t="shared" si="277"/>
        <v xml:space="preserve"> </v>
      </c>
      <c r="BP225" s="359" t="str">
        <f t="shared" si="278"/>
        <v xml:space="preserve"> </v>
      </c>
      <c r="BQ225" s="359" t="str">
        <f t="shared" si="279"/>
        <v xml:space="preserve"> </v>
      </c>
      <c r="BR225" s="359" t="str">
        <f t="shared" si="280"/>
        <v xml:space="preserve"> </v>
      </c>
      <c r="BS225" s="360" t="str">
        <f t="shared" si="281"/>
        <v xml:space="preserve"> </v>
      </c>
      <c r="BT225" s="361" t="str">
        <f t="shared" si="282"/>
        <v xml:space="preserve"> </v>
      </c>
      <c r="BU225" s="362" t="str">
        <f t="shared" si="283"/>
        <v xml:space="preserve"> </v>
      </c>
      <c r="BV225" s="362" t="str">
        <f t="shared" si="284"/>
        <v xml:space="preserve"> </v>
      </c>
      <c r="BW225" s="362" t="str">
        <f t="shared" si="285"/>
        <v xml:space="preserve"> </v>
      </c>
      <c r="BX225" s="362" t="str">
        <f t="shared" si="286"/>
        <v xml:space="preserve"> </v>
      </c>
      <c r="BY225" s="362" t="str">
        <f t="shared" si="287"/>
        <v xml:space="preserve"> </v>
      </c>
      <c r="BZ225" s="362" t="str">
        <f t="shared" si="288"/>
        <v xml:space="preserve"> </v>
      </c>
      <c r="CA225" s="362" t="str">
        <f t="shared" si="289"/>
        <v xml:space="preserve"> </v>
      </c>
      <c r="CB225" s="363" t="str">
        <f t="shared" si="290"/>
        <v xml:space="preserve"> </v>
      </c>
      <c r="CC225" s="366" t="str">
        <f t="shared" si="291"/>
        <v xml:space="preserve"> </v>
      </c>
      <c r="CD225" s="367" t="str">
        <f t="shared" si="292"/>
        <v xml:space="preserve"> </v>
      </c>
      <c r="CE225" s="367" t="str">
        <f t="shared" si="293"/>
        <v xml:space="preserve"> </v>
      </c>
      <c r="CF225" s="367" t="str">
        <f t="shared" si="294"/>
        <v xml:space="preserve"> </v>
      </c>
      <c r="CG225" s="367" t="str">
        <f t="shared" si="295"/>
        <v xml:space="preserve"> </v>
      </c>
      <c r="CH225" s="367" t="str">
        <f t="shared" si="296"/>
        <v xml:space="preserve"> </v>
      </c>
      <c r="CI225" s="367" t="str">
        <f t="shared" si="297"/>
        <v xml:space="preserve"> </v>
      </c>
      <c r="CJ225" s="367" t="str">
        <f t="shared" si="298"/>
        <v xml:space="preserve"> </v>
      </c>
      <c r="CK225" s="368" t="str">
        <f t="shared" si="299"/>
        <v xml:space="preserve"> </v>
      </c>
      <c r="CL225" s="369" t="str">
        <f t="shared" si="300"/>
        <v xml:space="preserve"> </v>
      </c>
      <c r="CM225" s="370" t="str">
        <f t="shared" si="347"/>
        <v xml:space="preserve"> </v>
      </c>
      <c r="CN225" s="370" t="str">
        <f t="shared" si="348"/>
        <v xml:space="preserve"> </v>
      </c>
      <c r="CO225" s="370" t="str">
        <f t="shared" si="349"/>
        <v xml:space="preserve"> </v>
      </c>
      <c r="CP225" s="370" t="str">
        <f t="shared" si="350"/>
        <v xml:space="preserve"> </v>
      </c>
      <c r="CQ225" s="370" t="str">
        <f t="shared" si="351"/>
        <v xml:space="preserve"> </v>
      </c>
      <c r="CR225" s="370" t="str">
        <f t="shared" si="301"/>
        <v xml:space="preserve"> </v>
      </c>
      <c r="CS225" s="370" t="str">
        <f t="shared" si="302"/>
        <v xml:space="preserve"> </v>
      </c>
      <c r="CT225" s="370" t="str">
        <f t="shared" si="303"/>
        <v xml:space="preserve"> </v>
      </c>
      <c r="CU225" s="370" t="str">
        <f>IF($A225="N/A"," ",IF('Pricing Inputs'!$AR$23=TRUE,Inputs!$S$22,VLOOKUP($A225,CorrelationTable,2,FALSE)))</f>
        <v xml:space="preserve"> </v>
      </c>
      <c r="CV225" s="371" t="str">
        <f>IF($A225="N/A"," ",F225+G225+(D225*('Pricing Inputs'!X260)))</f>
        <v xml:space="preserve"> </v>
      </c>
      <c r="CW225" s="372" t="str">
        <f>IF($A225="N/A"," ",IF(PV=1,0,'Pricing Inputs'!Y260))</f>
        <v xml:space="preserve"> </v>
      </c>
      <c r="CX225" s="373" t="str">
        <f t="shared" si="304"/>
        <v xml:space="preserve"> </v>
      </c>
      <c r="CY225" s="417" t="str">
        <f>IF($A225="N/A"," ",(IF(MONTH(A225)&gt;=4,IF(MONTH(A225)&lt;=10,Inputs!$S$26,Inputs!$S$27),Inputs!$S$27))*$CX225)</f>
        <v xml:space="preserve"> </v>
      </c>
      <c r="CZ225" s="374" t="str">
        <f t="shared" si="352"/>
        <v xml:space="preserve"> </v>
      </c>
      <c r="DA225" s="446" t="str">
        <f t="shared" si="353"/>
        <v xml:space="preserve"> </v>
      </c>
      <c r="DB225" s="375" t="str">
        <f t="shared" si="354"/>
        <v xml:space="preserve"> </v>
      </c>
      <c r="DC225" s="375" t="str">
        <f t="shared" si="355"/>
        <v xml:space="preserve"> </v>
      </c>
      <c r="DD225" s="376" t="str">
        <f t="shared" si="356"/>
        <v xml:space="preserve"> </v>
      </c>
      <c r="DE225" s="377" t="str">
        <f t="shared" si="357"/>
        <v xml:space="preserve"> </v>
      </c>
      <c r="DF225" s="378" t="str">
        <f t="shared" si="358"/>
        <v xml:space="preserve"> </v>
      </c>
      <c r="DG225" s="379" t="str">
        <f t="shared" si="359"/>
        <v xml:space="preserve"> </v>
      </c>
      <c r="DH225" s="380" t="str">
        <f>IF($A225="N/A"," ",IF(Option=1,$D225*Inputs!$S$15*SUM(AS225:BA225),0))</f>
        <v xml:space="preserve"> </v>
      </c>
      <c r="DI225" s="381" t="str">
        <f>IF($A225="N/A"," ",IF(Option=1,$D225*Inputs!$S$16*SUM(AS225:BA225),0))</f>
        <v xml:space="preserve"> </v>
      </c>
      <c r="DJ225" s="463" t="str">
        <f t="shared" si="360"/>
        <v xml:space="preserve"> </v>
      </c>
      <c r="DK225" s="463" t="str">
        <f t="shared" si="361"/>
        <v xml:space="preserve"> </v>
      </c>
      <c r="DL225" s="463" t="str">
        <f t="shared" si="362"/>
        <v xml:space="preserve"> </v>
      </c>
      <c r="DM225" s="463" t="str">
        <f t="shared" si="363"/>
        <v xml:space="preserve"> </v>
      </c>
    </row>
    <row r="226" spans="1:117" x14ac:dyDescent="0.2">
      <c r="A226" s="343" t="str">
        <f>IF(A225="N/A","N/A",IF(EDATE(A225,1)&gt;Inputs!$S$5,"N/A",EDATE(A225,1)))</f>
        <v>N/A</v>
      </c>
      <c r="B226" s="344" t="str">
        <f t="shared" si="305"/>
        <v xml:space="preserve"> </v>
      </c>
      <c r="C226" s="345" t="str">
        <f t="shared" si="306"/>
        <v xml:space="preserve"> </v>
      </c>
      <c r="D226" s="346" t="str">
        <f t="shared" si="307"/>
        <v xml:space="preserve"> </v>
      </c>
      <c r="E226" s="347" t="str">
        <f t="shared" si="308"/>
        <v xml:space="preserve"> </v>
      </c>
      <c r="F226" s="348" t="str">
        <f t="shared" si="309"/>
        <v xml:space="preserve"> </v>
      </c>
      <c r="G226" s="348" t="str">
        <f>IF(A226="N/A"," ",Perstart/VLOOKUP(Dayrun,'Pricing Inputs'!$AQ$4:$AS$14,3)/(CY226/CX226))</f>
        <v xml:space="preserve"> </v>
      </c>
      <c r="H226" s="349" t="str">
        <f t="shared" si="310"/>
        <v xml:space="preserve"> </v>
      </c>
      <c r="I226" s="350" t="str">
        <f t="shared" si="311"/>
        <v xml:space="preserve"> </v>
      </c>
      <c r="J226" s="351" t="str">
        <f t="shared" si="312"/>
        <v xml:space="preserve"> </v>
      </c>
      <c r="K226" s="351" t="str">
        <f t="shared" si="313"/>
        <v xml:space="preserve"> </v>
      </c>
      <c r="L226" s="351" t="str">
        <f t="shared" si="314"/>
        <v xml:space="preserve"> </v>
      </c>
      <c r="M226" s="351" t="str">
        <f t="shared" si="315"/>
        <v xml:space="preserve"> </v>
      </c>
      <c r="N226" s="351" t="str">
        <f t="shared" si="316"/>
        <v xml:space="preserve"> </v>
      </c>
      <c r="O226" s="351" t="str">
        <f t="shared" si="317"/>
        <v xml:space="preserve"> </v>
      </c>
      <c r="P226" s="351" t="str">
        <f t="shared" si="318"/>
        <v xml:space="preserve"> </v>
      </c>
      <c r="Q226" s="352" t="str">
        <f t="shared" si="319"/>
        <v xml:space="preserve"> </v>
      </c>
      <c r="R226" s="353" t="str">
        <f t="shared" si="320"/>
        <v xml:space="preserve"> </v>
      </c>
      <c r="S226" s="347" t="str">
        <f t="shared" si="321"/>
        <v xml:space="preserve"> </v>
      </c>
      <c r="T226" s="347" t="str">
        <f t="shared" si="322"/>
        <v xml:space="preserve"> </v>
      </c>
      <c r="U226" s="347" t="str">
        <f t="shared" si="323"/>
        <v xml:space="preserve"> </v>
      </c>
      <c r="V226" s="347" t="str">
        <f t="shared" si="324"/>
        <v xml:space="preserve"> </v>
      </c>
      <c r="W226" s="347" t="str">
        <f t="shared" si="325"/>
        <v xml:space="preserve"> </v>
      </c>
      <c r="X226" s="347" t="str">
        <f t="shared" si="326"/>
        <v xml:space="preserve"> </v>
      </c>
      <c r="Y226" s="347" t="str">
        <f t="shared" si="327"/>
        <v xml:space="preserve"> </v>
      </c>
      <c r="Z226" s="354" t="str">
        <f t="shared" si="328"/>
        <v xml:space="preserve"> </v>
      </c>
      <c r="AA226" s="350" t="str">
        <f>IF($A226="N/A"," ",IF(Dayrun&gt;=3,(MAX(0,(_xll.xSPRDOPT(I226,($E226-'Pricing Inputs'!$X261*$D226),$CV226,0,($CN226+IF(Smile=TRUE,VLOOKUP(MAX(-5,$H226-I226),Volsmile,2),0)),$CT226,$CU226,($A226-DateToday)+15,ABS(Option-2),0)-R226))),0))</f>
        <v xml:space="preserve"> </v>
      </c>
      <c r="AB226" s="351" t="str">
        <f>IF($A226="N/A"," ",IF(Dayrun&gt;=6,MAX(0,(_xll.xSPRDOPT(J226,($E226-'Pricing Inputs'!$X261*$D226),$CV226,0,($CN226+IF(Smile=TRUE,VLOOKUP(MAX(-5,$H226-J226),Volsmile,2),0)),$CT226,$CU226,($A226-DateToday)+15,ABS(Option-2),0)-S226)),0))</f>
        <v xml:space="preserve"> </v>
      </c>
      <c r="AC226" s="351" t="str">
        <f>IF($A226="N/A"," ",IF(OR(Dayrun&lt;=2,Dayrun&gt;=9),IF(OffPeakEx=TRUE,MAX(0,(_xll.xSPRDOPT(K226,($E226-'Pricing Inputs'!$X261*$D226),$CV226,0,($CQ226+IF(Smile=TRUE,VLOOKUP(MAX(-5,$H226-K226),Volsmile,2),0)),$CT226,$CU226,($A226-DateToday)+15,ABS(Option-2),0)-T226)),0),0))</f>
        <v xml:space="preserve"> </v>
      </c>
      <c r="AD226" s="351" t="str">
        <f>IF($A226="N/A"," ",IF(OR(Dayrun=1,Dayrun=4,Dayrun=5,Dayrun=7,Dayrun=8,Dayrun=10,Dayrun=11),MAX(0,(_xll.xSPRDOPT(L226,($E226-'Pricing Inputs'!$X261*$D226),$CV226,0,($CQ226+IF(Smile=TRUE,VLOOKUP(MAX(-5,$H226-L226),Volsmile,2),0)),$CT226,$CU226,($A226-DateToday)+15,ABS(Option-2),0)-U226)),0))</f>
        <v xml:space="preserve"> </v>
      </c>
      <c r="AE226" s="351" t="str">
        <f>IF($A226="N/A"," ",IF(OR(Dayrun=1,Dayrun=7,Dayrun=8,Dayrun=10,Dayrun=11),MAX(0,(_xll.xSPRDOPT(M226,($E226-'Pricing Inputs'!$X261*$D226),$CV226,0,($CQ226+IF(Smile=TRUE,VLOOKUP(MAX(-5,$H226-M226),Volsmile,2),0)),$CT226,$CU226,($A226-DateToday)+15,ABS(Option-2),0)-V226)),0))</f>
        <v xml:space="preserve"> </v>
      </c>
      <c r="AF226" s="351" t="str">
        <f>IF($A226="N/A"," ",IF(OR(Dayrun&lt;=2,Dayrun&gt;=10),IF(OffPeakEx=TRUE,MAX(0,(_xll.xSPRDOPT(N226,($E226-'Pricing Inputs'!$X261*$D226),$CV226,0,($CQ226+IF(Smile=TRUE,VLOOKUP(MAX(-5,$H226-N226),Volsmile,2),0)),$CT226,$CU226,($A226-DateToday)+15,ABS(Option-2),0)-W226)),0),0))</f>
        <v xml:space="preserve"> </v>
      </c>
      <c r="AG226" s="351" t="str">
        <f>IF($A226="N/A"," ",IF(OR(Dayrun=1,Dayrun=5,Dayrun=8,Dayrun=11),MAX(0,(_xll.xSPRDOPT(O226,($E226-'Pricing Inputs'!$X261*$D226),$CV226,0,($CQ226+IF(Smile=TRUE,VLOOKUP(MAX(-5,$H226-O226),Volsmile,2),0)),$CT226,$CU226,($A226-DateToday)+15,ABS(Option-2),0)-X226)),0))</f>
        <v xml:space="preserve"> </v>
      </c>
      <c r="AH226" s="351" t="str">
        <f>IF($A226="N/A"," ",IF(OR(Dayrun=1,Dayrun=8,Dayrun=11),MAX(0,(_xll.xSPRDOPT(P226,($E226-'Pricing Inputs'!$X261*$D226),$CV226,0,($CQ226+IF(Smile=TRUE,VLOOKUP(MAX(-5,$H226-P226),Volsmile,2),0)),$CT226,$CU226,($A226-DateToday)+15,ABS(Option-2),0)-Y226)),0))</f>
        <v xml:space="preserve"> </v>
      </c>
      <c r="AI226" s="351" t="str">
        <f>IF($A226="N/A"," ",IF(OR(Dayrun&lt;=2,Dayrun&gt;=11),IF(OffPeakEx=TRUE,MAX(0,(_xll.xSPRDOPT(Q226,($E226-'Pricing Inputs'!$X261*$D226),$CV226,0,($CQ226+IF(Smile=TRUE,VLOOKUP(MAX(-5,$H226-Q226),Volsmile,2),0)),$CT226,$CU226,($A226-DateToday)+15,ABS(Option-2),0)-Z226)),0),0))</f>
        <v xml:space="preserve"> </v>
      </c>
      <c r="AJ226" s="355" t="str">
        <f t="shared" si="329"/>
        <v xml:space="preserve"> </v>
      </c>
      <c r="AK226" s="356" t="str">
        <f t="shared" si="330"/>
        <v xml:space="preserve"> </v>
      </c>
      <c r="AL226" s="356" t="str">
        <f t="shared" si="331"/>
        <v xml:space="preserve"> </v>
      </c>
      <c r="AM226" s="356" t="str">
        <f t="shared" si="332"/>
        <v xml:space="preserve"> </v>
      </c>
      <c r="AN226" s="356" t="str">
        <f t="shared" si="333"/>
        <v xml:space="preserve"> </v>
      </c>
      <c r="AO226" s="356" t="str">
        <f t="shared" si="334"/>
        <v xml:space="preserve"> </v>
      </c>
      <c r="AP226" s="356" t="str">
        <f t="shared" si="335"/>
        <v xml:space="preserve"> </v>
      </c>
      <c r="AQ226" s="356" t="str">
        <f t="shared" si="336"/>
        <v xml:space="preserve"> </v>
      </c>
      <c r="AR226" s="357" t="str">
        <f t="shared" si="337"/>
        <v xml:space="preserve"> </v>
      </c>
      <c r="AS226" s="364" t="str">
        <f t="shared" si="338"/>
        <v xml:space="preserve"> </v>
      </c>
      <c r="AT226" s="364" t="str">
        <f t="shared" si="339"/>
        <v xml:space="preserve"> </v>
      </c>
      <c r="AU226" s="364" t="str">
        <f t="shared" si="340"/>
        <v xml:space="preserve"> </v>
      </c>
      <c r="AV226" s="364" t="str">
        <f t="shared" si="341"/>
        <v xml:space="preserve"> </v>
      </c>
      <c r="AW226" s="364" t="str">
        <f t="shared" si="342"/>
        <v xml:space="preserve"> </v>
      </c>
      <c r="AX226" s="364" t="str">
        <f t="shared" si="343"/>
        <v xml:space="preserve"> </v>
      </c>
      <c r="AY226" s="364" t="str">
        <f t="shared" si="344"/>
        <v xml:space="preserve"> </v>
      </c>
      <c r="AZ226" s="364" t="str">
        <f t="shared" si="345"/>
        <v xml:space="preserve"> </v>
      </c>
      <c r="BA226" s="365" t="str">
        <f t="shared" si="346"/>
        <v xml:space="preserve"> </v>
      </c>
      <c r="BB226" s="461" t="str">
        <f>IF($A226="N/A"," ",IF(Dayrun&gt;=3,(MAX(0,(_xll.xSPRDOPT(I226,($E226-'Pricing Inputs'!$X261*$D226),$CV226,0,($CN226+IF(Smile=TRUE,VLOOKUP(MAX(-5,$H226-I226),Volsmile,2),0)),$CT226,$CU226,($A226-DateToday)+15,ABS(Option-2),1)*DE226*8))),0))</f>
        <v xml:space="preserve"> </v>
      </c>
      <c r="BC226" s="460" t="str">
        <f>IF($A226="N/A"," ",IF(Dayrun&gt;=6,MAX(0,(_xll.xSPRDOPT(J226,($E226-'Pricing Inputs'!$X261*$D226),$CV226,0,($CN226+IF(Smile=TRUE,VLOOKUP(MAX(-5,$H226-J226),Volsmile,2),0)),$CT226,$CU226,($A226-DateToday)+15,ABS(Option-2),1)*DE226*8)),0))</f>
        <v xml:space="preserve"> </v>
      </c>
      <c r="BD226" s="460" t="str">
        <f>IF($A226="N/A"," ",IF(OR(Dayrun&lt;=2,Dayrun&gt;=9),IF(OffPeakEx=TRUE,MAX(0,(_xll.xSPRDOPT(K226,($E226-'Pricing Inputs'!$X261*$D226),$CV226,0,($CQ226+IF(Smile=TRUE,VLOOKUP(MAX(-5,$H226-K226),Volsmile,2),0)),$CT226,$CU226,($A226-DateToday)+15,ABS(Option-2),1)*DE226*8)),0),0))</f>
        <v xml:space="preserve"> </v>
      </c>
      <c r="BE226" s="460" t="str">
        <f>IF($A226="N/A"," ",IF(OR(Dayrun=1,Dayrun=4,Dayrun=5,Dayrun=7,Dayrun=8,Dayrun=10,Dayrun=11),MAX(0,(_xll.xSPRDOPT(L226,($E226-'Pricing Inputs'!$X261*$D226),$CV226,0,($CQ226+IF(Smile=TRUE,VLOOKUP(MAX(-5,$H226-L226),Volsmile,2),0)),$CT226,$CU226,($A226-DateToday)+15,ABS(Option-2),1)*DF226*8)),0))</f>
        <v xml:space="preserve"> </v>
      </c>
      <c r="BF226" s="460" t="str">
        <f>IF($A226="N/A"," ",IF(OR(Dayrun=1,Dayrun=7,Dayrun=8,Dayrun=10,Dayrun=11),MAX(0,(_xll.xSPRDOPT(M226,($E226-'Pricing Inputs'!$X261*$D226),$CV226,0,($CQ226+IF(Smile=TRUE,VLOOKUP(MAX(-5,$H226-M226),Volsmile,2),0)),$CT226,$CU226,($A226-DateToday)+15,ABS(Option-2),1)*DF226*8)),0))</f>
        <v xml:space="preserve"> </v>
      </c>
      <c r="BG226" s="460" t="str">
        <f>IF($A226="N/A"," ",IF(OR(Dayrun&lt;=2,Dayrun&gt;=10),IF(OffPeakEx=TRUE,MAX(0,(_xll.xSPRDOPT(N226,($E226-'Pricing Inputs'!$X261*$D226),$CV226,0,($CQ226+IF(Smile=TRUE,VLOOKUP(MAX(-5,$H226-N226),Volsmile,2),0)),$CT226,$CU226,($A226-DateToday)+15,ABS(Option-2),1)*DF226*8)),0),0))</f>
        <v xml:space="preserve"> </v>
      </c>
      <c r="BH226" s="460" t="str">
        <f>IF($A226="N/A"," ",IF(OR(Dayrun=1,Dayrun=5,Dayrun=8,Dayrun=11),MAX(0,(_xll.xSPRDOPT(O226,($E226-'Pricing Inputs'!$X261*$D226),$CV226,0,($CQ226+IF(Smile=TRUE,VLOOKUP(MAX(-5,$H226-O226),Volsmile,2),0)),$CT226,$CU226,($A226-DateToday)+15,ABS(Option-2),1)*DG226*8)),0))</f>
        <v xml:space="preserve"> </v>
      </c>
      <c r="BI226" s="460" t="str">
        <f>IF($A226="N/A"," ",IF(OR(Dayrun=1,Dayrun=8,Dayrun=11),MAX(0,(_xll.xSPRDOPT(P226,($E226-'Pricing Inputs'!$X261*$D226),$CV226,0,($CQ226+IF(Smile=TRUE,VLOOKUP(MAX(-5,$H226-P226),Volsmile,2),0)),$CT226,$CU226,($A226-DateToday)+15,ABS(Option-2),1)*DG226*8)),0))</f>
        <v xml:space="preserve"> </v>
      </c>
      <c r="BJ226" s="462" t="str">
        <f>IF($A226="N/A"," ",IF(OR(Dayrun&lt;=2,Dayrun&gt;=11),IF(OffPeakEx=TRUE,MAX(0,(_xll.xSPRDOPT(Q226,($E226-'Pricing Inputs'!$X261*$D226),$CV226,0,($CQ226+IF(Smile=TRUE,VLOOKUP(MAX(-5,$H226-Q226),Volsmile,2),0)),$CT226,$CU226,($A226-DateToday)+15,ABS(Option-2),1)*DG226*8)),0),0))</f>
        <v xml:space="preserve"> </v>
      </c>
      <c r="BK226" s="358" t="str">
        <f t="shared" si="273"/>
        <v xml:space="preserve"> </v>
      </c>
      <c r="BL226" s="359" t="str">
        <f t="shared" si="274"/>
        <v xml:space="preserve"> </v>
      </c>
      <c r="BM226" s="359" t="str">
        <f t="shared" si="275"/>
        <v xml:space="preserve"> </v>
      </c>
      <c r="BN226" s="359" t="str">
        <f t="shared" si="276"/>
        <v xml:space="preserve"> </v>
      </c>
      <c r="BO226" s="359" t="str">
        <f t="shared" si="277"/>
        <v xml:space="preserve"> </v>
      </c>
      <c r="BP226" s="359" t="str">
        <f t="shared" si="278"/>
        <v xml:space="preserve"> </v>
      </c>
      <c r="BQ226" s="359" t="str">
        <f t="shared" si="279"/>
        <v xml:space="preserve"> </v>
      </c>
      <c r="BR226" s="359" t="str">
        <f t="shared" si="280"/>
        <v xml:space="preserve"> </v>
      </c>
      <c r="BS226" s="360" t="str">
        <f t="shared" si="281"/>
        <v xml:space="preserve"> </v>
      </c>
      <c r="BT226" s="361" t="str">
        <f t="shared" si="282"/>
        <v xml:space="preserve"> </v>
      </c>
      <c r="BU226" s="362" t="str">
        <f t="shared" si="283"/>
        <v xml:space="preserve"> </v>
      </c>
      <c r="BV226" s="362" t="str">
        <f t="shared" si="284"/>
        <v xml:space="preserve"> </v>
      </c>
      <c r="BW226" s="362" t="str">
        <f t="shared" si="285"/>
        <v xml:space="preserve"> </v>
      </c>
      <c r="BX226" s="362" t="str">
        <f t="shared" si="286"/>
        <v xml:space="preserve"> </v>
      </c>
      <c r="BY226" s="362" t="str">
        <f t="shared" si="287"/>
        <v xml:space="preserve"> </v>
      </c>
      <c r="BZ226" s="362" t="str">
        <f t="shared" si="288"/>
        <v xml:space="preserve"> </v>
      </c>
      <c r="CA226" s="362" t="str">
        <f t="shared" si="289"/>
        <v xml:space="preserve"> </v>
      </c>
      <c r="CB226" s="363" t="str">
        <f t="shared" si="290"/>
        <v xml:space="preserve"> </v>
      </c>
      <c r="CC226" s="366" t="str">
        <f t="shared" si="291"/>
        <v xml:space="preserve"> </v>
      </c>
      <c r="CD226" s="367" t="str">
        <f t="shared" si="292"/>
        <v xml:space="preserve"> </v>
      </c>
      <c r="CE226" s="367" t="str">
        <f t="shared" si="293"/>
        <v xml:space="preserve"> </v>
      </c>
      <c r="CF226" s="367" t="str">
        <f t="shared" si="294"/>
        <v xml:space="preserve"> </v>
      </c>
      <c r="CG226" s="367" t="str">
        <f t="shared" si="295"/>
        <v xml:space="preserve"> </v>
      </c>
      <c r="CH226" s="367" t="str">
        <f t="shared" si="296"/>
        <v xml:space="preserve"> </v>
      </c>
      <c r="CI226" s="367" t="str">
        <f t="shared" si="297"/>
        <v xml:space="preserve"> </v>
      </c>
      <c r="CJ226" s="367" t="str">
        <f t="shared" si="298"/>
        <v xml:space="preserve"> </v>
      </c>
      <c r="CK226" s="368" t="str">
        <f t="shared" si="299"/>
        <v xml:space="preserve"> </v>
      </c>
      <c r="CL226" s="369" t="str">
        <f t="shared" si="300"/>
        <v xml:space="preserve"> </v>
      </c>
      <c r="CM226" s="370" t="str">
        <f t="shared" si="347"/>
        <v xml:space="preserve"> </v>
      </c>
      <c r="CN226" s="370" t="str">
        <f t="shared" si="348"/>
        <v xml:space="preserve"> </v>
      </c>
      <c r="CO226" s="370" t="str">
        <f t="shared" si="349"/>
        <v xml:space="preserve"> </v>
      </c>
      <c r="CP226" s="370" t="str">
        <f t="shared" si="350"/>
        <v xml:space="preserve"> </v>
      </c>
      <c r="CQ226" s="370" t="str">
        <f t="shared" si="351"/>
        <v xml:space="preserve"> </v>
      </c>
      <c r="CR226" s="370" t="str">
        <f t="shared" si="301"/>
        <v xml:space="preserve"> </v>
      </c>
      <c r="CS226" s="370" t="str">
        <f t="shared" si="302"/>
        <v xml:space="preserve"> </v>
      </c>
      <c r="CT226" s="370" t="str">
        <f t="shared" si="303"/>
        <v xml:space="preserve"> </v>
      </c>
      <c r="CU226" s="370" t="str">
        <f>IF($A226="N/A"," ",IF('Pricing Inputs'!$AR$23=TRUE,Inputs!$S$22,VLOOKUP($A226,CorrelationTable,2,FALSE)))</f>
        <v xml:space="preserve"> </v>
      </c>
      <c r="CV226" s="371" t="str">
        <f>IF($A226="N/A"," ",F226+G226+(D226*('Pricing Inputs'!X261)))</f>
        <v xml:space="preserve"> </v>
      </c>
      <c r="CW226" s="372" t="str">
        <f>IF($A226="N/A"," ",IF(PV=1,0,'Pricing Inputs'!Y261))</f>
        <v xml:space="preserve"> </v>
      </c>
      <c r="CX226" s="373" t="str">
        <f t="shared" si="304"/>
        <v xml:space="preserve"> </v>
      </c>
      <c r="CY226" s="417" t="str">
        <f>IF($A226="N/A"," ",(IF(MONTH(A226)&gt;=4,IF(MONTH(A226)&lt;=10,Inputs!$S$26,Inputs!$S$27),Inputs!$S$27))*$CX226)</f>
        <v xml:space="preserve"> </v>
      </c>
      <c r="CZ226" s="374" t="str">
        <f t="shared" si="352"/>
        <v xml:space="preserve"> </v>
      </c>
      <c r="DA226" s="446" t="str">
        <f t="shared" si="353"/>
        <v xml:space="preserve"> </v>
      </c>
      <c r="DB226" s="375" t="str">
        <f t="shared" si="354"/>
        <v xml:space="preserve"> </v>
      </c>
      <c r="DC226" s="375" t="str">
        <f t="shared" si="355"/>
        <v xml:space="preserve"> </v>
      </c>
      <c r="DD226" s="376" t="str">
        <f t="shared" si="356"/>
        <v xml:space="preserve"> </v>
      </c>
      <c r="DE226" s="377" t="str">
        <f t="shared" si="357"/>
        <v xml:space="preserve"> </v>
      </c>
      <c r="DF226" s="378" t="str">
        <f t="shared" si="358"/>
        <v xml:space="preserve"> </v>
      </c>
      <c r="DG226" s="379" t="str">
        <f t="shared" si="359"/>
        <v xml:space="preserve"> </v>
      </c>
      <c r="DH226" s="380" t="str">
        <f>IF($A226="N/A"," ",IF(Option=1,$D226*Inputs!$S$15*SUM(AS226:BA226),0))</f>
        <v xml:space="preserve"> </v>
      </c>
      <c r="DI226" s="381" t="str">
        <f>IF($A226="N/A"," ",IF(Option=1,$D226*Inputs!$S$16*SUM(AS226:BA226),0))</f>
        <v xml:space="preserve"> </v>
      </c>
      <c r="DJ226" s="463" t="str">
        <f t="shared" si="360"/>
        <v xml:space="preserve"> </v>
      </c>
      <c r="DK226" s="463" t="str">
        <f t="shared" si="361"/>
        <v xml:space="preserve"> </v>
      </c>
      <c r="DL226" s="463" t="str">
        <f t="shared" si="362"/>
        <v xml:space="preserve"> </v>
      </c>
      <c r="DM226" s="463" t="str">
        <f t="shared" si="363"/>
        <v xml:space="preserve"> </v>
      </c>
    </row>
    <row r="227" spans="1:117" x14ac:dyDescent="0.2">
      <c r="A227" s="343" t="str">
        <f>IF(A226="N/A","N/A",IF(EDATE(A226,1)&gt;Inputs!$S$5,"N/A",EDATE(A226,1)))</f>
        <v>N/A</v>
      </c>
      <c r="B227" s="344" t="str">
        <f t="shared" si="305"/>
        <v xml:space="preserve"> </v>
      </c>
      <c r="C227" s="345" t="str">
        <f t="shared" si="306"/>
        <v xml:space="preserve"> </v>
      </c>
      <c r="D227" s="346" t="str">
        <f t="shared" si="307"/>
        <v xml:space="preserve"> </v>
      </c>
      <c r="E227" s="347" t="str">
        <f t="shared" si="308"/>
        <v xml:space="preserve"> </v>
      </c>
      <c r="F227" s="348" t="str">
        <f t="shared" si="309"/>
        <v xml:space="preserve"> </v>
      </c>
      <c r="G227" s="348" t="str">
        <f>IF(A227="N/A"," ",Perstart/VLOOKUP(Dayrun,'Pricing Inputs'!$AQ$4:$AS$14,3)/(CY227/CX227))</f>
        <v xml:space="preserve"> </v>
      </c>
      <c r="H227" s="349" t="str">
        <f t="shared" si="310"/>
        <v xml:space="preserve"> </v>
      </c>
      <c r="I227" s="350" t="str">
        <f t="shared" si="311"/>
        <v xml:space="preserve"> </v>
      </c>
      <c r="J227" s="351" t="str">
        <f t="shared" si="312"/>
        <v xml:space="preserve"> </v>
      </c>
      <c r="K227" s="351" t="str">
        <f t="shared" si="313"/>
        <v xml:space="preserve"> </v>
      </c>
      <c r="L227" s="351" t="str">
        <f t="shared" si="314"/>
        <v xml:space="preserve"> </v>
      </c>
      <c r="M227" s="351" t="str">
        <f t="shared" si="315"/>
        <v xml:space="preserve"> </v>
      </c>
      <c r="N227" s="351" t="str">
        <f t="shared" si="316"/>
        <v xml:space="preserve"> </v>
      </c>
      <c r="O227" s="351" t="str">
        <f t="shared" si="317"/>
        <v xml:space="preserve"> </v>
      </c>
      <c r="P227" s="351" t="str">
        <f t="shared" si="318"/>
        <v xml:space="preserve"> </v>
      </c>
      <c r="Q227" s="352" t="str">
        <f t="shared" si="319"/>
        <v xml:space="preserve"> </v>
      </c>
      <c r="R227" s="353" t="str">
        <f t="shared" si="320"/>
        <v xml:space="preserve"> </v>
      </c>
      <c r="S227" s="347" t="str">
        <f t="shared" si="321"/>
        <v xml:space="preserve"> </v>
      </c>
      <c r="T227" s="347" t="str">
        <f t="shared" si="322"/>
        <v xml:space="preserve"> </v>
      </c>
      <c r="U227" s="347" t="str">
        <f t="shared" si="323"/>
        <v xml:space="preserve"> </v>
      </c>
      <c r="V227" s="347" t="str">
        <f t="shared" si="324"/>
        <v xml:space="preserve"> </v>
      </c>
      <c r="W227" s="347" t="str">
        <f t="shared" si="325"/>
        <v xml:space="preserve"> </v>
      </c>
      <c r="X227" s="347" t="str">
        <f t="shared" si="326"/>
        <v xml:space="preserve"> </v>
      </c>
      <c r="Y227" s="347" t="str">
        <f t="shared" si="327"/>
        <v xml:space="preserve"> </v>
      </c>
      <c r="Z227" s="354" t="str">
        <f t="shared" si="328"/>
        <v xml:space="preserve"> </v>
      </c>
      <c r="AA227" s="350" t="str">
        <f>IF($A227="N/A"," ",IF(Dayrun&gt;=3,(MAX(0,(_xll.xSPRDOPT(I227,($E227-'Pricing Inputs'!$X262*$D227),$CV227,0,($CN227+IF(Smile=TRUE,VLOOKUP(MAX(-5,$H227-I227),Volsmile,2),0)),$CT227,$CU227,($A227-DateToday)+15,ABS(Option-2),0)-R227))),0))</f>
        <v xml:space="preserve"> </v>
      </c>
      <c r="AB227" s="351" t="str">
        <f>IF($A227="N/A"," ",IF(Dayrun&gt;=6,MAX(0,(_xll.xSPRDOPT(J227,($E227-'Pricing Inputs'!$X262*$D227),$CV227,0,($CN227+IF(Smile=TRUE,VLOOKUP(MAX(-5,$H227-J227),Volsmile,2),0)),$CT227,$CU227,($A227-DateToday)+15,ABS(Option-2),0)-S227)),0))</f>
        <v xml:space="preserve"> </v>
      </c>
      <c r="AC227" s="351" t="str">
        <f>IF($A227="N/A"," ",IF(OR(Dayrun&lt;=2,Dayrun&gt;=9),IF(OffPeakEx=TRUE,MAX(0,(_xll.xSPRDOPT(K227,($E227-'Pricing Inputs'!$X262*$D227),$CV227,0,($CQ227+IF(Smile=TRUE,VLOOKUP(MAX(-5,$H227-K227),Volsmile,2),0)),$CT227,$CU227,($A227-DateToday)+15,ABS(Option-2),0)-T227)),0),0))</f>
        <v xml:space="preserve"> </v>
      </c>
      <c r="AD227" s="351" t="str">
        <f>IF($A227="N/A"," ",IF(OR(Dayrun=1,Dayrun=4,Dayrun=5,Dayrun=7,Dayrun=8,Dayrun=10,Dayrun=11),MAX(0,(_xll.xSPRDOPT(L227,($E227-'Pricing Inputs'!$X262*$D227),$CV227,0,($CQ227+IF(Smile=TRUE,VLOOKUP(MAX(-5,$H227-L227),Volsmile,2),0)),$CT227,$CU227,($A227-DateToday)+15,ABS(Option-2),0)-U227)),0))</f>
        <v xml:space="preserve"> </v>
      </c>
      <c r="AE227" s="351" t="str">
        <f>IF($A227="N/A"," ",IF(OR(Dayrun=1,Dayrun=7,Dayrun=8,Dayrun=10,Dayrun=11),MAX(0,(_xll.xSPRDOPT(M227,($E227-'Pricing Inputs'!$X262*$D227),$CV227,0,($CQ227+IF(Smile=TRUE,VLOOKUP(MAX(-5,$H227-M227),Volsmile,2),0)),$CT227,$CU227,($A227-DateToday)+15,ABS(Option-2),0)-V227)),0))</f>
        <v xml:space="preserve"> </v>
      </c>
      <c r="AF227" s="351" t="str">
        <f>IF($A227="N/A"," ",IF(OR(Dayrun&lt;=2,Dayrun&gt;=10),IF(OffPeakEx=TRUE,MAX(0,(_xll.xSPRDOPT(N227,($E227-'Pricing Inputs'!$X262*$D227),$CV227,0,($CQ227+IF(Smile=TRUE,VLOOKUP(MAX(-5,$H227-N227),Volsmile,2),0)),$CT227,$CU227,($A227-DateToday)+15,ABS(Option-2),0)-W227)),0),0))</f>
        <v xml:space="preserve"> </v>
      </c>
      <c r="AG227" s="351" t="str">
        <f>IF($A227="N/A"," ",IF(OR(Dayrun=1,Dayrun=5,Dayrun=8,Dayrun=11),MAX(0,(_xll.xSPRDOPT(O227,($E227-'Pricing Inputs'!$X262*$D227),$CV227,0,($CQ227+IF(Smile=TRUE,VLOOKUP(MAX(-5,$H227-O227),Volsmile,2),0)),$CT227,$CU227,($A227-DateToday)+15,ABS(Option-2),0)-X227)),0))</f>
        <v xml:space="preserve"> </v>
      </c>
      <c r="AH227" s="351" t="str">
        <f>IF($A227="N/A"," ",IF(OR(Dayrun=1,Dayrun=8,Dayrun=11),MAX(0,(_xll.xSPRDOPT(P227,($E227-'Pricing Inputs'!$X262*$D227),$CV227,0,($CQ227+IF(Smile=TRUE,VLOOKUP(MAX(-5,$H227-P227),Volsmile,2),0)),$CT227,$CU227,($A227-DateToday)+15,ABS(Option-2),0)-Y227)),0))</f>
        <v xml:space="preserve"> </v>
      </c>
      <c r="AI227" s="351" t="str">
        <f>IF($A227="N/A"," ",IF(OR(Dayrun&lt;=2,Dayrun&gt;=11),IF(OffPeakEx=TRUE,MAX(0,(_xll.xSPRDOPT(Q227,($E227-'Pricing Inputs'!$X262*$D227),$CV227,0,($CQ227+IF(Smile=TRUE,VLOOKUP(MAX(-5,$H227-Q227),Volsmile,2),0)),$CT227,$CU227,($A227-DateToday)+15,ABS(Option-2),0)-Z227)),0),0))</f>
        <v xml:space="preserve"> </v>
      </c>
      <c r="AJ227" s="355" t="str">
        <f t="shared" si="329"/>
        <v xml:space="preserve"> </v>
      </c>
      <c r="AK227" s="356" t="str">
        <f t="shared" si="330"/>
        <v xml:space="preserve"> </v>
      </c>
      <c r="AL227" s="356" t="str">
        <f t="shared" si="331"/>
        <v xml:space="preserve"> </v>
      </c>
      <c r="AM227" s="356" t="str">
        <f t="shared" si="332"/>
        <v xml:space="preserve"> </v>
      </c>
      <c r="AN227" s="356" t="str">
        <f t="shared" si="333"/>
        <v xml:space="preserve"> </v>
      </c>
      <c r="AO227" s="356" t="str">
        <f t="shared" si="334"/>
        <v xml:space="preserve"> </v>
      </c>
      <c r="AP227" s="356" t="str">
        <f t="shared" si="335"/>
        <v xml:space="preserve"> </v>
      </c>
      <c r="AQ227" s="356" t="str">
        <f t="shared" si="336"/>
        <v xml:space="preserve"> </v>
      </c>
      <c r="AR227" s="357" t="str">
        <f t="shared" si="337"/>
        <v xml:space="preserve"> </v>
      </c>
      <c r="AS227" s="364" t="str">
        <f t="shared" si="338"/>
        <v xml:space="preserve"> </v>
      </c>
      <c r="AT227" s="364" t="str">
        <f t="shared" si="339"/>
        <v xml:space="preserve"> </v>
      </c>
      <c r="AU227" s="364" t="str">
        <f t="shared" si="340"/>
        <v xml:space="preserve"> </v>
      </c>
      <c r="AV227" s="364" t="str">
        <f t="shared" si="341"/>
        <v xml:space="preserve"> </v>
      </c>
      <c r="AW227" s="364" t="str">
        <f t="shared" si="342"/>
        <v xml:space="preserve"> </v>
      </c>
      <c r="AX227" s="364" t="str">
        <f t="shared" si="343"/>
        <v xml:space="preserve"> </v>
      </c>
      <c r="AY227" s="364" t="str">
        <f t="shared" si="344"/>
        <v xml:space="preserve"> </v>
      </c>
      <c r="AZ227" s="364" t="str">
        <f t="shared" si="345"/>
        <v xml:space="preserve"> </v>
      </c>
      <c r="BA227" s="365" t="str">
        <f t="shared" si="346"/>
        <v xml:space="preserve"> </v>
      </c>
      <c r="BB227" s="461" t="str">
        <f>IF($A227="N/A"," ",IF(Dayrun&gt;=3,(MAX(0,(_xll.xSPRDOPT(I227,($E227-'Pricing Inputs'!$X262*$D227),$CV227,0,($CN227+IF(Smile=TRUE,VLOOKUP(MAX(-5,$H227-I227),Volsmile,2),0)),$CT227,$CU227,($A227-DateToday)+15,ABS(Option-2),1)*DE227*8))),0))</f>
        <v xml:space="preserve"> </v>
      </c>
      <c r="BC227" s="460" t="str">
        <f>IF($A227="N/A"," ",IF(Dayrun&gt;=6,MAX(0,(_xll.xSPRDOPT(J227,($E227-'Pricing Inputs'!$X262*$D227),$CV227,0,($CN227+IF(Smile=TRUE,VLOOKUP(MAX(-5,$H227-J227),Volsmile,2),0)),$CT227,$CU227,($A227-DateToday)+15,ABS(Option-2),1)*DE227*8)),0))</f>
        <v xml:space="preserve"> </v>
      </c>
      <c r="BD227" s="460" t="str">
        <f>IF($A227="N/A"," ",IF(OR(Dayrun&lt;=2,Dayrun&gt;=9),IF(OffPeakEx=TRUE,MAX(0,(_xll.xSPRDOPT(K227,($E227-'Pricing Inputs'!$X262*$D227),$CV227,0,($CQ227+IF(Smile=TRUE,VLOOKUP(MAX(-5,$H227-K227),Volsmile,2),0)),$CT227,$CU227,($A227-DateToday)+15,ABS(Option-2),1)*DE227*8)),0),0))</f>
        <v xml:space="preserve"> </v>
      </c>
      <c r="BE227" s="460" t="str">
        <f>IF($A227="N/A"," ",IF(OR(Dayrun=1,Dayrun=4,Dayrun=5,Dayrun=7,Dayrun=8,Dayrun=10,Dayrun=11),MAX(0,(_xll.xSPRDOPT(L227,($E227-'Pricing Inputs'!$X262*$D227),$CV227,0,($CQ227+IF(Smile=TRUE,VLOOKUP(MAX(-5,$H227-L227),Volsmile,2),0)),$CT227,$CU227,($A227-DateToday)+15,ABS(Option-2),1)*DF227*8)),0))</f>
        <v xml:space="preserve"> </v>
      </c>
      <c r="BF227" s="460" t="str">
        <f>IF($A227="N/A"," ",IF(OR(Dayrun=1,Dayrun=7,Dayrun=8,Dayrun=10,Dayrun=11),MAX(0,(_xll.xSPRDOPT(M227,($E227-'Pricing Inputs'!$X262*$D227),$CV227,0,($CQ227+IF(Smile=TRUE,VLOOKUP(MAX(-5,$H227-M227),Volsmile,2),0)),$CT227,$CU227,($A227-DateToday)+15,ABS(Option-2),1)*DF227*8)),0))</f>
        <v xml:space="preserve"> </v>
      </c>
      <c r="BG227" s="460" t="str">
        <f>IF($A227="N/A"," ",IF(OR(Dayrun&lt;=2,Dayrun&gt;=10),IF(OffPeakEx=TRUE,MAX(0,(_xll.xSPRDOPT(N227,($E227-'Pricing Inputs'!$X262*$D227),$CV227,0,($CQ227+IF(Smile=TRUE,VLOOKUP(MAX(-5,$H227-N227),Volsmile,2),0)),$CT227,$CU227,($A227-DateToday)+15,ABS(Option-2),1)*DF227*8)),0),0))</f>
        <v xml:space="preserve"> </v>
      </c>
      <c r="BH227" s="460" t="str">
        <f>IF($A227="N/A"," ",IF(OR(Dayrun=1,Dayrun=5,Dayrun=8,Dayrun=11),MAX(0,(_xll.xSPRDOPT(O227,($E227-'Pricing Inputs'!$X262*$D227),$CV227,0,($CQ227+IF(Smile=TRUE,VLOOKUP(MAX(-5,$H227-O227),Volsmile,2),0)),$CT227,$CU227,($A227-DateToday)+15,ABS(Option-2),1)*DG227*8)),0))</f>
        <v xml:space="preserve"> </v>
      </c>
      <c r="BI227" s="460" t="str">
        <f>IF($A227="N/A"," ",IF(OR(Dayrun=1,Dayrun=8,Dayrun=11),MAX(0,(_xll.xSPRDOPT(P227,($E227-'Pricing Inputs'!$X262*$D227),$CV227,0,($CQ227+IF(Smile=TRUE,VLOOKUP(MAX(-5,$H227-P227),Volsmile,2),0)),$CT227,$CU227,($A227-DateToday)+15,ABS(Option-2),1)*DG227*8)),0))</f>
        <v xml:space="preserve"> </v>
      </c>
      <c r="BJ227" s="462" t="str">
        <f>IF($A227="N/A"," ",IF(OR(Dayrun&lt;=2,Dayrun&gt;=11),IF(OffPeakEx=TRUE,MAX(0,(_xll.xSPRDOPT(Q227,($E227-'Pricing Inputs'!$X262*$D227),$CV227,0,($CQ227+IF(Smile=TRUE,VLOOKUP(MAX(-5,$H227-Q227),Volsmile,2),0)),$CT227,$CU227,($A227-DateToday)+15,ABS(Option-2),1)*DG227*8)),0),0))</f>
        <v xml:space="preserve"> </v>
      </c>
      <c r="BK227" s="358" t="str">
        <f t="shared" si="273"/>
        <v xml:space="preserve"> </v>
      </c>
      <c r="BL227" s="359" t="str">
        <f t="shared" si="274"/>
        <v xml:space="preserve"> </v>
      </c>
      <c r="BM227" s="359" t="str">
        <f t="shared" si="275"/>
        <v xml:space="preserve"> </v>
      </c>
      <c r="BN227" s="359" t="str">
        <f t="shared" si="276"/>
        <v xml:space="preserve"> </v>
      </c>
      <c r="BO227" s="359" t="str">
        <f t="shared" si="277"/>
        <v xml:space="preserve"> </v>
      </c>
      <c r="BP227" s="359" t="str">
        <f t="shared" si="278"/>
        <v xml:space="preserve"> </v>
      </c>
      <c r="BQ227" s="359" t="str">
        <f t="shared" si="279"/>
        <v xml:space="preserve"> </v>
      </c>
      <c r="BR227" s="359" t="str">
        <f t="shared" si="280"/>
        <v xml:space="preserve"> </v>
      </c>
      <c r="BS227" s="360" t="str">
        <f t="shared" si="281"/>
        <v xml:space="preserve"> </v>
      </c>
      <c r="BT227" s="361" t="str">
        <f t="shared" si="282"/>
        <v xml:space="preserve"> </v>
      </c>
      <c r="BU227" s="362" t="str">
        <f t="shared" si="283"/>
        <v xml:space="preserve"> </v>
      </c>
      <c r="BV227" s="362" t="str">
        <f t="shared" si="284"/>
        <v xml:space="preserve"> </v>
      </c>
      <c r="BW227" s="362" t="str">
        <f t="shared" si="285"/>
        <v xml:space="preserve"> </v>
      </c>
      <c r="BX227" s="362" t="str">
        <f t="shared" si="286"/>
        <v xml:space="preserve"> </v>
      </c>
      <c r="BY227" s="362" t="str">
        <f t="shared" si="287"/>
        <v xml:space="preserve"> </v>
      </c>
      <c r="BZ227" s="362" t="str">
        <f t="shared" si="288"/>
        <v xml:space="preserve"> </v>
      </c>
      <c r="CA227" s="362" t="str">
        <f t="shared" si="289"/>
        <v xml:space="preserve"> </v>
      </c>
      <c r="CB227" s="363" t="str">
        <f t="shared" si="290"/>
        <v xml:space="preserve"> </v>
      </c>
      <c r="CC227" s="366" t="str">
        <f t="shared" si="291"/>
        <v xml:space="preserve"> </v>
      </c>
      <c r="CD227" s="367" t="str">
        <f t="shared" si="292"/>
        <v xml:space="preserve"> </v>
      </c>
      <c r="CE227" s="367" t="str">
        <f t="shared" si="293"/>
        <v xml:space="preserve"> </v>
      </c>
      <c r="CF227" s="367" t="str">
        <f t="shared" si="294"/>
        <v xml:space="preserve"> </v>
      </c>
      <c r="CG227" s="367" t="str">
        <f t="shared" si="295"/>
        <v xml:space="preserve"> </v>
      </c>
      <c r="CH227" s="367" t="str">
        <f t="shared" si="296"/>
        <v xml:space="preserve"> </v>
      </c>
      <c r="CI227" s="367" t="str">
        <f t="shared" si="297"/>
        <v xml:space="preserve"> </v>
      </c>
      <c r="CJ227" s="367" t="str">
        <f t="shared" si="298"/>
        <v xml:space="preserve"> </v>
      </c>
      <c r="CK227" s="368" t="str">
        <f t="shared" si="299"/>
        <v xml:space="preserve"> </v>
      </c>
      <c r="CL227" s="369" t="str">
        <f t="shared" si="300"/>
        <v xml:space="preserve"> </v>
      </c>
      <c r="CM227" s="370" t="str">
        <f t="shared" si="347"/>
        <v xml:space="preserve"> </v>
      </c>
      <c r="CN227" s="370" t="str">
        <f t="shared" si="348"/>
        <v xml:space="preserve"> </v>
      </c>
      <c r="CO227" s="370" t="str">
        <f t="shared" si="349"/>
        <v xml:space="preserve"> </v>
      </c>
      <c r="CP227" s="370" t="str">
        <f t="shared" si="350"/>
        <v xml:space="preserve"> </v>
      </c>
      <c r="CQ227" s="370" t="str">
        <f t="shared" si="351"/>
        <v xml:space="preserve"> </v>
      </c>
      <c r="CR227" s="370" t="str">
        <f t="shared" si="301"/>
        <v xml:space="preserve"> </v>
      </c>
      <c r="CS227" s="370" t="str">
        <f t="shared" si="302"/>
        <v xml:space="preserve"> </v>
      </c>
      <c r="CT227" s="370" t="str">
        <f t="shared" si="303"/>
        <v xml:space="preserve"> </v>
      </c>
      <c r="CU227" s="370" t="str">
        <f>IF($A227="N/A"," ",IF('Pricing Inputs'!$AR$23=TRUE,Inputs!$S$22,VLOOKUP($A227,CorrelationTable,2,FALSE)))</f>
        <v xml:space="preserve"> </v>
      </c>
      <c r="CV227" s="371" t="str">
        <f>IF($A227="N/A"," ",F227+G227+(D227*('Pricing Inputs'!X262)))</f>
        <v xml:space="preserve"> </v>
      </c>
      <c r="CW227" s="372" t="str">
        <f>IF($A227="N/A"," ",IF(PV=1,0,'Pricing Inputs'!Y262))</f>
        <v xml:space="preserve"> </v>
      </c>
      <c r="CX227" s="373" t="str">
        <f t="shared" si="304"/>
        <v xml:space="preserve"> </v>
      </c>
      <c r="CY227" s="417" t="str">
        <f>IF($A227="N/A"," ",(IF(MONTH(A227)&gt;=4,IF(MONTH(A227)&lt;=10,Inputs!$S$26,Inputs!$S$27),Inputs!$S$27))*$CX227)</f>
        <v xml:space="preserve"> </v>
      </c>
      <c r="CZ227" s="374" t="str">
        <f t="shared" si="352"/>
        <v xml:space="preserve"> </v>
      </c>
      <c r="DA227" s="446" t="str">
        <f t="shared" si="353"/>
        <v xml:space="preserve"> </v>
      </c>
      <c r="DB227" s="375" t="str">
        <f t="shared" si="354"/>
        <v xml:space="preserve"> </v>
      </c>
      <c r="DC227" s="375" t="str">
        <f t="shared" si="355"/>
        <v xml:space="preserve"> </v>
      </c>
      <c r="DD227" s="376" t="str">
        <f t="shared" si="356"/>
        <v xml:space="preserve"> </v>
      </c>
      <c r="DE227" s="377" t="str">
        <f t="shared" si="357"/>
        <v xml:space="preserve"> </v>
      </c>
      <c r="DF227" s="378" t="str">
        <f t="shared" si="358"/>
        <v xml:space="preserve"> </v>
      </c>
      <c r="DG227" s="379" t="str">
        <f t="shared" si="359"/>
        <v xml:space="preserve"> </v>
      </c>
      <c r="DH227" s="380" t="str">
        <f>IF($A227="N/A"," ",IF(Option=1,$D227*Inputs!$S$15*SUM(AS227:BA227),0))</f>
        <v xml:space="preserve"> </v>
      </c>
      <c r="DI227" s="381" t="str">
        <f>IF($A227="N/A"," ",IF(Option=1,$D227*Inputs!$S$16*SUM(AS227:BA227),0))</f>
        <v xml:space="preserve"> </v>
      </c>
      <c r="DJ227" s="463" t="str">
        <f t="shared" si="360"/>
        <v xml:space="preserve"> </v>
      </c>
      <c r="DK227" s="463" t="str">
        <f t="shared" si="361"/>
        <v xml:space="preserve"> </v>
      </c>
      <c r="DL227" s="463" t="str">
        <f t="shared" si="362"/>
        <v xml:space="preserve"> </v>
      </c>
      <c r="DM227" s="463" t="str">
        <f t="shared" si="363"/>
        <v xml:space="preserve"> </v>
      </c>
    </row>
    <row r="228" spans="1:117" x14ac:dyDescent="0.2">
      <c r="A228" s="343" t="str">
        <f>IF(A227="N/A","N/A",IF(EDATE(A227,1)&gt;Inputs!$S$5,"N/A",EDATE(A227,1)))</f>
        <v>N/A</v>
      </c>
      <c r="B228" s="344" t="str">
        <f t="shared" si="305"/>
        <v xml:space="preserve"> </v>
      </c>
      <c r="C228" s="345" t="str">
        <f t="shared" si="306"/>
        <v xml:space="preserve"> </v>
      </c>
      <c r="D228" s="346" t="str">
        <f t="shared" si="307"/>
        <v xml:space="preserve"> </v>
      </c>
      <c r="E228" s="347" t="str">
        <f t="shared" si="308"/>
        <v xml:space="preserve"> </v>
      </c>
      <c r="F228" s="348" t="str">
        <f t="shared" si="309"/>
        <v xml:space="preserve"> </v>
      </c>
      <c r="G228" s="348" t="str">
        <f>IF(A228="N/A"," ",Perstart/VLOOKUP(Dayrun,'Pricing Inputs'!$AQ$4:$AS$14,3)/(CY228/CX228))</f>
        <v xml:space="preserve"> </v>
      </c>
      <c r="H228" s="349" t="str">
        <f t="shared" si="310"/>
        <v xml:space="preserve"> </v>
      </c>
      <c r="I228" s="350" t="str">
        <f t="shared" si="311"/>
        <v xml:space="preserve"> </v>
      </c>
      <c r="J228" s="351" t="str">
        <f t="shared" si="312"/>
        <v xml:space="preserve"> </v>
      </c>
      <c r="K228" s="351" t="str">
        <f t="shared" si="313"/>
        <v xml:space="preserve"> </v>
      </c>
      <c r="L228" s="351" t="str">
        <f t="shared" si="314"/>
        <v xml:space="preserve"> </v>
      </c>
      <c r="M228" s="351" t="str">
        <f t="shared" si="315"/>
        <v xml:space="preserve"> </v>
      </c>
      <c r="N228" s="351" t="str">
        <f t="shared" si="316"/>
        <v xml:space="preserve"> </v>
      </c>
      <c r="O228" s="351" t="str">
        <f t="shared" si="317"/>
        <v xml:space="preserve"> </v>
      </c>
      <c r="P228" s="351" t="str">
        <f t="shared" si="318"/>
        <v xml:space="preserve"> </v>
      </c>
      <c r="Q228" s="352" t="str">
        <f t="shared" si="319"/>
        <v xml:space="preserve"> </v>
      </c>
      <c r="R228" s="353" t="str">
        <f t="shared" si="320"/>
        <v xml:space="preserve"> </v>
      </c>
      <c r="S228" s="347" t="str">
        <f t="shared" si="321"/>
        <v xml:space="preserve"> </v>
      </c>
      <c r="T228" s="347" t="str">
        <f t="shared" si="322"/>
        <v xml:space="preserve"> </v>
      </c>
      <c r="U228" s="347" t="str">
        <f t="shared" si="323"/>
        <v xml:space="preserve"> </v>
      </c>
      <c r="V228" s="347" t="str">
        <f t="shared" si="324"/>
        <v xml:space="preserve"> </v>
      </c>
      <c r="W228" s="347" t="str">
        <f t="shared" si="325"/>
        <v xml:space="preserve"> </v>
      </c>
      <c r="X228" s="347" t="str">
        <f t="shared" si="326"/>
        <v xml:space="preserve"> </v>
      </c>
      <c r="Y228" s="347" t="str">
        <f t="shared" si="327"/>
        <v xml:space="preserve"> </v>
      </c>
      <c r="Z228" s="354" t="str">
        <f t="shared" si="328"/>
        <v xml:space="preserve"> </v>
      </c>
      <c r="AA228" s="350" t="str">
        <f>IF($A228="N/A"," ",IF(Dayrun&gt;=3,(MAX(0,(_xll.xSPRDOPT(I228,($E228-'Pricing Inputs'!$X263*$D228),$CV228,0,($CN228+IF(Smile=TRUE,VLOOKUP(MAX(-5,$H228-I228),Volsmile,2),0)),$CT228,$CU228,($A228-DateToday)+15,ABS(Option-2),0)-R228))),0))</f>
        <v xml:space="preserve"> </v>
      </c>
      <c r="AB228" s="351" t="str">
        <f>IF($A228="N/A"," ",IF(Dayrun&gt;=6,MAX(0,(_xll.xSPRDOPT(J228,($E228-'Pricing Inputs'!$X263*$D228),$CV228,0,($CN228+IF(Smile=TRUE,VLOOKUP(MAX(-5,$H228-J228),Volsmile,2),0)),$CT228,$CU228,($A228-DateToday)+15,ABS(Option-2),0)-S228)),0))</f>
        <v xml:space="preserve"> </v>
      </c>
      <c r="AC228" s="351" t="str">
        <f>IF($A228="N/A"," ",IF(OR(Dayrun&lt;=2,Dayrun&gt;=9),IF(OffPeakEx=TRUE,MAX(0,(_xll.xSPRDOPT(K228,($E228-'Pricing Inputs'!$X263*$D228),$CV228,0,($CQ228+IF(Smile=TRUE,VLOOKUP(MAX(-5,$H228-K228),Volsmile,2),0)),$CT228,$CU228,($A228-DateToday)+15,ABS(Option-2),0)-T228)),0),0))</f>
        <v xml:space="preserve"> </v>
      </c>
      <c r="AD228" s="351" t="str">
        <f>IF($A228="N/A"," ",IF(OR(Dayrun=1,Dayrun=4,Dayrun=5,Dayrun=7,Dayrun=8,Dayrun=10,Dayrun=11),MAX(0,(_xll.xSPRDOPT(L228,($E228-'Pricing Inputs'!$X263*$D228),$CV228,0,($CQ228+IF(Smile=TRUE,VLOOKUP(MAX(-5,$H228-L228),Volsmile,2),0)),$CT228,$CU228,($A228-DateToday)+15,ABS(Option-2),0)-U228)),0))</f>
        <v xml:space="preserve"> </v>
      </c>
      <c r="AE228" s="351" t="str">
        <f>IF($A228="N/A"," ",IF(OR(Dayrun=1,Dayrun=7,Dayrun=8,Dayrun=10,Dayrun=11),MAX(0,(_xll.xSPRDOPT(M228,($E228-'Pricing Inputs'!$X263*$D228),$CV228,0,($CQ228+IF(Smile=TRUE,VLOOKUP(MAX(-5,$H228-M228),Volsmile,2),0)),$CT228,$CU228,($A228-DateToday)+15,ABS(Option-2),0)-V228)),0))</f>
        <v xml:space="preserve"> </v>
      </c>
      <c r="AF228" s="351" t="str">
        <f>IF($A228="N/A"," ",IF(OR(Dayrun&lt;=2,Dayrun&gt;=10),IF(OffPeakEx=TRUE,MAX(0,(_xll.xSPRDOPT(N228,($E228-'Pricing Inputs'!$X263*$D228),$CV228,0,($CQ228+IF(Smile=TRUE,VLOOKUP(MAX(-5,$H228-N228),Volsmile,2),0)),$CT228,$CU228,($A228-DateToday)+15,ABS(Option-2),0)-W228)),0),0))</f>
        <v xml:space="preserve"> </v>
      </c>
      <c r="AG228" s="351" t="str">
        <f>IF($A228="N/A"," ",IF(OR(Dayrun=1,Dayrun=5,Dayrun=8,Dayrun=11),MAX(0,(_xll.xSPRDOPT(O228,($E228-'Pricing Inputs'!$X263*$D228),$CV228,0,($CQ228+IF(Smile=TRUE,VLOOKUP(MAX(-5,$H228-O228),Volsmile,2),0)),$CT228,$CU228,($A228-DateToday)+15,ABS(Option-2),0)-X228)),0))</f>
        <v xml:space="preserve"> </v>
      </c>
      <c r="AH228" s="351" t="str">
        <f>IF($A228="N/A"," ",IF(OR(Dayrun=1,Dayrun=8,Dayrun=11),MAX(0,(_xll.xSPRDOPT(P228,($E228-'Pricing Inputs'!$X263*$D228),$CV228,0,($CQ228+IF(Smile=TRUE,VLOOKUP(MAX(-5,$H228-P228),Volsmile,2),0)),$CT228,$CU228,($A228-DateToday)+15,ABS(Option-2),0)-Y228)),0))</f>
        <v xml:space="preserve"> </v>
      </c>
      <c r="AI228" s="351" t="str">
        <f>IF($A228="N/A"," ",IF(OR(Dayrun&lt;=2,Dayrun&gt;=11),IF(OffPeakEx=TRUE,MAX(0,(_xll.xSPRDOPT(Q228,($E228-'Pricing Inputs'!$X263*$D228),$CV228,0,($CQ228+IF(Smile=TRUE,VLOOKUP(MAX(-5,$H228-Q228),Volsmile,2),0)),$CT228,$CU228,($A228-DateToday)+15,ABS(Option-2),0)-Z228)),0),0))</f>
        <v xml:space="preserve"> </v>
      </c>
      <c r="AJ228" s="355" t="str">
        <f t="shared" si="329"/>
        <v xml:space="preserve"> </v>
      </c>
      <c r="AK228" s="356" t="str">
        <f t="shared" si="330"/>
        <v xml:space="preserve"> </v>
      </c>
      <c r="AL228" s="356" t="str">
        <f t="shared" si="331"/>
        <v xml:space="preserve"> </v>
      </c>
      <c r="AM228" s="356" t="str">
        <f t="shared" si="332"/>
        <v xml:space="preserve"> </v>
      </c>
      <c r="AN228" s="356" t="str">
        <f t="shared" si="333"/>
        <v xml:space="preserve"> </v>
      </c>
      <c r="AO228" s="356" t="str">
        <f t="shared" si="334"/>
        <v xml:space="preserve"> </v>
      </c>
      <c r="AP228" s="356" t="str">
        <f t="shared" si="335"/>
        <v xml:space="preserve"> </v>
      </c>
      <c r="AQ228" s="356" t="str">
        <f t="shared" si="336"/>
        <v xml:space="preserve"> </v>
      </c>
      <c r="AR228" s="357" t="str">
        <f t="shared" si="337"/>
        <v xml:space="preserve"> </v>
      </c>
      <c r="AS228" s="364" t="str">
        <f t="shared" si="338"/>
        <v xml:space="preserve"> </v>
      </c>
      <c r="AT228" s="364" t="str">
        <f t="shared" si="339"/>
        <v xml:space="preserve"> </v>
      </c>
      <c r="AU228" s="364" t="str">
        <f t="shared" si="340"/>
        <v xml:space="preserve"> </v>
      </c>
      <c r="AV228" s="364" t="str">
        <f t="shared" si="341"/>
        <v xml:space="preserve"> </v>
      </c>
      <c r="AW228" s="364" t="str">
        <f t="shared" si="342"/>
        <v xml:space="preserve"> </v>
      </c>
      <c r="AX228" s="364" t="str">
        <f t="shared" si="343"/>
        <v xml:space="preserve"> </v>
      </c>
      <c r="AY228" s="364" t="str">
        <f t="shared" si="344"/>
        <v xml:space="preserve"> </v>
      </c>
      <c r="AZ228" s="364" t="str">
        <f t="shared" si="345"/>
        <v xml:space="preserve"> </v>
      </c>
      <c r="BA228" s="365" t="str">
        <f t="shared" si="346"/>
        <v xml:space="preserve"> </v>
      </c>
      <c r="BB228" s="461" t="str">
        <f>IF($A228="N/A"," ",IF(Dayrun&gt;=3,(MAX(0,(_xll.xSPRDOPT(I228,($E228-'Pricing Inputs'!$X263*$D228),$CV228,0,($CN228+IF(Smile=TRUE,VLOOKUP(MAX(-5,$H228-I228),Volsmile,2),0)),$CT228,$CU228,($A228-DateToday)+15,ABS(Option-2),1)*DE228*8))),0))</f>
        <v xml:space="preserve"> </v>
      </c>
      <c r="BC228" s="460" t="str">
        <f>IF($A228="N/A"," ",IF(Dayrun&gt;=6,MAX(0,(_xll.xSPRDOPT(J228,($E228-'Pricing Inputs'!$X263*$D228),$CV228,0,($CN228+IF(Smile=TRUE,VLOOKUP(MAX(-5,$H228-J228),Volsmile,2),0)),$CT228,$CU228,($A228-DateToday)+15,ABS(Option-2),1)*DE228*8)),0))</f>
        <v xml:space="preserve"> </v>
      </c>
      <c r="BD228" s="460" t="str">
        <f>IF($A228="N/A"," ",IF(OR(Dayrun&lt;=2,Dayrun&gt;=9),IF(OffPeakEx=TRUE,MAX(0,(_xll.xSPRDOPT(K228,($E228-'Pricing Inputs'!$X263*$D228),$CV228,0,($CQ228+IF(Smile=TRUE,VLOOKUP(MAX(-5,$H228-K228),Volsmile,2),0)),$CT228,$CU228,($A228-DateToday)+15,ABS(Option-2),1)*DE228*8)),0),0))</f>
        <v xml:space="preserve"> </v>
      </c>
      <c r="BE228" s="460" t="str">
        <f>IF($A228="N/A"," ",IF(OR(Dayrun=1,Dayrun=4,Dayrun=5,Dayrun=7,Dayrun=8,Dayrun=10,Dayrun=11),MAX(0,(_xll.xSPRDOPT(L228,($E228-'Pricing Inputs'!$X263*$D228),$CV228,0,($CQ228+IF(Smile=TRUE,VLOOKUP(MAX(-5,$H228-L228),Volsmile,2),0)),$CT228,$CU228,($A228-DateToday)+15,ABS(Option-2),1)*DF228*8)),0))</f>
        <v xml:space="preserve"> </v>
      </c>
      <c r="BF228" s="460" t="str">
        <f>IF($A228="N/A"," ",IF(OR(Dayrun=1,Dayrun=7,Dayrun=8,Dayrun=10,Dayrun=11),MAX(0,(_xll.xSPRDOPT(M228,($E228-'Pricing Inputs'!$X263*$D228),$CV228,0,($CQ228+IF(Smile=TRUE,VLOOKUP(MAX(-5,$H228-M228),Volsmile,2),0)),$CT228,$CU228,($A228-DateToday)+15,ABS(Option-2),1)*DF228*8)),0))</f>
        <v xml:space="preserve"> </v>
      </c>
      <c r="BG228" s="460" t="str">
        <f>IF($A228="N/A"," ",IF(OR(Dayrun&lt;=2,Dayrun&gt;=10),IF(OffPeakEx=TRUE,MAX(0,(_xll.xSPRDOPT(N228,($E228-'Pricing Inputs'!$X263*$D228),$CV228,0,($CQ228+IF(Smile=TRUE,VLOOKUP(MAX(-5,$H228-N228),Volsmile,2),0)),$CT228,$CU228,($A228-DateToday)+15,ABS(Option-2),1)*DF228*8)),0),0))</f>
        <v xml:space="preserve"> </v>
      </c>
      <c r="BH228" s="460" t="str">
        <f>IF($A228="N/A"," ",IF(OR(Dayrun=1,Dayrun=5,Dayrun=8,Dayrun=11),MAX(0,(_xll.xSPRDOPT(O228,($E228-'Pricing Inputs'!$X263*$D228),$CV228,0,($CQ228+IF(Smile=TRUE,VLOOKUP(MAX(-5,$H228-O228),Volsmile,2),0)),$CT228,$CU228,($A228-DateToday)+15,ABS(Option-2),1)*DG228*8)),0))</f>
        <v xml:space="preserve"> </v>
      </c>
      <c r="BI228" s="460" t="str">
        <f>IF($A228="N/A"," ",IF(OR(Dayrun=1,Dayrun=8,Dayrun=11),MAX(0,(_xll.xSPRDOPT(P228,($E228-'Pricing Inputs'!$X263*$D228),$CV228,0,($CQ228+IF(Smile=TRUE,VLOOKUP(MAX(-5,$H228-P228),Volsmile,2),0)),$CT228,$CU228,($A228-DateToday)+15,ABS(Option-2),1)*DG228*8)),0))</f>
        <v xml:space="preserve"> </v>
      </c>
      <c r="BJ228" s="462" t="str">
        <f>IF($A228="N/A"," ",IF(OR(Dayrun&lt;=2,Dayrun&gt;=11),IF(OffPeakEx=TRUE,MAX(0,(_xll.xSPRDOPT(Q228,($E228-'Pricing Inputs'!$X263*$D228),$CV228,0,($CQ228+IF(Smile=TRUE,VLOOKUP(MAX(-5,$H228-Q228),Volsmile,2),0)),$CT228,$CU228,($A228-DateToday)+15,ABS(Option-2),1)*DG228*8)),0),0))</f>
        <v xml:space="preserve"> </v>
      </c>
      <c r="BK228" s="358" t="str">
        <f t="shared" si="273"/>
        <v xml:space="preserve"> </v>
      </c>
      <c r="BL228" s="359" t="str">
        <f t="shared" si="274"/>
        <v xml:space="preserve"> </v>
      </c>
      <c r="BM228" s="359" t="str">
        <f t="shared" si="275"/>
        <v xml:space="preserve"> </v>
      </c>
      <c r="BN228" s="359" t="str">
        <f t="shared" si="276"/>
        <v xml:space="preserve"> </v>
      </c>
      <c r="BO228" s="359" t="str">
        <f t="shared" si="277"/>
        <v xml:space="preserve"> </v>
      </c>
      <c r="BP228" s="359" t="str">
        <f t="shared" si="278"/>
        <v xml:space="preserve"> </v>
      </c>
      <c r="BQ228" s="359" t="str">
        <f t="shared" si="279"/>
        <v xml:space="preserve"> </v>
      </c>
      <c r="BR228" s="359" t="str">
        <f t="shared" si="280"/>
        <v xml:space="preserve"> </v>
      </c>
      <c r="BS228" s="360" t="str">
        <f t="shared" si="281"/>
        <v xml:space="preserve"> </v>
      </c>
      <c r="BT228" s="361" t="str">
        <f t="shared" si="282"/>
        <v xml:space="preserve"> </v>
      </c>
      <c r="BU228" s="362" t="str">
        <f t="shared" si="283"/>
        <v xml:space="preserve"> </v>
      </c>
      <c r="BV228" s="362" t="str">
        <f t="shared" si="284"/>
        <v xml:space="preserve"> </v>
      </c>
      <c r="BW228" s="362" t="str">
        <f t="shared" si="285"/>
        <v xml:space="preserve"> </v>
      </c>
      <c r="BX228" s="362" t="str">
        <f t="shared" si="286"/>
        <v xml:space="preserve"> </v>
      </c>
      <c r="BY228" s="362" t="str">
        <f t="shared" si="287"/>
        <v xml:space="preserve"> </v>
      </c>
      <c r="BZ228" s="362" t="str">
        <f t="shared" si="288"/>
        <v xml:space="preserve"> </v>
      </c>
      <c r="CA228" s="362" t="str">
        <f t="shared" si="289"/>
        <v xml:space="preserve"> </v>
      </c>
      <c r="CB228" s="363" t="str">
        <f t="shared" si="290"/>
        <v xml:space="preserve"> </v>
      </c>
      <c r="CC228" s="366" t="str">
        <f t="shared" si="291"/>
        <v xml:space="preserve"> </v>
      </c>
      <c r="CD228" s="367" t="str">
        <f t="shared" si="292"/>
        <v xml:space="preserve"> </v>
      </c>
      <c r="CE228" s="367" t="str">
        <f t="shared" si="293"/>
        <v xml:space="preserve"> </v>
      </c>
      <c r="CF228" s="367" t="str">
        <f t="shared" si="294"/>
        <v xml:space="preserve"> </v>
      </c>
      <c r="CG228" s="367" t="str">
        <f t="shared" si="295"/>
        <v xml:space="preserve"> </v>
      </c>
      <c r="CH228" s="367" t="str">
        <f t="shared" si="296"/>
        <v xml:space="preserve"> </v>
      </c>
      <c r="CI228" s="367" t="str">
        <f t="shared" si="297"/>
        <v xml:space="preserve"> </v>
      </c>
      <c r="CJ228" s="367" t="str">
        <f t="shared" si="298"/>
        <v xml:space="preserve"> </v>
      </c>
      <c r="CK228" s="368" t="str">
        <f t="shared" si="299"/>
        <v xml:space="preserve"> </v>
      </c>
      <c r="CL228" s="369" t="str">
        <f t="shared" si="300"/>
        <v xml:space="preserve"> </v>
      </c>
      <c r="CM228" s="370" t="str">
        <f t="shared" si="347"/>
        <v xml:space="preserve"> </v>
      </c>
      <c r="CN228" s="370" t="str">
        <f t="shared" si="348"/>
        <v xml:space="preserve"> </v>
      </c>
      <c r="CO228" s="370" t="str">
        <f t="shared" si="349"/>
        <v xml:space="preserve"> </v>
      </c>
      <c r="CP228" s="370" t="str">
        <f t="shared" si="350"/>
        <v xml:space="preserve"> </v>
      </c>
      <c r="CQ228" s="370" t="str">
        <f t="shared" si="351"/>
        <v xml:space="preserve"> </v>
      </c>
      <c r="CR228" s="370" t="str">
        <f t="shared" si="301"/>
        <v xml:space="preserve"> </v>
      </c>
      <c r="CS228" s="370" t="str">
        <f t="shared" si="302"/>
        <v xml:space="preserve"> </v>
      </c>
      <c r="CT228" s="370" t="str">
        <f t="shared" si="303"/>
        <v xml:space="preserve"> </v>
      </c>
      <c r="CU228" s="370" t="str">
        <f>IF($A228="N/A"," ",IF('Pricing Inputs'!$AR$23=TRUE,Inputs!$S$22,VLOOKUP($A228,CorrelationTable,2,FALSE)))</f>
        <v xml:space="preserve"> </v>
      </c>
      <c r="CV228" s="371" t="str">
        <f>IF($A228="N/A"," ",F228+G228+(D228*('Pricing Inputs'!X263)))</f>
        <v xml:space="preserve"> </v>
      </c>
      <c r="CW228" s="372" t="str">
        <f>IF($A228="N/A"," ",IF(PV=1,0,'Pricing Inputs'!Y263))</f>
        <v xml:space="preserve"> </v>
      </c>
      <c r="CX228" s="373" t="str">
        <f t="shared" si="304"/>
        <v xml:space="preserve"> </v>
      </c>
      <c r="CY228" s="417" t="str">
        <f>IF($A228="N/A"," ",(IF(MONTH(A228)&gt;=4,IF(MONTH(A228)&lt;=10,Inputs!$S$26,Inputs!$S$27),Inputs!$S$27))*$CX228)</f>
        <v xml:space="preserve"> </v>
      </c>
      <c r="CZ228" s="374" t="str">
        <f t="shared" si="352"/>
        <v xml:space="preserve"> </v>
      </c>
      <c r="DA228" s="446" t="str">
        <f t="shared" si="353"/>
        <v xml:space="preserve"> </v>
      </c>
      <c r="DB228" s="375" t="str">
        <f t="shared" si="354"/>
        <v xml:space="preserve"> </v>
      </c>
      <c r="DC228" s="375" t="str">
        <f t="shared" si="355"/>
        <v xml:space="preserve"> </v>
      </c>
      <c r="DD228" s="376" t="str">
        <f t="shared" si="356"/>
        <v xml:space="preserve"> </v>
      </c>
      <c r="DE228" s="377" t="str">
        <f t="shared" si="357"/>
        <v xml:space="preserve"> </v>
      </c>
      <c r="DF228" s="378" t="str">
        <f t="shared" si="358"/>
        <v xml:space="preserve"> </v>
      </c>
      <c r="DG228" s="379" t="str">
        <f t="shared" si="359"/>
        <v xml:space="preserve"> </v>
      </c>
      <c r="DH228" s="380" t="str">
        <f>IF($A228="N/A"," ",IF(Option=1,$D228*Inputs!$S$15*SUM(AS228:BA228),0))</f>
        <v xml:space="preserve"> </v>
      </c>
      <c r="DI228" s="381" t="str">
        <f>IF($A228="N/A"," ",IF(Option=1,$D228*Inputs!$S$16*SUM(AS228:BA228),0))</f>
        <v xml:space="preserve"> </v>
      </c>
      <c r="DJ228" s="463" t="str">
        <f t="shared" si="360"/>
        <v xml:space="preserve"> </v>
      </c>
      <c r="DK228" s="463" t="str">
        <f t="shared" si="361"/>
        <v xml:space="preserve"> </v>
      </c>
      <c r="DL228" s="463" t="str">
        <f t="shared" si="362"/>
        <v xml:space="preserve"> </v>
      </c>
      <c r="DM228" s="463" t="str">
        <f t="shared" si="363"/>
        <v xml:space="preserve"> </v>
      </c>
    </row>
    <row r="229" spans="1:117" x14ac:dyDescent="0.2">
      <c r="A229" s="343" t="str">
        <f>IF(A228="N/A","N/A",IF(EDATE(A228,1)&gt;Inputs!$S$5,"N/A",EDATE(A228,1)))</f>
        <v>N/A</v>
      </c>
      <c r="B229" s="344" t="str">
        <f t="shared" si="305"/>
        <v xml:space="preserve"> </v>
      </c>
      <c r="C229" s="345" t="str">
        <f t="shared" si="306"/>
        <v xml:space="preserve"> </v>
      </c>
      <c r="D229" s="346" t="str">
        <f t="shared" si="307"/>
        <v xml:space="preserve"> </v>
      </c>
      <c r="E229" s="347" t="str">
        <f t="shared" si="308"/>
        <v xml:space="preserve"> </v>
      </c>
      <c r="F229" s="348" t="str">
        <f t="shared" si="309"/>
        <v xml:space="preserve"> </v>
      </c>
      <c r="G229" s="348" t="str">
        <f>IF(A229="N/A"," ",Perstart/VLOOKUP(Dayrun,'Pricing Inputs'!$AQ$4:$AS$14,3)/(CY229/CX229))</f>
        <v xml:space="preserve"> </v>
      </c>
      <c r="H229" s="349" t="str">
        <f t="shared" si="310"/>
        <v xml:space="preserve"> </v>
      </c>
      <c r="I229" s="350" t="str">
        <f t="shared" si="311"/>
        <v xml:space="preserve"> </v>
      </c>
      <c r="J229" s="351" t="str">
        <f t="shared" si="312"/>
        <v xml:space="preserve"> </v>
      </c>
      <c r="K229" s="351" t="str">
        <f t="shared" si="313"/>
        <v xml:space="preserve"> </v>
      </c>
      <c r="L229" s="351" t="str">
        <f t="shared" si="314"/>
        <v xml:space="preserve"> </v>
      </c>
      <c r="M229" s="351" t="str">
        <f t="shared" si="315"/>
        <v xml:space="preserve"> </v>
      </c>
      <c r="N229" s="351" t="str">
        <f t="shared" si="316"/>
        <v xml:space="preserve"> </v>
      </c>
      <c r="O229" s="351" t="str">
        <f t="shared" si="317"/>
        <v xml:space="preserve"> </v>
      </c>
      <c r="P229" s="351" t="str">
        <f t="shared" si="318"/>
        <v xml:space="preserve"> </v>
      </c>
      <c r="Q229" s="352" t="str">
        <f t="shared" si="319"/>
        <v xml:space="preserve"> </v>
      </c>
      <c r="R229" s="353" t="str">
        <f t="shared" si="320"/>
        <v xml:space="preserve"> </v>
      </c>
      <c r="S229" s="347" t="str">
        <f t="shared" si="321"/>
        <v xml:space="preserve"> </v>
      </c>
      <c r="T229" s="347" t="str">
        <f t="shared" si="322"/>
        <v xml:space="preserve"> </v>
      </c>
      <c r="U229" s="347" t="str">
        <f t="shared" si="323"/>
        <v xml:space="preserve"> </v>
      </c>
      <c r="V229" s="347" t="str">
        <f t="shared" si="324"/>
        <v xml:space="preserve"> </v>
      </c>
      <c r="W229" s="347" t="str">
        <f t="shared" si="325"/>
        <v xml:space="preserve"> </v>
      </c>
      <c r="X229" s="347" t="str">
        <f t="shared" si="326"/>
        <v xml:space="preserve"> </v>
      </c>
      <c r="Y229" s="347" t="str">
        <f t="shared" si="327"/>
        <v xml:space="preserve"> </v>
      </c>
      <c r="Z229" s="354" t="str">
        <f t="shared" si="328"/>
        <v xml:space="preserve"> </v>
      </c>
      <c r="AA229" s="350" t="str">
        <f>IF($A229="N/A"," ",IF(Dayrun&gt;=3,(MAX(0,(_xll.xSPRDOPT(I229,($E229-'Pricing Inputs'!$X264*$D229),$CV229,0,($CN229+IF(Smile=TRUE,VLOOKUP(MAX(-5,$H229-I229),Volsmile,2),0)),$CT229,$CU229,($A229-DateToday)+15,ABS(Option-2),0)-R229))),0))</f>
        <v xml:space="preserve"> </v>
      </c>
      <c r="AB229" s="351" t="str">
        <f>IF($A229="N/A"," ",IF(Dayrun&gt;=6,MAX(0,(_xll.xSPRDOPT(J229,($E229-'Pricing Inputs'!$X264*$D229),$CV229,0,($CN229+IF(Smile=TRUE,VLOOKUP(MAX(-5,$H229-J229),Volsmile,2),0)),$CT229,$CU229,($A229-DateToday)+15,ABS(Option-2),0)-S229)),0))</f>
        <v xml:space="preserve"> </v>
      </c>
      <c r="AC229" s="351" t="str">
        <f>IF($A229="N/A"," ",IF(OR(Dayrun&lt;=2,Dayrun&gt;=9),IF(OffPeakEx=TRUE,MAX(0,(_xll.xSPRDOPT(K229,($E229-'Pricing Inputs'!$X264*$D229),$CV229,0,($CQ229+IF(Smile=TRUE,VLOOKUP(MAX(-5,$H229-K229),Volsmile,2),0)),$CT229,$CU229,($A229-DateToday)+15,ABS(Option-2),0)-T229)),0),0))</f>
        <v xml:space="preserve"> </v>
      </c>
      <c r="AD229" s="351" t="str">
        <f>IF($A229="N/A"," ",IF(OR(Dayrun=1,Dayrun=4,Dayrun=5,Dayrun=7,Dayrun=8,Dayrun=10,Dayrun=11),MAX(0,(_xll.xSPRDOPT(L229,($E229-'Pricing Inputs'!$X264*$D229),$CV229,0,($CQ229+IF(Smile=TRUE,VLOOKUP(MAX(-5,$H229-L229),Volsmile,2),0)),$CT229,$CU229,($A229-DateToday)+15,ABS(Option-2),0)-U229)),0))</f>
        <v xml:space="preserve"> </v>
      </c>
      <c r="AE229" s="351" t="str">
        <f>IF($A229="N/A"," ",IF(OR(Dayrun=1,Dayrun=7,Dayrun=8,Dayrun=10,Dayrun=11),MAX(0,(_xll.xSPRDOPT(M229,($E229-'Pricing Inputs'!$X264*$D229),$CV229,0,($CQ229+IF(Smile=TRUE,VLOOKUP(MAX(-5,$H229-M229),Volsmile,2),0)),$CT229,$CU229,($A229-DateToday)+15,ABS(Option-2),0)-V229)),0))</f>
        <v xml:space="preserve"> </v>
      </c>
      <c r="AF229" s="351" t="str">
        <f>IF($A229="N/A"," ",IF(OR(Dayrun&lt;=2,Dayrun&gt;=10),IF(OffPeakEx=TRUE,MAX(0,(_xll.xSPRDOPT(N229,($E229-'Pricing Inputs'!$X264*$D229),$CV229,0,($CQ229+IF(Smile=TRUE,VLOOKUP(MAX(-5,$H229-N229),Volsmile,2),0)),$CT229,$CU229,($A229-DateToday)+15,ABS(Option-2),0)-W229)),0),0))</f>
        <v xml:space="preserve"> </v>
      </c>
      <c r="AG229" s="351" t="str">
        <f>IF($A229="N/A"," ",IF(OR(Dayrun=1,Dayrun=5,Dayrun=8,Dayrun=11),MAX(0,(_xll.xSPRDOPT(O229,($E229-'Pricing Inputs'!$X264*$D229),$CV229,0,($CQ229+IF(Smile=TRUE,VLOOKUP(MAX(-5,$H229-O229),Volsmile,2),0)),$CT229,$CU229,($A229-DateToday)+15,ABS(Option-2),0)-X229)),0))</f>
        <v xml:space="preserve"> </v>
      </c>
      <c r="AH229" s="351" t="str">
        <f>IF($A229="N/A"," ",IF(OR(Dayrun=1,Dayrun=8,Dayrun=11),MAX(0,(_xll.xSPRDOPT(P229,($E229-'Pricing Inputs'!$X264*$D229),$CV229,0,($CQ229+IF(Smile=TRUE,VLOOKUP(MAX(-5,$H229-P229),Volsmile,2),0)),$CT229,$CU229,($A229-DateToday)+15,ABS(Option-2),0)-Y229)),0))</f>
        <v xml:space="preserve"> </v>
      </c>
      <c r="AI229" s="351" t="str">
        <f>IF($A229="N/A"," ",IF(OR(Dayrun&lt;=2,Dayrun&gt;=11),IF(OffPeakEx=TRUE,MAX(0,(_xll.xSPRDOPT(Q229,($E229-'Pricing Inputs'!$X264*$D229),$CV229,0,($CQ229+IF(Smile=TRUE,VLOOKUP(MAX(-5,$H229-Q229),Volsmile,2),0)),$CT229,$CU229,($A229-DateToday)+15,ABS(Option-2),0)-Z229)),0),0))</f>
        <v xml:space="preserve"> </v>
      </c>
      <c r="AJ229" s="355" t="str">
        <f t="shared" si="329"/>
        <v xml:space="preserve"> </v>
      </c>
      <c r="AK229" s="356" t="str">
        <f t="shared" si="330"/>
        <v xml:space="preserve"> </v>
      </c>
      <c r="AL229" s="356" t="str">
        <f t="shared" si="331"/>
        <v xml:space="preserve"> </v>
      </c>
      <c r="AM229" s="356" t="str">
        <f t="shared" si="332"/>
        <v xml:space="preserve"> </v>
      </c>
      <c r="AN229" s="356" t="str">
        <f t="shared" si="333"/>
        <v xml:space="preserve"> </v>
      </c>
      <c r="AO229" s="356" t="str">
        <f t="shared" si="334"/>
        <v xml:space="preserve"> </v>
      </c>
      <c r="AP229" s="356" t="str">
        <f t="shared" si="335"/>
        <v xml:space="preserve"> </v>
      </c>
      <c r="AQ229" s="356" t="str">
        <f t="shared" si="336"/>
        <v xml:space="preserve"> </v>
      </c>
      <c r="AR229" s="357" t="str">
        <f t="shared" si="337"/>
        <v xml:space="preserve"> </v>
      </c>
      <c r="AS229" s="364" t="str">
        <f t="shared" si="338"/>
        <v xml:space="preserve"> </v>
      </c>
      <c r="AT229" s="364" t="str">
        <f t="shared" si="339"/>
        <v xml:space="preserve"> </v>
      </c>
      <c r="AU229" s="364" t="str">
        <f t="shared" si="340"/>
        <v xml:space="preserve"> </v>
      </c>
      <c r="AV229" s="364" t="str">
        <f t="shared" si="341"/>
        <v xml:space="preserve"> </v>
      </c>
      <c r="AW229" s="364" t="str">
        <f t="shared" si="342"/>
        <v xml:space="preserve"> </v>
      </c>
      <c r="AX229" s="364" t="str">
        <f t="shared" si="343"/>
        <v xml:space="preserve"> </v>
      </c>
      <c r="AY229" s="364" t="str">
        <f t="shared" si="344"/>
        <v xml:space="preserve"> </v>
      </c>
      <c r="AZ229" s="364" t="str">
        <f t="shared" si="345"/>
        <v xml:space="preserve"> </v>
      </c>
      <c r="BA229" s="365" t="str">
        <f t="shared" si="346"/>
        <v xml:space="preserve"> </v>
      </c>
      <c r="BB229" s="461" t="str">
        <f>IF($A229="N/A"," ",IF(Dayrun&gt;=3,(MAX(0,(_xll.xSPRDOPT(I229,($E229-'Pricing Inputs'!$X264*$D229),$CV229,0,($CN229+IF(Smile=TRUE,VLOOKUP(MAX(-5,$H229-I229),Volsmile,2),0)),$CT229,$CU229,($A229-DateToday)+15,ABS(Option-2),1)*DE229*8))),0))</f>
        <v xml:space="preserve"> </v>
      </c>
      <c r="BC229" s="460" t="str">
        <f>IF($A229="N/A"," ",IF(Dayrun&gt;=6,MAX(0,(_xll.xSPRDOPT(J229,($E229-'Pricing Inputs'!$X264*$D229),$CV229,0,($CN229+IF(Smile=TRUE,VLOOKUP(MAX(-5,$H229-J229),Volsmile,2),0)),$CT229,$CU229,($A229-DateToday)+15,ABS(Option-2),1)*DE229*8)),0))</f>
        <v xml:space="preserve"> </v>
      </c>
      <c r="BD229" s="460" t="str">
        <f>IF($A229="N/A"," ",IF(OR(Dayrun&lt;=2,Dayrun&gt;=9),IF(OffPeakEx=TRUE,MAX(0,(_xll.xSPRDOPT(K229,($E229-'Pricing Inputs'!$X264*$D229),$CV229,0,($CQ229+IF(Smile=TRUE,VLOOKUP(MAX(-5,$H229-K229),Volsmile,2),0)),$CT229,$CU229,($A229-DateToday)+15,ABS(Option-2),1)*DE229*8)),0),0))</f>
        <v xml:space="preserve"> </v>
      </c>
      <c r="BE229" s="460" t="str">
        <f>IF($A229="N/A"," ",IF(OR(Dayrun=1,Dayrun=4,Dayrun=5,Dayrun=7,Dayrun=8,Dayrun=10,Dayrun=11),MAX(0,(_xll.xSPRDOPT(L229,($E229-'Pricing Inputs'!$X264*$D229),$CV229,0,($CQ229+IF(Smile=TRUE,VLOOKUP(MAX(-5,$H229-L229),Volsmile,2),0)),$CT229,$CU229,($A229-DateToday)+15,ABS(Option-2),1)*DF229*8)),0))</f>
        <v xml:space="preserve"> </v>
      </c>
      <c r="BF229" s="460" t="str">
        <f>IF($A229="N/A"," ",IF(OR(Dayrun=1,Dayrun=7,Dayrun=8,Dayrun=10,Dayrun=11),MAX(0,(_xll.xSPRDOPT(M229,($E229-'Pricing Inputs'!$X264*$D229),$CV229,0,($CQ229+IF(Smile=TRUE,VLOOKUP(MAX(-5,$H229-M229),Volsmile,2),0)),$CT229,$CU229,($A229-DateToday)+15,ABS(Option-2),1)*DF229*8)),0))</f>
        <v xml:space="preserve"> </v>
      </c>
      <c r="BG229" s="460" t="str">
        <f>IF($A229="N/A"," ",IF(OR(Dayrun&lt;=2,Dayrun&gt;=10),IF(OffPeakEx=TRUE,MAX(0,(_xll.xSPRDOPT(N229,($E229-'Pricing Inputs'!$X264*$D229),$CV229,0,($CQ229+IF(Smile=TRUE,VLOOKUP(MAX(-5,$H229-N229),Volsmile,2),0)),$CT229,$CU229,($A229-DateToday)+15,ABS(Option-2),1)*DF229*8)),0),0))</f>
        <v xml:space="preserve"> </v>
      </c>
      <c r="BH229" s="460" t="str">
        <f>IF($A229="N/A"," ",IF(OR(Dayrun=1,Dayrun=5,Dayrun=8,Dayrun=11),MAX(0,(_xll.xSPRDOPT(O229,($E229-'Pricing Inputs'!$X264*$D229),$CV229,0,($CQ229+IF(Smile=TRUE,VLOOKUP(MAX(-5,$H229-O229),Volsmile,2),0)),$CT229,$CU229,($A229-DateToday)+15,ABS(Option-2),1)*DG229*8)),0))</f>
        <v xml:space="preserve"> </v>
      </c>
      <c r="BI229" s="460" t="str">
        <f>IF($A229="N/A"," ",IF(OR(Dayrun=1,Dayrun=8,Dayrun=11),MAX(0,(_xll.xSPRDOPT(P229,($E229-'Pricing Inputs'!$X264*$D229),$CV229,0,($CQ229+IF(Smile=TRUE,VLOOKUP(MAX(-5,$H229-P229),Volsmile,2),0)),$CT229,$CU229,($A229-DateToday)+15,ABS(Option-2),1)*DG229*8)),0))</f>
        <v xml:space="preserve"> </v>
      </c>
      <c r="BJ229" s="462" t="str">
        <f>IF($A229="N/A"," ",IF(OR(Dayrun&lt;=2,Dayrun&gt;=11),IF(OffPeakEx=TRUE,MAX(0,(_xll.xSPRDOPT(Q229,($E229-'Pricing Inputs'!$X264*$D229),$CV229,0,($CQ229+IF(Smile=TRUE,VLOOKUP(MAX(-5,$H229-Q229),Volsmile,2),0)),$CT229,$CU229,($A229-DateToday)+15,ABS(Option-2),1)*DG229*8)),0),0))</f>
        <v xml:space="preserve"> </v>
      </c>
      <c r="BK229" s="358" t="str">
        <f t="shared" si="273"/>
        <v xml:space="preserve"> </v>
      </c>
      <c r="BL229" s="359" t="str">
        <f t="shared" si="274"/>
        <v xml:space="preserve"> </v>
      </c>
      <c r="BM229" s="359" t="str">
        <f t="shared" si="275"/>
        <v xml:space="preserve"> </v>
      </c>
      <c r="BN229" s="359" t="str">
        <f t="shared" si="276"/>
        <v xml:space="preserve"> </v>
      </c>
      <c r="BO229" s="359" t="str">
        <f t="shared" si="277"/>
        <v xml:space="preserve"> </v>
      </c>
      <c r="BP229" s="359" t="str">
        <f t="shared" si="278"/>
        <v xml:space="preserve"> </v>
      </c>
      <c r="BQ229" s="359" t="str">
        <f t="shared" si="279"/>
        <v xml:space="preserve"> </v>
      </c>
      <c r="BR229" s="359" t="str">
        <f t="shared" si="280"/>
        <v xml:space="preserve"> </v>
      </c>
      <c r="BS229" s="360" t="str">
        <f t="shared" si="281"/>
        <v xml:space="preserve"> </v>
      </c>
      <c r="BT229" s="361" t="str">
        <f t="shared" si="282"/>
        <v xml:space="preserve"> </v>
      </c>
      <c r="BU229" s="362" t="str">
        <f t="shared" si="283"/>
        <v xml:space="preserve"> </v>
      </c>
      <c r="BV229" s="362" t="str">
        <f t="shared" si="284"/>
        <v xml:space="preserve"> </v>
      </c>
      <c r="BW229" s="362" t="str">
        <f t="shared" si="285"/>
        <v xml:space="preserve"> </v>
      </c>
      <c r="BX229" s="362" t="str">
        <f t="shared" si="286"/>
        <v xml:space="preserve"> </v>
      </c>
      <c r="BY229" s="362" t="str">
        <f t="shared" si="287"/>
        <v xml:space="preserve"> </v>
      </c>
      <c r="BZ229" s="362" t="str">
        <f t="shared" si="288"/>
        <v xml:space="preserve"> </v>
      </c>
      <c r="CA229" s="362" t="str">
        <f t="shared" si="289"/>
        <v xml:space="preserve"> </v>
      </c>
      <c r="CB229" s="363" t="str">
        <f t="shared" si="290"/>
        <v xml:space="preserve"> </v>
      </c>
      <c r="CC229" s="366" t="str">
        <f t="shared" si="291"/>
        <v xml:space="preserve"> </v>
      </c>
      <c r="CD229" s="367" t="str">
        <f t="shared" si="292"/>
        <v xml:space="preserve"> </v>
      </c>
      <c r="CE229" s="367" t="str">
        <f t="shared" si="293"/>
        <v xml:space="preserve"> </v>
      </c>
      <c r="CF229" s="367" t="str">
        <f t="shared" si="294"/>
        <v xml:space="preserve"> </v>
      </c>
      <c r="CG229" s="367" t="str">
        <f t="shared" si="295"/>
        <v xml:space="preserve"> </v>
      </c>
      <c r="CH229" s="367" t="str">
        <f t="shared" si="296"/>
        <v xml:space="preserve"> </v>
      </c>
      <c r="CI229" s="367" t="str">
        <f t="shared" si="297"/>
        <v xml:space="preserve"> </v>
      </c>
      <c r="CJ229" s="367" t="str">
        <f t="shared" si="298"/>
        <v xml:space="preserve"> </v>
      </c>
      <c r="CK229" s="368" t="str">
        <f t="shared" si="299"/>
        <v xml:space="preserve"> </v>
      </c>
      <c r="CL229" s="369" t="str">
        <f t="shared" si="300"/>
        <v xml:space="preserve"> </v>
      </c>
      <c r="CM229" s="370" t="str">
        <f t="shared" si="347"/>
        <v xml:space="preserve"> </v>
      </c>
      <c r="CN229" s="370" t="str">
        <f t="shared" si="348"/>
        <v xml:space="preserve"> </v>
      </c>
      <c r="CO229" s="370" t="str">
        <f t="shared" si="349"/>
        <v xml:space="preserve"> </v>
      </c>
      <c r="CP229" s="370" t="str">
        <f t="shared" si="350"/>
        <v xml:space="preserve"> </v>
      </c>
      <c r="CQ229" s="370" t="str">
        <f t="shared" si="351"/>
        <v xml:space="preserve"> </v>
      </c>
      <c r="CR229" s="370" t="str">
        <f t="shared" si="301"/>
        <v xml:space="preserve"> </v>
      </c>
      <c r="CS229" s="370" t="str">
        <f t="shared" si="302"/>
        <v xml:space="preserve"> </v>
      </c>
      <c r="CT229" s="370" t="str">
        <f t="shared" si="303"/>
        <v xml:space="preserve"> </v>
      </c>
      <c r="CU229" s="370" t="str">
        <f>IF($A229="N/A"," ",IF('Pricing Inputs'!$AR$23=TRUE,Inputs!$S$22,VLOOKUP($A229,CorrelationTable,2,FALSE)))</f>
        <v xml:space="preserve"> </v>
      </c>
      <c r="CV229" s="371" t="str">
        <f>IF($A229="N/A"," ",F229+G229+(D229*('Pricing Inputs'!X264)))</f>
        <v xml:space="preserve"> </v>
      </c>
      <c r="CW229" s="372" t="str">
        <f>IF($A229="N/A"," ",IF(PV=1,0,'Pricing Inputs'!Y264))</f>
        <v xml:space="preserve"> </v>
      </c>
      <c r="CX229" s="373" t="str">
        <f t="shared" si="304"/>
        <v xml:space="preserve"> </v>
      </c>
      <c r="CY229" s="417" t="str">
        <f>IF($A229="N/A"," ",(IF(MONTH(A229)&gt;=4,IF(MONTH(A229)&lt;=10,Inputs!$S$26,Inputs!$S$27),Inputs!$S$27))*$CX229)</f>
        <v xml:space="preserve"> </v>
      </c>
      <c r="CZ229" s="374" t="str">
        <f t="shared" si="352"/>
        <v xml:space="preserve"> </v>
      </c>
      <c r="DA229" s="446" t="str">
        <f t="shared" si="353"/>
        <v xml:space="preserve"> </v>
      </c>
      <c r="DB229" s="375" t="str">
        <f t="shared" si="354"/>
        <v xml:space="preserve"> </v>
      </c>
      <c r="DC229" s="375" t="str">
        <f t="shared" si="355"/>
        <v xml:space="preserve"> </v>
      </c>
      <c r="DD229" s="376" t="str">
        <f t="shared" si="356"/>
        <v xml:space="preserve"> </v>
      </c>
      <c r="DE229" s="377" t="str">
        <f t="shared" si="357"/>
        <v xml:space="preserve"> </v>
      </c>
      <c r="DF229" s="378" t="str">
        <f t="shared" si="358"/>
        <v xml:space="preserve"> </v>
      </c>
      <c r="DG229" s="379" t="str">
        <f t="shared" si="359"/>
        <v xml:space="preserve"> </v>
      </c>
      <c r="DH229" s="380" t="str">
        <f>IF($A229="N/A"," ",IF(Option=1,$D229*Inputs!$S$15*SUM(AS229:BA229),0))</f>
        <v xml:space="preserve"> </v>
      </c>
      <c r="DI229" s="381" t="str">
        <f>IF($A229="N/A"," ",IF(Option=1,$D229*Inputs!$S$16*SUM(AS229:BA229),0))</f>
        <v xml:space="preserve"> </v>
      </c>
      <c r="DJ229" s="463" t="str">
        <f t="shared" si="360"/>
        <v xml:space="preserve"> </v>
      </c>
      <c r="DK229" s="463" t="str">
        <f t="shared" si="361"/>
        <v xml:space="preserve"> </v>
      </c>
      <c r="DL229" s="463" t="str">
        <f t="shared" si="362"/>
        <v xml:space="preserve"> </v>
      </c>
      <c r="DM229" s="463" t="str">
        <f t="shared" si="363"/>
        <v xml:space="preserve"> </v>
      </c>
    </row>
    <row r="230" spans="1:117" x14ac:dyDescent="0.2">
      <c r="A230" s="343" t="str">
        <f>IF(A229="N/A","N/A",IF(EDATE(A229,1)&gt;Inputs!$S$5,"N/A",EDATE(A229,1)))</f>
        <v>N/A</v>
      </c>
      <c r="B230" s="344" t="str">
        <f t="shared" si="305"/>
        <v xml:space="preserve"> </v>
      </c>
      <c r="C230" s="345" t="str">
        <f t="shared" si="306"/>
        <v xml:space="preserve"> </v>
      </c>
      <c r="D230" s="346" t="str">
        <f t="shared" si="307"/>
        <v xml:space="preserve"> </v>
      </c>
      <c r="E230" s="347" t="str">
        <f t="shared" si="308"/>
        <v xml:space="preserve"> </v>
      </c>
      <c r="F230" s="348" t="str">
        <f t="shared" si="309"/>
        <v xml:space="preserve"> </v>
      </c>
      <c r="G230" s="348" t="str">
        <f>IF(A230="N/A"," ",Perstart/VLOOKUP(Dayrun,'Pricing Inputs'!$AQ$4:$AS$14,3)/(CY230/CX230))</f>
        <v xml:space="preserve"> </v>
      </c>
      <c r="H230" s="349" t="str">
        <f t="shared" si="310"/>
        <v xml:space="preserve"> </v>
      </c>
      <c r="I230" s="350" t="str">
        <f t="shared" si="311"/>
        <v xml:space="preserve"> </v>
      </c>
      <c r="J230" s="351" t="str">
        <f t="shared" si="312"/>
        <v xml:space="preserve"> </v>
      </c>
      <c r="K230" s="351" t="str">
        <f t="shared" si="313"/>
        <v xml:space="preserve"> </v>
      </c>
      <c r="L230" s="351" t="str">
        <f t="shared" si="314"/>
        <v xml:space="preserve"> </v>
      </c>
      <c r="M230" s="351" t="str">
        <f t="shared" si="315"/>
        <v xml:space="preserve"> </v>
      </c>
      <c r="N230" s="351" t="str">
        <f t="shared" si="316"/>
        <v xml:space="preserve"> </v>
      </c>
      <c r="O230" s="351" t="str">
        <f t="shared" si="317"/>
        <v xml:space="preserve"> </v>
      </c>
      <c r="P230" s="351" t="str">
        <f t="shared" si="318"/>
        <v xml:space="preserve"> </v>
      </c>
      <c r="Q230" s="352" t="str">
        <f t="shared" si="319"/>
        <v xml:space="preserve"> </v>
      </c>
      <c r="R230" s="353" t="str">
        <f t="shared" si="320"/>
        <v xml:space="preserve"> </v>
      </c>
      <c r="S230" s="347" t="str">
        <f t="shared" si="321"/>
        <v xml:space="preserve"> </v>
      </c>
      <c r="T230" s="347" t="str">
        <f t="shared" si="322"/>
        <v xml:space="preserve"> </v>
      </c>
      <c r="U230" s="347" t="str">
        <f t="shared" si="323"/>
        <v xml:space="preserve"> </v>
      </c>
      <c r="V230" s="347" t="str">
        <f t="shared" si="324"/>
        <v xml:space="preserve"> </v>
      </c>
      <c r="W230" s="347" t="str">
        <f t="shared" si="325"/>
        <v xml:space="preserve"> </v>
      </c>
      <c r="X230" s="347" t="str">
        <f t="shared" si="326"/>
        <v xml:space="preserve"> </v>
      </c>
      <c r="Y230" s="347" t="str">
        <f t="shared" si="327"/>
        <v xml:space="preserve"> </v>
      </c>
      <c r="Z230" s="354" t="str">
        <f t="shared" si="328"/>
        <v xml:space="preserve"> </v>
      </c>
      <c r="AA230" s="350" t="str">
        <f>IF($A230="N/A"," ",IF(Dayrun&gt;=3,(MAX(0,(_xll.xSPRDOPT(I230,($E230-'Pricing Inputs'!$X265*$D230),$CV230,0,($CN230+IF(Smile=TRUE,VLOOKUP(MAX(-5,$H230-I230),Volsmile,2),0)),$CT230,$CU230,($A230-DateToday)+15,ABS(Option-2),0)-R230))),0))</f>
        <v xml:space="preserve"> </v>
      </c>
      <c r="AB230" s="351" t="str">
        <f>IF($A230="N/A"," ",IF(Dayrun&gt;=6,MAX(0,(_xll.xSPRDOPT(J230,($E230-'Pricing Inputs'!$X265*$D230),$CV230,0,($CN230+IF(Smile=TRUE,VLOOKUP(MAX(-5,$H230-J230),Volsmile,2),0)),$CT230,$CU230,($A230-DateToday)+15,ABS(Option-2),0)-S230)),0))</f>
        <v xml:space="preserve"> </v>
      </c>
      <c r="AC230" s="351" t="str">
        <f>IF($A230="N/A"," ",IF(OR(Dayrun&lt;=2,Dayrun&gt;=9),IF(OffPeakEx=TRUE,MAX(0,(_xll.xSPRDOPT(K230,($E230-'Pricing Inputs'!$X265*$D230),$CV230,0,($CQ230+IF(Smile=TRUE,VLOOKUP(MAX(-5,$H230-K230),Volsmile,2),0)),$CT230,$CU230,($A230-DateToday)+15,ABS(Option-2),0)-T230)),0),0))</f>
        <v xml:space="preserve"> </v>
      </c>
      <c r="AD230" s="351" t="str">
        <f>IF($A230="N/A"," ",IF(OR(Dayrun=1,Dayrun=4,Dayrun=5,Dayrun=7,Dayrun=8,Dayrun=10,Dayrun=11),MAX(0,(_xll.xSPRDOPT(L230,($E230-'Pricing Inputs'!$X265*$D230),$CV230,0,($CQ230+IF(Smile=TRUE,VLOOKUP(MAX(-5,$H230-L230),Volsmile,2),0)),$CT230,$CU230,($A230-DateToday)+15,ABS(Option-2),0)-U230)),0))</f>
        <v xml:space="preserve"> </v>
      </c>
      <c r="AE230" s="351" t="str">
        <f>IF($A230="N/A"," ",IF(OR(Dayrun=1,Dayrun=7,Dayrun=8,Dayrun=10,Dayrun=11),MAX(0,(_xll.xSPRDOPT(M230,($E230-'Pricing Inputs'!$X265*$D230),$CV230,0,($CQ230+IF(Smile=TRUE,VLOOKUP(MAX(-5,$H230-M230),Volsmile,2),0)),$CT230,$CU230,($A230-DateToday)+15,ABS(Option-2),0)-V230)),0))</f>
        <v xml:space="preserve"> </v>
      </c>
      <c r="AF230" s="351" t="str">
        <f>IF($A230="N/A"," ",IF(OR(Dayrun&lt;=2,Dayrun&gt;=10),IF(OffPeakEx=TRUE,MAX(0,(_xll.xSPRDOPT(N230,($E230-'Pricing Inputs'!$X265*$D230),$CV230,0,($CQ230+IF(Smile=TRUE,VLOOKUP(MAX(-5,$H230-N230),Volsmile,2),0)),$CT230,$CU230,($A230-DateToday)+15,ABS(Option-2),0)-W230)),0),0))</f>
        <v xml:space="preserve"> </v>
      </c>
      <c r="AG230" s="351" t="str">
        <f>IF($A230="N/A"," ",IF(OR(Dayrun=1,Dayrun=5,Dayrun=8,Dayrun=11),MAX(0,(_xll.xSPRDOPT(O230,($E230-'Pricing Inputs'!$X265*$D230),$CV230,0,($CQ230+IF(Smile=TRUE,VLOOKUP(MAX(-5,$H230-O230),Volsmile,2),0)),$CT230,$CU230,($A230-DateToday)+15,ABS(Option-2),0)-X230)),0))</f>
        <v xml:space="preserve"> </v>
      </c>
      <c r="AH230" s="351" t="str">
        <f>IF($A230="N/A"," ",IF(OR(Dayrun=1,Dayrun=8,Dayrun=11),MAX(0,(_xll.xSPRDOPT(P230,($E230-'Pricing Inputs'!$X265*$D230),$CV230,0,($CQ230+IF(Smile=TRUE,VLOOKUP(MAX(-5,$H230-P230),Volsmile,2),0)),$CT230,$CU230,($A230-DateToday)+15,ABS(Option-2),0)-Y230)),0))</f>
        <v xml:space="preserve"> </v>
      </c>
      <c r="AI230" s="351" t="str">
        <f>IF($A230="N/A"," ",IF(OR(Dayrun&lt;=2,Dayrun&gt;=11),IF(OffPeakEx=TRUE,MAX(0,(_xll.xSPRDOPT(Q230,($E230-'Pricing Inputs'!$X265*$D230),$CV230,0,($CQ230+IF(Smile=TRUE,VLOOKUP(MAX(-5,$H230-Q230),Volsmile,2),0)),$CT230,$CU230,($A230-DateToday)+15,ABS(Option-2),0)-Z230)),0),0))</f>
        <v xml:space="preserve"> </v>
      </c>
      <c r="AJ230" s="355" t="str">
        <f t="shared" si="329"/>
        <v xml:space="preserve"> </v>
      </c>
      <c r="AK230" s="356" t="str">
        <f t="shared" si="330"/>
        <v xml:space="preserve"> </v>
      </c>
      <c r="AL230" s="356" t="str">
        <f t="shared" si="331"/>
        <v xml:space="preserve"> </v>
      </c>
      <c r="AM230" s="356" t="str">
        <f t="shared" si="332"/>
        <v xml:space="preserve"> </v>
      </c>
      <c r="AN230" s="356" t="str">
        <f t="shared" si="333"/>
        <v xml:space="preserve"> </v>
      </c>
      <c r="AO230" s="356" t="str">
        <f t="shared" si="334"/>
        <v xml:space="preserve"> </v>
      </c>
      <c r="AP230" s="356" t="str">
        <f t="shared" si="335"/>
        <v xml:space="preserve"> </v>
      </c>
      <c r="AQ230" s="356" t="str">
        <f t="shared" si="336"/>
        <v xml:space="preserve"> </v>
      </c>
      <c r="AR230" s="357" t="str">
        <f t="shared" si="337"/>
        <v xml:space="preserve"> </v>
      </c>
      <c r="AS230" s="364" t="str">
        <f t="shared" si="338"/>
        <v xml:space="preserve"> </v>
      </c>
      <c r="AT230" s="364" t="str">
        <f t="shared" si="339"/>
        <v xml:space="preserve"> </v>
      </c>
      <c r="AU230" s="364" t="str">
        <f t="shared" si="340"/>
        <v xml:space="preserve"> </v>
      </c>
      <c r="AV230" s="364" t="str">
        <f t="shared" si="341"/>
        <v xml:space="preserve"> </v>
      </c>
      <c r="AW230" s="364" t="str">
        <f t="shared" si="342"/>
        <v xml:space="preserve"> </v>
      </c>
      <c r="AX230" s="364" t="str">
        <f t="shared" si="343"/>
        <v xml:space="preserve"> </v>
      </c>
      <c r="AY230" s="364" t="str">
        <f t="shared" si="344"/>
        <v xml:space="preserve"> </v>
      </c>
      <c r="AZ230" s="364" t="str">
        <f t="shared" si="345"/>
        <v xml:space="preserve"> </v>
      </c>
      <c r="BA230" s="365" t="str">
        <f t="shared" si="346"/>
        <v xml:space="preserve"> </v>
      </c>
      <c r="BB230" s="461" t="str">
        <f>IF($A230="N/A"," ",IF(Dayrun&gt;=3,(MAX(0,(_xll.xSPRDOPT(I230,($E230-'Pricing Inputs'!$X265*$D230),$CV230,0,($CN230+IF(Smile=TRUE,VLOOKUP(MAX(-5,$H230-I230),Volsmile,2),0)),$CT230,$CU230,($A230-DateToday)+15,ABS(Option-2),1)*DE230*8))),0))</f>
        <v xml:space="preserve"> </v>
      </c>
      <c r="BC230" s="460" t="str">
        <f>IF($A230="N/A"," ",IF(Dayrun&gt;=6,MAX(0,(_xll.xSPRDOPT(J230,($E230-'Pricing Inputs'!$X265*$D230),$CV230,0,($CN230+IF(Smile=TRUE,VLOOKUP(MAX(-5,$H230-J230),Volsmile,2),0)),$CT230,$CU230,($A230-DateToday)+15,ABS(Option-2),1)*DE230*8)),0))</f>
        <v xml:space="preserve"> </v>
      </c>
      <c r="BD230" s="460" t="str">
        <f>IF($A230="N/A"," ",IF(OR(Dayrun&lt;=2,Dayrun&gt;=9),IF(OffPeakEx=TRUE,MAX(0,(_xll.xSPRDOPT(K230,($E230-'Pricing Inputs'!$X265*$D230),$CV230,0,($CQ230+IF(Smile=TRUE,VLOOKUP(MAX(-5,$H230-K230),Volsmile,2),0)),$CT230,$CU230,($A230-DateToday)+15,ABS(Option-2),1)*DE230*8)),0),0))</f>
        <v xml:space="preserve"> </v>
      </c>
      <c r="BE230" s="460" t="str">
        <f>IF($A230="N/A"," ",IF(OR(Dayrun=1,Dayrun=4,Dayrun=5,Dayrun=7,Dayrun=8,Dayrun=10,Dayrun=11),MAX(0,(_xll.xSPRDOPT(L230,($E230-'Pricing Inputs'!$X265*$D230),$CV230,0,($CQ230+IF(Smile=TRUE,VLOOKUP(MAX(-5,$H230-L230),Volsmile,2),0)),$CT230,$CU230,($A230-DateToday)+15,ABS(Option-2),1)*DF230*8)),0))</f>
        <v xml:space="preserve"> </v>
      </c>
      <c r="BF230" s="460" t="str">
        <f>IF($A230="N/A"," ",IF(OR(Dayrun=1,Dayrun=7,Dayrun=8,Dayrun=10,Dayrun=11),MAX(0,(_xll.xSPRDOPT(M230,($E230-'Pricing Inputs'!$X265*$D230),$CV230,0,($CQ230+IF(Smile=TRUE,VLOOKUP(MAX(-5,$H230-M230),Volsmile,2),0)),$CT230,$CU230,($A230-DateToday)+15,ABS(Option-2),1)*DF230*8)),0))</f>
        <v xml:space="preserve"> </v>
      </c>
      <c r="BG230" s="460" t="str">
        <f>IF($A230="N/A"," ",IF(OR(Dayrun&lt;=2,Dayrun&gt;=10),IF(OffPeakEx=TRUE,MAX(0,(_xll.xSPRDOPT(N230,($E230-'Pricing Inputs'!$X265*$D230),$CV230,0,($CQ230+IF(Smile=TRUE,VLOOKUP(MAX(-5,$H230-N230),Volsmile,2),0)),$CT230,$CU230,($A230-DateToday)+15,ABS(Option-2),1)*DF230*8)),0),0))</f>
        <v xml:space="preserve"> </v>
      </c>
      <c r="BH230" s="460" t="str">
        <f>IF($A230="N/A"," ",IF(OR(Dayrun=1,Dayrun=5,Dayrun=8,Dayrun=11),MAX(0,(_xll.xSPRDOPT(O230,($E230-'Pricing Inputs'!$X265*$D230),$CV230,0,($CQ230+IF(Smile=TRUE,VLOOKUP(MAX(-5,$H230-O230),Volsmile,2),0)),$CT230,$CU230,($A230-DateToday)+15,ABS(Option-2),1)*DG230*8)),0))</f>
        <v xml:space="preserve"> </v>
      </c>
      <c r="BI230" s="460" t="str">
        <f>IF($A230="N/A"," ",IF(OR(Dayrun=1,Dayrun=8,Dayrun=11),MAX(0,(_xll.xSPRDOPT(P230,($E230-'Pricing Inputs'!$X265*$D230),$CV230,0,($CQ230+IF(Smile=TRUE,VLOOKUP(MAX(-5,$H230-P230),Volsmile,2),0)),$CT230,$CU230,($A230-DateToday)+15,ABS(Option-2),1)*DG230*8)),0))</f>
        <v xml:space="preserve"> </v>
      </c>
      <c r="BJ230" s="462" t="str">
        <f>IF($A230="N/A"," ",IF(OR(Dayrun&lt;=2,Dayrun&gt;=11),IF(OffPeakEx=TRUE,MAX(0,(_xll.xSPRDOPT(Q230,($E230-'Pricing Inputs'!$X265*$D230),$CV230,0,($CQ230+IF(Smile=TRUE,VLOOKUP(MAX(-5,$H230-Q230),Volsmile,2),0)),$CT230,$CU230,($A230-DateToday)+15,ABS(Option-2),1)*DG230*8)),0),0))</f>
        <v xml:space="preserve"> </v>
      </c>
      <c r="BK230" s="358" t="str">
        <f t="shared" si="273"/>
        <v xml:space="preserve"> </v>
      </c>
      <c r="BL230" s="359" t="str">
        <f t="shared" si="274"/>
        <v xml:space="preserve"> </v>
      </c>
      <c r="BM230" s="359" t="str">
        <f t="shared" si="275"/>
        <v xml:space="preserve"> </v>
      </c>
      <c r="BN230" s="359" t="str">
        <f t="shared" si="276"/>
        <v xml:space="preserve"> </v>
      </c>
      <c r="BO230" s="359" t="str">
        <f t="shared" si="277"/>
        <v xml:space="preserve"> </v>
      </c>
      <c r="BP230" s="359" t="str">
        <f t="shared" si="278"/>
        <v xml:space="preserve"> </v>
      </c>
      <c r="BQ230" s="359" t="str">
        <f t="shared" si="279"/>
        <v xml:space="preserve"> </v>
      </c>
      <c r="BR230" s="359" t="str">
        <f t="shared" si="280"/>
        <v xml:space="preserve"> </v>
      </c>
      <c r="BS230" s="360" t="str">
        <f t="shared" si="281"/>
        <v xml:space="preserve"> </v>
      </c>
      <c r="BT230" s="361" t="str">
        <f t="shared" si="282"/>
        <v xml:space="preserve"> </v>
      </c>
      <c r="BU230" s="362" t="str">
        <f t="shared" si="283"/>
        <v xml:space="preserve"> </v>
      </c>
      <c r="BV230" s="362" t="str">
        <f t="shared" si="284"/>
        <v xml:space="preserve"> </v>
      </c>
      <c r="BW230" s="362" t="str">
        <f t="shared" si="285"/>
        <v xml:space="preserve"> </v>
      </c>
      <c r="BX230" s="362" t="str">
        <f t="shared" si="286"/>
        <v xml:space="preserve"> </v>
      </c>
      <c r="BY230" s="362" t="str">
        <f t="shared" si="287"/>
        <v xml:space="preserve"> </v>
      </c>
      <c r="BZ230" s="362" t="str">
        <f t="shared" si="288"/>
        <v xml:space="preserve"> </v>
      </c>
      <c r="CA230" s="362" t="str">
        <f t="shared" si="289"/>
        <v xml:space="preserve"> </v>
      </c>
      <c r="CB230" s="363" t="str">
        <f t="shared" si="290"/>
        <v xml:space="preserve"> </v>
      </c>
      <c r="CC230" s="366" t="str">
        <f t="shared" si="291"/>
        <v xml:space="preserve"> </v>
      </c>
      <c r="CD230" s="367" t="str">
        <f t="shared" si="292"/>
        <v xml:space="preserve"> </v>
      </c>
      <c r="CE230" s="367" t="str">
        <f t="shared" si="293"/>
        <v xml:space="preserve"> </v>
      </c>
      <c r="CF230" s="367" t="str">
        <f t="shared" si="294"/>
        <v xml:space="preserve"> </v>
      </c>
      <c r="CG230" s="367" t="str">
        <f t="shared" si="295"/>
        <v xml:space="preserve"> </v>
      </c>
      <c r="CH230" s="367" t="str">
        <f t="shared" si="296"/>
        <v xml:space="preserve"> </v>
      </c>
      <c r="CI230" s="367" t="str">
        <f t="shared" si="297"/>
        <v xml:space="preserve"> </v>
      </c>
      <c r="CJ230" s="367" t="str">
        <f t="shared" si="298"/>
        <v xml:space="preserve"> </v>
      </c>
      <c r="CK230" s="368" t="str">
        <f t="shared" si="299"/>
        <v xml:space="preserve"> </v>
      </c>
      <c r="CL230" s="369" t="str">
        <f t="shared" si="300"/>
        <v xml:space="preserve"> </v>
      </c>
      <c r="CM230" s="370" t="str">
        <f t="shared" si="347"/>
        <v xml:space="preserve"> </v>
      </c>
      <c r="CN230" s="370" t="str">
        <f t="shared" si="348"/>
        <v xml:space="preserve"> </v>
      </c>
      <c r="CO230" s="370" t="str">
        <f t="shared" si="349"/>
        <v xml:space="preserve"> </v>
      </c>
      <c r="CP230" s="370" t="str">
        <f t="shared" si="350"/>
        <v xml:space="preserve"> </v>
      </c>
      <c r="CQ230" s="370" t="str">
        <f t="shared" si="351"/>
        <v xml:space="preserve"> </v>
      </c>
      <c r="CR230" s="370" t="str">
        <f t="shared" si="301"/>
        <v xml:space="preserve"> </v>
      </c>
      <c r="CS230" s="370" t="str">
        <f t="shared" si="302"/>
        <v xml:space="preserve"> </v>
      </c>
      <c r="CT230" s="370" t="str">
        <f t="shared" si="303"/>
        <v xml:space="preserve"> </v>
      </c>
      <c r="CU230" s="370" t="str">
        <f>IF($A230="N/A"," ",IF('Pricing Inputs'!$AR$23=TRUE,Inputs!$S$22,VLOOKUP($A230,CorrelationTable,2,FALSE)))</f>
        <v xml:space="preserve"> </v>
      </c>
      <c r="CV230" s="371" t="str">
        <f>IF($A230="N/A"," ",F230+G230+(D230*('Pricing Inputs'!X265)))</f>
        <v xml:space="preserve"> </v>
      </c>
      <c r="CW230" s="372" t="str">
        <f>IF($A230="N/A"," ",IF(PV=1,0,'Pricing Inputs'!Y265))</f>
        <v xml:space="preserve"> </v>
      </c>
      <c r="CX230" s="373" t="str">
        <f t="shared" si="304"/>
        <v xml:space="preserve"> </v>
      </c>
      <c r="CY230" s="417" t="str">
        <f>IF($A230="N/A"," ",(IF(MONTH(A230)&gt;=4,IF(MONTH(A230)&lt;=10,Inputs!$S$26,Inputs!$S$27),Inputs!$S$27))*$CX230)</f>
        <v xml:space="preserve"> </v>
      </c>
      <c r="CZ230" s="374" t="str">
        <f t="shared" si="352"/>
        <v xml:space="preserve"> </v>
      </c>
      <c r="DA230" s="446" t="str">
        <f t="shared" si="353"/>
        <v xml:space="preserve"> </v>
      </c>
      <c r="DB230" s="375" t="str">
        <f t="shared" si="354"/>
        <v xml:space="preserve"> </v>
      </c>
      <c r="DC230" s="375" t="str">
        <f t="shared" si="355"/>
        <v xml:space="preserve"> </v>
      </c>
      <c r="DD230" s="376" t="str">
        <f t="shared" si="356"/>
        <v xml:space="preserve"> </v>
      </c>
      <c r="DE230" s="377" t="str">
        <f t="shared" si="357"/>
        <v xml:space="preserve"> </v>
      </c>
      <c r="DF230" s="378" t="str">
        <f t="shared" si="358"/>
        <v xml:space="preserve"> </v>
      </c>
      <c r="DG230" s="379" t="str">
        <f t="shared" si="359"/>
        <v xml:space="preserve"> </v>
      </c>
      <c r="DH230" s="380" t="str">
        <f>IF($A230="N/A"," ",IF(Option=1,$D230*Inputs!$S$15*SUM(AS230:BA230),0))</f>
        <v xml:space="preserve"> </v>
      </c>
      <c r="DI230" s="381" t="str">
        <f>IF($A230="N/A"," ",IF(Option=1,$D230*Inputs!$S$16*SUM(AS230:BA230),0))</f>
        <v xml:space="preserve"> </v>
      </c>
      <c r="DJ230" s="463" t="str">
        <f t="shared" si="360"/>
        <v xml:space="preserve"> </v>
      </c>
      <c r="DK230" s="463" t="str">
        <f t="shared" si="361"/>
        <v xml:space="preserve"> </v>
      </c>
      <c r="DL230" s="463" t="str">
        <f t="shared" si="362"/>
        <v xml:space="preserve"> </v>
      </c>
      <c r="DM230" s="463" t="str">
        <f t="shared" si="363"/>
        <v xml:space="preserve"> </v>
      </c>
    </row>
    <row r="231" spans="1:117" x14ac:dyDescent="0.2">
      <c r="A231" s="343" t="str">
        <f>IF(A230="N/A","N/A",IF(EDATE(A230,1)&gt;Inputs!$S$5,"N/A",EDATE(A230,1)))</f>
        <v>N/A</v>
      </c>
      <c r="B231" s="344" t="str">
        <f t="shared" si="305"/>
        <v xml:space="preserve"> </v>
      </c>
      <c r="C231" s="345" t="str">
        <f t="shared" si="306"/>
        <v xml:space="preserve"> </v>
      </c>
      <c r="D231" s="346" t="str">
        <f t="shared" si="307"/>
        <v xml:space="preserve"> </v>
      </c>
      <c r="E231" s="347" t="str">
        <f t="shared" si="308"/>
        <v xml:space="preserve"> </v>
      </c>
      <c r="F231" s="348" t="str">
        <f t="shared" si="309"/>
        <v xml:space="preserve"> </v>
      </c>
      <c r="G231" s="348" t="str">
        <f>IF(A231="N/A"," ",Perstart/VLOOKUP(Dayrun,'Pricing Inputs'!$AQ$4:$AS$14,3)/(CY231/CX231))</f>
        <v xml:space="preserve"> </v>
      </c>
      <c r="H231" s="349" t="str">
        <f t="shared" si="310"/>
        <v xml:space="preserve"> </v>
      </c>
      <c r="I231" s="350" t="str">
        <f t="shared" si="311"/>
        <v xml:space="preserve"> </v>
      </c>
      <c r="J231" s="351" t="str">
        <f t="shared" si="312"/>
        <v xml:space="preserve"> </v>
      </c>
      <c r="K231" s="351" t="str">
        <f t="shared" si="313"/>
        <v xml:space="preserve"> </v>
      </c>
      <c r="L231" s="351" t="str">
        <f t="shared" si="314"/>
        <v xml:space="preserve"> </v>
      </c>
      <c r="M231" s="351" t="str">
        <f t="shared" si="315"/>
        <v xml:space="preserve"> </v>
      </c>
      <c r="N231" s="351" t="str">
        <f t="shared" si="316"/>
        <v xml:space="preserve"> </v>
      </c>
      <c r="O231" s="351" t="str">
        <f t="shared" si="317"/>
        <v xml:space="preserve"> </v>
      </c>
      <c r="P231" s="351" t="str">
        <f t="shared" si="318"/>
        <v xml:space="preserve"> </v>
      </c>
      <c r="Q231" s="352" t="str">
        <f t="shared" si="319"/>
        <v xml:space="preserve"> </v>
      </c>
      <c r="R231" s="353" t="str">
        <f t="shared" si="320"/>
        <v xml:space="preserve"> </v>
      </c>
      <c r="S231" s="347" t="str">
        <f t="shared" si="321"/>
        <v xml:space="preserve"> </v>
      </c>
      <c r="T231" s="347" t="str">
        <f t="shared" si="322"/>
        <v xml:space="preserve"> </v>
      </c>
      <c r="U231" s="347" t="str">
        <f t="shared" si="323"/>
        <v xml:space="preserve"> </v>
      </c>
      <c r="V231" s="347" t="str">
        <f t="shared" si="324"/>
        <v xml:space="preserve"> </v>
      </c>
      <c r="W231" s="347" t="str">
        <f t="shared" si="325"/>
        <v xml:space="preserve"> </v>
      </c>
      <c r="X231" s="347" t="str">
        <f t="shared" si="326"/>
        <v xml:space="preserve"> </v>
      </c>
      <c r="Y231" s="347" t="str">
        <f t="shared" si="327"/>
        <v xml:space="preserve"> </v>
      </c>
      <c r="Z231" s="354" t="str">
        <f t="shared" si="328"/>
        <v xml:space="preserve"> </v>
      </c>
      <c r="AA231" s="350" t="str">
        <f>IF($A231="N/A"," ",IF(Dayrun&gt;=3,(MAX(0,(_xll.xSPRDOPT(I231,($E231-'Pricing Inputs'!$X266*$D231),$CV231,0,($CN231+IF(Smile=TRUE,VLOOKUP(MAX(-5,$H231-I231),Volsmile,2),0)),$CT231,$CU231,($A231-DateToday)+15,ABS(Option-2),0)-R231))),0))</f>
        <v xml:space="preserve"> </v>
      </c>
      <c r="AB231" s="351" t="str">
        <f>IF($A231="N/A"," ",IF(Dayrun&gt;=6,MAX(0,(_xll.xSPRDOPT(J231,($E231-'Pricing Inputs'!$X266*$D231),$CV231,0,($CN231+IF(Smile=TRUE,VLOOKUP(MAX(-5,$H231-J231),Volsmile,2),0)),$CT231,$CU231,($A231-DateToday)+15,ABS(Option-2),0)-S231)),0))</f>
        <v xml:space="preserve"> </v>
      </c>
      <c r="AC231" s="351" t="str">
        <f>IF($A231="N/A"," ",IF(OR(Dayrun&lt;=2,Dayrun&gt;=9),IF(OffPeakEx=TRUE,MAX(0,(_xll.xSPRDOPT(K231,($E231-'Pricing Inputs'!$X266*$D231),$CV231,0,($CQ231+IF(Smile=TRUE,VLOOKUP(MAX(-5,$H231-K231),Volsmile,2),0)),$CT231,$CU231,($A231-DateToday)+15,ABS(Option-2),0)-T231)),0),0))</f>
        <v xml:space="preserve"> </v>
      </c>
      <c r="AD231" s="351" t="str">
        <f>IF($A231="N/A"," ",IF(OR(Dayrun=1,Dayrun=4,Dayrun=5,Dayrun=7,Dayrun=8,Dayrun=10,Dayrun=11),MAX(0,(_xll.xSPRDOPT(L231,($E231-'Pricing Inputs'!$X266*$D231),$CV231,0,($CQ231+IF(Smile=TRUE,VLOOKUP(MAX(-5,$H231-L231),Volsmile,2),0)),$CT231,$CU231,($A231-DateToday)+15,ABS(Option-2),0)-U231)),0))</f>
        <v xml:space="preserve"> </v>
      </c>
      <c r="AE231" s="351" t="str">
        <f>IF($A231="N/A"," ",IF(OR(Dayrun=1,Dayrun=7,Dayrun=8,Dayrun=10,Dayrun=11),MAX(0,(_xll.xSPRDOPT(M231,($E231-'Pricing Inputs'!$X266*$D231),$CV231,0,($CQ231+IF(Smile=TRUE,VLOOKUP(MAX(-5,$H231-M231),Volsmile,2),0)),$CT231,$CU231,($A231-DateToday)+15,ABS(Option-2),0)-V231)),0))</f>
        <v xml:space="preserve"> </v>
      </c>
      <c r="AF231" s="351" t="str">
        <f>IF($A231="N/A"," ",IF(OR(Dayrun&lt;=2,Dayrun&gt;=10),IF(OffPeakEx=TRUE,MAX(0,(_xll.xSPRDOPT(N231,($E231-'Pricing Inputs'!$X266*$D231),$CV231,0,($CQ231+IF(Smile=TRUE,VLOOKUP(MAX(-5,$H231-N231),Volsmile,2),0)),$CT231,$CU231,($A231-DateToday)+15,ABS(Option-2),0)-W231)),0),0))</f>
        <v xml:space="preserve"> </v>
      </c>
      <c r="AG231" s="351" t="str">
        <f>IF($A231="N/A"," ",IF(OR(Dayrun=1,Dayrun=5,Dayrun=8,Dayrun=11),MAX(0,(_xll.xSPRDOPT(O231,($E231-'Pricing Inputs'!$X266*$D231),$CV231,0,($CQ231+IF(Smile=TRUE,VLOOKUP(MAX(-5,$H231-O231),Volsmile,2),0)),$CT231,$CU231,($A231-DateToday)+15,ABS(Option-2),0)-X231)),0))</f>
        <v xml:space="preserve"> </v>
      </c>
      <c r="AH231" s="351" t="str">
        <f>IF($A231="N/A"," ",IF(OR(Dayrun=1,Dayrun=8,Dayrun=11),MAX(0,(_xll.xSPRDOPT(P231,($E231-'Pricing Inputs'!$X266*$D231),$CV231,0,($CQ231+IF(Smile=TRUE,VLOOKUP(MAX(-5,$H231-P231),Volsmile,2),0)),$CT231,$CU231,($A231-DateToday)+15,ABS(Option-2),0)-Y231)),0))</f>
        <v xml:space="preserve"> </v>
      </c>
      <c r="AI231" s="351" t="str">
        <f>IF($A231="N/A"," ",IF(OR(Dayrun&lt;=2,Dayrun&gt;=11),IF(OffPeakEx=TRUE,MAX(0,(_xll.xSPRDOPT(Q231,($E231-'Pricing Inputs'!$X266*$D231),$CV231,0,($CQ231+IF(Smile=TRUE,VLOOKUP(MAX(-5,$H231-Q231),Volsmile,2),0)),$CT231,$CU231,($A231-DateToday)+15,ABS(Option-2),0)-Z231)),0),0))</f>
        <v xml:space="preserve"> </v>
      </c>
      <c r="AJ231" s="355" t="str">
        <f t="shared" si="329"/>
        <v xml:space="preserve"> </v>
      </c>
      <c r="AK231" s="356" t="str">
        <f t="shared" si="330"/>
        <v xml:space="preserve"> </v>
      </c>
      <c r="AL231" s="356" t="str">
        <f t="shared" si="331"/>
        <v xml:space="preserve"> </v>
      </c>
      <c r="AM231" s="356" t="str">
        <f t="shared" si="332"/>
        <v xml:space="preserve"> </v>
      </c>
      <c r="AN231" s="356" t="str">
        <f t="shared" si="333"/>
        <v xml:space="preserve"> </v>
      </c>
      <c r="AO231" s="356" t="str">
        <f t="shared" si="334"/>
        <v xml:space="preserve"> </v>
      </c>
      <c r="AP231" s="356" t="str">
        <f t="shared" si="335"/>
        <v xml:space="preserve"> </v>
      </c>
      <c r="AQ231" s="356" t="str">
        <f t="shared" si="336"/>
        <v xml:space="preserve"> </v>
      </c>
      <c r="AR231" s="357" t="str">
        <f t="shared" si="337"/>
        <v xml:space="preserve"> </v>
      </c>
      <c r="AS231" s="364" t="str">
        <f t="shared" si="338"/>
        <v xml:space="preserve"> </v>
      </c>
      <c r="AT231" s="364" t="str">
        <f t="shared" si="339"/>
        <v xml:space="preserve"> </v>
      </c>
      <c r="AU231" s="364" t="str">
        <f t="shared" si="340"/>
        <v xml:space="preserve"> </v>
      </c>
      <c r="AV231" s="364" t="str">
        <f t="shared" si="341"/>
        <v xml:space="preserve"> </v>
      </c>
      <c r="AW231" s="364" t="str">
        <f t="shared" si="342"/>
        <v xml:space="preserve"> </v>
      </c>
      <c r="AX231" s="364" t="str">
        <f t="shared" si="343"/>
        <v xml:space="preserve"> </v>
      </c>
      <c r="AY231" s="364" t="str">
        <f t="shared" si="344"/>
        <v xml:space="preserve"> </v>
      </c>
      <c r="AZ231" s="364" t="str">
        <f t="shared" si="345"/>
        <v xml:space="preserve"> </v>
      </c>
      <c r="BA231" s="365" t="str">
        <f t="shared" si="346"/>
        <v xml:space="preserve"> </v>
      </c>
      <c r="BB231" s="461" t="str">
        <f>IF($A231="N/A"," ",IF(Dayrun&gt;=3,(MAX(0,(_xll.xSPRDOPT(I231,($E231-'Pricing Inputs'!$X266*$D231),$CV231,0,($CN231+IF(Smile=TRUE,VLOOKUP(MAX(-5,$H231-I231),Volsmile,2),0)),$CT231,$CU231,($A231-DateToday)+15,ABS(Option-2),1)*DE231*8))),0))</f>
        <v xml:space="preserve"> </v>
      </c>
      <c r="BC231" s="460" t="str">
        <f>IF($A231="N/A"," ",IF(Dayrun&gt;=6,MAX(0,(_xll.xSPRDOPT(J231,($E231-'Pricing Inputs'!$X266*$D231),$CV231,0,($CN231+IF(Smile=TRUE,VLOOKUP(MAX(-5,$H231-J231),Volsmile,2),0)),$CT231,$CU231,($A231-DateToday)+15,ABS(Option-2),1)*DE231*8)),0))</f>
        <v xml:space="preserve"> </v>
      </c>
      <c r="BD231" s="460" t="str">
        <f>IF($A231="N/A"," ",IF(OR(Dayrun&lt;=2,Dayrun&gt;=9),IF(OffPeakEx=TRUE,MAX(0,(_xll.xSPRDOPT(K231,($E231-'Pricing Inputs'!$X266*$D231),$CV231,0,($CQ231+IF(Smile=TRUE,VLOOKUP(MAX(-5,$H231-K231),Volsmile,2),0)),$CT231,$CU231,($A231-DateToday)+15,ABS(Option-2),1)*DE231*8)),0),0))</f>
        <v xml:space="preserve"> </v>
      </c>
      <c r="BE231" s="460" t="str">
        <f>IF($A231="N/A"," ",IF(OR(Dayrun=1,Dayrun=4,Dayrun=5,Dayrun=7,Dayrun=8,Dayrun=10,Dayrun=11),MAX(0,(_xll.xSPRDOPT(L231,($E231-'Pricing Inputs'!$X266*$D231),$CV231,0,($CQ231+IF(Smile=TRUE,VLOOKUP(MAX(-5,$H231-L231),Volsmile,2),0)),$CT231,$CU231,($A231-DateToday)+15,ABS(Option-2),1)*DF231*8)),0))</f>
        <v xml:space="preserve"> </v>
      </c>
      <c r="BF231" s="460" t="str">
        <f>IF($A231="N/A"," ",IF(OR(Dayrun=1,Dayrun=7,Dayrun=8,Dayrun=10,Dayrun=11),MAX(0,(_xll.xSPRDOPT(M231,($E231-'Pricing Inputs'!$X266*$D231),$CV231,0,($CQ231+IF(Smile=TRUE,VLOOKUP(MAX(-5,$H231-M231),Volsmile,2),0)),$CT231,$CU231,($A231-DateToday)+15,ABS(Option-2),1)*DF231*8)),0))</f>
        <v xml:space="preserve"> </v>
      </c>
      <c r="BG231" s="460" t="str">
        <f>IF($A231="N/A"," ",IF(OR(Dayrun&lt;=2,Dayrun&gt;=10),IF(OffPeakEx=TRUE,MAX(0,(_xll.xSPRDOPT(N231,($E231-'Pricing Inputs'!$X266*$D231),$CV231,0,($CQ231+IF(Smile=TRUE,VLOOKUP(MAX(-5,$H231-N231),Volsmile,2),0)),$CT231,$CU231,($A231-DateToday)+15,ABS(Option-2),1)*DF231*8)),0),0))</f>
        <v xml:space="preserve"> </v>
      </c>
      <c r="BH231" s="460" t="str">
        <f>IF($A231="N/A"," ",IF(OR(Dayrun=1,Dayrun=5,Dayrun=8,Dayrun=11),MAX(0,(_xll.xSPRDOPT(O231,($E231-'Pricing Inputs'!$X266*$D231),$CV231,0,($CQ231+IF(Smile=TRUE,VLOOKUP(MAX(-5,$H231-O231),Volsmile,2),0)),$CT231,$CU231,($A231-DateToday)+15,ABS(Option-2),1)*DG231*8)),0))</f>
        <v xml:space="preserve"> </v>
      </c>
      <c r="BI231" s="460" t="str">
        <f>IF($A231="N/A"," ",IF(OR(Dayrun=1,Dayrun=8,Dayrun=11),MAX(0,(_xll.xSPRDOPT(P231,($E231-'Pricing Inputs'!$X266*$D231),$CV231,0,($CQ231+IF(Smile=TRUE,VLOOKUP(MAX(-5,$H231-P231),Volsmile,2),0)),$CT231,$CU231,($A231-DateToday)+15,ABS(Option-2),1)*DG231*8)),0))</f>
        <v xml:space="preserve"> </v>
      </c>
      <c r="BJ231" s="462" t="str">
        <f>IF($A231="N/A"," ",IF(OR(Dayrun&lt;=2,Dayrun&gt;=11),IF(OffPeakEx=TRUE,MAX(0,(_xll.xSPRDOPT(Q231,($E231-'Pricing Inputs'!$X266*$D231),$CV231,0,($CQ231+IF(Smile=TRUE,VLOOKUP(MAX(-5,$H231-Q231),Volsmile,2),0)),$CT231,$CU231,($A231-DateToday)+15,ABS(Option-2),1)*DG231*8)),0),0))</f>
        <v xml:space="preserve"> </v>
      </c>
      <c r="BK231" s="358" t="str">
        <f t="shared" si="273"/>
        <v xml:space="preserve"> </v>
      </c>
      <c r="BL231" s="359" t="str">
        <f t="shared" si="274"/>
        <v xml:space="preserve"> </v>
      </c>
      <c r="BM231" s="359" t="str">
        <f t="shared" si="275"/>
        <v xml:space="preserve"> </v>
      </c>
      <c r="BN231" s="359" t="str">
        <f t="shared" si="276"/>
        <v xml:space="preserve"> </v>
      </c>
      <c r="BO231" s="359" t="str">
        <f t="shared" si="277"/>
        <v xml:space="preserve"> </v>
      </c>
      <c r="BP231" s="359" t="str">
        <f t="shared" si="278"/>
        <v xml:space="preserve"> </v>
      </c>
      <c r="BQ231" s="359" t="str">
        <f t="shared" si="279"/>
        <v xml:space="preserve"> </v>
      </c>
      <c r="BR231" s="359" t="str">
        <f t="shared" si="280"/>
        <v xml:space="preserve"> </v>
      </c>
      <c r="BS231" s="360" t="str">
        <f t="shared" si="281"/>
        <v xml:space="preserve"> </v>
      </c>
      <c r="BT231" s="361" t="str">
        <f t="shared" si="282"/>
        <v xml:space="preserve"> </v>
      </c>
      <c r="BU231" s="362" t="str">
        <f t="shared" si="283"/>
        <v xml:space="preserve"> </v>
      </c>
      <c r="BV231" s="362" t="str">
        <f t="shared" si="284"/>
        <v xml:space="preserve"> </v>
      </c>
      <c r="BW231" s="362" t="str">
        <f t="shared" si="285"/>
        <v xml:space="preserve"> </v>
      </c>
      <c r="BX231" s="362" t="str">
        <f t="shared" si="286"/>
        <v xml:space="preserve"> </v>
      </c>
      <c r="BY231" s="362" t="str">
        <f t="shared" si="287"/>
        <v xml:space="preserve"> </v>
      </c>
      <c r="BZ231" s="362" t="str">
        <f t="shared" si="288"/>
        <v xml:space="preserve"> </v>
      </c>
      <c r="CA231" s="362" t="str">
        <f t="shared" si="289"/>
        <v xml:space="preserve"> </v>
      </c>
      <c r="CB231" s="363" t="str">
        <f t="shared" si="290"/>
        <v xml:space="preserve"> </v>
      </c>
      <c r="CC231" s="366" t="str">
        <f t="shared" si="291"/>
        <v xml:space="preserve"> </v>
      </c>
      <c r="CD231" s="367" t="str">
        <f t="shared" si="292"/>
        <v xml:space="preserve"> </v>
      </c>
      <c r="CE231" s="367" t="str">
        <f t="shared" si="293"/>
        <v xml:space="preserve"> </v>
      </c>
      <c r="CF231" s="367" t="str">
        <f t="shared" si="294"/>
        <v xml:space="preserve"> </v>
      </c>
      <c r="CG231" s="367" t="str">
        <f t="shared" si="295"/>
        <v xml:space="preserve"> </v>
      </c>
      <c r="CH231" s="367" t="str">
        <f t="shared" si="296"/>
        <v xml:space="preserve"> </v>
      </c>
      <c r="CI231" s="367" t="str">
        <f t="shared" si="297"/>
        <v xml:space="preserve"> </v>
      </c>
      <c r="CJ231" s="367" t="str">
        <f t="shared" si="298"/>
        <v xml:space="preserve"> </v>
      </c>
      <c r="CK231" s="368" t="str">
        <f t="shared" si="299"/>
        <v xml:space="preserve"> </v>
      </c>
      <c r="CL231" s="369" t="str">
        <f t="shared" si="300"/>
        <v xml:space="preserve"> </v>
      </c>
      <c r="CM231" s="370" t="str">
        <f t="shared" si="347"/>
        <v xml:space="preserve"> </v>
      </c>
      <c r="CN231" s="370" t="str">
        <f t="shared" si="348"/>
        <v xml:space="preserve"> </v>
      </c>
      <c r="CO231" s="370" t="str">
        <f t="shared" si="349"/>
        <v xml:space="preserve"> </v>
      </c>
      <c r="CP231" s="370" t="str">
        <f t="shared" si="350"/>
        <v xml:space="preserve"> </v>
      </c>
      <c r="CQ231" s="370" t="str">
        <f t="shared" si="351"/>
        <v xml:space="preserve"> </v>
      </c>
      <c r="CR231" s="370" t="str">
        <f t="shared" si="301"/>
        <v xml:space="preserve"> </v>
      </c>
      <c r="CS231" s="370" t="str">
        <f t="shared" si="302"/>
        <v xml:space="preserve"> </v>
      </c>
      <c r="CT231" s="370" t="str">
        <f t="shared" si="303"/>
        <v xml:space="preserve"> </v>
      </c>
      <c r="CU231" s="370" t="str">
        <f>IF($A231="N/A"," ",IF('Pricing Inputs'!$AR$23=TRUE,Inputs!$S$22,VLOOKUP($A231,CorrelationTable,2,FALSE)))</f>
        <v xml:space="preserve"> </v>
      </c>
      <c r="CV231" s="371" t="str">
        <f>IF($A231="N/A"," ",F231+G231+(D231*('Pricing Inputs'!X266)))</f>
        <v xml:space="preserve"> </v>
      </c>
      <c r="CW231" s="372" t="str">
        <f>IF($A231="N/A"," ",IF(PV=1,0,'Pricing Inputs'!Y266))</f>
        <v xml:space="preserve"> </v>
      </c>
      <c r="CX231" s="373" t="str">
        <f t="shared" si="304"/>
        <v xml:space="preserve"> </v>
      </c>
      <c r="CY231" s="417" t="str">
        <f>IF($A231="N/A"," ",(IF(MONTH(A231)&gt;=4,IF(MONTH(A231)&lt;=10,Inputs!$S$26,Inputs!$S$27),Inputs!$S$27))*$CX231)</f>
        <v xml:space="preserve"> </v>
      </c>
      <c r="CZ231" s="374" t="str">
        <f t="shared" si="352"/>
        <v xml:space="preserve"> </v>
      </c>
      <c r="DA231" s="446" t="str">
        <f t="shared" si="353"/>
        <v xml:space="preserve"> </v>
      </c>
      <c r="DB231" s="375" t="str">
        <f t="shared" si="354"/>
        <v xml:space="preserve"> </v>
      </c>
      <c r="DC231" s="375" t="str">
        <f t="shared" si="355"/>
        <v xml:space="preserve"> </v>
      </c>
      <c r="DD231" s="376" t="str">
        <f t="shared" si="356"/>
        <v xml:space="preserve"> </v>
      </c>
      <c r="DE231" s="377" t="str">
        <f t="shared" si="357"/>
        <v xml:space="preserve"> </v>
      </c>
      <c r="DF231" s="378" t="str">
        <f t="shared" si="358"/>
        <v xml:space="preserve"> </v>
      </c>
      <c r="DG231" s="379" t="str">
        <f t="shared" si="359"/>
        <v xml:space="preserve"> </v>
      </c>
      <c r="DH231" s="380" t="str">
        <f>IF($A231="N/A"," ",IF(Option=1,$D231*Inputs!$S$15*SUM(AS231:BA231),0))</f>
        <v xml:space="preserve"> </v>
      </c>
      <c r="DI231" s="381" t="str">
        <f>IF($A231="N/A"," ",IF(Option=1,$D231*Inputs!$S$16*SUM(AS231:BA231),0))</f>
        <v xml:space="preserve"> </v>
      </c>
      <c r="DJ231" s="463" t="str">
        <f t="shared" si="360"/>
        <v xml:space="preserve"> </v>
      </c>
      <c r="DK231" s="463" t="str">
        <f t="shared" si="361"/>
        <v xml:space="preserve"> </v>
      </c>
      <c r="DL231" s="463" t="str">
        <f t="shared" si="362"/>
        <v xml:space="preserve"> </v>
      </c>
      <c r="DM231" s="463" t="str">
        <f t="shared" si="363"/>
        <v xml:space="preserve"> </v>
      </c>
    </row>
    <row r="232" spans="1:117" x14ac:dyDescent="0.2">
      <c r="A232" s="343" t="str">
        <f>IF(A231="N/A","N/A",IF(EDATE(A231,1)&gt;Inputs!$S$5,"N/A",EDATE(A231,1)))</f>
        <v>N/A</v>
      </c>
      <c r="B232" s="344" t="str">
        <f t="shared" si="305"/>
        <v xml:space="preserve"> </v>
      </c>
      <c r="C232" s="345" t="str">
        <f t="shared" si="306"/>
        <v xml:space="preserve"> </v>
      </c>
      <c r="D232" s="346" t="str">
        <f t="shared" si="307"/>
        <v xml:space="preserve"> </v>
      </c>
      <c r="E232" s="347" t="str">
        <f t="shared" si="308"/>
        <v xml:space="preserve"> </v>
      </c>
      <c r="F232" s="348" t="str">
        <f t="shared" si="309"/>
        <v xml:space="preserve"> </v>
      </c>
      <c r="G232" s="348" t="str">
        <f>IF(A232="N/A"," ",Perstart/VLOOKUP(Dayrun,'Pricing Inputs'!$AQ$4:$AS$14,3)/(CY232/CX232))</f>
        <v xml:space="preserve"> </v>
      </c>
      <c r="H232" s="349" t="str">
        <f t="shared" si="310"/>
        <v xml:space="preserve"> </v>
      </c>
      <c r="I232" s="350" t="str">
        <f t="shared" si="311"/>
        <v xml:space="preserve"> </v>
      </c>
      <c r="J232" s="351" t="str">
        <f t="shared" si="312"/>
        <v xml:space="preserve"> </v>
      </c>
      <c r="K232" s="351" t="str">
        <f t="shared" si="313"/>
        <v xml:space="preserve"> </v>
      </c>
      <c r="L232" s="351" t="str">
        <f t="shared" si="314"/>
        <v xml:space="preserve"> </v>
      </c>
      <c r="M232" s="351" t="str">
        <f t="shared" si="315"/>
        <v xml:space="preserve"> </v>
      </c>
      <c r="N232" s="351" t="str">
        <f t="shared" si="316"/>
        <v xml:space="preserve"> </v>
      </c>
      <c r="O232" s="351" t="str">
        <f t="shared" si="317"/>
        <v xml:space="preserve"> </v>
      </c>
      <c r="P232" s="351" t="str">
        <f t="shared" si="318"/>
        <v xml:space="preserve"> </v>
      </c>
      <c r="Q232" s="352" t="str">
        <f t="shared" si="319"/>
        <v xml:space="preserve"> </v>
      </c>
      <c r="R232" s="353" t="str">
        <f t="shared" si="320"/>
        <v xml:space="preserve"> </v>
      </c>
      <c r="S232" s="347" t="str">
        <f t="shared" si="321"/>
        <v xml:space="preserve"> </v>
      </c>
      <c r="T232" s="347" t="str">
        <f t="shared" si="322"/>
        <v xml:space="preserve"> </v>
      </c>
      <c r="U232" s="347" t="str">
        <f t="shared" si="323"/>
        <v xml:space="preserve"> </v>
      </c>
      <c r="V232" s="347" t="str">
        <f t="shared" si="324"/>
        <v xml:space="preserve"> </v>
      </c>
      <c r="W232" s="347" t="str">
        <f t="shared" si="325"/>
        <v xml:space="preserve"> </v>
      </c>
      <c r="X232" s="347" t="str">
        <f t="shared" si="326"/>
        <v xml:space="preserve"> </v>
      </c>
      <c r="Y232" s="347" t="str">
        <f t="shared" si="327"/>
        <v xml:space="preserve"> </v>
      </c>
      <c r="Z232" s="354" t="str">
        <f t="shared" si="328"/>
        <v xml:space="preserve"> </v>
      </c>
      <c r="AA232" s="350" t="str">
        <f>IF($A232="N/A"," ",IF(Dayrun&gt;=3,(MAX(0,(_xll.xSPRDOPT(I232,($E232-'Pricing Inputs'!$X267*$D232),$CV232,0,($CN232+IF(Smile=TRUE,VLOOKUP(MAX(-5,$H232-I232),Volsmile,2),0)),$CT232,$CU232,($A232-DateToday)+15,ABS(Option-2),0)-R232))),0))</f>
        <v xml:space="preserve"> </v>
      </c>
      <c r="AB232" s="351" t="str">
        <f>IF($A232="N/A"," ",IF(Dayrun&gt;=6,MAX(0,(_xll.xSPRDOPT(J232,($E232-'Pricing Inputs'!$X267*$D232),$CV232,0,($CN232+IF(Smile=TRUE,VLOOKUP(MAX(-5,$H232-J232),Volsmile,2),0)),$CT232,$CU232,($A232-DateToday)+15,ABS(Option-2),0)-S232)),0))</f>
        <v xml:space="preserve"> </v>
      </c>
      <c r="AC232" s="351" t="str">
        <f>IF($A232="N/A"," ",IF(OR(Dayrun&lt;=2,Dayrun&gt;=9),IF(OffPeakEx=TRUE,MAX(0,(_xll.xSPRDOPT(K232,($E232-'Pricing Inputs'!$X267*$D232),$CV232,0,($CQ232+IF(Smile=TRUE,VLOOKUP(MAX(-5,$H232-K232),Volsmile,2),0)),$CT232,$CU232,($A232-DateToday)+15,ABS(Option-2),0)-T232)),0),0))</f>
        <v xml:space="preserve"> </v>
      </c>
      <c r="AD232" s="351" t="str">
        <f>IF($A232="N/A"," ",IF(OR(Dayrun=1,Dayrun=4,Dayrun=5,Dayrun=7,Dayrun=8,Dayrun=10,Dayrun=11),MAX(0,(_xll.xSPRDOPT(L232,($E232-'Pricing Inputs'!$X267*$D232),$CV232,0,($CQ232+IF(Smile=TRUE,VLOOKUP(MAX(-5,$H232-L232),Volsmile,2),0)),$CT232,$CU232,($A232-DateToday)+15,ABS(Option-2),0)-U232)),0))</f>
        <v xml:space="preserve"> </v>
      </c>
      <c r="AE232" s="351" t="str">
        <f>IF($A232="N/A"," ",IF(OR(Dayrun=1,Dayrun=7,Dayrun=8,Dayrun=10,Dayrun=11),MAX(0,(_xll.xSPRDOPT(M232,($E232-'Pricing Inputs'!$X267*$D232),$CV232,0,($CQ232+IF(Smile=TRUE,VLOOKUP(MAX(-5,$H232-M232),Volsmile,2),0)),$CT232,$CU232,($A232-DateToday)+15,ABS(Option-2),0)-V232)),0))</f>
        <v xml:space="preserve"> </v>
      </c>
      <c r="AF232" s="351" t="str">
        <f>IF($A232="N/A"," ",IF(OR(Dayrun&lt;=2,Dayrun&gt;=10),IF(OffPeakEx=TRUE,MAX(0,(_xll.xSPRDOPT(N232,($E232-'Pricing Inputs'!$X267*$D232),$CV232,0,($CQ232+IF(Smile=TRUE,VLOOKUP(MAX(-5,$H232-N232),Volsmile,2),0)),$CT232,$CU232,($A232-DateToday)+15,ABS(Option-2),0)-W232)),0),0))</f>
        <v xml:space="preserve"> </v>
      </c>
      <c r="AG232" s="351" t="str">
        <f>IF($A232="N/A"," ",IF(OR(Dayrun=1,Dayrun=5,Dayrun=8,Dayrun=11),MAX(0,(_xll.xSPRDOPT(O232,($E232-'Pricing Inputs'!$X267*$D232),$CV232,0,($CQ232+IF(Smile=TRUE,VLOOKUP(MAX(-5,$H232-O232),Volsmile,2),0)),$CT232,$CU232,($A232-DateToday)+15,ABS(Option-2),0)-X232)),0))</f>
        <v xml:space="preserve"> </v>
      </c>
      <c r="AH232" s="351" t="str">
        <f>IF($A232="N/A"," ",IF(OR(Dayrun=1,Dayrun=8,Dayrun=11),MAX(0,(_xll.xSPRDOPT(P232,($E232-'Pricing Inputs'!$X267*$D232),$CV232,0,($CQ232+IF(Smile=TRUE,VLOOKUP(MAX(-5,$H232-P232),Volsmile,2),0)),$CT232,$CU232,($A232-DateToday)+15,ABS(Option-2),0)-Y232)),0))</f>
        <v xml:space="preserve"> </v>
      </c>
      <c r="AI232" s="351" t="str">
        <f>IF($A232="N/A"," ",IF(OR(Dayrun&lt;=2,Dayrun&gt;=11),IF(OffPeakEx=TRUE,MAX(0,(_xll.xSPRDOPT(Q232,($E232-'Pricing Inputs'!$X267*$D232),$CV232,0,($CQ232+IF(Smile=TRUE,VLOOKUP(MAX(-5,$H232-Q232),Volsmile,2),0)),$CT232,$CU232,($A232-DateToday)+15,ABS(Option-2),0)-Z232)),0),0))</f>
        <v xml:space="preserve"> </v>
      </c>
      <c r="AJ232" s="355" t="str">
        <f t="shared" si="329"/>
        <v xml:space="preserve"> </v>
      </c>
      <c r="AK232" s="356" t="str">
        <f t="shared" si="330"/>
        <v xml:space="preserve"> </v>
      </c>
      <c r="AL232" s="356" t="str">
        <f t="shared" si="331"/>
        <v xml:space="preserve"> </v>
      </c>
      <c r="AM232" s="356" t="str">
        <f t="shared" si="332"/>
        <v xml:space="preserve"> </v>
      </c>
      <c r="AN232" s="356" t="str">
        <f t="shared" si="333"/>
        <v xml:space="preserve"> </v>
      </c>
      <c r="AO232" s="356" t="str">
        <f t="shared" si="334"/>
        <v xml:space="preserve"> </v>
      </c>
      <c r="AP232" s="356" t="str">
        <f t="shared" si="335"/>
        <v xml:space="preserve"> </v>
      </c>
      <c r="AQ232" s="356" t="str">
        <f t="shared" si="336"/>
        <v xml:space="preserve"> </v>
      </c>
      <c r="AR232" s="357" t="str">
        <f t="shared" si="337"/>
        <v xml:space="preserve"> </v>
      </c>
      <c r="AS232" s="364" t="str">
        <f t="shared" si="338"/>
        <v xml:space="preserve"> </v>
      </c>
      <c r="AT232" s="364" t="str">
        <f t="shared" si="339"/>
        <v xml:space="preserve"> </v>
      </c>
      <c r="AU232" s="364" t="str">
        <f t="shared" si="340"/>
        <v xml:space="preserve"> </v>
      </c>
      <c r="AV232" s="364" t="str">
        <f t="shared" si="341"/>
        <v xml:space="preserve"> </v>
      </c>
      <c r="AW232" s="364" t="str">
        <f t="shared" si="342"/>
        <v xml:space="preserve"> </v>
      </c>
      <c r="AX232" s="364" t="str">
        <f t="shared" si="343"/>
        <v xml:space="preserve"> </v>
      </c>
      <c r="AY232" s="364" t="str">
        <f t="shared" si="344"/>
        <v xml:space="preserve"> </v>
      </c>
      <c r="AZ232" s="364" t="str">
        <f t="shared" si="345"/>
        <v xml:space="preserve"> </v>
      </c>
      <c r="BA232" s="365" t="str">
        <f t="shared" si="346"/>
        <v xml:space="preserve"> </v>
      </c>
      <c r="BB232" s="461" t="str">
        <f>IF($A232="N/A"," ",IF(Dayrun&gt;=3,(MAX(0,(_xll.xSPRDOPT(I232,($E232-'Pricing Inputs'!$X267*$D232),$CV232,0,($CN232+IF(Smile=TRUE,VLOOKUP(MAX(-5,$H232-I232),Volsmile,2),0)),$CT232,$CU232,($A232-DateToday)+15,ABS(Option-2),1)*DE232*8))),0))</f>
        <v xml:space="preserve"> </v>
      </c>
      <c r="BC232" s="460" t="str">
        <f>IF($A232="N/A"," ",IF(Dayrun&gt;=6,MAX(0,(_xll.xSPRDOPT(J232,($E232-'Pricing Inputs'!$X267*$D232),$CV232,0,($CN232+IF(Smile=TRUE,VLOOKUP(MAX(-5,$H232-J232),Volsmile,2),0)),$CT232,$CU232,($A232-DateToday)+15,ABS(Option-2),1)*DE232*8)),0))</f>
        <v xml:space="preserve"> </v>
      </c>
      <c r="BD232" s="460" t="str">
        <f>IF($A232="N/A"," ",IF(OR(Dayrun&lt;=2,Dayrun&gt;=9),IF(OffPeakEx=TRUE,MAX(0,(_xll.xSPRDOPT(K232,($E232-'Pricing Inputs'!$X267*$D232),$CV232,0,($CQ232+IF(Smile=TRUE,VLOOKUP(MAX(-5,$H232-K232),Volsmile,2),0)),$CT232,$CU232,($A232-DateToday)+15,ABS(Option-2),1)*DE232*8)),0),0))</f>
        <v xml:space="preserve"> </v>
      </c>
      <c r="BE232" s="460" t="str">
        <f>IF($A232="N/A"," ",IF(OR(Dayrun=1,Dayrun=4,Dayrun=5,Dayrun=7,Dayrun=8,Dayrun=10,Dayrun=11),MAX(0,(_xll.xSPRDOPT(L232,($E232-'Pricing Inputs'!$X267*$D232),$CV232,0,($CQ232+IF(Smile=TRUE,VLOOKUP(MAX(-5,$H232-L232),Volsmile,2),0)),$CT232,$CU232,($A232-DateToday)+15,ABS(Option-2),1)*DF232*8)),0))</f>
        <v xml:space="preserve"> </v>
      </c>
      <c r="BF232" s="460" t="str">
        <f>IF($A232="N/A"," ",IF(OR(Dayrun=1,Dayrun=7,Dayrun=8,Dayrun=10,Dayrun=11),MAX(0,(_xll.xSPRDOPT(M232,($E232-'Pricing Inputs'!$X267*$D232),$CV232,0,($CQ232+IF(Smile=TRUE,VLOOKUP(MAX(-5,$H232-M232),Volsmile,2),0)),$CT232,$CU232,($A232-DateToday)+15,ABS(Option-2),1)*DF232*8)),0))</f>
        <v xml:space="preserve"> </v>
      </c>
      <c r="BG232" s="460" t="str">
        <f>IF($A232="N/A"," ",IF(OR(Dayrun&lt;=2,Dayrun&gt;=10),IF(OffPeakEx=TRUE,MAX(0,(_xll.xSPRDOPT(N232,($E232-'Pricing Inputs'!$X267*$D232),$CV232,0,($CQ232+IF(Smile=TRUE,VLOOKUP(MAX(-5,$H232-N232),Volsmile,2),0)),$CT232,$CU232,($A232-DateToday)+15,ABS(Option-2),1)*DF232*8)),0),0))</f>
        <v xml:space="preserve"> </v>
      </c>
      <c r="BH232" s="460" t="str">
        <f>IF($A232="N/A"," ",IF(OR(Dayrun=1,Dayrun=5,Dayrun=8,Dayrun=11),MAX(0,(_xll.xSPRDOPT(O232,($E232-'Pricing Inputs'!$X267*$D232),$CV232,0,($CQ232+IF(Smile=TRUE,VLOOKUP(MAX(-5,$H232-O232),Volsmile,2),0)),$CT232,$CU232,($A232-DateToday)+15,ABS(Option-2),1)*DG232*8)),0))</f>
        <v xml:space="preserve"> </v>
      </c>
      <c r="BI232" s="460" t="str">
        <f>IF($A232="N/A"," ",IF(OR(Dayrun=1,Dayrun=8,Dayrun=11),MAX(0,(_xll.xSPRDOPT(P232,($E232-'Pricing Inputs'!$X267*$D232),$CV232,0,($CQ232+IF(Smile=TRUE,VLOOKUP(MAX(-5,$H232-P232),Volsmile,2),0)),$CT232,$CU232,($A232-DateToday)+15,ABS(Option-2),1)*DG232*8)),0))</f>
        <v xml:space="preserve"> </v>
      </c>
      <c r="BJ232" s="462" t="str">
        <f>IF($A232="N/A"," ",IF(OR(Dayrun&lt;=2,Dayrun&gt;=11),IF(OffPeakEx=TRUE,MAX(0,(_xll.xSPRDOPT(Q232,($E232-'Pricing Inputs'!$X267*$D232),$CV232,0,($CQ232+IF(Smile=TRUE,VLOOKUP(MAX(-5,$H232-Q232),Volsmile,2),0)),$CT232,$CU232,($A232-DateToday)+15,ABS(Option-2),1)*DG232*8)),0),0))</f>
        <v xml:space="preserve"> </v>
      </c>
      <c r="BK232" s="358" t="str">
        <f t="shared" si="273"/>
        <v xml:space="preserve"> </v>
      </c>
      <c r="BL232" s="359" t="str">
        <f t="shared" si="274"/>
        <v xml:space="preserve"> </v>
      </c>
      <c r="BM232" s="359" t="str">
        <f t="shared" si="275"/>
        <v xml:space="preserve"> </v>
      </c>
      <c r="BN232" s="359" t="str">
        <f t="shared" si="276"/>
        <v xml:space="preserve"> </v>
      </c>
      <c r="BO232" s="359" t="str">
        <f t="shared" si="277"/>
        <v xml:space="preserve"> </v>
      </c>
      <c r="BP232" s="359" t="str">
        <f t="shared" si="278"/>
        <v xml:space="preserve"> </v>
      </c>
      <c r="BQ232" s="359" t="str">
        <f t="shared" si="279"/>
        <v xml:space="preserve"> </v>
      </c>
      <c r="BR232" s="359" t="str">
        <f t="shared" si="280"/>
        <v xml:space="preserve"> </v>
      </c>
      <c r="BS232" s="360" t="str">
        <f t="shared" si="281"/>
        <v xml:space="preserve"> </v>
      </c>
      <c r="BT232" s="361" t="str">
        <f t="shared" si="282"/>
        <v xml:space="preserve"> </v>
      </c>
      <c r="BU232" s="362" t="str">
        <f t="shared" si="283"/>
        <v xml:space="preserve"> </v>
      </c>
      <c r="BV232" s="362" t="str">
        <f t="shared" si="284"/>
        <v xml:space="preserve"> </v>
      </c>
      <c r="BW232" s="362" t="str">
        <f t="shared" si="285"/>
        <v xml:space="preserve"> </v>
      </c>
      <c r="BX232" s="362" t="str">
        <f t="shared" si="286"/>
        <v xml:space="preserve"> </v>
      </c>
      <c r="BY232" s="362" t="str">
        <f t="shared" si="287"/>
        <v xml:space="preserve"> </v>
      </c>
      <c r="BZ232" s="362" t="str">
        <f t="shared" si="288"/>
        <v xml:space="preserve"> </v>
      </c>
      <c r="CA232" s="362" t="str">
        <f t="shared" si="289"/>
        <v xml:space="preserve"> </v>
      </c>
      <c r="CB232" s="363" t="str">
        <f t="shared" si="290"/>
        <v xml:space="preserve"> </v>
      </c>
      <c r="CC232" s="366" t="str">
        <f t="shared" si="291"/>
        <v xml:space="preserve"> </v>
      </c>
      <c r="CD232" s="367" t="str">
        <f t="shared" si="292"/>
        <v xml:space="preserve"> </v>
      </c>
      <c r="CE232" s="367" t="str">
        <f t="shared" si="293"/>
        <v xml:space="preserve"> </v>
      </c>
      <c r="CF232" s="367" t="str">
        <f t="shared" si="294"/>
        <v xml:space="preserve"> </v>
      </c>
      <c r="CG232" s="367" t="str">
        <f t="shared" si="295"/>
        <v xml:space="preserve"> </v>
      </c>
      <c r="CH232" s="367" t="str">
        <f t="shared" si="296"/>
        <v xml:space="preserve"> </v>
      </c>
      <c r="CI232" s="367" t="str">
        <f t="shared" si="297"/>
        <v xml:space="preserve"> </v>
      </c>
      <c r="CJ232" s="367" t="str">
        <f t="shared" si="298"/>
        <v xml:space="preserve"> </v>
      </c>
      <c r="CK232" s="368" t="str">
        <f t="shared" si="299"/>
        <v xml:space="preserve"> </v>
      </c>
      <c r="CL232" s="369" t="str">
        <f t="shared" si="300"/>
        <v xml:space="preserve"> </v>
      </c>
      <c r="CM232" s="370" t="str">
        <f t="shared" si="347"/>
        <v xml:space="preserve"> </v>
      </c>
      <c r="CN232" s="370" t="str">
        <f t="shared" si="348"/>
        <v xml:space="preserve"> </v>
      </c>
      <c r="CO232" s="370" t="str">
        <f t="shared" si="349"/>
        <v xml:space="preserve"> </v>
      </c>
      <c r="CP232" s="370" t="str">
        <f t="shared" si="350"/>
        <v xml:space="preserve"> </v>
      </c>
      <c r="CQ232" s="370" t="str">
        <f t="shared" si="351"/>
        <v xml:space="preserve"> </v>
      </c>
      <c r="CR232" s="370" t="str">
        <f t="shared" si="301"/>
        <v xml:space="preserve"> </v>
      </c>
      <c r="CS232" s="370" t="str">
        <f t="shared" si="302"/>
        <v xml:space="preserve"> </v>
      </c>
      <c r="CT232" s="370" t="str">
        <f t="shared" si="303"/>
        <v xml:space="preserve"> </v>
      </c>
      <c r="CU232" s="370" t="str">
        <f>IF($A232="N/A"," ",IF('Pricing Inputs'!$AR$23=TRUE,Inputs!$S$22,VLOOKUP($A232,CorrelationTable,2,FALSE)))</f>
        <v xml:space="preserve"> </v>
      </c>
      <c r="CV232" s="371" t="str">
        <f>IF($A232="N/A"," ",F232+G232+(D232*('Pricing Inputs'!X267)))</f>
        <v xml:space="preserve"> </v>
      </c>
      <c r="CW232" s="372" t="str">
        <f>IF($A232="N/A"," ",IF(PV=1,0,'Pricing Inputs'!Y267))</f>
        <v xml:space="preserve"> </v>
      </c>
      <c r="CX232" s="373" t="str">
        <f t="shared" si="304"/>
        <v xml:space="preserve"> </v>
      </c>
      <c r="CY232" s="417" t="str">
        <f>IF($A232="N/A"," ",(IF(MONTH(A232)&gt;=4,IF(MONTH(A232)&lt;=10,Inputs!$S$26,Inputs!$S$27),Inputs!$S$27))*$CX232)</f>
        <v xml:space="preserve"> </v>
      </c>
      <c r="CZ232" s="374" t="str">
        <f t="shared" si="352"/>
        <v xml:space="preserve"> </v>
      </c>
      <c r="DA232" s="446" t="str">
        <f t="shared" si="353"/>
        <v xml:space="preserve"> </v>
      </c>
      <c r="DB232" s="375" t="str">
        <f t="shared" si="354"/>
        <v xml:space="preserve"> </v>
      </c>
      <c r="DC232" s="375" t="str">
        <f t="shared" si="355"/>
        <v xml:space="preserve"> </v>
      </c>
      <c r="DD232" s="376" t="str">
        <f t="shared" si="356"/>
        <v xml:space="preserve"> </v>
      </c>
      <c r="DE232" s="377" t="str">
        <f t="shared" si="357"/>
        <v xml:space="preserve"> </v>
      </c>
      <c r="DF232" s="378" t="str">
        <f t="shared" si="358"/>
        <v xml:space="preserve"> </v>
      </c>
      <c r="DG232" s="379" t="str">
        <f t="shared" si="359"/>
        <v xml:space="preserve"> </v>
      </c>
      <c r="DH232" s="380" t="str">
        <f>IF($A232="N/A"," ",IF(Option=1,$D232*Inputs!$S$15*SUM(AS232:BA232),0))</f>
        <v xml:space="preserve"> </v>
      </c>
      <c r="DI232" s="381" t="str">
        <f>IF($A232="N/A"," ",IF(Option=1,$D232*Inputs!$S$16*SUM(AS232:BA232),0))</f>
        <v xml:space="preserve"> </v>
      </c>
      <c r="DJ232" s="463" t="str">
        <f t="shared" si="360"/>
        <v xml:space="preserve"> </v>
      </c>
      <c r="DK232" s="463" t="str">
        <f t="shared" si="361"/>
        <v xml:space="preserve"> </v>
      </c>
      <c r="DL232" s="463" t="str">
        <f t="shared" si="362"/>
        <v xml:space="preserve"> </v>
      </c>
      <c r="DM232" s="463" t="str">
        <f t="shared" si="363"/>
        <v xml:space="preserve"> </v>
      </c>
    </row>
    <row r="233" spans="1:117" x14ac:dyDescent="0.2">
      <c r="A233" s="343" t="str">
        <f>IF(A232="N/A","N/A",IF(EDATE(A232,1)&gt;Inputs!$S$5,"N/A",EDATE(A232,1)))</f>
        <v>N/A</v>
      </c>
      <c r="B233" s="344" t="str">
        <f t="shared" si="305"/>
        <v xml:space="preserve"> </v>
      </c>
      <c r="C233" s="345" t="str">
        <f t="shared" si="306"/>
        <v xml:space="preserve"> </v>
      </c>
      <c r="D233" s="346" t="str">
        <f t="shared" si="307"/>
        <v xml:space="preserve"> </v>
      </c>
      <c r="E233" s="347" t="str">
        <f t="shared" si="308"/>
        <v xml:space="preserve"> </v>
      </c>
      <c r="F233" s="348" t="str">
        <f t="shared" si="309"/>
        <v xml:space="preserve"> </v>
      </c>
      <c r="G233" s="348" t="str">
        <f>IF(A233="N/A"," ",Perstart/VLOOKUP(Dayrun,'Pricing Inputs'!$AQ$4:$AS$14,3)/(CY233/CX233))</f>
        <v xml:space="preserve"> </v>
      </c>
      <c r="H233" s="349" t="str">
        <f t="shared" si="310"/>
        <v xml:space="preserve"> </v>
      </c>
      <c r="I233" s="350" t="str">
        <f t="shared" si="311"/>
        <v xml:space="preserve"> </v>
      </c>
      <c r="J233" s="351" t="str">
        <f t="shared" si="312"/>
        <v xml:space="preserve"> </v>
      </c>
      <c r="K233" s="351" t="str">
        <f t="shared" si="313"/>
        <v xml:space="preserve"> </v>
      </c>
      <c r="L233" s="351" t="str">
        <f t="shared" si="314"/>
        <v xml:space="preserve"> </v>
      </c>
      <c r="M233" s="351" t="str">
        <f t="shared" si="315"/>
        <v xml:space="preserve"> </v>
      </c>
      <c r="N233" s="351" t="str">
        <f t="shared" si="316"/>
        <v xml:space="preserve"> </v>
      </c>
      <c r="O233" s="351" t="str">
        <f t="shared" si="317"/>
        <v xml:space="preserve"> </v>
      </c>
      <c r="P233" s="351" t="str">
        <f t="shared" si="318"/>
        <v xml:space="preserve"> </v>
      </c>
      <c r="Q233" s="352" t="str">
        <f t="shared" si="319"/>
        <v xml:space="preserve"> </v>
      </c>
      <c r="R233" s="353" t="str">
        <f t="shared" si="320"/>
        <v xml:space="preserve"> </v>
      </c>
      <c r="S233" s="347" t="str">
        <f t="shared" si="321"/>
        <v xml:space="preserve"> </v>
      </c>
      <c r="T233" s="347" t="str">
        <f t="shared" si="322"/>
        <v xml:space="preserve"> </v>
      </c>
      <c r="U233" s="347" t="str">
        <f t="shared" si="323"/>
        <v xml:space="preserve"> </v>
      </c>
      <c r="V233" s="347" t="str">
        <f t="shared" si="324"/>
        <v xml:space="preserve"> </v>
      </c>
      <c r="W233" s="347" t="str">
        <f t="shared" si="325"/>
        <v xml:space="preserve"> </v>
      </c>
      <c r="X233" s="347" t="str">
        <f t="shared" si="326"/>
        <v xml:space="preserve"> </v>
      </c>
      <c r="Y233" s="347" t="str">
        <f t="shared" si="327"/>
        <v xml:space="preserve"> </v>
      </c>
      <c r="Z233" s="354" t="str">
        <f t="shared" si="328"/>
        <v xml:space="preserve"> </v>
      </c>
      <c r="AA233" s="350" t="str">
        <f>IF($A233="N/A"," ",IF(Dayrun&gt;=3,(MAX(0,(_xll.xSPRDOPT(I233,($E233-'Pricing Inputs'!$X268*$D233),$CV233,0,($CN233+IF(Smile=TRUE,VLOOKUP(MAX(-5,$H233-I233),Volsmile,2),0)),$CT233,$CU233,($A233-DateToday)+15,ABS(Option-2),0)-R233))),0))</f>
        <v xml:space="preserve"> </v>
      </c>
      <c r="AB233" s="351" t="str">
        <f>IF($A233="N/A"," ",IF(Dayrun&gt;=6,MAX(0,(_xll.xSPRDOPT(J233,($E233-'Pricing Inputs'!$X268*$D233),$CV233,0,($CN233+IF(Smile=TRUE,VLOOKUP(MAX(-5,$H233-J233),Volsmile,2),0)),$CT233,$CU233,($A233-DateToday)+15,ABS(Option-2),0)-S233)),0))</f>
        <v xml:space="preserve"> </v>
      </c>
      <c r="AC233" s="351" t="str">
        <f>IF($A233="N/A"," ",IF(OR(Dayrun&lt;=2,Dayrun&gt;=9),IF(OffPeakEx=TRUE,MAX(0,(_xll.xSPRDOPT(K233,($E233-'Pricing Inputs'!$X268*$D233),$CV233,0,($CQ233+IF(Smile=TRUE,VLOOKUP(MAX(-5,$H233-K233),Volsmile,2),0)),$CT233,$CU233,($A233-DateToday)+15,ABS(Option-2),0)-T233)),0),0))</f>
        <v xml:space="preserve"> </v>
      </c>
      <c r="AD233" s="351" t="str">
        <f>IF($A233="N/A"," ",IF(OR(Dayrun=1,Dayrun=4,Dayrun=5,Dayrun=7,Dayrun=8,Dayrun=10,Dayrun=11),MAX(0,(_xll.xSPRDOPT(L233,($E233-'Pricing Inputs'!$X268*$D233),$CV233,0,($CQ233+IF(Smile=TRUE,VLOOKUP(MAX(-5,$H233-L233),Volsmile,2),0)),$CT233,$CU233,($A233-DateToday)+15,ABS(Option-2),0)-U233)),0))</f>
        <v xml:space="preserve"> </v>
      </c>
      <c r="AE233" s="351" t="str">
        <f>IF($A233="N/A"," ",IF(OR(Dayrun=1,Dayrun=7,Dayrun=8,Dayrun=10,Dayrun=11),MAX(0,(_xll.xSPRDOPT(M233,($E233-'Pricing Inputs'!$X268*$D233),$CV233,0,($CQ233+IF(Smile=TRUE,VLOOKUP(MAX(-5,$H233-M233),Volsmile,2),0)),$CT233,$CU233,($A233-DateToday)+15,ABS(Option-2),0)-V233)),0))</f>
        <v xml:space="preserve"> </v>
      </c>
      <c r="AF233" s="351" t="str">
        <f>IF($A233="N/A"," ",IF(OR(Dayrun&lt;=2,Dayrun&gt;=10),IF(OffPeakEx=TRUE,MAX(0,(_xll.xSPRDOPT(N233,($E233-'Pricing Inputs'!$X268*$D233),$CV233,0,($CQ233+IF(Smile=TRUE,VLOOKUP(MAX(-5,$H233-N233),Volsmile,2),0)),$CT233,$CU233,($A233-DateToday)+15,ABS(Option-2),0)-W233)),0),0))</f>
        <v xml:space="preserve"> </v>
      </c>
      <c r="AG233" s="351" t="str">
        <f>IF($A233="N/A"," ",IF(OR(Dayrun=1,Dayrun=5,Dayrun=8,Dayrun=11),MAX(0,(_xll.xSPRDOPT(O233,($E233-'Pricing Inputs'!$X268*$D233),$CV233,0,($CQ233+IF(Smile=TRUE,VLOOKUP(MAX(-5,$H233-O233),Volsmile,2),0)),$CT233,$CU233,($A233-DateToday)+15,ABS(Option-2),0)-X233)),0))</f>
        <v xml:space="preserve"> </v>
      </c>
      <c r="AH233" s="351" t="str">
        <f>IF($A233="N/A"," ",IF(OR(Dayrun=1,Dayrun=8,Dayrun=11),MAX(0,(_xll.xSPRDOPT(P233,($E233-'Pricing Inputs'!$X268*$D233),$CV233,0,($CQ233+IF(Smile=TRUE,VLOOKUP(MAX(-5,$H233-P233),Volsmile,2),0)),$CT233,$CU233,($A233-DateToday)+15,ABS(Option-2),0)-Y233)),0))</f>
        <v xml:space="preserve"> </v>
      </c>
      <c r="AI233" s="351" t="str">
        <f>IF($A233="N/A"," ",IF(OR(Dayrun&lt;=2,Dayrun&gt;=11),IF(OffPeakEx=TRUE,MAX(0,(_xll.xSPRDOPT(Q233,($E233-'Pricing Inputs'!$X268*$D233),$CV233,0,($CQ233+IF(Smile=TRUE,VLOOKUP(MAX(-5,$H233-Q233),Volsmile,2),0)),$CT233,$CU233,($A233-DateToday)+15,ABS(Option-2),0)-Z233)),0),0))</f>
        <v xml:space="preserve"> </v>
      </c>
      <c r="AJ233" s="355" t="str">
        <f t="shared" si="329"/>
        <v xml:space="preserve"> </v>
      </c>
      <c r="AK233" s="356" t="str">
        <f t="shared" si="330"/>
        <v xml:space="preserve"> </v>
      </c>
      <c r="AL233" s="356" t="str">
        <f t="shared" si="331"/>
        <v xml:space="preserve"> </v>
      </c>
      <c r="AM233" s="356" t="str">
        <f t="shared" si="332"/>
        <v xml:space="preserve"> </v>
      </c>
      <c r="AN233" s="356" t="str">
        <f t="shared" si="333"/>
        <v xml:space="preserve"> </v>
      </c>
      <c r="AO233" s="356" t="str">
        <f t="shared" si="334"/>
        <v xml:space="preserve"> </v>
      </c>
      <c r="AP233" s="356" t="str">
        <f t="shared" si="335"/>
        <v xml:space="preserve"> </v>
      </c>
      <c r="AQ233" s="356" t="str">
        <f t="shared" si="336"/>
        <v xml:space="preserve"> </v>
      </c>
      <c r="AR233" s="357" t="str">
        <f t="shared" si="337"/>
        <v xml:space="preserve"> </v>
      </c>
      <c r="AS233" s="364" t="str">
        <f t="shared" si="338"/>
        <v xml:space="preserve"> </v>
      </c>
      <c r="AT233" s="364" t="str">
        <f t="shared" si="339"/>
        <v xml:space="preserve"> </v>
      </c>
      <c r="AU233" s="364" t="str">
        <f t="shared" si="340"/>
        <v xml:space="preserve"> </v>
      </c>
      <c r="AV233" s="364" t="str">
        <f t="shared" si="341"/>
        <v xml:space="preserve"> </v>
      </c>
      <c r="AW233" s="364" t="str">
        <f t="shared" si="342"/>
        <v xml:space="preserve"> </v>
      </c>
      <c r="AX233" s="364" t="str">
        <f t="shared" si="343"/>
        <v xml:space="preserve"> </v>
      </c>
      <c r="AY233" s="364" t="str">
        <f t="shared" si="344"/>
        <v xml:space="preserve"> </v>
      </c>
      <c r="AZ233" s="364" t="str">
        <f t="shared" si="345"/>
        <v xml:space="preserve"> </v>
      </c>
      <c r="BA233" s="365" t="str">
        <f t="shared" si="346"/>
        <v xml:space="preserve"> </v>
      </c>
      <c r="BB233" s="461" t="str">
        <f>IF($A233="N/A"," ",IF(Dayrun&gt;=3,(MAX(0,(_xll.xSPRDOPT(I233,($E233-'Pricing Inputs'!$X268*$D233),$CV233,0,($CN233+IF(Smile=TRUE,VLOOKUP(MAX(-5,$H233-I233),Volsmile,2),0)),$CT233,$CU233,($A233-DateToday)+15,ABS(Option-2),1)*DE233*8))),0))</f>
        <v xml:space="preserve"> </v>
      </c>
      <c r="BC233" s="460" t="str">
        <f>IF($A233="N/A"," ",IF(Dayrun&gt;=6,MAX(0,(_xll.xSPRDOPT(J233,($E233-'Pricing Inputs'!$X268*$D233),$CV233,0,($CN233+IF(Smile=TRUE,VLOOKUP(MAX(-5,$H233-J233),Volsmile,2),0)),$CT233,$CU233,($A233-DateToday)+15,ABS(Option-2),1)*DE233*8)),0))</f>
        <v xml:space="preserve"> </v>
      </c>
      <c r="BD233" s="460" t="str">
        <f>IF($A233="N/A"," ",IF(OR(Dayrun&lt;=2,Dayrun&gt;=9),IF(OffPeakEx=TRUE,MAX(0,(_xll.xSPRDOPT(K233,($E233-'Pricing Inputs'!$X268*$D233),$CV233,0,($CQ233+IF(Smile=TRUE,VLOOKUP(MAX(-5,$H233-K233),Volsmile,2),0)),$CT233,$CU233,($A233-DateToday)+15,ABS(Option-2),1)*DE233*8)),0),0))</f>
        <v xml:space="preserve"> </v>
      </c>
      <c r="BE233" s="460" t="str">
        <f>IF($A233="N/A"," ",IF(OR(Dayrun=1,Dayrun=4,Dayrun=5,Dayrun=7,Dayrun=8,Dayrun=10,Dayrun=11),MAX(0,(_xll.xSPRDOPT(L233,($E233-'Pricing Inputs'!$X268*$D233),$CV233,0,($CQ233+IF(Smile=TRUE,VLOOKUP(MAX(-5,$H233-L233),Volsmile,2),0)),$CT233,$CU233,($A233-DateToday)+15,ABS(Option-2),1)*DF233*8)),0))</f>
        <v xml:space="preserve"> </v>
      </c>
      <c r="BF233" s="460" t="str">
        <f>IF($A233="N/A"," ",IF(OR(Dayrun=1,Dayrun=7,Dayrun=8,Dayrun=10,Dayrun=11),MAX(0,(_xll.xSPRDOPT(M233,($E233-'Pricing Inputs'!$X268*$D233),$CV233,0,($CQ233+IF(Smile=TRUE,VLOOKUP(MAX(-5,$H233-M233),Volsmile,2),0)),$CT233,$CU233,($A233-DateToday)+15,ABS(Option-2),1)*DF233*8)),0))</f>
        <v xml:space="preserve"> </v>
      </c>
      <c r="BG233" s="460" t="str">
        <f>IF($A233="N/A"," ",IF(OR(Dayrun&lt;=2,Dayrun&gt;=10),IF(OffPeakEx=TRUE,MAX(0,(_xll.xSPRDOPT(N233,($E233-'Pricing Inputs'!$X268*$D233),$CV233,0,($CQ233+IF(Smile=TRUE,VLOOKUP(MAX(-5,$H233-N233),Volsmile,2),0)),$CT233,$CU233,($A233-DateToday)+15,ABS(Option-2),1)*DF233*8)),0),0))</f>
        <v xml:space="preserve"> </v>
      </c>
      <c r="BH233" s="460" t="str">
        <f>IF($A233="N/A"," ",IF(OR(Dayrun=1,Dayrun=5,Dayrun=8,Dayrun=11),MAX(0,(_xll.xSPRDOPT(O233,($E233-'Pricing Inputs'!$X268*$D233),$CV233,0,($CQ233+IF(Smile=TRUE,VLOOKUP(MAX(-5,$H233-O233),Volsmile,2),0)),$CT233,$CU233,($A233-DateToday)+15,ABS(Option-2),1)*DG233*8)),0))</f>
        <v xml:space="preserve"> </v>
      </c>
      <c r="BI233" s="460" t="str">
        <f>IF($A233="N/A"," ",IF(OR(Dayrun=1,Dayrun=8,Dayrun=11),MAX(0,(_xll.xSPRDOPT(P233,($E233-'Pricing Inputs'!$X268*$D233),$CV233,0,($CQ233+IF(Smile=TRUE,VLOOKUP(MAX(-5,$H233-P233),Volsmile,2),0)),$CT233,$CU233,($A233-DateToday)+15,ABS(Option-2),1)*DG233*8)),0))</f>
        <v xml:space="preserve"> </v>
      </c>
      <c r="BJ233" s="462" t="str">
        <f>IF($A233="N/A"," ",IF(OR(Dayrun&lt;=2,Dayrun&gt;=11),IF(OffPeakEx=TRUE,MAX(0,(_xll.xSPRDOPT(Q233,($E233-'Pricing Inputs'!$X268*$D233),$CV233,0,($CQ233+IF(Smile=TRUE,VLOOKUP(MAX(-5,$H233-Q233),Volsmile,2),0)),$CT233,$CU233,($A233-DateToday)+15,ABS(Option-2),1)*DG233*8)),0),0))</f>
        <v xml:space="preserve"> </v>
      </c>
      <c r="BK233" s="358" t="str">
        <f t="shared" si="273"/>
        <v xml:space="preserve"> </v>
      </c>
      <c r="BL233" s="359" t="str">
        <f t="shared" si="274"/>
        <v xml:space="preserve"> </v>
      </c>
      <c r="BM233" s="359" t="str">
        <f t="shared" si="275"/>
        <v xml:space="preserve"> </v>
      </c>
      <c r="BN233" s="359" t="str">
        <f t="shared" si="276"/>
        <v xml:space="preserve"> </v>
      </c>
      <c r="BO233" s="359" t="str">
        <f t="shared" si="277"/>
        <v xml:space="preserve"> </v>
      </c>
      <c r="BP233" s="359" t="str">
        <f t="shared" si="278"/>
        <v xml:space="preserve"> </v>
      </c>
      <c r="BQ233" s="359" t="str">
        <f t="shared" si="279"/>
        <v xml:space="preserve"> </v>
      </c>
      <c r="BR233" s="359" t="str">
        <f t="shared" si="280"/>
        <v xml:space="preserve"> </v>
      </c>
      <c r="BS233" s="360" t="str">
        <f t="shared" si="281"/>
        <v xml:space="preserve"> </v>
      </c>
      <c r="BT233" s="361" t="str">
        <f t="shared" si="282"/>
        <v xml:space="preserve"> </v>
      </c>
      <c r="BU233" s="362" t="str">
        <f t="shared" si="283"/>
        <v xml:space="preserve"> </v>
      </c>
      <c r="BV233" s="362" t="str">
        <f t="shared" si="284"/>
        <v xml:space="preserve"> </v>
      </c>
      <c r="BW233" s="362" t="str">
        <f t="shared" si="285"/>
        <v xml:space="preserve"> </v>
      </c>
      <c r="BX233" s="362" t="str">
        <f t="shared" si="286"/>
        <v xml:space="preserve"> </v>
      </c>
      <c r="BY233" s="362" t="str">
        <f t="shared" si="287"/>
        <v xml:space="preserve"> </v>
      </c>
      <c r="BZ233" s="362" t="str">
        <f t="shared" si="288"/>
        <v xml:space="preserve"> </v>
      </c>
      <c r="CA233" s="362" t="str">
        <f t="shared" si="289"/>
        <v xml:space="preserve"> </v>
      </c>
      <c r="CB233" s="363" t="str">
        <f t="shared" si="290"/>
        <v xml:space="preserve"> </v>
      </c>
      <c r="CC233" s="366" t="str">
        <f t="shared" si="291"/>
        <v xml:space="preserve"> </v>
      </c>
      <c r="CD233" s="367" t="str">
        <f t="shared" si="292"/>
        <v xml:space="preserve"> </v>
      </c>
      <c r="CE233" s="367" t="str">
        <f t="shared" si="293"/>
        <v xml:space="preserve"> </v>
      </c>
      <c r="CF233" s="367" t="str">
        <f t="shared" si="294"/>
        <v xml:space="preserve"> </v>
      </c>
      <c r="CG233" s="367" t="str">
        <f t="shared" si="295"/>
        <v xml:space="preserve"> </v>
      </c>
      <c r="CH233" s="367" t="str">
        <f t="shared" si="296"/>
        <v xml:space="preserve"> </v>
      </c>
      <c r="CI233" s="367" t="str">
        <f t="shared" si="297"/>
        <v xml:space="preserve"> </v>
      </c>
      <c r="CJ233" s="367" t="str">
        <f t="shared" si="298"/>
        <v xml:space="preserve"> </v>
      </c>
      <c r="CK233" s="368" t="str">
        <f t="shared" si="299"/>
        <v xml:space="preserve"> </v>
      </c>
      <c r="CL233" s="369" t="str">
        <f t="shared" si="300"/>
        <v xml:space="preserve"> </v>
      </c>
      <c r="CM233" s="370" t="str">
        <f t="shared" si="347"/>
        <v xml:space="preserve"> </v>
      </c>
      <c r="CN233" s="370" t="str">
        <f t="shared" si="348"/>
        <v xml:space="preserve"> </v>
      </c>
      <c r="CO233" s="370" t="str">
        <f t="shared" si="349"/>
        <v xml:space="preserve"> </v>
      </c>
      <c r="CP233" s="370" t="str">
        <f t="shared" si="350"/>
        <v xml:space="preserve"> </v>
      </c>
      <c r="CQ233" s="370" t="str">
        <f t="shared" si="351"/>
        <v xml:space="preserve"> </v>
      </c>
      <c r="CR233" s="370" t="str">
        <f t="shared" si="301"/>
        <v xml:space="preserve"> </v>
      </c>
      <c r="CS233" s="370" t="str">
        <f t="shared" si="302"/>
        <v xml:space="preserve"> </v>
      </c>
      <c r="CT233" s="370" t="str">
        <f t="shared" si="303"/>
        <v xml:space="preserve"> </v>
      </c>
      <c r="CU233" s="370" t="str">
        <f>IF($A233="N/A"," ",IF('Pricing Inputs'!$AR$23=TRUE,Inputs!$S$22,VLOOKUP($A233,CorrelationTable,2,FALSE)))</f>
        <v xml:space="preserve"> </v>
      </c>
      <c r="CV233" s="371" t="str">
        <f>IF($A233="N/A"," ",F233+G233+(D233*('Pricing Inputs'!X268)))</f>
        <v xml:space="preserve"> </v>
      </c>
      <c r="CW233" s="372" t="str">
        <f>IF($A233="N/A"," ",IF(PV=1,0,'Pricing Inputs'!Y268))</f>
        <v xml:space="preserve"> </v>
      </c>
      <c r="CX233" s="373" t="str">
        <f t="shared" si="304"/>
        <v xml:space="preserve"> </v>
      </c>
      <c r="CY233" s="417" t="str">
        <f>IF($A233="N/A"," ",(IF(MONTH(A233)&gt;=4,IF(MONTH(A233)&lt;=10,Inputs!$S$26,Inputs!$S$27),Inputs!$S$27))*$CX233)</f>
        <v xml:space="preserve"> </v>
      </c>
      <c r="CZ233" s="374" t="str">
        <f t="shared" si="352"/>
        <v xml:space="preserve"> </v>
      </c>
      <c r="DA233" s="446" t="str">
        <f t="shared" si="353"/>
        <v xml:space="preserve"> </v>
      </c>
      <c r="DB233" s="375" t="str">
        <f t="shared" si="354"/>
        <v xml:space="preserve"> </v>
      </c>
      <c r="DC233" s="375" t="str">
        <f t="shared" si="355"/>
        <v xml:space="preserve"> </v>
      </c>
      <c r="DD233" s="376" t="str">
        <f t="shared" si="356"/>
        <v xml:space="preserve"> </v>
      </c>
      <c r="DE233" s="377" t="str">
        <f t="shared" si="357"/>
        <v xml:space="preserve"> </v>
      </c>
      <c r="DF233" s="378" t="str">
        <f t="shared" si="358"/>
        <v xml:space="preserve"> </v>
      </c>
      <c r="DG233" s="379" t="str">
        <f t="shared" si="359"/>
        <v xml:space="preserve"> </v>
      </c>
      <c r="DH233" s="380" t="str">
        <f>IF($A233="N/A"," ",IF(Option=1,$D233*Inputs!$S$15*SUM(AS233:BA233),0))</f>
        <v xml:space="preserve"> </v>
      </c>
      <c r="DI233" s="381" t="str">
        <f>IF($A233="N/A"," ",IF(Option=1,$D233*Inputs!$S$16*SUM(AS233:BA233),0))</f>
        <v xml:space="preserve"> </v>
      </c>
      <c r="DJ233" s="463" t="str">
        <f t="shared" si="360"/>
        <v xml:space="preserve"> </v>
      </c>
      <c r="DK233" s="463" t="str">
        <f t="shared" si="361"/>
        <v xml:space="preserve"> </v>
      </c>
      <c r="DL233" s="463" t="str">
        <f t="shared" si="362"/>
        <v xml:space="preserve"> </v>
      </c>
      <c r="DM233" s="463" t="str">
        <f t="shared" si="363"/>
        <v xml:space="preserve"> </v>
      </c>
    </row>
    <row r="234" spans="1:117" x14ac:dyDescent="0.2">
      <c r="A234" s="343" t="str">
        <f>IF(A233="N/A","N/A",IF(EDATE(A233,1)&gt;Inputs!$S$5,"N/A",EDATE(A233,1)))</f>
        <v>N/A</v>
      </c>
      <c r="B234" s="344" t="str">
        <f t="shared" si="305"/>
        <v xml:space="preserve"> </v>
      </c>
      <c r="C234" s="345" t="str">
        <f t="shared" si="306"/>
        <v xml:space="preserve"> </v>
      </c>
      <c r="D234" s="346" t="str">
        <f t="shared" si="307"/>
        <v xml:space="preserve"> </v>
      </c>
      <c r="E234" s="347" t="str">
        <f t="shared" si="308"/>
        <v xml:space="preserve"> </v>
      </c>
      <c r="F234" s="348" t="str">
        <f t="shared" si="309"/>
        <v xml:space="preserve"> </v>
      </c>
      <c r="G234" s="348" t="str">
        <f>IF(A234="N/A"," ",Perstart/VLOOKUP(Dayrun,'Pricing Inputs'!$AQ$4:$AS$14,3)/(CY234/CX234))</f>
        <v xml:space="preserve"> </v>
      </c>
      <c r="H234" s="349" t="str">
        <f t="shared" si="310"/>
        <v xml:space="preserve"> </v>
      </c>
      <c r="I234" s="350" t="str">
        <f t="shared" si="311"/>
        <v xml:space="preserve"> </v>
      </c>
      <c r="J234" s="351" t="str">
        <f t="shared" si="312"/>
        <v xml:space="preserve"> </v>
      </c>
      <c r="K234" s="351" t="str">
        <f t="shared" si="313"/>
        <v xml:space="preserve"> </v>
      </c>
      <c r="L234" s="351" t="str">
        <f t="shared" si="314"/>
        <v xml:space="preserve"> </v>
      </c>
      <c r="M234" s="351" t="str">
        <f t="shared" si="315"/>
        <v xml:space="preserve"> </v>
      </c>
      <c r="N234" s="351" t="str">
        <f t="shared" si="316"/>
        <v xml:space="preserve"> </v>
      </c>
      <c r="O234" s="351" t="str">
        <f t="shared" si="317"/>
        <v xml:space="preserve"> </v>
      </c>
      <c r="P234" s="351" t="str">
        <f t="shared" si="318"/>
        <v xml:space="preserve"> </v>
      </c>
      <c r="Q234" s="352" t="str">
        <f t="shared" si="319"/>
        <v xml:space="preserve"> </v>
      </c>
      <c r="R234" s="353" t="str">
        <f t="shared" si="320"/>
        <v xml:space="preserve"> </v>
      </c>
      <c r="S234" s="347" t="str">
        <f t="shared" si="321"/>
        <v xml:space="preserve"> </v>
      </c>
      <c r="T234" s="347" t="str">
        <f t="shared" si="322"/>
        <v xml:space="preserve"> </v>
      </c>
      <c r="U234" s="347" t="str">
        <f t="shared" si="323"/>
        <v xml:space="preserve"> </v>
      </c>
      <c r="V234" s="347" t="str">
        <f t="shared" si="324"/>
        <v xml:space="preserve"> </v>
      </c>
      <c r="W234" s="347" t="str">
        <f t="shared" si="325"/>
        <v xml:space="preserve"> </v>
      </c>
      <c r="X234" s="347" t="str">
        <f t="shared" si="326"/>
        <v xml:space="preserve"> </v>
      </c>
      <c r="Y234" s="347" t="str">
        <f t="shared" si="327"/>
        <v xml:space="preserve"> </v>
      </c>
      <c r="Z234" s="354" t="str">
        <f t="shared" si="328"/>
        <v xml:space="preserve"> </v>
      </c>
      <c r="AA234" s="350" t="str">
        <f>IF($A234="N/A"," ",IF(Dayrun&gt;=3,(MAX(0,(_xll.xSPRDOPT(I234,($E234-'Pricing Inputs'!$X269*$D234),$CV234,0,($CN234+IF(Smile=TRUE,VLOOKUP(MAX(-5,$H234-I234),Volsmile,2),0)),$CT234,$CU234,($A234-DateToday)+15,ABS(Option-2),0)-R234))),0))</f>
        <v xml:space="preserve"> </v>
      </c>
      <c r="AB234" s="351" t="str">
        <f>IF($A234="N/A"," ",IF(Dayrun&gt;=6,MAX(0,(_xll.xSPRDOPT(J234,($E234-'Pricing Inputs'!$X269*$D234),$CV234,0,($CN234+IF(Smile=TRUE,VLOOKUP(MAX(-5,$H234-J234),Volsmile,2),0)),$CT234,$CU234,($A234-DateToday)+15,ABS(Option-2),0)-S234)),0))</f>
        <v xml:space="preserve"> </v>
      </c>
      <c r="AC234" s="351" t="str">
        <f>IF($A234="N/A"," ",IF(OR(Dayrun&lt;=2,Dayrun&gt;=9),IF(OffPeakEx=TRUE,MAX(0,(_xll.xSPRDOPT(K234,($E234-'Pricing Inputs'!$X269*$D234),$CV234,0,($CQ234+IF(Smile=TRUE,VLOOKUP(MAX(-5,$H234-K234),Volsmile,2),0)),$CT234,$CU234,($A234-DateToday)+15,ABS(Option-2),0)-T234)),0),0))</f>
        <v xml:space="preserve"> </v>
      </c>
      <c r="AD234" s="351" t="str">
        <f>IF($A234="N/A"," ",IF(OR(Dayrun=1,Dayrun=4,Dayrun=5,Dayrun=7,Dayrun=8,Dayrun=10,Dayrun=11),MAX(0,(_xll.xSPRDOPT(L234,($E234-'Pricing Inputs'!$X269*$D234),$CV234,0,($CQ234+IF(Smile=TRUE,VLOOKUP(MAX(-5,$H234-L234),Volsmile,2),0)),$CT234,$CU234,($A234-DateToday)+15,ABS(Option-2),0)-U234)),0))</f>
        <v xml:space="preserve"> </v>
      </c>
      <c r="AE234" s="351" t="str">
        <f>IF($A234="N/A"," ",IF(OR(Dayrun=1,Dayrun=7,Dayrun=8,Dayrun=10,Dayrun=11),MAX(0,(_xll.xSPRDOPT(M234,($E234-'Pricing Inputs'!$X269*$D234),$CV234,0,($CQ234+IF(Smile=TRUE,VLOOKUP(MAX(-5,$H234-M234),Volsmile,2),0)),$CT234,$CU234,($A234-DateToday)+15,ABS(Option-2),0)-V234)),0))</f>
        <v xml:space="preserve"> </v>
      </c>
      <c r="AF234" s="351" t="str">
        <f>IF($A234="N/A"," ",IF(OR(Dayrun&lt;=2,Dayrun&gt;=10),IF(OffPeakEx=TRUE,MAX(0,(_xll.xSPRDOPT(N234,($E234-'Pricing Inputs'!$X269*$D234),$CV234,0,($CQ234+IF(Smile=TRUE,VLOOKUP(MAX(-5,$H234-N234),Volsmile,2),0)),$CT234,$CU234,($A234-DateToday)+15,ABS(Option-2),0)-W234)),0),0))</f>
        <v xml:space="preserve"> </v>
      </c>
      <c r="AG234" s="351" t="str">
        <f>IF($A234="N/A"," ",IF(OR(Dayrun=1,Dayrun=5,Dayrun=8,Dayrun=11),MAX(0,(_xll.xSPRDOPT(O234,($E234-'Pricing Inputs'!$X269*$D234),$CV234,0,($CQ234+IF(Smile=TRUE,VLOOKUP(MAX(-5,$H234-O234),Volsmile,2),0)),$CT234,$CU234,($A234-DateToday)+15,ABS(Option-2),0)-X234)),0))</f>
        <v xml:space="preserve"> </v>
      </c>
      <c r="AH234" s="351" t="str">
        <f>IF($A234="N/A"," ",IF(OR(Dayrun=1,Dayrun=8,Dayrun=11),MAX(0,(_xll.xSPRDOPT(P234,($E234-'Pricing Inputs'!$X269*$D234),$CV234,0,($CQ234+IF(Smile=TRUE,VLOOKUP(MAX(-5,$H234-P234),Volsmile,2),0)),$CT234,$CU234,($A234-DateToday)+15,ABS(Option-2),0)-Y234)),0))</f>
        <v xml:space="preserve"> </v>
      </c>
      <c r="AI234" s="351" t="str">
        <f>IF($A234="N/A"," ",IF(OR(Dayrun&lt;=2,Dayrun&gt;=11),IF(OffPeakEx=TRUE,MAX(0,(_xll.xSPRDOPT(Q234,($E234-'Pricing Inputs'!$X269*$D234),$CV234,0,($CQ234+IF(Smile=TRUE,VLOOKUP(MAX(-5,$H234-Q234),Volsmile,2),0)),$CT234,$CU234,($A234-DateToday)+15,ABS(Option-2),0)-Z234)),0),0))</f>
        <v xml:space="preserve"> </v>
      </c>
      <c r="AJ234" s="355" t="str">
        <f t="shared" si="329"/>
        <v xml:space="preserve"> </v>
      </c>
      <c r="AK234" s="356" t="str">
        <f t="shared" si="330"/>
        <v xml:space="preserve"> </v>
      </c>
      <c r="AL234" s="356" t="str">
        <f t="shared" si="331"/>
        <v xml:space="preserve"> </v>
      </c>
      <c r="AM234" s="356" t="str">
        <f t="shared" si="332"/>
        <v xml:space="preserve"> </v>
      </c>
      <c r="AN234" s="356" t="str">
        <f t="shared" si="333"/>
        <v xml:space="preserve"> </v>
      </c>
      <c r="AO234" s="356" t="str">
        <f t="shared" si="334"/>
        <v xml:space="preserve"> </v>
      </c>
      <c r="AP234" s="356" t="str">
        <f t="shared" si="335"/>
        <v xml:space="preserve"> </v>
      </c>
      <c r="AQ234" s="356" t="str">
        <f t="shared" si="336"/>
        <v xml:space="preserve"> </v>
      </c>
      <c r="AR234" s="357" t="str">
        <f t="shared" si="337"/>
        <v xml:space="preserve"> </v>
      </c>
      <c r="AS234" s="364" t="str">
        <f t="shared" si="338"/>
        <v xml:space="preserve"> </v>
      </c>
      <c r="AT234" s="364" t="str">
        <f t="shared" si="339"/>
        <v xml:space="preserve"> </v>
      </c>
      <c r="AU234" s="364" t="str">
        <f t="shared" si="340"/>
        <v xml:space="preserve"> </v>
      </c>
      <c r="AV234" s="364" t="str">
        <f t="shared" si="341"/>
        <v xml:space="preserve"> </v>
      </c>
      <c r="AW234" s="364" t="str">
        <f t="shared" si="342"/>
        <v xml:space="preserve"> </v>
      </c>
      <c r="AX234" s="364" t="str">
        <f t="shared" si="343"/>
        <v xml:space="preserve"> </v>
      </c>
      <c r="AY234" s="364" t="str">
        <f t="shared" si="344"/>
        <v xml:space="preserve"> </v>
      </c>
      <c r="AZ234" s="364" t="str">
        <f t="shared" si="345"/>
        <v xml:space="preserve"> </v>
      </c>
      <c r="BA234" s="365" t="str">
        <f t="shared" si="346"/>
        <v xml:space="preserve"> </v>
      </c>
      <c r="BB234" s="461" t="str">
        <f>IF($A234="N/A"," ",IF(Dayrun&gt;=3,(MAX(0,(_xll.xSPRDOPT(I234,($E234-'Pricing Inputs'!$X269*$D234),$CV234,0,($CN234+IF(Smile=TRUE,VLOOKUP(MAX(-5,$H234-I234),Volsmile,2),0)),$CT234,$CU234,($A234-DateToday)+15,ABS(Option-2),1)*DE234*8))),0))</f>
        <v xml:space="preserve"> </v>
      </c>
      <c r="BC234" s="460" t="str">
        <f>IF($A234="N/A"," ",IF(Dayrun&gt;=6,MAX(0,(_xll.xSPRDOPT(J234,($E234-'Pricing Inputs'!$X269*$D234),$CV234,0,($CN234+IF(Smile=TRUE,VLOOKUP(MAX(-5,$H234-J234),Volsmile,2),0)),$CT234,$CU234,($A234-DateToday)+15,ABS(Option-2),1)*DE234*8)),0))</f>
        <v xml:space="preserve"> </v>
      </c>
      <c r="BD234" s="460" t="str">
        <f>IF($A234="N/A"," ",IF(OR(Dayrun&lt;=2,Dayrun&gt;=9),IF(OffPeakEx=TRUE,MAX(0,(_xll.xSPRDOPT(K234,($E234-'Pricing Inputs'!$X269*$D234),$CV234,0,($CQ234+IF(Smile=TRUE,VLOOKUP(MAX(-5,$H234-K234),Volsmile,2),0)),$CT234,$CU234,($A234-DateToday)+15,ABS(Option-2),1)*DE234*8)),0),0))</f>
        <v xml:space="preserve"> </v>
      </c>
      <c r="BE234" s="460" t="str">
        <f>IF($A234="N/A"," ",IF(OR(Dayrun=1,Dayrun=4,Dayrun=5,Dayrun=7,Dayrun=8,Dayrun=10,Dayrun=11),MAX(0,(_xll.xSPRDOPT(L234,($E234-'Pricing Inputs'!$X269*$D234),$CV234,0,($CQ234+IF(Smile=TRUE,VLOOKUP(MAX(-5,$H234-L234),Volsmile,2),0)),$CT234,$CU234,($A234-DateToday)+15,ABS(Option-2),1)*DF234*8)),0))</f>
        <v xml:space="preserve"> </v>
      </c>
      <c r="BF234" s="460" t="str">
        <f>IF($A234="N/A"," ",IF(OR(Dayrun=1,Dayrun=7,Dayrun=8,Dayrun=10,Dayrun=11),MAX(0,(_xll.xSPRDOPT(M234,($E234-'Pricing Inputs'!$X269*$D234),$CV234,0,($CQ234+IF(Smile=TRUE,VLOOKUP(MAX(-5,$H234-M234),Volsmile,2),0)),$CT234,$CU234,($A234-DateToday)+15,ABS(Option-2),1)*DF234*8)),0))</f>
        <v xml:space="preserve"> </v>
      </c>
      <c r="BG234" s="460" t="str">
        <f>IF($A234="N/A"," ",IF(OR(Dayrun&lt;=2,Dayrun&gt;=10),IF(OffPeakEx=TRUE,MAX(0,(_xll.xSPRDOPT(N234,($E234-'Pricing Inputs'!$X269*$D234),$CV234,0,($CQ234+IF(Smile=TRUE,VLOOKUP(MAX(-5,$H234-N234),Volsmile,2),0)),$CT234,$CU234,($A234-DateToday)+15,ABS(Option-2),1)*DF234*8)),0),0))</f>
        <v xml:space="preserve"> </v>
      </c>
      <c r="BH234" s="460" t="str">
        <f>IF($A234="N/A"," ",IF(OR(Dayrun=1,Dayrun=5,Dayrun=8,Dayrun=11),MAX(0,(_xll.xSPRDOPT(O234,($E234-'Pricing Inputs'!$X269*$D234),$CV234,0,($CQ234+IF(Smile=TRUE,VLOOKUP(MAX(-5,$H234-O234),Volsmile,2),0)),$CT234,$CU234,($A234-DateToday)+15,ABS(Option-2),1)*DG234*8)),0))</f>
        <v xml:space="preserve"> </v>
      </c>
      <c r="BI234" s="460" t="str">
        <f>IF($A234="N/A"," ",IF(OR(Dayrun=1,Dayrun=8,Dayrun=11),MAX(0,(_xll.xSPRDOPT(P234,($E234-'Pricing Inputs'!$X269*$D234),$CV234,0,($CQ234+IF(Smile=TRUE,VLOOKUP(MAX(-5,$H234-P234),Volsmile,2),0)),$CT234,$CU234,($A234-DateToday)+15,ABS(Option-2),1)*DG234*8)),0))</f>
        <v xml:space="preserve"> </v>
      </c>
      <c r="BJ234" s="462" t="str">
        <f>IF($A234="N/A"," ",IF(OR(Dayrun&lt;=2,Dayrun&gt;=11),IF(OffPeakEx=TRUE,MAX(0,(_xll.xSPRDOPT(Q234,($E234-'Pricing Inputs'!$X269*$D234),$CV234,0,($CQ234+IF(Smile=TRUE,VLOOKUP(MAX(-5,$H234-Q234),Volsmile,2),0)),$CT234,$CU234,($A234-DateToday)+15,ABS(Option-2),1)*DG234*8)),0),0))</f>
        <v xml:space="preserve"> </v>
      </c>
      <c r="BK234" s="358" t="str">
        <f t="shared" si="273"/>
        <v xml:space="preserve"> </v>
      </c>
      <c r="BL234" s="359" t="str">
        <f t="shared" si="274"/>
        <v xml:space="preserve"> </v>
      </c>
      <c r="BM234" s="359" t="str">
        <f t="shared" si="275"/>
        <v xml:space="preserve"> </v>
      </c>
      <c r="BN234" s="359" t="str">
        <f t="shared" si="276"/>
        <v xml:space="preserve"> </v>
      </c>
      <c r="BO234" s="359" t="str">
        <f t="shared" si="277"/>
        <v xml:space="preserve"> </v>
      </c>
      <c r="BP234" s="359" t="str">
        <f t="shared" si="278"/>
        <v xml:space="preserve"> </v>
      </c>
      <c r="BQ234" s="359" t="str">
        <f t="shared" si="279"/>
        <v xml:space="preserve"> </v>
      </c>
      <c r="BR234" s="359" t="str">
        <f t="shared" si="280"/>
        <v xml:space="preserve"> </v>
      </c>
      <c r="BS234" s="360" t="str">
        <f t="shared" si="281"/>
        <v xml:space="preserve"> </v>
      </c>
      <c r="BT234" s="361" t="str">
        <f t="shared" si="282"/>
        <v xml:space="preserve"> </v>
      </c>
      <c r="BU234" s="362" t="str">
        <f t="shared" si="283"/>
        <v xml:space="preserve"> </v>
      </c>
      <c r="BV234" s="362" t="str">
        <f t="shared" si="284"/>
        <v xml:space="preserve"> </v>
      </c>
      <c r="BW234" s="362" t="str">
        <f t="shared" si="285"/>
        <v xml:space="preserve"> </v>
      </c>
      <c r="BX234" s="362" t="str">
        <f t="shared" si="286"/>
        <v xml:space="preserve"> </v>
      </c>
      <c r="BY234" s="362" t="str">
        <f t="shared" si="287"/>
        <v xml:space="preserve"> </v>
      </c>
      <c r="BZ234" s="362" t="str">
        <f t="shared" si="288"/>
        <v xml:space="preserve"> </v>
      </c>
      <c r="CA234" s="362" t="str">
        <f t="shared" si="289"/>
        <v xml:space="preserve"> </v>
      </c>
      <c r="CB234" s="363" t="str">
        <f t="shared" si="290"/>
        <v xml:space="preserve"> </v>
      </c>
      <c r="CC234" s="366" t="str">
        <f t="shared" si="291"/>
        <v xml:space="preserve"> </v>
      </c>
      <c r="CD234" s="367" t="str">
        <f t="shared" si="292"/>
        <v xml:space="preserve"> </v>
      </c>
      <c r="CE234" s="367" t="str">
        <f t="shared" si="293"/>
        <v xml:space="preserve"> </v>
      </c>
      <c r="CF234" s="367" t="str">
        <f t="shared" si="294"/>
        <v xml:space="preserve"> </v>
      </c>
      <c r="CG234" s="367" t="str">
        <f t="shared" si="295"/>
        <v xml:space="preserve"> </v>
      </c>
      <c r="CH234" s="367" t="str">
        <f t="shared" si="296"/>
        <v xml:space="preserve"> </v>
      </c>
      <c r="CI234" s="367" t="str">
        <f t="shared" si="297"/>
        <v xml:space="preserve"> </v>
      </c>
      <c r="CJ234" s="367" t="str">
        <f t="shared" si="298"/>
        <v xml:space="preserve"> </v>
      </c>
      <c r="CK234" s="368" t="str">
        <f t="shared" si="299"/>
        <v xml:space="preserve"> </v>
      </c>
      <c r="CL234" s="369" t="str">
        <f t="shared" si="300"/>
        <v xml:space="preserve"> </v>
      </c>
      <c r="CM234" s="370" t="str">
        <f t="shared" si="347"/>
        <v xml:space="preserve"> </v>
      </c>
      <c r="CN234" s="370" t="str">
        <f t="shared" si="348"/>
        <v xml:space="preserve"> </v>
      </c>
      <c r="CO234" s="370" t="str">
        <f t="shared" si="349"/>
        <v xml:space="preserve"> </v>
      </c>
      <c r="CP234" s="370" t="str">
        <f t="shared" si="350"/>
        <v xml:space="preserve"> </v>
      </c>
      <c r="CQ234" s="370" t="str">
        <f t="shared" si="351"/>
        <v xml:space="preserve"> </v>
      </c>
      <c r="CR234" s="370" t="str">
        <f t="shared" si="301"/>
        <v xml:space="preserve"> </v>
      </c>
      <c r="CS234" s="370" t="str">
        <f t="shared" si="302"/>
        <v xml:space="preserve"> </v>
      </c>
      <c r="CT234" s="370" t="str">
        <f t="shared" si="303"/>
        <v xml:space="preserve"> </v>
      </c>
      <c r="CU234" s="370" t="str">
        <f>IF($A234="N/A"," ",IF('Pricing Inputs'!$AR$23=TRUE,Inputs!$S$22,VLOOKUP($A234,CorrelationTable,2,FALSE)))</f>
        <v xml:space="preserve"> </v>
      </c>
      <c r="CV234" s="371" t="str">
        <f>IF($A234="N/A"," ",F234+G234+(D234*('Pricing Inputs'!X269)))</f>
        <v xml:space="preserve"> </v>
      </c>
      <c r="CW234" s="372" t="str">
        <f>IF($A234="N/A"," ",IF(PV=1,0,'Pricing Inputs'!Y269))</f>
        <v xml:space="preserve"> </v>
      </c>
      <c r="CX234" s="373" t="str">
        <f t="shared" si="304"/>
        <v xml:space="preserve"> </v>
      </c>
      <c r="CY234" s="417" t="str">
        <f>IF($A234="N/A"," ",(IF(MONTH(A234)&gt;=4,IF(MONTH(A234)&lt;=10,Inputs!$S$26,Inputs!$S$27),Inputs!$S$27))*$CX234)</f>
        <v xml:space="preserve"> </v>
      </c>
      <c r="CZ234" s="374" t="str">
        <f t="shared" si="352"/>
        <v xml:space="preserve"> </v>
      </c>
      <c r="DA234" s="446" t="str">
        <f t="shared" si="353"/>
        <v xml:space="preserve"> </v>
      </c>
      <c r="DB234" s="375" t="str">
        <f t="shared" si="354"/>
        <v xml:space="preserve"> </v>
      </c>
      <c r="DC234" s="375" t="str">
        <f t="shared" si="355"/>
        <v xml:space="preserve"> </v>
      </c>
      <c r="DD234" s="376" t="str">
        <f t="shared" si="356"/>
        <v xml:space="preserve"> </v>
      </c>
      <c r="DE234" s="377" t="str">
        <f t="shared" si="357"/>
        <v xml:space="preserve"> </v>
      </c>
      <c r="DF234" s="378" t="str">
        <f t="shared" si="358"/>
        <v xml:space="preserve"> </v>
      </c>
      <c r="DG234" s="379" t="str">
        <f t="shared" si="359"/>
        <v xml:space="preserve"> </v>
      </c>
      <c r="DH234" s="380" t="str">
        <f>IF($A234="N/A"," ",IF(Option=1,$D234*Inputs!$S$15*SUM(AS234:BA234),0))</f>
        <v xml:space="preserve"> </v>
      </c>
      <c r="DI234" s="381" t="str">
        <f>IF($A234="N/A"," ",IF(Option=1,$D234*Inputs!$S$16*SUM(AS234:BA234),0))</f>
        <v xml:space="preserve"> </v>
      </c>
      <c r="DJ234" s="463" t="str">
        <f t="shared" si="360"/>
        <v xml:space="preserve"> </v>
      </c>
      <c r="DK234" s="463" t="str">
        <f t="shared" si="361"/>
        <v xml:space="preserve"> </v>
      </c>
      <c r="DL234" s="463" t="str">
        <f t="shared" si="362"/>
        <v xml:space="preserve"> </v>
      </c>
      <c r="DM234" s="463" t="str">
        <f t="shared" si="363"/>
        <v xml:space="preserve"> </v>
      </c>
    </row>
    <row r="235" spans="1:117" x14ac:dyDescent="0.2">
      <c r="A235" s="343" t="str">
        <f>IF(A234="N/A","N/A",IF(EDATE(A234,1)&gt;Inputs!$S$5,"N/A",EDATE(A234,1)))</f>
        <v>N/A</v>
      </c>
      <c r="B235" s="344" t="str">
        <f t="shared" si="305"/>
        <v xml:space="preserve"> </v>
      </c>
      <c r="C235" s="345" t="str">
        <f t="shared" si="306"/>
        <v xml:space="preserve"> </v>
      </c>
      <c r="D235" s="346" t="str">
        <f t="shared" si="307"/>
        <v xml:space="preserve"> </v>
      </c>
      <c r="E235" s="347" t="str">
        <f t="shared" si="308"/>
        <v xml:space="preserve"> </v>
      </c>
      <c r="F235" s="348" t="str">
        <f t="shared" si="309"/>
        <v xml:space="preserve"> </v>
      </c>
      <c r="G235" s="348" t="str">
        <f>IF(A235="N/A"," ",Perstart/VLOOKUP(Dayrun,'Pricing Inputs'!$AQ$4:$AS$14,3)/(CY235/CX235))</f>
        <v xml:space="preserve"> </v>
      </c>
      <c r="H235" s="349" t="str">
        <f t="shared" si="310"/>
        <v xml:space="preserve"> </v>
      </c>
      <c r="I235" s="350" t="str">
        <f t="shared" si="311"/>
        <v xml:space="preserve"> </v>
      </c>
      <c r="J235" s="351" t="str">
        <f t="shared" si="312"/>
        <v xml:space="preserve"> </v>
      </c>
      <c r="K235" s="351" t="str">
        <f t="shared" si="313"/>
        <v xml:space="preserve"> </v>
      </c>
      <c r="L235" s="351" t="str">
        <f t="shared" si="314"/>
        <v xml:space="preserve"> </v>
      </c>
      <c r="M235" s="351" t="str">
        <f t="shared" si="315"/>
        <v xml:space="preserve"> </v>
      </c>
      <c r="N235" s="351" t="str">
        <f t="shared" si="316"/>
        <v xml:space="preserve"> </v>
      </c>
      <c r="O235" s="351" t="str">
        <f t="shared" si="317"/>
        <v xml:space="preserve"> </v>
      </c>
      <c r="P235" s="351" t="str">
        <f t="shared" si="318"/>
        <v xml:space="preserve"> </v>
      </c>
      <c r="Q235" s="352" t="str">
        <f t="shared" si="319"/>
        <v xml:space="preserve"> </v>
      </c>
      <c r="R235" s="353" t="str">
        <f t="shared" si="320"/>
        <v xml:space="preserve"> </v>
      </c>
      <c r="S235" s="347" t="str">
        <f t="shared" si="321"/>
        <v xml:space="preserve"> </v>
      </c>
      <c r="T235" s="347" t="str">
        <f t="shared" si="322"/>
        <v xml:space="preserve"> </v>
      </c>
      <c r="U235" s="347" t="str">
        <f t="shared" si="323"/>
        <v xml:space="preserve"> </v>
      </c>
      <c r="V235" s="347" t="str">
        <f t="shared" si="324"/>
        <v xml:space="preserve"> </v>
      </c>
      <c r="W235" s="347" t="str">
        <f t="shared" si="325"/>
        <v xml:space="preserve"> </v>
      </c>
      <c r="X235" s="347" t="str">
        <f t="shared" si="326"/>
        <v xml:space="preserve"> </v>
      </c>
      <c r="Y235" s="347" t="str">
        <f t="shared" si="327"/>
        <v xml:space="preserve"> </v>
      </c>
      <c r="Z235" s="354" t="str">
        <f t="shared" si="328"/>
        <v xml:space="preserve"> </v>
      </c>
      <c r="AA235" s="350" t="str">
        <f>IF($A235="N/A"," ",IF(Dayrun&gt;=3,(MAX(0,(_xll.xSPRDOPT(I235,($E235-'Pricing Inputs'!$X270*$D235),$CV235,0,($CN235+IF(Smile=TRUE,VLOOKUP(MAX(-5,$H235-I235),Volsmile,2),0)),$CT235,$CU235,($A235-DateToday)+15,ABS(Option-2),0)-R235))),0))</f>
        <v xml:space="preserve"> </v>
      </c>
      <c r="AB235" s="351" t="str">
        <f>IF($A235="N/A"," ",IF(Dayrun&gt;=6,MAX(0,(_xll.xSPRDOPT(J235,($E235-'Pricing Inputs'!$X270*$D235),$CV235,0,($CN235+IF(Smile=TRUE,VLOOKUP(MAX(-5,$H235-J235),Volsmile,2),0)),$CT235,$CU235,($A235-DateToday)+15,ABS(Option-2),0)-S235)),0))</f>
        <v xml:space="preserve"> </v>
      </c>
      <c r="AC235" s="351" t="str">
        <f>IF($A235="N/A"," ",IF(OR(Dayrun&lt;=2,Dayrun&gt;=9),IF(OffPeakEx=TRUE,MAX(0,(_xll.xSPRDOPT(K235,($E235-'Pricing Inputs'!$X270*$D235),$CV235,0,($CQ235+IF(Smile=TRUE,VLOOKUP(MAX(-5,$H235-K235),Volsmile,2),0)),$CT235,$CU235,($A235-DateToday)+15,ABS(Option-2),0)-T235)),0),0))</f>
        <v xml:space="preserve"> </v>
      </c>
      <c r="AD235" s="351" t="str">
        <f>IF($A235="N/A"," ",IF(OR(Dayrun=1,Dayrun=4,Dayrun=5,Dayrun=7,Dayrun=8,Dayrun=10,Dayrun=11),MAX(0,(_xll.xSPRDOPT(L235,($E235-'Pricing Inputs'!$X270*$D235),$CV235,0,($CQ235+IF(Smile=TRUE,VLOOKUP(MAX(-5,$H235-L235),Volsmile,2),0)),$CT235,$CU235,($A235-DateToday)+15,ABS(Option-2),0)-U235)),0))</f>
        <v xml:space="preserve"> </v>
      </c>
      <c r="AE235" s="351" t="str">
        <f>IF($A235="N/A"," ",IF(OR(Dayrun=1,Dayrun=7,Dayrun=8,Dayrun=10,Dayrun=11),MAX(0,(_xll.xSPRDOPT(M235,($E235-'Pricing Inputs'!$X270*$D235),$CV235,0,($CQ235+IF(Smile=TRUE,VLOOKUP(MAX(-5,$H235-M235),Volsmile,2),0)),$CT235,$CU235,($A235-DateToday)+15,ABS(Option-2),0)-V235)),0))</f>
        <v xml:space="preserve"> </v>
      </c>
      <c r="AF235" s="351" t="str">
        <f>IF($A235="N/A"," ",IF(OR(Dayrun&lt;=2,Dayrun&gt;=10),IF(OffPeakEx=TRUE,MAX(0,(_xll.xSPRDOPT(N235,($E235-'Pricing Inputs'!$X270*$D235),$CV235,0,($CQ235+IF(Smile=TRUE,VLOOKUP(MAX(-5,$H235-N235),Volsmile,2),0)),$CT235,$CU235,($A235-DateToday)+15,ABS(Option-2),0)-W235)),0),0))</f>
        <v xml:space="preserve"> </v>
      </c>
      <c r="AG235" s="351" t="str">
        <f>IF($A235="N/A"," ",IF(OR(Dayrun=1,Dayrun=5,Dayrun=8,Dayrun=11),MAX(0,(_xll.xSPRDOPT(O235,($E235-'Pricing Inputs'!$X270*$D235),$CV235,0,($CQ235+IF(Smile=TRUE,VLOOKUP(MAX(-5,$H235-O235),Volsmile,2),0)),$CT235,$CU235,($A235-DateToday)+15,ABS(Option-2),0)-X235)),0))</f>
        <v xml:space="preserve"> </v>
      </c>
      <c r="AH235" s="351" t="str">
        <f>IF($A235="N/A"," ",IF(OR(Dayrun=1,Dayrun=8,Dayrun=11),MAX(0,(_xll.xSPRDOPT(P235,($E235-'Pricing Inputs'!$X270*$D235),$CV235,0,($CQ235+IF(Smile=TRUE,VLOOKUP(MAX(-5,$H235-P235),Volsmile,2),0)),$CT235,$CU235,($A235-DateToday)+15,ABS(Option-2),0)-Y235)),0))</f>
        <v xml:space="preserve"> </v>
      </c>
      <c r="AI235" s="351" t="str">
        <f>IF($A235="N/A"," ",IF(OR(Dayrun&lt;=2,Dayrun&gt;=11),IF(OffPeakEx=TRUE,MAX(0,(_xll.xSPRDOPT(Q235,($E235-'Pricing Inputs'!$X270*$D235),$CV235,0,($CQ235+IF(Smile=TRUE,VLOOKUP(MAX(-5,$H235-Q235),Volsmile,2),0)),$CT235,$CU235,($A235-DateToday)+15,ABS(Option-2),0)-Z235)),0),0))</f>
        <v xml:space="preserve"> </v>
      </c>
      <c r="AJ235" s="355" t="str">
        <f t="shared" si="329"/>
        <v xml:space="preserve"> </v>
      </c>
      <c r="AK235" s="356" t="str">
        <f t="shared" si="330"/>
        <v xml:space="preserve"> </v>
      </c>
      <c r="AL235" s="356" t="str">
        <f t="shared" si="331"/>
        <v xml:space="preserve"> </v>
      </c>
      <c r="AM235" s="356" t="str">
        <f t="shared" si="332"/>
        <v xml:space="preserve"> </v>
      </c>
      <c r="AN235" s="356" t="str">
        <f t="shared" si="333"/>
        <v xml:space="preserve"> </v>
      </c>
      <c r="AO235" s="356" t="str">
        <f t="shared" si="334"/>
        <v xml:space="preserve"> </v>
      </c>
      <c r="AP235" s="356" t="str">
        <f t="shared" si="335"/>
        <v xml:space="preserve"> </v>
      </c>
      <c r="AQ235" s="356" t="str">
        <f t="shared" si="336"/>
        <v xml:space="preserve"> </v>
      </c>
      <c r="AR235" s="357" t="str">
        <f t="shared" si="337"/>
        <v xml:space="preserve"> </v>
      </c>
      <c r="AS235" s="364" t="str">
        <f t="shared" si="338"/>
        <v xml:space="preserve"> </v>
      </c>
      <c r="AT235" s="364" t="str">
        <f t="shared" si="339"/>
        <v xml:space="preserve"> </v>
      </c>
      <c r="AU235" s="364" t="str">
        <f t="shared" si="340"/>
        <v xml:space="preserve"> </v>
      </c>
      <c r="AV235" s="364" t="str">
        <f t="shared" si="341"/>
        <v xml:space="preserve"> </v>
      </c>
      <c r="AW235" s="364" t="str">
        <f t="shared" si="342"/>
        <v xml:space="preserve"> </v>
      </c>
      <c r="AX235" s="364" t="str">
        <f t="shared" si="343"/>
        <v xml:space="preserve"> </v>
      </c>
      <c r="AY235" s="364" t="str">
        <f t="shared" si="344"/>
        <v xml:space="preserve"> </v>
      </c>
      <c r="AZ235" s="364" t="str">
        <f t="shared" si="345"/>
        <v xml:space="preserve"> </v>
      </c>
      <c r="BA235" s="365" t="str">
        <f t="shared" si="346"/>
        <v xml:space="preserve"> </v>
      </c>
      <c r="BB235" s="461" t="str">
        <f>IF($A235="N/A"," ",IF(Dayrun&gt;=3,(MAX(0,(_xll.xSPRDOPT(I235,($E235-'Pricing Inputs'!$X270*$D235),$CV235,0,($CN235+IF(Smile=TRUE,VLOOKUP(MAX(-5,$H235-I235),Volsmile,2),0)),$CT235,$CU235,($A235-DateToday)+15,ABS(Option-2),1)*DE235*8))),0))</f>
        <v xml:space="preserve"> </v>
      </c>
      <c r="BC235" s="460" t="str">
        <f>IF($A235="N/A"," ",IF(Dayrun&gt;=6,MAX(0,(_xll.xSPRDOPT(J235,($E235-'Pricing Inputs'!$X270*$D235),$CV235,0,($CN235+IF(Smile=TRUE,VLOOKUP(MAX(-5,$H235-J235),Volsmile,2),0)),$CT235,$CU235,($A235-DateToday)+15,ABS(Option-2),1)*DE235*8)),0))</f>
        <v xml:space="preserve"> </v>
      </c>
      <c r="BD235" s="460" t="str">
        <f>IF($A235="N/A"," ",IF(OR(Dayrun&lt;=2,Dayrun&gt;=9),IF(OffPeakEx=TRUE,MAX(0,(_xll.xSPRDOPT(K235,($E235-'Pricing Inputs'!$X270*$D235),$CV235,0,($CQ235+IF(Smile=TRUE,VLOOKUP(MAX(-5,$H235-K235),Volsmile,2),0)),$CT235,$CU235,($A235-DateToday)+15,ABS(Option-2),1)*DE235*8)),0),0))</f>
        <v xml:space="preserve"> </v>
      </c>
      <c r="BE235" s="460" t="str">
        <f>IF($A235="N/A"," ",IF(OR(Dayrun=1,Dayrun=4,Dayrun=5,Dayrun=7,Dayrun=8,Dayrun=10,Dayrun=11),MAX(0,(_xll.xSPRDOPT(L235,($E235-'Pricing Inputs'!$X270*$D235),$CV235,0,($CQ235+IF(Smile=TRUE,VLOOKUP(MAX(-5,$H235-L235),Volsmile,2),0)),$CT235,$CU235,($A235-DateToday)+15,ABS(Option-2),1)*DF235*8)),0))</f>
        <v xml:space="preserve"> </v>
      </c>
      <c r="BF235" s="460" t="str">
        <f>IF($A235="N/A"," ",IF(OR(Dayrun=1,Dayrun=7,Dayrun=8,Dayrun=10,Dayrun=11),MAX(0,(_xll.xSPRDOPT(M235,($E235-'Pricing Inputs'!$X270*$D235),$CV235,0,($CQ235+IF(Smile=TRUE,VLOOKUP(MAX(-5,$H235-M235),Volsmile,2),0)),$CT235,$CU235,($A235-DateToday)+15,ABS(Option-2),1)*DF235*8)),0))</f>
        <v xml:space="preserve"> </v>
      </c>
      <c r="BG235" s="460" t="str">
        <f>IF($A235="N/A"," ",IF(OR(Dayrun&lt;=2,Dayrun&gt;=10),IF(OffPeakEx=TRUE,MAX(0,(_xll.xSPRDOPT(N235,($E235-'Pricing Inputs'!$X270*$D235),$CV235,0,($CQ235+IF(Smile=TRUE,VLOOKUP(MAX(-5,$H235-N235),Volsmile,2),0)),$CT235,$CU235,($A235-DateToday)+15,ABS(Option-2),1)*DF235*8)),0),0))</f>
        <v xml:space="preserve"> </v>
      </c>
      <c r="BH235" s="460" t="str">
        <f>IF($A235="N/A"," ",IF(OR(Dayrun=1,Dayrun=5,Dayrun=8,Dayrun=11),MAX(0,(_xll.xSPRDOPT(O235,($E235-'Pricing Inputs'!$X270*$D235),$CV235,0,($CQ235+IF(Smile=TRUE,VLOOKUP(MAX(-5,$H235-O235),Volsmile,2),0)),$CT235,$CU235,($A235-DateToday)+15,ABS(Option-2),1)*DG235*8)),0))</f>
        <v xml:space="preserve"> </v>
      </c>
      <c r="BI235" s="460" t="str">
        <f>IF($A235="N/A"," ",IF(OR(Dayrun=1,Dayrun=8,Dayrun=11),MAX(0,(_xll.xSPRDOPT(P235,($E235-'Pricing Inputs'!$X270*$D235),$CV235,0,($CQ235+IF(Smile=TRUE,VLOOKUP(MAX(-5,$H235-P235),Volsmile,2),0)),$CT235,$CU235,($A235-DateToday)+15,ABS(Option-2),1)*DG235*8)),0))</f>
        <v xml:space="preserve"> </v>
      </c>
      <c r="BJ235" s="462" t="str">
        <f>IF($A235="N/A"," ",IF(OR(Dayrun&lt;=2,Dayrun&gt;=11),IF(OffPeakEx=TRUE,MAX(0,(_xll.xSPRDOPT(Q235,($E235-'Pricing Inputs'!$X270*$D235),$CV235,0,($CQ235+IF(Smile=TRUE,VLOOKUP(MAX(-5,$H235-Q235),Volsmile,2),0)),$CT235,$CU235,($A235-DateToday)+15,ABS(Option-2),1)*DG235*8)),0),0))</f>
        <v xml:space="preserve"> </v>
      </c>
      <c r="BK235" s="358" t="str">
        <f t="shared" si="273"/>
        <v xml:space="preserve"> </v>
      </c>
      <c r="BL235" s="359" t="str">
        <f t="shared" si="274"/>
        <v xml:space="preserve"> </v>
      </c>
      <c r="BM235" s="359" t="str">
        <f t="shared" si="275"/>
        <v xml:space="preserve"> </v>
      </c>
      <c r="BN235" s="359" t="str">
        <f t="shared" si="276"/>
        <v xml:space="preserve"> </v>
      </c>
      <c r="BO235" s="359" t="str">
        <f t="shared" si="277"/>
        <v xml:space="preserve"> </v>
      </c>
      <c r="BP235" s="359" t="str">
        <f t="shared" si="278"/>
        <v xml:space="preserve"> </v>
      </c>
      <c r="BQ235" s="359" t="str">
        <f t="shared" si="279"/>
        <v xml:space="preserve"> </v>
      </c>
      <c r="BR235" s="359" t="str">
        <f t="shared" si="280"/>
        <v xml:space="preserve"> </v>
      </c>
      <c r="BS235" s="360" t="str">
        <f t="shared" si="281"/>
        <v xml:space="preserve"> </v>
      </c>
      <c r="BT235" s="361" t="str">
        <f t="shared" si="282"/>
        <v xml:space="preserve"> </v>
      </c>
      <c r="BU235" s="362" t="str">
        <f t="shared" si="283"/>
        <v xml:space="preserve"> </v>
      </c>
      <c r="BV235" s="362" t="str">
        <f t="shared" si="284"/>
        <v xml:space="preserve"> </v>
      </c>
      <c r="BW235" s="362" t="str">
        <f t="shared" si="285"/>
        <v xml:space="preserve"> </v>
      </c>
      <c r="BX235" s="362" t="str">
        <f t="shared" si="286"/>
        <v xml:space="preserve"> </v>
      </c>
      <c r="BY235" s="362" t="str">
        <f t="shared" si="287"/>
        <v xml:space="preserve"> </v>
      </c>
      <c r="BZ235" s="362" t="str">
        <f t="shared" si="288"/>
        <v xml:space="preserve"> </v>
      </c>
      <c r="CA235" s="362" t="str">
        <f t="shared" si="289"/>
        <v xml:space="preserve"> </v>
      </c>
      <c r="CB235" s="363" t="str">
        <f t="shared" si="290"/>
        <v xml:space="preserve"> </v>
      </c>
      <c r="CC235" s="366" t="str">
        <f t="shared" si="291"/>
        <v xml:space="preserve"> </v>
      </c>
      <c r="CD235" s="367" t="str">
        <f t="shared" si="292"/>
        <v xml:space="preserve"> </v>
      </c>
      <c r="CE235" s="367" t="str">
        <f t="shared" si="293"/>
        <v xml:space="preserve"> </v>
      </c>
      <c r="CF235" s="367" t="str">
        <f t="shared" si="294"/>
        <v xml:space="preserve"> </v>
      </c>
      <c r="CG235" s="367" t="str">
        <f t="shared" si="295"/>
        <v xml:space="preserve"> </v>
      </c>
      <c r="CH235" s="367" t="str">
        <f t="shared" si="296"/>
        <v xml:space="preserve"> </v>
      </c>
      <c r="CI235" s="367" t="str">
        <f t="shared" si="297"/>
        <v xml:space="preserve"> </v>
      </c>
      <c r="CJ235" s="367" t="str">
        <f t="shared" si="298"/>
        <v xml:space="preserve"> </v>
      </c>
      <c r="CK235" s="368" t="str">
        <f t="shared" si="299"/>
        <v xml:space="preserve"> </v>
      </c>
      <c r="CL235" s="369" t="str">
        <f t="shared" si="300"/>
        <v xml:space="preserve"> </v>
      </c>
      <c r="CM235" s="370" t="str">
        <f t="shared" si="347"/>
        <v xml:space="preserve"> </v>
      </c>
      <c r="CN235" s="370" t="str">
        <f t="shared" si="348"/>
        <v xml:space="preserve"> </v>
      </c>
      <c r="CO235" s="370" t="str">
        <f t="shared" si="349"/>
        <v xml:space="preserve"> </v>
      </c>
      <c r="CP235" s="370" t="str">
        <f t="shared" si="350"/>
        <v xml:space="preserve"> </v>
      </c>
      <c r="CQ235" s="370" t="str">
        <f t="shared" si="351"/>
        <v xml:space="preserve"> </v>
      </c>
      <c r="CR235" s="370" t="str">
        <f t="shared" si="301"/>
        <v xml:space="preserve"> </v>
      </c>
      <c r="CS235" s="370" t="str">
        <f t="shared" si="302"/>
        <v xml:space="preserve"> </v>
      </c>
      <c r="CT235" s="370" t="str">
        <f t="shared" si="303"/>
        <v xml:space="preserve"> </v>
      </c>
      <c r="CU235" s="370" t="str">
        <f>IF($A235="N/A"," ",IF('Pricing Inputs'!$AR$23=TRUE,Inputs!$S$22,VLOOKUP($A235,CorrelationTable,2,FALSE)))</f>
        <v xml:space="preserve"> </v>
      </c>
      <c r="CV235" s="371" t="str">
        <f>IF($A235="N/A"," ",F235+G235+(D235*('Pricing Inputs'!X270)))</f>
        <v xml:space="preserve"> </v>
      </c>
      <c r="CW235" s="372" t="str">
        <f>IF($A235="N/A"," ",IF(PV=1,0,'Pricing Inputs'!Y270))</f>
        <v xml:space="preserve"> </v>
      </c>
      <c r="CX235" s="373" t="str">
        <f t="shared" si="304"/>
        <v xml:space="preserve"> </v>
      </c>
      <c r="CY235" s="417" t="str">
        <f>IF($A235="N/A"," ",(IF(MONTH(A235)&gt;=4,IF(MONTH(A235)&lt;=10,Inputs!$S$26,Inputs!$S$27),Inputs!$S$27))*$CX235)</f>
        <v xml:space="preserve"> </v>
      </c>
      <c r="CZ235" s="374" t="str">
        <f t="shared" si="352"/>
        <v xml:space="preserve"> </v>
      </c>
      <c r="DA235" s="446" t="str">
        <f t="shared" si="353"/>
        <v xml:space="preserve"> </v>
      </c>
      <c r="DB235" s="375" t="str">
        <f t="shared" si="354"/>
        <v xml:space="preserve"> </v>
      </c>
      <c r="DC235" s="375" t="str">
        <f t="shared" si="355"/>
        <v xml:space="preserve"> </v>
      </c>
      <c r="DD235" s="376" t="str">
        <f t="shared" si="356"/>
        <v xml:space="preserve"> </v>
      </c>
      <c r="DE235" s="377" t="str">
        <f t="shared" si="357"/>
        <v xml:space="preserve"> </v>
      </c>
      <c r="DF235" s="378" t="str">
        <f t="shared" si="358"/>
        <v xml:space="preserve"> </v>
      </c>
      <c r="DG235" s="379" t="str">
        <f t="shared" si="359"/>
        <v xml:space="preserve"> </v>
      </c>
      <c r="DH235" s="380" t="str">
        <f>IF($A235="N/A"," ",IF(Option=1,$D235*Inputs!$S$15*SUM(AS235:BA235),0))</f>
        <v xml:space="preserve"> </v>
      </c>
      <c r="DI235" s="381" t="str">
        <f>IF($A235="N/A"," ",IF(Option=1,$D235*Inputs!$S$16*SUM(AS235:BA235),0))</f>
        <v xml:space="preserve"> </v>
      </c>
      <c r="DJ235" s="463" t="str">
        <f t="shared" si="360"/>
        <v xml:space="preserve"> </v>
      </c>
      <c r="DK235" s="463" t="str">
        <f t="shared" si="361"/>
        <v xml:space="preserve"> </v>
      </c>
      <c r="DL235" s="463" t="str">
        <f t="shared" si="362"/>
        <v xml:space="preserve"> </v>
      </c>
      <c r="DM235" s="463" t="str">
        <f t="shared" si="363"/>
        <v xml:space="preserve"> </v>
      </c>
    </row>
    <row r="236" spans="1:117" x14ac:dyDescent="0.2">
      <c r="A236" s="343" t="str">
        <f>IF(A235="N/A","N/A",IF(EDATE(A235,1)&gt;Inputs!$S$5,"N/A",EDATE(A235,1)))</f>
        <v>N/A</v>
      </c>
      <c r="B236" s="344" t="str">
        <f t="shared" si="305"/>
        <v xml:space="preserve"> </v>
      </c>
      <c r="C236" s="345" t="str">
        <f t="shared" si="306"/>
        <v xml:space="preserve"> </v>
      </c>
      <c r="D236" s="346" t="str">
        <f t="shared" si="307"/>
        <v xml:space="preserve"> </v>
      </c>
      <c r="E236" s="347" t="str">
        <f t="shared" si="308"/>
        <v xml:space="preserve"> </v>
      </c>
      <c r="F236" s="348" t="str">
        <f t="shared" si="309"/>
        <v xml:space="preserve"> </v>
      </c>
      <c r="G236" s="348" t="str">
        <f>IF(A236="N/A"," ",Perstart/VLOOKUP(Dayrun,'Pricing Inputs'!$AQ$4:$AS$14,3)/(CY236/CX236))</f>
        <v xml:space="preserve"> </v>
      </c>
      <c r="H236" s="349" t="str">
        <f t="shared" si="310"/>
        <v xml:space="preserve"> </v>
      </c>
      <c r="I236" s="350" t="str">
        <f t="shared" si="311"/>
        <v xml:space="preserve"> </v>
      </c>
      <c r="J236" s="351" t="str">
        <f t="shared" si="312"/>
        <v xml:space="preserve"> </v>
      </c>
      <c r="K236" s="351" t="str">
        <f t="shared" si="313"/>
        <v xml:space="preserve"> </v>
      </c>
      <c r="L236" s="351" t="str">
        <f t="shared" si="314"/>
        <v xml:space="preserve"> </v>
      </c>
      <c r="M236" s="351" t="str">
        <f t="shared" si="315"/>
        <v xml:space="preserve"> </v>
      </c>
      <c r="N236" s="351" t="str">
        <f t="shared" si="316"/>
        <v xml:space="preserve"> </v>
      </c>
      <c r="O236" s="351" t="str">
        <f t="shared" si="317"/>
        <v xml:space="preserve"> </v>
      </c>
      <c r="P236" s="351" t="str">
        <f t="shared" si="318"/>
        <v xml:space="preserve"> </v>
      </c>
      <c r="Q236" s="352" t="str">
        <f t="shared" si="319"/>
        <v xml:space="preserve"> </v>
      </c>
      <c r="R236" s="353" t="str">
        <f t="shared" si="320"/>
        <v xml:space="preserve"> </v>
      </c>
      <c r="S236" s="347" t="str">
        <f t="shared" si="321"/>
        <v xml:space="preserve"> </v>
      </c>
      <c r="T236" s="347" t="str">
        <f t="shared" si="322"/>
        <v xml:space="preserve"> </v>
      </c>
      <c r="U236" s="347" t="str">
        <f t="shared" si="323"/>
        <v xml:space="preserve"> </v>
      </c>
      <c r="V236" s="347" t="str">
        <f t="shared" si="324"/>
        <v xml:space="preserve"> </v>
      </c>
      <c r="W236" s="347" t="str">
        <f t="shared" si="325"/>
        <v xml:space="preserve"> </v>
      </c>
      <c r="X236" s="347" t="str">
        <f t="shared" si="326"/>
        <v xml:space="preserve"> </v>
      </c>
      <c r="Y236" s="347" t="str">
        <f t="shared" si="327"/>
        <v xml:space="preserve"> </v>
      </c>
      <c r="Z236" s="354" t="str">
        <f t="shared" si="328"/>
        <v xml:space="preserve"> </v>
      </c>
      <c r="AA236" s="350" t="str">
        <f>IF($A236="N/A"," ",IF(Dayrun&gt;=3,(MAX(0,(_xll.xSPRDOPT(I236,($E236-'Pricing Inputs'!$X271*$D236),$CV236,0,($CN236+IF(Smile=TRUE,VLOOKUP(MAX(-5,$H236-I236),Volsmile,2),0)),$CT236,$CU236,($A236-DateToday)+15,ABS(Option-2),0)-R236))),0))</f>
        <v xml:space="preserve"> </v>
      </c>
      <c r="AB236" s="351" t="str">
        <f>IF($A236="N/A"," ",IF(Dayrun&gt;=6,MAX(0,(_xll.xSPRDOPT(J236,($E236-'Pricing Inputs'!$X271*$D236),$CV236,0,($CN236+IF(Smile=TRUE,VLOOKUP(MAX(-5,$H236-J236),Volsmile,2),0)),$CT236,$CU236,($A236-DateToday)+15,ABS(Option-2),0)-S236)),0))</f>
        <v xml:space="preserve"> </v>
      </c>
      <c r="AC236" s="351" t="str">
        <f>IF($A236="N/A"," ",IF(OR(Dayrun&lt;=2,Dayrun&gt;=9),IF(OffPeakEx=TRUE,MAX(0,(_xll.xSPRDOPT(K236,($E236-'Pricing Inputs'!$X271*$D236),$CV236,0,($CQ236+IF(Smile=TRUE,VLOOKUP(MAX(-5,$H236-K236),Volsmile,2),0)),$CT236,$CU236,($A236-DateToday)+15,ABS(Option-2),0)-T236)),0),0))</f>
        <v xml:space="preserve"> </v>
      </c>
      <c r="AD236" s="351" t="str">
        <f>IF($A236="N/A"," ",IF(OR(Dayrun=1,Dayrun=4,Dayrun=5,Dayrun=7,Dayrun=8,Dayrun=10,Dayrun=11),MAX(0,(_xll.xSPRDOPT(L236,($E236-'Pricing Inputs'!$X271*$D236),$CV236,0,($CQ236+IF(Smile=TRUE,VLOOKUP(MAX(-5,$H236-L236),Volsmile,2),0)),$CT236,$CU236,($A236-DateToday)+15,ABS(Option-2),0)-U236)),0))</f>
        <v xml:space="preserve"> </v>
      </c>
      <c r="AE236" s="351" t="str">
        <f>IF($A236="N/A"," ",IF(OR(Dayrun=1,Dayrun=7,Dayrun=8,Dayrun=10,Dayrun=11),MAX(0,(_xll.xSPRDOPT(M236,($E236-'Pricing Inputs'!$X271*$D236),$CV236,0,($CQ236+IF(Smile=TRUE,VLOOKUP(MAX(-5,$H236-M236),Volsmile,2),0)),$CT236,$CU236,($A236-DateToday)+15,ABS(Option-2),0)-V236)),0))</f>
        <v xml:space="preserve"> </v>
      </c>
      <c r="AF236" s="351" t="str">
        <f>IF($A236="N/A"," ",IF(OR(Dayrun&lt;=2,Dayrun&gt;=10),IF(OffPeakEx=TRUE,MAX(0,(_xll.xSPRDOPT(N236,($E236-'Pricing Inputs'!$X271*$D236),$CV236,0,($CQ236+IF(Smile=TRUE,VLOOKUP(MAX(-5,$H236-N236),Volsmile,2),0)),$CT236,$CU236,($A236-DateToday)+15,ABS(Option-2),0)-W236)),0),0))</f>
        <v xml:space="preserve"> </v>
      </c>
      <c r="AG236" s="351" t="str">
        <f>IF($A236="N/A"," ",IF(OR(Dayrun=1,Dayrun=5,Dayrun=8,Dayrun=11),MAX(0,(_xll.xSPRDOPT(O236,($E236-'Pricing Inputs'!$X271*$D236),$CV236,0,($CQ236+IF(Smile=TRUE,VLOOKUP(MAX(-5,$H236-O236),Volsmile,2),0)),$CT236,$CU236,($A236-DateToday)+15,ABS(Option-2),0)-X236)),0))</f>
        <v xml:space="preserve"> </v>
      </c>
      <c r="AH236" s="351" t="str">
        <f>IF($A236="N/A"," ",IF(OR(Dayrun=1,Dayrun=8,Dayrun=11),MAX(0,(_xll.xSPRDOPT(P236,($E236-'Pricing Inputs'!$X271*$D236),$CV236,0,($CQ236+IF(Smile=TRUE,VLOOKUP(MAX(-5,$H236-P236),Volsmile,2),0)),$CT236,$CU236,($A236-DateToday)+15,ABS(Option-2),0)-Y236)),0))</f>
        <v xml:space="preserve"> </v>
      </c>
      <c r="AI236" s="351" t="str">
        <f>IF($A236="N/A"," ",IF(OR(Dayrun&lt;=2,Dayrun&gt;=11),IF(OffPeakEx=TRUE,MAX(0,(_xll.xSPRDOPT(Q236,($E236-'Pricing Inputs'!$X271*$D236),$CV236,0,($CQ236+IF(Smile=TRUE,VLOOKUP(MAX(-5,$H236-Q236),Volsmile,2),0)),$CT236,$CU236,($A236-DateToday)+15,ABS(Option-2),0)-Z236)),0),0))</f>
        <v xml:space="preserve"> </v>
      </c>
      <c r="AJ236" s="355" t="str">
        <f t="shared" si="329"/>
        <v xml:space="preserve"> </v>
      </c>
      <c r="AK236" s="356" t="str">
        <f t="shared" si="330"/>
        <v xml:space="preserve"> </v>
      </c>
      <c r="AL236" s="356" t="str">
        <f t="shared" si="331"/>
        <v xml:space="preserve"> </v>
      </c>
      <c r="AM236" s="356" t="str">
        <f t="shared" si="332"/>
        <v xml:space="preserve"> </v>
      </c>
      <c r="AN236" s="356" t="str">
        <f t="shared" si="333"/>
        <v xml:space="preserve"> </v>
      </c>
      <c r="AO236" s="356" t="str">
        <f t="shared" si="334"/>
        <v xml:space="preserve"> </v>
      </c>
      <c r="AP236" s="356" t="str">
        <f t="shared" si="335"/>
        <v xml:space="preserve"> </v>
      </c>
      <c r="AQ236" s="356" t="str">
        <f t="shared" si="336"/>
        <v xml:space="preserve"> </v>
      </c>
      <c r="AR236" s="357" t="str">
        <f t="shared" si="337"/>
        <v xml:space="preserve"> </v>
      </c>
      <c r="AS236" s="364" t="str">
        <f t="shared" si="338"/>
        <v xml:space="preserve"> </v>
      </c>
      <c r="AT236" s="364" t="str">
        <f t="shared" si="339"/>
        <v xml:space="preserve"> </v>
      </c>
      <c r="AU236" s="364" t="str">
        <f t="shared" si="340"/>
        <v xml:space="preserve"> </v>
      </c>
      <c r="AV236" s="364" t="str">
        <f t="shared" si="341"/>
        <v xml:space="preserve"> </v>
      </c>
      <c r="AW236" s="364" t="str">
        <f t="shared" si="342"/>
        <v xml:space="preserve"> </v>
      </c>
      <c r="AX236" s="364" t="str">
        <f t="shared" si="343"/>
        <v xml:space="preserve"> </v>
      </c>
      <c r="AY236" s="364" t="str">
        <f t="shared" si="344"/>
        <v xml:space="preserve"> </v>
      </c>
      <c r="AZ236" s="364" t="str">
        <f t="shared" si="345"/>
        <v xml:space="preserve"> </v>
      </c>
      <c r="BA236" s="365" t="str">
        <f t="shared" si="346"/>
        <v xml:space="preserve"> </v>
      </c>
      <c r="BB236" s="461" t="str">
        <f>IF($A236="N/A"," ",IF(Dayrun&gt;=3,(MAX(0,(_xll.xSPRDOPT(I236,($E236-'Pricing Inputs'!$X271*$D236),$CV236,0,($CN236+IF(Smile=TRUE,VLOOKUP(MAX(-5,$H236-I236),Volsmile,2),0)),$CT236,$CU236,($A236-DateToday)+15,ABS(Option-2),1)*DE236*8))),0))</f>
        <v xml:space="preserve"> </v>
      </c>
      <c r="BC236" s="460" t="str">
        <f>IF($A236="N/A"," ",IF(Dayrun&gt;=6,MAX(0,(_xll.xSPRDOPT(J236,($E236-'Pricing Inputs'!$X271*$D236),$CV236,0,($CN236+IF(Smile=TRUE,VLOOKUP(MAX(-5,$H236-J236),Volsmile,2),0)),$CT236,$CU236,($A236-DateToday)+15,ABS(Option-2),1)*DE236*8)),0))</f>
        <v xml:space="preserve"> </v>
      </c>
      <c r="BD236" s="460" t="str">
        <f>IF($A236="N/A"," ",IF(OR(Dayrun&lt;=2,Dayrun&gt;=9),IF(OffPeakEx=TRUE,MAX(0,(_xll.xSPRDOPT(K236,($E236-'Pricing Inputs'!$X271*$D236),$CV236,0,($CQ236+IF(Smile=TRUE,VLOOKUP(MAX(-5,$H236-K236),Volsmile,2),0)),$CT236,$CU236,($A236-DateToday)+15,ABS(Option-2),1)*DE236*8)),0),0))</f>
        <v xml:space="preserve"> </v>
      </c>
      <c r="BE236" s="460" t="str">
        <f>IF($A236="N/A"," ",IF(OR(Dayrun=1,Dayrun=4,Dayrun=5,Dayrun=7,Dayrun=8,Dayrun=10,Dayrun=11),MAX(0,(_xll.xSPRDOPT(L236,($E236-'Pricing Inputs'!$X271*$D236),$CV236,0,($CQ236+IF(Smile=TRUE,VLOOKUP(MAX(-5,$H236-L236),Volsmile,2),0)),$CT236,$CU236,($A236-DateToday)+15,ABS(Option-2),1)*DF236*8)),0))</f>
        <v xml:space="preserve"> </v>
      </c>
      <c r="BF236" s="460" t="str">
        <f>IF($A236="N/A"," ",IF(OR(Dayrun=1,Dayrun=7,Dayrun=8,Dayrun=10,Dayrun=11),MAX(0,(_xll.xSPRDOPT(M236,($E236-'Pricing Inputs'!$X271*$D236),$CV236,0,($CQ236+IF(Smile=TRUE,VLOOKUP(MAX(-5,$H236-M236),Volsmile,2),0)),$CT236,$CU236,($A236-DateToday)+15,ABS(Option-2),1)*DF236*8)),0))</f>
        <v xml:space="preserve"> </v>
      </c>
      <c r="BG236" s="460" t="str">
        <f>IF($A236="N/A"," ",IF(OR(Dayrun&lt;=2,Dayrun&gt;=10),IF(OffPeakEx=TRUE,MAX(0,(_xll.xSPRDOPT(N236,($E236-'Pricing Inputs'!$X271*$D236),$CV236,0,($CQ236+IF(Smile=TRUE,VLOOKUP(MAX(-5,$H236-N236),Volsmile,2),0)),$CT236,$CU236,($A236-DateToday)+15,ABS(Option-2),1)*DF236*8)),0),0))</f>
        <v xml:space="preserve"> </v>
      </c>
      <c r="BH236" s="460" t="str">
        <f>IF($A236="N/A"," ",IF(OR(Dayrun=1,Dayrun=5,Dayrun=8,Dayrun=11),MAX(0,(_xll.xSPRDOPT(O236,($E236-'Pricing Inputs'!$X271*$D236),$CV236,0,($CQ236+IF(Smile=TRUE,VLOOKUP(MAX(-5,$H236-O236),Volsmile,2),0)),$CT236,$CU236,($A236-DateToday)+15,ABS(Option-2),1)*DG236*8)),0))</f>
        <v xml:space="preserve"> </v>
      </c>
      <c r="BI236" s="460" t="str">
        <f>IF($A236="N/A"," ",IF(OR(Dayrun=1,Dayrun=8,Dayrun=11),MAX(0,(_xll.xSPRDOPT(P236,($E236-'Pricing Inputs'!$X271*$D236),$CV236,0,($CQ236+IF(Smile=TRUE,VLOOKUP(MAX(-5,$H236-P236),Volsmile,2),0)),$CT236,$CU236,($A236-DateToday)+15,ABS(Option-2),1)*DG236*8)),0))</f>
        <v xml:space="preserve"> </v>
      </c>
      <c r="BJ236" s="462" t="str">
        <f>IF($A236="N/A"," ",IF(OR(Dayrun&lt;=2,Dayrun&gt;=11),IF(OffPeakEx=TRUE,MAX(0,(_xll.xSPRDOPT(Q236,($E236-'Pricing Inputs'!$X271*$D236),$CV236,0,($CQ236+IF(Smile=TRUE,VLOOKUP(MAX(-5,$H236-Q236),Volsmile,2),0)),$CT236,$CU236,($A236-DateToday)+15,ABS(Option-2),1)*DG236*8)),0),0))</f>
        <v xml:space="preserve"> </v>
      </c>
      <c r="BK236" s="358" t="str">
        <f t="shared" si="273"/>
        <v xml:space="preserve"> </v>
      </c>
      <c r="BL236" s="359" t="str">
        <f t="shared" si="274"/>
        <v xml:space="preserve"> </v>
      </c>
      <c r="BM236" s="359" t="str">
        <f t="shared" si="275"/>
        <v xml:space="preserve"> </v>
      </c>
      <c r="BN236" s="359" t="str">
        <f t="shared" si="276"/>
        <v xml:space="preserve"> </v>
      </c>
      <c r="BO236" s="359" t="str">
        <f t="shared" si="277"/>
        <v xml:space="preserve"> </v>
      </c>
      <c r="BP236" s="359" t="str">
        <f t="shared" si="278"/>
        <v xml:space="preserve"> </v>
      </c>
      <c r="BQ236" s="359" t="str">
        <f t="shared" si="279"/>
        <v xml:space="preserve"> </v>
      </c>
      <c r="BR236" s="359" t="str">
        <f t="shared" si="280"/>
        <v xml:space="preserve"> </v>
      </c>
      <c r="BS236" s="360" t="str">
        <f t="shared" si="281"/>
        <v xml:space="preserve"> </v>
      </c>
      <c r="BT236" s="361" t="str">
        <f t="shared" si="282"/>
        <v xml:space="preserve"> </v>
      </c>
      <c r="BU236" s="362" t="str">
        <f t="shared" si="283"/>
        <v xml:space="preserve"> </v>
      </c>
      <c r="BV236" s="362" t="str">
        <f t="shared" si="284"/>
        <v xml:space="preserve"> </v>
      </c>
      <c r="BW236" s="362" t="str">
        <f t="shared" si="285"/>
        <v xml:space="preserve"> </v>
      </c>
      <c r="BX236" s="362" t="str">
        <f t="shared" si="286"/>
        <v xml:space="preserve"> </v>
      </c>
      <c r="BY236" s="362" t="str">
        <f t="shared" si="287"/>
        <v xml:space="preserve"> </v>
      </c>
      <c r="BZ236" s="362" t="str">
        <f t="shared" si="288"/>
        <v xml:space="preserve"> </v>
      </c>
      <c r="CA236" s="362" t="str">
        <f t="shared" si="289"/>
        <v xml:space="preserve"> </v>
      </c>
      <c r="CB236" s="363" t="str">
        <f t="shared" si="290"/>
        <v xml:space="preserve"> </v>
      </c>
      <c r="CC236" s="366" t="str">
        <f t="shared" si="291"/>
        <v xml:space="preserve"> </v>
      </c>
      <c r="CD236" s="367" t="str">
        <f t="shared" si="292"/>
        <v xml:space="preserve"> </v>
      </c>
      <c r="CE236" s="367" t="str">
        <f t="shared" si="293"/>
        <v xml:space="preserve"> </v>
      </c>
      <c r="CF236" s="367" t="str">
        <f t="shared" si="294"/>
        <v xml:space="preserve"> </v>
      </c>
      <c r="CG236" s="367" t="str">
        <f t="shared" si="295"/>
        <v xml:space="preserve"> </v>
      </c>
      <c r="CH236" s="367" t="str">
        <f t="shared" si="296"/>
        <v xml:space="preserve"> </v>
      </c>
      <c r="CI236" s="367" t="str">
        <f t="shared" si="297"/>
        <v xml:space="preserve"> </v>
      </c>
      <c r="CJ236" s="367" t="str">
        <f t="shared" si="298"/>
        <v xml:space="preserve"> </v>
      </c>
      <c r="CK236" s="368" t="str">
        <f t="shared" si="299"/>
        <v xml:space="preserve"> </v>
      </c>
      <c r="CL236" s="369" t="str">
        <f t="shared" si="300"/>
        <v xml:space="preserve"> </v>
      </c>
      <c r="CM236" s="370" t="str">
        <f t="shared" si="347"/>
        <v xml:space="preserve"> </v>
      </c>
      <c r="CN236" s="370" t="str">
        <f t="shared" si="348"/>
        <v xml:space="preserve"> </v>
      </c>
      <c r="CO236" s="370" t="str">
        <f t="shared" si="349"/>
        <v xml:space="preserve"> </v>
      </c>
      <c r="CP236" s="370" t="str">
        <f t="shared" si="350"/>
        <v xml:space="preserve"> </v>
      </c>
      <c r="CQ236" s="370" t="str">
        <f t="shared" si="351"/>
        <v xml:space="preserve"> </v>
      </c>
      <c r="CR236" s="370" t="str">
        <f t="shared" si="301"/>
        <v xml:space="preserve"> </v>
      </c>
      <c r="CS236" s="370" t="str">
        <f t="shared" si="302"/>
        <v xml:space="preserve"> </v>
      </c>
      <c r="CT236" s="370" t="str">
        <f t="shared" si="303"/>
        <v xml:space="preserve"> </v>
      </c>
      <c r="CU236" s="370" t="str">
        <f>IF($A236="N/A"," ",IF('Pricing Inputs'!$AR$23=TRUE,Inputs!$S$22,VLOOKUP($A236,CorrelationTable,2,FALSE)))</f>
        <v xml:space="preserve"> </v>
      </c>
      <c r="CV236" s="371" t="str">
        <f>IF($A236="N/A"," ",F236+G236+(D236*('Pricing Inputs'!X271)))</f>
        <v xml:space="preserve"> </v>
      </c>
      <c r="CW236" s="372" t="str">
        <f>IF($A236="N/A"," ",IF(PV=1,0,'Pricing Inputs'!Y271))</f>
        <v xml:space="preserve"> </v>
      </c>
      <c r="CX236" s="373" t="str">
        <f t="shared" si="304"/>
        <v xml:space="preserve"> </v>
      </c>
      <c r="CY236" s="417" t="str">
        <f>IF($A236="N/A"," ",(IF(MONTH(A236)&gt;=4,IF(MONTH(A236)&lt;=10,Inputs!$S$26,Inputs!$S$27),Inputs!$S$27))*$CX236)</f>
        <v xml:space="preserve"> </v>
      </c>
      <c r="CZ236" s="374" t="str">
        <f t="shared" si="352"/>
        <v xml:space="preserve"> </v>
      </c>
      <c r="DA236" s="446" t="str">
        <f t="shared" si="353"/>
        <v xml:space="preserve"> </v>
      </c>
      <c r="DB236" s="375" t="str">
        <f t="shared" si="354"/>
        <v xml:space="preserve"> </v>
      </c>
      <c r="DC236" s="375" t="str">
        <f t="shared" si="355"/>
        <v xml:space="preserve"> </v>
      </c>
      <c r="DD236" s="376" t="str">
        <f t="shared" si="356"/>
        <v xml:space="preserve"> </v>
      </c>
      <c r="DE236" s="377" t="str">
        <f t="shared" si="357"/>
        <v xml:space="preserve"> </v>
      </c>
      <c r="DF236" s="378" t="str">
        <f t="shared" si="358"/>
        <v xml:space="preserve"> </v>
      </c>
      <c r="DG236" s="379" t="str">
        <f t="shared" si="359"/>
        <v xml:space="preserve"> </v>
      </c>
      <c r="DH236" s="380" t="str">
        <f>IF($A236="N/A"," ",IF(Option=1,$D236*Inputs!$S$15*SUM(AS236:BA236),0))</f>
        <v xml:space="preserve"> </v>
      </c>
      <c r="DI236" s="381" t="str">
        <f>IF($A236="N/A"," ",IF(Option=1,$D236*Inputs!$S$16*SUM(AS236:BA236),0))</f>
        <v xml:space="preserve"> </v>
      </c>
      <c r="DJ236" s="463" t="str">
        <f t="shared" si="360"/>
        <v xml:space="preserve"> </v>
      </c>
      <c r="DK236" s="463" t="str">
        <f t="shared" si="361"/>
        <v xml:space="preserve"> </v>
      </c>
      <c r="DL236" s="463" t="str">
        <f t="shared" si="362"/>
        <v xml:space="preserve"> </v>
      </c>
      <c r="DM236" s="463" t="str">
        <f t="shared" si="363"/>
        <v xml:space="preserve"> </v>
      </c>
    </row>
    <row r="237" spans="1:117" x14ac:dyDescent="0.2">
      <c r="A237" s="343" t="str">
        <f>IF(A236="N/A","N/A",IF(EDATE(A236,1)&gt;Inputs!$S$5,"N/A",EDATE(A236,1)))</f>
        <v>N/A</v>
      </c>
      <c r="B237" s="344" t="str">
        <f t="shared" si="305"/>
        <v xml:space="preserve"> </v>
      </c>
      <c r="C237" s="345" t="str">
        <f t="shared" si="306"/>
        <v xml:space="preserve"> </v>
      </c>
      <c r="D237" s="346" t="str">
        <f t="shared" si="307"/>
        <v xml:space="preserve"> </v>
      </c>
      <c r="E237" s="347" t="str">
        <f t="shared" si="308"/>
        <v xml:space="preserve"> </v>
      </c>
      <c r="F237" s="348" t="str">
        <f t="shared" si="309"/>
        <v xml:space="preserve"> </v>
      </c>
      <c r="G237" s="348" t="str">
        <f>IF(A237="N/A"," ",Perstart/VLOOKUP(Dayrun,'Pricing Inputs'!$AQ$4:$AS$14,3)/(CY237/CX237))</f>
        <v xml:space="preserve"> </v>
      </c>
      <c r="H237" s="349" t="str">
        <f t="shared" si="310"/>
        <v xml:space="preserve"> </v>
      </c>
      <c r="I237" s="350" t="str">
        <f t="shared" si="311"/>
        <v xml:space="preserve"> </v>
      </c>
      <c r="J237" s="351" t="str">
        <f t="shared" si="312"/>
        <v xml:space="preserve"> </v>
      </c>
      <c r="K237" s="351" t="str">
        <f t="shared" si="313"/>
        <v xml:space="preserve"> </v>
      </c>
      <c r="L237" s="351" t="str">
        <f t="shared" si="314"/>
        <v xml:space="preserve"> </v>
      </c>
      <c r="M237" s="351" t="str">
        <f t="shared" si="315"/>
        <v xml:space="preserve"> </v>
      </c>
      <c r="N237" s="351" t="str">
        <f t="shared" si="316"/>
        <v xml:space="preserve"> </v>
      </c>
      <c r="O237" s="351" t="str">
        <f t="shared" si="317"/>
        <v xml:space="preserve"> </v>
      </c>
      <c r="P237" s="351" t="str">
        <f t="shared" si="318"/>
        <v xml:space="preserve"> </v>
      </c>
      <c r="Q237" s="352" t="str">
        <f t="shared" si="319"/>
        <v xml:space="preserve"> </v>
      </c>
      <c r="R237" s="353" t="str">
        <f t="shared" si="320"/>
        <v xml:space="preserve"> </v>
      </c>
      <c r="S237" s="347" t="str">
        <f t="shared" si="321"/>
        <v xml:space="preserve"> </v>
      </c>
      <c r="T237" s="347" t="str">
        <f t="shared" si="322"/>
        <v xml:space="preserve"> </v>
      </c>
      <c r="U237" s="347" t="str">
        <f t="shared" si="323"/>
        <v xml:space="preserve"> </v>
      </c>
      <c r="V237" s="347" t="str">
        <f t="shared" si="324"/>
        <v xml:space="preserve"> </v>
      </c>
      <c r="W237" s="347" t="str">
        <f t="shared" si="325"/>
        <v xml:space="preserve"> </v>
      </c>
      <c r="X237" s="347" t="str">
        <f t="shared" si="326"/>
        <v xml:space="preserve"> </v>
      </c>
      <c r="Y237" s="347" t="str">
        <f t="shared" si="327"/>
        <v xml:space="preserve"> </v>
      </c>
      <c r="Z237" s="354" t="str">
        <f t="shared" si="328"/>
        <v xml:space="preserve"> </v>
      </c>
      <c r="AA237" s="350" t="str">
        <f>IF($A237="N/A"," ",IF(Dayrun&gt;=3,(MAX(0,(_xll.xSPRDOPT(I237,($E237-'Pricing Inputs'!$X272*$D237),$CV237,0,($CN237+IF(Smile=TRUE,VLOOKUP(MAX(-5,$H237-I237),Volsmile,2),0)),$CT237,$CU237,($A237-DateToday)+15,ABS(Option-2),0)-R237))),0))</f>
        <v xml:space="preserve"> </v>
      </c>
      <c r="AB237" s="351" t="str">
        <f>IF($A237="N/A"," ",IF(Dayrun&gt;=6,MAX(0,(_xll.xSPRDOPT(J237,($E237-'Pricing Inputs'!$X272*$D237),$CV237,0,($CN237+IF(Smile=TRUE,VLOOKUP(MAX(-5,$H237-J237),Volsmile,2),0)),$CT237,$CU237,($A237-DateToday)+15,ABS(Option-2),0)-S237)),0))</f>
        <v xml:space="preserve"> </v>
      </c>
      <c r="AC237" s="351" t="str">
        <f>IF($A237="N/A"," ",IF(OR(Dayrun&lt;=2,Dayrun&gt;=9),IF(OffPeakEx=TRUE,MAX(0,(_xll.xSPRDOPT(K237,($E237-'Pricing Inputs'!$X272*$D237),$CV237,0,($CQ237+IF(Smile=TRUE,VLOOKUP(MAX(-5,$H237-K237),Volsmile,2),0)),$CT237,$CU237,($A237-DateToday)+15,ABS(Option-2),0)-T237)),0),0))</f>
        <v xml:space="preserve"> </v>
      </c>
      <c r="AD237" s="351" t="str">
        <f>IF($A237="N/A"," ",IF(OR(Dayrun=1,Dayrun=4,Dayrun=5,Dayrun=7,Dayrun=8,Dayrun=10,Dayrun=11),MAX(0,(_xll.xSPRDOPT(L237,($E237-'Pricing Inputs'!$X272*$D237),$CV237,0,($CQ237+IF(Smile=TRUE,VLOOKUP(MAX(-5,$H237-L237),Volsmile,2),0)),$CT237,$CU237,($A237-DateToday)+15,ABS(Option-2),0)-U237)),0))</f>
        <v xml:space="preserve"> </v>
      </c>
      <c r="AE237" s="351" t="str">
        <f>IF($A237="N/A"," ",IF(OR(Dayrun=1,Dayrun=7,Dayrun=8,Dayrun=10,Dayrun=11),MAX(0,(_xll.xSPRDOPT(M237,($E237-'Pricing Inputs'!$X272*$D237),$CV237,0,($CQ237+IF(Smile=TRUE,VLOOKUP(MAX(-5,$H237-M237),Volsmile,2),0)),$CT237,$CU237,($A237-DateToday)+15,ABS(Option-2),0)-V237)),0))</f>
        <v xml:space="preserve"> </v>
      </c>
      <c r="AF237" s="351" t="str">
        <f>IF($A237="N/A"," ",IF(OR(Dayrun&lt;=2,Dayrun&gt;=10),IF(OffPeakEx=TRUE,MAX(0,(_xll.xSPRDOPT(N237,($E237-'Pricing Inputs'!$X272*$D237),$CV237,0,($CQ237+IF(Smile=TRUE,VLOOKUP(MAX(-5,$H237-N237),Volsmile,2),0)),$CT237,$CU237,($A237-DateToday)+15,ABS(Option-2),0)-W237)),0),0))</f>
        <v xml:space="preserve"> </v>
      </c>
      <c r="AG237" s="351" t="str">
        <f>IF($A237="N/A"," ",IF(OR(Dayrun=1,Dayrun=5,Dayrun=8,Dayrun=11),MAX(0,(_xll.xSPRDOPT(O237,($E237-'Pricing Inputs'!$X272*$D237),$CV237,0,($CQ237+IF(Smile=TRUE,VLOOKUP(MAX(-5,$H237-O237),Volsmile,2),0)),$CT237,$CU237,($A237-DateToday)+15,ABS(Option-2),0)-X237)),0))</f>
        <v xml:space="preserve"> </v>
      </c>
      <c r="AH237" s="351" t="str">
        <f>IF($A237="N/A"," ",IF(OR(Dayrun=1,Dayrun=8,Dayrun=11),MAX(0,(_xll.xSPRDOPT(P237,($E237-'Pricing Inputs'!$X272*$D237),$CV237,0,($CQ237+IF(Smile=TRUE,VLOOKUP(MAX(-5,$H237-P237),Volsmile,2),0)),$CT237,$CU237,($A237-DateToday)+15,ABS(Option-2),0)-Y237)),0))</f>
        <v xml:space="preserve"> </v>
      </c>
      <c r="AI237" s="351" t="str">
        <f>IF($A237="N/A"," ",IF(OR(Dayrun&lt;=2,Dayrun&gt;=11),IF(OffPeakEx=TRUE,MAX(0,(_xll.xSPRDOPT(Q237,($E237-'Pricing Inputs'!$X272*$D237),$CV237,0,($CQ237+IF(Smile=TRUE,VLOOKUP(MAX(-5,$H237-Q237),Volsmile,2),0)),$CT237,$CU237,($A237-DateToday)+15,ABS(Option-2),0)-Z237)),0),0))</f>
        <v xml:space="preserve"> </v>
      </c>
      <c r="AJ237" s="355" t="str">
        <f t="shared" si="329"/>
        <v xml:space="preserve"> </v>
      </c>
      <c r="AK237" s="356" t="str">
        <f t="shared" si="330"/>
        <v xml:space="preserve"> </v>
      </c>
      <c r="AL237" s="356" t="str">
        <f t="shared" si="331"/>
        <v xml:space="preserve"> </v>
      </c>
      <c r="AM237" s="356" t="str">
        <f t="shared" si="332"/>
        <v xml:space="preserve"> </v>
      </c>
      <c r="AN237" s="356" t="str">
        <f t="shared" si="333"/>
        <v xml:space="preserve"> </v>
      </c>
      <c r="AO237" s="356" t="str">
        <f t="shared" si="334"/>
        <v xml:space="preserve"> </v>
      </c>
      <c r="AP237" s="356" t="str">
        <f t="shared" si="335"/>
        <v xml:space="preserve"> </v>
      </c>
      <c r="AQ237" s="356" t="str">
        <f t="shared" si="336"/>
        <v xml:space="preserve"> </v>
      </c>
      <c r="AR237" s="357" t="str">
        <f t="shared" si="337"/>
        <v xml:space="preserve"> </v>
      </c>
      <c r="AS237" s="364" t="str">
        <f t="shared" si="338"/>
        <v xml:space="preserve"> </v>
      </c>
      <c r="AT237" s="364" t="str">
        <f t="shared" si="339"/>
        <v xml:space="preserve"> </v>
      </c>
      <c r="AU237" s="364" t="str">
        <f t="shared" si="340"/>
        <v xml:space="preserve"> </v>
      </c>
      <c r="AV237" s="364" t="str">
        <f t="shared" si="341"/>
        <v xml:space="preserve"> </v>
      </c>
      <c r="AW237" s="364" t="str">
        <f t="shared" si="342"/>
        <v xml:space="preserve"> </v>
      </c>
      <c r="AX237" s="364" t="str">
        <f t="shared" si="343"/>
        <v xml:space="preserve"> </v>
      </c>
      <c r="AY237" s="364" t="str">
        <f t="shared" si="344"/>
        <v xml:space="preserve"> </v>
      </c>
      <c r="AZ237" s="364" t="str">
        <f t="shared" si="345"/>
        <v xml:space="preserve"> </v>
      </c>
      <c r="BA237" s="365" t="str">
        <f t="shared" si="346"/>
        <v xml:space="preserve"> </v>
      </c>
      <c r="BB237" s="461" t="str">
        <f>IF($A237="N/A"," ",IF(Dayrun&gt;=3,(MAX(0,(_xll.xSPRDOPT(I237,($E237-'Pricing Inputs'!$X272*$D237),$CV237,0,($CN237+IF(Smile=TRUE,VLOOKUP(MAX(-5,$H237-I237),Volsmile,2),0)),$CT237,$CU237,($A237-DateToday)+15,ABS(Option-2),1)*DE237*8))),0))</f>
        <v xml:space="preserve"> </v>
      </c>
      <c r="BC237" s="460" t="str">
        <f>IF($A237="N/A"," ",IF(Dayrun&gt;=6,MAX(0,(_xll.xSPRDOPT(J237,($E237-'Pricing Inputs'!$X272*$D237),$CV237,0,($CN237+IF(Smile=TRUE,VLOOKUP(MAX(-5,$H237-J237),Volsmile,2),0)),$CT237,$CU237,($A237-DateToday)+15,ABS(Option-2),1)*DE237*8)),0))</f>
        <v xml:space="preserve"> </v>
      </c>
      <c r="BD237" s="460" t="str">
        <f>IF($A237="N/A"," ",IF(OR(Dayrun&lt;=2,Dayrun&gt;=9),IF(OffPeakEx=TRUE,MAX(0,(_xll.xSPRDOPT(K237,($E237-'Pricing Inputs'!$X272*$D237),$CV237,0,($CQ237+IF(Smile=TRUE,VLOOKUP(MAX(-5,$H237-K237),Volsmile,2),0)),$CT237,$CU237,($A237-DateToday)+15,ABS(Option-2),1)*DE237*8)),0),0))</f>
        <v xml:space="preserve"> </v>
      </c>
      <c r="BE237" s="460" t="str">
        <f>IF($A237="N/A"," ",IF(OR(Dayrun=1,Dayrun=4,Dayrun=5,Dayrun=7,Dayrun=8,Dayrun=10,Dayrun=11),MAX(0,(_xll.xSPRDOPT(L237,($E237-'Pricing Inputs'!$X272*$D237),$CV237,0,($CQ237+IF(Smile=TRUE,VLOOKUP(MAX(-5,$H237-L237),Volsmile,2),0)),$CT237,$CU237,($A237-DateToday)+15,ABS(Option-2),1)*DF237*8)),0))</f>
        <v xml:space="preserve"> </v>
      </c>
      <c r="BF237" s="460" t="str">
        <f>IF($A237="N/A"," ",IF(OR(Dayrun=1,Dayrun=7,Dayrun=8,Dayrun=10,Dayrun=11),MAX(0,(_xll.xSPRDOPT(M237,($E237-'Pricing Inputs'!$X272*$D237),$CV237,0,($CQ237+IF(Smile=TRUE,VLOOKUP(MAX(-5,$H237-M237),Volsmile,2),0)),$CT237,$CU237,($A237-DateToday)+15,ABS(Option-2),1)*DF237*8)),0))</f>
        <v xml:space="preserve"> </v>
      </c>
      <c r="BG237" s="460" t="str">
        <f>IF($A237="N/A"," ",IF(OR(Dayrun&lt;=2,Dayrun&gt;=10),IF(OffPeakEx=TRUE,MAX(0,(_xll.xSPRDOPT(N237,($E237-'Pricing Inputs'!$X272*$D237),$CV237,0,($CQ237+IF(Smile=TRUE,VLOOKUP(MAX(-5,$H237-N237),Volsmile,2),0)),$CT237,$CU237,($A237-DateToday)+15,ABS(Option-2),1)*DF237*8)),0),0))</f>
        <v xml:space="preserve"> </v>
      </c>
      <c r="BH237" s="460" t="str">
        <f>IF($A237="N/A"," ",IF(OR(Dayrun=1,Dayrun=5,Dayrun=8,Dayrun=11),MAX(0,(_xll.xSPRDOPT(O237,($E237-'Pricing Inputs'!$X272*$D237),$CV237,0,($CQ237+IF(Smile=TRUE,VLOOKUP(MAX(-5,$H237-O237),Volsmile,2),0)),$CT237,$CU237,($A237-DateToday)+15,ABS(Option-2),1)*DG237*8)),0))</f>
        <v xml:space="preserve"> </v>
      </c>
      <c r="BI237" s="460" t="str">
        <f>IF($A237="N/A"," ",IF(OR(Dayrun=1,Dayrun=8,Dayrun=11),MAX(0,(_xll.xSPRDOPT(P237,($E237-'Pricing Inputs'!$X272*$D237),$CV237,0,($CQ237+IF(Smile=TRUE,VLOOKUP(MAX(-5,$H237-P237),Volsmile,2),0)),$CT237,$CU237,($A237-DateToday)+15,ABS(Option-2),1)*DG237*8)),0))</f>
        <v xml:space="preserve"> </v>
      </c>
      <c r="BJ237" s="462" t="str">
        <f>IF($A237="N/A"," ",IF(OR(Dayrun&lt;=2,Dayrun&gt;=11),IF(OffPeakEx=TRUE,MAX(0,(_xll.xSPRDOPT(Q237,($E237-'Pricing Inputs'!$X272*$D237),$CV237,0,($CQ237+IF(Smile=TRUE,VLOOKUP(MAX(-5,$H237-Q237),Volsmile,2),0)),$CT237,$CU237,($A237-DateToday)+15,ABS(Option-2),1)*DG237*8)),0),0))</f>
        <v xml:space="preserve"> </v>
      </c>
      <c r="BK237" s="358" t="str">
        <f t="shared" si="273"/>
        <v xml:space="preserve"> </v>
      </c>
      <c r="BL237" s="359" t="str">
        <f t="shared" si="274"/>
        <v xml:space="preserve"> </v>
      </c>
      <c r="BM237" s="359" t="str">
        <f t="shared" si="275"/>
        <v xml:space="preserve"> </v>
      </c>
      <c r="BN237" s="359" t="str">
        <f t="shared" si="276"/>
        <v xml:space="preserve"> </v>
      </c>
      <c r="BO237" s="359" t="str">
        <f t="shared" si="277"/>
        <v xml:space="preserve"> </v>
      </c>
      <c r="BP237" s="359" t="str">
        <f t="shared" si="278"/>
        <v xml:space="preserve"> </v>
      </c>
      <c r="BQ237" s="359" t="str">
        <f t="shared" si="279"/>
        <v xml:space="preserve"> </v>
      </c>
      <c r="BR237" s="359" t="str">
        <f t="shared" si="280"/>
        <v xml:space="preserve"> </v>
      </c>
      <c r="BS237" s="360" t="str">
        <f t="shared" si="281"/>
        <v xml:space="preserve"> </v>
      </c>
      <c r="BT237" s="361" t="str">
        <f t="shared" si="282"/>
        <v xml:space="preserve"> </v>
      </c>
      <c r="BU237" s="362" t="str">
        <f t="shared" si="283"/>
        <v xml:space="preserve"> </v>
      </c>
      <c r="BV237" s="362" t="str">
        <f t="shared" si="284"/>
        <v xml:space="preserve"> </v>
      </c>
      <c r="BW237" s="362" t="str">
        <f t="shared" si="285"/>
        <v xml:space="preserve"> </v>
      </c>
      <c r="BX237" s="362" t="str">
        <f t="shared" si="286"/>
        <v xml:space="preserve"> </v>
      </c>
      <c r="BY237" s="362" t="str">
        <f t="shared" si="287"/>
        <v xml:space="preserve"> </v>
      </c>
      <c r="BZ237" s="362" t="str">
        <f t="shared" si="288"/>
        <v xml:space="preserve"> </v>
      </c>
      <c r="CA237" s="362" t="str">
        <f t="shared" si="289"/>
        <v xml:space="preserve"> </v>
      </c>
      <c r="CB237" s="363" t="str">
        <f t="shared" si="290"/>
        <v xml:space="preserve"> </v>
      </c>
      <c r="CC237" s="366" t="str">
        <f t="shared" si="291"/>
        <v xml:space="preserve"> </v>
      </c>
      <c r="CD237" s="367" t="str">
        <f t="shared" si="292"/>
        <v xml:space="preserve"> </v>
      </c>
      <c r="CE237" s="367" t="str">
        <f t="shared" si="293"/>
        <v xml:space="preserve"> </v>
      </c>
      <c r="CF237" s="367" t="str">
        <f t="shared" si="294"/>
        <v xml:space="preserve"> </v>
      </c>
      <c r="CG237" s="367" t="str">
        <f t="shared" si="295"/>
        <v xml:space="preserve"> </v>
      </c>
      <c r="CH237" s="367" t="str">
        <f t="shared" si="296"/>
        <v xml:space="preserve"> </v>
      </c>
      <c r="CI237" s="367" t="str">
        <f t="shared" si="297"/>
        <v xml:space="preserve"> </v>
      </c>
      <c r="CJ237" s="367" t="str">
        <f t="shared" si="298"/>
        <v xml:space="preserve"> </v>
      </c>
      <c r="CK237" s="368" t="str">
        <f t="shared" si="299"/>
        <v xml:space="preserve"> </v>
      </c>
      <c r="CL237" s="369" t="str">
        <f t="shared" si="300"/>
        <v xml:space="preserve"> </v>
      </c>
      <c r="CM237" s="370" t="str">
        <f t="shared" si="347"/>
        <v xml:space="preserve"> </v>
      </c>
      <c r="CN237" s="370" t="str">
        <f t="shared" si="348"/>
        <v xml:space="preserve"> </v>
      </c>
      <c r="CO237" s="370" t="str">
        <f t="shared" si="349"/>
        <v xml:space="preserve"> </v>
      </c>
      <c r="CP237" s="370" t="str">
        <f t="shared" si="350"/>
        <v xml:space="preserve"> </v>
      </c>
      <c r="CQ237" s="370" t="str">
        <f t="shared" si="351"/>
        <v xml:space="preserve"> </v>
      </c>
      <c r="CR237" s="370" t="str">
        <f t="shared" si="301"/>
        <v xml:space="preserve"> </v>
      </c>
      <c r="CS237" s="370" t="str">
        <f t="shared" si="302"/>
        <v xml:space="preserve"> </v>
      </c>
      <c r="CT237" s="370" t="str">
        <f t="shared" si="303"/>
        <v xml:space="preserve"> </v>
      </c>
      <c r="CU237" s="370" t="str">
        <f>IF($A237="N/A"," ",IF('Pricing Inputs'!$AR$23=TRUE,Inputs!$S$22,VLOOKUP($A237,CorrelationTable,2,FALSE)))</f>
        <v xml:space="preserve"> </v>
      </c>
      <c r="CV237" s="371" t="str">
        <f>IF($A237="N/A"," ",F237+G237+(D237*('Pricing Inputs'!X272)))</f>
        <v xml:space="preserve"> </v>
      </c>
      <c r="CW237" s="372" t="str">
        <f>IF($A237="N/A"," ",IF(PV=1,0,'Pricing Inputs'!Y272))</f>
        <v xml:space="preserve"> </v>
      </c>
      <c r="CX237" s="373" t="str">
        <f t="shared" si="304"/>
        <v xml:space="preserve"> </v>
      </c>
      <c r="CY237" s="417" t="str">
        <f>IF($A237="N/A"," ",(IF(MONTH(A237)&gt;=4,IF(MONTH(A237)&lt;=10,Inputs!$S$26,Inputs!$S$27),Inputs!$S$27))*$CX237)</f>
        <v xml:space="preserve"> </v>
      </c>
      <c r="CZ237" s="374" t="str">
        <f t="shared" si="352"/>
        <v xml:space="preserve"> </v>
      </c>
      <c r="DA237" s="446" t="str">
        <f t="shared" si="353"/>
        <v xml:space="preserve"> </v>
      </c>
      <c r="DB237" s="375" t="str">
        <f t="shared" si="354"/>
        <v xml:space="preserve"> </v>
      </c>
      <c r="DC237" s="375" t="str">
        <f t="shared" si="355"/>
        <v xml:space="preserve"> </v>
      </c>
      <c r="DD237" s="376" t="str">
        <f t="shared" si="356"/>
        <v xml:space="preserve"> </v>
      </c>
      <c r="DE237" s="377" t="str">
        <f t="shared" si="357"/>
        <v xml:space="preserve"> </v>
      </c>
      <c r="DF237" s="378" t="str">
        <f t="shared" si="358"/>
        <v xml:space="preserve"> </v>
      </c>
      <c r="DG237" s="379" t="str">
        <f t="shared" si="359"/>
        <v xml:space="preserve"> </v>
      </c>
      <c r="DH237" s="380" t="str">
        <f>IF($A237="N/A"," ",IF(Option=1,$D237*Inputs!$S$15*SUM(AS237:BA237),0))</f>
        <v xml:space="preserve"> </v>
      </c>
      <c r="DI237" s="381" t="str">
        <f>IF($A237="N/A"," ",IF(Option=1,$D237*Inputs!$S$16*SUM(AS237:BA237),0))</f>
        <v xml:space="preserve"> </v>
      </c>
      <c r="DJ237" s="463" t="str">
        <f t="shared" si="360"/>
        <v xml:space="preserve"> </v>
      </c>
      <c r="DK237" s="463" t="str">
        <f t="shared" si="361"/>
        <v xml:space="preserve"> </v>
      </c>
      <c r="DL237" s="463" t="str">
        <f t="shared" si="362"/>
        <v xml:space="preserve"> </v>
      </c>
      <c r="DM237" s="463" t="str">
        <f t="shared" si="363"/>
        <v xml:space="preserve"> </v>
      </c>
    </row>
    <row r="238" spans="1:117" x14ac:dyDescent="0.2">
      <c r="A238" s="343" t="str">
        <f>IF(A237="N/A","N/A",IF(EDATE(A237,1)&gt;Inputs!$S$5,"N/A",EDATE(A237,1)))</f>
        <v>N/A</v>
      </c>
      <c r="B238" s="344" t="str">
        <f t="shared" si="305"/>
        <v xml:space="preserve"> </v>
      </c>
      <c r="C238" s="345" t="str">
        <f t="shared" si="306"/>
        <v xml:space="preserve"> </v>
      </c>
      <c r="D238" s="346" t="str">
        <f t="shared" si="307"/>
        <v xml:space="preserve"> </v>
      </c>
      <c r="E238" s="347" t="str">
        <f t="shared" si="308"/>
        <v xml:space="preserve"> </v>
      </c>
      <c r="F238" s="348" t="str">
        <f t="shared" si="309"/>
        <v xml:space="preserve"> </v>
      </c>
      <c r="G238" s="348" t="str">
        <f>IF(A238="N/A"," ",Perstart/VLOOKUP(Dayrun,'Pricing Inputs'!$AQ$4:$AS$14,3)/(CY238/CX238))</f>
        <v xml:space="preserve"> </v>
      </c>
      <c r="H238" s="349" t="str">
        <f t="shared" si="310"/>
        <v xml:space="preserve"> </v>
      </c>
      <c r="I238" s="350" t="str">
        <f t="shared" si="311"/>
        <v xml:space="preserve"> </v>
      </c>
      <c r="J238" s="351" t="str">
        <f t="shared" si="312"/>
        <v xml:space="preserve"> </v>
      </c>
      <c r="K238" s="351" t="str">
        <f t="shared" si="313"/>
        <v xml:space="preserve"> </v>
      </c>
      <c r="L238" s="351" t="str">
        <f t="shared" si="314"/>
        <v xml:space="preserve"> </v>
      </c>
      <c r="M238" s="351" t="str">
        <f t="shared" si="315"/>
        <v xml:space="preserve"> </v>
      </c>
      <c r="N238" s="351" t="str">
        <f t="shared" si="316"/>
        <v xml:space="preserve"> </v>
      </c>
      <c r="O238" s="351" t="str">
        <f t="shared" si="317"/>
        <v xml:space="preserve"> </v>
      </c>
      <c r="P238" s="351" t="str">
        <f t="shared" si="318"/>
        <v xml:space="preserve"> </v>
      </c>
      <c r="Q238" s="352" t="str">
        <f t="shared" si="319"/>
        <v xml:space="preserve"> </v>
      </c>
      <c r="R238" s="353" t="str">
        <f t="shared" si="320"/>
        <v xml:space="preserve"> </v>
      </c>
      <c r="S238" s="347" t="str">
        <f t="shared" si="321"/>
        <v xml:space="preserve"> </v>
      </c>
      <c r="T238" s="347" t="str">
        <f t="shared" si="322"/>
        <v xml:space="preserve"> </v>
      </c>
      <c r="U238" s="347" t="str">
        <f t="shared" si="323"/>
        <v xml:space="preserve"> </v>
      </c>
      <c r="V238" s="347" t="str">
        <f t="shared" si="324"/>
        <v xml:space="preserve"> </v>
      </c>
      <c r="W238" s="347" t="str">
        <f t="shared" si="325"/>
        <v xml:space="preserve"> </v>
      </c>
      <c r="X238" s="347" t="str">
        <f t="shared" si="326"/>
        <v xml:space="preserve"> </v>
      </c>
      <c r="Y238" s="347" t="str">
        <f t="shared" si="327"/>
        <v xml:space="preserve"> </v>
      </c>
      <c r="Z238" s="354" t="str">
        <f t="shared" si="328"/>
        <v xml:space="preserve"> </v>
      </c>
      <c r="AA238" s="350" t="str">
        <f>IF($A238="N/A"," ",IF(Dayrun&gt;=3,(MAX(0,(_xll.xSPRDOPT(I238,($E238-'Pricing Inputs'!$X273*$D238),$CV238,0,($CN238+IF(Smile=TRUE,VLOOKUP(MAX(-5,$H238-I238),Volsmile,2),0)),$CT238,$CU238,($A238-DateToday)+15,ABS(Option-2),0)-R238))),0))</f>
        <v xml:space="preserve"> </v>
      </c>
      <c r="AB238" s="351" t="str">
        <f>IF($A238="N/A"," ",IF(Dayrun&gt;=6,MAX(0,(_xll.xSPRDOPT(J238,($E238-'Pricing Inputs'!$X273*$D238),$CV238,0,($CN238+IF(Smile=TRUE,VLOOKUP(MAX(-5,$H238-J238),Volsmile,2),0)),$CT238,$CU238,($A238-DateToday)+15,ABS(Option-2),0)-S238)),0))</f>
        <v xml:space="preserve"> </v>
      </c>
      <c r="AC238" s="351" t="str">
        <f>IF($A238="N/A"," ",IF(OR(Dayrun&lt;=2,Dayrun&gt;=9),IF(OffPeakEx=TRUE,MAX(0,(_xll.xSPRDOPT(K238,($E238-'Pricing Inputs'!$X273*$D238),$CV238,0,($CQ238+IF(Smile=TRUE,VLOOKUP(MAX(-5,$H238-K238),Volsmile,2),0)),$CT238,$CU238,($A238-DateToday)+15,ABS(Option-2),0)-T238)),0),0))</f>
        <v xml:space="preserve"> </v>
      </c>
      <c r="AD238" s="351" t="str">
        <f>IF($A238="N/A"," ",IF(OR(Dayrun=1,Dayrun=4,Dayrun=5,Dayrun=7,Dayrun=8,Dayrun=10,Dayrun=11),MAX(0,(_xll.xSPRDOPT(L238,($E238-'Pricing Inputs'!$X273*$D238),$CV238,0,($CQ238+IF(Smile=TRUE,VLOOKUP(MAX(-5,$H238-L238),Volsmile,2),0)),$CT238,$CU238,($A238-DateToday)+15,ABS(Option-2),0)-U238)),0))</f>
        <v xml:space="preserve"> </v>
      </c>
      <c r="AE238" s="351" t="str">
        <f>IF($A238="N/A"," ",IF(OR(Dayrun=1,Dayrun=7,Dayrun=8,Dayrun=10,Dayrun=11),MAX(0,(_xll.xSPRDOPT(M238,($E238-'Pricing Inputs'!$X273*$D238),$CV238,0,($CQ238+IF(Smile=TRUE,VLOOKUP(MAX(-5,$H238-M238),Volsmile,2),0)),$CT238,$CU238,($A238-DateToday)+15,ABS(Option-2),0)-V238)),0))</f>
        <v xml:space="preserve"> </v>
      </c>
      <c r="AF238" s="351" t="str">
        <f>IF($A238="N/A"," ",IF(OR(Dayrun&lt;=2,Dayrun&gt;=10),IF(OffPeakEx=TRUE,MAX(0,(_xll.xSPRDOPT(N238,($E238-'Pricing Inputs'!$X273*$D238),$CV238,0,($CQ238+IF(Smile=TRUE,VLOOKUP(MAX(-5,$H238-N238),Volsmile,2),0)),$CT238,$CU238,($A238-DateToday)+15,ABS(Option-2),0)-W238)),0),0))</f>
        <v xml:space="preserve"> </v>
      </c>
      <c r="AG238" s="351" t="str">
        <f>IF($A238="N/A"," ",IF(OR(Dayrun=1,Dayrun=5,Dayrun=8,Dayrun=11),MAX(0,(_xll.xSPRDOPT(O238,($E238-'Pricing Inputs'!$X273*$D238),$CV238,0,($CQ238+IF(Smile=TRUE,VLOOKUP(MAX(-5,$H238-O238),Volsmile,2),0)),$CT238,$CU238,($A238-DateToday)+15,ABS(Option-2),0)-X238)),0))</f>
        <v xml:space="preserve"> </v>
      </c>
      <c r="AH238" s="351" t="str">
        <f>IF($A238="N/A"," ",IF(OR(Dayrun=1,Dayrun=8,Dayrun=11),MAX(0,(_xll.xSPRDOPT(P238,($E238-'Pricing Inputs'!$X273*$D238),$CV238,0,($CQ238+IF(Smile=TRUE,VLOOKUP(MAX(-5,$H238-P238),Volsmile,2),0)),$CT238,$CU238,($A238-DateToday)+15,ABS(Option-2),0)-Y238)),0))</f>
        <v xml:space="preserve"> </v>
      </c>
      <c r="AI238" s="351" t="str">
        <f>IF($A238="N/A"," ",IF(OR(Dayrun&lt;=2,Dayrun&gt;=11),IF(OffPeakEx=TRUE,MAX(0,(_xll.xSPRDOPT(Q238,($E238-'Pricing Inputs'!$X273*$D238),$CV238,0,($CQ238+IF(Smile=TRUE,VLOOKUP(MAX(-5,$H238-Q238),Volsmile,2),0)),$CT238,$CU238,($A238-DateToday)+15,ABS(Option-2),0)-Z238)),0),0))</f>
        <v xml:space="preserve"> </v>
      </c>
      <c r="AJ238" s="355" t="str">
        <f t="shared" si="329"/>
        <v xml:space="preserve"> </v>
      </c>
      <c r="AK238" s="356" t="str">
        <f t="shared" si="330"/>
        <v xml:space="preserve"> </v>
      </c>
      <c r="AL238" s="356" t="str">
        <f t="shared" si="331"/>
        <v xml:space="preserve"> </v>
      </c>
      <c r="AM238" s="356" t="str">
        <f t="shared" si="332"/>
        <v xml:space="preserve"> </v>
      </c>
      <c r="AN238" s="356" t="str">
        <f t="shared" si="333"/>
        <v xml:space="preserve"> </v>
      </c>
      <c r="AO238" s="356" t="str">
        <f t="shared" si="334"/>
        <v xml:space="preserve"> </v>
      </c>
      <c r="AP238" s="356" t="str">
        <f t="shared" si="335"/>
        <v xml:space="preserve"> </v>
      </c>
      <c r="AQ238" s="356" t="str">
        <f t="shared" si="336"/>
        <v xml:space="preserve"> </v>
      </c>
      <c r="AR238" s="357" t="str">
        <f t="shared" si="337"/>
        <v xml:space="preserve"> </v>
      </c>
      <c r="AS238" s="364" t="str">
        <f t="shared" si="338"/>
        <v xml:space="preserve"> </v>
      </c>
      <c r="AT238" s="364" t="str">
        <f t="shared" si="339"/>
        <v xml:space="preserve"> </v>
      </c>
      <c r="AU238" s="364" t="str">
        <f t="shared" si="340"/>
        <v xml:space="preserve"> </v>
      </c>
      <c r="AV238" s="364" t="str">
        <f t="shared" si="341"/>
        <v xml:space="preserve"> </v>
      </c>
      <c r="AW238" s="364" t="str">
        <f t="shared" si="342"/>
        <v xml:space="preserve"> </v>
      </c>
      <c r="AX238" s="364" t="str">
        <f t="shared" si="343"/>
        <v xml:space="preserve"> </v>
      </c>
      <c r="AY238" s="364" t="str">
        <f t="shared" si="344"/>
        <v xml:space="preserve"> </v>
      </c>
      <c r="AZ238" s="364" t="str">
        <f t="shared" si="345"/>
        <v xml:space="preserve"> </v>
      </c>
      <c r="BA238" s="365" t="str">
        <f t="shared" si="346"/>
        <v xml:space="preserve"> </v>
      </c>
      <c r="BB238" s="461" t="str">
        <f>IF($A238="N/A"," ",IF(Dayrun&gt;=3,(MAX(0,(_xll.xSPRDOPT(I238,($E238-'Pricing Inputs'!$X273*$D238),$CV238,0,($CN238+IF(Smile=TRUE,VLOOKUP(MAX(-5,$H238-I238),Volsmile,2),0)),$CT238,$CU238,($A238-DateToday)+15,ABS(Option-2),1)*DE238*8))),0))</f>
        <v xml:space="preserve"> </v>
      </c>
      <c r="BC238" s="460" t="str">
        <f>IF($A238="N/A"," ",IF(Dayrun&gt;=6,MAX(0,(_xll.xSPRDOPT(J238,($E238-'Pricing Inputs'!$X273*$D238),$CV238,0,($CN238+IF(Smile=TRUE,VLOOKUP(MAX(-5,$H238-J238),Volsmile,2),0)),$CT238,$CU238,($A238-DateToday)+15,ABS(Option-2),1)*DE238*8)),0))</f>
        <v xml:space="preserve"> </v>
      </c>
      <c r="BD238" s="460" t="str">
        <f>IF($A238="N/A"," ",IF(OR(Dayrun&lt;=2,Dayrun&gt;=9),IF(OffPeakEx=TRUE,MAX(0,(_xll.xSPRDOPT(K238,($E238-'Pricing Inputs'!$X273*$D238),$CV238,0,($CQ238+IF(Smile=TRUE,VLOOKUP(MAX(-5,$H238-K238),Volsmile,2),0)),$CT238,$CU238,($A238-DateToday)+15,ABS(Option-2),1)*DE238*8)),0),0))</f>
        <v xml:space="preserve"> </v>
      </c>
      <c r="BE238" s="460" t="str">
        <f>IF($A238="N/A"," ",IF(OR(Dayrun=1,Dayrun=4,Dayrun=5,Dayrun=7,Dayrun=8,Dayrun=10,Dayrun=11),MAX(0,(_xll.xSPRDOPT(L238,($E238-'Pricing Inputs'!$X273*$D238),$CV238,0,($CQ238+IF(Smile=TRUE,VLOOKUP(MAX(-5,$H238-L238),Volsmile,2),0)),$CT238,$CU238,($A238-DateToday)+15,ABS(Option-2),1)*DF238*8)),0))</f>
        <v xml:space="preserve"> </v>
      </c>
      <c r="BF238" s="460" t="str">
        <f>IF($A238="N/A"," ",IF(OR(Dayrun=1,Dayrun=7,Dayrun=8,Dayrun=10,Dayrun=11),MAX(0,(_xll.xSPRDOPT(M238,($E238-'Pricing Inputs'!$X273*$D238),$CV238,0,($CQ238+IF(Smile=TRUE,VLOOKUP(MAX(-5,$H238-M238),Volsmile,2),0)),$CT238,$CU238,($A238-DateToday)+15,ABS(Option-2),1)*DF238*8)),0))</f>
        <v xml:space="preserve"> </v>
      </c>
      <c r="BG238" s="460" t="str">
        <f>IF($A238="N/A"," ",IF(OR(Dayrun&lt;=2,Dayrun&gt;=10),IF(OffPeakEx=TRUE,MAX(0,(_xll.xSPRDOPT(N238,($E238-'Pricing Inputs'!$X273*$D238),$CV238,0,($CQ238+IF(Smile=TRUE,VLOOKUP(MAX(-5,$H238-N238),Volsmile,2),0)),$CT238,$CU238,($A238-DateToday)+15,ABS(Option-2),1)*DF238*8)),0),0))</f>
        <v xml:space="preserve"> </v>
      </c>
      <c r="BH238" s="460" t="str">
        <f>IF($A238="N/A"," ",IF(OR(Dayrun=1,Dayrun=5,Dayrun=8,Dayrun=11),MAX(0,(_xll.xSPRDOPT(O238,($E238-'Pricing Inputs'!$X273*$D238),$CV238,0,($CQ238+IF(Smile=TRUE,VLOOKUP(MAX(-5,$H238-O238),Volsmile,2),0)),$CT238,$CU238,($A238-DateToday)+15,ABS(Option-2),1)*DG238*8)),0))</f>
        <v xml:space="preserve"> </v>
      </c>
      <c r="BI238" s="460" t="str">
        <f>IF($A238="N/A"," ",IF(OR(Dayrun=1,Dayrun=8,Dayrun=11),MAX(0,(_xll.xSPRDOPT(P238,($E238-'Pricing Inputs'!$X273*$D238),$CV238,0,($CQ238+IF(Smile=TRUE,VLOOKUP(MAX(-5,$H238-P238),Volsmile,2),0)),$CT238,$CU238,($A238-DateToday)+15,ABS(Option-2),1)*DG238*8)),0))</f>
        <v xml:space="preserve"> </v>
      </c>
      <c r="BJ238" s="462" t="str">
        <f>IF($A238="N/A"," ",IF(OR(Dayrun&lt;=2,Dayrun&gt;=11),IF(OffPeakEx=TRUE,MAX(0,(_xll.xSPRDOPT(Q238,($E238-'Pricing Inputs'!$X273*$D238),$CV238,0,($CQ238+IF(Smile=TRUE,VLOOKUP(MAX(-5,$H238-Q238),Volsmile,2),0)),$CT238,$CU238,($A238-DateToday)+15,ABS(Option-2),1)*DG238*8)),0),0))</f>
        <v xml:space="preserve"> </v>
      </c>
      <c r="BK238" s="358" t="str">
        <f t="shared" si="273"/>
        <v xml:space="preserve"> </v>
      </c>
      <c r="BL238" s="359" t="str">
        <f t="shared" si="274"/>
        <v xml:space="preserve"> </v>
      </c>
      <c r="BM238" s="359" t="str">
        <f t="shared" si="275"/>
        <v xml:space="preserve"> </v>
      </c>
      <c r="BN238" s="359" t="str">
        <f t="shared" si="276"/>
        <v xml:space="preserve"> </v>
      </c>
      <c r="BO238" s="359" t="str">
        <f t="shared" si="277"/>
        <v xml:space="preserve"> </v>
      </c>
      <c r="BP238" s="359" t="str">
        <f t="shared" si="278"/>
        <v xml:space="preserve"> </v>
      </c>
      <c r="BQ238" s="359" t="str">
        <f t="shared" si="279"/>
        <v xml:space="preserve"> </v>
      </c>
      <c r="BR238" s="359" t="str">
        <f t="shared" si="280"/>
        <v xml:space="preserve"> </v>
      </c>
      <c r="BS238" s="360" t="str">
        <f t="shared" si="281"/>
        <v xml:space="preserve"> </v>
      </c>
      <c r="BT238" s="361" t="str">
        <f t="shared" si="282"/>
        <v xml:space="preserve"> </v>
      </c>
      <c r="BU238" s="362" t="str">
        <f t="shared" si="283"/>
        <v xml:space="preserve"> </v>
      </c>
      <c r="BV238" s="362" t="str">
        <f t="shared" si="284"/>
        <v xml:space="preserve"> </v>
      </c>
      <c r="BW238" s="362" t="str">
        <f t="shared" si="285"/>
        <v xml:space="preserve"> </v>
      </c>
      <c r="BX238" s="362" t="str">
        <f t="shared" si="286"/>
        <v xml:space="preserve"> </v>
      </c>
      <c r="BY238" s="362" t="str">
        <f t="shared" si="287"/>
        <v xml:space="preserve"> </v>
      </c>
      <c r="BZ238" s="362" t="str">
        <f t="shared" si="288"/>
        <v xml:space="preserve"> </v>
      </c>
      <c r="CA238" s="362" t="str">
        <f t="shared" si="289"/>
        <v xml:space="preserve"> </v>
      </c>
      <c r="CB238" s="363" t="str">
        <f t="shared" si="290"/>
        <v xml:space="preserve"> </v>
      </c>
      <c r="CC238" s="366" t="str">
        <f t="shared" si="291"/>
        <v xml:space="preserve"> </v>
      </c>
      <c r="CD238" s="367" t="str">
        <f t="shared" si="292"/>
        <v xml:space="preserve"> </v>
      </c>
      <c r="CE238" s="367" t="str">
        <f t="shared" si="293"/>
        <v xml:space="preserve"> </v>
      </c>
      <c r="CF238" s="367" t="str">
        <f t="shared" si="294"/>
        <v xml:space="preserve"> </v>
      </c>
      <c r="CG238" s="367" t="str">
        <f t="shared" si="295"/>
        <v xml:space="preserve"> </v>
      </c>
      <c r="CH238" s="367" t="str">
        <f t="shared" si="296"/>
        <v xml:space="preserve"> </v>
      </c>
      <c r="CI238" s="367" t="str">
        <f t="shared" si="297"/>
        <v xml:space="preserve"> </v>
      </c>
      <c r="CJ238" s="367" t="str">
        <f t="shared" si="298"/>
        <v xml:space="preserve"> </v>
      </c>
      <c r="CK238" s="368" t="str">
        <f t="shared" si="299"/>
        <v xml:space="preserve"> </v>
      </c>
      <c r="CL238" s="369" t="str">
        <f t="shared" si="300"/>
        <v xml:space="preserve"> </v>
      </c>
      <c r="CM238" s="370" t="str">
        <f t="shared" si="347"/>
        <v xml:space="preserve"> </v>
      </c>
      <c r="CN238" s="370" t="str">
        <f t="shared" si="348"/>
        <v xml:space="preserve"> </v>
      </c>
      <c r="CO238" s="370" t="str">
        <f t="shared" si="349"/>
        <v xml:space="preserve"> </v>
      </c>
      <c r="CP238" s="370" t="str">
        <f t="shared" si="350"/>
        <v xml:space="preserve"> </v>
      </c>
      <c r="CQ238" s="370" t="str">
        <f t="shared" si="351"/>
        <v xml:space="preserve"> </v>
      </c>
      <c r="CR238" s="370" t="str">
        <f t="shared" si="301"/>
        <v xml:space="preserve"> </v>
      </c>
      <c r="CS238" s="370" t="str">
        <f t="shared" si="302"/>
        <v xml:space="preserve"> </v>
      </c>
      <c r="CT238" s="370" t="str">
        <f t="shared" si="303"/>
        <v xml:space="preserve"> </v>
      </c>
      <c r="CU238" s="370" t="str">
        <f>IF($A238="N/A"," ",IF('Pricing Inputs'!$AR$23=TRUE,Inputs!$S$22,VLOOKUP($A238,CorrelationTable,2,FALSE)))</f>
        <v xml:space="preserve"> </v>
      </c>
      <c r="CV238" s="371" t="str">
        <f>IF($A238="N/A"," ",F238+G238+(D238*('Pricing Inputs'!X273)))</f>
        <v xml:space="preserve"> </v>
      </c>
      <c r="CW238" s="372" t="str">
        <f>IF($A238="N/A"," ",IF(PV=1,0,'Pricing Inputs'!Y273))</f>
        <v xml:space="preserve"> </v>
      </c>
      <c r="CX238" s="373" t="str">
        <f t="shared" si="304"/>
        <v xml:space="preserve"> </v>
      </c>
      <c r="CY238" s="417" t="str">
        <f>IF($A238="N/A"," ",(IF(MONTH(A238)&gt;=4,IF(MONTH(A238)&lt;=10,Inputs!$S$26,Inputs!$S$27),Inputs!$S$27))*$CX238)</f>
        <v xml:space="preserve"> </v>
      </c>
      <c r="CZ238" s="374" t="str">
        <f t="shared" si="352"/>
        <v xml:space="preserve"> </v>
      </c>
      <c r="DA238" s="446" t="str">
        <f t="shared" si="353"/>
        <v xml:space="preserve"> </v>
      </c>
      <c r="DB238" s="375" t="str">
        <f t="shared" si="354"/>
        <v xml:space="preserve"> </v>
      </c>
      <c r="DC238" s="375" t="str">
        <f t="shared" si="355"/>
        <v xml:space="preserve"> </v>
      </c>
      <c r="DD238" s="376" t="str">
        <f t="shared" si="356"/>
        <v xml:space="preserve"> </v>
      </c>
      <c r="DE238" s="377" t="str">
        <f t="shared" si="357"/>
        <v xml:space="preserve"> </v>
      </c>
      <c r="DF238" s="378" t="str">
        <f t="shared" si="358"/>
        <v xml:space="preserve"> </v>
      </c>
      <c r="DG238" s="379" t="str">
        <f t="shared" si="359"/>
        <v xml:space="preserve"> </v>
      </c>
      <c r="DH238" s="380" t="str">
        <f>IF($A238="N/A"," ",IF(Option=1,$D238*Inputs!$S$15*SUM(AS238:BA238),0))</f>
        <v xml:space="preserve"> </v>
      </c>
      <c r="DI238" s="381" t="str">
        <f>IF($A238="N/A"," ",IF(Option=1,$D238*Inputs!$S$16*SUM(AS238:BA238),0))</f>
        <v xml:space="preserve"> </v>
      </c>
      <c r="DJ238" s="463" t="str">
        <f t="shared" si="360"/>
        <v xml:space="preserve"> </v>
      </c>
      <c r="DK238" s="463" t="str">
        <f t="shared" si="361"/>
        <v xml:space="preserve"> </v>
      </c>
      <c r="DL238" s="463" t="str">
        <f t="shared" si="362"/>
        <v xml:space="preserve"> </v>
      </c>
      <c r="DM238" s="463" t="str">
        <f t="shared" si="363"/>
        <v xml:space="preserve"> </v>
      </c>
    </row>
    <row r="239" spans="1:117" x14ac:dyDescent="0.2">
      <c r="A239" s="343" t="str">
        <f>IF(A238="N/A","N/A",IF(EDATE(A238,1)&gt;Inputs!$S$5,"N/A",EDATE(A238,1)))</f>
        <v>N/A</v>
      </c>
      <c r="B239" s="344" t="str">
        <f t="shared" si="305"/>
        <v xml:space="preserve"> </v>
      </c>
      <c r="C239" s="345" t="str">
        <f t="shared" si="306"/>
        <v xml:space="preserve"> </v>
      </c>
      <c r="D239" s="346" t="str">
        <f t="shared" si="307"/>
        <v xml:space="preserve"> </v>
      </c>
      <c r="E239" s="347" t="str">
        <f t="shared" si="308"/>
        <v xml:space="preserve"> </v>
      </c>
      <c r="F239" s="348" t="str">
        <f t="shared" si="309"/>
        <v xml:space="preserve"> </v>
      </c>
      <c r="G239" s="348" t="str">
        <f>IF(A239="N/A"," ",Perstart/VLOOKUP(Dayrun,'Pricing Inputs'!$AQ$4:$AS$14,3)/(CY239/CX239))</f>
        <v xml:space="preserve"> </v>
      </c>
      <c r="H239" s="349" t="str">
        <f t="shared" si="310"/>
        <v xml:space="preserve"> </v>
      </c>
      <c r="I239" s="350" t="str">
        <f t="shared" si="311"/>
        <v xml:space="preserve"> </v>
      </c>
      <c r="J239" s="351" t="str">
        <f t="shared" si="312"/>
        <v xml:space="preserve"> </v>
      </c>
      <c r="K239" s="351" t="str">
        <f t="shared" si="313"/>
        <v xml:space="preserve"> </v>
      </c>
      <c r="L239" s="351" t="str">
        <f t="shared" si="314"/>
        <v xml:space="preserve"> </v>
      </c>
      <c r="M239" s="351" t="str">
        <f t="shared" si="315"/>
        <v xml:space="preserve"> </v>
      </c>
      <c r="N239" s="351" t="str">
        <f t="shared" si="316"/>
        <v xml:space="preserve"> </v>
      </c>
      <c r="O239" s="351" t="str">
        <f t="shared" si="317"/>
        <v xml:space="preserve"> </v>
      </c>
      <c r="P239" s="351" t="str">
        <f t="shared" si="318"/>
        <v xml:space="preserve"> </v>
      </c>
      <c r="Q239" s="352" t="str">
        <f t="shared" si="319"/>
        <v xml:space="preserve"> </v>
      </c>
      <c r="R239" s="353" t="str">
        <f t="shared" si="320"/>
        <v xml:space="preserve"> </v>
      </c>
      <c r="S239" s="347" t="str">
        <f t="shared" si="321"/>
        <v xml:space="preserve"> </v>
      </c>
      <c r="T239" s="347" t="str">
        <f t="shared" si="322"/>
        <v xml:space="preserve"> </v>
      </c>
      <c r="U239" s="347" t="str">
        <f t="shared" si="323"/>
        <v xml:space="preserve"> </v>
      </c>
      <c r="V239" s="347" t="str">
        <f t="shared" si="324"/>
        <v xml:space="preserve"> </v>
      </c>
      <c r="W239" s="347" t="str">
        <f t="shared" si="325"/>
        <v xml:space="preserve"> </v>
      </c>
      <c r="X239" s="347" t="str">
        <f t="shared" si="326"/>
        <v xml:space="preserve"> </v>
      </c>
      <c r="Y239" s="347" t="str">
        <f t="shared" si="327"/>
        <v xml:space="preserve"> </v>
      </c>
      <c r="Z239" s="354" t="str">
        <f t="shared" si="328"/>
        <v xml:space="preserve"> </v>
      </c>
      <c r="AA239" s="350" t="str">
        <f>IF($A239="N/A"," ",IF(Dayrun&gt;=3,(MAX(0,(_xll.xSPRDOPT(I239,($E239-'Pricing Inputs'!$X274*$D239),$CV239,0,($CN239+IF(Smile=TRUE,VLOOKUP(MAX(-5,$H239-I239),Volsmile,2),0)),$CT239,$CU239,($A239-DateToday)+15,ABS(Option-2),0)-R239))),0))</f>
        <v xml:space="preserve"> </v>
      </c>
      <c r="AB239" s="351" t="str">
        <f>IF($A239="N/A"," ",IF(Dayrun&gt;=6,MAX(0,(_xll.xSPRDOPT(J239,($E239-'Pricing Inputs'!$X274*$D239),$CV239,0,($CN239+IF(Smile=TRUE,VLOOKUP(MAX(-5,$H239-J239),Volsmile,2),0)),$CT239,$CU239,($A239-DateToday)+15,ABS(Option-2),0)-S239)),0))</f>
        <v xml:space="preserve"> </v>
      </c>
      <c r="AC239" s="351" t="str">
        <f>IF($A239="N/A"," ",IF(OR(Dayrun&lt;=2,Dayrun&gt;=9),IF(OffPeakEx=TRUE,MAX(0,(_xll.xSPRDOPT(K239,($E239-'Pricing Inputs'!$X274*$D239),$CV239,0,($CQ239+IF(Smile=TRUE,VLOOKUP(MAX(-5,$H239-K239),Volsmile,2),0)),$CT239,$CU239,($A239-DateToday)+15,ABS(Option-2),0)-T239)),0),0))</f>
        <v xml:space="preserve"> </v>
      </c>
      <c r="AD239" s="351" t="str">
        <f>IF($A239="N/A"," ",IF(OR(Dayrun=1,Dayrun=4,Dayrun=5,Dayrun=7,Dayrun=8,Dayrun=10,Dayrun=11),MAX(0,(_xll.xSPRDOPT(L239,($E239-'Pricing Inputs'!$X274*$D239),$CV239,0,($CQ239+IF(Smile=TRUE,VLOOKUP(MAX(-5,$H239-L239),Volsmile,2),0)),$CT239,$CU239,($A239-DateToday)+15,ABS(Option-2),0)-U239)),0))</f>
        <v xml:space="preserve"> </v>
      </c>
      <c r="AE239" s="351" t="str">
        <f>IF($A239="N/A"," ",IF(OR(Dayrun=1,Dayrun=7,Dayrun=8,Dayrun=10,Dayrun=11),MAX(0,(_xll.xSPRDOPT(M239,($E239-'Pricing Inputs'!$X274*$D239),$CV239,0,($CQ239+IF(Smile=TRUE,VLOOKUP(MAX(-5,$H239-M239),Volsmile,2),0)),$CT239,$CU239,($A239-DateToday)+15,ABS(Option-2),0)-V239)),0))</f>
        <v xml:space="preserve"> </v>
      </c>
      <c r="AF239" s="351" t="str">
        <f>IF($A239="N/A"," ",IF(OR(Dayrun&lt;=2,Dayrun&gt;=10),IF(OffPeakEx=TRUE,MAX(0,(_xll.xSPRDOPT(N239,($E239-'Pricing Inputs'!$X274*$D239),$CV239,0,($CQ239+IF(Smile=TRUE,VLOOKUP(MAX(-5,$H239-N239),Volsmile,2),0)),$CT239,$CU239,($A239-DateToday)+15,ABS(Option-2),0)-W239)),0),0))</f>
        <v xml:space="preserve"> </v>
      </c>
      <c r="AG239" s="351" t="str">
        <f>IF($A239="N/A"," ",IF(OR(Dayrun=1,Dayrun=5,Dayrun=8,Dayrun=11),MAX(0,(_xll.xSPRDOPT(O239,($E239-'Pricing Inputs'!$X274*$D239),$CV239,0,($CQ239+IF(Smile=TRUE,VLOOKUP(MAX(-5,$H239-O239),Volsmile,2),0)),$CT239,$CU239,($A239-DateToday)+15,ABS(Option-2),0)-X239)),0))</f>
        <v xml:space="preserve"> </v>
      </c>
      <c r="AH239" s="351" t="str">
        <f>IF($A239="N/A"," ",IF(OR(Dayrun=1,Dayrun=8,Dayrun=11),MAX(0,(_xll.xSPRDOPT(P239,($E239-'Pricing Inputs'!$X274*$D239),$CV239,0,($CQ239+IF(Smile=TRUE,VLOOKUP(MAX(-5,$H239-P239),Volsmile,2),0)),$CT239,$CU239,($A239-DateToday)+15,ABS(Option-2),0)-Y239)),0))</f>
        <v xml:space="preserve"> </v>
      </c>
      <c r="AI239" s="351" t="str">
        <f>IF($A239="N/A"," ",IF(OR(Dayrun&lt;=2,Dayrun&gt;=11),IF(OffPeakEx=TRUE,MAX(0,(_xll.xSPRDOPT(Q239,($E239-'Pricing Inputs'!$X274*$D239),$CV239,0,($CQ239+IF(Smile=TRUE,VLOOKUP(MAX(-5,$H239-Q239),Volsmile,2),0)),$CT239,$CU239,($A239-DateToday)+15,ABS(Option-2),0)-Z239)),0),0))</f>
        <v xml:space="preserve"> </v>
      </c>
      <c r="AJ239" s="355" t="str">
        <f t="shared" si="329"/>
        <v xml:space="preserve"> </v>
      </c>
      <c r="AK239" s="356" t="str">
        <f t="shared" si="330"/>
        <v xml:space="preserve"> </v>
      </c>
      <c r="AL239" s="356" t="str">
        <f t="shared" si="331"/>
        <v xml:space="preserve"> </v>
      </c>
      <c r="AM239" s="356" t="str">
        <f t="shared" si="332"/>
        <v xml:space="preserve"> </v>
      </c>
      <c r="AN239" s="356" t="str">
        <f t="shared" si="333"/>
        <v xml:space="preserve"> </v>
      </c>
      <c r="AO239" s="356" t="str">
        <f t="shared" si="334"/>
        <v xml:space="preserve"> </v>
      </c>
      <c r="AP239" s="356" t="str">
        <f t="shared" si="335"/>
        <v xml:space="preserve"> </v>
      </c>
      <c r="AQ239" s="356" t="str">
        <f t="shared" si="336"/>
        <v xml:space="preserve"> </v>
      </c>
      <c r="AR239" s="357" t="str">
        <f t="shared" si="337"/>
        <v xml:space="preserve"> </v>
      </c>
      <c r="AS239" s="364" t="str">
        <f t="shared" si="338"/>
        <v xml:space="preserve"> </v>
      </c>
      <c r="AT239" s="364" t="str">
        <f t="shared" si="339"/>
        <v xml:space="preserve"> </v>
      </c>
      <c r="AU239" s="364" t="str">
        <f t="shared" si="340"/>
        <v xml:space="preserve"> </v>
      </c>
      <c r="AV239" s="364" t="str">
        <f t="shared" si="341"/>
        <v xml:space="preserve"> </v>
      </c>
      <c r="AW239" s="364" t="str">
        <f t="shared" si="342"/>
        <v xml:space="preserve"> </v>
      </c>
      <c r="AX239" s="364" t="str">
        <f t="shared" si="343"/>
        <v xml:space="preserve"> </v>
      </c>
      <c r="AY239" s="364" t="str">
        <f t="shared" si="344"/>
        <v xml:space="preserve"> </v>
      </c>
      <c r="AZ239" s="364" t="str">
        <f t="shared" si="345"/>
        <v xml:space="preserve"> </v>
      </c>
      <c r="BA239" s="365" t="str">
        <f t="shared" si="346"/>
        <v xml:space="preserve"> </v>
      </c>
      <c r="BB239" s="461" t="str">
        <f>IF($A239="N/A"," ",IF(Dayrun&gt;=3,(MAX(0,(_xll.xSPRDOPT(I239,($E239-'Pricing Inputs'!$X274*$D239),$CV239,0,($CN239+IF(Smile=TRUE,VLOOKUP(MAX(-5,$H239-I239),Volsmile,2),0)),$CT239,$CU239,($A239-DateToday)+15,ABS(Option-2),1)*DE239*8))),0))</f>
        <v xml:space="preserve"> </v>
      </c>
      <c r="BC239" s="460" t="str">
        <f>IF($A239="N/A"," ",IF(Dayrun&gt;=6,MAX(0,(_xll.xSPRDOPT(J239,($E239-'Pricing Inputs'!$X274*$D239),$CV239,0,($CN239+IF(Smile=TRUE,VLOOKUP(MAX(-5,$H239-J239),Volsmile,2),0)),$CT239,$CU239,($A239-DateToday)+15,ABS(Option-2),1)*DE239*8)),0))</f>
        <v xml:space="preserve"> </v>
      </c>
      <c r="BD239" s="460" t="str">
        <f>IF($A239="N/A"," ",IF(OR(Dayrun&lt;=2,Dayrun&gt;=9),IF(OffPeakEx=TRUE,MAX(0,(_xll.xSPRDOPT(K239,($E239-'Pricing Inputs'!$X274*$D239),$CV239,0,($CQ239+IF(Smile=TRUE,VLOOKUP(MAX(-5,$H239-K239),Volsmile,2),0)),$CT239,$CU239,($A239-DateToday)+15,ABS(Option-2),1)*DE239*8)),0),0))</f>
        <v xml:space="preserve"> </v>
      </c>
      <c r="BE239" s="460" t="str">
        <f>IF($A239="N/A"," ",IF(OR(Dayrun=1,Dayrun=4,Dayrun=5,Dayrun=7,Dayrun=8,Dayrun=10,Dayrun=11),MAX(0,(_xll.xSPRDOPT(L239,($E239-'Pricing Inputs'!$X274*$D239),$CV239,0,($CQ239+IF(Smile=TRUE,VLOOKUP(MAX(-5,$H239-L239),Volsmile,2),0)),$CT239,$CU239,($A239-DateToday)+15,ABS(Option-2),1)*DF239*8)),0))</f>
        <v xml:space="preserve"> </v>
      </c>
      <c r="BF239" s="460" t="str">
        <f>IF($A239="N/A"," ",IF(OR(Dayrun=1,Dayrun=7,Dayrun=8,Dayrun=10,Dayrun=11),MAX(0,(_xll.xSPRDOPT(M239,($E239-'Pricing Inputs'!$X274*$D239),$CV239,0,($CQ239+IF(Smile=TRUE,VLOOKUP(MAX(-5,$H239-M239),Volsmile,2),0)),$CT239,$CU239,($A239-DateToday)+15,ABS(Option-2),1)*DF239*8)),0))</f>
        <v xml:space="preserve"> </v>
      </c>
      <c r="BG239" s="460" t="str">
        <f>IF($A239="N/A"," ",IF(OR(Dayrun&lt;=2,Dayrun&gt;=10),IF(OffPeakEx=TRUE,MAX(0,(_xll.xSPRDOPT(N239,($E239-'Pricing Inputs'!$X274*$D239),$CV239,0,($CQ239+IF(Smile=TRUE,VLOOKUP(MAX(-5,$H239-N239),Volsmile,2),0)),$CT239,$CU239,($A239-DateToday)+15,ABS(Option-2),1)*DF239*8)),0),0))</f>
        <v xml:space="preserve"> </v>
      </c>
      <c r="BH239" s="460" t="str">
        <f>IF($A239="N/A"," ",IF(OR(Dayrun=1,Dayrun=5,Dayrun=8,Dayrun=11),MAX(0,(_xll.xSPRDOPT(O239,($E239-'Pricing Inputs'!$X274*$D239),$CV239,0,($CQ239+IF(Smile=TRUE,VLOOKUP(MAX(-5,$H239-O239),Volsmile,2),0)),$CT239,$CU239,($A239-DateToday)+15,ABS(Option-2),1)*DG239*8)),0))</f>
        <v xml:space="preserve"> </v>
      </c>
      <c r="BI239" s="460" t="str">
        <f>IF($A239="N/A"," ",IF(OR(Dayrun=1,Dayrun=8,Dayrun=11),MAX(0,(_xll.xSPRDOPT(P239,($E239-'Pricing Inputs'!$X274*$D239),$CV239,0,($CQ239+IF(Smile=TRUE,VLOOKUP(MAX(-5,$H239-P239),Volsmile,2),0)),$CT239,$CU239,($A239-DateToday)+15,ABS(Option-2),1)*DG239*8)),0))</f>
        <v xml:space="preserve"> </v>
      </c>
      <c r="BJ239" s="462" t="str">
        <f>IF($A239="N/A"," ",IF(OR(Dayrun&lt;=2,Dayrun&gt;=11),IF(OffPeakEx=TRUE,MAX(0,(_xll.xSPRDOPT(Q239,($E239-'Pricing Inputs'!$X274*$D239),$CV239,0,($CQ239+IF(Smile=TRUE,VLOOKUP(MAX(-5,$H239-Q239),Volsmile,2),0)),$CT239,$CU239,($A239-DateToday)+15,ABS(Option-2),1)*DG239*8)),0),0))</f>
        <v xml:space="preserve"> </v>
      </c>
      <c r="BK239" s="358" t="str">
        <f t="shared" si="273"/>
        <v xml:space="preserve"> </v>
      </c>
      <c r="BL239" s="359" t="str">
        <f t="shared" si="274"/>
        <v xml:space="preserve"> </v>
      </c>
      <c r="BM239" s="359" t="str">
        <f t="shared" si="275"/>
        <v xml:space="preserve"> </v>
      </c>
      <c r="BN239" s="359" t="str">
        <f t="shared" si="276"/>
        <v xml:space="preserve"> </v>
      </c>
      <c r="BO239" s="359" t="str">
        <f t="shared" si="277"/>
        <v xml:space="preserve"> </v>
      </c>
      <c r="BP239" s="359" t="str">
        <f t="shared" si="278"/>
        <v xml:space="preserve"> </v>
      </c>
      <c r="BQ239" s="359" t="str">
        <f t="shared" si="279"/>
        <v xml:space="preserve"> </v>
      </c>
      <c r="BR239" s="359" t="str">
        <f t="shared" si="280"/>
        <v xml:space="preserve"> </v>
      </c>
      <c r="BS239" s="360" t="str">
        <f t="shared" si="281"/>
        <v xml:space="preserve"> </v>
      </c>
      <c r="BT239" s="361" t="str">
        <f t="shared" si="282"/>
        <v xml:space="preserve"> </v>
      </c>
      <c r="BU239" s="362" t="str">
        <f t="shared" si="283"/>
        <v xml:space="preserve"> </v>
      </c>
      <c r="BV239" s="362" t="str">
        <f t="shared" si="284"/>
        <v xml:space="preserve"> </v>
      </c>
      <c r="BW239" s="362" t="str">
        <f t="shared" si="285"/>
        <v xml:space="preserve"> </v>
      </c>
      <c r="BX239" s="362" t="str">
        <f t="shared" si="286"/>
        <v xml:space="preserve"> </v>
      </c>
      <c r="BY239" s="362" t="str">
        <f t="shared" si="287"/>
        <v xml:space="preserve"> </v>
      </c>
      <c r="BZ239" s="362" t="str">
        <f t="shared" si="288"/>
        <v xml:space="preserve"> </v>
      </c>
      <c r="CA239" s="362" t="str">
        <f t="shared" si="289"/>
        <v xml:space="preserve"> </v>
      </c>
      <c r="CB239" s="363" t="str">
        <f t="shared" si="290"/>
        <v xml:space="preserve"> </v>
      </c>
      <c r="CC239" s="366" t="str">
        <f t="shared" si="291"/>
        <v xml:space="preserve"> </v>
      </c>
      <c r="CD239" s="367" t="str">
        <f t="shared" si="292"/>
        <v xml:space="preserve"> </v>
      </c>
      <c r="CE239" s="367" t="str">
        <f t="shared" si="293"/>
        <v xml:space="preserve"> </v>
      </c>
      <c r="CF239" s="367" t="str">
        <f t="shared" si="294"/>
        <v xml:space="preserve"> </v>
      </c>
      <c r="CG239" s="367" t="str">
        <f t="shared" si="295"/>
        <v xml:space="preserve"> </v>
      </c>
      <c r="CH239" s="367" t="str">
        <f t="shared" si="296"/>
        <v xml:space="preserve"> </v>
      </c>
      <c r="CI239" s="367" t="str">
        <f t="shared" si="297"/>
        <v xml:space="preserve"> </v>
      </c>
      <c r="CJ239" s="367" t="str">
        <f t="shared" si="298"/>
        <v xml:space="preserve"> </v>
      </c>
      <c r="CK239" s="368" t="str">
        <f t="shared" si="299"/>
        <v xml:space="preserve"> </v>
      </c>
      <c r="CL239" s="369" t="str">
        <f t="shared" si="300"/>
        <v xml:space="preserve"> </v>
      </c>
      <c r="CM239" s="370" t="str">
        <f t="shared" si="347"/>
        <v xml:space="preserve"> </v>
      </c>
      <c r="CN239" s="370" t="str">
        <f t="shared" si="348"/>
        <v xml:space="preserve"> </v>
      </c>
      <c r="CO239" s="370" t="str">
        <f t="shared" si="349"/>
        <v xml:space="preserve"> </v>
      </c>
      <c r="CP239" s="370" t="str">
        <f t="shared" si="350"/>
        <v xml:space="preserve"> </v>
      </c>
      <c r="CQ239" s="370" t="str">
        <f t="shared" si="351"/>
        <v xml:space="preserve"> </v>
      </c>
      <c r="CR239" s="370" t="str">
        <f t="shared" si="301"/>
        <v xml:space="preserve"> </v>
      </c>
      <c r="CS239" s="370" t="str">
        <f t="shared" si="302"/>
        <v xml:space="preserve"> </v>
      </c>
      <c r="CT239" s="370" t="str">
        <f t="shared" si="303"/>
        <v xml:space="preserve"> </v>
      </c>
      <c r="CU239" s="370" t="str">
        <f>IF($A239="N/A"," ",IF('Pricing Inputs'!$AR$23=TRUE,Inputs!$S$22,VLOOKUP($A239,CorrelationTable,2,FALSE)))</f>
        <v xml:space="preserve"> </v>
      </c>
      <c r="CV239" s="371" t="str">
        <f>IF($A239="N/A"," ",F239+G239+(D239*('Pricing Inputs'!X274)))</f>
        <v xml:space="preserve"> </v>
      </c>
      <c r="CW239" s="372" t="str">
        <f>IF($A239="N/A"," ",IF(PV=1,0,'Pricing Inputs'!Y274))</f>
        <v xml:space="preserve"> </v>
      </c>
      <c r="CX239" s="373" t="str">
        <f t="shared" si="304"/>
        <v xml:space="preserve"> </v>
      </c>
      <c r="CY239" s="417" t="str">
        <f>IF($A239="N/A"," ",(IF(MONTH(A239)&gt;=4,IF(MONTH(A239)&lt;=10,Inputs!$S$26,Inputs!$S$27),Inputs!$S$27))*$CX239)</f>
        <v xml:space="preserve"> </v>
      </c>
      <c r="CZ239" s="374" t="str">
        <f t="shared" si="352"/>
        <v xml:space="preserve"> </v>
      </c>
      <c r="DA239" s="446" t="str">
        <f t="shared" si="353"/>
        <v xml:space="preserve"> </v>
      </c>
      <c r="DB239" s="375" t="str">
        <f t="shared" si="354"/>
        <v xml:space="preserve"> </v>
      </c>
      <c r="DC239" s="375" t="str">
        <f t="shared" si="355"/>
        <v xml:space="preserve"> </v>
      </c>
      <c r="DD239" s="376" t="str">
        <f t="shared" si="356"/>
        <v xml:space="preserve"> </v>
      </c>
      <c r="DE239" s="377" t="str">
        <f t="shared" si="357"/>
        <v xml:space="preserve"> </v>
      </c>
      <c r="DF239" s="378" t="str">
        <f t="shared" si="358"/>
        <v xml:space="preserve"> </v>
      </c>
      <c r="DG239" s="379" t="str">
        <f t="shared" si="359"/>
        <v xml:space="preserve"> </v>
      </c>
      <c r="DH239" s="380" t="str">
        <f>IF($A239="N/A"," ",IF(Option=1,$D239*Inputs!$S$15*SUM(AS239:BA239),0))</f>
        <v xml:space="preserve"> </v>
      </c>
      <c r="DI239" s="381" t="str">
        <f>IF($A239="N/A"," ",IF(Option=1,$D239*Inputs!$S$16*SUM(AS239:BA239),0))</f>
        <v xml:space="preserve"> </v>
      </c>
      <c r="DJ239" s="463" t="str">
        <f t="shared" si="360"/>
        <v xml:space="preserve"> </v>
      </c>
      <c r="DK239" s="463" t="str">
        <f t="shared" si="361"/>
        <v xml:space="preserve"> </v>
      </c>
      <c r="DL239" s="463" t="str">
        <f t="shared" si="362"/>
        <v xml:space="preserve"> </v>
      </c>
      <c r="DM239" s="463" t="str">
        <f t="shared" si="363"/>
        <v xml:space="preserve"> </v>
      </c>
    </row>
    <row r="240" spans="1:117" x14ac:dyDescent="0.2">
      <c r="A240" s="343" t="str">
        <f>IF(A239="N/A","N/A",IF(EDATE(A239,1)&gt;Inputs!$S$5,"N/A",EDATE(A239,1)))</f>
        <v>N/A</v>
      </c>
      <c r="B240" s="344" t="str">
        <f t="shared" si="305"/>
        <v xml:space="preserve"> </v>
      </c>
      <c r="C240" s="345" t="str">
        <f t="shared" si="306"/>
        <v xml:space="preserve"> </v>
      </c>
      <c r="D240" s="346" t="str">
        <f t="shared" si="307"/>
        <v xml:space="preserve"> </v>
      </c>
      <c r="E240" s="347" t="str">
        <f t="shared" si="308"/>
        <v xml:space="preserve"> </v>
      </c>
      <c r="F240" s="348" t="str">
        <f t="shared" si="309"/>
        <v xml:space="preserve"> </v>
      </c>
      <c r="G240" s="348" t="str">
        <f>IF(A240="N/A"," ",Perstart/VLOOKUP(Dayrun,'Pricing Inputs'!$AQ$4:$AS$14,3)/(CY240/CX240))</f>
        <v xml:space="preserve"> </v>
      </c>
      <c r="H240" s="349" t="str">
        <f t="shared" si="310"/>
        <v xml:space="preserve"> </v>
      </c>
      <c r="I240" s="350" t="str">
        <f t="shared" si="311"/>
        <v xml:space="preserve"> </v>
      </c>
      <c r="J240" s="351" t="str">
        <f t="shared" si="312"/>
        <v xml:space="preserve"> </v>
      </c>
      <c r="K240" s="351" t="str">
        <f t="shared" si="313"/>
        <v xml:space="preserve"> </v>
      </c>
      <c r="L240" s="351" t="str">
        <f t="shared" si="314"/>
        <v xml:space="preserve"> </v>
      </c>
      <c r="M240" s="351" t="str">
        <f t="shared" si="315"/>
        <v xml:space="preserve"> </v>
      </c>
      <c r="N240" s="351" t="str">
        <f t="shared" si="316"/>
        <v xml:space="preserve"> </v>
      </c>
      <c r="O240" s="351" t="str">
        <f t="shared" si="317"/>
        <v xml:space="preserve"> </v>
      </c>
      <c r="P240" s="351" t="str">
        <f t="shared" si="318"/>
        <v xml:space="preserve"> </v>
      </c>
      <c r="Q240" s="352" t="str">
        <f t="shared" si="319"/>
        <v xml:space="preserve"> </v>
      </c>
      <c r="R240" s="353" t="str">
        <f t="shared" si="320"/>
        <v xml:space="preserve"> </v>
      </c>
      <c r="S240" s="347" t="str">
        <f t="shared" si="321"/>
        <v xml:space="preserve"> </v>
      </c>
      <c r="T240" s="347" t="str">
        <f t="shared" si="322"/>
        <v xml:space="preserve"> </v>
      </c>
      <c r="U240" s="347" t="str">
        <f t="shared" si="323"/>
        <v xml:space="preserve"> </v>
      </c>
      <c r="V240" s="347" t="str">
        <f t="shared" si="324"/>
        <v xml:space="preserve"> </v>
      </c>
      <c r="W240" s="347" t="str">
        <f t="shared" si="325"/>
        <v xml:space="preserve"> </v>
      </c>
      <c r="X240" s="347" t="str">
        <f t="shared" si="326"/>
        <v xml:space="preserve"> </v>
      </c>
      <c r="Y240" s="347" t="str">
        <f t="shared" si="327"/>
        <v xml:space="preserve"> </v>
      </c>
      <c r="Z240" s="354" t="str">
        <f t="shared" si="328"/>
        <v xml:space="preserve"> </v>
      </c>
      <c r="AA240" s="350" t="str">
        <f>IF($A240="N/A"," ",IF(Dayrun&gt;=3,(MAX(0,(_xll.xSPRDOPT(I240,($E240-'Pricing Inputs'!$X275*$D240),$CV240,0,($CN240+IF(Smile=TRUE,VLOOKUP(MAX(-5,$H240-I240),Volsmile,2),0)),$CT240,$CU240,($A240-DateToday)+15,ABS(Option-2),0)-R240))),0))</f>
        <v xml:space="preserve"> </v>
      </c>
      <c r="AB240" s="351" t="str">
        <f>IF($A240="N/A"," ",IF(Dayrun&gt;=6,MAX(0,(_xll.xSPRDOPT(J240,($E240-'Pricing Inputs'!$X275*$D240),$CV240,0,($CN240+IF(Smile=TRUE,VLOOKUP(MAX(-5,$H240-J240),Volsmile,2),0)),$CT240,$CU240,($A240-DateToday)+15,ABS(Option-2),0)-S240)),0))</f>
        <v xml:space="preserve"> </v>
      </c>
      <c r="AC240" s="351" t="str">
        <f>IF($A240="N/A"," ",IF(OR(Dayrun&lt;=2,Dayrun&gt;=9),IF(OffPeakEx=TRUE,MAX(0,(_xll.xSPRDOPT(K240,($E240-'Pricing Inputs'!$X275*$D240),$CV240,0,($CQ240+IF(Smile=TRUE,VLOOKUP(MAX(-5,$H240-K240),Volsmile,2),0)),$CT240,$CU240,($A240-DateToday)+15,ABS(Option-2),0)-T240)),0),0))</f>
        <v xml:space="preserve"> </v>
      </c>
      <c r="AD240" s="351" t="str">
        <f>IF($A240="N/A"," ",IF(OR(Dayrun=1,Dayrun=4,Dayrun=5,Dayrun=7,Dayrun=8,Dayrun=10,Dayrun=11),MAX(0,(_xll.xSPRDOPT(L240,($E240-'Pricing Inputs'!$X275*$D240),$CV240,0,($CQ240+IF(Smile=TRUE,VLOOKUP(MAX(-5,$H240-L240),Volsmile,2),0)),$CT240,$CU240,($A240-DateToday)+15,ABS(Option-2),0)-U240)),0))</f>
        <v xml:space="preserve"> </v>
      </c>
      <c r="AE240" s="351" t="str">
        <f>IF($A240="N/A"," ",IF(OR(Dayrun=1,Dayrun=7,Dayrun=8,Dayrun=10,Dayrun=11),MAX(0,(_xll.xSPRDOPT(M240,($E240-'Pricing Inputs'!$X275*$D240),$CV240,0,($CQ240+IF(Smile=TRUE,VLOOKUP(MAX(-5,$H240-M240),Volsmile,2),0)),$CT240,$CU240,($A240-DateToday)+15,ABS(Option-2),0)-V240)),0))</f>
        <v xml:space="preserve"> </v>
      </c>
      <c r="AF240" s="351" t="str">
        <f>IF($A240="N/A"," ",IF(OR(Dayrun&lt;=2,Dayrun&gt;=10),IF(OffPeakEx=TRUE,MAX(0,(_xll.xSPRDOPT(N240,($E240-'Pricing Inputs'!$X275*$D240),$CV240,0,($CQ240+IF(Smile=TRUE,VLOOKUP(MAX(-5,$H240-N240),Volsmile,2),0)),$CT240,$CU240,($A240-DateToday)+15,ABS(Option-2),0)-W240)),0),0))</f>
        <v xml:space="preserve"> </v>
      </c>
      <c r="AG240" s="351" t="str">
        <f>IF($A240="N/A"," ",IF(OR(Dayrun=1,Dayrun=5,Dayrun=8,Dayrun=11),MAX(0,(_xll.xSPRDOPT(O240,($E240-'Pricing Inputs'!$X275*$D240),$CV240,0,($CQ240+IF(Smile=TRUE,VLOOKUP(MAX(-5,$H240-O240),Volsmile,2),0)),$CT240,$CU240,($A240-DateToday)+15,ABS(Option-2),0)-X240)),0))</f>
        <v xml:space="preserve"> </v>
      </c>
      <c r="AH240" s="351" t="str">
        <f>IF($A240="N/A"," ",IF(OR(Dayrun=1,Dayrun=8,Dayrun=11),MAX(0,(_xll.xSPRDOPT(P240,($E240-'Pricing Inputs'!$X275*$D240),$CV240,0,($CQ240+IF(Smile=TRUE,VLOOKUP(MAX(-5,$H240-P240),Volsmile,2),0)),$CT240,$CU240,($A240-DateToday)+15,ABS(Option-2),0)-Y240)),0))</f>
        <v xml:space="preserve"> </v>
      </c>
      <c r="AI240" s="351" t="str">
        <f>IF($A240="N/A"," ",IF(OR(Dayrun&lt;=2,Dayrun&gt;=11),IF(OffPeakEx=TRUE,MAX(0,(_xll.xSPRDOPT(Q240,($E240-'Pricing Inputs'!$X275*$D240),$CV240,0,($CQ240+IF(Smile=TRUE,VLOOKUP(MAX(-5,$H240-Q240),Volsmile,2),0)),$CT240,$CU240,($A240-DateToday)+15,ABS(Option-2),0)-Z240)),0),0))</f>
        <v xml:space="preserve"> </v>
      </c>
      <c r="AJ240" s="355" t="str">
        <f t="shared" si="329"/>
        <v xml:space="preserve"> </v>
      </c>
      <c r="AK240" s="356" t="str">
        <f t="shared" si="330"/>
        <v xml:space="preserve"> </v>
      </c>
      <c r="AL240" s="356" t="str">
        <f t="shared" si="331"/>
        <v xml:space="preserve"> </v>
      </c>
      <c r="AM240" s="356" t="str">
        <f t="shared" si="332"/>
        <v xml:space="preserve"> </v>
      </c>
      <c r="AN240" s="356" t="str">
        <f t="shared" si="333"/>
        <v xml:space="preserve"> </v>
      </c>
      <c r="AO240" s="356" t="str">
        <f t="shared" si="334"/>
        <v xml:space="preserve"> </v>
      </c>
      <c r="AP240" s="356" t="str">
        <f t="shared" si="335"/>
        <v xml:space="preserve"> </v>
      </c>
      <c r="AQ240" s="356" t="str">
        <f t="shared" si="336"/>
        <v xml:space="preserve"> </v>
      </c>
      <c r="AR240" s="357" t="str">
        <f t="shared" si="337"/>
        <v xml:space="preserve"> </v>
      </c>
      <c r="AS240" s="364" t="str">
        <f t="shared" si="338"/>
        <v xml:space="preserve"> </v>
      </c>
      <c r="AT240" s="364" t="str">
        <f t="shared" si="339"/>
        <v xml:space="preserve"> </v>
      </c>
      <c r="AU240" s="364" t="str">
        <f t="shared" si="340"/>
        <v xml:space="preserve"> </v>
      </c>
      <c r="AV240" s="364" t="str">
        <f t="shared" si="341"/>
        <v xml:space="preserve"> </v>
      </c>
      <c r="AW240" s="364" t="str">
        <f t="shared" si="342"/>
        <v xml:space="preserve"> </v>
      </c>
      <c r="AX240" s="364" t="str">
        <f t="shared" si="343"/>
        <v xml:space="preserve"> </v>
      </c>
      <c r="AY240" s="364" t="str">
        <f t="shared" si="344"/>
        <v xml:space="preserve"> </v>
      </c>
      <c r="AZ240" s="364" t="str">
        <f t="shared" si="345"/>
        <v xml:space="preserve"> </v>
      </c>
      <c r="BA240" s="365" t="str">
        <f t="shared" si="346"/>
        <v xml:space="preserve"> </v>
      </c>
      <c r="BB240" s="461" t="str">
        <f>IF($A240="N/A"," ",IF(Dayrun&gt;=3,(MAX(0,(_xll.xSPRDOPT(I240,($E240-'Pricing Inputs'!$X275*$D240),$CV240,0,($CN240+IF(Smile=TRUE,VLOOKUP(MAX(-5,$H240-I240),Volsmile,2),0)),$CT240,$CU240,($A240-DateToday)+15,ABS(Option-2),1)*DE240*8))),0))</f>
        <v xml:space="preserve"> </v>
      </c>
      <c r="BC240" s="460" t="str">
        <f>IF($A240="N/A"," ",IF(Dayrun&gt;=6,MAX(0,(_xll.xSPRDOPT(J240,($E240-'Pricing Inputs'!$X275*$D240),$CV240,0,($CN240+IF(Smile=TRUE,VLOOKUP(MAX(-5,$H240-J240),Volsmile,2),0)),$CT240,$CU240,($A240-DateToday)+15,ABS(Option-2),1)*DE240*8)),0))</f>
        <v xml:space="preserve"> </v>
      </c>
      <c r="BD240" s="460" t="str">
        <f>IF($A240="N/A"," ",IF(OR(Dayrun&lt;=2,Dayrun&gt;=9),IF(OffPeakEx=TRUE,MAX(0,(_xll.xSPRDOPT(K240,($E240-'Pricing Inputs'!$X275*$D240),$CV240,0,($CQ240+IF(Smile=TRUE,VLOOKUP(MAX(-5,$H240-K240),Volsmile,2),0)),$CT240,$CU240,($A240-DateToday)+15,ABS(Option-2),1)*DE240*8)),0),0))</f>
        <v xml:space="preserve"> </v>
      </c>
      <c r="BE240" s="460" t="str">
        <f>IF($A240="N/A"," ",IF(OR(Dayrun=1,Dayrun=4,Dayrun=5,Dayrun=7,Dayrun=8,Dayrun=10,Dayrun=11),MAX(0,(_xll.xSPRDOPT(L240,($E240-'Pricing Inputs'!$X275*$D240),$CV240,0,($CQ240+IF(Smile=TRUE,VLOOKUP(MAX(-5,$H240-L240),Volsmile,2),0)),$CT240,$CU240,($A240-DateToday)+15,ABS(Option-2),1)*DF240*8)),0))</f>
        <v xml:space="preserve"> </v>
      </c>
      <c r="BF240" s="460" t="str">
        <f>IF($A240="N/A"," ",IF(OR(Dayrun=1,Dayrun=7,Dayrun=8,Dayrun=10,Dayrun=11),MAX(0,(_xll.xSPRDOPT(M240,($E240-'Pricing Inputs'!$X275*$D240),$CV240,0,($CQ240+IF(Smile=TRUE,VLOOKUP(MAX(-5,$H240-M240),Volsmile,2),0)),$CT240,$CU240,($A240-DateToday)+15,ABS(Option-2),1)*DF240*8)),0))</f>
        <v xml:space="preserve"> </v>
      </c>
      <c r="BG240" s="460" t="str">
        <f>IF($A240="N/A"," ",IF(OR(Dayrun&lt;=2,Dayrun&gt;=10),IF(OffPeakEx=TRUE,MAX(0,(_xll.xSPRDOPT(N240,($E240-'Pricing Inputs'!$X275*$D240),$CV240,0,($CQ240+IF(Smile=TRUE,VLOOKUP(MAX(-5,$H240-N240),Volsmile,2),0)),$CT240,$CU240,($A240-DateToday)+15,ABS(Option-2),1)*DF240*8)),0),0))</f>
        <v xml:space="preserve"> </v>
      </c>
      <c r="BH240" s="460" t="str">
        <f>IF($A240="N/A"," ",IF(OR(Dayrun=1,Dayrun=5,Dayrun=8,Dayrun=11),MAX(0,(_xll.xSPRDOPT(O240,($E240-'Pricing Inputs'!$X275*$D240),$CV240,0,($CQ240+IF(Smile=TRUE,VLOOKUP(MAX(-5,$H240-O240),Volsmile,2),0)),$CT240,$CU240,($A240-DateToday)+15,ABS(Option-2),1)*DG240*8)),0))</f>
        <v xml:space="preserve"> </v>
      </c>
      <c r="BI240" s="460" t="str">
        <f>IF($A240="N/A"," ",IF(OR(Dayrun=1,Dayrun=8,Dayrun=11),MAX(0,(_xll.xSPRDOPT(P240,($E240-'Pricing Inputs'!$X275*$D240),$CV240,0,($CQ240+IF(Smile=TRUE,VLOOKUP(MAX(-5,$H240-P240),Volsmile,2),0)),$CT240,$CU240,($A240-DateToday)+15,ABS(Option-2),1)*DG240*8)),0))</f>
        <v xml:space="preserve"> </v>
      </c>
      <c r="BJ240" s="462" t="str">
        <f>IF($A240="N/A"," ",IF(OR(Dayrun&lt;=2,Dayrun&gt;=11),IF(OffPeakEx=TRUE,MAX(0,(_xll.xSPRDOPT(Q240,($E240-'Pricing Inputs'!$X275*$D240),$CV240,0,($CQ240+IF(Smile=TRUE,VLOOKUP(MAX(-5,$H240-Q240),Volsmile,2),0)),$CT240,$CU240,($A240-DateToday)+15,ABS(Option-2),1)*DG240*8)),0),0))</f>
        <v xml:space="preserve"> </v>
      </c>
      <c r="BK240" s="358" t="str">
        <f t="shared" si="273"/>
        <v xml:space="preserve"> </v>
      </c>
      <c r="BL240" s="359" t="str">
        <f t="shared" si="274"/>
        <v xml:space="preserve"> </v>
      </c>
      <c r="BM240" s="359" t="str">
        <f t="shared" si="275"/>
        <v xml:space="preserve"> </v>
      </c>
      <c r="BN240" s="359" t="str">
        <f t="shared" si="276"/>
        <v xml:space="preserve"> </v>
      </c>
      <c r="BO240" s="359" t="str">
        <f t="shared" si="277"/>
        <v xml:space="preserve"> </v>
      </c>
      <c r="BP240" s="359" t="str">
        <f t="shared" si="278"/>
        <v xml:space="preserve"> </v>
      </c>
      <c r="BQ240" s="359" t="str">
        <f t="shared" si="279"/>
        <v xml:space="preserve"> </v>
      </c>
      <c r="BR240" s="359" t="str">
        <f t="shared" si="280"/>
        <v xml:space="preserve"> </v>
      </c>
      <c r="BS240" s="360" t="str">
        <f t="shared" si="281"/>
        <v xml:space="preserve"> </v>
      </c>
      <c r="BT240" s="361" t="str">
        <f t="shared" si="282"/>
        <v xml:space="preserve"> </v>
      </c>
      <c r="BU240" s="362" t="str">
        <f t="shared" si="283"/>
        <v xml:space="preserve"> </v>
      </c>
      <c r="BV240" s="362" t="str">
        <f t="shared" si="284"/>
        <v xml:space="preserve"> </v>
      </c>
      <c r="BW240" s="362" t="str">
        <f t="shared" si="285"/>
        <v xml:space="preserve"> </v>
      </c>
      <c r="BX240" s="362" t="str">
        <f t="shared" si="286"/>
        <v xml:space="preserve"> </v>
      </c>
      <c r="BY240" s="362" t="str">
        <f t="shared" si="287"/>
        <v xml:space="preserve"> </v>
      </c>
      <c r="BZ240" s="362" t="str">
        <f t="shared" si="288"/>
        <v xml:space="preserve"> </v>
      </c>
      <c r="CA240" s="362" t="str">
        <f t="shared" si="289"/>
        <v xml:space="preserve"> </v>
      </c>
      <c r="CB240" s="363" t="str">
        <f t="shared" si="290"/>
        <v xml:space="preserve"> </v>
      </c>
      <c r="CC240" s="366" t="str">
        <f t="shared" si="291"/>
        <v xml:space="preserve"> </v>
      </c>
      <c r="CD240" s="367" t="str">
        <f t="shared" si="292"/>
        <v xml:space="preserve"> </v>
      </c>
      <c r="CE240" s="367" t="str">
        <f t="shared" si="293"/>
        <v xml:space="preserve"> </v>
      </c>
      <c r="CF240" s="367" t="str">
        <f t="shared" si="294"/>
        <v xml:space="preserve"> </v>
      </c>
      <c r="CG240" s="367" t="str">
        <f t="shared" si="295"/>
        <v xml:space="preserve"> </v>
      </c>
      <c r="CH240" s="367" t="str">
        <f t="shared" si="296"/>
        <v xml:space="preserve"> </v>
      </c>
      <c r="CI240" s="367" t="str">
        <f t="shared" si="297"/>
        <v xml:space="preserve"> </v>
      </c>
      <c r="CJ240" s="367" t="str">
        <f t="shared" si="298"/>
        <v xml:space="preserve"> </v>
      </c>
      <c r="CK240" s="368" t="str">
        <f t="shared" si="299"/>
        <v xml:space="preserve"> </v>
      </c>
      <c r="CL240" s="369" t="str">
        <f t="shared" si="300"/>
        <v xml:space="preserve"> </v>
      </c>
      <c r="CM240" s="370" t="str">
        <f t="shared" si="347"/>
        <v xml:space="preserve"> </v>
      </c>
      <c r="CN240" s="370" t="str">
        <f t="shared" si="348"/>
        <v xml:space="preserve"> </v>
      </c>
      <c r="CO240" s="370" t="str">
        <f t="shared" si="349"/>
        <v xml:space="preserve"> </v>
      </c>
      <c r="CP240" s="370" t="str">
        <f t="shared" si="350"/>
        <v xml:space="preserve"> </v>
      </c>
      <c r="CQ240" s="370" t="str">
        <f t="shared" si="351"/>
        <v xml:space="preserve"> </v>
      </c>
      <c r="CR240" s="370" t="str">
        <f t="shared" si="301"/>
        <v xml:space="preserve"> </v>
      </c>
      <c r="CS240" s="370" t="str">
        <f t="shared" si="302"/>
        <v xml:space="preserve"> </v>
      </c>
      <c r="CT240" s="370" t="str">
        <f t="shared" si="303"/>
        <v xml:space="preserve"> </v>
      </c>
      <c r="CU240" s="370" t="str">
        <f>IF($A240="N/A"," ",IF('Pricing Inputs'!$AR$23=TRUE,Inputs!$S$22,VLOOKUP($A240,CorrelationTable,2,FALSE)))</f>
        <v xml:space="preserve"> </v>
      </c>
      <c r="CV240" s="371" t="str">
        <f>IF($A240="N/A"," ",F240+G240+(D240*('Pricing Inputs'!X275)))</f>
        <v xml:space="preserve"> </v>
      </c>
      <c r="CW240" s="372" t="str">
        <f>IF($A240="N/A"," ",IF(PV=1,0,'Pricing Inputs'!Y275))</f>
        <v xml:space="preserve"> </v>
      </c>
      <c r="CX240" s="373" t="str">
        <f t="shared" si="304"/>
        <v xml:space="preserve"> </v>
      </c>
      <c r="CY240" s="417" t="str">
        <f>IF($A240="N/A"," ",(IF(MONTH(A240)&gt;=4,IF(MONTH(A240)&lt;=10,Inputs!$S$26,Inputs!$S$27),Inputs!$S$27))*$CX240)</f>
        <v xml:space="preserve"> </v>
      </c>
      <c r="CZ240" s="374" t="str">
        <f t="shared" si="352"/>
        <v xml:space="preserve"> </v>
      </c>
      <c r="DA240" s="446" t="str">
        <f t="shared" si="353"/>
        <v xml:space="preserve"> </v>
      </c>
      <c r="DB240" s="375" t="str">
        <f t="shared" si="354"/>
        <v xml:space="preserve"> </v>
      </c>
      <c r="DC240" s="375" t="str">
        <f t="shared" si="355"/>
        <v xml:space="preserve"> </v>
      </c>
      <c r="DD240" s="376" t="str">
        <f t="shared" si="356"/>
        <v xml:space="preserve"> </v>
      </c>
      <c r="DE240" s="377" t="str">
        <f t="shared" si="357"/>
        <v xml:space="preserve"> </v>
      </c>
      <c r="DF240" s="378" t="str">
        <f t="shared" si="358"/>
        <v xml:space="preserve"> </v>
      </c>
      <c r="DG240" s="379" t="str">
        <f t="shared" si="359"/>
        <v xml:space="preserve"> </v>
      </c>
      <c r="DH240" s="380" t="str">
        <f>IF($A240="N/A"," ",IF(Option=1,$D240*Inputs!$S$15*SUM(AS240:BA240),0))</f>
        <v xml:space="preserve"> </v>
      </c>
      <c r="DI240" s="381" t="str">
        <f>IF($A240="N/A"," ",IF(Option=1,$D240*Inputs!$S$16*SUM(AS240:BA240),0))</f>
        <v xml:space="preserve"> </v>
      </c>
      <c r="DJ240" s="463" t="str">
        <f t="shared" si="360"/>
        <v xml:space="preserve"> </v>
      </c>
      <c r="DK240" s="463" t="str">
        <f t="shared" si="361"/>
        <v xml:space="preserve"> </v>
      </c>
      <c r="DL240" s="463" t="str">
        <f t="shared" si="362"/>
        <v xml:space="preserve"> </v>
      </c>
      <c r="DM240" s="463" t="str">
        <f t="shared" si="363"/>
        <v xml:space="preserve"> </v>
      </c>
    </row>
    <row r="241" spans="1:117" x14ac:dyDescent="0.2">
      <c r="A241" s="343" t="str">
        <f>IF(A240="N/A","N/A",IF(EDATE(A240,1)&gt;Inputs!$S$5,"N/A",EDATE(A240,1)))</f>
        <v>N/A</v>
      </c>
      <c r="B241" s="344" t="str">
        <f t="shared" si="305"/>
        <v xml:space="preserve"> </v>
      </c>
      <c r="C241" s="345" t="str">
        <f t="shared" si="306"/>
        <v xml:space="preserve"> </v>
      </c>
      <c r="D241" s="346" t="str">
        <f t="shared" si="307"/>
        <v xml:space="preserve"> </v>
      </c>
      <c r="E241" s="347" t="str">
        <f t="shared" si="308"/>
        <v xml:space="preserve"> </v>
      </c>
      <c r="F241" s="348" t="str">
        <f t="shared" si="309"/>
        <v xml:space="preserve"> </v>
      </c>
      <c r="G241" s="348" t="str">
        <f>IF(A241="N/A"," ",Perstart/VLOOKUP(Dayrun,'Pricing Inputs'!$AQ$4:$AS$14,3)/(CY241/CX241))</f>
        <v xml:space="preserve"> </v>
      </c>
      <c r="H241" s="349" t="str">
        <f t="shared" si="310"/>
        <v xml:space="preserve"> </v>
      </c>
      <c r="I241" s="350" t="str">
        <f t="shared" si="311"/>
        <v xml:space="preserve"> </v>
      </c>
      <c r="J241" s="351" t="str">
        <f t="shared" si="312"/>
        <v xml:space="preserve"> </v>
      </c>
      <c r="K241" s="351" t="str">
        <f t="shared" si="313"/>
        <v xml:space="preserve"> </v>
      </c>
      <c r="L241" s="351" t="str">
        <f t="shared" si="314"/>
        <v xml:space="preserve"> </v>
      </c>
      <c r="M241" s="351" t="str">
        <f t="shared" si="315"/>
        <v xml:space="preserve"> </v>
      </c>
      <c r="N241" s="351" t="str">
        <f t="shared" si="316"/>
        <v xml:space="preserve"> </v>
      </c>
      <c r="O241" s="351" t="str">
        <f t="shared" si="317"/>
        <v xml:space="preserve"> </v>
      </c>
      <c r="P241" s="351" t="str">
        <f t="shared" si="318"/>
        <v xml:space="preserve"> </v>
      </c>
      <c r="Q241" s="352" t="str">
        <f t="shared" si="319"/>
        <v xml:space="preserve"> </v>
      </c>
      <c r="R241" s="353" t="str">
        <f t="shared" si="320"/>
        <v xml:space="preserve"> </v>
      </c>
      <c r="S241" s="347" t="str">
        <f t="shared" si="321"/>
        <v xml:space="preserve"> </v>
      </c>
      <c r="T241" s="347" t="str">
        <f t="shared" si="322"/>
        <v xml:space="preserve"> </v>
      </c>
      <c r="U241" s="347" t="str">
        <f t="shared" si="323"/>
        <v xml:space="preserve"> </v>
      </c>
      <c r="V241" s="347" t="str">
        <f t="shared" si="324"/>
        <v xml:space="preserve"> </v>
      </c>
      <c r="W241" s="347" t="str">
        <f t="shared" si="325"/>
        <v xml:space="preserve"> </v>
      </c>
      <c r="X241" s="347" t="str">
        <f t="shared" si="326"/>
        <v xml:space="preserve"> </v>
      </c>
      <c r="Y241" s="347" t="str">
        <f t="shared" si="327"/>
        <v xml:space="preserve"> </v>
      </c>
      <c r="Z241" s="354" t="str">
        <f t="shared" si="328"/>
        <v xml:space="preserve"> </v>
      </c>
      <c r="AA241" s="350" t="str">
        <f>IF($A241="N/A"," ",IF(Dayrun&gt;=3,(MAX(0,(_xll.xSPRDOPT(I241,($E241-'Pricing Inputs'!$X276*$D241),$CV241,0,($CN241+IF(Smile=TRUE,VLOOKUP(MAX(-5,$H241-I241),Volsmile,2),0)),$CT241,$CU241,($A241-DateToday)+15,ABS(Option-2),0)-R241))),0))</f>
        <v xml:space="preserve"> </v>
      </c>
      <c r="AB241" s="351" t="str">
        <f>IF($A241="N/A"," ",IF(Dayrun&gt;=6,MAX(0,(_xll.xSPRDOPT(J241,($E241-'Pricing Inputs'!$X276*$D241),$CV241,0,($CN241+IF(Smile=TRUE,VLOOKUP(MAX(-5,$H241-J241),Volsmile,2),0)),$CT241,$CU241,($A241-DateToday)+15,ABS(Option-2),0)-S241)),0))</f>
        <v xml:space="preserve"> </v>
      </c>
      <c r="AC241" s="351" t="str">
        <f>IF($A241="N/A"," ",IF(OR(Dayrun&lt;=2,Dayrun&gt;=9),IF(OffPeakEx=TRUE,MAX(0,(_xll.xSPRDOPT(K241,($E241-'Pricing Inputs'!$X276*$D241),$CV241,0,($CQ241+IF(Smile=TRUE,VLOOKUP(MAX(-5,$H241-K241),Volsmile,2),0)),$CT241,$CU241,($A241-DateToday)+15,ABS(Option-2),0)-T241)),0),0))</f>
        <v xml:space="preserve"> </v>
      </c>
      <c r="AD241" s="351" t="str">
        <f>IF($A241="N/A"," ",IF(OR(Dayrun=1,Dayrun=4,Dayrun=5,Dayrun=7,Dayrun=8,Dayrun=10,Dayrun=11),MAX(0,(_xll.xSPRDOPT(L241,($E241-'Pricing Inputs'!$X276*$D241),$CV241,0,($CQ241+IF(Smile=TRUE,VLOOKUP(MAX(-5,$H241-L241),Volsmile,2),0)),$CT241,$CU241,($A241-DateToday)+15,ABS(Option-2),0)-U241)),0))</f>
        <v xml:space="preserve"> </v>
      </c>
      <c r="AE241" s="351" t="str">
        <f>IF($A241="N/A"," ",IF(OR(Dayrun=1,Dayrun=7,Dayrun=8,Dayrun=10,Dayrun=11),MAX(0,(_xll.xSPRDOPT(M241,($E241-'Pricing Inputs'!$X276*$D241),$CV241,0,($CQ241+IF(Smile=TRUE,VLOOKUP(MAX(-5,$H241-M241),Volsmile,2),0)),$CT241,$CU241,($A241-DateToday)+15,ABS(Option-2),0)-V241)),0))</f>
        <v xml:space="preserve"> </v>
      </c>
      <c r="AF241" s="351" t="str">
        <f>IF($A241="N/A"," ",IF(OR(Dayrun&lt;=2,Dayrun&gt;=10),IF(OffPeakEx=TRUE,MAX(0,(_xll.xSPRDOPT(N241,($E241-'Pricing Inputs'!$X276*$D241),$CV241,0,($CQ241+IF(Smile=TRUE,VLOOKUP(MAX(-5,$H241-N241),Volsmile,2),0)),$CT241,$CU241,($A241-DateToday)+15,ABS(Option-2),0)-W241)),0),0))</f>
        <v xml:space="preserve"> </v>
      </c>
      <c r="AG241" s="351" t="str">
        <f>IF($A241="N/A"," ",IF(OR(Dayrun=1,Dayrun=5,Dayrun=8,Dayrun=11),MAX(0,(_xll.xSPRDOPT(O241,($E241-'Pricing Inputs'!$X276*$D241),$CV241,0,($CQ241+IF(Smile=TRUE,VLOOKUP(MAX(-5,$H241-O241),Volsmile,2),0)),$CT241,$CU241,($A241-DateToday)+15,ABS(Option-2),0)-X241)),0))</f>
        <v xml:space="preserve"> </v>
      </c>
      <c r="AH241" s="351" t="str">
        <f>IF($A241="N/A"," ",IF(OR(Dayrun=1,Dayrun=8,Dayrun=11),MAX(0,(_xll.xSPRDOPT(P241,($E241-'Pricing Inputs'!$X276*$D241),$CV241,0,($CQ241+IF(Smile=TRUE,VLOOKUP(MAX(-5,$H241-P241),Volsmile,2),0)),$CT241,$CU241,($A241-DateToday)+15,ABS(Option-2),0)-Y241)),0))</f>
        <v xml:space="preserve"> </v>
      </c>
      <c r="AI241" s="351" t="str">
        <f>IF($A241="N/A"," ",IF(OR(Dayrun&lt;=2,Dayrun&gt;=11),IF(OffPeakEx=TRUE,MAX(0,(_xll.xSPRDOPT(Q241,($E241-'Pricing Inputs'!$X276*$D241),$CV241,0,($CQ241+IF(Smile=TRUE,VLOOKUP(MAX(-5,$H241-Q241),Volsmile,2),0)),$CT241,$CU241,($A241-DateToday)+15,ABS(Option-2),0)-Z241)),0),0))</f>
        <v xml:space="preserve"> </v>
      </c>
      <c r="AJ241" s="355" t="str">
        <f t="shared" si="329"/>
        <v xml:space="preserve"> </v>
      </c>
      <c r="AK241" s="356" t="str">
        <f t="shared" si="330"/>
        <v xml:space="preserve"> </v>
      </c>
      <c r="AL241" s="356" t="str">
        <f t="shared" si="331"/>
        <v xml:space="preserve"> </v>
      </c>
      <c r="AM241" s="356" t="str">
        <f t="shared" si="332"/>
        <v xml:space="preserve"> </v>
      </c>
      <c r="AN241" s="356" t="str">
        <f t="shared" si="333"/>
        <v xml:space="preserve"> </v>
      </c>
      <c r="AO241" s="356" t="str">
        <f t="shared" si="334"/>
        <v xml:space="preserve"> </v>
      </c>
      <c r="AP241" s="356" t="str">
        <f t="shared" si="335"/>
        <v xml:space="preserve"> </v>
      </c>
      <c r="AQ241" s="356" t="str">
        <f t="shared" si="336"/>
        <v xml:space="preserve"> </v>
      </c>
      <c r="AR241" s="357" t="str">
        <f t="shared" si="337"/>
        <v xml:space="preserve"> </v>
      </c>
      <c r="AS241" s="364" t="str">
        <f t="shared" si="338"/>
        <v xml:space="preserve"> </v>
      </c>
      <c r="AT241" s="364" t="str">
        <f t="shared" si="339"/>
        <v xml:space="preserve"> </v>
      </c>
      <c r="AU241" s="364" t="str">
        <f t="shared" si="340"/>
        <v xml:space="preserve"> </v>
      </c>
      <c r="AV241" s="364" t="str">
        <f t="shared" si="341"/>
        <v xml:space="preserve"> </v>
      </c>
      <c r="AW241" s="364" t="str">
        <f t="shared" si="342"/>
        <v xml:space="preserve"> </v>
      </c>
      <c r="AX241" s="364" t="str">
        <f t="shared" si="343"/>
        <v xml:space="preserve"> </v>
      </c>
      <c r="AY241" s="364" t="str">
        <f t="shared" si="344"/>
        <v xml:space="preserve"> </v>
      </c>
      <c r="AZ241" s="364" t="str">
        <f t="shared" si="345"/>
        <v xml:space="preserve"> </v>
      </c>
      <c r="BA241" s="365" t="str">
        <f t="shared" si="346"/>
        <v xml:space="preserve"> </v>
      </c>
      <c r="BB241" s="461" t="str">
        <f>IF($A241="N/A"," ",IF(Dayrun&gt;=3,(MAX(0,(_xll.xSPRDOPT(I241,($E241-'Pricing Inputs'!$X276*$D241),$CV241,0,($CN241+IF(Smile=TRUE,VLOOKUP(MAX(-5,$H241-I241),Volsmile,2),0)),$CT241,$CU241,($A241-DateToday)+15,ABS(Option-2),1)*DE241*8))),0))</f>
        <v xml:space="preserve"> </v>
      </c>
      <c r="BC241" s="460" t="str">
        <f>IF($A241="N/A"," ",IF(Dayrun&gt;=6,MAX(0,(_xll.xSPRDOPT(J241,($E241-'Pricing Inputs'!$X276*$D241),$CV241,0,($CN241+IF(Smile=TRUE,VLOOKUP(MAX(-5,$H241-J241),Volsmile,2),0)),$CT241,$CU241,($A241-DateToday)+15,ABS(Option-2),1)*DE241*8)),0))</f>
        <v xml:space="preserve"> </v>
      </c>
      <c r="BD241" s="460" t="str">
        <f>IF($A241="N/A"," ",IF(OR(Dayrun&lt;=2,Dayrun&gt;=9),IF(OffPeakEx=TRUE,MAX(0,(_xll.xSPRDOPT(K241,($E241-'Pricing Inputs'!$X276*$D241),$CV241,0,($CQ241+IF(Smile=TRUE,VLOOKUP(MAX(-5,$H241-K241),Volsmile,2),0)),$CT241,$CU241,($A241-DateToday)+15,ABS(Option-2),1)*DE241*8)),0),0))</f>
        <v xml:space="preserve"> </v>
      </c>
      <c r="BE241" s="460" t="str">
        <f>IF($A241="N/A"," ",IF(OR(Dayrun=1,Dayrun=4,Dayrun=5,Dayrun=7,Dayrun=8,Dayrun=10,Dayrun=11),MAX(0,(_xll.xSPRDOPT(L241,($E241-'Pricing Inputs'!$X276*$D241),$CV241,0,($CQ241+IF(Smile=TRUE,VLOOKUP(MAX(-5,$H241-L241),Volsmile,2),0)),$CT241,$CU241,($A241-DateToday)+15,ABS(Option-2),1)*DF241*8)),0))</f>
        <v xml:space="preserve"> </v>
      </c>
      <c r="BF241" s="460" t="str">
        <f>IF($A241="N/A"," ",IF(OR(Dayrun=1,Dayrun=7,Dayrun=8,Dayrun=10,Dayrun=11),MAX(0,(_xll.xSPRDOPT(M241,($E241-'Pricing Inputs'!$X276*$D241),$CV241,0,($CQ241+IF(Smile=TRUE,VLOOKUP(MAX(-5,$H241-M241),Volsmile,2),0)),$CT241,$CU241,($A241-DateToday)+15,ABS(Option-2),1)*DF241*8)),0))</f>
        <v xml:space="preserve"> </v>
      </c>
      <c r="BG241" s="460" t="str">
        <f>IF($A241="N/A"," ",IF(OR(Dayrun&lt;=2,Dayrun&gt;=10),IF(OffPeakEx=TRUE,MAX(0,(_xll.xSPRDOPT(N241,($E241-'Pricing Inputs'!$X276*$D241),$CV241,0,($CQ241+IF(Smile=TRUE,VLOOKUP(MAX(-5,$H241-N241),Volsmile,2),0)),$CT241,$CU241,($A241-DateToday)+15,ABS(Option-2),1)*DF241*8)),0),0))</f>
        <v xml:space="preserve"> </v>
      </c>
      <c r="BH241" s="460" t="str">
        <f>IF($A241="N/A"," ",IF(OR(Dayrun=1,Dayrun=5,Dayrun=8,Dayrun=11),MAX(0,(_xll.xSPRDOPT(O241,($E241-'Pricing Inputs'!$X276*$D241),$CV241,0,($CQ241+IF(Smile=TRUE,VLOOKUP(MAX(-5,$H241-O241),Volsmile,2),0)),$CT241,$CU241,($A241-DateToday)+15,ABS(Option-2),1)*DG241*8)),0))</f>
        <v xml:space="preserve"> </v>
      </c>
      <c r="BI241" s="460" t="str">
        <f>IF($A241="N/A"," ",IF(OR(Dayrun=1,Dayrun=8,Dayrun=11),MAX(0,(_xll.xSPRDOPT(P241,($E241-'Pricing Inputs'!$X276*$D241),$CV241,0,($CQ241+IF(Smile=TRUE,VLOOKUP(MAX(-5,$H241-P241),Volsmile,2),0)),$CT241,$CU241,($A241-DateToday)+15,ABS(Option-2),1)*DG241*8)),0))</f>
        <v xml:space="preserve"> </v>
      </c>
      <c r="BJ241" s="462" t="str">
        <f>IF($A241="N/A"," ",IF(OR(Dayrun&lt;=2,Dayrun&gt;=11),IF(OffPeakEx=TRUE,MAX(0,(_xll.xSPRDOPT(Q241,($E241-'Pricing Inputs'!$X276*$D241),$CV241,0,($CQ241+IF(Smile=TRUE,VLOOKUP(MAX(-5,$H241-Q241),Volsmile,2),0)),$CT241,$CU241,($A241-DateToday)+15,ABS(Option-2),1)*DG241*8)),0),0))</f>
        <v xml:space="preserve"> </v>
      </c>
      <c r="BK241" s="358" t="str">
        <f t="shared" si="273"/>
        <v xml:space="preserve"> </v>
      </c>
      <c r="BL241" s="359" t="str">
        <f t="shared" si="274"/>
        <v xml:space="preserve"> </v>
      </c>
      <c r="BM241" s="359" t="str">
        <f t="shared" si="275"/>
        <v xml:space="preserve"> </v>
      </c>
      <c r="BN241" s="359" t="str">
        <f t="shared" si="276"/>
        <v xml:space="preserve"> </v>
      </c>
      <c r="BO241" s="359" t="str">
        <f t="shared" si="277"/>
        <v xml:space="preserve"> </v>
      </c>
      <c r="BP241" s="359" t="str">
        <f t="shared" si="278"/>
        <v xml:space="preserve"> </v>
      </c>
      <c r="BQ241" s="359" t="str">
        <f t="shared" si="279"/>
        <v xml:space="preserve"> </v>
      </c>
      <c r="BR241" s="359" t="str">
        <f t="shared" si="280"/>
        <v xml:space="preserve"> </v>
      </c>
      <c r="BS241" s="360" t="str">
        <f t="shared" si="281"/>
        <v xml:space="preserve"> </v>
      </c>
      <c r="BT241" s="361" t="str">
        <f t="shared" si="282"/>
        <v xml:space="preserve"> </v>
      </c>
      <c r="BU241" s="362" t="str">
        <f t="shared" si="283"/>
        <v xml:space="preserve"> </v>
      </c>
      <c r="BV241" s="362" t="str">
        <f t="shared" si="284"/>
        <v xml:space="preserve"> </v>
      </c>
      <c r="BW241" s="362" t="str">
        <f t="shared" si="285"/>
        <v xml:space="preserve"> </v>
      </c>
      <c r="BX241" s="362" t="str">
        <f t="shared" si="286"/>
        <v xml:space="preserve"> </v>
      </c>
      <c r="BY241" s="362" t="str">
        <f t="shared" si="287"/>
        <v xml:space="preserve"> </v>
      </c>
      <c r="BZ241" s="362" t="str">
        <f t="shared" si="288"/>
        <v xml:space="preserve"> </v>
      </c>
      <c r="CA241" s="362" t="str">
        <f t="shared" si="289"/>
        <v xml:space="preserve"> </v>
      </c>
      <c r="CB241" s="363" t="str">
        <f t="shared" si="290"/>
        <v xml:space="preserve"> </v>
      </c>
      <c r="CC241" s="366" t="str">
        <f t="shared" si="291"/>
        <v xml:space="preserve"> </v>
      </c>
      <c r="CD241" s="367" t="str">
        <f t="shared" si="292"/>
        <v xml:space="preserve"> </v>
      </c>
      <c r="CE241" s="367" t="str">
        <f t="shared" si="293"/>
        <v xml:space="preserve"> </v>
      </c>
      <c r="CF241" s="367" t="str">
        <f t="shared" si="294"/>
        <v xml:space="preserve"> </v>
      </c>
      <c r="CG241" s="367" t="str">
        <f t="shared" si="295"/>
        <v xml:space="preserve"> </v>
      </c>
      <c r="CH241" s="367" t="str">
        <f t="shared" si="296"/>
        <v xml:space="preserve"> </v>
      </c>
      <c r="CI241" s="367" t="str">
        <f t="shared" si="297"/>
        <v xml:space="preserve"> </v>
      </c>
      <c r="CJ241" s="367" t="str">
        <f t="shared" si="298"/>
        <v xml:space="preserve"> </v>
      </c>
      <c r="CK241" s="368" t="str">
        <f t="shared" si="299"/>
        <v xml:space="preserve"> </v>
      </c>
      <c r="CL241" s="369" t="str">
        <f t="shared" si="300"/>
        <v xml:space="preserve"> </v>
      </c>
      <c r="CM241" s="370" t="str">
        <f t="shared" si="347"/>
        <v xml:space="preserve"> </v>
      </c>
      <c r="CN241" s="370" t="str">
        <f t="shared" si="348"/>
        <v xml:space="preserve"> </v>
      </c>
      <c r="CO241" s="370" t="str">
        <f t="shared" si="349"/>
        <v xml:space="preserve"> </v>
      </c>
      <c r="CP241" s="370" t="str">
        <f t="shared" si="350"/>
        <v xml:space="preserve"> </v>
      </c>
      <c r="CQ241" s="370" t="str">
        <f t="shared" si="351"/>
        <v xml:space="preserve"> </v>
      </c>
      <c r="CR241" s="370" t="str">
        <f t="shared" si="301"/>
        <v xml:space="preserve"> </v>
      </c>
      <c r="CS241" s="370" t="str">
        <f t="shared" si="302"/>
        <v xml:space="preserve"> </v>
      </c>
      <c r="CT241" s="370" t="str">
        <f t="shared" si="303"/>
        <v xml:space="preserve"> </v>
      </c>
      <c r="CU241" s="370" t="str">
        <f>IF($A241="N/A"," ",IF('Pricing Inputs'!$AR$23=TRUE,Inputs!$S$22,VLOOKUP($A241,CorrelationTable,2,FALSE)))</f>
        <v xml:space="preserve"> </v>
      </c>
      <c r="CV241" s="371" t="str">
        <f>IF($A241="N/A"," ",F241+G241+(D241*('Pricing Inputs'!X276)))</f>
        <v xml:space="preserve"> </v>
      </c>
      <c r="CW241" s="372" t="str">
        <f>IF($A241="N/A"," ",IF(PV=1,0,'Pricing Inputs'!Y276))</f>
        <v xml:space="preserve"> </v>
      </c>
      <c r="CX241" s="373" t="str">
        <f t="shared" si="304"/>
        <v xml:space="preserve"> </v>
      </c>
      <c r="CY241" s="417" t="str">
        <f>IF($A241="N/A"," ",(IF(MONTH(A241)&gt;=4,IF(MONTH(A241)&lt;=10,Inputs!$S$26,Inputs!$S$27),Inputs!$S$27))*$CX241)</f>
        <v xml:space="preserve"> </v>
      </c>
      <c r="CZ241" s="374" t="str">
        <f t="shared" si="352"/>
        <v xml:space="preserve"> </v>
      </c>
      <c r="DA241" s="446" t="str">
        <f t="shared" si="353"/>
        <v xml:space="preserve"> </v>
      </c>
      <c r="DB241" s="375" t="str">
        <f t="shared" si="354"/>
        <v xml:space="preserve"> </v>
      </c>
      <c r="DC241" s="375" t="str">
        <f t="shared" si="355"/>
        <v xml:space="preserve"> </v>
      </c>
      <c r="DD241" s="376" t="str">
        <f t="shared" si="356"/>
        <v xml:space="preserve"> </v>
      </c>
      <c r="DE241" s="377" t="str">
        <f t="shared" si="357"/>
        <v xml:space="preserve"> </v>
      </c>
      <c r="DF241" s="378" t="str">
        <f t="shared" si="358"/>
        <v xml:space="preserve"> </v>
      </c>
      <c r="DG241" s="379" t="str">
        <f t="shared" si="359"/>
        <v xml:space="preserve"> </v>
      </c>
      <c r="DH241" s="380" t="str">
        <f>IF($A241="N/A"," ",IF(Option=1,$D241*Inputs!$S$15*SUM(AS241:BA241),0))</f>
        <v xml:space="preserve"> </v>
      </c>
      <c r="DI241" s="381" t="str">
        <f>IF($A241="N/A"," ",IF(Option=1,$D241*Inputs!$S$16*SUM(AS241:BA241),0))</f>
        <v xml:space="preserve"> </v>
      </c>
      <c r="DJ241" s="463" t="str">
        <f t="shared" si="360"/>
        <v xml:space="preserve"> </v>
      </c>
      <c r="DK241" s="463" t="str">
        <f t="shared" si="361"/>
        <v xml:space="preserve"> </v>
      </c>
      <c r="DL241" s="463" t="str">
        <f t="shared" si="362"/>
        <v xml:space="preserve"> </v>
      </c>
      <c r="DM241" s="463" t="str">
        <f t="shared" si="363"/>
        <v xml:space="preserve"> </v>
      </c>
    </row>
    <row r="242" spans="1:117" x14ac:dyDescent="0.2">
      <c r="A242" s="343" t="str">
        <f>IF(A241="N/A","N/A",IF(EDATE(A241,1)&gt;Inputs!$S$5,"N/A",EDATE(A241,1)))</f>
        <v>N/A</v>
      </c>
      <c r="B242" s="344" t="str">
        <f t="shared" si="305"/>
        <v xml:space="preserve"> </v>
      </c>
      <c r="C242" s="345" t="str">
        <f t="shared" si="306"/>
        <v xml:space="preserve"> </v>
      </c>
      <c r="D242" s="346" t="str">
        <f t="shared" si="307"/>
        <v xml:space="preserve"> </v>
      </c>
      <c r="E242" s="347" t="str">
        <f t="shared" si="308"/>
        <v xml:space="preserve"> </v>
      </c>
      <c r="F242" s="348" t="str">
        <f t="shared" si="309"/>
        <v xml:space="preserve"> </v>
      </c>
      <c r="G242" s="348" t="str">
        <f>IF(A242="N/A"," ",Perstart/VLOOKUP(Dayrun,'Pricing Inputs'!$AQ$4:$AS$14,3)/(CY242/CX242))</f>
        <v xml:space="preserve"> </v>
      </c>
      <c r="H242" s="349" t="str">
        <f t="shared" si="310"/>
        <v xml:space="preserve"> </v>
      </c>
      <c r="I242" s="350" t="str">
        <f t="shared" si="311"/>
        <v xml:space="preserve"> </v>
      </c>
      <c r="J242" s="351" t="str">
        <f t="shared" si="312"/>
        <v xml:space="preserve"> </v>
      </c>
      <c r="K242" s="351" t="str">
        <f t="shared" si="313"/>
        <v xml:space="preserve"> </v>
      </c>
      <c r="L242" s="351" t="str">
        <f t="shared" si="314"/>
        <v xml:space="preserve"> </v>
      </c>
      <c r="M242" s="351" t="str">
        <f t="shared" si="315"/>
        <v xml:space="preserve"> </v>
      </c>
      <c r="N242" s="351" t="str">
        <f t="shared" si="316"/>
        <v xml:space="preserve"> </v>
      </c>
      <c r="O242" s="351" t="str">
        <f t="shared" si="317"/>
        <v xml:space="preserve"> </v>
      </c>
      <c r="P242" s="351" t="str">
        <f t="shared" si="318"/>
        <v xml:space="preserve"> </v>
      </c>
      <c r="Q242" s="352" t="str">
        <f t="shared" si="319"/>
        <v xml:space="preserve"> </v>
      </c>
      <c r="R242" s="353" t="str">
        <f t="shared" si="320"/>
        <v xml:space="preserve"> </v>
      </c>
      <c r="S242" s="347" t="str">
        <f t="shared" si="321"/>
        <v xml:space="preserve"> </v>
      </c>
      <c r="T242" s="347" t="str">
        <f t="shared" si="322"/>
        <v xml:space="preserve"> </v>
      </c>
      <c r="U242" s="347" t="str">
        <f t="shared" si="323"/>
        <v xml:space="preserve"> </v>
      </c>
      <c r="V242" s="347" t="str">
        <f t="shared" si="324"/>
        <v xml:space="preserve"> </v>
      </c>
      <c r="W242" s="347" t="str">
        <f t="shared" si="325"/>
        <v xml:space="preserve"> </v>
      </c>
      <c r="X242" s="347" t="str">
        <f t="shared" si="326"/>
        <v xml:space="preserve"> </v>
      </c>
      <c r="Y242" s="347" t="str">
        <f t="shared" si="327"/>
        <v xml:space="preserve"> </v>
      </c>
      <c r="Z242" s="354" t="str">
        <f t="shared" si="328"/>
        <v xml:space="preserve"> </v>
      </c>
      <c r="AA242" s="350" t="str">
        <f>IF($A242="N/A"," ",IF(Dayrun&gt;=3,(MAX(0,(_xll.xSPRDOPT(I242,($E242-'Pricing Inputs'!$X277*$D242),$CV242,0,($CN242+IF(Smile=TRUE,VLOOKUP(MAX(-5,$H242-I242),Volsmile,2),0)),$CT242,$CU242,($A242-DateToday)+15,ABS(Option-2),0)-R242))),0))</f>
        <v xml:space="preserve"> </v>
      </c>
      <c r="AB242" s="351" t="str">
        <f>IF($A242="N/A"," ",IF(Dayrun&gt;=6,MAX(0,(_xll.xSPRDOPT(J242,($E242-'Pricing Inputs'!$X277*$D242),$CV242,0,($CN242+IF(Smile=TRUE,VLOOKUP(MAX(-5,$H242-J242),Volsmile,2),0)),$CT242,$CU242,($A242-DateToday)+15,ABS(Option-2),0)-S242)),0))</f>
        <v xml:space="preserve"> </v>
      </c>
      <c r="AC242" s="351" t="str">
        <f>IF($A242="N/A"," ",IF(OR(Dayrun&lt;=2,Dayrun&gt;=9),IF(OffPeakEx=TRUE,MAX(0,(_xll.xSPRDOPT(K242,($E242-'Pricing Inputs'!$X277*$D242),$CV242,0,($CQ242+IF(Smile=TRUE,VLOOKUP(MAX(-5,$H242-K242),Volsmile,2),0)),$CT242,$CU242,($A242-DateToday)+15,ABS(Option-2),0)-T242)),0),0))</f>
        <v xml:space="preserve"> </v>
      </c>
      <c r="AD242" s="351" t="str">
        <f>IF($A242="N/A"," ",IF(OR(Dayrun=1,Dayrun=4,Dayrun=5,Dayrun=7,Dayrun=8,Dayrun=10,Dayrun=11),MAX(0,(_xll.xSPRDOPT(L242,($E242-'Pricing Inputs'!$X277*$D242),$CV242,0,($CQ242+IF(Smile=TRUE,VLOOKUP(MAX(-5,$H242-L242),Volsmile,2),0)),$CT242,$CU242,($A242-DateToday)+15,ABS(Option-2),0)-U242)),0))</f>
        <v xml:space="preserve"> </v>
      </c>
      <c r="AE242" s="351" t="str">
        <f>IF($A242="N/A"," ",IF(OR(Dayrun=1,Dayrun=7,Dayrun=8,Dayrun=10,Dayrun=11),MAX(0,(_xll.xSPRDOPT(M242,($E242-'Pricing Inputs'!$X277*$D242),$CV242,0,($CQ242+IF(Smile=TRUE,VLOOKUP(MAX(-5,$H242-M242),Volsmile,2),0)),$CT242,$CU242,($A242-DateToday)+15,ABS(Option-2),0)-V242)),0))</f>
        <v xml:space="preserve"> </v>
      </c>
      <c r="AF242" s="351" t="str">
        <f>IF($A242="N/A"," ",IF(OR(Dayrun&lt;=2,Dayrun&gt;=10),IF(OffPeakEx=TRUE,MAX(0,(_xll.xSPRDOPT(N242,($E242-'Pricing Inputs'!$X277*$D242),$CV242,0,($CQ242+IF(Smile=TRUE,VLOOKUP(MAX(-5,$H242-N242),Volsmile,2),0)),$CT242,$CU242,($A242-DateToday)+15,ABS(Option-2),0)-W242)),0),0))</f>
        <v xml:space="preserve"> </v>
      </c>
      <c r="AG242" s="351" t="str">
        <f>IF($A242="N/A"," ",IF(OR(Dayrun=1,Dayrun=5,Dayrun=8,Dayrun=11),MAX(0,(_xll.xSPRDOPT(O242,($E242-'Pricing Inputs'!$X277*$D242),$CV242,0,($CQ242+IF(Smile=TRUE,VLOOKUP(MAX(-5,$H242-O242),Volsmile,2),0)),$CT242,$CU242,($A242-DateToday)+15,ABS(Option-2),0)-X242)),0))</f>
        <v xml:space="preserve"> </v>
      </c>
      <c r="AH242" s="351" t="str">
        <f>IF($A242="N/A"," ",IF(OR(Dayrun=1,Dayrun=8,Dayrun=11),MAX(0,(_xll.xSPRDOPT(P242,($E242-'Pricing Inputs'!$X277*$D242),$CV242,0,($CQ242+IF(Smile=TRUE,VLOOKUP(MAX(-5,$H242-P242),Volsmile,2),0)),$CT242,$CU242,($A242-DateToday)+15,ABS(Option-2),0)-Y242)),0))</f>
        <v xml:space="preserve"> </v>
      </c>
      <c r="AI242" s="351" t="str">
        <f>IF($A242="N/A"," ",IF(OR(Dayrun&lt;=2,Dayrun&gt;=11),IF(OffPeakEx=TRUE,MAX(0,(_xll.xSPRDOPT(Q242,($E242-'Pricing Inputs'!$X277*$D242),$CV242,0,($CQ242+IF(Smile=TRUE,VLOOKUP(MAX(-5,$H242-Q242),Volsmile,2),0)),$CT242,$CU242,($A242-DateToday)+15,ABS(Option-2),0)-Z242)),0),0))</f>
        <v xml:space="preserve"> </v>
      </c>
      <c r="AJ242" s="355" t="str">
        <f t="shared" si="329"/>
        <v xml:space="preserve"> </v>
      </c>
      <c r="AK242" s="356" t="str">
        <f t="shared" si="330"/>
        <v xml:space="preserve"> </v>
      </c>
      <c r="AL242" s="356" t="str">
        <f t="shared" si="331"/>
        <v xml:space="preserve"> </v>
      </c>
      <c r="AM242" s="356" t="str">
        <f t="shared" si="332"/>
        <v xml:space="preserve"> </v>
      </c>
      <c r="AN242" s="356" t="str">
        <f t="shared" si="333"/>
        <v xml:space="preserve"> </v>
      </c>
      <c r="AO242" s="356" t="str">
        <f t="shared" si="334"/>
        <v xml:space="preserve"> </v>
      </c>
      <c r="AP242" s="356" t="str">
        <f t="shared" si="335"/>
        <v xml:space="preserve"> </v>
      </c>
      <c r="AQ242" s="356" t="str">
        <f t="shared" si="336"/>
        <v xml:space="preserve"> </v>
      </c>
      <c r="AR242" s="357" t="str">
        <f t="shared" si="337"/>
        <v xml:space="preserve"> </v>
      </c>
      <c r="AS242" s="364" t="str">
        <f t="shared" si="338"/>
        <v xml:space="preserve"> </v>
      </c>
      <c r="AT242" s="364" t="str">
        <f t="shared" si="339"/>
        <v xml:space="preserve"> </v>
      </c>
      <c r="AU242" s="364" t="str">
        <f t="shared" si="340"/>
        <v xml:space="preserve"> </v>
      </c>
      <c r="AV242" s="364" t="str">
        <f t="shared" si="341"/>
        <v xml:space="preserve"> </v>
      </c>
      <c r="AW242" s="364" t="str">
        <f t="shared" si="342"/>
        <v xml:space="preserve"> </v>
      </c>
      <c r="AX242" s="364" t="str">
        <f t="shared" si="343"/>
        <v xml:space="preserve"> </v>
      </c>
      <c r="AY242" s="364" t="str">
        <f t="shared" si="344"/>
        <v xml:space="preserve"> </v>
      </c>
      <c r="AZ242" s="364" t="str">
        <f t="shared" si="345"/>
        <v xml:space="preserve"> </v>
      </c>
      <c r="BA242" s="365" t="str">
        <f t="shared" si="346"/>
        <v xml:space="preserve"> </v>
      </c>
      <c r="BB242" s="461" t="str">
        <f>IF($A242="N/A"," ",IF(Dayrun&gt;=3,(MAX(0,(_xll.xSPRDOPT(I242,($E242-'Pricing Inputs'!$X277*$D242),$CV242,0,($CN242+IF(Smile=TRUE,VLOOKUP(MAX(-5,$H242-I242),Volsmile,2),0)),$CT242,$CU242,($A242-DateToday)+15,ABS(Option-2),1)*DE242*8))),0))</f>
        <v xml:space="preserve"> </v>
      </c>
      <c r="BC242" s="460" t="str">
        <f>IF($A242="N/A"," ",IF(Dayrun&gt;=6,MAX(0,(_xll.xSPRDOPT(J242,($E242-'Pricing Inputs'!$X277*$D242),$CV242,0,($CN242+IF(Smile=TRUE,VLOOKUP(MAX(-5,$H242-J242),Volsmile,2),0)),$CT242,$CU242,($A242-DateToday)+15,ABS(Option-2),1)*DE242*8)),0))</f>
        <v xml:space="preserve"> </v>
      </c>
      <c r="BD242" s="460" t="str">
        <f>IF($A242="N/A"," ",IF(OR(Dayrun&lt;=2,Dayrun&gt;=9),IF(OffPeakEx=TRUE,MAX(0,(_xll.xSPRDOPT(K242,($E242-'Pricing Inputs'!$X277*$D242),$CV242,0,($CQ242+IF(Smile=TRUE,VLOOKUP(MAX(-5,$H242-K242),Volsmile,2),0)),$CT242,$CU242,($A242-DateToday)+15,ABS(Option-2),1)*DE242*8)),0),0))</f>
        <v xml:space="preserve"> </v>
      </c>
      <c r="BE242" s="460" t="str">
        <f>IF($A242="N/A"," ",IF(OR(Dayrun=1,Dayrun=4,Dayrun=5,Dayrun=7,Dayrun=8,Dayrun=10,Dayrun=11),MAX(0,(_xll.xSPRDOPT(L242,($E242-'Pricing Inputs'!$X277*$D242),$CV242,0,($CQ242+IF(Smile=TRUE,VLOOKUP(MAX(-5,$H242-L242),Volsmile,2),0)),$CT242,$CU242,($A242-DateToday)+15,ABS(Option-2),1)*DF242*8)),0))</f>
        <v xml:space="preserve"> </v>
      </c>
      <c r="BF242" s="460" t="str">
        <f>IF($A242="N/A"," ",IF(OR(Dayrun=1,Dayrun=7,Dayrun=8,Dayrun=10,Dayrun=11),MAX(0,(_xll.xSPRDOPT(M242,($E242-'Pricing Inputs'!$X277*$D242),$CV242,0,($CQ242+IF(Smile=TRUE,VLOOKUP(MAX(-5,$H242-M242),Volsmile,2),0)),$CT242,$CU242,($A242-DateToday)+15,ABS(Option-2),1)*DF242*8)),0))</f>
        <v xml:space="preserve"> </v>
      </c>
      <c r="BG242" s="460" t="str">
        <f>IF($A242="N/A"," ",IF(OR(Dayrun&lt;=2,Dayrun&gt;=10),IF(OffPeakEx=TRUE,MAX(0,(_xll.xSPRDOPT(N242,($E242-'Pricing Inputs'!$X277*$D242),$CV242,0,($CQ242+IF(Smile=TRUE,VLOOKUP(MAX(-5,$H242-N242),Volsmile,2),0)),$CT242,$CU242,($A242-DateToday)+15,ABS(Option-2),1)*DF242*8)),0),0))</f>
        <v xml:space="preserve"> </v>
      </c>
      <c r="BH242" s="460" t="str">
        <f>IF($A242="N/A"," ",IF(OR(Dayrun=1,Dayrun=5,Dayrun=8,Dayrun=11),MAX(0,(_xll.xSPRDOPT(O242,($E242-'Pricing Inputs'!$X277*$D242),$CV242,0,($CQ242+IF(Smile=TRUE,VLOOKUP(MAX(-5,$H242-O242),Volsmile,2),0)),$CT242,$CU242,($A242-DateToday)+15,ABS(Option-2),1)*DG242*8)),0))</f>
        <v xml:space="preserve"> </v>
      </c>
      <c r="BI242" s="460" t="str">
        <f>IF($A242="N/A"," ",IF(OR(Dayrun=1,Dayrun=8,Dayrun=11),MAX(0,(_xll.xSPRDOPT(P242,($E242-'Pricing Inputs'!$X277*$D242),$CV242,0,($CQ242+IF(Smile=TRUE,VLOOKUP(MAX(-5,$H242-P242),Volsmile,2),0)),$CT242,$CU242,($A242-DateToday)+15,ABS(Option-2),1)*DG242*8)),0))</f>
        <v xml:space="preserve"> </v>
      </c>
      <c r="BJ242" s="462" t="str">
        <f>IF($A242="N/A"," ",IF(OR(Dayrun&lt;=2,Dayrun&gt;=11),IF(OffPeakEx=TRUE,MAX(0,(_xll.xSPRDOPT(Q242,($E242-'Pricing Inputs'!$X277*$D242),$CV242,0,($CQ242+IF(Smile=TRUE,VLOOKUP(MAX(-5,$H242-Q242),Volsmile,2),0)),$CT242,$CU242,($A242-DateToday)+15,ABS(Option-2),1)*DG242*8)),0),0))</f>
        <v xml:space="preserve"> </v>
      </c>
      <c r="BK242" s="358" t="str">
        <f t="shared" si="273"/>
        <v xml:space="preserve"> </v>
      </c>
      <c r="BL242" s="359" t="str">
        <f t="shared" si="274"/>
        <v xml:space="preserve"> </v>
      </c>
      <c r="BM242" s="359" t="str">
        <f t="shared" si="275"/>
        <v xml:space="preserve"> </v>
      </c>
      <c r="BN242" s="359" t="str">
        <f t="shared" si="276"/>
        <v xml:space="preserve"> </v>
      </c>
      <c r="BO242" s="359" t="str">
        <f t="shared" si="277"/>
        <v xml:space="preserve"> </v>
      </c>
      <c r="BP242" s="359" t="str">
        <f t="shared" si="278"/>
        <v xml:space="preserve"> </v>
      </c>
      <c r="BQ242" s="359" t="str">
        <f t="shared" si="279"/>
        <v xml:space="preserve"> </v>
      </c>
      <c r="BR242" s="359" t="str">
        <f t="shared" si="280"/>
        <v xml:space="preserve"> </v>
      </c>
      <c r="BS242" s="360" t="str">
        <f t="shared" si="281"/>
        <v xml:space="preserve"> </v>
      </c>
      <c r="BT242" s="361" t="str">
        <f t="shared" si="282"/>
        <v xml:space="preserve"> </v>
      </c>
      <c r="BU242" s="362" t="str">
        <f t="shared" si="283"/>
        <v xml:space="preserve"> </v>
      </c>
      <c r="BV242" s="362" t="str">
        <f t="shared" si="284"/>
        <v xml:space="preserve"> </v>
      </c>
      <c r="BW242" s="362" t="str">
        <f t="shared" si="285"/>
        <v xml:space="preserve"> </v>
      </c>
      <c r="BX242" s="362" t="str">
        <f t="shared" si="286"/>
        <v xml:space="preserve"> </v>
      </c>
      <c r="BY242" s="362" t="str">
        <f t="shared" si="287"/>
        <v xml:space="preserve"> </v>
      </c>
      <c r="BZ242" s="362" t="str">
        <f t="shared" si="288"/>
        <v xml:space="preserve"> </v>
      </c>
      <c r="CA242" s="362" t="str">
        <f t="shared" si="289"/>
        <v xml:space="preserve"> </v>
      </c>
      <c r="CB242" s="363" t="str">
        <f t="shared" si="290"/>
        <v xml:space="preserve"> </v>
      </c>
      <c r="CC242" s="366" t="str">
        <f t="shared" si="291"/>
        <v xml:space="preserve"> </v>
      </c>
      <c r="CD242" s="367" t="str">
        <f t="shared" si="292"/>
        <v xml:space="preserve"> </v>
      </c>
      <c r="CE242" s="367" t="str">
        <f t="shared" si="293"/>
        <v xml:space="preserve"> </v>
      </c>
      <c r="CF242" s="367" t="str">
        <f t="shared" si="294"/>
        <v xml:space="preserve"> </v>
      </c>
      <c r="CG242" s="367" t="str">
        <f t="shared" si="295"/>
        <v xml:space="preserve"> </v>
      </c>
      <c r="CH242" s="367" t="str">
        <f t="shared" si="296"/>
        <v xml:space="preserve"> </v>
      </c>
      <c r="CI242" s="367" t="str">
        <f t="shared" si="297"/>
        <v xml:space="preserve"> </v>
      </c>
      <c r="CJ242" s="367" t="str">
        <f t="shared" si="298"/>
        <v xml:space="preserve"> </v>
      </c>
      <c r="CK242" s="368" t="str">
        <f t="shared" si="299"/>
        <v xml:space="preserve"> </v>
      </c>
      <c r="CL242" s="369" t="str">
        <f t="shared" si="300"/>
        <v xml:space="preserve"> </v>
      </c>
      <c r="CM242" s="370" t="str">
        <f t="shared" si="347"/>
        <v xml:space="preserve"> </v>
      </c>
      <c r="CN242" s="370" t="str">
        <f t="shared" si="348"/>
        <v xml:space="preserve"> </v>
      </c>
      <c r="CO242" s="370" t="str">
        <f t="shared" si="349"/>
        <v xml:space="preserve"> </v>
      </c>
      <c r="CP242" s="370" t="str">
        <f t="shared" si="350"/>
        <v xml:space="preserve"> </v>
      </c>
      <c r="CQ242" s="370" t="str">
        <f t="shared" si="351"/>
        <v xml:space="preserve"> </v>
      </c>
      <c r="CR242" s="370" t="str">
        <f t="shared" si="301"/>
        <v xml:space="preserve"> </v>
      </c>
      <c r="CS242" s="370" t="str">
        <f t="shared" si="302"/>
        <v xml:space="preserve"> </v>
      </c>
      <c r="CT242" s="370" t="str">
        <f t="shared" si="303"/>
        <v xml:space="preserve"> </v>
      </c>
      <c r="CU242" s="370" t="str">
        <f>IF($A242="N/A"," ",IF('Pricing Inputs'!$AR$23=TRUE,Inputs!$S$22,VLOOKUP($A242,CorrelationTable,2,FALSE)))</f>
        <v xml:space="preserve"> </v>
      </c>
      <c r="CV242" s="371" t="str">
        <f>IF($A242="N/A"," ",F242+G242+(D242*('Pricing Inputs'!X277)))</f>
        <v xml:space="preserve"> </v>
      </c>
      <c r="CW242" s="372" t="str">
        <f>IF($A242="N/A"," ",IF(PV=1,0,'Pricing Inputs'!Y277))</f>
        <v xml:space="preserve"> </v>
      </c>
      <c r="CX242" s="373" t="str">
        <f t="shared" si="304"/>
        <v xml:space="preserve"> </v>
      </c>
      <c r="CY242" s="417" t="str">
        <f>IF($A242="N/A"," ",(IF(MONTH(A242)&gt;=4,IF(MONTH(A242)&lt;=10,Inputs!$S$26,Inputs!$S$27),Inputs!$S$27))*$CX242)</f>
        <v xml:space="preserve"> </v>
      </c>
      <c r="CZ242" s="374" t="str">
        <f t="shared" si="352"/>
        <v xml:space="preserve"> </v>
      </c>
      <c r="DA242" s="446" t="str">
        <f t="shared" si="353"/>
        <v xml:space="preserve"> </v>
      </c>
      <c r="DB242" s="375" t="str">
        <f t="shared" si="354"/>
        <v xml:space="preserve"> </v>
      </c>
      <c r="DC242" s="375" t="str">
        <f t="shared" si="355"/>
        <v xml:space="preserve"> </v>
      </c>
      <c r="DD242" s="376" t="str">
        <f t="shared" si="356"/>
        <v xml:space="preserve"> </v>
      </c>
      <c r="DE242" s="377" t="str">
        <f t="shared" si="357"/>
        <v xml:space="preserve"> </v>
      </c>
      <c r="DF242" s="378" t="str">
        <f t="shared" si="358"/>
        <v xml:space="preserve"> </v>
      </c>
      <c r="DG242" s="379" t="str">
        <f t="shared" si="359"/>
        <v xml:space="preserve"> </v>
      </c>
      <c r="DH242" s="380" t="str">
        <f>IF($A242="N/A"," ",IF(Option=1,$D242*Inputs!$S$15*SUM(AS242:BA242),0))</f>
        <v xml:space="preserve"> </v>
      </c>
      <c r="DI242" s="381" t="str">
        <f>IF($A242="N/A"," ",IF(Option=1,$D242*Inputs!$S$16*SUM(AS242:BA242),0))</f>
        <v xml:space="preserve"> </v>
      </c>
      <c r="DJ242" s="463" t="str">
        <f t="shared" si="360"/>
        <v xml:space="preserve"> </v>
      </c>
      <c r="DK242" s="463" t="str">
        <f t="shared" si="361"/>
        <v xml:space="preserve"> </v>
      </c>
      <c r="DL242" s="463" t="str">
        <f t="shared" si="362"/>
        <v xml:space="preserve"> </v>
      </c>
      <c r="DM242" s="463" t="str">
        <f t="shared" si="363"/>
        <v xml:space="preserve"> </v>
      </c>
    </row>
    <row r="243" spans="1:117" x14ac:dyDescent="0.2">
      <c r="A243" s="343" t="str">
        <f>IF(A242="N/A","N/A",IF(EDATE(A242,1)&gt;Inputs!$S$5,"N/A",EDATE(A242,1)))</f>
        <v>N/A</v>
      </c>
      <c r="B243" s="344" t="str">
        <f t="shared" si="305"/>
        <v xml:space="preserve"> </v>
      </c>
      <c r="C243" s="345" t="str">
        <f t="shared" si="306"/>
        <v xml:space="preserve"> </v>
      </c>
      <c r="D243" s="346" t="str">
        <f t="shared" si="307"/>
        <v xml:space="preserve"> </v>
      </c>
      <c r="E243" s="347" t="str">
        <f t="shared" si="308"/>
        <v xml:space="preserve"> </v>
      </c>
      <c r="F243" s="348" t="str">
        <f t="shared" si="309"/>
        <v xml:space="preserve"> </v>
      </c>
      <c r="G243" s="348" t="str">
        <f>IF(A243="N/A"," ",Perstart/VLOOKUP(Dayrun,'Pricing Inputs'!$AQ$4:$AS$14,3)/(CY243/CX243))</f>
        <v xml:space="preserve"> </v>
      </c>
      <c r="H243" s="349" t="str">
        <f t="shared" si="310"/>
        <v xml:space="preserve"> </v>
      </c>
      <c r="I243" s="350" t="str">
        <f t="shared" si="311"/>
        <v xml:space="preserve"> </v>
      </c>
      <c r="J243" s="351" t="str">
        <f t="shared" si="312"/>
        <v xml:space="preserve"> </v>
      </c>
      <c r="K243" s="351" t="str">
        <f t="shared" si="313"/>
        <v xml:space="preserve"> </v>
      </c>
      <c r="L243" s="351" t="str">
        <f t="shared" si="314"/>
        <v xml:space="preserve"> </v>
      </c>
      <c r="M243" s="351" t="str">
        <f t="shared" si="315"/>
        <v xml:space="preserve"> </v>
      </c>
      <c r="N243" s="351" t="str">
        <f t="shared" si="316"/>
        <v xml:space="preserve"> </v>
      </c>
      <c r="O243" s="351" t="str">
        <f t="shared" si="317"/>
        <v xml:space="preserve"> </v>
      </c>
      <c r="P243" s="351" t="str">
        <f t="shared" si="318"/>
        <v xml:space="preserve"> </v>
      </c>
      <c r="Q243" s="352" t="str">
        <f t="shared" si="319"/>
        <v xml:space="preserve"> </v>
      </c>
      <c r="R243" s="353" t="str">
        <f t="shared" si="320"/>
        <v xml:space="preserve"> </v>
      </c>
      <c r="S243" s="347" t="str">
        <f t="shared" si="321"/>
        <v xml:space="preserve"> </v>
      </c>
      <c r="T243" s="347" t="str">
        <f t="shared" si="322"/>
        <v xml:space="preserve"> </v>
      </c>
      <c r="U243" s="347" t="str">
        <f t="shared" si="323"/>
        <v xml:space="preserve"> </v>
      </c>
      <c r="V243" s="347" t="str">
        <f t="shared" si="324"/>
        <v xml:space="preserve"> </v>
      </c>
      <c r="W243" s="347" t="str">
        <f t="shared" si="325"/>
        <v xml:space="preserve"> </v>
      </c>
      <c r="X243" s="347" t="str">
        <f t="shared" si="326"/>
        <v xml:space="preserve"> </v>
      </c>
      <c r="Y243" s="347" t="str">
        <f t="shared" si="327"/>
        <v xml:space="preserve"> </v>
      </c>
      <c r="Z243" s="354" t="str">
        <f t="shared" si="328"/>
        <v xml:space="preserve"> </v>
      </c>
      <c r="AA243" s="350" t="str">
        <f>IF($A243="N/A"," ",IF(Dayrun&gt;=3,(MAX(0,(_xll.xSPRDOPT(I243,($E243-'Pricing Inputs'!$X278*$D243),$CV243,0,($CN243+IF(Smile=TRUE,VLOOKUP(MAX(-5,$H243-I243),Volsmile,2),0)),$CT243,$CU243,($A243-DateToday)+15,ABS(Option-2),0)-R243))),0))</f>
        <v xml:space="preserve"> </v>
      </c>
      <c r="AB243" s="351" t="str">
        <f>IF($A243="N/A"," ",IF(Dayrun&gt;=6,MAX(0,(_xll.xSPRDOPT(J243,($E243-'Pricing Inputs'!$X278*$D243),$CV243,0,($CN243+IF(Smile=TRUE,VLOOKUP(MAX(-5,$H243-J243),Volsmile,2),0)),$CT243,$CU243,($A243-DateToday)+15,ABS(Option-2),0)-S243)),0))</f>
        <v xml:space="preserve"> </v>
      </c>
      <c r="AC243" s="351" t="str">
        <f>IF($A243="N/A"," ",IF(OR(Dayrun&lt;=2,Dayrun&gt;=9),IF(OffPeakEx=TRUE,MAX(0,(_xll.xSPRDOPT(K243,($E243-'Pricing Inputs'!$X278*$D243),$CV243,0,($CQ243+IF(Smile=TRUE,VLOOKUP(MAX(-5,$H243-K243),Volsmile,2),0)),$CT243,$CU243,($A243-DateToday)+15,ABS(Option-2),0)-T243)),0),0))</f>
        <v xml:space="preserve"> </v>
      </c>
      <c r="AD243" s="351" t="str">
        <f>IF($A243="N/A"," ",IF(OR(Dayrun=1,Dayrun=4,Dayrun=5,Dayrun=7,Dayrun=8,Dayrun=10,Dayrun=11),MAX(0,(_xll.xSPRDOPT(L243,($E243-'Pricing Inputs'!$X278*$D243),$CV243,0,($CQ243+IF(Smile=TRUE,VLOOKUP(MAX(-5,$H243-L243),Volsmile,2),0)),$CT243,$CU243,($A243-DateToday)+15,ABS(Option-2),0)-U243)),0))</f>
        <v xml:space="preserve"> </v>
      </c>
      <c r="AE243" s="351" t="str">
        <f>IF($A243="N/A"," ",IF(OR(Dayrun=1,Dayrun=7,Dayrun=8,Dayrun=10,Dayrun=11),MAX(0,(_xll.xSPRDOPT(M243,($E243-'Pricing Inputs'!$X278*$D243),$CV243,0,($CQ243+IF(Smile=TRUE,VLOOKUP(MAX(-5,$H243-M243),Volsmile,2),0)),$CT243,$CU243,($A243-DateToday)+15,ABS(Option-2),0)-V243)),0))</f>
        <v xml:space="preserve"> </v>
      </c>
      <c r="AF243" s="351" t="str">
        <f>IF($A243="N/A"," ",IF(OR(Dayrun&lt;=2,Dayrun&gt;=10),IF(OffPeakEx=TRUE,MAX(0,(_xll.xSPRDOPT(N243,($E243-'Pricing Inputs'!$X278*$D243),$CV243,0,($CQ243+IF(Smile=TRUE,VLOOKUP(MAX(-5,$H243-N243),Volsmile,2),0)),$CT243,$CU243,($A243-DateToday)+15,ABS(Option-2),0)-W243)),0),0))</f>
        <v xml:space="preserve"> </v>
      </c>
      <c r="AG243" s="351" t="str">
        <f>IF($A243="N/A"," ",IF(OR(Dayrun=1,Dayrun=5,Dayrun=8,Dayrun=11),MAX(0,(_xll.xSPRDOPT(O243,($E243-'Pricing Inputs'!$X278*$D243),$CV243,0,($CQ243+IF(Smile=TRUE,VLOOKUP(MAX(-5,$H243-O243),Volsmile,2),0)),$CT243,$CU243,($A243-DateToday)+15,ABS(Option-2),0)-X243)),0))</f>
        <v xml:space="preserve"> </v>
      </c>
      <c r="AH243" s="351" t="str">
        <f>IF($A243="N/A"," ",IF(OR(Dayrun=1,Dayrun=8,Dayrun=11),MAX(0,(_xll.xSPRDOPT(P243,($E243-'Pricing Inputs'!$X278*$D243),$CV243,0,($CQ243+IF(Smile=TRUE,VLOOKUP(MAX(-5,$H243-P243),Volsmile,2),0)),$CT243,$CU243,($A243-DateToday)+15,ABS(Option-2),0)-Y243)),0))</f>
        <v xml:space="preserve"> </v>
      </c>
      <c r="AI243" s="351" t="str">
        <f>IF($A243="N/A"," ",IF(OR(Dayrun&lt;=2,Dayrun&gt;=11),IF(OffPeakEx=TRUE,MAX(0,(_xll.xSPRDOPT(Q243,($E243-'Pricing Inputs'!$X278*$D243),$CV243,0,($CQ243+IF(Smile=TRUE,VLOOKUP(MAX(-5,$H243-Q243),Volsmile,2),0)),$CT243,$CU243,($A243-DateToday)+15,ABS(Option-2),0)-Z243)),0),0))</f>
        <v xml:space="preserve"> </v>
      </c>
      <c r="AJ243" s="355" t="str">
        <f t="shared" si="329"/>
        <v xml:space="preserve"> </v>
      </c>
      <c r="AK243" s="356" t="str">
        <f t="shared" si="330"/>
        <v xml:space="preserve"> </v>
      </c>
      <c r="AL243" s="356" t="str">
        <f t="shared" si="331"/>
        <v xml:space="preserve"> </v>
      </c>
      <c r="AM243" s="356" t="str">
        <f t="shared" si="332"/>
        <v xml:space="preserve"> </v>
      </c>
      <c r="AN243" s="356" t="str">
        <f t="shared" si="333"/>
        <v xml:space="preserve"> </v>
      </c>
      <c r="AO243" s="356" t="str">
        <f t="shared" si="334"/>
        <v xml:space="preserve"> </v>
      </c>
      <c r="AP243" s="356" t="str">
        <f t="shared" si="335"/>
        <v xml:space="preserve"> </v>
      </c>
      <c r="AQ243" s="356" t="str">
        <f t="shared" si="336"/>
        <v xml:space="preserve"> </v>
      </c>
      <c r="AR243" s="357" t="str">
        <f t="shared" si="337"/>
        <v xml:space="preserve"> </v>
      </c>
      <c r="AS243" s="364" t="str">
        <f t="shared" si="338"/>
        <v xml:space="preserve"> </v>
      </c>
      <c r="AT243" s="364" t="str">
        <f t="shared" si="339"/>
        <v xml:space="preserve"> </v>
      </c>
      <c r="AU243" s="364" t="str">
        <f t="shared" si="340"/>
        <v xml:space="preserve"> </v>
      </c>
      <c r="AV243" s="364" t="str">
        <f t="shared" si="341"/>
        <v xml:space="preserve"> </v>
      </c>
      <c r="AW243" s="364" t="str">
        <f t="shared" si="342"/>
        <v xml:space="preserve"> </v>
      </c>
      <c r="AX243" s="364" t="str">
        <f t="shared" si="343"/>
        <v xml:space="preserve"> </v>
      </c>
      <c r="AY243" s="364" t="str">
        <f t="shared" si="344"/>
        <v xml:space="preserve"> </v>
      </c>
      <c r="AZ243" s="364" t="str">
        <f t="shared" si="345"/>
        <v xml:space="preserve"> </v>
      </c>
      <c r="BA243" s="365" t="str">
        <f t="shared" si="346"/>
        <v xml:space="preserve"> </v>
      </c>
      <c r="BB243" s="461" t="str">
        <f>IF($A243="N/A"," ",IF(Dayrun&gt;=3,(MAX(0,(_xll.xSPRDOPT(I243,($E243-'Pricing Inputs'!$X278*$D243),$CV243,0,($CN243+IF(Smile=TRUE,VLOOKUP(MAX(-5,$H243-I243),Volsmile,2),0)),$CT243,$CU243,($A243-DateToday)+15,ABS(Option-2),1)*DE243*8))),0))</f>
        <v xml:space="preserve"> </v>
      </c>
      <c r="BC243" s="460" t="str">
        <f>IF($A243="N/A"," ",IF(Dayrun&gt;=6,MAX(0,(_xll.xSPRDOPT(J243,($E243-'Pricing Inputs'!$X278*$D243),$CV243,0,($CN243+IF(Smile=TRUE,VLOOKUP(MAX(-5,$H243-J243),Volsmile,2),0)),$CT243,$CU243,($A243-DateToday)+15,ABS(Option-2),1)*DE243*8)),0))</f>
        <v xml:space="preserve"> </v>
      </c>
      <c r="BD243" s="460" t="str">
        <f>IF($A243="N/A"," ",IF(OR(Dayrun&lt;=2,Dayrun&gt;=9),IF(OffPeakEx=TRUE,MAX(0,(_xll.xSPRDOPT(K243,($E243-'Pricing Inputs'!$X278*$D243),$CV243,0,($CQ243+IF(Smile=TRUE,VLOOKUP(MAX(-5,$H243-K243),Volsmile,2),0)),$CT243,$CU243,($A243-DateToday)+15,ABS(Option-2),1)*DE243*8)),0),0))</f>
        <v xml:space="preserve"> </v>
      </c>
      <c r="BE243" s="460" t="str">
        <f>IF($A243="N/A"," ",IF(OR(Dayrun=1,Dayrun=4,Dayrun=5,Dayrun=7,Dayrun=8,Dayrun=10,Dayrun=11),MAX(0,(_xll.xSPRDOPT(L243,($E243-'Pricing Inputs'!$X278*$D243),$CV243,0,($CQ243+IF(Smile=TRUE,VLOOKUP(MAX(-5,$H243-L243),Volsmile,2),0)),$CT243,$CU243,($A243-DateToday)+15,ABS(Option-2),1)*DF243*8)),0))</f>
        <v xml:space="preserve"> </v>
      </c>
      <c r="BF243" s="460" t="str">
        <f>IF($A243="N/A"," ",IF(OR(Dayrun=1,Dayrun=7,Dayrun=8,Dayrun=10,Dayrun=11),MAX(0,(_xll.xSPRDOPT(M243,($E243-'Pricing Inputs'!$X278*$D243),$CV243,0,($CQ243+IF(Smile=TRUE,VLOOKUP(MAX(-5,$H243-M243),Volsmile,2),0)),$CT243,$CU243,($A243-DateToday)+15,ABS(Option-2),1)*DF243*8)),0))</f>
        <v xml:space="preserve"> </v>
      </c>
      <c r="BG243" s="460" t="str">
        <f>IF($A243="N/A"," ",IF(OR(Dayrun&lt;=2,Dayrun&gt;=10),IF(OffPeakEx=TRUE,MAX(0,(_xll.xSPRDOPT(N243,($E243-'Pricing Inputs'!$X278*$D243),$CV243,0,($CQ243+IF(Smile=TRUE,VLOOKUP(MAX(-5,$H243-N243),Volsmile,2),0)),$CT243,$CU243,($A243-DateToday)+15,ABS(Option-2),1)*DF243*8)),0),0))</f>
        <v xml:space="preserve"> </v>
      </c>
      <c r="BH243" s="460" t="str">
        <f>IF($A243="N/A"," ",IF(OR(Dayrun=1,Dayrun=5,Dayrun=8,Dayrun=11),MAX(0,(_xll.xSPRDOPT(O243,($E243-'Pricing Inputs'!$X278*$D243),$CV243,0,($CQ243+IF(Smile=TRUE,VLOOKUP(MAX(-5,$H243-O243),Volsmile,2),0)),$CT243,$CU243,($A243-DateToday)+15,ABS(Option-2),1)*DG243*8)),0))</f>
        <v xml:space="preserve"> </v>
      </c>
      <c r="BI243" s="460" t="str">
        <f>IF($A243="N/A"," ",IF(OR(Dayrun=1,Dayrun=8,Dayrun=11),MAX(0,(_xll.xSPRDOPT(P243,($E243-'Pricing Inputs'!$X278*$D243),$CV243,0,($CQ243+IF(Smile=TRUE,VLOOKUP(MAX(-5,$H243-P243),Volsmile,2),0)),$CT243,$CU243,($A243-DateToday)+15,ABS(Option-2),1)*DG243*8)),0))</f>
        <v xml:space="preserve"> </v>
      </c>
      <c r="BJ243" s="462" t="str">
        <f>IF($A243="N/A"," ",IF(OR(Dayrun&lt;=2,Dayrun&gt;=11),IF(OffPeakEx=TRUE,MAX(0,(_xll.xSPRDOPT(Q243,($E243-'Pricing Inputs'!$X278*$D243),$CV243,0,($CQ243+IF(Smile=TRUE,VLOOKUP(MAX(-5,$H243-Q243),Volsmile,2),0)),$CT243,$CU243,($A243-DateToday)+15,ABS(Option-2),1)*DG243*8)),0),0))</f>
        <v xml:space="preserve"> </v>
      </c>
      <c r="BK243" s="358" t="str">
        <f t="shared" si="273"/>
        <v xml:space="preserve"> </v>
      </c>
      <c r="BL243" s="359" t="str">
        <f t="shared" si="274"/>
        <v xml:space="preserve"> </v>
      </c>
      <c r="BM243" s="359" t="str">
        <f t="shared" si="275"/>
        <v xml:space="preserve"> </v>
      </c>
      <c r="BN243" s="359" t="str">
        <f t="shared" si="276"/>
        <v xml:space="preserve"> </v>
      </c>
      <c r="BO243" s="359" t="str">
        <f t="shared" si="277"/>
        <v xml:space="preserve"> </v>
      </c>
      <c r="BP243" s="359" t="str">
        <f t="shared" si="278"/>
        <v xml:space="preserve"> </v>
      </c>
      <c r="BQ243" s="359" t="str">
        <f t="shared" si="279"/>
        <v xml:space="preserve"> </v>
      </c>
      <c r="BR243" s="359" t="str">
        <f t="shared" si="280"/>
        <v xml:space="preserve"> </v>
      </c>
      <c r="BS243" s="360" t="str">
        <f t="shared" si="281"/>
        <v xml:space="preserve"> </v>
      </c>
      <c r="BT243" s="361" t="str">
        <f t="shared" si="282"/>
        <v xml:space="preserve"> </v>
      </c>
      <c r="BU243" s="362" t="str">
        <f t="shared" si="283"/>
        <v xml:space="preserve"> </v>
      </c>
      <c r="BV243" s="362" t="str">
        <f t="shared" si="284"/>
        <v xml:space="preserve"> </v>
      </c>
      <c r="BW243" s="362" t="str">
        <f t="shared" si="285"/>
        <v xml:space="preserve"> </v>
      </c>
      <c r="BX243" s="362" t="str">
        <f t="shared" si="286"/>
        <v xml:space="preserve"> </v>
      </c>
      <c r="BY243" s="362" t="str">
        <f t="shared" si="287"/>
        <v xml:space="preserve"> </v>
      </c>
      <c r="BZ243" s="362" t="str">
        <f t="shared" si="288"/>
        <v xml:space="preserve"> </v>
      </c>
      <c r="CA243" s="362" t="str">
        <f t="shared" si="289"/>
        <v xml:space="preserve"> </v>
      </c>
      <c r="CB243" s="363" t="str">
        <f t="shared" si="290"/>
        <v xml:space="preserve"> </v>
      </c>
      <c r="CC243" s="366" t="str">
        <f t="shared" si="291"/>
        <v xml:space="preserve"> </v>
      </c>
      <c r="CD243" s="367" t="str">
        <f t="shared" si="292"/>
        <v xml:space="preserve"> </v>
      </c>
      <c r="CE243" s="367" t="str">
        <f t="shared" si="293"/>
        <v xml:space="preserve"> </v>
      </c>
      <c r="CF243" s="367" t="str">
        <f t="shared" si="294"/>
        <v xml:space="preserve"> </v>
      </c>
      <c r="CG243" s="367" t="str">
        <f t="shared" si="295"/>
        <v xml:space="preserve"> </v>
      </c>
      <c r="CH243" s="367" t="str">
        <f t="shared" si="296"/>
        <v xml:space="preserve"> </v>
      </c>
      <c r="CI243" s="367" t="str">
        <f t="shared" si="297"/>
        <v xml:space="preserve"> </v>
      </c>
      <c r="CJ243" s="367" t="str">
        <f t="shared" si="298"/>
        <v xml:space="preserve"> </v>
      </c>
      <c r="CK243" s="368" t="str">
        <f t="shared" si="299"/>
        <v xml:space="preserve"> </v>
      </c>
      <c r="CL243" s="369" t="str">
        <f t="shared" si="300"/>
        <v xml:space="preserve"> </v>
      </c>
      <c r="CM243" s="370" t="str">
        <f t="shared" si="347"/>
        <v xml:space="preserve"> </v>
      </c>
      <c r="CN243" s="370" t="str">
        <f t="shared" si="348"/>
        <v xml:space="preserve"> </v>
      </c>
      <c r="CO243" s="370" t="str">
        <f t="shared" si="349"/>
        <v xml:space="preserve"> </v>
      </c>
      <c r="CP243" s="370" t="str">
        <f t="shared" si="350"/>
        <v xml:space="preserve"> </v>
      </c>
      <c r="CQ243" s="370" t="str">
        <f t="shared" si="351"/>
        <v xml:space="preserve"> </v>
      </c>
      <c r="CR243" s="370" t="str">
        <f t="shared" si="301"/>
        <v xml:space="preserve"> </v>
      </c>
      <c r="CS243" s="370" t="str">
        <f t="shared" si="302"/>
        <v xml:space="preserve"> </v>
      </c>
      <c r="CT243" s="370" t="str">
        <f t="shared" si="303"/>
        <v xml:space="preserve"> </v>
      </c>
      <c r="CU243" s="370" t="str">
        <f>IF($A243="N/A"," ",IF('Pricing Inputs'!$AR$23=TRUE,Inputs!$S$22,VLOOKUP($A243,CorrelationTable,2,FALSE)))</f>
        <v xml:space="preserve"> </v>
      </c>
      <c r="CV243" s="371" t="str">
        <f>IF($A243="N/A"," ",F243+G243+(D243*('Pricing Inputs'!X278)))</f>
        <v xml:space="preserve"> </v>
      </c>
      <c r="CW243" s="372" t="str">
        <f>IF($A243="N/A"," ",IF(PV=1,0,'Pricing Inputs'!Y278))</f>
        <v xml:space="preserve"> </v>
      </c>
      <c r="CX243" s="373" t="str">
        <f t="shared" si="304"/>
        <v xml:space="preserve"> </v>
      </c>
      <c r="CY243" s="417" t="str">
        <f>IF($A243="N/A"," ",(IF(MONTH(A243)&gt;=4,IF(MONTH(A243)&lt;=10,Inputs!$S$26,Inputs!$S$27),Inputs!$S$27))*$CX243)</f>
        <v xml:space="preserve"> </v>
      </c>
      <c r="CZ243" s="374" t="str">
        <f t="shared" si="352"/>
        <v xml:space="preserve"> </v>
      </c>
      <c r="DA243" s="446" t="str">
        <f t="shared" si="353"/>
        <v xml:space="preserve"> </v>
      </c>
      <c r="DB243" s="375" t="str">
        <f t="shared" si="354"/>
        <v xml:space="preserve"> </v>
      </c>
      <c r="DC243" s="375" t="str">
        <f t="shared" si="355"/>
        <v xml:space="preserve"> </v>
      </c>
      <c r="DD243" s="376" t="str">
        <f t="shared" si="356"/>
        <v xml:space="preserve"> </v>
      </c>
      <c r="DE243" s="377" t="str">
        <f t="shared" si="357"/>
        <v xml:space="preserve"> </v>
      </c>
      <c r="DF243" s="378" t="str">
        <f t="shared" si="358"/>
        <v xml:space="preserve"> </v>
      </c>
      <c r="DG243" s="379" t="str">
        <f t="shared" si="359"/>
        <v xml:space="preserve"> </v>
      </c>
      <c r="DH243" s="380" t="str">
        <f>IF($A243="N/A"," ",IF(Option=1,$D243*Inputs!$S$15*SUM(AS243:BA243),0))</f>
        <v xml:space="preserve"> </v>
      </c>
      <c r="DI243" s="381" t="str">
        <f>IF($A243="N/A"," ",IF(Option=1,$D243*Inputs!$S$16*SUM(AS243:BA243),0))</f>
        <v xml:space="preserve"> </v>
      </c>
      <c r="DJ243" s="463" t="str">
        <f t="shared" si="360"/>
        <v xml:space="preserve"> </v>
      </c>
      <c r="DK243" s="463" t="str">
        <f t="shared" si="361"/>
        <v xml:space="preserve"> </v>
      </c>
      <c r="DL243" s="463" t="str">
        <f t="shared" si="362"/>
        <v xml:space="preserve"> </v>
      </c>
      <c r="DM243" s="463" t="str">
        <f t="shared" si="363"/>
        <v xml:space="preserve"> </v>
      </c>
    </row>
    <row r="244" spans="1:117" x14ac:dyDescent="0.2">
      <c r="A244" s="343" t="str">
        <f>IF(A243="N/A","N/A",IF(EDATE(A243,1)&gt;Inputs!$S$5,"N/A",EDATE(A243,1)))</f>
        <v>N/A</v>
      </c>
      <c r="B244" s="344" t="str">
        <f t="shared" si="305"/>
        <v xml:space="preserve"> </v>
      </c>
      <c r="C244" s="345" t="str">
        <f t="shared" si="306"/>
        <v xml:space="preserve"> </v>
      </c>
      <c r="D244" s="346" t="str">
        <f t="shared" si="307"/>
        <v xml:space="preserve"> </v>
      </c>
      <c r="E244" s="347" t="str">
        <f t="shared" si="308"/>
        <v xml:space="preserve"> </v>
      </c>
      <c r="F244" s="348" t="str">
        <f t="shared" si="309"/>
        <v xml:space="preserve"> </v>
      </c>
      <c r="G244" s="348" t="str">
        <f>IF(A244="N/A"," ",Perstart/VLOOKUP(Dayrun,'Pricing Inputs'!$AQ$4:$AS$14,3)/(CY244/CX244))</f>
        <v xml:space="preserve"> </v>
      </c>
      <c r="H244" s="349" t="str">
        <f t="shared" si="310"/>
        <v xml:space="preserve"> </v>
      </c>
      <c r="I244" s="350" t="str">
        <f t="shared" si="311"/>
        <v xml:space="preserve"> </v>
      </c>
      <c r="J244" s="351" t="str">
        <f t="shared" si="312"/>
        <v xml:space="preserve"> </v>
      </c>
      <c r="K244" s="351" t="str">
        <f t="shared" si="313"/>
        <v xml:space="preserve"> </v>
      </c>
      <c r="L244" s="351" t="str">
        <f t="shared" si="314"/>
        <v xml:space="preserve"> </v>
      </c>
      <c r="M244" s="351" t="str">
        <f t="shared" si="315"/>
        <v xml:space="preserve"> </v>
      </c>
      <c r="N244" s="351" t="str">
        <f t="shared" si="316"/>
        <v xml:space="preserve"> </v>
      </c>
      <c r="O244" s="351" t="str">
        <f t="shared" si="317"/>
        <v xml:space="preserve"> </v>
      </c>
      <c r="P244" s="351" t="str">
        <f t="shared" si="318"/>
        <v xml:space="preserve"> </v>
      </c>
      <c r="Q244" s="352" t="str">
        <f t="shared" si="319"/>
        <v xml:space="preserve"> </v>
      </c>
      <c r="R244" s="353" t="str">
        <f t="shared" si="320"/>
        <v xml:space="preserve"> </v>
      </c>
      <c r="S244" s="347" t="str">
        <f t="shared" si="321"/>
        <v xml:space="preserve"> </v>
      </c>
      <c r="T244" s="347" t="str">
        <f t="shared" si="322"/>
        <v xml:space="preserve"> </v>
      </c>
      <c r="U244" s="347" t="str">
        <f t="shared" si="323"/>
        <v xml:space="preserve"> </v>
      </c>
      <c r="V244" s="347" t="str">
        <f t="shared" si="324"/>
        <v xml:space="preserve"> </v>
      </c>
      <c r="W244" s="347" t="str">
        <f t="shared" si="325"/>
        <v xml:space="preserve"> </v>
      </c>
      <c r="X244" s="347" t="str">
        <f t="shared" si="326"/>
        <v xml:space="preserve"> </v>
      </c>
      <c r="Y244" s="347" t="str">
        <f t="shared" si="327"/>
        <v xml:space="preserve"> </v>
      </c>
      <c r="Z244" s="354" t="str">
        <f t="shared" si="328"/>
        <v xml:space="preserve"> </v>
      </c>
      <c r="AA244" s="350" t="str">
        <f>IF($A244="N/A"," ",IF(Dayrun&gt;=3,(MAX(0,(_xll.xSPRDOPT(I244,($E244-'Pricing Inputs'!$X279*$D244),$CV244,0,($CN244+IF(Smile=TRUE,VLOOKUP(MAX(-5,$H244-I244),Volsmile,2),0)),$CT244,$CU244,($A244-DateToday)+15,ABS(Option-2),0)-R244))),0))</f>
        <v xml:space="preserve"> </v>
      </c>
      <c r="AB244" s="351" t="str">
        <f>IF($A244="N/A"," ",IF(Dayrun&gt;=6,MAX(0,(_xll.xSPRDOPT(J244,($E244-'Pricing Inputs'!$X279*$D244),$CV244,0,($CN244+IF(Smile=TRUE,VLOOKUP(MAX(-5,$H244-J244),Volsmile,2),0)),$CT244,$CU244,($A244-DateToday)+15,ABS(Option-2),0)-S244)),0))</f>
        <v xml:space="preserve"> </v>
      </c>
      <c r="AC244" s="351" t="str">
        <f>IF($A244="N/A"," ",IF(OR(Dayrun&lt;=2,Dayrun&gt;=9),IF(OffPeakEx=TRUE,MAX(0,(_xll.xSPRDOPT(K244,($E244-'Pricing Inputs'!$X279*$D244),$CV244,0,($CQ244+IF(Smile=TRUE,VLOOKUP(MAX(-5,$H244-K244),Volsmile,2),0)),$CT244,$CU244,($A244-DateToday)+15,ABS(Option-2),0)-T244)),0),0))</f>
        <v xml:space="preserve"> </v>
      </c>
      <c r="AD244" s="351" t="str">
        <f>IF($A244="N/A"," ",IF(OR(Dayrun=1,Dayrun=4,Dayrun=5,Dayrun=7,Dayrun=8,Dayrun=10,Dayrun=11),MAX(0,(_xll.xSPRDOPT(L244,($E244-'Pricing Inputs'!$X279*$D244),$CV244,0,($CQ244+IF(Smile=TRUE,VLOOKUP(MAX(-5,$H244-L244),Volsmile,2),0)),$CT244,$CU244,($A244-DateToday)+15,ABS(Option-2),0)-U244)),0))</f>
        <v xml:space="preserve"> </v>
      </c>
      <c r="AE244" s="351" t="str">
        <f>IF($A244="N/A"," ",IF(OR(Dayrun=1,Dayrun=7,Dayrun=8,Dayrun=10,Dayrun=11),MAX(0,(_xll.xSPRDOPT(M244,($E244-'Pricing Inputs'!$X279*$D244),$CV244,0,($CQ244+IF(Smile=TRUE,VLOOKUP(MAX(-5,$H244-M244),Volsmile,2),0)),$CT244,$CU244,($A244-DateToday)+15,ABS(Option-2),0)-V244)),0))</f>
        <v xml:space="preserve"> </v>
      </c>
      <c r="AF244" s="351" t="str">
        <f>IF($A244="N/A"," ",IF(OR(Dayrun&lt;=2,Dayrun&gt;=10),IF(OffPeakEx=TRUE,MAX(0,(_xll.xSPRDOPT(N244,($E244-'Pricing Inputs'!$X279*$D244),$CV244,0,($CQ244+IF(Smile=TRUE,VLOOKUP(MAX(-5,$H244-N244),Volsmile,2),0)),$CT244,$CU244,($A244-DateToday)+15,ABS(Option-2),0)-W244)),0),0))</f>
        <v xml:space="preserve"> </v>
      </c>
      <c r="AG244" s="351" t="str">
        <f>IF($A244="N/A"," ",IF(OR(Dayrun=1,Dayrun=5,Dayrun=8,Dayrun=11),MAX(0,(_xll.xSPRDOPT(O244,($E244-'Pricing Inputs'!$X279*$D244),$CV244,0,($CQ244+IF(Smile=TRUE,VLOOKUP(MAX(-5,$H244-O244),Volsmile,2),0)),$CT244,$CU244,($A244-DateToday)+15,ABS(Option-2),0)-X244)),0))</f>
        <v xml:space="preserve"> </v>
      </c>
      <c r="AH244" s="351" t="str">
        <f>IF($A244="N/A"," ",IF(OR(Dayrun=1,Dayrun=8,Dayrun=11),MAX(0,(_xll.xSPRDOPT(P244,($E244-'Pricing Inputs'!$X279*$D244),$CV244,0,($CQ244+IF(Smile=TRUE,VLOOKUP(MAX(-5,$H244-P244),Volsmile,2),0)),$CT244,$CU244,($A244-DateToday)+15,ABS(Option-2),0)-Y244)),0))</f>
        <v xml:space="preserve"> </v>
      </c>
      <c r="AI244" s="351" t="str">
        <f>IF($A244="N/A"," ",IF(OR(Dayrun&lt;=2,Dayrun&gt;=11),IF(OffPeakEx=TRUE,MAX(0,(_xll.xSPRDOPT(Q244,($E244-'Pricing Inputs'!$X279*$D244),$CV244,0,($CQ244+IF(Smile=TRUE,VLOOKUP(MAX(-5,$H244-Q244),Volsmile,2),0)),$CT244,$CU244,($A244-DateToday)+15,ABS(Option-2),0)-Z244)),0),0))</f>
        <v xml:space="preserve"> </v>
      </c>
      <c r="AJ244" s="355" t="str">
        <f t="shared" si="329"/>
        <v xml:space="preserve"> </v>
      </c>
      <c r="AK244" s="356" t="str">
        <f t="shared" si="330"/>
        <v xml:space="preserve"> </v>
      </c>
      <c r="AL244" s="356" t="str">
        <f t="shared" si="331"/>
        <v xml:space="preserve"> </v>
      </c>
      <c r="AM244" s="356" t="str">
        <f t="shared" si="332"/>
        <v xml:space="preserve"> </v>
      </c>
      <c r="AN244" s="356" t="str">
        <f t="shared" si="333"/>
        <v xml:space="preserve"> </v>
      </c>
      <c r="AO244" s="356" t="str">
        <f t="shared" si="334"/>
        <v xml:space="preserve"> </v>
      </c>
      <c r="AP244" s="356" t="str">
        <f t="shared" si="335"/>
        <v xml:space="preserve"> </v>
      </c>
      <c r="AQ244" s="356" t="str">
        <f t="shared" si="336"/>
        <v xml:space="preserve"> </v>
      </c>
      <c r="AR244" s="357" t="str">
        <f t="shared" si="337"/>
        <v xml:space="preserve"> </v>
      </c>
      <c r="AS244" s="364" t="str">
        <f t="shared" si="338"/>
        <v xml:space="preserve"> </v>
      </c>
      <c r="AT244" s="364" t="str">
        <f t="shared" si="339"/>
        <v xml:space="preserve"> </v>
      </c>
      <c r="AU244" s="364" t="str">
        <f t="shared" si="340"/>
        <v xml:space="preserve"> </v>
      </c>
      <c r="AV244" s="364" t="str">
        <f t="shared" si="341"/>
        <v xml:space="preserve"> </v>
      </c>
      <c r="AW244" s="364" t="str">
        <f t="shared" si="342"/>
        <v xml:space="preserve"> </v>
      </c>
      <c r="AX244" s="364" t="str">
        <f t="shared" si="343"/>
        <v xml:space="preserve"> </v>
      </c>
      <c r="AY244" s="364" t="str">
        <f t="shared" si="344"/>
        <v xml:space="preserve"> </v>
      </c>
      <c r="AZ244" s="364" t="str">
        <f t="shared" si="345"/>
        <v xml:space="preserve"> </v>
      </c>
      <c r="BA244" s="365" t="str">
        <f t="shared" si="346"/>
        <v xml:space="preserve"> </v>
      </c>
      <c r="BB244" s="461" t="str">
        <f>IF($A244="N/A"," ",IF(Dayrun&gt;=3,(MAX(0,(_xll.xSPRDOPT(I244,($E244-'Pricing Inputs'!$X279*$D244),$CV244,0,($CN244+IF(Smile=TRUE,VLOOKUP(MAX(-5,$H244-I244),Volsmile,2),0)),$CT244,$CU244,($A244-DateToday)+15,ABS(Option-2),1)*DE244*8))),0))</f>
        <v xml:space="preserve"> </v>
      </c>
      <c r="BC244" s="460" t="str">
        <f>IF($A244="N/A"," ",IF(Dayrun&gt;=6,MAX(0,(_xll.xSPRDOPT(J244,($E244-'Pricing Inputs'!$X279*$D244),$CV244,0,($CN244+IF(Smile=TRUE,VLOOKUP(MAX(-5,$H244-J244),Volsmile,2),0)),$CT244,$CU244,($A244-DateToday)+15,ABS(Option-2),1)*DE244*8)),0))</f>
        <v xml:space="preserve"> </v>
      </c>
      <c r="BD244" s="460" t="str">
        <f>IF($A244="N/A"," ",IF(OR(Dayrun&lt;=2,Dayrun&gt;=9),IF(OffPeakEx=TRUE,MAX(0,(_xll.xSPRDOPT(K244,($E244-'Pricing Inputs'!$X279*$D244),$CV244,0,($CQ244+IF(Smile=TRUE,VLOOKUP(MAX(-5,$H244-K244),Volsmile,2),0)),$CT244,$CU244,($A244-DateToday)+15,ABS(Option-2),1)*DE244*8)),0),0))</f>
        <v xml:space="preserve"> </v>
      </c>
      <c r="BE244" s="460" t="str">
        <f>IF($A244="N/A"," ",IF(OR(Dayrun=1,Dayrun=4,Dayrun=5,Dayrun=7,Dayrun=8,Dayrun=10,Dayrun=11),MAX(0,(_xll.xSPRDOPT(L244,($E244-'Pricing Inputs'!$X279*$D244),$CV244,0,($CQ244+IF(Smile=TRUE,VLOOKUP(MAX(-5,$H244-L244),Volsmile,2),0)),$CT244,$CU244,($A244-DateToday)+15,ABS(Option-2),1)*DF244*8)),0))</f>
        <v xml:space="preserve"> </v>
      </c>
      <c r="BF244" s="460" t="str">
        <f>IF($A244="N/A"," ",IF(OR(Dayrun=1,Dayrun=7,Dayrun=8,Dayrun=10,Dayrun=11),MAX(0,(_xll.xSPRDOPT(M244,($E244-'Pricing Inputs'!$X279*$D244),$CV244,0,($CQ244+IF(Smile=TRUE,VLOOKUP(MAX(-5,$H244-M244),Volsmile,2),0)),$CT244,$CU244,($A244-DateToday)+15,ABS(Option-2),1)*DF244*8)),0))</f>
        <v xml:space="preserve"> </v>
      </c>
      <c r="BG244" s="460" t="str">
        <f>IF($A244="N/A"," ",IF(OR(Dayrun&lt;=2,Dayrun&gt;=10),IF(OffPeakEx=TRUE,MAX(0,(_xll.xSPRDOPT(N244,($E244-'Pricing Inputs'!$X279*$D244),$CV244,0,($CQ244+IF(Smile=TRUE,VLOOKUP(MAX(-5,$H244-N244),Volsmile,2),0)),$CT244,$CU244,($A244-DateToday)+15,ABS(Option-2),1)*DF244*8)),0),0))</f>
        <v xml:space="preserve"> </v>
      </c>
      <c r="BH244" s="460" t="str">
        <f>IF($A244="N/A"," ",IF(OR(Dayrun=1,Dayrun=5,Dayrun=8,Dayrun=11),MAX(0,(_xll.xSPRDOPT(O244,($E244-'Pricing Inputs'!$X279*$D244),$CV244,0,($CQ244+IF(Smile=TRUE,VLOOKUP(MAX(-5,$H244-O244),Volsmile,2),0)),$CT244,$CU244,($A244-DateToday)+15,ABS(Option-2),1)*DG244*8)),0))</f>
        <v xml:space="preserve"> </v>
      </c>
      <c r="BI244" s="460" t="str">
        <f>IF($A244="N/A"," ",IF(OR(Dayrun=1,Dayrun=8,Dayrun=11),MAX(0,(_xll.xSPRDOPT(P244,($E244-'Pricing Inputs'!$X279*$D244),$CV244,0,($CQ244+IF(Smile=TRUE,VLOOKUP(MAX(-5,$H244-P244),Volsmile,2),0)),$CT244,$CU244,($A244-DateToday)+15,ABS(Option-2),1)*DG244*8)),0))</f>
        <v xml:space="preserve"> </v>
      </c>
      <c r="BJ244" s="462" t="str">
        <f>IF($A244="N/A"," ",IF(OR(Dayrun&lt;=2,Dayrun&gt;=11),IF(OffPeakEx=TRUE,MAX(0,(_xll.xSPRDOPT(Q244,($E244-'Pricing Inputs'!$X279*$D244),$CV244,0,($CQ244+IF(Smile=TRUE,VLOOKUP(MAX(-5,$H244-Q244),Volsmile,2),0)),$CT244,$CU244,($A244-DateToday)+15,ABS(Option-2),1)*DG244*8)),0),0))</f>
        <v xml:space="preserve"> </v>
      </c>
      <c r="BK244" s="358" t="str">
        <f t="shared" si="273"/>
        <v xml:space="preserve"> </v>
      </c>
      <c r="BL244" s="359" t="str">
        <f t="shared" si="274"/>
        <v xml:space="preserve"> </v>
      </c>
      <c r="BM244" s="359" t="str">
        <f t="shared" si="275"/>
        <v xml:space="preserve"> </v>
      </c>
      <c r="BN244" s="359" t="str">
        <f t="shared" si="276"/>
        <v xml:space="preserve"> </v>
      </c>
      <c r="BO244" s="359" t="str">
        <f t="shared" si="277"/>
        <v xml:space="preserve"> </v>
      </c>
      <c r="BP244" s="359" t="str">
        <f t="shared" si="278"/>
        <v xml:space="preserve"> </v>
      </c>
      <c r="BQ244" s="359" t="str">
        <f t="shared" si="279"/>
        <v xml:space="preserve"> </v>
      </c>
      <c r="BR244" s="359" t="str">
        <f t="shared" si="280"/>
        <v xml:space="preserve"> </v>
      </c>
      <c r="BS244" s="360" t="str">
        <f t="shared" si="281"/>
        <v xml:space="preserve"> </v>
      </c>
      <c r="BT244" s="361" t="str">
        <f t="shared" si="282"/>
        <v xml:space="preserve"> </v>
      </c>
      <c r="BU244" s="362" t="str">
        <f t="shared" si="283"/>
        <v xml:space="preserve"> </v>
      </c>
      <c r="BV244" s="362" t="str">
        <f t="shared" si="284"/>
        <v xml:space="preserve"> </v>
      </c>
      <c r="BW244" s="362" t="str">
        <f t="shared" si="285"/>
        <v xml:space="preserve"> </v>
      </c>
      <c r="BX244" s="362" t="str">
        <f t="shared" si="286"/>
        <v xml:space="preserve"> </v>
      </c>
      <c r="BY244" s="362" t="str">
        <f t="shared" si="287"/>
        <v xml:space="preserve"> </v>
      </c>
      <c r="BZ244" s="362" t="str">
        <f t="shared" si="288"/>
        <v xml:space="preserve"> </v>
      </c>
      <c r="CA244" s="362" t="str">
        <f t="shared" si="289"/>
        <v xml:space="preserve"> </v>
      </c>
      <c r="CB244" s="363" t="str">
        <f t="shared" si="290"/>
        <v xml:space="preserve"> </v>
      </c>
      <c r="CC244" s="366" t="str">
        <f t="shared" si="291"/>
        <v xml:space="preserve"> </v>
      </c>
      <c r="CD244" s="367" t="str">
        <f t="shared" si="292"/>
        <v xml:space="preserve"> </v>
      </c>
      <c r="CE244" s="367" t="str">
        <f t="shared" si="293"/>
        <v xml:space="preserve"> </v>
      </c>
      <c r="CF244" s="367" t="str">
        <f t="shared" si="294"/>
        <v xml:space="preserve"> </v>
      </c>
      <c r="CG244" s="367" t="str">
        <f t="shared" si="295"/>
        <v xml:space="preserve"> </v>
      </c>
      <c r="CH244" s="367" t="str">
        <f t="shared" si="296"/>
        <v xml:space="preserve"> </v>
      </c>
      <c r="CI244" s="367" t="str">
        <f t="shared" si="297"/>
        <v xml:space="preserve"> </v>
      </c>
      <c r="CJ244" s="367" t="str">
        <f t="shared" si="298"/>
        <v xml:space="preserve"> </v>
      </c>
      <c r="CK244" s="368" t="str">
        <f t="shared" si="299"/>
        <v xml:space="preserve"> </v>
      </c>
      <c r="CL244" s="369" t="str">
        <f t="shared" si="300"/>
        <v xml:space="preserve"> </v>
      </c>
      <c r="CM244" s="370" t="str">
        <f t="shared" si="347"/>
        <v xml:space="preserve"> </v>
      </c>
      <c r="CN244" s="370" t="str">
        <f t="shared" si="348"/>
        <v xml:space="preserve"> </v>
      </c>
      <c r="CO244" s="370" t="str">
        <f t="shared" si="349"/>
        <v xml:space="preserve"> </v>
      </c>
      <c r="CP244" s="370" t="str">
        <f t="shared" si="350"/>
        <v xml:space="preserve"> </v>
      </c>
      <c r="CQ244" s="370" t="str">
        <f t="shared" si="351"/>
        <v xml:space="preserve"> </v>
      </c>
      <c r="CR244" s="370" t="str">
        <f t="shared" si="301"/>
        <v xml:space="preserve"> </v>
      </c>
      <c r="CS244" s="370" t="str">
        <f t="shared" si="302"/>
        <v xml:space="preserve"> </v>
      </c>
      <c r="CT244" s="370" t="str">
        <f t="shared" si="303"/>
        <v xml:space="preserve"> </v>
      </c>
      <c r="CU244" s="370" t="str">
        <f>IF($A244="N/A"," ",IF('Pricing Inputs'!$AR$23=TRUE,Inputs!$S$22,VLOOKUP($A244,CorrelationTable,2,FALSE)))</f>
        <v xml:space="preserve"> </v>
      </c>
      <c r="CV244" s="371" t="str">
        <f>IF($A244="N/A"," ",F244+G244+(D244*('Pricing Inputs'!X279)))</f>
        <v xml:space="preserve"> </v>
      </c>
      <c r="CW244" s="372" t="str">
        <f>IF($A244="N/A"," ",IF(PV=1,0,'Pricing Inputs'!Y279))</f>
        <v xml:space="preserve"> </v>
      </c>
      <c r="CX244" s="373" t="str">
        <f t="shared" si="304"/>
        <v xml:space="preserve"> </v>
      </c>
      <c r="CY244" s="417" t="str">
        <f>IF($A244="N/A"," ",(IF(MONTH(A244)&gt;=4,IF(MONTH(A244)&lt;=10,Inputs!$S$26,Inputs!$S$27),Inputs!$S$27))*$CX244)</f>
        <v xml:space="preserve"> </v>
      </c>
      <c r="CZ244" s="374" t="str">
        <f t="shared" si="352"/>
        <v xml:space="preserve"> </v>
      </c>
      <c r="DA244" s="446" t="str">
        <f t="shared" si="353"/>
        <v xml:space="preserve"> </v>
      </c>
      <c r="DB244" s="375" t="str">
        <f t="shared" si="354"/>
        <v xml:space="preserve"> </v>
      </c>
      <c r="DC244" s="375" t="str">
        <f t="shared" si="355"/>
        <v xml:space="preserve"> </v>
      </c>
      <c r="DD244" s="376" t="str">
        <f t="shared" si="356"/>
        <v xml:space="preserve"> </v>
      </c>
      <c r="DE244" s="377" t="str">
        <f t="shared" si="357"/>
        <v xml:space="preserve"> </v>
      </c>
      <c r="DF244" s="378" t="str">
        <f t="shared" si="358"/>
        <v xml:space="preserve"> </v>
      </c>
      <c r="DG244" s="379" t="str">
        <f t="shared" si="359"/>
        <v xml:space="preserve"> </v>
      </c>
      <c r="DH244" s="380" t="str">
        <f>IF($A244="N/A"," ",IF(Option=1,$D244*Inputs!$S$15*SUM(AS244:BA244),0))</f>
        <v xml:space="preserve"> </v>
      </c>
      <c r="DI244" s="381" t="str">
        <f>IF($A244="N/A"," ",IF(Option=1,$D244*Inputs!$S$16*SUM(AS244:BA244),0))</f>
        <v xml:space="preserve"> </v>
      </c>
      <c r="DJ244" s="463" t="str">
        <f t="shared" si="360"/>
        <v xml:space="preserve"> </v>
      </c>
      <c r="DK244" s="463" t="str">
        <f t="shared" si="361"/>
        <v xml:space="preserve"> </v>
      </c>
      <c r="DL244" s="463" t="str">
        <f t="shared" si="362"/>
        <v xml:space="preserve"> </v>
      </c>
      <c r="DM244" s="463" t="str">
        <f t="shared" si="363"/>
        <v xml:space="preserve"> </v>
      </c>
    </row>
    <row r="245" spans="1:117" x14ac:dyDescent="0.2">
      <c r="A245" s="343" t="str">
        <f>IF(A244="N/A","N/A",IF(EDATE(A244,1)&gt;Inputs!$S$5,"N/A",EDATE(A244,1)))</f>
        <v>N/A</v>
      </c>
      <c r="B245" s="344" t="str">
        <f t="shared" si="305"/>
        <v xml:space="preserve"> </v>
      </c>
      <c r="C245" s="345" t="str">
        <f t="shared" si="306"/>
        <v xml:space="preserve"> </v>
      </c>
      <c r="D245" s="346" t="str">
        <f t="shared" si="307"/>
        <v xml:space="preserve"> </v>
      </c>
      <c r="E245" s="347" t="str">
        <f t="shared" si="308"/>
        <v xml:space="preserve"> </v>
      </c>
      <c r="F245" s="348" t="str">
        <f t="shared" si="309"/>
        <v xml:space="preserve"> </v>
      </c>
      <c r="G245" s="348" t="str">
        <f>IF(A245="N/A"," ",Perstart/VLOOKUP(Dayrun,'Pricing Inputs'!$AQ$4:$AS$14,3)/(CY245/CX245))</f>
        <v xml:space="preserve"> </v>
      </c>
      <c r="H245" s="349" t="str">
        <f t="shared" si="310"/>
        <v xml:space="preserve"> </v>
      </c>
      <c r="I245" s="350" t="str">
        <f t="shared" si="311"/>
        <v xml:space="preserve"> </v>
      </c>
      <c r="J245" s="351" t="str">
        <f t="shared" si="312"/>
        <v xml:space="preserve"> </v>
      </c>
      <c r="K245" s="351" t="str">
        <f t="shared" si="313"/>
        <v xml:space="preserve"> </v>
      </c>
      <c r="L245" s="351" t="str">
        <f t="shared" si="314"/>
        <v xml:space="preserve"> </v>
      </c>
      <c r="M245" s="351" t="str">
        <f t="shared" si="315"/>
        <v xml:space="preserve"> </v>
      </c>
      <c r="N245" s="351" t="str">
        <f t="shared" si="316"/>
        <v xml:space="preserve"> </v>
      </c>
      <c r="O245" s="351" t="str">
        <f t="shared" si="317"/>
        <v xml:space="preserve"> </v>
      </c>
      <c r="P245" s="351" t="str">
        <f t="shared" si="318"/>
        <v xml:space="preserve"> </v>
      </c>
      <c r="Q245" s="352" t="str">
        <f t="shared" si="319"/>
        <v xml:space="preserve"> </v>
      </c>
      <c r="R245" s="353" t="str">
        <f t="shared" si="320"/>
        <v xml:space="preserve"> </v>
      </c>
      <c r="S245" s="347" t="str">
        <f t="shared" si="321"/>
        <v xml:space="preserve"> </v>
      </c>
      <c r="T245" s="347" t="str">
        <f t="shared" si="322"/>
        <v xml:space="preserve"> </v>
      </c>
      <c r="U245" s="347" t="str">
        <f t="shared" si="323"/>
        <v xml:space="preserve"> </v>
      </c>
      <c r="V245" s="347" t="str">
        <f t="shared" si="324"/>
        <v xml:space="preserve"> </v>
      </c>
      <c r="W245" s="347" t="str">
        <f t="shared" si="325"/>
        <v xml:space="preserve"> </v>
      </c>
      <c r="X245" s="347" t="str">
        <f t="shared" si="326"/>
        <v xml:space="preserve"> </v>
      </c>
      <c r="Y245" s="347" t="str">
        <f t="shared" si="327"/>
        <v xml:space="preserve"> </v>
      </c>
      <c r="Z245" s="354" t="str">
        <f t="shared" si="328"/>
        <v xml:space="preserve"> </v>
      </c>
      <c r="AA245" s="350" t="str">
        <f>IF($A245="N/A"," ",IF(Dayrun&gt;=3,(MAX(0,(_xll.xSPRDOPT(I245,($E245-'Pricing Inputs'!$X280*$D245),$CV245,0,($CN245+IF(Smile=TRUE,VLOOKUP(MAX(-5,$H245-I245),Volsmile,2),0)),$CT245,$CU245,($A245-DateToday)+15,ABS(Option-2),0)-R245))),0))</f>
        <v xml:space="preserve"> </v>
      </c>
      <c r="AB245" s="351" t="str">
        <f>IF($A245="N/A"," ",IF(Dayrun&gt;=6,MAX(0,(_xll.xSPRDOPT(J245,($E245-'Pricing Inputs'!$X280*$D245),$CV245,0,($CN245+IF(Smile=TRUE,VLOOKUP(MAX(-5,$H245-J245),Volsmile,2),0)),$CT245,$CU245,($A245-DateToday)+15,ABS(Option-2),0)-S245)),0))</f>
        <v xml:space="preserve"> </v>
      </c>
      <c r="AC245" s="351" t="str">
        <f>IF($A245="N/A"," ",IF(OR(Dayrun&lt;=2,Dayrun&gt;=9),IF(OffPeakEx=TRUE,MAX(0,(_xll.xSPRDOPT(K245,($E245-'Pricing Inputs'!$X280*$D245),$CV245,0,($CQ245+IF(Smile=TRUE,VLOOKUP(MAX(-5,$H245-K245),Volsmile,2),0)),$CT245,$CU245,($A245-DateToday)+15,ABS(Option-2),0)-T245)),0),0))</f>
        <v xml:space="preserve"> </v>
      </c>
      <c r="AD245" s="351" t="str">
        <f>IF($A245="N/A"," ",IF(OR(Dayrun=1,Dayrun=4,Dayrun=5,Dayrun=7,Dayrun=8,Dayrun=10,Dayrun=11),MAX(0,(_xll.xSPRDOPT(L245,($E245-'Pricing Inputs'!$X280*$D245),$CV245,0,($CQ245+IF(Smile=TRUE,VLOOKUP(MAX(-5,$H245-L245),Volsmile,2),0)),$CT245,$CU245,($A245-DateToday)+15,ABS(Option-2),0)-U245)),0))</f>
        <v xml:space="preserve"> </v>
      </c>
      <c r="AE245" s="351" t="str">
        <f>IF($A245="N/A"," ",IF(OR(Dayrun=1,Dayrun=7,Dayrun=8,Dayrun=10,Dayrun=11),MAX(0,(_xll.xSPRDOPT(M245,($E245-'Pricing Inputs'!$X280*$D245),$CV245,0,($CQ245+IF(Smile=TRUE,VLOOKUP(MAX(-5,$H245-M245),Volsmile,2),0)),$CT245,$CU245,($A245-DateToday)+15,ABS(Option-2),0)-V245)),0))</f>
        <v xml:space="preserve"> </v>
      </c>
      <c r="AF245" s="351" t="str">
        <f>IF($A245="N/A"," ",IF(OR(Dayrun&lt;=2,Dayrun&gt;=10),IF(OffPeakEx=TRUE,MAX(0,(_xll.xSPRDOPT(N245,($E245-'Pricing Inputs'!$X280*$D245),$CV245,0,($CQ245+IF(Smile=TRUE,VLOOKUP(MAX(-5,$H245-N245),Volsmile,2),0)),$CT245,$CU245,($A245-DateToday)+15,ABS(Option-2),0)-W245)),0),0))</f>
        <v xml:space="preserve"> </v>
      </c>
      <c r="AG245" s="351" t="str">
        <f>IF($A245="N/A"," ",IF(OR(Dayrun=1,Dayrun=5,Dayrun=8,Dayrun=11),MAX(0,(_xll.xSPRDOPT(O245,($E245-'Pricing Inputs'!$X280*$D245),$CV245,0,($CQ245+IF(Smile=TRUE,VLOOKUP(MAX(-5,$H245-O245),Volsmile,2),0)),$CT245,$CU245,($A245-DateToday)+15,ABS(Option-2),0)-X245)),0))</f>
        <v xml:space="preserve"> </v>
      </c>
      <c r="AH245" s="351" t="str">
        <f>IF($A245="N/A"," ",IF(OR(Dayrun=1,Dayrun=8,Dayrun=11),MAX(0,(_xll.xSPRDOPT(P245,($E245-'Pricing Inputs'!$X280*$D245),$CV245,0,($CQ245+IF(Smile=TRUE,VLOOKUP(MAX(-5,$H245-P245),Volsmile,2),0)),$CT245,$CU245,($A245-DateToday)+15,ABS(Option-2),0)-Y245)),0))</f>
        <v xml:space="preserve"> </v>
      </c>
      <c r="AI245" s="351" t="str">
        <f>IF($A245="N/A"," ",IF(OR(Dayrun&lt;=2,Dayrun&gt;=11),IF(OffPeakEx=TRUE,MAX(0,(_xll.xSPRDOPT(Q245,($E245-'Pricing Inputs'!$X280*$D245),$CV245,0,($CQ245+IF(Smile=TRUE,VLOOKUP(MAX(-5,$H245-Q245),Volsmile,2),0)),$CT245,$CU245,($A245-DateToday)+15,ABS(Option-2),0)-Z245)),0),0))</f>
        <v xml:space="preserve"> </v>
      </c>
      <c r="AJ245" s="355" t="str">
        <f t="shared" si="329"/>
        <v xml:space="preserve"> </v>
      </c>
      <c r="AK245" s="356" t="str">
        <f t="shared" si="330"/>
        <v xml:space="preserve"> </v>
      </c>
      <c r="AL245" s="356" t="str">
        <f t="shared" si="331"/>
        <v xml:space="preserve"> </v>
      </c>
      <c r="AM245" s="356" t="str">
        <f t="shared" si="332"/>
        <v xml:space="preserve"> </v>
      </c>
      <c r="AN245" s="356" t="str">
        <f t="shared" si="333"/>
        <v xml:space="preserve"> </v>
      </c>
      <c r="AO245" s="356" t="str">
        <f t="shared" si="334"/>
        <v xml:space="preserve"> </v>
      </c>
      <c r="AP245" s="356" t="str">
        <f t="shared" si="335"/>
        <v xml:space="preserve"> </v>
      </c>
      <c r="AQ245" s="356" t="str">
        <f t="shared" si="336"/>
        <v xml:space="preserve"> </v>
      </c>
      <c r="AR245" s="357" t="str">
        <f t="shared" si="337"/>
        <v xml:space="preserve"> </v>
      </c>
      <c r="AS245" s="364" t="str">
        <f t="shared" si="338"/>
        <v xml:space="preserve"> </v>
      </c>
      <c r="AT245" s="364" t="str">
        <f t="shared" si="339"/>
        <v xml:space="preserve"> </v>
      </c>
      <c r="AU245" s="364" t="str">
        <f t="shared" si="340"/>
        <v xml:space="preserve"> </v>
      </c>
      <c r="AV245" s="364" t="str">
        <f t="shared" si="341"/>
        <v xml:space="preserve"> </v>
      </c>
      <c r="AW245" s="364" t="str">
        <f t="shared" si="342"/>
        <v xml:space="preserve"> </v>
      </c>
      <c r="AX245" s="364" t="str">
        <f t="shared" si="343"/>
        <v xml:space="preserve"> </v>
      </c>
      <c r="AY245" s="364" t="str">
        <f t="shared" si="344"/>
        <v xml:space="preserve"> </v>
      </c>
      <c r="AZ245" s="364" t="str">
        <f t="shared" si="345"/>
        <v xml:space="preserve"> </v>
      </c>
      <c r="BA245" s="365" t="str">
        <f t="shared" si="346"/>
        <v xml:space="preserve"> </v>
      </c>
      <c r="BB245" s="461" t="str">
        <f>IF($A245="N/A"," ",IF(Dayrun&gt;=3,(MAX(0,(_xll.xSPRDOPT(I245,($E245-'Pricing Inputs'!$X280*$D245),$CV245,0,($CN245+IF(Smile=TRUE,VLOOKUP(MAX(-5,$H245-I245),Volsmile,2),0)),$CT245,$CU245,($A245-DateToday)+15,ABS(Option-2),1)*DE245*8))),0))</f>
        <v xml:space="preserve"> </v>
      </c>
      <c r="BC245" s="460" t="str">
        <f>IF($A245="N/A"," ",IF(Dayrun&gt;=6,MAX(0,(_xll.xSPRDOPT(J245,($E245-'Pricing Inputs'!$X280*$D245),$CV245,0,($CN245+IF(Smile=TRUE,VLOOKUP(MAX(-5,$H245-J245),Volsmile,2),0)),$CT245,$CU245,($A245-DateToday)+15,ABS(Option-2),1)*DE245*8)),0))</f>
        <v xml:space="preserve"> </v>
      </c>
      <c r="BD245" s="460" t="str">
        <f>IF($A245="N/A"," ",IF(OR(Dayrun&lt;=2,Dayrun&gt;=9),IF(OffPeakEx=TRUE,MAX(0,(_xll.xSPRDOPT(K245,($E245-'Pricing Inputs'!$X280*$D245),$CV245,0,($CQ245+IF(Smile=TRUE,VLOOKUP(MAX(-5,$H245-K245),Volsmile,2),0)),$CT245,$CU245,($A245-DateToday)+15,ABS(Option-2),1)*DE245*8)),0),0))</f>
        <v xml:space="preserve"> </v>
      </c>
      <c r="BE245" s="460" t="str">
        <f>IF($A245="N/A"," ",IF(OR(Dayrun=1,Dayrun=4,Dayrun=5,Dayrun=7,Dayrun=8,Dayrun=10,Dayrun=11),MAX(0,(_xll.xSPRDOPT(L245,($E245-'Pricing Inputs'!$X280*$D245),$CV245,0,($CQ245+IF(Smile=TRUE,VLOOKUP(MAX(-5,$H245-L245),Volsmile,2),0)),$CT245,$CU245,($A245-DateToday)+15,ABS(Option-2),1)*DF245*8)),0))</f>
        <v xml:space="preserve"> </v>
      </c>
      <c r="BF245" s="460" t="str">
        <f>IF($A245="N/A"," ",IF(OR(Dayrun=1,Dayrun=7,Dayrun=8,Dayrun=10,Dayrun=11),MAX(0,(_xll.xSPRDOPT(M245,($E245-'Pricing Inputs'!$X280*$D245),$CV245,0,($CQ245+IF(Smile=TRUE,VLOOKUP(MAX(-5,$H245-M245),Volsmile,2),0)),$CT245,$CU245,($A245-DateToday)+15,ABS(Option-2),1)*DF245*8)),0))</f>
        <v xml:space="preserve"> </v>
      </c>
      <c r="BG245" s="460" t="str">
        <f>IF($A245="N/A"," ",IF(OR(Dayrun&lt;=2,Dayrun&gt;=10),IF(OffPeakEx=TRUE,MAX(0,(_xll.xSPRDOPT(N245,($E245-'Pricing Inputs'!$X280*$D245),$CV245,0,($CQ245+IF(Smile=TRUE,VLOOKUP(MAX(-5,$H245-N245),Volsmile,2),0)),$CT245,$CU245,($A245-DateToday)+15,ABS(Option-2),1)*DF245*8)),0),0))</f>
        <v xml:space="preserve"> </v>
      </c>
      <c r="BH245" s="460" t="str">
        <f>IF($A245="N/A"," ",IF(OR(Dayrun=1,Dayrun=5,Dayrun=8,Dayrun=11),MAX(0,(_xll.xSPRDOPT(O245,($E245-'Pricing Inputs'!$X280*$D245),$CV245,0,($CQ245+IF(Smile=TRUE,VLOOKUP(MAX(-5,$H245-O245),Volsmile,2),0)),$CT245,$CU245,($A245-DateToday)+15,ABS(Option-2),1)*DG245*8)),0))</f>
        <v xml:space="preserve"> </v>
      </c>
      <c r="BI245" s="460" t="str">
        <f>IF($A245="N/A"," ",IF(OR(Dayrun=1,Dayrun=8,Dayrun=11),MAX(0,(_xll.xSPRDOPT(P245,($E245-'Pricing Inputs'!$X280*$D245),$CV245,0,($CQ245+IF(Smile=TRUE,VLOOKUP(MAX(-5,$H245-P245),Volsmile,2),0)),$CT245,$CU245,($A245-DateToday)+15,ABS(Option-2),1)*DG245*8)),0))</f>
        <v xml:space="preserve"> </v>
      </c>
      <c r="BJ245" s="462" t="str">
        <f>IF($A245="N/A"," ",IF(OR(Dayrun&lt;=2,Dayrun&gt;=11),IF(OffPeakEx=TRUE,MAX(0,(_xll.xSPRDOPT(Q245,($E245-'Pricing Inputs'!$X280*$D245),$CV245,0,($CQ245+IF(Smile=TRUE,VLOOKUP(MAX(-5,$H245-Q245),Volsmile,2),0)),$CT245,$CU245,($A245-DateToday)+15,ABS(Option-2),1)*DG245*8)),0),0))</f>
        <v xml:space="preserve"> </v>
      </c>
      <c r="BK245" s="358" t="str">
        <f t="shared" si="273"/>
        <v xml:space="preserve"> </v>
      </c>
      <c r="BL245" s="359" t="str">
        <f t="shared" si="274"/>
        <v xml:space="preserve"> </v>
      </c>
      <c r="BM245" s="359" t="str">
        <f t="shared" si="275"/>
        <v xml:space="preserve"> </v>
      </c>
      <c r="BN245" s="359" t="str">
        <f t="shared" si="276"/>
        <v xml:space="preserve"> </v>
      </c>
      <c r="BO245" s="359" t="str">
        <f t="shared" si="277"/>
        <v xml:space="preserve"> </v>
      </c>
      <c r="BP245" s="359" t="str">
        <f t="shared" si="278"/>
        <v xml:space="preserve"> </v>
      </c>
      <c r="BQ245" s="359" t="str">
        <f t="shared" si="279"/>
        <v xml:space="preserve"> </v>
      </c>
      <c r="BR245" s="359" t="str">
        <f t="shared" si="280"/>
        <v xml:space="preserve"> </v>
      </c>
      <c r="BS245" s="360" t="str">
        <f t="shared" si="281"/>
        <v xml:space="preserve"> </v>
      </c>
      <c r="BT245" s="361" t="str">
        <f t="shared" si="282"/>
        <v xml:space="preserve"> </v>
      </c>
      <c r="BU245" s="362" t="str">
        <f t="shared" si="283"/>
        <v xml:space="preserve"> </v>
      </c>
      <c r="BV245" s="362" t="str">
        <f t="shared" si="284"/>
        <v xml:space="preserve"> </v>
      </c>
      <c r="BW245" s="362" t="str">
        <f t="shared" si="285"/>
        <v xml:space="preserve"> </v>
      </c>
      <c r="BX245" s="362" t="str">
        <f t="shared" si="286"/>
        <v xml:space="preserve"> </v>
      </c>
      <c r="BY245" s="362" t="str">
        <f t="shared" si="287"/>
        <v xml:space="preserve"> </v>
      </c>
      <c r="BZ245" s="362" t="str">
        <f t="shared" si="288"/>
        <v xml:space="preserve"> </v>
      </c>
      <c r="CA245" s="362" t="str">
        <f t="shared" si="289"/>
        <v xml:space="preserve"> </v>
      </c>
      <c r="CB245" s="363" t="str">
        <f t="shared" si="290"/>
        <v xml:space="preserve"> </v>
      </c>
      <c r="CC245" s="366" t="str">
        <f t="shared" si="291"/>
        <v xml:space="preserve"> </v>
      </c>
      <c r="CD245" s="367" t="str">
        <f t="shared" si="292"/>
        <v xml:space="preserve"> </v>
      </c>
      <c r="CE245" s="367" t="str">
        <f t="shared" si="293"/>
        <v xml:space="preserve"> </v>
      </c>
      <c r="CF245" s="367" t="str">
        <f t="shared" si="294"/>
        <v xml:space="preserve"> </v>
      </c>
      <c r="CG245" s="367" t="str">
        <f t="shared" si="295"/>
        <v xml:space="preserve"> </v>
      </c>
      <c r="CH245" s="367" t="str">
        <f t="shared" si="296"/>
        <v xml:space="preserve"> </v>
      </c>
      <c r="CI245" s="367" t="str">
        <f t="shared" si="297"/>
        <v xml:space="preserve"> </v>
      </c>
      <c r="CJ245" s="367" t="str">
        <f t="shared" si="298"/>
        <v xml:space="preserve"> </v>
      </c>
      <c r="CK245" s="368" t="str">
        <f t="shared" si="299"/>
        <v xml:space="preserve"> </v>
      </c>
      <c r="CL245" s="369" t="str">
        <f t="shared" si="300"/>
        <v xml:space="preserve"> </v>
      </c>
      <c r="CM245" s="370" t="str">
        <f t="shared" si="347"/>
        <v xml:space="preserve"> </v>
      </c>
      <c r="CN245" s="370" t="str">
        <f t="shared" si="348"/>
        <v xml:space="preserve"> </v>
      </c>
      <c r="CO245" s="370" t="str">
        <f t="shared" si="349"/>
        <v xml:space="preserve"> </v>
      </c>
      <c r="CP245" s="370" t="str">
        <f t="shared" si="350"/>
        <v xml:space="preserve"> </v>
      </c>
      <c r="CQ245" s="370" t="str">
        <f t="shared" si="351"/>
        <v xml:space="preserve"> </v>
      </c>
      <c r="CR245" s="370" t="str">
        <f t="shared" si="301"/>
        <v xml:space="preserve"> </v>
      </c>
      <c r="CS245" s="370" t="str">
        <f t="shared" si="302"/>
        <v xml:space="preserve"> </v>
      </c>
      <c r="CT245" s="370" t="str">
        <f t="shared" si="303"/>
        <v xml:space="preserve"> </v>
      </c>
      <c r="CU245" s="370" t="str">
        <f>IF($A245="N/A"," ",IF('Pricing Inputs'!$AR$23=TRUE,Inputs!$S$22,VLOOKUP($A245,CorrelationTable,2,FALSE)))</f>
        <v xml:space="preserve"> </v>
      </c>
      <c r="CV245" s="371" t="str">
        <f>IF($A245="N/A"," ",F245+G245+(D245*('Pricing Inputs'!X280)))</f>
        <v xml:space="preserve"> </v>
      </c>
      <c r="CW245" s="372" t="str">
        <f>IF($A245="N/A"," ",IF(PV=1,0,'Pricing Inputs'!Y280))</f>
        <v xml:space="preserve"> </v>
      </c>
      <c r="CX245" s="373" t="str">
        <f t="shared" si="304"/>
        <v xml:space="preserve"> </v>
      </c>
      <c r="CY245" s="417" t="str">
        <f>IF($A245="N/A"," ",(IF(MONTH(A245)&gt;=4,IF(MONTH(A245)&lt;=10,Inputs!$S$26,Inputs!$S$27),Inputs!$S$27))*$CX245)</f>
        <v xml:space="preserve"> </v>
      </c>
      <c r="CZ245" s="374" t="str">
        <f t="shared" si="352"/>
        <v xml:space="preserve"> </v>
      </c>
      <c r="DA245" s="446" t="str">
        <f t="shared" si="353"/>
        <v xml:space="preserve"> </v>
      </c>
      <c r="DB245" s="375" t="str">
        <f t="shared" si="354"/>
        <v xml:space="preserve"> </v>
      </c>
      <c r="DC245" s="375" t="str">
        <f t="shared" si="355"/>
        <v xml:space="preserve"> </v>
      </c>
      <c r="DD245" s="376" t="str">
        <f t="shared" si="356"/>
        <v xml:space="preserve"> </v>
      </c>
      <c r="DE245" s="377" t="str">
        <f t="shared" si="357"/>
        <v xml:space="preserve"> </v>
      </c>
      <c r="DF245" s="378" t="str">
        <f t="shared" si="358"/>
        <v xml:space="preserve"> </v>
      </c>
      <c r="DG245" s="379" t="str">
        <f t="shared" si="359"/>
        <v xml:space="preserve"> </v>
      </c>
      <c r="DH245" s="380" t="str">
        <f>IF($A245="N/A"," ",IF(Option=1,$D245*Inputs!$S$15*SUM(AS245:BA245),0))</f>
        <v xml:space="preserve"> </v>
      </c>
      <c r="DI245" s="381" t="str">
        <f>IF($A245="N/A"," ",IF(Option=1,$D245*Inputs!$S$16*SUM(AS245:BA245),0))</f>
        <v xml:space="preserve"> </v>
      </c>
      <c r="DJ245" s="463" t="str">
        <f t="shared" si="360"/>
        <v xml:space="preserve"> </v>
      </c>
      <c r="DK245" s="463" t="str">
        <f t="shared" si="361"/>
        <v xml:space="preserve"> </v>
      </c>
      <c r="DL245" s="463" t="str">
        <f t="shared" si="362"/>
        <v xml:space="preserve"> </v>
      </c>
      <c r="DM245" s="463" t="str">
        <f t="shared" si="363"/>
        <v xml:space="preserve"> </v>
      </c>
    </row>
    <row r="246" spans="1:117" x14ac:dyDescent="0.2">
      <c r="A246" s="343" t="str">
        <f>IF(A245="N/A","N/A",IF(EDATE(A245,1)&gt;Inputs!$S$5,"N/A",EDATE(A245,1)))</f>
        <v>N/A</v>
      </c>
      <c r="B246" s="344" t="str">
        <f t="shared" si="305"/>
        <v xml:space="preserve"> </v>
      </c>
      <c r="C246" s="345" t="str">
        <f t="shared" si="306"/>
        <v xml:space="preserve"> </v>
      </c>
      <c r="D246" s="346" t="str">
        <f t="shared" si="307"/>
        <v xml:space="preserve"> </v>
      </c>
      <c r="E246" s="347" t="str">
        <f t="shared" si="308"/>
        <v xml:space="preserve"> </v>
      </c>
      <c r="F246" s="348" t="str">
        <f t="shared" si="309"/>
        <v xml:space="preserve"> </v>
      </c>
      <c r="G246" s="348" t="str">
        <f>IF(A246="N/A"," ",Perstart/VLOOKUP(Dayrun,'Pricing Inputs'!$AQ$4:$AS$14,3)/(CY246/CX246))</f>
        <v xml:space="preserve"> </v>
      </c>
      <c r="H246" s="349" t="str">
        <f t="shared" si="310"/>
        <v xml:space="preserve"> </v>
      </c>
      <c r="I246" s="350" t="str">
        <f t="shared" si="311"/>
        <v xml:space="preserve"> </v>
      </c>
      <c r="J246" s="351" t="str">
        <f t="shared" si="312"/>
        <v xml:space="preserve"> </v>
      </c>
      <c r="K246" s="351" t="str">
        <f t="shared" si="313"/>
        <v xml:space="preserve"> </v>
      </c>
      <c r="L246" s="351" t="str">
        <f t="shared" si="314"/>
        <v xml:space="preserve"> </v>
      </c>
      <c r="M246" s="351" t="str">
        <f t="shared" si="315"/>
        <v xml:space="preserve"> </v>
      </c>
      <c r="N246" s="351" t="str">
        <f t="shared" si="316"/>
        <v xml:space="preserve"> </v>
      </c>
      <c r="O246" s="351" t="str">
        <f t="shared" si="317"/>
        <v xml:space="preserve"> </v>
      </c>
      <c r="P246" s="351" t="str">
        <f t="shared" si="318"/>
        <v xml:space="preserve"> </v>
      </c>
      <c r="Q246" s="352" t="str">
        <f t="shared" si="319"/>
        <v xml:space="preserve"> </v>
      </c>
      <c r="R246" s="353" t="str">
        <f t="shared" si="320"/>
        <v xml:space="preserve"> </v>
      </c>
      <c r="S246" s="347" t="str">
        <f t="shared" si="321"/>
        <v xml:space="preserve"> </v>
      </c>
      <c r="T246" s="347" t="str">
        <f t="shared" si="322"/>
        <v xml:space="preserve"> </v>
      </c>
      <c r="U246" s="347" t="str">
        <f t="shared" si="323"/>
        <v xml:space="preserve"> </v>
      </c>
      <c r="V246" s="347" t="str">
        <f t="shared" si="324"/>
        <v xml:space="preserve"> </v>
      </c>
      <c r="W246" s="347" t="str">
        <f t="shared" si="325"/>
        <v xml:space="preserve"> </v>
      </c>
      <c r="X246" s="347" t="str">
        <f t="shared" si="326"/>
        <v xml:space="preserve"> </v>
      </c>
      <c r="Y246" s="347" t="str">
        <f t="shared" si="327"/>
        <v xml:space="preserve"> </v>
      </c>
      <c r="Z246" s="354" t="str">
        <f t="shared" si="328"/>
        <v xml:space="preserve"> </v>
      </c>
      <c r="AA246" s="350" t="str">
        <f>IF($A246="N/A"," ",IF(Dayrun&gt;=3,(MAX(0,(_xll.xSPRDOPT(I246,($E246-'Pricing Inputs'!$X281*$D246),$CV246,0,($CN246+IF(Smile=TRUE,VLOOKUP(MAX(-5,$H246-I246),Volsmile,2),0)),$CT246,$CU246,($A246-DateToday)+15,ABS(Option-2),0)-R246))),0))</f>
        <v xml:space="preserve"> </v>
      </c>
      <c r="AB246" s="351" t="str">
        <f>IF($A246="N/A"," ",IF(Dayrun&gt;=6,MAX(0,(_xll.xSPRDOPT(J246,($E246-'Pricing Inputs'!$X281*$D246),$CV246,0,($CN246+IF(Smile=TRUE,VLOOKUP(MAX(-5,$H246-J246),Volsmile,2),0)),$CT246,$CU246,($A246-DateToday)+15,ABS(Option-2),0)-S246)),0))</f>
        <v xml:space="preserve"> </v>
      </c>
      <c r="AC246" s="351" t="str">
        <f>IF($A246="N/A"," ",IF(OR(Dayrun&lt;=2,Dayrun&gt;=9),IF(OffPeakEx=TRUE,MAX(0,(_xll.xSPRDOPT(K246,($E246-'Pricing Inputs'!$X281*$D246),$CV246,0,($CQ246+IF(Smile=TRUE,VLOOKUP(MAX(-5,$H246-K246),Volsmile,2),0)),$CT246,$CU246,($A246-DateToday)+15,ABS(Option-2),0)-T246)),0),0))</f>
        <v xml:space="preserve"> </v>
      </c>
      <c r="AD246" s="351" t="str">
        <f>IF($A246="N/A"," ",IF(OR(Dayrun=1,Dayrun=4,Dayrun=5,Dayrun=7,Dayrun=8,Dayrun=10,Dayrun=11),MAX(0,(_xll.xSPRDOPT(L246,($E246-'Pricing Inputs'!$X281*$D246),$CV246,0,($CQ246+IF(Smile=TRUE,VLOOKUP(MAX(-5,$H246-L246),Volsmile,2),0)),$CT246,$CU246,($A246-DateToday)+15,ABS(Option-2),0)-U246)),0))</f>
        <v xml:space="preserve"> </v>
      </c>
      <c r="AE246" s="351" t="str">
        <f>IF($A246="N/A"," ",IF(OR(Dayrun=1,Dayrun=7,Dayrun=8,Dayrun=10,Dayrun=11),MAX(0,(_xll.xSPRDOPT(M246,($E246-'Pricing Inputs'!$X281*$D246),$CV246,0,($CQ246+IF(Smile=TRUE,VLOOKUP(MAX(-5,$H246-M246),Volsmile,2),0)),$CT246,$CU246,($A246-DateToday)+15,ABS(Option-2),0)-V246)),0))</f>
        <v xml:space="preserve"> </v>
      </c>
      <c r="AF246" s="351" t="str">
        <f>IF($A246="N/A"," ",IF(OR(Dayrun&lt;=2,Dayrun&gt;=10),IF(OffPeakEx=TRUE,MAX(0,(_xll.xSPRDOPT(N246,($E246-'Pricing Inputs'!$X281*$D246),$CV246,0,($CQ246+IF(Smile=TRUE,VLOOKUP(MAX(-5,$H246-N246),Volsmile,2),0)),$CT246,$CU246,($A246-DateToday)+15,ABS(Option-2),0)-W246)),0),0))</f>
        <v xml:space="preserve"> </v>
      </c>
      <c r="AG246" s="351" t="str">
        <f>IF($A246="N/A"," ",IF(OR(Dayrun=1,Dayrun=5,Dayrun=8,Dayrun=11),MAX(0,(_xll.xSPRDOPT(O246,($E246-'Pricing Inputs'!$X281*$D246),$CV246,0,($CQ246+IF(Smile=TRUE,VLOOKUP(MAX(-5,$H246-O246),Volsmile,2),0)),$CT246,$CU246,($A246-DateToday)+15,ABS(Option-2),0)-X246)),0))</f>
        <v xml:space="preserve"> </v>
      </c>
      <c r="AH246" s="351" t="str">
        <f>IF($A246="N/A"," ",IF(OR(Dayrun=1,Dayrun=8,Dayrun=11),MAX(0,(_xll.xSPRDOPT(P246,($E246-'Pricing Inputs'!$X281*$D246),$CV246,0,($CQ246+IF(Smile=TRUE,VLOOKUP(MAX(-5,$H246-P246),Volsmile,2),0)),$CT246,$CU246,($A246-DateToday)+15,ABS(Option-2),0)-Y246)),0))</f>
        <v xml:space="preserve"> </v>
      </c>
      <c r="AI246" s="351" t="str">
        <f>IF($A246="N/A"," ",IF(OR(Dayrun&lt;=2,Dayrun&gt;=11),IF(OffPeakEx=TRUE,MAX(0,(_xll.xSPRDOPT(Q246,($E246-'Pricing Inputs'!$X281*$D246),$CV246,0,($CQ246+IF(Smile=TRUE,VLOOKUP(MAX(-5,$H246-Q246),Volsmile,2),0)),$CT246,$CU246,($A246-DateToday)+15,ABS(Option-2),0)-Z246)),0),0))</f>
        <v xml:space="preserve"> </v>
      </c>
      <c r="AJ246" s="355" t="str">
        <f t="shared" si="329"/>
        <v xml:space="preserve"> </v>
      </c>
      <c r="AK246" s="356" t="str">
        <f t="shared" si="330"/>
        <v xml:space="preserve"> </v>
      </c>
      <c r="AL246" s="356" t="str">
        <f t="shared" si="331"/>
        <v xml:space="preserve"> </v>
      </c>
      <c r="AM246" s="356" t="str">
        <f t="shared" si="332"/>
        <v xml:space="preserve"> </v>
      </c>
      <c r="AN246" s="356" t="str">
        <f t="shared" si="333"/>
        <v xml:space="preserve"> </v>
      </c>
      <c r="AO246" s="356" t="str">
        <f t="shared" si="334"/>
        <v xml:space="preserve"> </v>
      </c>
      <c r="AP246" s="356" t="str">
        <f t="shared" si="335"/>
        <v xml:space="preserve"> </v>
      </c>
      <c r="AQ246" s="356" t="str">
        <f t="shared" si="336"/>
        <v xml:space="preserve"> </v>
      </c>
      <c r="AR246" s="357" t="str">
        <f t="shared" si="337"/>
        <v xml:space="preserve"> </v>
      </c>
      <c r="AS246" s="364" t="str">
        <f t="shared" si="338"/>
        <v xml:space="preserve"> </v>
      </c>
      <c r="AT246" s="364" t="str">
        <f t="shared" si="339"/>
        <v xml:space="preserve"> </v>
      </c>
      <c r="AU246" s="364" t="str">
        <f t="shared" si="340"/>
        <v xml:space="preserve"> </v>
      </c>
      <c r="AV246" s="364" t="str">
        <f t="shared" si="341"/>
        <v xml:space="preserve"> </v>
      </c>
      <c r="AW246" s="364" t="str">
        <f t="shared" si="342"/>
        <v xml:space="preserve"> </v>
      </c>
      <c r="AX246" s="364" t="str">
        <f t="shared" si="343"/>
        <v xml:space="preserve"> </v>
      </c>
      <c r="AY246" s="364" t="str">
        <f t="shared" si="344"/>
        <v xml:space="preserve"> </v>
      </c>
      <c r="AZ246" s="364" t="str">
        <f t="shared" si="345"/>
        <v xml:space="preserve"> </v>
      </c>
      <c r="BA246" s="365" t="str">
        <f t="shared" si="346"/>
        <v xml:space="preserve"> </v>
      </c>
      <c r="BB246" s="461" t="str">
        <f>IF($A246="N/A"," ",IF(Dayrun&gt;=3,(MAX(0,(_xll.xSPRDOPT(I246,($E246-'Pricing Inputs'!$X281*$D246),$CV246,0,($CN246+IF(Smile=TRUE,VLOOKUP(MAX(-5,$H246-I246),Volsmile,2),0)),$CT246,$CU246,($A246-DateToday)+15,ABS(Option-2),1)*DE246*8))),0))</f>
        <v xml:space="preserve"> </v>
      </c>
      <c r="BC246" s="460" t="str">
        <f>IF($A246="N/A"," ",IF(Dayrun&gt;=6,MAX(0,(_xll.xSPRDOPT(J246,($E246-'Pricing Inputs'!$X281*$D246),$CV246,0,($CN246+IF(Smile=TRUE,VLOOKUP(MAX(-5,$H246-J246),Volsmile,2),0)),$CT246,$CU246,($A246-DateToday)+15,ABS(Option-2),1)*DE246*8)),0))</f>
        <v xml:space="preserve"> </v>
      </c>
      <c r="BD246" s="460" t="str">
        <f>IF($A246="N/A"," ",IF(OR(Dayrun&lt;=2,Dayrun&gt;=9),IF(OffPeakEx=TRUE,MAX(0,(_xll.xSPRDOPT(K246,($E246-'Pricing Inputs'!$X281*$D246),$CV246,0,($CQ246+IF(Smile=TRUE,VLOOKUP(MAX(-5,$H246-K246),Volsmile,2),0)),$CT246,$CU246,($A246-DateToday)+15,ABS(Option-2),1)*DE246*8)),0),0))</f>
        <v xml:space="preserve"> </v>
      </c>
      <c r="BE246" s="460" t="str">
        <f>IF($A246="N/A"," ",IF(OR(Dayrun=1,Dayrun=4,Dayrun=5,Dayrun=7,Dayrun=8,Dayrun=10,Dayrun=11),MAX(0,(_xll.xSPRDOPT(L246,($E246-'Pricing Inputs'!$X281*$D246),$CV246,0,($CQ246+IF(Smile=TRUE,VLOOKUP(MAX(-5,$H246-L246),Volsmile,2),0)),$CT246,$CU246,($A246-DateToday)+15,ABS(Option-2),1)*DF246*8)),0))</f>
        <v xml:space="preserve"> </v>
      </c>
      <c r="BF246" s="460" t="str">
        <f>IF($A246="N/A"," ",IF(OR(Dayrun=1,Dayrun=7,Dayrun=8,Dayrun=10,Dayrun=11),MAX(0,(_xll.xSPRDOPT(M246,($E246-'Pricing Inputs'!$X281*$D246),$CV246,0,($CQ246+IF(Smile=TRUE,VLOOKUP(MAX(-5,$H246-M246),Volsmile,2),0)),$CT246,$CU246,($A246-DateToday)+15,ABS(Option-2),1)*DF246*8)),0))</f>
        <v xml:space="preserve"> </v>
      </c>
      <c r="BG246" s="460" t="str">
        <f>IF($A246="N/A"," ",IF(OR(Dayrun&lt;=2,Dayrun&gt;=10),IF(OffPeakEx=TRUE,MAX(0,(_xll.xSPRDOPT(N246,($E246-'Pricing Inputs'!$X281*$D246),$CV246,0,($CQ246+IF(Smile=TRUE,VLOOKUP(MAX(-5,$H246-N246),Volsmile,2),0)),$CT246,$CU246,($A246-DateToday)+15,ABS(Option-2),1)*DF246*8)),0),0))</f>
        <v xml:space="preserve"> </v>
      </c>
      <c r="BH246" s="460" t="str">
        <f>IF($A246="N/A"," ",IF(OR(Dayrun=1,Dayrun=5,Dayrun=8,Dayrun=11),MAX(0,(_xll.xSPRDOPT(O246,($E246-'Pricing Inputs'!$X281*$D246),$CV246,0,($CQ246+IF(Smile=TRUE,VLOOKUP(MAX(-5,$H246-O246),Volsmile,2),0)),$CT246,$CU246,($A246-DateToday)+15,ABS(Option-2),1)*DG246*8)),0))</f>
        <v xml:space="preserve"> </v>
      </c>
      <c r="BI246" s="460" t="str">
        <f>IF($A246="N/A"," ",IF(OR(Dayrun=1,Dayrun=8,Dayrun=11),MAX(0,(_xll.xSPRDOPT(P246,($E246-'Pricing Inputs'!$X281*$D246),$CV246,0,($CQ246+IF(Smile=TRUE,VLOOKUP(MAX(-5,$H246-P246),Volsmile,2),0)),$CT246,$CU246,($A246-DateToday)+15,ABS(Option-2),1)*DG246*8)),0))</f>
        <v xml:space="preserve"> </v>
      </c>
      <c r="BJ246" s="462" t="str">
        <f>IF($A246="N/A"," ",IF(OR(Dayrun&lt;=2,Dayrun&gt;=11),IF(OffPeakEx=TRUE,MAX(0,(_xll.xSPRDOPT(Q246,($E246-'Pricing Inputs'!$X281*$D246),$CV246,0,($CQ246+IF(Smile=TRUE,VLOOKUP(MAX(-5,$H246-Q246),Volsmile,2),0)),$CT246,$CU246,($A246-DateToday)+15,ABS(Option-2),1)*DG246*8)),0),0))</f>
        <v xml:space="preserve"> </v>
      </c>
      <c r="BK246" s="358" t="str">
        <f t="shared" si="273"/>
        <v xml:space="preserve"> </v>
      </c>
      <c r="BL246" s="359" t="str">
        <f t="shared" si="274"/>
        <v xml:space="preserve"> </v>
      </c>
      <c r="BM246" s="359" t="str">
        <f t="shared" si="275"/>
        <v xml:space="preserve"> </v>
      </c>
      <c r="BN246" s="359" t="str">
        <f t="shared" si="276"/>
        <v xml:space="preserve"> </v>
      </c>
      <c r="BO246" s="359" t="str">
        <f t="shared" si="277"/>
        <v xml:space="preserve"> </v>
      </c>
      <c r="BP246" s="359" t="str">
        <f t="shared" si="278"/>
        <v xml:space="preserve"> </v>
      </c>
      <c r="BQ246" s="359" t="str">
        <f t="shared" si="279"/>
        <v xml:space="preserve"> </v>
      </c>
      <c r="BR246" s="359" t="str">
        <f t="shared" si="280"/>
        <v xml:space="preserve"> </v>
      </c>
      <c r="BS246" s="360" t="str">
        <f t="shared" si="281"/>
        <v xml:space="preserve"> </v>
      </c>
      <c r="BT246" s="361" t="str">
        <f t="shared" si="282"/>
        <v xml:space="preserve"> </v>
      </c>
      <c r="BU246" s="362" t="str">
        <f t="shared" si="283"/>
        <v xml:space="preserve"> </v>
      </c>
      <c r="BV246" s="362" t="str">
        <f t="shared" si="284"/>
        <v xml:space="preserve"> </v>
      </c>
      <c r="BW246" s="362" t="str">
        <f t="shared" si="285"/>
        <v xml:space="preserve"> </v>
      </c>
      <c r="BX246" s="362" t="str">
        <f t="shared" si="286"/>
        <v xml:space="preserve"> </v>
      </c>
      <c r="BY246" s="362" t="str">
        <f t="shared" si="287"/>
        <v xml:space="preserve"> </v>
      </c>
      <c r="BZ246" s="362" t="str">
        <f t="shared" si="288"/>
        <v xml:space="preserve"> </v>
      </c>
      <c r="CA246" s="362" t="str">
        <f t="shared" si="289"/>
        <v xml:space="preserve"> </v>
      </c>
      <c r="CB246" s="363" t="str">
        <f t="shared" si="290"/>
        <v xml:space="preserve"> </v>
      </c>
      <c r="CC246" s="366" t="str">
        <f t="shared" si="291"/>
        <v xml:space="preserve"> </v>
      </c>
      <c r="CD246" s="367" t="str">
        <f t="shared" si="292"/>
        <v xml:space="preserve"> </v>
      </c>
      <c r="CE246" s="367" t="str">
        <f t="shared" si="293"/>
        <v xml:space="preserve"> </v>
      </c>
      <c r="CF246" s="367" t="str">
        <f t="shared" si="294"/>
        <v xml:space="preserve"> </v>
      </c>
      <c r="CG246" s="367" t="str">
        <f t="shared" si="295"/>
        <v xml:space="preserve"> </v>
      </c>
      <c r="CH246" s="367" t="str">
        <f t="shared" si="296"/>
        <v xml:space="preserve"> </v>
      </c>
      <c r="CI246" s="367" t="str">
        <f t="shared" si="297"/>
        <v xml:space="preserve"> </v>
      </c>
      <c r="CJ246" s="367" t="str">
        <f t="shared" si="298"/>
        <v xml:space="preserve"> </v>
      </c>
      <c r="CK246" s="368" t="str">
        <f t="shared" si="299"/>
        <v xml:space="preserve"> </v>
      </c>
      <c r="CL246" s="369" t="str">
        <f t="shared" si="300"/>
        <v xml:space="preserve"> </v>
      </c>
      <c r="CM246" s="370" t="str">
        <f t="shared" si="347"/>
        <v xml:space="preserve"> </v>
      </c>
      <c r="CN246" s="370" t="str">
        <f t="shared" si="348"/>
        <v xml:space="preserve"> </v>
      </c>
      <c r="CO246" s="370" t="str">
        <f t="shared" si="349"/>
        <v xml:space="preserve"> </v>
      </c>
      <c r="CP246" s="370" t="str">
        <f t="shared" si="350"/>
        <v xml:space="preserve"> </v>
      </c>
      <c r="CQ246" s="370" t="str">
        <f t="shared" si="351"/>
        <v xml:space="preserve"> </v>
      </c>
      <c r="CR246" s="370" t="str">
        <f t="shared" si="301"/>
        <v xml:space="preserve"> </v>
      </c>
      <c r="CS246" s="370" t="str">
        <f t="shared" si="302"/>
        <v xml:space="preserve"> </v>
      </c>
      <c r="CT246" s="370" t="str">
        <f t="shared" si="303"/>
        <v xml:space="preserve"> </v>
      </c>
      <c r="CU246" s="370" t="str">
        <f>IF($A246="N/A"," ",IF('Pricing Inputs'!$AR$23=TRUE,Inputs!$S$22,VLOOKUP($A246,CorrelationTable,2,FALSE)))</f>
        <v xml:space="preserve"> </v>
      </c>
      <c r="CV246" s="371" t="str">
        <f>IF($A246="N/A"," ",F246+G246+(D246*('Pricing Inputs'!X281)))</f>
        <v xml:space="preserve"> </v>
      </c>
      <c r="CW246" s="372" t="str">
        <f>IF($A246="N/A"," ",IF(PV=1,0,'Pricing Inputs'!Y281))</f>
        <v xml:space="preserve"> </v>
      </c>
      <c r="CX246" s="373" t="str">
        <f t="shared" si="304"/>
        <v xml:space="preserve"> </v>
      </c>
      <c r="CY246" s="417" t="str">
        <f>IF($A246="N/A"," ",(IF(MONTH(A246)&gt;=4,IF(MONTH(A246)&lt;=10,Inputs!$S$26,Inputs!$S$27),Inputs!$S$27))*$CX246)</f>
        <v xml:space="preserve"> </v>
      </c>
      <c r="CZ246" s="374" t="str">
        <f t="shared" si="352"/>
        <v xml:space="preserve"> </v>
      </c>
      <c r="DA246" s="446" t="str">
        <f t="shared" si="353"/>
        <v xml:space="preserve"> </v>
      </c>
      <c r="DB246" s="375" t="str">
        <f t="shared" si="354"/>
        <v xml:space="preserve"> </v>
      </c>
      <c r="DC246" s="375" t="str">
        <f t="shared" si="355"/>
        <v xml:space="preserve"> </v>
      </c>
      <c r="DD246" s="376" t="str">
        <f t="shared" si="356"/>
        <v xml:space="preserve"> </v>
      </c>
      <c r="DE246" s="377" t="str">
        <f t="shared" si="357"/>
        <v xml:space="preserve"> </v>
      </c>
      <c r="DF246" s="378" t="str">
        <f t="shared" si="358"/>
        <v xml:space="preserve"> </v>
      </c>
      <c r="DG246" s="379" t="str">
        <f t="shared" si="359"/>
        <v xml:space="preserve"> </v>
      </c>
      <c r="DH246" s="380" t="str">
        <f>IF($A246="N/A"," ",IF(Option=1,$D246*Inputs!$S$15*SUM(AS246:BA246),0))</f>
        <v xml:space="preserve"> </v>
      </c>
      <c r="DI246" s="381" t="str">
        <f>IF($A246="N/A"," ",IF(Option=1,$D246*Inputs!$S$16*SUM(AS246:BA246),0))</f>
        <v xml:space="preserve"> </v>
      </c>
      <c r="DJ246" s="463" t="str">
        <f t="shared" si="360"/>
        <v xml:space="preserve"> </v>
      </c>
      <c r="DK246" s="463" t="str">
        <f t="shared" si="361"/>
        <v xml:space="preserve"> </v>
      </c>
      <c r="DL246" s="463" t="str">
        <f t="shared" si="362"/>
        <v xml:space="preserve"> </v>
      </c>
      <c r="DM246" s="463" t="str">
        <f t="shared" si="363"/>
        <v xml:space="preserve"> </v>
      </c>
    </row>
    <row r="247" spans="1:117" x14ac:dyDescent="0.2">
      <c r="A247" s="343" t="str">
        <f>IF(A246="N/A","N/A",IF(EDATE(A246,1)&gt;Inputs!$S$5,"N/A",EDATE(A246,1)))</f>
        <v>N/A</v>
      </c>
      <c r="B247" s="344" t="str">
        <f t="shared" si="305"/>
        <v xml:space="preserve"> </v>
      </c>
      <c r="C247" s="345" t="str">
        <f t="shared" si="306"/>
        <v xml:space="preserve"> </v>
      </c>
      <c r="D247" s="346" t="str">
        <f t="shared" si="307"/>
        <v xml:space="preserve"> </v>
      </c>
      <c r="E247" s="347" t="str">
        <f t="shared" si="308"/>
        <v xml:space="preserve"> </v>
      </c>
      <c r="F247" s="348" t="str">
        <f t="shared" si="309"/>
        <v xml:space="preserve"> </v>
      </c>
      <c r="G247" s="348" t="str">
        <f>IF(A247="N/A"," ",Perstart/VLOOKUP(Dayrun,'Pricing Inputs'!$AQ$4:$AS$14,3)/(CY247/CX247))</f>
        <v xml:space="preserve"> </v>
      </c>
      <c r="H247" s="349" t="str">
        <f t="shared" si="310"/>
        <v xml:space="preserve"> </v>
      </c>
      <c r="I247" s="350" t="str">
        <f t="shared" si="311"/>
        <v xml:space="preserve"> </v>
      </c>
      <c r="J247" s="351" t="str">
        <f t="shared" si="312"/>
        <v xml:space="preserve"> </v>
      </c>
      <c r="K247" s="351" t="str">
        <f t="shared" si="313"/>
        <v xml:space="preserve"> </v>
      </c>
      <c r="L247" s="351" t="str">
        <f t="shared" si="314"/>
        <v xml:space="preserve"> </v>
      </c>
      <c r="M247" s="351" t="str">
        <f t="shared" si="315"/>
        <v xml:space="preserve"> </v>
      </c>
      <c r="N247" s="351" t="str">
        <f t="shared" si="316"/>
        <v xml:space="preserve"> </v>
      </c>
      <c r="O247" s="351" t="str">
        <f t="shared" si="317"/>
        <v xml:space="preserve"> </v>
      </c>
      <c r="P247" s="351" t="str">
        <f t="shared" si="318"/>
        <v xml:space="preserve"> </v>
      </c>
      <c r="Q247" s="352" t="str">
        <f t="shared" si="319"/>
        <v xml:space="preserve"> </v>
      </c>
      <c r="R247" s="353" t="str">
        <f t="shared" si="320"/>
        <v xml:space="preserve"> </v>
      </c>
      <c r="S247" s="347" t="str">
        <f t="shared" si="321"/>
        <v xml:space="preserve"> </v>
      </c>
      <c r="T247" s="347" t="str">
        <f t="shared" si="322"/>
        <v xml:space="preserve"> </v>
      </c>
      <c r="U247" s="347" t="str">
        <f t="shared" si="323"/>
        <v xml:space="preserve"> </v>
      </c>
      <c r="V247" s="347" t="str">
        <f t="shared" si="324"/>
        <v xml:space="preserve"> </v>
      </c>
      <c r="W247" s="347" t="str">
        <f t="shared" si="325"/>
        <v xml:space="preserve"> </v>
      </c>
      <c r="X247" s="347" t="str">
        <f t="shared" si="326"/>
        <v xml:space="preserve"> </v>
      </c>
      <c r="Y247" s="347" t="str">
        <f t="shared" si="327"/>
        <v xml:space="preserve"> </v>
      </c>
      <c r="Z247" s="354" t="str">
        <f t="shared" si="328"/>
        <v xml:space="preserve"> </v>
      </c>
      <c r="AA247" s="350" t="str">
        <f>IF($A247="N/A"," ",IF(Dayrun&gt;=3,(MAX(0,(_xll.xSPRDOPT(I247,($E247-'Pricing Inputs'!$X282*$D247),$CV247,0,($CN247+IF(Smile=TRUE,VLOOKUP(MAX(-5,$H247-I247),Volsmile,2),0)),$CT247,$CU247,($A247-DateToday)+15,ABS(Option-2),0)-R247))),0))</f>
        <v xml:space="preserve"> </v>
      </c>
      <c r="AB247" s="351" t="str">
        <f>IF($A247="N/A"," ",IF(Dayrun&gt;=6,MAX(0,(_xll.xSPRDOPT(J247,($E247-'Pricing Inputs'!$X282*$D247),$CV247,0,($CN247+IF(Smile=TRUE,VLOOKUP(MAX(-5,$H247-J247),Volsmile,2),0)),$CT247,$CU247,($A247-DateToday)+15,ABS(Option-2),0)-S247)),0))</f>
        <v xml:space="preserve"> </v>
      </c>
      <c r="AC247" s="351" t="str">
        <f>IF($A247="N/A"," ",IF(OR(Dayrun&lt;=2,Dayrun&gt;=9),IF(OffPeakEx=TRUE,MAX(0,(_xll.xSPRDOPT(K247,($E247-'Pricing Inputs'!$X282*$D247),$CV247,0,($CQ247+IF(Smile=TRUE,VLOOKUP(MAX(-5,$H247-K247),Volsmile,2),0)),$CT247,$CU247,($A247-DateToday)+15,ABS(Option-2),0)-T247)),0),0))</f>
        <v xml:space="preserve"> </v>
      </c>
      <c r="AD247" s="351" t="str">
        <f>IF($A247="N/A"," ",IF(OR(Dayrun=1,Dayrun=4,Dayrun=5,Dayrun=7,Dayrun=8,Dayrun=10,Dayrun=11),MAX(0,(_xll.xSPRDOPT(L247,($E247-'Pricing Inputs'!$X282*$D247),$CV247,0,($CQ247+IF(Smile=TRUE,VLOOKUP(MAX(-5,$H247-L247),Volsmile,2),0)),$CT247,$CU247,($A247-DateToday)+15,ABS(Option-2),0)-U247)),0))</f>
        <v xml:space="preserve"> </v>
      </c>
      <c r="AE247" s="351" t="str">
        <f>IF($A247="N/A"," ",IF(OR(Dayrun=1,Dayrun=7,Dayrun=8,Dayrun=10,Dayrun=11),MAX(0,(_xll.xSPRDOPT(M247,($E247-'Pricing Inputs'!$X282*$D247),$CV247,0,($CQ247+IF(Smile=TRUE,VLOOKUP(MAX(-5,$H247-M247),Volsmile,2),0)),$CT247,$CU247,($A247-DateToday)+15,ABS(Option-2),0)-V247)),0))</f>
        <v xml:space="preserve"> </v>
      </c>
      <c r="AF247" s="351" t="str">
        <f>IF($A247="N/A"," ",IF(OR(Dayrun&lt;=2,Dayrun&gt;=10),IF(OffPeakEx=TRUE,MAX(0,(_xll.xSPRDOPT(N247,($E247-'Pricing Inputs'!$X282*$D247),$CV247,0,($CQ247+IF(Smile=TRUE,VLOOKUP(MAX(-5,$H247-N247),Volsmile,2),0)),$CT247,$CU247,($A247-DateToday)+15,ABS(Option-2),0)-W247)),0),0))</f>
        <v xml:space="preserve"> </v>
      </c>
      <c r="AG247" s="351" t="str">
        <f>IF($A247="N/A"," ",IF(OR(Dayrun=1,Dayrun=5,Dayrun=8,Dayrun=11),MAX(0,(_xll.xSPRDOPT(O247,($E247-'Pricing Inputs'!$X282*$D247),$CV247,0,($CQ247+IF(Smile=TRUE,VLOOKUP(MAX(-5,$H247-O247),Volsmile,2),0)),$CT247,$CU247,($A247-DateToday)+15,ABS(Option-2),0)-X247)),0))</f>
        <v xml:space="preserve"> </v>
      </c>
      <c r="AH247" s="351" t="str">
        <f>IF($A247="N/A"," ",IF(OR(Dayrun=1,Dayrun=8,Dayrun=11),MAX(0,(_xll.xSPRDOPT(P247,($E247-'Pricing Inputs'!$X282*$D247),$CV247,0,($CQ247+IF(Smile=TRUE,VLOOKUP(MAX(-5,$H247-P247),Volsmile,2),0)),$CT247,$CU247,($A247-DateToday)+15,ABS(Option-2),0)-Y247)),0))</f>
        <v xml:space="preserve"> </v>
      </c>
      <c r="AI247" s="351" t="str">
        <f>IF($A247="N/A"," ",IF(OR(Dayrun&lt;=2,Dayrun&gt;=11),IF(OffPeakEx=TRUE,MAX(0,(_xll.xSPRDOPT(Q247,($E247-'Pricing Inputs'!$X282*$D247),$CV247,0,($CQ247+IF(Smile=TRUE,VLOOKUP(MAX(-5,$H247-Q247),Volsmile,2),0)),$CT247,$CU247,($A247-DateToday)+15,ABS(Option-2),0)-Z247)),0),0))</f>
        <v xml:space="preserve"> </v>
      </c>
      <c r="AJ247" s="355" t="str">
        <f t="shared" si="329"/>
        <v xml:space="preserve"> </v>
      </c>
      <c r="AK247" s="356" t="str">
        <f t="shared" si="330"/>
        <v xml:space="preserve"> </v>
      </c>
      <c r="AL247" s="356" t="str">
        <f t="shared" si="331"/>
        <v xml:space="preserve"> </v>
      </c>
      <c r="AM247" s="356" t="str">
        <f t="shared" si="332"/>
        <v xml:space="preserve"> </v>
      </c>
      <c r="AN247" s="356" t="str">
        <f t="shared" si="333"/>
        <v xml:space="preserve"> </v>
      </c>
      <c r="AO247" s="356" t="str">
        <f t="shared" si="334"/>
        <v xml:space="preserve"> </v>
      </c>
      <c r="AP247" s="356" t="str">
        <f t="shared" si="335"/>
        <v xml:space="preserve"> </v>
      </c>
      <c r="AQ247" s="356" t="str">
        <f t="shared" si="336"/>
        <v xml:space="preserve"> </v>
      </c>
      <c r="AR247" s="357" t="str">
        <f t="shared" si="337"/>
        <v xml:space="preserve"> </v>
      </c>
      <c r="AS247" s="364" t="str">
        <f t="shared" si="338"/>
        <v xml:space="preserve"> </v>
      </c>
      <c r="AT247" s="364" t="str">
        <f t="shared" si="339"/>
        <v xml:space="preserve"> </v>
      </c>
      <c r="AU247" s="364" t="str">
        <f t="shared" si="340"/>
        <v xml:space="preserve"> </v>
      </c>
      <c r="AV247" s="364" t="str">
        <f t="shared" si="341"/>
        <v xml:space="preserve"> </v>
      </c>
      <c r="AW247" s="364" t="str">
        <f t="shared" si="342"/>
        <v xml:space="preserve"> </v>
      </c>
      <c r="AX247" s="364" t="str">
        <f t="shared" si="343"/>
        <v xml:space="preserve"> </v>
      </c>
      <c r="AY247" s="364" t="str">
        <f t="shared" si="344"/>
        <v xml:space="preserve"> </v>
      </c>
      <c r="AZ247" s="364" t="str">
        <f t="shared" si="345"/>
        <v xml:space="preserve"> </v>
      </c>
      <c r="BA247" s="365" t="str">
        <f t="shared" si="346"/>
        <v xml:space="preserve"> </v>
      </c>
      <c r="BB247" s="461" t="str">
        <f>IF($A247="N/A"," ",IF(Dayrun&gt;=3,(MAX(0,(_xll.xSPRDOPT(I247,($E247-'Pricing Inputs'!$X282*$D247),$CV247,0,($CN247+IF(Smile=TRUE,VLOOKUP(MAX(-5,$H247-I247),Volsmile,2),0)),$CT247,$CU247,($A247-DateToday)+15,ABS(Option-2),1)*DE247*8))),0))</f>
        <v xml:space="preserve"> </v>
      </c>
      <c r="BC247" s="460" t="str">
        <f>IF($A247="N/A"," ",IF(Dayrun&gt;=6,MAX(0,(_xll.xSPRDOPT(J247,($E247-'Pricing Inputs'!$X282*$D247),$CV247,0,($CN247+IF(Smile=TRUE,VLOOKUP(MAX(-5,$H247-J247),Volsmile,2),0)),$CT247,$CU247,($A247-DateToday)+15,ABS(Option-2),1)*DE247*8)),0))</f>
        <v xml:space="preserve"> </v>
      </c>
      <c r="BD247" s="460" t="str">
        <f>IF($A247="N/A"," ",IF(OR(Dayrun&lt;=2,Dayrun&gt;=9),IF(OffPeakEx=TRUE,MAX(0,(_xll.xSPRDOPT(K247,($E247-'Pricing Inputs'!$X282*$D247),$CV247,0,($CQ247+IF(Smile=TRUE,VLOOKUP(MAX(-5,$H247-K247),Volsmile,2),0)),$CT247,$CU247,($A247-DateToday)+15,ABS(Option-2),1)*DE247*8)),0),0))</f>
        <v xml:space="preserve"> </v>
      </c>
      <c r="BE247" s="460" t="str">
        <f>IF($A247="N/A"," ",IF(OR(Dayrun=1,Dayrun=4,Dayrun=5,Dayrun=7,Dayrun=8,Dayrun=10,Dayrun=11),MAX(0,(_xll.xSPRDOPT(L247,($E247-'Pricing Inputs'!$X282*$D247),$CV247,0,($CQ247+IF(Smile=TRUE,VLOOKUP(MAX(-5,$H247-L247),Volsmile,2),0)),$CT247,$CU247,($A247-DateToday)+15,ABS(Option-2),1)*DF247*8)),0))</f>
        <v xml:space="preserve"> </v>
      </c>
      <c r="BF247" s="460" t="str">
        <f>IF($A247="N/A"," ",IF(OR(Dayrun=1,Dayrun=7,Dayrun=8,Dayrun=10,Dayrun=11),MAX(0,(_xll.xSPRDOPT(M247,($E247-'Pricing Inputs'!$X282*$D247),$CV247,0,($CQ247+IF(Smile=TRUE,VLOOKUP(MAX(-5,$H247-M247),Volsmile,2),0)),$CT247,$CU247,($A247-DateToday)+15,ABS(Option-2),1)*DF247*8)),0))</f>
        <v xml:space="preserve"> </v>
      </c>
      <c r="BG247" s="460" t="str">
        <f>IF($A247="N/A"," ",IF(OR(Dayrun&lt;=2,Dayrun&gt;=10),IF(OffPeakEx=TRUE,MAX(0,(_xll.xSPRDOPT(N247,($E247-'Pricing Inputs'!$X282*$D247),$CV247,0,($CQ247+IF(Smile=TRUE,VLOOKUP(MAX(-5,$H247-N247),Volsmile,2),0)),$CT247,$CU247,($A247-DateToday)+15,ABS(Option-2),1)*DF247*8)),0),0))</f>
        <v xml:space="preserve"> </v>
      </c>
      <c r="BH247" s="460" t="str">
        <f>IF($A247="N/A"," ",IF(OR(Dayrun=1,Dayrun=5,Dayrun=8,Dayrun=11),MAX(0,(_xll.xSPRDOPT(O247,($E247-'Pricing Inputs'!$X282*$D247),$CV247,0,($CQ247+IF(Smile=TRUE,VLOOKUP(MAX(-5,$H247-O247),Volsmile,2),0)),$CT247,$CU247,($A247-DateToday)+15,ABS(Option-2),1)*DG247*8)),0))</f>
        <v xml:space="preserve"> </v>
      </c>
      <c r="BI247" s="460" t="str">
        <f>IF($A247="N/A"," ",IF(OR(Dayrun=1,Dayrun=8,Dayrun=11),MAX(0,(_xll.xSPRDOPT(P247,($E247-'Pricing Inputs'!$X282*$D247),$CV247,0,($CQ247+IF(Smile=TRUE,VLOOKUP(MAX(-5,$H247-P247),Volsmile,2),0)),$CT247,$CU247,($A247-DateToday)+15,ABS(Option-2),1)*DG247*8)),0))</f>
        <v xml:space="preserve"> </v>
      </c>
      <c r="BJ247" s="462" t="str">
        <f>IF($A247="N/A"," ",IF(OR(Dayrun&lt;=2,Dayrun&gt;=11),IF(OffPeakEx=TRUE,MAX(0,(_xll.xSPRDOPT(Q247,($E247-'Pricing Inputs'!$X282*$D247),$CV247,0,($CQ247+IF(Smile=TRUE,VLOOKUP(MAX(-5,$H247-Q247),Volsmile,2),0)),$CT247,$CU247,($A247-DateToday)+15,ABS(Option-2),1)*DG247*8)),0),0))</f>
        <v xml:space="preserve"> </v>
      </c>
      <c r="BK247" s="358" t="str">
        <f t="shared" si="273"/>
        <v xml:space="preserve"> </v>
      </c>
      <c r="BL247" s="359" t="str">
        <f t="shared" si="274"/>
        <v xml:space="preserve"> </v>
      </c>
      <c r="BM247" s="359" t="str">
        <f t="shared" si="275"/>
        <v xml:space="preserve"> </v>
      </c>
      <c r="BN247" s="359" t="str">
        <f t="shared" si="276"/>
        <v xml:space="preserve"> </v>
      </c>
      <c r="BO247" s="359" t="str">
        <f t="shared" si="277"/>
        <v xml:space="preserve"> </v>
      </c>
      <c r="BP247" s="359" t="str">
        <f t="shared" si="278"/>
        <v xml:space="preserve"> </v>
      </c>
      <c r="BQ247" s="359" t="str">
        <f t="shared" si="279"/>
        <v xml:space="preserve"> </v>
      </c>
      <c r="BR247" s="359" t="str">
        <f t="shared" si="280"/>
        <v xml:space="preserve"> </v>
      </c>
      <c r="BS247" s="360" t="str">
        <f t="shared" si="281"/>
        <v xml:space="preserve"> </v>
      </c>
      <c r="BT247" s="361" t="str">
        <f t="shared" si="282"/>
        <v xml:space="preserve"> </v>
      </c>
      <c r="BU247" s="362" t="str">
        <f t="shared" si="283"/>
        <v xml:space="preserve"> </v>
      </c>
      <c r="BV247" s="362" t="str">
        <f t="shared" si="284"/>
        <v xml:space="preserve"> </v>
      </c>
      <c r="BW247" s="362" t="str">
        <f t="shared" si="285"/>
        <v xml:space="preserve"> </v>
      </c>
      <c r="BX247" s="362" t="str">
        <f t="shared" si="286"/>
        <v xml:space="preserve"> </v>
      </c>
      <c r="BY247" s="362" t="str">
        <f t="shared" si="287"/>
        <v xml:space="preserve"> </v>
      </c>
      <c r="BZ247" s="362" t="str">
        <f t="shared" si="288"/>
        <v xml:space="preserve"> </v>
      </c>
      <c r="CA247" s="362" t="str">
        <f t="shared" si="289"/>
        <v xml:space="preserve"> </v>
      </c>
      <c r="CB247" s="363" t="str">
        <f t="shared" si="290"/>
        <v xml:space="preserve"> </v>
      </c>
      <c r="CC247" s="366" t="str">
        <f t="shared" si="291"/>
        <v xml:space="preserve"> </v>
      </c>
      <c r="CD247" s="367" t="str">
        <f t="shared" si="292"/>
        <v xml:space="preserve"> </v>
      </c>
      <c r="CE247" s="367" t="str">
        <f t="shared" si="293"/>
        <v xml:space="preserve"> </v>
      </c>
      <c r="CF247" s="367" t="str">
        <f t="shared" si="294"/>
        <v xml:space="preserve"> </v>
      </c>
      <c r="CG247" s="367" t="str">
        <f t="shared" si="295"/>
        <v xml:space="preserve"> </v>
      </c>
      <c r="CH247" s="367" t="str">
        <f t="shared" si="296"/>
        <v xml:space="preserve"> </v>
      </c>
      <c r="CI247" s="367" t="str">
        <f t="shared" si="297"/>
        <v xml:space="preserve"> </v>
      </c>
      <c r="CJ247" s="367" t="str">
        <f t="shared" si="298"/>
        <v xml:space="preserve"> </v>
      </c>
      <c r="CK247" s="368" t="str">
        <f t="shared" si="299"/>
        <v xml:space="preserve"> </v>
      </c>
      <c r="CL247" s="369" t="str">
        <f t="shared" si="300"/>
        <v xml:space="preserve"> </v>
      </c>
      <c r="CM247" s="370" t="str">
        <f t="shared" si="347"/>
        <v xml:space="preserve"> </v>
      </c>
      <c r="CN247" s="370" t="str">
        <f t="shared" si="348"/>
        <v xml:space="preserve"> </v>
      </c>
      <c r="CO247" s="370" t="str">
        <f t="shared" si="349"/>
        <v xml:space="preserve"> </v>
      </c>
      <c r="CP247" s="370" t="str">
        <f t="shared" si="350"/>
        <v xml:space="preserve"> </v>
      </c>
      <c r="CQ247" s="370" t="str">
        <f t="shared" si="351"/>
        <v xml:space="preserve"> </v>
      </c>
      <c r="CR247" s="370" t="str">
        <f t="shared" si="301"/>
        <v xml:space="preserve"> </v>
      </c>
      <c r="CS247" s="370" t="str">
        <f t="shared" si="302"/>
        <v xml:space="preserve"> </v>
      </c>
      <c r="CT247" s="370" t="str">
        <f t="shared" si="303"/>
        <v xml:space="preserve"> </v>
      </c>
      <c r="CU247" s="370" t="str">
        <f>IF($A247="N/A"," ",IF('Pricing Inputs'!$AR$23=TRUE,Inputs!$S$22,VLOOKUP($A247,CorrelationTable,2,FALSE)))</f>
        <v xml:space="preserve"> </v>
      </c>
      <c r="CV247" s="371" t="str">
        <f>IF($A247="N/A"," ",F247+G247+(D247*('Pricing Inputs'!X282)))</f>
        <v xml:space="preserve"> </v>
      </c>
      <c r="CW247" s="372" t="str">
        <f>IF($A247="N/A"," ",IF(PV=1,0,'Pricing Inputs'!Y282))</f>
        <v xml:space="preserve"> </v>
      </c>
      <c r="CX247" s="373" t="str">
        <f t="shared" si="304"/>
        <v xml:space="preserve"> </v>
      </c>
      <c r="CY247" s="417" t="str">
        <f>IF($A247="N/A"," ",(IF(MONTH(A247)&gt;=4,IF(MONTH(A247)&lt;=10,Inputs!$S$26,Inputs!$S$27),Inputs!$S$27))*$CX247)</f>
        <v xml:space="preserve"> </v>
      </c>
      <c r="CZ247" s="374" t="str">
        <f t="shared" si="352"/>
        <v xml:space="preserve"> </v>
      </c>
      <c r="DA247" s="446" t="str">
        <f t="shared" si="353"/>
        <v xml:space="preserve"> </v>
      </c>
      <c r="DB247" s="375" t="str">
        <f t="shared" si="354"/>
        <v xml:space="preserve"> </v>
      </c>
      <c r="DC247" s="375" t="str">
        <f t="shared" si="355"/>
        <v xml:space="preserve"> </v>
      </c>
      <c r="DD247" s="376" t="str">
        <f t="shared" si="356"/>
        <v xml:space="preserve"> </v>
      </c>
      <c r="DE247" s="377" t="str">
        <f t="shared" si="357"/>
        <v xml:space="preserve"> </v>
      </c>
      <c r="DF247" s="378" t="str">
        <f t="shared" si="358"/>
        <v xml:space="preserve"> </v>
      </c>
      <c r="DG247" s="379" t="str">
        <f t="shared" si="359"/>
        <v xml:space="preserve"> </v>
      </c>
      <c r="DH247" s="380" t="str">
        <f>IF($A247="N/A"," ",IF(Option=1,$D247*Inputs!$S$15*SUM(AS247:BA247),0))</f>
        <v xml:space="preserve"> </v>
      </c>
      <c r="DI247" s="381" t="str">
        <f>IF($A247="N/A"," ",IF(Option=1,$D247*Inputs!$S$16*SUM(AS247:BA247),0))</f>
        <v xml:space="preserve"> </v>
      </c>
      <c r="DJ247" s="463" t="str">
        <f t="shared" si="360"/>
        <v xml:space="preserve"> </v>
      </c>
      <c r="DK247" s="463" t="str">
        <f t="shared" si="361"/>
        <v xml:space="preserve"> </v>
      </c>
      <c r="DL247" s="463" t="str">
        <f t="shared" si="362"/>
        <v xml:space="preserve"> </v>
      </c>
      <c r="DM247" s="463" t="str">
        <f t="shared" si="363"/>
        <v xml:space="preserve"> </v>
      </c>
    </row>
    <row r="248" spans="1:117" x14ac:dyDescent="0.2">
      <c r="A248" s="343" t="str">
        <f>IF(A247="N/A","N/A",IF(EDATE(A247,1)&gt;Inputs!$S$5,"N/A",EDATE(A247,1)))</f>
        <v>N/A</v>
      </c>
      <c r="B248" s="344" t="str">
        <f t="shared" si="305"/>
        <v xml:space="preserve"> </v>
      </c>
      <c r="C248" s="345" t="str">
        <f t="shared" si="306"/>
        <v xml:space="preserve"> </v>
      </c>
      <c r="D248" s="346" t="str">
        <f t="shared" si="307"/>
        <v xml:space="preserve"> </v>
      </c>
      <c r="E248" s="347" t="str">
        <f t="shared" si="308"/>
        <v xml:space="preserve"> </v>
      </c>
      <c r="F248" s="348" t="str">
        <f t="shared" si="309"/>
        <v xml:space="preserve"> </v>
      </c>
      <c r="G248" s="348" t="str">
        <f>IF(A248="N/A"," ",Perstart/VLOOKUP(Dayrun,'Pricing Inputs'!$AQ$4:$AS$14,3)/(CY248/CX248))</f>
        <v xml:space="preserve"> </v>
      </c>
      <c r="H248" s="349" t="str">
        <f t="shared" si="310"/>
        <v xml:space="preserve"> </v>
      </c>
      <c r="I248" s="350" t="str">
        <f t="shared" si="311"/>
        <v xml:space="preserve"> </v>
      </c>
      <c r="J248" s="351" t="str">
        <f t="shared" si="312"/>
        <v xml:space="preserve"> </v>
      </c>
      <c r="K248" s="351" t="str">
        <f t="shared" si="313"/>
        <v xml:space="preserve"> </v>
      </c>
      <c r="L248" s="351" t="str">
        <f t="shared" si="314"/>
        <v xml:space="preserve"> </v>
      </c>
      <c r="M248" s="351" t="str">
        <f t="shared" si="315"/>
        <v xml:space="preserve"> </v>
      </c>
      <c r="N248" s="351" t="str">
        <f t="shared" si="316"/>
        <v xml:space="preserve"> </v>
      </c>
      <c r="O248" s="351" t="str">
        <f t="shared" si="317"/>
        <v xml:space="preserve"> </v>
      </c>
      <c r="P248" s="351" t="str">
        <f t="shared" si="318"/>
        <v xml:space="preserve"> </v>
      </c>
      <c r="Q248" s="352" t="str">
        <f t="shared" si="319"/>
        <v xml:space="preserve"> </v>
      </c>
      <c r="R248" s="353" t="str">
        <f t="shared" si="320"/>
        <v xml:space="preserve"> </v>
      </c>
      <c r="S248" s="347" t="str">
        <f t="shared" si="321"/>
        <v xml:space="preserve"> </v>
      </c>
      <c r="T248" s="347" t="str">
        <f t="shared" si="322"/>
        <v xml:space="preserve"> </v>
      </c>
      <c r="U248" s="347" t="str">
        <f t="shared" si="323"/>
        <v xml:space="preserve"> </v>
      </c>
      <c r="V248" s="347" t="str">
        <f t="shared" si="324"/>
        <v xml:space="preserve"> </v>
      </c>
      <c r="W248" s="347" t="str">
        <f t="shared" si="325"/>
        <v xml:space="preserve"> </v>
      </c>
      <c r="X248" s="347" t="str">
        <f t="shared" si="326"/>
        <v xml:space="preserve"> </v>
      </c>
      <c r="Y248" s="347" t="str">
        <f t="shared" si="327"/>
        <v xml:space="preserve"> </v>
      </c>
      <c r="Z248" s="354" t="str">
        <f t="shared" si="328"/>
        <v xml:space="preserve"> </v>
      </c>
      <c r="AA248" s="350" t="str">
        <f>IF($A248="N/A"," ",IF(Dayrun&gt;=3,(MAX(0,(_xll.xSPRDOPT(I248,($E248-'Pricing Inputs'!$X283*$D248),$CV248,0,($CN248+IF(Smile=TRUE,VLOOKUP(MAX(-5,$H248-I248),Volsmile,2),0)),$CT248,$CU248,($A248-DateToday)+15,ABS(Option-2),0)-R248))),0))</f>
        <v xml:space="preserve"> </v>
      </c>
      <c r="AB248" s="351" t="str">
        <f>IF($A248="N/A"," ",IF(Dayrun&gt;=6,MAX(0,(_xll.xSPRDOPT(J248,($E248-'Pricing Inputs'!$X283*$D248),$CV248,0,($CN248+IF(Smile=TRUE,VLOOKUP(MAX(-5,$H248-J248),Volsmile,2),0)),$CT248,$CU248,($A248-DateToday)+15,ABS(Option-2),0)-S248)),0))</f>
        <v xml:space="preserve"> </v>
      </c>
      <c r="AC248" s="351" t="str">
        <f>IF($A248="N/A"," ",IF(OR(Dayrun&lt;=2,Dayrun&gt;=9),IF(OffPeakEx=TRUE,MAX(0,(_xll.xSPRDOPT(K248,($E248-'Pricing Inputs'!$X283*$D248),$CV248,0,($CQ248+IF(Smile=TRUE,VLOOKUP(MAX(-5,$H248-K248),Volsmile,2),0)),$CT248,$CU248,($A248-DateToday)+15,ABS(Option-2),0)-T248)),0),0))</f>
        <v xml:space="preserve"> </v>
      </c>
      <c r="AD248" s="351" t="str">
        <f>IF($A248="N/A"," ",IF(OR(Dayrun=1,Dayrun=4,Dayrun=5,Dayrun=7,Dayrun=8,Dayrun=10,Dayrun=11),MAX(0,(_xll.xSPRDOPT(L248,($E248-'Pricing Inputs'!$X283*$D248),$CV248,0,($CQ248+IF(Smile=TRUE,VLOOKUP(MAX(-5,$H248-L248),Volsmile,2),0)),$CT248,$CU248,($A248-DateToday)+15,ABS(Option-2),0)-U248)),0))</f>
        <v xml:space="preserve"> </v>
      </c>
      <c r="AE248" s="351" t="str">
        <f>IF($A248="N/A"," ",IF(OR(Dayrun=1,Dayrun=7,Dayrun=8,Dayrun=10,Dayrun=11),MAX(0,(_xll.xSPRDOPT(M248,($E248-'Pricing Inputs'!$X283*$D248),$CV248,0,($CQ248+IF(Smile=TRUE,VLOOKUP(MAX(-5,$H248-M248),Volsmile,2),0)),$CT248,$CU248,($A248-DateToday)+15,ABS(Option-2),0)-V248)),0))</f>
        <v xml:space="preserve"> </v>
      </c>
      <c r="AF248" s="351" t="str">
        <f>IF($A248="N/A"," ",IF(OR(Dayrun&lt;=2,Dayrun&gt;=10),IF(OffPeakEx=TRUE,MAX(0,(_xll.xSPRDOPT(N248,($E248-'Pricing Inputs'!$X283*$D248),$CV248,0,($CQ248+IF(Smile=TRUE,VLOOKUP(MAX(-5,$H248-N248),Volsmile,2),0)),$CT248,$CU248,($A248-DateToday)+15,ABS(Option-2),0)-W248)),0),0))</f>
        <v xml:space="preserve"> </v>
      </c>
      <c r="AG248" s="351" t="str">
        <f>IF($A248="N/A"," ",IF(OR(Dayrun=1,Dayrun=5,Dayrun=8,Dayrun=11),MAX(0,(_xll.xSPRDOPT(O248,($E248-'Pricing Inputs'!$X283*$D248),$CV248,0,($CQ248+IF(Smile=TRUE,VLOOKUP(MAX(-5,$H248-O248),Volsmile,2),0)),$CT248,$CU248,($A248-DateToday)+15,ABS(Option-2),0)-X248)),0))</f>
        <v xml:space="preserve"> </v>
      </c>
      <c r="AH248" s="351" t="str">
        <f>IF($A248="N/A"," ",IF(OR(Dayrun=1,Dayrun=8,Dayrun=11),MAX(0,(_xll.xSPRDOPT(P248,($E248-'Pricing Inputs'!$X283*$D248),$CV248,0,($CQ248+IF(Smile=TRUE,VLOOKUP(MAX(-5,$H248-P248),Volsmile,2),0)),$CT248,$CU248,($A248-DateToday)+15,ABS(Option-2),0)-Y248)),0))</f>
        <v xml:space="preserve"> </v>
      </c>
      <c r="AI248" s="351" t="str">
        <f>IF($A248="N/A"," ",IF(OR(Dayrun&lt;=2,Dayrun&gt;=11),IF(OffPeakEx=TRUE,MAX(0,(_xll.xSPRDOPT(Q248,($E248-'Pricing Inputs'!$X283*$D248),$CV248,0,($CQ248+IF(Smile=TRUE,VLOOKUP(MAX(-5,$H248-Q248),Volsmile,2),0)),$CT248,$CU248,($A248-DateToday)+15,ABS(Option-2),0)-Z248)),0),0))</f>
        <v xml:space="preserve"> </v>
      </c>
      <c r="AJ248" s="355" t="str">
        <f t="shared" si="329"/>
        <v xml:space="preserve"> </v>
      </c>
      <c r="AK248" s="356" t="str">
        <f t="shared" si="330"/>
        <v xml:space="preserve"> </v>
      </c>
      <c r="AL248" s="356" t="str">
        <f t="shared" si="331"/>
        <v xml:space="preserve"> </v>
      </c>
      <c r="AM248" s="356" t="str">
        <f t="shared" si="332"/>
        <v xml:space="preserve"> </v>
      </c>
      <c r="AN248" s="356" t="str">
        <f t="shared" si="333"/>
        <v xml:space="preserve"> </v>
      </c>
      <c r="AO248" s="356" t="str">
        <f t="shared" si="334"/>
        <v xml:space="preserve"> </v>
      </c>
      <c r="AP248" s="356" t="str">
        <f t="shared" si="335"/>
        <v xml:space="preserve"> </v>
      </c>
      <c r="AQ248" s="356" t="str">
        <f t="shared" si="336"/>
        <v xml:space="preserve"> </v>
      </c>
      <c r="AR248" s="357" t="str">
        <f t="shared" si="337"/>
        <v xml:space="preserve"> </v>
      </c>
      <c r="AS248" s="364" t="str">
        <f t="shared" si="338"/>
        <v xml:space="preserve"> </v>
      </c>
      <c r="AT248" s="364" t="str">
        <f t="shared" si="339"/>
        <v xml:space="preserve"> </v>
      </c>
      <c r="AU248" s="364" t="str">
        <f t="shared" si="340"/>
        <v xml:space="preserve"> </v>
      </c>
      <c r="AV248" s="364" t="str">
        <f t="shared" si="341"/>
        <v xml:space="preserve"> </v>
      </c>
      <c r="AW248" s="364" t="str">
        <f t="shared" si="342"/>
        <v xml:space="preserve"> </v>
      </c>
      <c r="AX248" s="364" t="str">
        <f t="shared" si="343"/>
        <v xml:space="preserve"> </v>
      </c>
      <c r="AY248" s="364" t="str">
        <f t="shared" si="344"/>
        <v xml:space="preserve"> </v>
      </c>
      <c r="AZ248" s="364" t="str">
        <f t="shared" si="345"/>
        <v xml:space="preserve"> </v>
      </c>
      <c r="BA248" s="365" t="str">
        <f t="shared" si="346"/>
        <v xml:space="preserve"> </v>
      </c>
      <c r="BB248" s="461" t="str">
        <f>IF($A248="N/A"," ",IF(Dayrun&gt;=3,(MAX(0,(_xll.xSPRDOPT(I248,($E248-'Pricing Inputs'!$X283*$D248),$CV248,0,($CN248+IF(Smile=TRUE,VLOOKUP(MAX(-5,$H248-I248),Volsmile,2),0)),$CT248,$CU248,($A248-DateToday)+15,ABS(Option-2),1)*DE248*8))),0))</f>
        <v xml:space="preserve"> </v>
      </c>
      <c r="BC248" s="460" t="str">
        <f>IF($A248="N/A"," ",IF(Dayrun&gt;=6,MAX(0,(_xll.xSPRDOPT(J248,($E248-'Pricing Inputs'!$X283*$D248),$CV248,0,($CN248+IF(Smile=TRUE,VLOOKUP(MAX(-5,$H248-J248),Volsmile,2),0)),$CT248,$CU248,($A248-DateToday)+15,ABS(Option-2),1)*DE248*8)),0))</f>
        <v xml:space="preserve"> </v>
      </c>
      <c r="BD248" s="460" t="str">
        <f>IF($A248="N/A"," ",IF(OR(Dayrun&lt;=2,Dayrun&gt;=9),IF(OffPeakEx=TRUE,MAX(0,(_xll.xSPRDOPT(K248,($E248-'Pricing Inputs'!$X283*$D248),$CV248,0,($CQ248+IF(Smile=TRUE,VLOOKUP(MAX(-5,$H248-K248),Volsmile,2),0)),$CT248,$CU248,($A248-DateToday)+15,ABS(Option-2),1)*DE248*8)),0),0))</f>
        <v xml:space="preserve"> </v>
      </c>
      <c r="BE248" s="460" t="str">
        <f>IF($A248="N/A"," ",IF(OR(Dayrun=1,Dayrun=4,Dayrun=5,Dayrun=7,Dayrun=8,Dayrun=10,Dayrun=11),MAX(0,(_xll.xSPRDOPT(L248,($E248-'Pricing Inputs'!$X283*$D248),$CV248,0,($CQ248+IF(Smile=TRUE,VLOOKUP(MAX(-5,$H248-L248),Volsmile,2),0)),$CT248,$CU248,($A248-DateToday)+15,ABS(Option-2),1)*DF248*8)),0))</f>
        <v xml:space="preserve"> </v>
      </c>
      <c r="BF248" s="460" t="str">
        <f>IF($A248="N/A"," ",IF(OR(Dayrun=1,Dayrun=7,Dayrun=8,Dayrun=10,Dayrun=11),MAX(0,(_xll.xSPRDOPT(M248,($E248-'Pricing Inputs'!$X283*$D248),$CV248,0,($CQ248+IF(Smile=TRUE,VLOOKUP(MAX(-5,$H248-M248),Volsmile,2),0)),$CT248,$CU248,($A248-DateToday)+15,ABS(Option-2),1)*DF248*8)),0))</f>
        <v xml:space="preserve"> </v>
      </c>
      <c r="BG248" s="460" t="str">
        <f>IF($A248="N/A"," ",IF(OR(Dayrun&lt;=2,Dayrun&gt;=10),IF(OffPeakEx=TRUE,MAX(0,(_xll.xSPRDOPT(N248,($E248-'Pricing Inputs'!$X283*$D248),$CV248,0,($CQ248+IF(Smile=TRUE,VLOOKUP(MAX(-5,$H248-N248),Volsmile,2),0)),$CT248,$CU248,($A248-DateToday)+15,ABS(Option-2),1)*DF248*8)),0),0))</f>
        <v xml:space="preserve"> </v>
      </c>
      <c r="BH248" s="460" t="str">
        <f>IF($A248="N/A"," ",IF(OR(Dayrun=1,Dayrun=5,Dayrun=8,Dayrun=11),MAX(0,(_xll.xSPRDOPT(O248,($E248-'Pricing Inputs'!$X283*$D248),$CV248,0,($CQ248+IF(Smile=TRUE,VLOOKUP(MAX(-5,$H248-O248),Volsmile,2),0)),$CT248,$CU248,($A248-DateToday)+15,ABS(Option-2),1)*DG248*8)),0))</f>
        <v xml:space="preserve"> </v>
      </c>
      <c r="BI248" s="460" t="str">
        <f>IF($A248="N/A"," ",IF(OR(Dayrun=1,Dayrun=8,Dayrun=11),MAX(0,(_xll.xSPRDOPT(P248,($E248-'Pricing Inputs'!$X283*$D248),$CV248,0,($CQ248+IF(Smile=TRUE,VLOOKUP(MAX(-5,$H248-P248),Volsmile,2),0)),$CT248,$CU248,($A248-DateToday)+15,ABS(Option-2),1)*DG248*8)),0))</f>
        <v xml:space="preserve"> </v>
      </c>
      <c r="BJ248" s="462" t="str">
        <f>IF($A248="N/A"," ",IF(OR(Dayrun&lt;=2,Dayrun&gt;=11),IF(OffPeakEx=TRUE,MAX(0,(_xll.xSPRDOPT(Q248,($E248-'Pricing Inputs'!$X283*$D248),$CV248,0,($CQ248+IF(Smile=TRUE,VLOOKUP(MAX(-5,$H248-Q248),Volsmile,2),0)),$CT248,$CU248,($A248-DateToday)+15,ABS(Option-2),1)*DG248*8)),0),0))</f>
        <v xml:space="preserve"> </v>
      </c>
      <c r="BK248" s="358" t="str">
        <f t="shared" si="273"/>
        <v xml:space="preserve"> </v>
      </c>
      <c r="BL248" s="359" t="str">
        <f t="shared" si="274"/>
        <v xml:space="preserve"> </v>
      </c>
      <c r="BM248" s="359" t="str">
        <f t="shared" si="275"/>
        <v xml:space="preserve"> </v>
      </c>
      <c r="BN248" s="359" t="str">
        <f t="shared" si="276"/>
        <v xml:space="preserve"> </v>
      </c>
      <c r="BO248" s="359" t="str">
        <f t="shared" si="277"/>
        <v xml:space="preserve"> </v>
      </c>
      <c r="BP248" s="359" t="str">
        <f t="shared" si="278"/>
        <v xml:space="preserve"> </v>
      </c>
      <c r="BQ248" s="359" t="str">
        <f t="shared" si="279"/>
        <v xml:space="preserve"> </v>
      </c>
      <c r="BR248" s="359" t="str">
        <f t="shared" si="280"/>
        <v xml:space="preserve"> </v>
      </c>
      <c r="BS248" s="360" t="str">
        <f t="shared" si="281"/>
        <v xml:space="preserve"> </v>
      </c>
      <c r="BT248" s="361" t="str">
        <f t="shared" si="282"/>
        <v xml:space="preserve"> </v>
      </c>
      <c r="BU248" s="362" t="str">
        <f t="shared" si="283"/>
        <v xml:space="preserve"> </v>
      </c>
      <c r="BV248" s="362" t="str">
        <f t="shared" si="284"/>
        <v xml:space="preserve"> </v>
      </c>
      <c r="BW248" s="362" t="str">
        <f t="shared" si="285"/>
        <v xml:space="preserve"> </v>
      </c>
      <c r="BX248" s="362" t="str">
        <f t="shared" si="286"/>
        <v xml:space="preserve"> </v>
      </c>
      <c r="BY248" s="362" t="str">
        <f t="shared" si="287"/>
        <v xml:space="preserve"> </v>
      </c>
      <c r="BZ248" s="362" t="str">
        <f t="shared" si="288"/>
        <v xml:space="preserve"> </v>
      </c>
      <c r="CA248" s="362" t="str">
        <f t="shared" si="289"/>
        <v xml:space="preserve"> </v>
      </c>
      <c r="CB248" s="363" t="str">
        <f t="shared" si="290"/>
        <v xml:space="preserve"> </v>
      </c>
      <c r="CC248" s="366" t="str">
        <f t="shared" si="291"/>
        <v xml:space="preserve"> </v>
      </c>
      <c r="CD248" s="367" t="str">
        <f t="shared" si="292"/>
        <v xml:space="preserve"> </v>
      </c>
      <c r="CE248" s="367" t="str">
        <f t="shared" si="293"/>
        <v xml:space="preserve"> </v>
      </c>
      <c r="CF248" s="367" t="str">
        <f t="shared" si="294"/>
        <v xml:space="preserve"> </v>
      </c>
      <c r="CG248" s="367" t="str">
        <f t="shared" si="295"/>
        <v xml:space="preserve"> </v>
      </c>
      <c r="CH248" s="367" t="str">
        <f t="shared" si="296"/>
        <v xml:space="preserve"> </v>
      </c>
      <c r="CI248" s="367" t="str">
        <f t="shared" si="297"/>
        <v xml:space="preserve"> </v>
      </c>
      <c r="CJ248" s="367" t="str">
        <f t="shared" si="298"/>
        <v xml:space="preserve"> </v>
      </c>
      <c r="CK248" s="368" t="str">
        <f t="shared" si="299"/>
        <v xml:space="preserve"> </v>
      </c>
      <c r="CL248" s="369" t="str">
        <f t="shared" si="300"/>
        <v xml:space="preserve"> </v>
      </c>
      <c r="CM248" s="370" t="str">
        <f t="shared" si="347"/>
        <v xml:space="preserve"> </v>
      </c>
      <c r="CN248" s="370" t="str">
        <f t="shared" si="348"/>
        <v xml:space="preserve"> </v>
      </c>
      <c r="CO248" s="370" t="str">
        <f t="shared" si="349"/>
        <v xml:space="preserve"> </v>
      </c>
      <c r="CP248" s="370" t="str">
        <f t="shared" si="350"/>
        <v xml:space="preserve"> </v>
      </c>
      <c r="CQ248" s="370" t="str">
        <f t="shared" si="351"/>
        <v xml:space="preserve"> </v>
      </c>
      <c r="CR248" s="370" t="str">
        <f t="shared" si="301"/>
        <v xml:space="preserve"> </v>
      </c>
      <c r="CS248" s="370" t="str">
        <f t="shared" si="302"/>
        <v xml:space="preserve"> </v>
      </c>
      <c r="CT248" s="370" t="str">
        <f t="shared" si="303"/>
        <v xml:space="preserve"> </v>
      </c>
      <c r="CU248" s="370" t="str">
        <f>IF($A248="N/A"," ",IF('Pricing Inputs'!$AR$23=TRUE,Inputs!$S$22,VLOOKUP($A248,CorrelationTable,2,FALSE)))</f>
        <v xml:space="preserve"> </v>
      </c>
      <c r="CV248" s="371" t="str">
        <f>IF($A248="N/A"," ",F248+G248+(D248*('Pricing Inputs'!X283)))</f>
        <v xml:space="preserve"> </v>
      </c>
      <c r="CW248" s="372" t="str">
        <f>IF($A248="N/A"," ",IF(PV=1,0,'Pricing Inputs'!Y283))</f>
        <v xml:space="preserve"> </v>
      </c>
      <c r="CX248" s="373" t="str">
        <f t="shared" si="304"/>
        <v xml:space="preserve"> </v>
      </c>
      <c r="CY248" s="417" t="str">
        <f>IF($A248="N/A"," ",(IF(MONTH(A248)&gt;=4,IF(MONTH(A248)&lt;=10,Inputs!$S$26,Inputs!$S$27),Inputs!$S$27))*$CX248)</f>
        <v xml:space="preserve"> </v>
      </c>
      <c r="CZ248" s="374" t="str">
        <f t="shared" si="352"/>
        <v xml:space="preserve"> </v>
      </c>
      <c r="DA248" s="446" t="str">
        <f t="shared" si="353"/>
        <v xml:space="preserve"> </v>
      </c>
      <c r="DB248" s="375" t="str">
        <f t="shared" si="354"/>
        <v xml:space="preserve"> </v>
      </c>
      <c r="DC248" s="375" t="str">
        <f t="shared" si="355"/>
        <v xml:space="preserve"> </v>
      </c>
      <c r="DD248" s="376" t="str">
        <f t="shared" si="356"/>
        <v xml:space="preserve"> </v>
      </c>
      <c r="DE248" s="377" t="str">
        <f t="shared" si="357"/>
        <v xml:space="preserve"> </v>
      </c>
      <c r="DF248" s="378" t="str">
        <f t="shared" si="358"/>
        <v xml:space="preserve"> </v>
      </c>
      <c r="DG248" s="379" t="str">
        <f t="shared" si="359"/>
        <v xml:space="preserve"> </v>
      </c>
      <c r="DH248" s="380" t="str">
        <f>IF($A248="N/A"," ",IF(Option=1,$D248*Inputs!$S$15*SUM(AS248:BA248),0))</f>
        <v xml:space="preserve"> </v>
      </c>
      <c r="DI248" s="381" t="str">
        <f>IF($A248="N/A"," ",IF(Option=1,$D248*Inputs!$S$16*SUM(AS248:BA248),0))</f>
        <v xml:space="preserve"> </v>
      </c>
      <c r="DJ248" s="463" t="str">
        <f t="shared" si="360"/>
        <v xml:space="preserve"> </v>
      </c>
      <c r="DK248" s="463" t="str">
        <f t="shared" si="361"/>
        <v xml:space="preserve"> </v>
      </c>
      <c r="DL248" s="463" t="str">
        <f t="shared" si="362"/>
        <v xml:space="preserve"> </v>
      </c>
      <c r="DM248" s="463" t="str">
        <f t="shared" si="363"/>
        <v xml:space="preserve"> </v>
      </c>
    </row>
    <row r="249" spans="1:117" x14ac:dyDescent="0.2">
      <c r="A249" s="343" t="str">
        <f>IF(A248="N/A","N/A",IF(EDATE(A248,1)&gt;Inputs!$S$5,"N/A",EDATE(A248,1)))</f>
        <v>N/A</v>
      </c>
      <c r="B249" s="344" t="str">
        <f t="shared" si="305"/>
        <v xml:space="preserve"> </v>
      </c>
      <c r="C249" s="345" t="str">
        <f t="shared" si="306"/>
        <v xml:space="preserve"> </v>
      </c>
      <c r="D249" s="346" t="str">
        <f t="shared" si="307"/>
        <v xml:space="preserve"> </v>
      </c>
      <c r="E249" s="347" t="str">
        <f t="shared" si="308"/>
        <v xml:space="preserve"> </v>
      </c>
      <c r="F249" s="348" t="str">
        <f t="shared" si="309"/>
        <v xml:space="preserve"> </v>
      </c>
      <c r="G249" s="348" t="str">
        <f>IF(A249="N/A"," ",Perstart/VLOOKUP(Dayrun,'Pricing Inputs'!$AQ$4:$AS$14,3)/(CY249/CX249))</f>
        <v xml:space="preserve"> </v>
      </c>
      <c r="H249" s="349" t="str">
        <f t="shared" si="310"/>
        <v xml:space="preserve"> </v>
      </c>
      <c r="I249" s="350" t="str">
        <f t="shared" si="311"/>
        <v xml:space="preserve"> </v>
      </c>
      <c r="J249" s="351" t="str">
        <f t="shared" si="312"/>
        <v xml:space="preserve"> </v>
      </c>
      <c r="K249" s="351" t="str">
        <f t="shared" si="313"/>
        <v xml:space="preserve"> </v>
      </c>
      <c r="L249" s="351" t="str">
        <f t="shared" si="314"/>
        <v xml:space="preserve"> </v>
      </c>
      <c r="M249" s="351" t="str">
        <f t="shared" si="315"/>
        <v xml:space="preserve"> </v>
      </c>
      <c r="N249" s="351" t="str">
        <f t="shared" si="316"/>
        <v xml:space="preserve"> </v>
      </c>
      <c r="O249" s="351" t="str">
        <f t="shared" si="317"/>
        <v xml:space="preserve"> </v>
      </c>
      <c r="P249" s="351" t="str">
        <f t="shared" si="318"/>
        <v xml:space="preserve"> </v>
      </c>
      <c r="Q249" s="352" t="str">
        <f t="shared" si="319"/>
        <v xml:space="preserve"> </v>
      </c>
      <c r="R249" s="353" t="str">
        <f t="shared" si="320"/>
        <v xml:space="preserve"> </v>
      </c>
      <c r="S249" s="347" t="str">
        <f t="shared" si="321"/>
        <v xml:space="preserve"> </v>
      </c>
      <c r="T249" s="347" t="str">
        <f t="shared" si="322"/>
        <v xml:space="preserve"> </v>
      </c>
      <c r="U249" s="347" t="str">
        <f t="shared" si="323"/>
        <v xml:space="preserve"> </v>
      </c>
      <c r="V249" s="347" t="str">
        <f t="shared" si="324"/>
        <v xml:space="preserve"> </v>
      </c>
      <c r="W249" s="347" t="str">
        <f t="shared" si="325"/>
        <v xml:space="preserve"> </v>
      </c>
      <c r="X249" s="347" t="str">
        <f t="shared" si="326"/>
        <v xml:space="preserve"> </v>
      </c>
      <c r="Y249" s="347" t="str">
        <f t="shared" si="327"/>
        <v xml:space="preserve"> </v>
      </c>
      <c r="Z249" s="354" t="str">
        <f t="shared" si="328"/>
        <v xml:space="preserve"> </v>
      </c>
      <c r="AA249" s="350" t="str">
        <f>IF($A249="N/A"," ",IF(Dayrun&gt;=3,(MAX(0,(_xll.xSPRDOPT(I249,($E249-'Pricing Inputs'!$X284*$D249),$CV249,0,($CN249+IF(Smile=TRUE,VLOOKUP(MAX(-5,$H249-I249),Volsmile,2),0)),$CT249,$CU249,($A249-DateToday)+15,ABS(Option-2),0)-R249))),0))</f>
        <v xml:space="preserve"> </v>
      </c>
      <c r="AB249" s="351" t="str">
        <f>IF($A249="N/A"," ",IF(Dayrun&gt;=6,MAX(0,(_xll.xSPRDOPT(J249,($E249-'Pricing Inputs'!$X284*$D249),$CV249,0,($CN249+IF(Smile=TRUE,VLOOKUP(MAX(-5,$H249-J249),Volsmile,2),0)),$CT249,$CU249,($A249-DateToday)+15,ABS(Option-2),0)-S249)),0))</f>
        <v xml:space="preserve"> </v>
      </c>
      <c r="AC249" s="351" t="str">
        <f>IF($A249="N/A"," ",IF(OR(Dayrun&lt;=2,Dayrun&gt;=9),IF(OffPeakEx=TRUE,MAX(0,(_xll.xSPRDOPT(K249,($E249-'Pricing Inputs'!$X284*$D249),$CV249,0,($CQ249+IF(Smile=TRUE,VLOOKUP(MAX(-5,$H249-K249),Volsmile,2),0)),$CT249,$CU249,($A249-DateToday)+15,ABS(Option-2),0)-T249)),0),0))</f>
        <v xml:space="preserve"> </v>
      </c>
      <c r="AD249" s="351" t="str">
        <f>IF($A249="N/A"," ",IF(OR(Dayrun=1,Dayrun=4,Dayrun=5,Dayrun=7,Dayrun=8,Dayrun=10,Dayrun=11),MAX(0,(_xll.xSPRDOPT(L249,($E249-'Pricing Inputs'!$X284*$D249),$CV249,0,($CQ249+IF(Smile=TRUE,VLOOKUP(MAX(-5,$H249-L249),Volsmile,2),0)),$CT249,$CU249,($A249-DateToday)+15,ABS(Option-2),0)-U249)),0))</f>
        <v xml:space="preserve"> </v>
      </c>
      <c r="AE249" s="351" t="str">
        <f>IF($A249="N/A"," ",IF(OR(Dayrun=1,Dayrun=7,Dayrun=8,Dayrun=10,Dayrun=11),MAX(0,(_xll.xSPRDOPT(M249,($E249-'Pricing Inputs'!$X284*$D249),$CV249,0,($CQ249+IF(Smile=TRUE,VLOOKUP(MAX(-5,$H249-M249),Volsmile,2),0)),$CT249,$CU249,($A249-DateToday)+15,ABS(Option-2),0)-V249)),0))</f>
        <v xml:space="preserve"> </v>
      </c>
      <c r="AF249" s="351" t="str">
        <f>IF($A249="N/A"," ",IF(OR(Dayrun&lt;=2,Dayrun&gt;=10),IF(OffPeakEx=TRUE,MAX(0,(_xll.xSPRDOPT(N249,($E249-'Pricing Inputs'!$X284*$D249),$CV249,0,($CQ249+IF(Smile=TRUE,VLOOKUP(MAX(-5,$H249-N249),Volsmile,2),0)),$CT249,$CU249,($A249-DateToday)+15,ABS(Option-2),0)-W249)),0),0))</f>
        <v xml:space="preserve"> </v>
      </c>
      <c r="AG249" s="351" t="str">
        <f>IF($A249="N/A"," ",IF(OR(Dayrun=1,Dayrun=5,Dayrun=8,Dayrun=11),MAX(0,(_xll.xSPRDOPT(O249,($E249-'Pricing Inputs'!$X284*$D249),$CV249,0,($CQ249+IF(Smile=TRUE,VLOOKUP(MAX(-5,$H249-O249),Volsmile,2),0)),$CT249,$CU249,($A249-DateToday)+15,ABS(Option-2),0)-X249)),0))</f>
        <v xml:space="preserve"> </v>
      </c>
      <c r="AH249" s="351" t="str">
        <f>IF($A249="N/A"," ",IF(OR(Dayrun=1,Dayrun=8,Dayrun=11),MAX(0,(_xll.xSPRDOPT(P249,($E249-'Pricing Inputs'!$X284*$D249),$CV249,0,($CQ249+IF(Smile=TRUE,VLOOKUP(MAX(-5,$H249-P249),Volsmile,2),0)),$CT249,$CU249,($A249-DateToday)+15,ABS(Option-2),0)-Y249)),0))</f>
        <v xml:space="preserve"> </v>
      </c>
      <c r="AI249" s="351" t="str">
        <f>IF($A249="N/A"," ",IF(OR(Dayrun&lt;=2,Dayrun&gt;=11),IF(OffPeakEx=TRUE,MAX(0,(_xll.xSPRDOPT(Q249,($E249-'Pricing Inputs'!$X284*$D249),$CV249,0,($CQ249+IF(Smile=TRUE,VLOOKUP(MAX(-5,$H249-Q249),Volsmile,2),0)),$CT249,$CU249,($A249-DateToday)+15,ABS(Option-2),0)-Z249)),0),0))</f>
        <v xml:space="preserve"> </v>
      </c>
      <c r="AJ249" s="355" t="str">
        <f t="shared" si="329"/>
        <v xml:space="preserve"> </v>
      </c>
      <c r="AK249" s="356" t="str">
        <f t="shared" si="330"/>
        <v xml:space="preserve"> </v>
      </c>
      <c r="AL249" s="356" t="str">
        <f t="shared" si="331"/>
        <v xml:space="preserve"> </v>
      </c>
      <c r="AM249" s="356" t="str">
        <f t="shared" si="332"/>
        <v xml:space="preserve"> </v>
      </c>
      <c r="AN249" s="356" t="str">
        <f t="shared" si="333"/>
        <v xml:space="preserve"> </v>
      </c>
      <c r="AO249" s="356" t="str">
        <f t="shared" si="334"/>
        <v xml:space="preserve"> </v>
      </c>
      <c r="AP249" s="356" t="str">
        <f t="shared" si="335"/>
        <v xml:space="preserve"> </v>
      </c>
      <c r="AQ249" s="356" t="str">
        <f t="shared" si="336"/>
        <v xml:space="preserve"> </v>
      </c>
      <c r="AR249" s="357" t="str">
        <f t="shared" si="337"/>
        <v xml:space="preserve"> </v>
      </c>
      <c r="AS249" s="364" t="str">
        <f t="shared" si="338"/>
        <v xml:space="preserve"> </v>
      </c>
      <c r="AT249" s="364" t="str">
        <f t="shared" si="339"/>
        <v xml:space="preserve"> </v>
      </c>
      <c r="AU249" s="364" t="str">
        <f t="shared" si="340"/>
        <v xml:space="preserve"> </v>
      </c>
      <c r="AV249" s="364" t="str">
        <f t="shared" si="341"/>
        <v xml:space="preserve"> </v>
      </c>
      <c r="AW249" s="364" t="str">
        <f t="shared" si="342"/>
        <v xml:space="preserve"> </v>
      </c>
      <c r="AX249" s="364" t="str">
        <f t="shared" si="343"/>
        <v xml:space="preserve"> </v>
      </c>
      <c r="AY249" s="364" t="str">
        <f t="shared" si="344"/>
        <v xml:space="preserve"> </v>
      </c>
      <c r="AZ249" s="364" t="str">
        <f t="shared" si="345"/>
        <v xml:space="preserve"> </v>
      </c>
      <c r="BA249" s="365" t="str">
        <f t="shared" si="346"/>
        <v xml:space="preserve"> </v>
      </c>
      <c r="BB249" s="461" t="str">
        <f>IF($A249="N/A"," ",IF(Dayrun&gt;=3,(MAX(0,(_xll.xSPRDOPT(I249,($E249-'Pricing Inputs'!$X284*$D249),$CV249,0,($CN249+IF(Smile=TRUE,VLOOKUP(MAX(-5,$H249-I249),Volsmile,2),0)),$CT249,$CU249,($A249-DateToday)+15,ABS(Option-2),1)*DE249*8))),0))</f>
        <v xml:space="preserve"> </v>
      </c>
      <c r="BC249" s="460" t="str">
        <f>IF($A249="N/A"," ",IF(Dayrun&gt;=6,MAX(0,(_xll.xSPRDOPT(J249,($E249-'Pricing Inputs'!$X284*$D249),$CV249,0,($CN249+IF(Smile=TRUE,VLOOKUP(MAX(-5,$H249-J249),Volsmile,2),0)),$CT249,$CU249,($A249-DateToday)+15,ABS(Option-2),1)*DE249*8)),0))</f>
        <v xml:space="preserve"> </v>
      </c>
      <c r="BD249" s="460" t="str">
        <f>IF($A249="N/A"," ",IF(OR(Dayrun&lt;=2,Dayrun&gt;=9),IF(OffPeakEx=TRUE,MAX(0,(_xll.xSPRDOPT(K249,($E249-'Pricing Inputs'!$X284*$D249),$CV249,0,($CQ249+IF(Smile=TRUE,VLOOKUP(MAX(-5,$H249-K249),Volsmile,2),0)),$CT249,$CU249,($A249-DateToday)+15,ABS(Option-2),1)*DE249*8)),0),0))</f>
        <v xml:space="preserve"> </v>
      </c>
      <c r="BE249" s="460" t="str">
        <f>IF($A249="N/A"," ",IF(OR(Dayrun=1,Dayrun=4,Dayrun=5,Dayrun=7,Dayrun=8,Dayrun=10,Dayrun=11),MAX(0,(_xll.xSPRDOPT(L249,($E249-'Pricing Inputs'!$X284*$D249),$CV249,0,($CQ249+IF(Smile=TRUE,VLOOKUP(MAX(-5,$H249-L249),Volsmile,2),0)),$CT249,$CU249,($A249-DateToday)+15,ABS(Option-2),1)*DF249*8)),0))</f>
        <v xml:space="preserve"> </v>
      </c>
      <c r="BF249" s="460" t="str">
        <f>IF($A249="N/A"," ",IF(OR(Dayrun=1,Dayrun=7,Dayrun=8,Dayrun=10,Dayrun=11),MAX(0,(_xll.xSPRDOPT(M249,($E249-'Pricing Inputs'!$X284*$D249),$CV249,0,($CQ249+IF(Smile=TRUE,VLOOKUP(MAX(-5,$H249-M249),Volsmile,2),0)),$CT249,$CU249,($A249-DateToday)+15,ABS(Option-2),1)*DF249*8)),0))</f>
        <v xml:space="preserve"> </v>
      </c>
      <c r="BG249" s="460" t="str">
        <f>IF($A249="N/A"," ",IF(OR(Dayrun&lt;=2,Dayrun&gt;=10),IF(OffPeakEx=TRUE,MAX(0,(_xll.xSPRDOPT(N249,($E249-'Pricing Inputs'!$X284*$D249),$CV249,0,($CQ249+IF(Smile=TRUE,VLOOKUP(MAX(-5,$H249-N249),Volsmile,2),0)),$CT249,$CU249,($A249-DateToday)+15,ABS(Option-2),1)*DF249*8)),0),0))</f>
        <v xml:space="preserve"> </v>
      </c>
      <c r="BH249" s="460" t="str">
        <f>IF($A249="N/A"," ",IF(OR(Dayrun=1,Dayrun=5,Dayrun=8,Dayrun=11),MAX(0,(_xll.xSPRDOPT(O249,($E249-'Pricing Inputs'!$X284*$D249),$CV249,0,($CQ249+IF(Smile=TRUE,VLOOKUP(MAX(-5,$H249-O249),Volsmile,2),0)),$CT249,$CU249,($A249-DateToday)+15,ABS(Option-2),1)*DG249*8)),0))</f>
        <v xml:space="preserve"> </v>
      </c>
      <c r="BI249" s="460" t="str">
        <f>IF($A249="N/A"," ",IF(OR(Dayrun=1,Dayrun=8,Dayrun=11),MAX(0,(_xll.xSPRDOPT(P249,($E249-'Pricing Inputs'!$X284*$D249),$CV249,0,($CQ249+IF(Smile=TRUE,VLOOKUP(MAX(-5,$H249-P249),Volsmile,2),0)),$CT249,$CU249,($A249-DateToday)+15,ABS(Option-2),1)*DG249*8)),0))</f>
        <v xml:space="preserve"> </v>
      </c>
      <c r="BJ249" s="462" t="str">
        <f>IF($A249="N/A"," ",IF(OR(Dayrun&lt;=2,Dayrun&gt;=11),IF(OffPeakEx=TRUE,MAX(0,(_xll.xSPRDOPT(Q249,($E249-'Pricing Inputs'!$X284*$D249),$CV249,0,($CQ249+IF(Smile=TRUE,VLOOKUP(MAX(-5,$H249-Q249),Volsmile,2),0)),$CT249,$CU249,($A249-DateToday)+15,ABS(Option-2),1)*DG249*8)),0),0))</f>
        <v xml:space="preserve"> </v>
      </c>
      <c r="BK249" s="358" t="str">
        <f t="shared" si="273"/>
        <v xml:space="preserve"> </v>
      </c>
      <c r="BL249" s="359" t="str">
        <f t="shared" si="274"/>
        <v xml:space="preserve"> </v>
      </c>
      <c r="BM249" s="359" t="str">
        <f t="shared" si="275"/>
        <v xml:space="preserve"> </v>
      </c>
      <c r="BN249" s="359" t="str">
        <f t="shared" si="276"/>
        <v xml:space="preserve"> </v>
      </c>
      <c r="BO249" s="359" t="str">
        <f t="shared" si="277"/>
        <v xml:space="preserve"> </v>
      </c>
      <c r="BP249" s="359" t="str">
        <f t="shared" si="278"/>
        <v xml:space="preserve"> </v>
      </c>
      <c r="BQ249" s="359" t="str">
        <f t="shared" si="279"/>
        <v xml:space="preserve"> </v>
      </c>
      <c r="BR249" s="359" t="str">
        <f t="shared" si="280"/>
        <v xml:space="preserve"> </v>
      </c>
      <c r="BS249" s="360" t="str">
        <f t="shared" si="281"/>
        <v xml:space="preserve"> </v>
      </c>
      <c r="BT249" s="361" t="str">
        <f t="shared" si="282"/>
        <v xml:space="preserve"> </v>
      </c>
      <c r="BU249" s="362" t="str">
        <f t="shared" si="283"/>
        <v xml:space="preserve"> </v>
      </c>
      <c r="BV249" s="362" t="str">
        <f t="shared" si="284"/>
        <v xml:space="preserve"> </v>
      </c>
      <c r="BW249" s="362" t="str">
        <f t="shared" si="285"/>
        <v xml:space="preserve"> </v>
      </c>
      <c r="BX249" s="362" t="str">
        <f t="shared" si="286"/>
        <v xml:space="preserve"> </v>
      </c>
      <c r="BY249" s="362" t="str">
        <f t="shared" si="287"/>
        <v xml:space="preserve"> </v>
      </c>
      <c r="BZ249" s="362" t="str">
        <f t="shared" si="288"/>
        <v xml:space="preserve"> </v>
      </c>
      <c r="CA249" s="362" t="str">
        <f t="shared" si="289"/>
        <v xml:space="preserve"> </v>
      </c>
      <c r="CB249" s="363" t="str">
        <f t="shared" si="290"/>
        <v xml:space="preserve"> </v>
      </c>
      <c r="CC249" s="366" t="str">
        <f t="shared" si="291"/>
        <v xml:space="preserve"> </v>
      </c>
      <c r="CD249" s="367" t="str">
        <f t="shared" si="292"/>
        <v xml:space="preserve"> </v>
      </c>
      <c r="CE249" s="367" t="str">
        <f t="shared" si="293"/>
        <v xml:space="preserve"> </v>
      </c>
      <c r="CF249" s="367" t="str">
        <f t="shared" si="294"/>
        <v xml:space="preserve"> </v>
      </c>
      <c r="CG249" s="367" t="str">
        <f t="shared" si="295"/>
        <v xml:space="preserve"> </v>
      </c>
      <c r="CH249" s="367" t="str">
        <f t="shared" si="296"/>
        <v xml:space="preserve"> </v>
      </c>
      <c r="CI249" s="367" t="str">
        <f t="shared" si="297"/>
        <v xml:space="preserve"> </v>
      </c>
      <c r="CJ249" s="367" t="str">
        <f t="shared" si="298"/>
        <v xml:space="preserve"> </v>
      </c>
      <c r="CK249" s="368" t="str">
        <f t="shared" si="299"/>
        <v xml:space="preserve"> </v>
      </c>
      <c r="CL249" s="369" t="str">
        <f t="shared" si="300"/>
        <v xml:space="preserve"> </v>
      </c>
      <c r="CM249" s="370" t="str">
        <f t="shared" si="347"/>
        <v xml:space="preserve"> </v>
      </c>
      <c r="CN249" s="370" t="str">
        <f t="shared" si="348"/>
        <v xml:space="preserve"> </v>
      </c>
      <c r="CO249" s="370" t="str">
        <f t="shared" si="349"/>
        <v xml:space="preserve"> </v>
      </c>
      <c r="CP249" s="370" t="str">
        <f t="shared" si="350"/>
        <v xml:space="preserve"> </v>
      </c>
      <c r="CQ249" s="370" t="str">
        <f t="shared" si="351"/>
        <v xml:space="preserve"> </v>
      </c>
      <c r="CR249" s="370" t="str">
        <f t="shared" si="301"/>
        <v xml:space="preserve"> </v>
      </c>
      <c r="CS249" s="370" t="str">
        <f t="shared" si="302"/>
        <v xml:space="preserve"> </v>
      </c>
      <c r="CT249" s="370" t="str">
        <f t="shared" si="303"/>
        <v xml:space="preserve"> </v>
      </c>
      <c r="CU249" s="370" t="str">
        <f>IF($A249="N/A"," ",IF('Pricing Inputs'!$AR$23=TRUE,Inputs!$S$22,VLOOKUP($A249,CorrelationTable,2,FALSE)))</f>
        <v xml:space="preserve"> </v>
      </c>
      <c r="CV249" s="371" t="str">
        <f>IF($A249="N/A"," ",F249+G249+(D249*('Pricing Inputs'!X284)))</f>
        <v xml:space="preserve"> </v>
      </c>
      <c r="CW249" s="372" t="str">
        <f>IF($A249="N/A"," ",IF(PV=1,0,'Pricing Inputs'!Y284))</f>
        <v xml:space="preserve"> </v>
      </c>
      <c r="CX249" s="373" t="str">
        <f t="shared" si="304"/>
        <v xml:space="preserve"> </v>
      </c>
      <c r="CY249" s="417" t="str">
        <f>IF($A249="N/A"," ",(IF(MONTH(A249)&gt;=4,IF(MONTH(A249)&lt;=10,Inputs!$S$26,Inputs!$S$27),Inputs!$S$27))*$CX249)</f>
        <v xml:space="preserve"> </v>
      </c>
      <c r="CZ249" s="374" t="str">
        <f t="shared" si="352"/>
        <v xml:space="preserve"> </v>
      </c>
      <c r="DA249" s="446" t="str">
        <f t="shared" si="353"/>
        <v xml:space="preserve"> </v>
      </c>
      <c r="DB249" s="375" t="str">
        <f t="shared" si="354"/>
        <v xml:space="preserve"> </v>
      </c>
      <c r="DC249" s="375" t="str">
        <f t="shared" si="355"/>
        <v xml:space="preserve"> </v>
      </c>
      <c r="DD249" s="376" t="str">
        <f t="shared" si="356"/>
        <v xml:space="preserve"> </v>
      </c>
      <c r="DE249" s="377" t="str">
        <f t="shared" si="357"/>
        <v xml:space="preserve"> </v>
      </c>
      <c r="DF249" s="378" t="str">
        <f t="shared" si="358"/>
        <v xml:space="preserve"> </v>
      </c>
      <c r="DG249" s="379" t="str">
        <f t="shared" si="359"/>
        <v xml:space="preserve"> </v>
      </c>
      <c r="DH249" s="380" t="str">
        <f>IF($A249="N/A"," ",IF(Option=1,$D249*Inputs!$S$15*SUM(AS249:BA249),0))</f>
        <v xml:space="preserve"> </v>
      </c>
      <c r="DI249" s="381" t="str">
        <f>IF($A249="N/A"," ",IF(Option=1,$D249*Inputs!$S$16*SUM(AS249:BA249),0))</f>
        <v xml:space="preserve"> </v>
      </c>
      <c r="DJ249" s="463" t="str">
        <f t="shared" si="360"/>
        <v xml:space="preserve"> </v>
      </c>
      <c r="DK249" s="463" t="str">
        <f t="shared" si="361"/>
        <v xml:space="preserve"> </v>
      </c>
      <c r="DL249" s="463" t="str">
        <f t="shared" si="362"/>
        <v xml:space="preserve"> </v>
      </c>
      <c r="DM249" s="463" t="str">
        <f t="shared" si="363"/>
        <v xml:space="preserve"> </v>
      </c>
    </row>
    <row r="250" spans="1:117" x14ac:dyDescent="0.2">
      <c r="A250" s="343" t="str">
        <f>IF(A249="N/A","N/A",IF(EDATE(A249,1)&gt;Inputs!$S$5,"N/A",EDATE(A249,1)))</f>
        <v>N/A</v>
      </c>
      <c r="B250" s="344" t="str">
        <f t="shared" si="305"/>
        <v xml:space="preserve"> </v>
      </c>
      <c r="C250" s="345" t="str">
        <f t="shared" si="306"/>
        <v xml:space="preserve"> </v>
      </c>
      <c r="D250" s="346" t="str">
        <f t="shared" si="307"/>
        <v xml:space="preserve"> </v>
      </c>
      <c r="E250" s="347" t="str">
        <f t="shared" si="308"/>
        <v xml:space="preserve"> </v>
      </c>
      <c r="F250" s="348" t="str">
        <f t="shared" si="309"/>
        <v xml:space="preserve"> </v>
      </c>
      <c r="G250" s="348" t="str">
        <f>IF(A250="N/A"," ",Perstart/VLOOKUP(Dayrun,'Pricing Inputs'!$AQ$4:$AS$14,3)/(CY250/CX250))</f>
        <v xml:space="preserve"> </v>
      </c>
      <c r="H250" s="349" t="str">
        <f t="shared" si="310"/>
        <v xml:space="preserve"> </v>
      </c>
      <c r="I250" s="350" t="str">
        <f t="shared" si="311"/>
        <v xml:space="preserve"> </v>
      </c>
      <c r="J250" s="351" t="str">
        <f t="shared" si="312"/>
        <v xml:space="preserve"> </v>
      </c>
      <c r="K250" s="351" t="str">
        <f t="shared" si="313"/>
        <v xml:space="preserve"> </v>
      </c>
      <c r="L250" s="351" t="str">
        <f t="shared" si="314"/>
        <v xml:space="preserve"> </v>
      </c>
      <c r="M250" s="351" t="str">
        <f t="shared" si="315"/>
        <v xml:space="preserve"> </v>
      </c>
      <c r="N250" s="351" t="str">
        <f t="shared" si="316"/>
        <v xml:space="preserve"> </v>
      </c>
      <c r="O250" s="351" t="str">
        <f t="shared" si="317"/>
        <v xml:space="preserve"> </v>
      </c>
      <c r="P250" s="351" t="str">
        <f t="shared" si="318"/>
        <v xml:space="preserve"> </v>
      </c>
      <c r="Q250" s="352" t="str">
        <f t="shared" si="319"/>
        <v xml:space="preserve"> </v>
      </c>
      <c r="R250" s="353" t="str">
        <f t="shared" si="320"/>
        <v xml:space="preserve"> </v>
      </c>
      <c r="S250" s="347" t="str">
        <f t="shared" si="321"/>
        <v xml:space="preserve"> </v>
      </c>
      <c r="T250" s="347" t="str">
        <f t="shared" si="322"/>
        <v xml:space="preserve"> </v>
      </c>
      <c r="U250" s="347" t="str">
        <f t="shared" si="323"/>
        <v xml:space="preserve"> </v>
      </c>
      <c r="V250" s="347" t="str">
        <f t="shared" si="324"/>
        <v xml:space="preserve"> </v>
      </c>
      <c r="W250" s="347" t="str">
        <f t="shared" si="325"/>
        <v xml:space="preserve"> </v>
      </c>
      <c r="X250" s="347" t="str">
        <f t="shared" si="326"/>
        <v xml:space="preserve"> </v>
      </c>
      <c r="Y250" s="347" t="str">
        <f t="shared" si="327"/>
        <v xml:space="preserve"> </v>
      </c>
      <c r="Z250" s="354" t="str">
        <f t="shared" si="328"/>
        <v xml:space="preserve"> </v>
      </c>
      <c r="AA250" s="350" t="str">
        <f>IF($A250="N/A"," ",IF(Dayrun&gt;=3,(MAX(0,(_xll.xSPRDOPT(I250,($E250-'Pricing Inputs'!$X285*$D250),$CV250,0,($CN250+IF(Smile=TRUE,VLOOKUP(MAX(-5,$H250-I250),Volsmile,2),0)),$CT250,$CU250,($A250-DateToday)+15,ABS(Option-2),0)-R250))),0))</f>
        <v xml:space="preserve"> </v>
      </c>
      <c r="AB250" s="351" t="str">
        <f>IF($A250="N/A"," ",IF(Dayrun&gt;=6,MAX(0,(_xll.xSPRDOPT(J250,($E250-'Pricing Inputs'!$X285*$D250),$CV250,0,($CN250+IF(Smile=TRUE,VLOOKUP(MAX(-5,$H250-J250),Volsmile,2),0)),$CT250,$CU250,($A250-DateToday)+15,ABS(Option-2),0)-S250)),0))</f>
        <v xml:space="preserve"> </v>
      </c>
      <c r="AC250" s="351" t="str">
        <f>IF($A250="N/A"," ",IF(OR(Dayrun&lt;=2,Dayrun&gt;=9),IF(OffPeakEx=TRUE,MAX(0,(_xll.xSPRDOPT(K250,($E250-'Pricing Inputs'!$X285*$D250),$CV250,0,($CQ250+IF(Smile=TRUE,VLOOKUP(MAX(-5,$H250-K250),Volsmile,2),0)),$CT250,$CU250,($A250-DateToday)+15,ABS(Option-2),0)-T250)),0),0))</f>
        <v xml:space="preserve"> </v>
      </c>
      <c r="AD250" s="351" t="str">
        <f>IF($A250="N/A"," ",IF(OR(Dayrun=1,Dayrun=4,Dayrun=5,Dayrun=7,Dayrun=8,Dayrun=10,Dayrun=11),MAX(0,(_xll.xSPRDOPT(L250,($E250-'Pricing Inputs'!$X285*$D250),$CV250,0,($CQ250+IF(Smile=TRUE,VLOOKUP(MAX(-5,$H250-L250),Volsmile,2),0)),$CT250,$CU250,($A250-DateToday)+15,ABS(Option-2),0)-U250)),0))</f>
        <v xml:space="preserve"> </v>
      </c>
      <c r="AE250" s="351" t="str">
        <f>IF($A250="N/A"," ",IF(OR(Dayrun=1,Dayrun=7,Dayrun=8,Dayrun=10,Dayrun=11),MAX(0,(_xll.xSPRDOPT(M250,($E250-'Pricing Inputs'!$X285*$D250),$CV250,0,($CQ250+IF(Smile=TRUE,VLOOKUP(MAX(-5,$H250-M250),Volsmile,2),0)),$CT250,$CU250,($A250-DateToday)+15,ABS(Option-2),0)-V250)),0))</f>
        <v xml:space="preserve"> </v>
      </c>
      <c r="AF250" s="351" t="str">
        <f>IF($A250="N/A"," ",IF(OR(Dayrun&lt;=2,Dayrun&gt;=10),IF(OffPeakEx=TRUE,MAX(0,(_xll.xSPRDOPT(N250,($E250-'Pricing Inputs'!$X285*$D250),$CV250,0,($CQ250+IF(Smile=TRUE,VLOOKUP(MAX(-5,$H250-N250),Volsmile,2),0)),$CT250,$CU250,($A250-DateToday)+15,ABS(Option-2),0)-W250)),0),0))</f>
        <v xml:space="preserve"> </v>
      </c>
      <c r="AG250" s="351" t="str">
        <f>IF($A250="N/A"," ",IF(OR(Dayrun=1,Dayrun=5,Dayrun=8,Dayrun=11),MAX(0,(_xll.xSPRDOPT(O250,($E250-'Pricing Inputs'!$X285*$D250),$CV250,0,($CQ250+IF(Smile=TRUE,VLOOKUP(MAX(-5,$H250-O250),Volsmile,2),0)),$CT250,$CU250,($A250-DateToday)+15,ABS(Option-2),0)-X250)),0))</f>
        <v xml:space="preserve"> </v>
      </c>
      <c r="AH250" s="351" t="str">
        <f>IF($A250="N/A"," ",IF(OR(Dayrun=1,Dayrun=8,Dayrun=11),MAX(0,(_xll.xSPRDOPT(P250,($E250-'Pricing Inputs'!$X285*$D250),$CV250,0,($CQ250+IF(Smile=TRUE,VLOOKUP(MAX(-5,$H250-P250),Volsmile,2),0)),$CT250,$CU250,($A250-DateToday)+15,ABS(Option-2),0)-Y250)),0))</f>
        <v xml:space="preserve"> </v>
      </c>
      <c r="AI250" s="351" t="str">
        <f>IF($A250="N/A"," ",IF(OR(Dayrun&lt;=2,Dayrun&gt;=11),IF(OffPeakEx=TRUE,MAX(0,(_xll.xSPRDOPT(Q250,($E250-'Pricing Inputs'!$X285*$D250),$CV250,0,($CQ250+IF(Smile=TRUE,VLOOKUP(MAX(-5,$H250-Q250),Volsmile,2),0)),$CT250,$CU250,($A250-DateToday)+15,ABS(Option-2),0)-Z250)),0),0))</f>
        <v xml:space="preserve"> </v>
      </c>
      <c r="AJ250" s="355" t="str">
        <f t="shared" si="329"/>
        <v xml:space="preserve"> </v>
      </c>
      <c r="AK250" s="356" t="str">
        <f t="shared" si="330"/>
        <v xml:space="preserve"> </v>
      </c>
      <c r="AL250" s="356" t="str">
        <f t="shared" si="331"/>
        <v xml:space="preserve"> </v>
      </c>
      <c r="AM250" s="356" t="str">
        <f t="shared" si="332"/>
        <v xml:space="preserve"> </v>
      </c>
      <c r="AN250" s="356" t="str">
        <f t="shared" si="333"/>
        <v xml:space="preserve"> </v>
      </c>
      <c r="AO250" s="356" t="str">
        <f t="shared" si="334"/>
        <v xml:space="preserve"> </v>
      </c>
      <c r="AP250" s="356" t="str">
        <f t="shared" si="335"/>
        <v xml:space="preserve"> </v>
      </c>
      <c r="AQ250" s="356" t="str">
        <f t="shared" si="336"/>
        <v xml:space="preserve"> </v>
      </c>
      <c r="AR250" s="357" t="str">
        <f t="shared" si="337"/>
        <v xml:space="preserve"> </v>
      </c>
      <c r="AS250" s="364" t="str">
        <f t="shared" si="338"/>
        <v xml:space="preserve"> </v>
      </c>
      <c r="AT250" s="364" t="str">
        <f t="shared" si="339"/>
        <v xml:space="preserve"> </v>
      </c>
      <c r="AU250" s="364" t="str">
        <f t="shared" si="340"/>
        <v xml:space="preserve"> </v>
      </c>
      <c r="AV250" s="364" t="str">
        <f t="shared" si="341"/>
        <v xml:space="preserve"> </v>
      </c>
      <c r="AW250" s="364" t="str">
        <f t="shared" si="342"/>
        <v xml:space="preserve"> </v>
      </c>
      <c r="AX250" s="364" t="str">
        <f t="shared" si="343"/>
        <v xml:space="preserve"> </v>
      </c>
      <c r="AY250" s="364" t="str">
        <f t="shared" si="344"/>
        <v xml:space="preserve"> </v>
      </c>
      <c r="AZ250" s="364" t="str">
        <f t="shared" si="345"/>
        <v xml:space="preserve"> </v>
      </c>
      <c r="BA250" s="365" t="str">
        <f t="shared" si="346"/>
        <v xml:space="preserve"> </v>
      </c>
      <c r="BB250" s="461" t="str">
        <f>IF($A250="N/A"," ",IF(Dayrun&gt;=3,(MAX(0,(_xll.xSPRDOPT(I250,($E250-'Pricing Inputs'!$X285*$D250),$CV250,0,($CN250+IF(Smile=TRUE,VLOOKUP(MAX(-5,$H250-I250),Volsmile,2),0)),$CT250,$CU250,($A250-DateToday)+15,ABS(Option-2),1)*DE250*8))),0))</f>
        <v xml:space="preserve"> </v>
      </c>
      <c r="BC250" s="460" t="str">
        <f>IF($A250="N/A"," ",IF(Dayrun&gt;=6,MAX(0,(_xll.xSPRDOPT(J250,($E250-'Pricing Inputs'!$X285*$D250),$CV250,0,($CN250+IF(Smile=TRUE,VLOOKUP(MAX(-5,$H250-J250),Volsmile,2),0)),$CT250,$CU250,($A250-DateToday)+15,ABS(Option-2),1)*DE250*8)),0))</f>
        <v xml:space="preserve"> </v>
      </c>
      <c r="BD250" s="460" t="str">
        <f>IF($A250="N/A"," ",IF(OR(Dayrun&lt;=2,Dayrun&gt;=9),IF(OffPeakEx=TRUE,MAX(0,(_xll.xSPRDOPT(K250,($E250-'Pricing Inputs'!$X285*$D250),$CV250,0,($CQ250+IF(Smile=TRUE,VLOOKUP(MAX(-5,$H250-K250),Volsmile,2),0)),$CT250,$CU250,($A250-DateToday)+15,ABS(Option-2),1)*DE250*8)),0),0))</f>
        <v xml:space="preserve"> </v>
      </c>
      <c r="BE250" s="460" t="str">
        <f>IF($A250="N/A"," ",IF(OR(Dayrun=1,Dayrun=4,Dayrun=5,Dayrun=7,Dayrun=8,Dayrun=10,Dayrun=11),MAX(0,(_xll.xSPRDOPT(L250,($E250-'Pricing Inputs'!$X285*$D250),$CV250,0,($CQ250+IF(Smile=TRUE,VLOOKUP(MAX(-5,$H250-L250),Volsmile,2),0)),$CT250,$CU250,($A250-DateToday)+15,ABS(Option-2),1)*DF250*8)),0))</f>
        <v xml:space="preserve"> </v>
      </c>
      <c r="BF250" s="460" t="str">
        <f>IF($A250="N/A"," ",IF(OR(Dayrun=1,Dayrun=7,Dayrun=8,Dayrun=10,Dayrun=11),MAX(0,(_xll.xSPRDOPT(M250,($E250-'Pricing Inputs'!$X285*$D250),$CV250,0,($CQ250+IF(Smile=TRUE,VLOOKUP(MAX(-5,$H250-M250),Volsmile,2),0)),$CT250,$CU250,($A250-DateToday)+15,ABS(Option-2),1)*DF250*8)),0))</f>
        <v xml:space="preserve"> </v>
      </c>
      <c r="BG250" s="460" t="str">
        <f>IF($A250="N/A"," ",IF(OR(Dayrun&lt;=2,Dayrun&gt;=10),IF(OffPeakEx=TRUE,MAX(0,(_xll.xSPRDOPT(N250,($E250-'Pricing Inputs'!$X285*$D250),$CV250,0,($CQ250+IF(Smile=TRUE,VLOOKUP(MAX(-5,$H250-N250),Volsmile,2),0)),$CT250,$CU250,($A250-DateToday)+15,ABS(Option-2),1)*DF250*8)),0),0))</f>
        <v xml:space="preserve"> </v>
      </c>
      <c r="BH250" s="460" t="str">
        <f>IF($A250="N/A"," ",IF(OR(Dayrun=1,Dayrun=5,Dayrun=8,Dayrun=11),MAX(0,(_xll.xSPRDOPT(O250,($E250-'Pricing Inputs'!$X285*$D250),$CV250,0,($CQ250+IF(Smile=TRUE,VLOOKUP(MAX(-5,$H250-O250),Volsmile,2),0)),$CT250,$CU250,($A250-DateToday)+15,ABS(Option-2),1)*DG250*8)),0))</f>
        <v xml:space="preserve"> </v>
      </c>
      <c r="BI250" s="460" t="str">
        <f>IF($A250="N/A"," ",IF(OR(Dayrun=1,Dayrun=8,Dayrun=11),MAX(0,(_xll.xSPRDOPT(P250,($E250-'Pricing Inputs'!$X285*$D250),$CV250,0,($CQ250+IF(Smile=TRUE,VLOOKUP(MAX(-5,$H250-P250),Volsmile,2),0)),$CT250,$CU250,($A250-DateToday)+15,ABS(Option-2),1)*DG250*8)),0))</f>
        <v xml:space="preserve"> </v>
      </c>
      <c r="BJ250" s="462" t="str">
        <f>IF($A250="N/A"," ",IF(OR(Dayrun&lt;=2,Dayrun&gt;=11),IF(OffPeakEx=TRUE,MAX(0,(_xll.xSPRDOPT(Q250,($E250-'Pricing Inputs'!$X285*$D250),$CV250,0,($CQ250+IF(Smile=TRUE,VLOOKUP(MAX(-5,$H250-Q250),Volsmile,2),0)),$CT250,$CU250,($A250-DateToday)+15,ABS(Option-2),1)*DG250*8)),0),0))</f>
        <v xml:space="preserve"> </v>
      </c>
      <c r="BK250" s="358" t="str">
        <f t="shared" si="273"/>
        <v xml:space="preserve"> </v>
      </c>
      <c r="BL250" s="359" t="str">
        <f t="shared" si="274"/>
        <v xml:space="preserve"> </v>
      </c>
      <c r="BM250" s="359" t="str">
        <f t="shared" si="275"/>
        <v xml:space="preserve"> </v>
      </c>
      <c r="BN250" s="359" t="str">
        <f t="shared" si="276"/>
        <v xml:space="preserve"> </v>
      </c>
      <c r="BO250" s="359" t="str">
        <f t="shared" si="277"/>
        <v xml:space="preserve"> </v>
      </c>
      <c r="BP250" s="359" t="str">
        <f t="shared" si="278"/>
        <v xml:space="preserve"> </v>
      </c>
      <c r="BQ250" s="359" t="str">
        <f t="shared" si="279"/>
        <v xml:space="preserve"> </v>
      </c>
      <c r="BR250" s="359" t="str">
        <f t="shared" si="280"/>
        <v xml:space="preserve"> </v>
      </c>
      <c r="BS250" s="360" t="str">
        <f t="shared" si="281"/>
        <v xml:space="preserve"> </v>
      </c>
      <c r="BT250" s="361" t="str">
        <f t="shared" si="282"/>
        <v xml:space="preserve"> </v>
      </c>
      <c r="BU250" s="362" t="str">
        <f t="shared" si="283"/>
        <v xml:space="preserve"> </v>
      </c>
      <c r="BV250" s="362" t="str">
        <f t="shared" si="284"/>
        <v xml:space="preserve"> </v>
      </c>
      <c r="BW250" s="362" t="str">
        <f t="shared" si="285"/>
        <v xml:space="preserve"> </v>
      </c>
      <c r="BX250" s="362" t="str">
        <f t="shared" si="286"/>
        <v xml:space="preserve"> </v>
      </c>
      <c r="BY250" s="362" t="str">
        <f t="shared" si="287"/>
        <v xml:space="preserve"> </v>
      </c>
      <c r="BZ250" s="362" t="str">
        <f t="shared" si="288"/>
        <v xml:space="preserve"> </v>
      </c>
      <c r="CA250" s="362" t="str">
        <f t="shared" si="289"/>
        <v xml:space="preserve"> </v>
      </c>
      <c r="CB250" s="363" t="str">
        <f t="shared" si="290"/>
        <v xml:space="preserve"> </v>
      </c>
      <c r="CC250" s="366" t="str">
        <f t="shared" si="291"/>
        <v xml:space="preserve"> </v>
      </c>
      <c r="CD250" s="367" t="str">
        <f t="shared" si="292"/>
        <v xml:space="preserve"> </v>
      </c>
      <c r="CE250" s="367" t="str">
        <f t="shared" si="293"/>
        <v xml:space="preserve"> </v>
      </c>
      <c r="CF250" s="367" t="str">
        <f t="shared" si="294"/>
        <v xml:space="preserve"> </v>
      </c>
      <c r="CG250" s="367" t="str">
        <f t="shared" si="295"/>
        <v xml:space="preserve"> </v>
      </c>
      <c r="CH250" s="367" t="str">
        <f t="shared" si="296"/>
        <v xml:space="preserve"> </v>
      </c>
      <c r="CI250" s="367" t="str">
        <f t="shared" si="297"/>
        <v xml:space="preserve"> </v>
      </c>
      <c r="CJ250" s="367" t="str">
        <f t="shared" si="298"/>
        <v xml:space="preserve"> </v>
      </c>
      <c r="CK250" s="368" t="str">
        <f t="shared" si="299"/>
        <v xml:space="preserve"> </v>
      </c>
      <c r="CL250" s="369" t="str">
        <f t="shared" si="300"/>
        <v xml:space="preserve"> </v>
      </c>
      <c r="CM250" s="370" t="str">
        <f t="shared" si="347"/>
        <v xml:space="preserve"> </v>
      </c>
      <c r="CN250" s="370" t="str">
        <f t="shared" si="348"/>
        <v xml:space="preserve"> </v>
      </c>
      <c r="CO250" s="370" t="str">
        <f t="shared" si="349"/>
        <v xml:space="preserve"> </v>
      </c>
      <c r="CP250" s="370" t="str">
        <f t="shared" si="350"/>
        <v xml:space="preserve"> </v>
      </c>
      <c r="CQ250" s="370" t="str">
        <f t="shared" si="351"/>
        <v xml:space="preserve"> </v>
      </c>
      <c r="CR250" s="370" t="str">
        <f t="shared" si="301"/>
        <v xml:space="preserve"> </v>
      </c>
      <c r="CS250" s="370" t="str">
        <f t="shared" si="302"/>
        <v xml:space="preserve"> </v>
      </c>
      <c r="CT250" s="370" t="str">
        <f t="shared" si="303"/>
        <v xml:space="preserve"> </v>
      </c>
      <c r="CU250" s="370" t="str">
        <f>IF($A250="N/A"," ",IF('Pricing Inputs'!$AR$23=TRUE,Inputs!$S$22,VLOOKUP($A250,CorrelationTable,2,FALSE)))</f>
        <v xml:space="preserve"> </v>
      </c>
      <c r="CV250" s="371" t="str">
        <f>IF($A250="N/A"," ",F250+G250+(D250*('Pricing Inputs'!X285)))</f>
        <v xml:space="preserve"> </v>
      </c>
      <c r="CW250" s="372" t="str">
        <f>IF($A250="N/A"," ",IF(PV=1,0,'Pricing Inputs'!Y285))</f>
        <v xml:space="preserve"> </v>
      </c>
      <c r="CX250" s="373" t="str">
        <f t="shared" si="304"/>
        <v xml:space="preserve"> </v>
      </c>
      <c r="CY250" s="417" t="str">
        <f>IF($A250="N/A"," ",(IF(MONTH(A250)&gt;=4,IF(MONTH(A250)&lt;=10,Inputs!$S$26,Inputs!$S$27),Inputs!$S$27))*$CX250)</f>
        <v xml:space="preserve"> </v>
      </c>
      <c r="CZ250" s="374" t="str">
        <f t="shared" si="352"/>
        <v xml:space="preserve"> </v>
      </c>
      <c r="DA250" s="446" t="str">
        <f t="shared" si="353"/>
        <v xml:space="preserve"> </v>
      </c>
      <c r="DB250" s="375" t="str">
        <f t="shared" si="354"/>
        <v xml:space="preserve"> </v>
      </c>
      <c r="DC250" s="375" t="str">
        <f t="shared" si="355"/>
        <v xml:space="preserve"> </v>
      </c>
      <c r="DD250" s="376" t="str">
        <f t="shared" si="356"/>
        <v xml:space="preserve"> </v>
      </c>
      <c r="DE250" s="377" t="str">
        <f t="shared" si="357"/>
        <v xml:space="preserve"> </v>
      </c>
      <c r="DF250" s="378" t="str">
        <f t="shared" si="358"/>
        <v xml:space="preserve"> </v>
      </c>
      <c r="DG250" s="379" t="str">
        <f t="shared" si="359"/>
        <v xml:space="preserve"> </v>
      </c>
      <c r="DH250" s="380" t="str">
        <f>IF($A250="N/A"," ",IF(Option=1,$D250*Inputs!$S$15*SUM(AS250:BA250),0))</f>
        <v xml:space="preserve"> </v>
      </c>
      <c r="DI250" s="381" t="str">
        <f>IF($A250="N/A"," ",IF(Option=1,$D250*Inputs!$S$16*SUM(AS250:BA250),0))</f>
        <v xml:space="preserve"> </v>
      </c>
      <c r="DJ250" s="463" t="str">
        <f t="shared" si="360"/>
        <v xml:space="preserve"> </v>
      </c>
      <c r="DK250" s="463" t="str">
        <f t="shared" si="361"/>
        <v xml:space="preserve"> </v>
      </c>
      <c r="DL250" s="463" t="str">
        <f t="shared" si="362"/>
        <v xml:space="preserve"> </v>
      </c>
      <c r="DM250" s="463" t="str">
        <f t="shared" si="363"/>
        <v xml:space="preserve"> </v>
      </c>
    </row>
    <row r="251" spans="1:117" x14ac:dyDescent="0.2">
      <c r="A251" s="343" t="str">
        <f>IF(A250="N/A","N/A",IF(EDATE(A250,1)&gt;Inputs!$S$5,"N/A",EDATE(A250,1)))</f>
        <v>N/A</v>
      </c>
      <c r="B251" s="344" t="str">
        <f t="shared" si="305"/>
        <v xml:space="preserve"> </v>
      </c>
      <c r="C251" s="345" t="str">
        <f t="shared" si="306"/>
        <v xml:space="preserve"> </v>
      </c>
      <c r="D251" s="346" t="str">
        <f t="shared" si="307"/>
        <v xml:space="preserve"> </v>
      </c>
      <c r="E251" s="347" t="str">
        <f t="shared" si="308"/>
        <v xml:space="preserve"> </v>
      </c>
      <c r="F251" s="348" t="str">
        <f t="shared" si="309"/>
        <v xml:space="preserve"> </v>
      </c>
      <c r="G251" s="348" t="str">
        <f>IF(A251="N/A"," ",Perstart/VLOOKUP(Dayrun,'Pricing Inputs'!$AQ$4:$AS$14,3)/(CY251/CX251))</f>
        <v xml:space="preserve"> </v>
      </c>
      <c r="H251" s="349" t="str">
        <f t="shared" si="310"/>
        <v xml:space="preserve"> </v>
      </c>
      <c r="I251" s="350" t="str">
        <f t="shared" si="311"/>
        <v xml:space="preserve"> </v>
      </c>
      <c r="J251" s="351" t="str">
        <f t="shared" si="312"/>
        <v xml:space="preserve"> </v>
      </c>
      <c r="K251" s="351" t="str">
        <f t="shared" si="313"/>
        <v xml:space="preserve"> </v>
      </c>
      <c r="L251" s="351" t="str">
        <f t="shared" si="314"/>
        <v xml:space="preserve"> </v>
      </c>
      <c r="M251" s="351" t="str">
        <f t="shared" si="315"/>
        <v xml:space="preserve"> </v>
      </c>
      <c r="N251" s="351" t="str">
        <f t="shared" si="316"/>
        <v xml:space="preserve"> </v>
      </c>
      <c r="O251" s="351" t="str">
        <f t="shared" si="317"/>
        <v xml:space="preserve"> </v>
      </c>
      <c r="P251" s="351" t="str">
        <f t="shared" si="318"/>
        <v xml:space="preserve"> </v>
      </c>
      <c r="Q251" s="352" t="str">
        <f t="shared" si="319"/>
        <v xml:space="preserve"> </v>
      </c>
      <c r="R251" s="353" t="str">
        <f t="shared" si="320"/>
        <v xml:space="preserve"> </v>
      </c>
      <c r="S251" s="347" t="str">
        <f t="shared" si="321"/>
        <v xml:space="preserve"> </v>
      </c>
      <c r="T251" s="347" t="str">
        <f t="shared" si="322"/>
        <v xml:space="preserve"> </v>
      </c>
      <c r="U251" s="347" t="str">
        <f t="shared" si="323"/>
        <v xml:space="preserve"> </v>
      </c>
      <c r="V251" s="347" t="str">
        <f t="shared" si="324"/>
        <v xml:space="preserve"> </v>
      </c>
      <c r="W251" s="347" t="str">
        <f t="shared" si="325"/>
        <v xml:space="preserve"> </v>
      </c>
      <c r="X251" s="347" t="str">
        <f t="shared" si="326"/>
        <v xml:space="preserve"> </v>
      </c>
      <c r="Y251" s="347" t="str">
        <f t="shared" si="327"/>
        <v xml:space="preserve"> </v>
      </c>
      <c r="Z251" s="354" t="str">
        <f t="shared" si="328"/>
        <v xml:space="preserve"> </v>
      </c>
      <c r="AA251" s="350" t="str">
        <f>IF($A251="N/A"," ",IF(Dayrun&gt;=3,(MAX(0,(_xll.xSPRDOPT(I251,($E251-'Pricing Inputs'!$X286*$D251),$CV251,0,($CN251+IF(Smile=TRUE,VLOOKUP(MAX(-5,$H251-I251),Volsmile,2),0)),$CT251,$CU251,($A251-DateToday)+15,ABS(Option-2),0)-R251))),0))</f>
        <v xml:space="preserve"> </v>
      </c>
      <c r="AB251" s="351" t="str">
        <f>IF($A251="N/A"," ",IF(Dayrun&gt;=6,MAX(0,(_xll.xSPRDOPT(J251,($E251-'Pricing Inputs'!$X286*$D251),$CV251,0,($CN251+IF(Smile=TRUE,VLOOKUP(MAX(-5,$H251-J251),Volsmile,2),0)),$CT251,$CU251,($A251-DateToday)+15,ABS(Option-2),0)-S251)),0))</f>
        <v xml:space="preserve"> </v>
      </c>
      <c r="AC251" s="351" t="str">
        <f>IF($A251="N/A"," ",IF(OR(Dayrun&lt;=2,Dayrun&gt;=9),IF(OffPeakEx=TRUE,MAX(0,(_xll.xSPRDOPT(K251,($E251-'Pricing Inputs'!$X286*$D251),$CV251,0,($CQ251+IF(Smile=TRUE,VLOOKUP(MAX(-5,$H251-K251),Volsmile,2),0)),$CT251,$CU251,($A251-DateToday)+15,ABS(Option-2),0)-T251)),0),0))</f>
        <v xml:space="preserve"> </v>
      </c>
      <c r="AD251" s="351" t="str">
        <f>IF($A251="N/A"," ",IF(OR(Dayrun=1,Dayrun=4,Dayrun=5,Dayrun=7,Dayrun=8,Dayrun=10,Dayrun=11),MAX(0,(_xll.xSPRDOPT(L251,($E251-'Pricing Inputs'!$X286*$D251),$CV251,0,($CQ251+IF(Smile=TRUE,VLOOKUP(MAX(-5,$H251-L251),Volsmile,2),0)),$CT251,$CU251,($A251-DateToday)+15,ABS(Option-2),0)-U251)),0))</f>
        <v xml:space="preserve"> </v>
      </c>
      <c r="AE251" s="351" t="str">
        <f>IF($A251="N/A"," ",IF(OR(Dayrun=1,Dayrun=7,Dayrun=8,Dayrun=10,Dayrun=11),MAX(0,(_xll.xSPRDOPT(M251,($E251-'Pricing Inputs'!$X286*$D251),$CV251,0,($CQ251+IF(Smile=TRUE,VLOOKUP(MAX(-5,$H251-M251),Volsmile,2),0)),$CT251,$CU251,($A251-DateToday)+15,ABS(Option-2),0)-V251)),0))</f>
        <v xml:space="preserve"> </v>
      </c>
      <c r="AF251" s="351" t="str">
        <f>IF($A251="N/A"," ",IF(OR(Dayrun&lt;=2,Dayrun&gt;=10),IF(OffPeakEx=TRUE,MAX(0,(_xll.xSPRDOPT(N251,($E251-'Pricing Inputs'!$X286*$D251),$CV251,0,($CQ251+IF(Smile=TRUE,VLOOKUP(MAX(-5,$H251-N251),Volsmile,2),0)),$CT251,$CU251,($A251-DateToday)+15,ABS(Option-2),0)-W251)),0),0))</f>
        <v xml:space="preserve"> </v>
      </c>
      <c r="AG251" s="351" t="str">
        <f>IF($A251="N/A"," ",IF(OR(Dayrun=1,Dayrun=5,Dayrun=8,Dayrun=11),MAX(0,(_xll.xSPRDOPT(O251,($E251-'Pricing Inputs'!$X286*$D251),$CV251,0,($CQ251+IF(Smile=TRUE,VLOOKUP(MAX(-5,$H251-O251),Volsmile,2),0)),$CT251,$CU251,($A251-DateToday)+15,ABS(Option-2),0)-X251)),0))</f>
        <v xml:space="preserve"> </v>
      </c>
      <c r="AH251" s="351" t="str">
        <f>IF($A251="N/A"," ",IF(OR(Dayrun=1,Dayrun=8,Dayrun=11),MAX(0,(_xll.xSPRDOPT(P251,($E251-'Pricing Inputs'!$X286*$D251),$CV251,0,($CQ251+IF(Smile=TRUE,VLOOKUP(MAX(-5,$H251-P251),Volsmile,2),0)),$CT251,$CU251,($A251-DateToday)+15,ABS(Option-2),0)-Y251)),0))</f>
        <v xml:space="preserve"> </v>
      </c>
      <c r="AI251" s="351" t="str">
        <f>IF($A251="N/A"," ",IF(OR(Dayrun&lt;=2,Dayrun&gt;=11),IF(OffPeakEx=TRUE,MAX(0,(_xll.xSPRDOPT(Q251,($E251-'Pricing Inputs'!$X286*$D251),$CV251,0,($CQ251+IF(Smile=TRUE,VLOOKUP(MAX(-5,$H251-Q251),Volsmile,2),0)),$CT251,$CU251,($A251-DateToday)+15,ABS(Option-2),0)-Z251)),0),0))</f>
        <v xml:space="preserve"> </v>
      </c>
      <c r="AJ251" s="355" t="str">
        <f t="shared" si="329"/>
        <v xml:space="preserve"> </v>
      </c>
      <c r="AK251" s="356" t="str">
        <f t="shared" si="330"/>
        <v xml:space="preserve"> </v>
      </c>
      <c r="AL251" s="356" t="str">
        <f t="shared" si="331"/>
        <v xml:space="preserve"> </v>
      </c>
      <c r="AM251" s="356" t="str">
        <f t="shared" si="332"/>
        <v xml:space="preserve"> </v>
      </c>
      <c r="AN251" s="356" t="str">
        <f t="shared" si="333"/>
        <v xml:space="preserve"> </v>
      </c>
      <c r="AO251" s="356" t="str">
        <f t="shared" si="334"/>
        <v xml:space="preserve"> </v>
      </c>
      <c r="AP251" s="356" t="str">
        <f t="shared" si="335"/>
        <v xml:space="preserve"> </v>
      </c>
      <c r="AQ251" s="356" t="str">
        <f t="shared" si="336"/>
        <v xml:space="preserve"> </v>
      </c>
      <c r="AR251" s="357" t="str">
        <f t="shared" si="337"/>
        <v xml:space="preserve"> </v>
      </c>
      <c r="AS251" s="364" t="str">
        <f t="shared" si="338"/>
        <v xml:space="preserve"> </v>
      </c>
      <c r="AT251" s="364" t="str">
        <f t="shared" si="339"/>
        <v xml:space="preserve"> </v>
      </c>
      <c r="AU251" s="364" t="str">
        <f t="shared" si="340"/>
        <v xml:space="preserve"> </v>
      </c>
      <c r="AV251" s="364" t="str">
        <f t="shared" si="341"/>
        <v xml:space="preserve"> </v>
      </c>
      <c r="AW251" s="364" t="str">
        <f t="shared" si="342"/>
        <v xml:space="preserve"> </v>
      </c>
      <c r="AX251" s="364" t="str">
        <f t="shared" si="343"/>
        <v xml:space="preserve"> </v>
      </c>
      <c r="AY251" s="364" t="str">
        <f t="shared" si="344"/>
        <v xml:space="preserve"> </v>
      </c>
      <c r="AZ251" s="364" t="str">
        <f t="shared" si="345"/>
        <v xml:space="preserve"> </v>
      </c>
      <c r="BA251" s="365" t="str">
        <f t="shared" si="346"/>
        <v xml:space="preserve"> </v>
      </c>
      <c r="BB251" s="461" t="str">
        <f>IF($A251="N/A"," ",IF(Dayrun&gt;=3,(MAX(0,(_xll.xSPRDOPT(I251,($E251-'Pricing Inputs'!$X286*$D251),$CV251,0,($CN251+IF(Smile=TRUE,VLOOKUP(MAX(-5,$H251-I251),Volsmile,2),0)),$CT251,$CU251,($A251-DateToday)+15,ABS(Option-2),1)*DE251*8))),0))</f>
        <v xml:space="preserve"> </v>
      </c>
      <c r="BC251" s="460" t="str">
        <f>IF($A251="N/A"," ",IF(Dayrun&gt;=6,MAX(0,(_xll.xSPRDOPT(J251,($E251-'Pricing Inputs'!$X286*$D251),$CV251,0,($CN251+IF(Smile=TRUE,VLOOKUP(MAX(-5,$H251-J251),Volsmile,2),0)),$CT251,$CU251,($A251-DateToday)+15,ABS(Option-2),1)*DE251*8)),0))</f>
        <v xml:space="preserve"> </v>
      </c>
      <c r="BD251" s="460" t="str">
        <f>IF($A251="N/A"," ",IF(OR(Dayrun&lt;=2,Dayrun&gt;=9),IF(OffPeakEx=TRUE,MAX(0,(_xll.xSPRDOPT(K251,($E251-'Pricing Inputs'!$X286*$D251),$CV251,0,($CQ251+IF(Smile=TRUE,VLOOKUP(MAX(-5,$H251-K251),Volsmile,2),0)),$CT251,$CU251,($A251-DateToday)+15,ABS(Option-2),1)*DE251*8)),0),0))</f>
        <v xml:space="preserve"> </v>
      </c>
      <c r="BE251" s="460" t="str">
        <f>IF($A251="N/A"," ",IF(OR(Dayrun=1,Dayrun=4,Dayrun=5,Dayrun=7,Dayrun=8,Dayrun=10,Dayrun=11),MAX(0,(_xll.xSPRDOPT(L251,($E251-'Pricing Inputs'!$X286*$D251),$CV251,0,($CQ251+IF(Smile=TRUE,VLOOKUP(MAX(-5,$H251-L251),Volsmile,2),0)),$CT251,$CU251,($A251-DateToday)+15,ABS(Option-2),1)*DF251*8)),0))</f>
        <v xml:space="preserve"> </v>
      </c>
      <c r="BF251" s="460" t="str">
        <f>IF($A251="N/A"," ",IF(OR(Dayrun=1,Dayrun=7,Dayrun=8,Dayrun=10,Dayrun=11),MAX(0,(_xll.xSPRDOPT(M251,($E251-'Pricing Inputs'!$X286*$D251),$CV251,0,($CQ251+IF(Smile=TRUE,VLOOKUP(MAX(-5,$H251-M251),Volsmile,2),0)),$CT251,$CU251,($A251-DateToday)+15,ABS(Option-2),1)*DF251*8)),0))</f>
        <v xml:space="preserve"> </v>
      </c>
      <c r="BG251" s="460" t="str">
        <f>IF($A251="N/A"," ",IF(OR(Dayrun&lt;=2,Dayrun&gt;=10),IF(OffPeakEx=TRUE,MAX(0,(_xll.xSPRDOPT(N251,($E251-'Pricing Inputs'!$X286*$D251),$CV251,0,($CQ251+IF(Smile=TRUE,VLOOKUP(MAX(-5,$H251-N251),Volsmile,2),0)),$CT251,$CU251,($A251-DateToday)+15,ABS(Option-2),1)*DF251*8)),0),0))</f>
        <v xml:space="preserve"> </v>
      </c>
      <c r="BH251" s="460" t="str">
        <f>IF($A251="N/A"," ",IF(OR(Dayrun=1,Dayrun=5,Dayrun=8,Dayrun=11),MAX(0,(_xll.xSPRDOPT(O251,($E251-'Pricing Inputs'!$X286*$D251),$CV251,0,($CQ251+IF(Smile=TRUE,VLOOKUP(MAX(-5,$H251-O251),Volsmile,2),0)),$CT251,$CU251,($A251-DateToday)+15,ABS(Option-2),1)*DG251*8)),0))</f>
        <v xml:space="preserve"> </v>
      </c>
      <c r="BI251" s="460" t="str">
        <f>IF($A251="N/A"," ",IF(OR(Dayrun=1,Dayrun=8,Dayrun=11),MAX(0,(_xll.xSPRDOPT(P251,($E251-'Pricing Inputs'!$X286*$D251),$CV251,0,($CQ251+IF(Smile=TRUE,VLOOKUP(MAX(-5,$H251-P251),Volsmile,2),0)),$CT251,$CU251,($A251-DateToday)+15,ABS(Option-2),1)*DG251*8)),0))</f>
        <v xml:space="preserve"> </v>
      </c>
      <c r="BJ251" s="462" t="str">
        <f>IF($A251="N/A"," ",IF(OR(Dayrun&lt;=2,Dayrun&gt;=11),IF(OffPeakEx=TRUE,MAX(0,(_xll.xSPRDOPT(Q251,($E251-'Pricing Inputs'!$X286*$D251),$CV251,0,($CQ251+IF(Smile=TRUE,VLOOKUP(MAX(-5,$H251-Q251),Volsmile,2),0)),$CT251,$CU251,($A251-DateToday)+15,ABS(Option-2),1)*DG251*8)),0),0))</f>
        <v xml:space="preserve"> </v>
      </c>
      <c r="BK251" s="358" t="str">
        <f t="shared" si="273"/>
        <v xml:space="preserve"> </v>
      </c>
      <c r="BL251" s="359" t="str">
        <f t="shared" si="274"/>
        <v xml:space="preserve"> </v>
      </c>
      <c r="BM251" s="359" t="str">
        <f t="shared" si="275"/>
        <v xml:space="preserve"> </v>
      </c>
      <c r="BN251" s="359" t="str">
        <f t="shared" si="276"/>
        <v xml:space="preserve"> </v>
      </c>
      <c r="BO251" s="359" t="str">
        <f t="shared" si="277"/>
        <v xml:space="preserve"> </v>
      </c>
      <c r="BP251" s="359" t="str">
        <f t="shared" si="278"/>
        <v xml:space="preserve"> </v>
      </c>
      <c r="BQ251" s="359" t="str">
        <f t="shared" si="279"/>
        <v xml:space="preserve"> </v>
      </c>
      <c r="BR251" s="359" t="str">
        <f t="shared" si="280"/>
        <v xml:space="preserve"> </v>
      </c>
      <c r="BS251" s="360" t="str">
        <f t="shared" si="281"/>
        <v xml:space="preserve"> </v>
      </c>
      <c r="BT251" s="361" t="str">
        <f t="shared" si="282"/>
        <v xml:space="preserve"> </v>
      </c>
      <c r="BU251" s="362" t="str">
        <f t="shared" si="283"/>
        <v xml:space="preserve"> </v>
      </c>
      <c r="BV251" s="362" t="str">
        <f t="shared" si="284"/>
        <v xml:space="preserve"> </v>
      </c>
      <c r="BW251" s="362" t="str">
        <f t="shared" si="285"/>
        <v xml:space="preserve"> </v>
      </c>
      <c r="BX251" s="362" t="str">
        <f t="shared" si="286"/>
        <v xml:space="preserve"> </v>
      </c>
      <c r="BY251" s="362" t="str">
        <f t="shared" si="287"/>
        <v xml:space="preserve"> </v>
      </c>
      <c r="BZ251" s="362" t="str">
        <f t="shared" si="288"/>
        <v xml:space="preserve"> </v>
      </c>
      <c r="CA251" s="362" t="str">
        <f t="shared" si="289"/>
        <v xml:space="preserve"> </v>
      </c>
      <c r="CB251" s="363" t="str">
        <f t="shared" si="290"/>
        <v xml:space="preserve"> </v>
      </c>
      <c r="CC251" s="366" t="str">
        <f t="shared" si="291"/>
        <v xml:space="preserve"> </v>
      </c>
      <c r="CD251" s="367" t="str">
        <f t="shared" si="292"/>
        <v xml:space="preserve"> </v>
      </c>
      <c r="CE251" s="367" t="str">
        <f t="shared" si="293"/>
        <v xml:space="preserve"> </v>
      </c>
      <c r="CF251" s="367" t="str">
        <f t="shared" si="294"/>
        <v xml:space="preserve"> </v>
      </c>
      <c r="CG251" s="367" t="str">
        <f t="shared" si="295"/>
        <v xml:space="preserve"> </v>
      </c>
      <c r="CH251" s="367" t="str">
        <f t="shared" si="296"/>
        <v xml:space="preserve"> </v>
      </c>
      <c r="CI251" s="367" t="str">
        <f t="shared" si="297"/>
        <v xml:space="preserve"> </v>
      </c>
      <c r="CJ251" s="367" t="str">
        <f t="shared" si="298"/>
        <v xml:space="preserve"> </v>
      </c>
      <c r="CK251" s="368" t="str">
        <f t="shared" si="299"/>
        <v xml:space="preserve"> </v>
      </c>
      <c r="CL251" s="369" t="str">
        <f t="shared" si="300"/>
        <v xml:space="preserve"> </v>
      </c>
      <c r="CM251" s="370" t="str">
        <f t="shared" si="347"/>
        <v xml:space="preserve"> </v>
      </c>
      <c r="CN251" s="370" t="str">
        <f t="shared" si="348"/>
        <v xml:space="preserve"> </v>
      </c>
      <c r="CO251" s="370" t="str">
        <f t="shared" si="349"/>
        <v xml:space="preserve"> </v>
      </c>
      <c r="CP251" s="370" t="str">
        <f t="shared" si="350"/>
        <v xml:space="preserve"> </v>
      </c>
      <c r="CQ251" s="370" t="str">
        <f t="shared" si="351"/>
        <v xml:space="preserve"> </v>
      </c>
      <c r="CR251" s="370" t="str">
        <f t="shared" si="301"/>
        <v xml:space="preserve"> </v>
      </c>
      <c r="CS251" s="370" t="str">
        <f t="shared" si="302"/>
        <v xml:space="preserve"> </v>
      </c>
      <c r="CT251" s="370" t="str">
        <f t="shared" si="303"/>
        <v xml:space="preserve"> </v>
      </c>
      <c r="CU251" s="370" t="str">
        <f>IF($A251="N/A"," ",IF('Pricing Inputs'!$AR$23=TRUE,Inputs!$S$22,VLOOKUP($A251,CorrelationTable,2,FALSE)))</f>
        <v xml:space="preserve"> </v>
      </c>
      <c r="CV251" s="371" t="str">
        <f>IF($A251="N/A"," ",F251+G251+(D251*('Pricing Inputs'!X286)))</f>
        <v xml:space="preserve"> </v>
      </c>
      <c r="CW251" s="372" t="str">
        <f>IF($A251="N/A"," ",IF(PV=1,0,'Pricing Inputs'!Y286))</f>
        <v xml:space="preserve"> </v>
      </c>
      <c r="CX251" s="373" t="str">
        <f t="shared" si="304"/>
        <v xml:space="preserve"> </v>
      </c>
      <c r="CY251" s="417" t="str">
        <f>IF($A251="N/A"," ",(IF(MONTH(A251)&gt;=4,IF(MONTH(A251)&lt;=10,Inputs!$S$26,Inputs!$S$27),Inputs!$S$27))*$CX251)</f>
        <v xml:space="preserve"> </v>
      </c>
      <c r="CZ251" s="374" t="str">
        <f t="shared" si="352"/>
        <v xml:space="preserve"> </v>
      </c>
      <c r="DA251" s="446" t="str">
        <f t="shared" si="353"/>
        <v xml:space="preserve"> </v>
      </c>
      <c r="DB251" s="375" t="str">
        <f t="shared" si="354"/>
        <v xml:space="preserve"> </v>
      </c>
      <c r="DC251" s="375" t="str">
        <f t="shared" si="355"/>
        <v xml:space="preserve"> </v>
      </c>
      <c r="DD251" s="376" t="str">
        <f t="shared" si="356"/>
        <v xml:space="preserve"> </v>
      </c>
      <c r="DE251" s="377" t="str">
        <f t="shared" si="357"/>
        <v xml:space="preserve"> </v>
      </c>
      <c r="DF251" s="378" t="str">
        <f t="shared" si="358"/>
        <v xml:space="preserve"> </v>
      </c>
      <c r="DG251" s="379" t="str">
        <f t="shared" si="359"/>
        <v xml:space="preserve"> </v>
      </c>
      <c r="DH251" s="380" t="str">
        <f>IF($A251="N/A"," ",IF(Option=1,$D251*Inputs!$S$15*SUM(AS251:BA251),0))</f>
        <v xml:space="preserve"> </v>
      </c>
      <c r="DI251" s="381" t="str">
        <f>IF($A251="N/A"," ",IF(Option=1,$D251*Inputs!$S$16*SUM(AS251:BA251),0))</f>
        <v xml:space="preserve"> </v>
      </c>
      <c r="DJ251" s="463" t="str">
        <f t="shared" si="360"/>
        <v xml:space="preserve"> </v>
      </c>
      <c r="DK251" s="463" t="str">
        <f t="shared" si="361"/>
        <v xml:space="preserve"> </v>
      </c>
      <c r="DL251" s="463" t="str">
        <f t="shared" si="362"/>
        <v xml:space="preserve"> </v>
      </c>
      <c r="DM251" s="463" t="str">
        <f t="shared" si="363"/>
        <v xml:space="preserve"> </v>
      </c>
    </row>
    <row r="252" spans="1:117" x14ac:dyDescent="0.2">
      <c r="A252" s="343" t="str">
        <f>IF(A251="N/A","N/A",IF(EDATE(A251,1)&gt;Inputs!$S$5,"N/A",EDATE(A251,1)))</f>
        <v>N/A</v>
      </c>
      <c r="B252" s="344" t="str">
        <f t="shared" si="305"/>
        <v xml:space="preserve"> </v>
      </c>
      <c r="C252" s="345" t="str">
        <f t="shared" si="306"/>
        <v xml:space="preserve"> </v>
      </c>
      <c r="D252" s="346" t="str">
        <f t="shared" si="307"/>
        <v xml:space="preserve"> </v>
      </c>
      <c r="E252" s="347" t="str">
        <f t="shared" si="308"/>
        <v xml:space="preserve"> </v>
      </c>
      <c r="F252" s="348" t="str">
        <f t="shared" si="309"/>
        <v xml:space="preserve"> </v>
      </c>
      <c r="G252" s="348" t="str">
        <f>IF(A252="N/A"," ",Perstart/VLOOKUP(Dayrun,'Pricing Inputs'!$AQ$4:$AS$14,3)/(CY252/CX252))</f>
        <v xml:space="preserve"> </v>
      </c>
      <c r="H252" s="349" t="str">
        <f t="shared" si="310"/>
        <v xml:space="preserve"> </v>
      </c>
      <c r="I252" s="350" t="str">
        <f t="shared" si="311"/>
        <v xml:space="preserve"> </v>
      </c>
      <c r="J252" s="351" t="str">
        <f t="shared" si="312"/>
        <v xml:space="preserve"> </v>
      </c>
      <c r="K252" s="351" t="str">
        <f t="shared" si="313"/>
        <v xml:space="preserve"> </v>
      </c>
      <c r="L252" s="351" t="str">
        <f t="shared" si="314"/>
        <v xml:space="preserve"> </v>
      </c>
      <c r="M252" s="351" t="str">
        <f t="shared" si="315"/>
        <v xml:space="preserve"> </v>
      </c>
      <c r="N252" s="351" t="str">
        <f t="shared" si="316"/>
        <v xml:space="preserve"> </v>
      </c>
      <c r="O252" s="351" t="str">
        <f t="shared" si="317"/>
        <v xml:space="preserve"> </v>
      </c>
      <c r="P252" s="351" t="str">
        <f t="shared" si="318"/>
        <v xml:space="preserve"> </v>
      </c>
      <c r="Q252" s="352" t="str">
        <f t="shared" si="319"/>
        <v xml:space="preserve"> </v>
      </c>
      <c r="R252" s="353" t="str">
        <f t="shared" si="320"/>
        <v xml:space="preserve"> </v>
      </c>
      <c r="S252" s="347" t="str">
        <f t="shared" si="321"/>
        <v xml:space="preserve"> </v>
      </c>
      <c r="T252" s="347" t="str">
        <f t="shared" si="322"/>
        <v xml:space="preserve"> </v>
      </c>
      <c r="U252" s="347" t="str">
        <f t="shared" si="323"/>
        <v xml:space="preserve"> </v>
      </c>
      <c r="V252" s="347" t="str">
        <f t="shared" si="324"/>
        <v xml:space="preserve"> </v>
      </c>
      <c r="W252" s="347" t="str">
        <f t="shared" si="325"/>
        <v xml:space="preserve"> </v>
      </c>
      <c r="X252" s="347" t="str">
        <f t="shared" si="326"/>
        <v xml:space="preserve"> </v>
      </c>
      <c r="Y252" s="347" t="str">
        <f t="shared" si="327"/>
        <v xml:space="preserve"> </v>
      </c>
      <c r="Z252" s="354" t="str">
        <f t="shared" si="328"/>
        <v xml:space="preserve"> </v>
      </c>
      <c r="AA252" s="350" t="str">
        <f>IF($A252="N/A"," ",IF(Dayrun&gt;=3,(MAX(0,(_xll.xSPRDOPT(I252,($E252-'Pricing Inputs'!$X287*$D252),$CV252,0,($CN252+IF(Smile=TRUE,VLOOKUP(MAX(-5,$H252-I252),Volsmile,2),0)),$CT252,$CU252,($A252-DateToday)+15,ABS(Option-2),0)-R252))),0))</f>
        <v xml:space="preserve"> </v>
      </c>
      <c r="AB252" s="351" t="str">
        <f>IF($A252="N/A"," ",IF(Dayrun&gt;=6,MAX(0,(_xll.xSPRDOPT(J252,($E252-'Pricing Inputs'!$X287*$D252),$CV252,0,($CN252+IF(Smile=TRUE,VLOOKUP(MAX(-5,$H252-J252),Volsmile,2),0)),$CT252,$CU252,($A252-DateToday)+15,ABS(Option-2),0)-S252)),0))</f>
        <v xml:space="preserve"> </v>
      </c>
      <c r="AC252" s="351" t="str">
        <f>IF($A252="N/A"," ",IF(OR(Dayrun&lt;=2,Dayrun&gt;=9),IF(OffPeakEx=TRUE,MAX(0,(_xll.xSPRDOPT(K252,($E252-'Pricing Inputs'!$X287*$D252),$CV252,0,($CQ252+IF(Smile=TRUE,VLOOKUP(MAX(-5,$H252-K252),Volsmile,2),0)),$CT252,$CU252,($A252-DateToday)+15,ABS(Option-2),0)-T252)),0),0))</f>
        <v xml:space="preserve"> </v>
      </c>
      <c r="AD252" s="351" t="str">
        <f>IF($A252="N/A"," ",IF(OR(Dayrun=1,Dayrun=4,Dayrun=5,Dayrun=7,Dayrun=8,Dayrun=10,Dayrun=11),MAX(0,(_xll.xSPRDOPT(L252,($E252-'Pricing Inputs'!$X287*$D252),$CV252,0,($CQ252+IF(Smile=TRUE,VLOOKUP(MAX(-5,$H252-L252),Volsmile,2),0)),$CT252,$CU252,($A252-DateToday)+15,ABS(Option-2),0)-U252)),0))</f>
        <v xml:space="preserve"> </v>
      </c>
      <c r="AE252" s="351" t="str">
        <f>IF($A252="N/A"," ",IF(OR(Dayrun=1,Dayrun=7,Dayrun=8,Dayrun=10,Dayrun=11),MAX(0,(_xll.xSPRDOPT(M252,($E252-'Pricing Inputs'!$X287*$D252),$CV252,0,($CQ252+IF(Smile=TRUE,VLOOKUP(MAX(-5,$H252-M252),Volsmile,2),0)),$CT252,$CU252,($A252-DateToday)+15,ABS(Option-2),0)-V252)),0))</f>
        <v xml:space="preserve"> </v>
      </c>
      <c r="AF252" s="351" t="str">
        <f>IF($A252="N/A"," ",IF(OR(Dayrun&lt;=2,Dayrun&gt;=10),IF(OffPeakEx=TRUE,MAX(0,(_xll.xSPRDOPT(N252,($E252-'Pricing Inputs'!$X287*$D252),$CV252,0,($CQ252+IF(Smile=TRUE,VLOOKUP(MAX(-5,$H252-N252),Volsmile,2),0)),$CT252,$CU252,($A252-DateToday)+15,ABS(Option-2),0)-W252)),0),0))</f>
        <v xml:space="preserve"> </v>
      </c>
      <c r="AG252" s="351" t="str">
        <f>IF($A252="N/A"," ",IF(OR(Dayrun=1,Dayrun=5,Dayrun=8,Dayrun=11),MAX(0,(_xll.xSPRDOPT(O252,($E252-'Pricing Inputs'!$X287*$D252),$CV252,0,($CQ252+IF(Smile=TRUE,VLOOKUP(MAX(-5,$H252-O252),Volsmile,2),0)),$CT252,$CU252,($A252-DateToday)+15,ABS(Option-2),0)-X252)),0))</f>
        <v xml:space="preserve"> </v>
      </c>
      <c r="AH252" s="351" t="str">
        <f>IF($A252="N/A"," ",IF(OR(Dayrun=1,Dayrun=8,Dayrun=11),MAX(0,(_xll.xSPRDOPT(P252,($E252-'Pricing Inputs'!$X287*$D252),$CV252,0,($CQ252+IF(Smile=TRUE,VLOOKUP(MAX(-5,$H252-P252),Volsmile,2),0)),$CT252,$CU252,($A252-DateToday)+15,ABS(Option-2),0)-Y252)),0))</f>
        <v xml:space="preserve"> </v>
      </c>
      <c r="AI252" s="351" t="str">
        <f>IF($A252="N/A"," ",IF(OR(Dayrun&lt;=2,Dayrun&gt;=11),IF(OffPeakEx=TRUE,MAX(0,(_xll.xSPRDOPT(Q252,($E252-'Pricing Inputs'!$X287*$D252),$CV252,0,($CQ252+IF(Smile=TRUE,VLOOKUP(MAX(-5,$H252-Q252),Volsmile,2),0)),$CT252,$CU252,($A252-DateToday)+15,ABS(Option-2),0)-Z252)),0),0))</f>
        <v xml:space="preserve"> </v>
      </c>
      <c r="AJ252" s="355" t="str">
        <f t="shared" si="329"/>
        <v xml:space="preserve"> </v>
      </c>
      <c r="AK252" s="356" t="str">
        <f t="shared" si="330"/>
        <v xml:space="preserve"> </v>
      </c>
      <c r="AL252" s="356" t="str">
        <f t="shared" si="331"/>
        <v xml:space="preserve"> </v>
      </c>
      <c r="AM252" s="356" t="str">
        <f t="shared" si="332"/>
        <v xml:space="preserve"> </v>
      </c>
      <c r="AN252" s="356" t="str">
        <f t="shared" si="333"/>
        <v xml:space="preserve"> </v>
      </c>
      <c r="AO252" s="356" t="str">
        <f t="shared" si="334"/>
        <v xml:space="preserve"> </v>
      </c>
      <c r="AP252" s="356" t="str">
        <f t="shared" si="335"/>
        <v xml:space="preserve"> </v>
      </c>
      <c r="AQ252" s="356" t="str">
        <f t="shared" si="336"/>
        <v xml:space="preserve"> </v>
      </c>
      <c r="AR252" s="357" t="str">
        <f t="shared" si="337"/>
        <v xml:space="preserve"> </v>
      </c>
      <c r="AS252" s="364" t="str">
        <f t="shared" si="338"/>
        <v xml:space="preserve"> </v>
      </c>
      <c r="AT252" s="364" t="str">
        <f t="shared" si="339"/>
        <v xml:space="preserve"> </v>
      </c>
      <c r="AU252" s="364" t="str">
        <f t="shared" si="340"/>
        <v xml:space="preserve"> </v>
      </c>
      <c r="AV252" s="364" t="str">
        <f t="shared" si="341"/>
        <v xml:space="preserve"> </v>
      </c>
      <c r="AW252" s="364" t="str">
        <f t="shared" si="342"/>
        <v xml:space="preserve"> </v>
      </c>
      <c r="AX252" s="364" t="str">
        <f t="shared" si="343"/>
        <v xml:space="preserve"> </v>
      </c>
      <c r="AY252" s="364" t="str">
        <f t="shared" si="344"/>
        <v xml:space="preserve"> </v>
      </c>
      <c r="AZ252" s="364" t="str">
        <f t="shared" si="345"/>
        <v xml:space="preserve"> </v>
      </c>
      <c r="BA252" s="365" t="str">
        <f t="shared" si="346"/>
        <v xml:space="preserve"> </v>
      </c>
      <c r="BB252" s="461" t="str">
        <f>IF($A252="N/A"," ",IF(Dayrun&gt;=3,(MAX(0,(_xll.xSPRDOPT(I252,($E252-'Pricing Inputs'!$X287*$D252),$CV252,0,($CN252+IF(Smile=TRUE,VLOOKUP(MAX(-5,$H252-I252),Volsmile,2),0)),$CT252,$CU252,($A252-DateToday)+15,ABS(Option-2),1)*DE252*8))),0))</f>
        <v xml:space="preserve"> </v>
      </c>
      <c r="BC252" s="460" t="str">
        <f>IF($A252="N/A"," ",IF(Dayrun&gt;=6,MAX(0,(_xll.xSPRDOPT(J252,($E252-'Pricing Inputs'!$X287*$D252),$CV252,0,($CN252+IF(Smile=TRUE,VLOOKUP(MAX(-5,$H252-J252),Volsmile,2),0)),$CT252,$CU252,($A252-DateToday)+15,ABS(Option-2),1)*DE252*8)),0))</f>
        <v xml:space="preserve"> </v>
      </c>
      <c r="BD252" s="460" t="str">
        <f>IF($A252="N/A"," ",IF(OR(Dayrun&lt;=2,Dayrun&gt;=9),IF(OffPeakEx=TRUE,MAX(0,(_xll.xSPRDOPT(K252,($E252-'Pricing Inputs'!$X287*$D252),$CV252,0,($CQ252+IF(Smile=TRUE,VLOOKUP(MAX(-5,$H252-K252),Volsmile,2),0)),$CT252,$CU252,($A252-DateToday)+15,ABS(Option-2),1)*DE252*8)),0),0))</f>
        <v xml:space="preserve"> </v>
      </c>
      <c r="BE252" s="460" t="str">
        <f>IF($A252="N/A"," ",IF(OR(Dayrun=1,Dayrun=4,Dayrun=5,Dayrun=7,Dayrun=8,Dayrun=10,Dayrun=11),MAX(0,(_xll.xSPRDOPT(L252,($E252-'Pricing Inputs'!$X287*$D252),$CV252,0,($CQ252+IF(Smile=TRUE,VLOOKUP(MAX(-5,$H252-L252),Volsmile,2),0)),$CT252,$CU252,($A252-DateToday)+15,ABS(Option-2),1)*DF252*8)),0))</f>
        <v xml:space="preserve"> </v>
      </c>
      <c r="BF252" s="460" t="str">
        <f>IF($A252="N/A"," ",IF(OR(Dayrun=1,Dayrun=7,Dayrun=8,Dayrun=10,Dayrun=11),MAX(0,(_xll.xSPRDOPT(M252,($E252-'Pricing Inputs'!$X287*$D252),$CV252,0,($CQ252+IF(Smile=TRUE,VLOOKUP(MAX(-5,$H252-M252),Volsmile,2),0)),$CT252,$CU252,($A252-DateToday)+15,ABS(Option-2),1)*DF252*8)),0))</f>
        <v xml:space="preserve"> </v>
      </c>
      <c r="BG252" s="460" t="str">
        <f>IF($A252="N/A"," ",IF(OR(Dayrun&lt;=2,Dayrun&gt;=10),IF(OffPeakEx=TRUE,MAX(0,(_xll.xSPRDOPT(N252,($E252-'Pricing Inputs'!$X287*$D252),$CV252,0,($CQ252+IF(Smile=TRUE,VLOOKUP(MAX(-5,$H252-N252),Volsmile,2),0)),$CT252,$CU252,($A252-DateToday)+15,ABS(Option-2),1)*DF252*8)),0),0))</f>
        <v xml:space="preserve"> </v>
      </c>
      <c r="BH252" s="460" t="str">
        <f>IF($A252="N/A"," ",IF(OR(Dayrun=1,Dayrun=5,Dayrun=8,Dayrun=11),MAX(0,(_xll.xSPRDOPT(O252,($E252-'Pricing Inputs'!$X287*$D252),$CV252,0,($CQ252+IF(Smile=TRUE,VLOOKUP(MAX(-5,$H252-O252),Volsmile,2),0)),$CT252,$CU252,($A252-DateToday)+15,ABS(Option-2),1)*DG252*8)),0))</f>
        <v xml:space="preserve"> </v>
      </c>
      <c r="BI252" s="460" t="str">
        <f>IF($A252="N/A"," ",IF(OR(Dayrun=1,Dayrun=8,Dayrun=11),MAX(0,(_xll.xSPRDOPT(P252,($E252-'Pricing Inputs'!$X287*$D252),$CV252,0,($CQ252+IF(Smile=TRUE,VLOOKUP(MAX(-5,$H252-P252),Volsmile,2),0)),$CT252,$CU252,($A252-DateToday)+15,ABS(Option-2),1)*DG252*8)),0))</f>
        <v xml:space="preserve"> </v>
      </c>
      <c r="BJ252" s="462" t="str">
        <f>IF($A252="N/A"," ",IF(OR(Dayrun&lt;=2,Dayrun&gt;=11),IF(OffPeakEx=TRUE,MAX(0,(_xll.xSPRDOPT(Q252,($E252-'Pricing Inputs'!$X287*$D252),$CV252,0,($CQ252+IF(Smile=TRUE,VLOOKUP(MAX(-5,$H252-Q252),Volsmile,2),0)),$CT252,$CU252,($A252-DateToday)+15,ABS(Option-2),1)*DG252*8)),0),0))</f>
        <v xml:space="preserve"> </v>
      </c>
      <c r="BK252" s="358" t="str">
        <f t="shared" si="273"/>
        <v xml:space="preserve"> </v>
      </c>
      <c r="BL252" s="359" t="str">
        <f t="shared" si="274"/>
        <v xml:space="preserve"> </v>
      </c>
      <c r="BM252" s="359" t="str">
        <f t="shared" si="275"/>
        <v xml:space="preserve"> </v>
      </c>
      <c r="BN252" s="359" t="str">
        <f t="shared" si="276"/>
        <v xml:space="preserve"> </v>
      </c>
      <c r="BO252" s="359" t="str">
        <f t="shared" si="277"/>
        <v xml:space="preserve"> </v>
      </c>
      <c r="BP252" s="359" t="str">
        <f t="shared" si="278"/>
        <v xml:space="preserve"> </v>
      </c>
      <c r="BQ252" s="359" t="str">
        <f t="shared" si="279"/>
        <v xml:space="preserve"> </v>
      </c>
      <c r="BR252" s="359" t="str">
        <f t="shared" si="280"/>
        <v xml:space="preserve"> </v>
      </c>
      <c r="BS252" s="360" t="str">
        <f t="shared" si="281"/>
        <v xml:space="preserve"> </v>
      </c>
      <c r="BT252" s="361" t="str">
        <f t="shared" si="282"/>
        <v xml:space="preserve"> </v>
      </c>
      <c r="BU252" s="362" t="str">
        <f t="shared" si="283"/>
        <v xml:space="preserve"> </v>
      </c>
      <c r="BV252" s="362" t="str">
        <f t="shared" si="284"/>
        <v xml:space="preserve"> </v>
      </c>
      <c r="BW252" s="362" t="str">
        <f t="shared" si="285"/>
        <v xml:space="preserve"> </v>
      </c>
      <c r="BX252" s="362" t="str">
        <f t="shared" si="286"/>
        <v xml:space="preserve"> </v>
      </c>
      <c r="BY252" s="362" t="str">
        <f t="shared" si="287"/>
        <v xml:space="preserve"> </v>
      </c>
      <c r="BZ252" s="362" t="str">
        <f t="shared" si="288"/>
        <v xml:space="preserve"> </v>
      </c>
      <c r="CA252" s="362" t="str">
        <f t="shared" si="289"/>
        <v xml:space="preserve"> </v>
      </c>
      <c r="CB252" s="363" t="str">
        <f t="shared" si="290"/>
        <v xml:space="preserve"> </v>
      </c>
      <c r="CC252" s="366" t="str">
        <f t="shared" si="291"/>
        <v xml:space="preserve"> </v>
      </c>
      <c r="CD252" s="367" t="str">
        <f t="shared" si="292"/>
        <v xml:space="preserve"> </v>
      </c>
      <c r="CE252" s="367" t="str">
        <f t="shared" si="293"/>
        <v xml:space="preserve"> </v>
      </c>
      <c r="CF252" s="367" t="str">
        <f t="shared" si="294"/>
        <v xml:space="preserve"> </v>
      </c>
      <c r="CG252" s="367" t="str">
        <f t="shared" si="295"/>
        <v xml:space="preserve"> </v>
      </c>
      <c r="CH252" s="367" t="str">
        <f t="shared" si="296"/>
        <v xml:space="preserve"> </v>
      </c>
      <c r="CI252" s="367" t="str">
        <f t="shared" si="297"/>
        <v xml:space="preserve"> </v>
      </c>
      <c r="CJ252" s="367" t="str">
        <f t="shared" si="298"/>
        <v xml:space="preserve"> </v>
      </c>
      <c r="CK252" s="368" t="str">
        <f t="shared" si="299"/>
        <v xml:space="preserve"> </v>
      </c>
      <c r="CL252" s="369" t="str">
        <f t="shared" si="300"/>
        <v xml:space="preserve"> </v>
      </c>
      <c r="CM252" s="370" t="str">
        <f t="shared" si="347"/>
        <v xml:space="preserve"> </v>
      </c>
      <c r="CN252" s="370" t="str">
        <f t="shared" si="348"/>
        <v xml:space="preserve"> </v>
      </c>
      <c r="CO252" s="370" t="str">
        <f t="shared" si="349"/>
        <v xml:space="preserve"> </v>
      </c>
      <c r="CP252" s="370" t="str">
        <f t="shared" si="350"/>
        <v xml:space="preserve"> </v>
      </c>
      <c r="CQ252" s="370" t="str">
        <f t="shared" si="351"/>
        <v xml:space="preserve"> </v>
      </c>
      <c r="CR252" s="370" t="str">
        <f t="shared" si="301"/>
        <v xml:space="preserve"> </v>
      </c>
      <c r="CS252" s="370" t="str">
        <f t="shared" si="302"/>
        <v xml:space="preserve"> </v>
      </c>
      <c r="CT252" s="370" t="str">
        <f t="shared" si="303"/>
        <v xml:space="preserve"> </v>
      </c>
      <c r="CU252" s="370" t="str">
        <f>IF($A252="N/A"," ",IF('Pricing Inputs'!$AR$23=TRUE,Inputs!$S$22,VLOOKUP($A252,CorrelationTable,2,FALSE)))</f>
        <v xml:space="preserve"> </v>
      </c>
      <c r="CV252" s="371" t="str">
        <f>IF($A252="N/A"," ",F252+G252+(D252*('Pricing Inputs'!X287)))</f>
        <v xml:space="preserve"> </v>
      </c>
      <c r="CW252" s="372" t="str">
        <f>IF($A252="N/A"," ",IF(PV=1,0,'Pricing Inputs'!Y287))</f>
        <v xml:space="preserve"> </v>
      </c>
      <c r="CX252" s="373" t="str">
        <f t="shared" si="304"/>
        <v xml:space="preserve"> </v>
      </c>
      <c r="CY252" s="417" t="str">
        <f>IF($A252="N/A"," ",(IF(MONTH(A252)&gt;=4,IF(MONTH(A252)&lt;=10,Inputs!$S$26,Inputs!$S$27),Inputs!$S$27))*$CX252)</f>
        <v xml:space="preserve"> </v>
      </c>
      <c r="CZ252" s="374" t="str">
        <f t="shared" si="352"/>
        <v xml:space="preserve"> </v>
      </c>
      <c r="DA252" s="446" t="str">
        <f t="shared" si="353"/>
        <v xml:space="preserve"> </v>
      </c>
      <c r="DB252" s="375" t="str">
        <f t="shared" si="354"/>
        <v xml:space="preserve"> </v>
      </c>
      <c r="DC252" s="375" t="str">
        <f t="shared" si="355"/>
        <v xml:space="preserve"> </v>
      </c>
      <c r="DD252" s="376" t="str">
        <f t="shared" si="356"/>
        <v xml:space="preserve"> </v>
      </c>
      <c r="DE252" s="377" t="str">
        <f t="shared" si="357"/>
        <v xml:space="preserve"> </v>
      </c>
      <c r="DF252" s="378" t="str">
        <f t="shared" si="358"/>
        <v xml:space="preserve"> </v>
      </c>
      <c r="DG252" s="379" t="str">
        <f t="shared" si="359"/>
        <v xml:space="preserve"> </v>
      </c>
      <c r="DH252" s="380" t="str">
        <f>IF($A252="N/A"," ",IF(Option=1,$D252*Inputs!$S$15*SUM(AS252:BA252),0))</f>
        <v xml:space="preserve"> </v>
      </c>
      <c r="DI252" s="381" t="str">
        <f>IF($A252="N/A"," ",IF(Option=1,$D252*Inputs!$S$16*SUM(AS252:BA252),0))</f>
        <v xml:space="preserve"> </v>
      </c>
      <c r="DJ252" s="463" t="str">
        <f t="shared" si="360"/>
        <v xml:space="preserve"> </v>
      </c>
      <c r="DK252" s="463" t="str">
        <f t="shared" si="361"/>
        <v xml:space="preserve"> </v>
      </c>
      <c r="DL252" s="463" t="str">
        <f t="shared" si="362"/>
        <v xml:space="preserve"> </v>
      </c>
      <c r="DM252" s="463" t="str">
        <f t="shared" si="363"/>
        <v xml:space="preserve"> </v>
      </c>
    </row>
    <row r="253" spans="1:117" x14ac:dyDescent="0.2">
      <c r="A253" s="343" t="str">
        <f>IF(A252="N/A","N/A",IF(EDATE(A252,1)&gt;Inputs!$S$5,"N/A",EDATE(A252,1)))</f>
        <v>N/A</v>
      </c>
      <c r="B253" s="344" t="str">
        <f t="shared" si="305"/>
        <v xml:space="preserve"> </v>
      </c>
      <c r="C253" s="345" t="str">
        <f t="shared" si="306"/>
        <v xml:space="preserve"> </v>
      </c>
      <c r="D253" s="346" t="str">
        <f t="shared" si="307"/>
        <v xml:space="preserve"> </v>
      </c>
      <c r="E253" s="347" t="str">
        <f t="shared" si="308"/>
        <v xml:space="preserve"> </v>
      </c>
      <c r="F253" s="348" t="str">
        <f t="shared" si="309"/>
        <v xml:space="preserve"> </v>
      </c>
      <c r="G253" s="348" t="str">
        <f>IF(A253="N/A"," ",Perstart/VLOOKUP(Dayrun,'Pricing Inputs'!$AQ$4:$AS$14,3)/(CY253/CX253))</f>
        <v xml:space="preserve"> </v>
      </c>
      <c r="H253" s="349" t="str">
        <f t="shared" si="310"/>
        <v xml:space="preserve"> </v>
      </c>
      <c r="I253" s="350" t="str">
        <f t="shared" si="311"/>
        <v xml:space="preserve"> </v>
      </c>
      <c r="J253" s="351" t="str">
        <f t="shared" si="312"/>
        <v xml:space="preserve"> </v>
      </c>
      <c r="K253" s="351" t="str">
        <f t="shared" si="313"/>
        <v xml:space="preserve"> </v>
      </c>
      <c r="L253" s="351" t="str">
        <f t="shared" si="314"/>
        <v xml:space="preserve"> </v>
      </c>
      <c r="M253" s="351" t="str">
        <f t="shared" si="315"/>
        <v xml:space="preserve"> </v>
      </c>
      <c r="N253" s="351" t="str">
        <f t="shared" si="316"/>
        <v xml:space="preserve"> </v>
      </c>
      <c r="O253" s="351" t="str">
        <f t="shared" si="317"/>
        <v xml:space="preserve"> </v>
      </c>
      <c r="P253" s="351" t="str">
        <f t="shared" si="318"/>
        <v xml:space="preserve"> </v>
      </c>
      <c r="Q253" s="352" t="str">
        <f t="shared" si="319"/>
        <v xml:space="preserve"> </v>
      </c>
      <c r="R253" s="353" t="str">
        <f t="shared" si="320"/>
        <v xml:space="preserve"> </v>
      </c>
      <c r="S253" s="347" t="str">
        <f t="shared" si="321"/>
        <v xml:space="preserve"> </v>
      </c>
      <c r="T253" s="347" t="str">
        <f t="shared" si="322"/>
        <v xml:space="preserve"> </v>
      </c>
      <c r="U253" s="347" t="str">
        <f t="shared" si="323"/>
        <v xml:space="preserve"> </v>
      </c>
      <c r="V253" s="347" t="str">
        <f t="shared" si="324"/>
        <v xml:space="preserve"> </v>
      </c>
      <c r="W253" s="347" t="str">
        <f t="shared" si="325"/>
        <v xml:space="preserve"> </v>
      </c>
      <c r="X253" s="347" t="str">
        <f t="shared" si="326"/>
        <v xml:space="preserve"> </v>
      </c>
      <c r="Y253" s="347" t="str">
        <f t="shared" si="327"/>
        <v xml:space="preserve"> </v>
      </c>
      <c r="Z253" s="354" t="str">
        <f t="shared" si="328"/>
        <v xml:space="preserve"> </v>
      </c>
      <c r="AA253" s="350" t="str">
        <f>IF($A253="N/A"," ",IF(Dayrun&gt;=3,(MAX(0,(_xll.xSPRDOPT(I253,($E253-'Pricing Inputs'!$X288*$D253),$CV253,0,($CN253+IF(Smile=TRUE,VLOOKUP(MAX(-5,$H253-I253),Volsmile,2),0)),$CT253,$CU253,($A253-DateToday)+15,ABS(Option-2),0)-R253))),0))</f>
        <v xml:space="preserve"> </v>
      </c>
      <c r="AB253" s="351" t="str">
        <f>IF($A253="N/A"," ",IF(Dayrun&gt;=6,MAX(0,(_xll.xSPRDOPT(J253,($E253-'Pricing Inputs'!$X288*$D253),$CV253,0,($CN253+IF(Smile=TRUE,VLOOKUP(MAX(-5,$H253-J253),Volsmile,2),0)),$CT253,$CU253,($A253-DateToday)+15,ABS(Option-2),0)-S253)),0))</f>
        <v xml:space="preserve"> </v>
      </c>
      <c r="AC253" s="351" t="str">
        <f>IF($A253="N/A"," ",IF(OR(Dayrun&lt;=2,Dayrun&gt;=9),IF(OffPeakEx=TRUE,MAX(0,(_xll.xSPRDOPT(K253,($E253-'Pricing Inputs'!$X288*$D253),$CV253,0,($CQ253+IF(Smile=TRUE,VLOOKUP(MAX(-5,$H253-K253),Volsmile,2),0)),$CT253,$CU253,($A253-DateToday)+15,ABS(Option-2),0)-T253)),0),0))</f>
        <v xml:space="preserve"> </v>
      </c>
      <c r="AD253" s="351" t="str">
        <f>IF($A253="N/A"," ",IF(OR(Dayrun=1,Dayrun=4,Dayrun=5,Dayrun=7,Dayrun=8,Dayrun=10,Dayrun=11),MAX(0,(_xll.xSPRDOPT(L253,($E253-'Pricing Inputs'!$X288*$D253),$CV253,0,($CQ253+IF(Smile=TRUE,VLOOKUP(MAX(-5,$H253-L253),Volsmile,2),0)),$CT253,$CU253,($A253-DateToday)+15,ABS(Option-2),0)-U253)),0))</f>
        <v xml:space="preserve"> </v>
      </c>
      <c r="AE253" s="351" t="str">
        <f>IF($A253="N/A"," ",IF(OR(Dayrun=1,Dayrun=7,Dayrun=8,Dayrun=10,Dayrun=11),MAX(0,(_xll.xSPRDOPT(M253,($E253-'Pricing Inputs'!$X288*$D253),$CV253,0,($CQ253+IF(Smile=TRUE,VLOOKUP(MAX(-5,$H253-M253),Volsmile,2),0)),$CT253,$CU253,($A253-DateToday)+15,ABS(Option-2),0)-V253)),0))</f>
        <v xml:space="preserve"> </v>
      </c>
      <c r="AF253" s="351" t="str">
        <f>IF($A253="N/A"," ",IF(OR(Dayrun&lt;=2,Dayrun&gt;=10),IF(OffPeakEx=TRUE,MAX(0,(_xll.xSPRDOPT(N253,($E253-'Pricing Inputs'!$X288*$D253),$CV253,0,($CQ253+IF(Smile=TRUE,VLOOKUP(MAX(-5,$H253-N253),Volsmile,2),0)),$CT253,$CU253,($A253-DateToday)+15,ABS(Option-2),0)-W253)),0),0))</f>
        <v xml:space="preserve"> </v>
      </c>
      <c r="AG253" s="351" t="str">
        <f>IF($A253="N/A"," ",IF(OR(Dayrun=1,Dayrun=5,Dayrun=8,Dayrun=11),MAX(0,(_xll.xSPRDOPT(O253,($E253-'Pricing Inputs'!$X288*$D253),$CV253,0,($CQ253+IF(Smile=TRUE,VLOOKUP(MAX(-5,$H253-O253),Volsmile,2),0)),$CT253,$CU253,($A253-DateToday)+15,ABS(Option-2),0)-X253)),0))</f>
        <v xml:space="preserve"> </v>
      </c>
      <c r="AH253" s="351" t="str">
        <f>IF($A253="N/A"," ",IF(OR(Dayrun=1,Dayrun=8,Dayrun=11),MAX(0,(_xll.xSPRDOPT(P253,($E253-'Pricing Inputs'!$X288*$D253),$CV253,0,($CQ253+IF(Smile=TRUE,VLOOKUP(MAX(-5,$H253-P253),Volsmile,2),0)),$CT253,$CU253,($A253-DateToday)+15,ABS(Option-2),0)-Y253)),0))</f>
        <v xml:space="preserve"> </v>
      </c>
      <c r="AI253" s="351" t="str">
        <f>IF($A253="N/A"," ",IF(OR(Dayrun&lt;=2,Dayrun&gt;=11),IF(OffPeakEx=TRUE,MAX(0,(_xll.xSPRDOPT(Q253,($E253-'Pricing Inputs'!$X288*$D253),$CV253,0,($CQ253+IF(Smile=TRUE,VLOOKUP(MAX(-5,$H253-Q253),Volsmile,2),0)),$CT253,$CU253,($A253-DateToday)+15,ABS(Option-2),0)-Z253)),0),0))</f>
        <v xml:space="preserve"> </v>
      </c>
      <c r="AJ253" s="355" t="str">
        <f t="shared" si="329"/>
        <v xml:space="preserve"> </v>
      </c>
      <c r="AK253" s="356" t="str">
        <f t="shared" si="330"/>
        <v xml:space="preserve"> </v>
      </c>
      <c r="AL253" s="356" t="str">
        <f t="shared" si="331"/>
        <v xml:space="preserve"> </v>
      </c>
      <c r="AM253" s="356" t="str">
        <f t="shared" si="332"/>
        <v xml:space="preserve"> </v>
      </c>
      <c r="AN253" s="356" t="str">
        <f t="shared" si="333"/>
        <v xml:space="preserve"> </v>
      </c>
      <c r="AO253" s="356" t="str">
        <f t="shared" si="334"/>
        <v xml:space="preserve"> </v>
      </c>
      <c r="AP253" s="356" t="str">
        <f t="shared" si="335"/>
        <v xml:space="preserve"> </v>
      </c>
      <c r="AQ253" s="356" t="str">
        <f t="shared" si="336"/>
        <v xml:space="preserve"> </v>
      </c>
      <c r="AR253" s="357" t="str">
        <f t="shared" si="337"/>
        <v xml:space="preserve"> </v>
      </c>
      <c r="AS253" s="364" t="str">
        <f t="shared" si="338"/>
        <v xml:space="preserve"> </v>
      </c>
      <c r="AT253" s="364" t="str">
        <f t="shared" si="339"/>
        <v xml:space="preserve"> </v>
      </c>
      <c r="AU253" s="364" t="str">
        <f t="shared" si="340"/>
        <v xml:space="preserve"> </v>
      </c>
      <c r="AV253" s="364" t="str">
        <f t="shared" si="341"/>
        <v xml:space="preserve"> </v>
      </c>
      <c r="AW253" s="364" t="str">
        <f t="shared" si="342"/>
        <v xml:space="preserve"> </v>
      </c>
      <c r="AX253" s="364" t="str">
        <f t="shared" si="343"/>
        <v xml:space="preserve"> </v>
      </c>
      <c r="AY253" s="364" t="str">
        <f t="shared" si="344"/>
        <v xml:space="preserve"> </v>
      </c>
      <c r="AZ253" s="364" t="str">
        <f t="shared" si="345"/>
        <v xml:space="preserve"> </v>
      </c>
      <c r="BA253" s="365" t="str">
        <f t="shared" si="346"/>
        <v xml:space="preserve"> </v>
      </c>
      <c r="BB253" s="461" t="str">
        <f>IF($A253="N/A"," ",IF(Dayrun&gt;=3,(MAX(0,(_xll.xSPRDOPT(I253,($E253-'Pricing Inputs'!$X288*$D253),$CV253,0,($CN253+IF(Smile=TRUE,VLOOKUP(MAX(-5,$H253-I253),Volsmile,2),0)),$CT253,$CU253,($A253-DateToday)+15,ABS(Option-2),1)*DE253*8))),0))</f>
        <v xml:space="preserve"> </v>
      </c>
      <c r="BC253" s="460" t="str">
        <f>IF($A253="N/A"," ",IF(Dayrun&gt;=6,MAX(0,(_xll.xSPRDOPT(J253,($E253-'Pricing Inputs'!$X288*$D253),$CV253,0,($CN253+IF(Smile=TRUE,VLOOKUP(MAX(-5,$H253-J253),Volsmile,2),0)),$CT253,$CU253,($A253-DateToday)+15,ABS(Option-2),1)*DE253*8)),0))</f>
        <v xml:space="preserve"> </v>
      </c>
      <c r="BD253" s="460" t="str">
        <f>IF($A253="N/A"," ",IF(OR(Dayrun&lt;=2,Dayrun&gt;=9),IF(OffPeakEx=TRUE,MAX(0,(_xll.xSPRDOPT(K253,($E253-'Pricing Inputs'!$X288*$D253),$CV253,0,($CQ253+IF(Smile=TRUE,VLOOKUP(MAX(-5,$H253-K253),Volsmile,2),0)),$CT253,$CU253,($A253-DateToday)+15,ABS(Option-2),1)*DE253*8)),0),0))</f>
        <v xml:space="preserve"> </v>
      </c>
      <c r="BE253" s="460" t="str">
        <f>IF($A253="N/A"," ",IF(OR(Dayrun=1,Dayrun=4,Dayrun=5,Dayrun=7,Dayrun=8,Dayrun=10,Dayrun=11),MAX(0,(_xll.xSPRDOPT(L253,($E253-'Pricing Inputs'!$X288*$D253),$CV253,0,($CQ253+IF(Smile=TRUE,VLOOKUP(MAX(-5,$H253-L253),Volsmile,2),0)),$CT253,$CU253,($A253-DateToday)+15,ABS(Option-2),1)*DF253*8)),0))</f>
        <v xml:space="preserve"> </v>
      </c>
      <c r="BF253" s="460" t="str">
        <f>IF($A253="N/A"," ",IF(OR(Dayrun=1,Dayrun=7,Dayrun=8,Dayrun=10,Dayrun=11),MAX(0,(_xll.xSPRDOPT(M253,($E253-'Pricing Inputs'!$X288*$D253),$CV253,0,($CQ253+IF(Smile=TRUE,VLOOKUP(MAX(-5,$H253-M253),Volsmile,2),0)),$CT253,$CU253,($A253-DateToday)+15,ABS(Option-2),1)*DF253*8)),0))</f>
        <v xml:space="preserve"> </v>
      </c>
      <c r="BG253" s="460" t="str">
        <f>IF($A253="N/A"," ",IF(OR(Dayrun&lt;=2,Dayrun&gt;=10),IF(OffPeakEx=TRUE,MAX(0,(_xll.xSPRDOPT(N253,($E253-'Pricing Inputs'!$X288*$D253),$CV253,0,($CQ253+IF(Smile=TRUE,VLOOKUP(MAX(-5,$H253-N253),Volsmile,2),0)),$CT253,$CU253,($A253-DateToday)+15,ABS(Option-2),1)*DF253*8)),0),0))</f>
        <v xml:space="preserve"> </v>
      </c>
      <c r="BH253" s="460" t="str">
        <f>IF($A253="N/A"," ",IF(OR(Dayrun=1,Dayrun=5,Dayrun=8,Dayrun=11),MAX(0,(_xll.xSPRDOPT(O253,($E253-'Pricing Inputs'!$X288*$D253),$CV253,0,($CQ253+IF(Smile=TRUE,VLOOKUP(MAX(-5,$H253-O253),Volsmile,2),0)),$CT253,$CU253,($A253-DateToday)+15,ABS(Option-2),1)*DG253*8)),0))</f>
        <v xml:space="preserve"> </v>
      </c>
      <c r="BI253" s="460" t="str">
        <f>IF($A253="N/A"," ",IF(OR(Dayrun=1,Dayrun=8,Dayrun=11),MAX(0,(_xll.xSPRDOPT(P253,($E253-'Pricing Inputs'!$X288*$D253),$CV253,0,($CQ253+IF(Smile=TRUE,VLOOKUP(MAX(-5,$H253-P253),Volsmile,2),0)),$CT253,$CU253,($A253-DateToday)+15,ABS(Option-2),1)*DG253*8)),0))</f>
        <v xml:space="preserve"> </v>
      </c>
      <c r="BJ253" s="462" t="str">
        <f>IF($A253="N/A"," ",IF(OR(Dayrun&lt;=2,Dayrun&gt;=11),IF(OffPeakEx=TRUE,MAX(0,(_xll.xSPRDOPT(Q253,($E253-'Pricing Inputs'!$X288*$D253),$CV253,0,($CQ253+IF(Smile=TRUE,VLOOKUP(MAX(-5,$H253-Q253),Volsmile,2),0)),$CT253,$CU253,($A253-DateToday)+15,ABS(Option-2),1)*DG253*8)),0),0))</f>
        <v xml:space="preserve"> </v>
      </c>
      <c r="BK253" s="358" t="str">
        <f t="shared" si="273"/>
        <v xml:space="preserve"> </v>
      </c>
      <c r="BL253" s="359" t="str">
        <f t="shared" si="274"/>
        <v xml:space="preserve"> </v>
      </c>
      <c r="BM253" s="359" t="str">
        <f t="shared" si="275"/>
        <v xml:space="preserve"> </v>
      </c>
      <c r="BN253" s="359" t="str">
        <f t="shared" si="276"/>
        <v xml:space="preserve"> </v>
      </c>
      <c r="BO253" s="359" t="str">
        <f t="shared" si="277"/>
        <v xml:space="preserve"> </v>
      </c>
      <c r="BP253" s="359" t="str">
        <f t="shared" si="278"/>
        <v xml:space="preserve"> </v>
      </c>
      <c r="BQ253" s="359" t="str">
        <f t="shared" si="279"/>
        <v xml:space="preserve"> </v>
      </c>
      <c r="BR253" s="359" t="str">
        <f t="shared" si="280"/>
        <v xml:space="preserve"> </v>
      </c>
      <c r="BS253" s="360" t="str">
        <f t="shared" si="281"/>
        <v xml:space="preserve"> </v>
      </c>
      <c r="BT253" s="361" t="str">
        <f t="shared" si="282"/>
        <v xml:space="preserve"> </v>
      </c>
      <c r="BU253" s="362" t="str">
        <f t="shared" si="283"/>
        <v xml:space="preserve"> </v>
      </c>
      <c r="BV253" s="362" t="str">
        <f t="shared" si="284"/>
        <v xml:space="preserve"> </v>
      </c>
      <c r="BW253" s="362" t="str">
        <f t="shared" si="285"/>
        <v xml:space="preserve"> </v>
      </c>
      <c r="BX253" s="362" t="str">
        <f t="shared" si="286"/>
        <v xml:space="preserve"> </v>
      </c>
      <c r="BY253" s="362" t="str">
        <f t="shared" si="287"/>
        <v xml:space="preserve"> </v>
      </c>
      <c r="BZ253" s="362" t="str">
        <f t="shared" si="288"/>
        <v xml:space="preserve"> </v>
      </c>
      <c r="CA253" s="362" t="str">
        <f t="shared" si="289"/>
        <v xml:space="preserve"> </v>
      </c>
      <c r="CB253" s="363" t="str">
        <f t="shared" si="290"/>
        <v xml:space="preserve"> </v>
      </c>
      <c r="CC253" s="366" t="str">
        <f t="shared" si="291"/>
        <v xml:space="preserve"> </v>
      </c>
      <c r="CD253" s="367" t="str">
        <f t="shared" si="292"/>
        <v xml:space="preserve"> </v>
      </c>
      <c r="CE253" s="367" t="str">
        <f t="shared" si="293"/>
        <v xml:space="preserve"> </v>
      </c>
      <c r="CF253" s="367" t="str">
        <f t="shared" si="294"/>
        <v xml:space="preserve"> </v>
      </c>
      <c r="CG253" s="367" t="str">
        <f t="shared" si="295"/>
        <v xml:space="preserve"> </v>
      </c>
      <c r="CH253" s="367" t="str">
        <f t="shared" si="296"/>
        <v xml:space="preserve"> </v>
      </c>
      <c r="CI253" s="367" t="str">
        <f t="shared" si="297"/>
        <v xml:space="preserve"> </v>
      </c>
      <c r="CJ253" s="367" t="str">
        <f t="shared" si="298"/>
        <v xml:space="preserve"> </v>
      </c>
      <c r="CK253" s="368" t="str">
        <f t="shared" si="299"/>
        <v xml:space="preserve"> </v>
      </c>
      <c r="CL253" s="369" t="str">
        <f t="shared" si="300"/>
        <v xml:space="preserve"> </v>
      </c>
      <c r="CM253" s="370" t="str">
        <f t="shared" si="347"/>
        <v xml:space="preserve"> </v>
      </c>
      <c r="CN253" s="370" t="str">
        <f t="shared" si="348"/>
        <v xml:space="preserve"> </v>
      </c>
      <c r="CO253" s="370" t="str">
        <f t="shared" si="349"/>
        <v xml:space="preserve"> </v>
      </c>
      <c r="CP253" s="370" t="str">
        <f t="shared" si="350"/>
        <v xml:space="preserve"> </v>
      </c>
      <c r="CQ253" s="370" t="str">
        <f t="shared" si="351"/>
        <v xml:space="preserve"> </v>
      </c>
      <c r="CR253" s="370" t="str">
        <f t="shared" si="301"/>
        <v xml:space="preserve"> </v>
      </c>
      <c r="CS253" s="370" t="str">
        <f t="shared" si="302"/>
        <v xml:space="preserve"> </v>
      </c>
      <c r="CT253" s="370" t="str">
        <f t="shared" si="303"/>
        <v xml:space="preserve"> </v>
      </c>
      <c r="CU253" s="370" t="str">
        <f>IF($A253="N/A"," ",IF('Pricing Inputs'!$AR$23=TRUE,Inputs!$S$22,VLOOKUP($A253,CorrelationTable,2,FALSE)))</f>
        <v xml:space="preserve"> </v>
      </c>
      <c r="CV253" s="371" t="str">
        <f>IF($A253="N/A"," ",F253+G253+(D253*('Pricing Inputs'!X288)))</f>
        <v xml:space="preserve"> </v>
      </c>
      <c r="CW253" s="372" t="str">
        <f>IF($A253="N/A"," ",IF(PV=1,0,'Pricing Inputs'!Y288))</f>
        <v xml:space="preserve"> </v>
      </c>
      <c r="CX253" s="439" t="str">
        <f t="shared" si="304"/>
        <v xml:space="preserve"> </v>
      </c>
      <c r="CY253" s="417" t="str">
        <f>IF($A253="N/A"," ",(IF(MONTH(A253)&gt;=4,IF(MONTH(A253)&lt;=10,Inputs!$S$26,Inputs!$S$27),Inputs!$S$27))*$CX253)</f>
        <v xml:space="preserve"> </v>
      </c>
      <c r="CZ253" s="374" t="str">
        <f t="shared" si="352"/>
        <v xml:space="preserve"> </v>
      </c>
      <c r="DA253" s="446" t="str">
        <f t="shared" si="353"/>
        <v xml:space="preserve"> </v>
      </c>
      <c r="DB253" s="375" t="str">
        <f t="shared" si="354"/>
        <v xml:space="preserve"> </v>
      </c>
      <c r="DC253" s="375" t="str">
        <f t="shared" si="355"/>
        <v xml:space="preserve"> </v>
      </c>
      <c r="DD253" s="376" t="str">
        <f t="shared" si="356"/>
        <v xml:space="preserve"> </v>
      </c>
      <c r="DE253" s="377" t="str">
        <f t="shared" si="357"/>
        <v xml:space="preserve"> </v>
      </c>
      <c r="DF253" s="378" t="str">
        <f t="shared" si="358"/>
        <v xml:space="preserve"> </v>
      </c>
      <c r="DG253" s="379" t="str">
        <f t="shared" si="359"/>
        <v xml:space="preserve"> </v>
      </c>
      <c r="DH253" s="380" t="str">
        <f>IF($A253="N/A"," ",IF(Option=1,$D253*Inputs!$S$15*SUM(AS253:BA253),0))</f>
        <v xml:space="preserve"> </v>
      </c>
      <c r="DI253" s="381" t="str">
        <f>IF($A253="N/A"," ",IF(Option=1,$D253*Inputs!$S$16*SUM(AS253:BA253),0))</f>
        <v xml:space="preserve"> </v>
      </c>
      <c r="DJ253" s="463" t="str">
        <f t="shared" si="360"/>
        <v xml:space="preserve"> </v>
      </c>
      <c r="DK253" s="463" t="str">
        <f t="shared" si="361"/>
        <v xml:space="preserve"> </v>
      </c>
      <c r="DL253" s="463" t="str">
        <f t="shared" si="362"/>
        <v xml:space="preserve"> </v>
      </c>
      <c r="DM253" s="463" t="str">
        <f t="shared" si="363"/>
        <v xml:space="preserve"> </v>
      </c>
    </row>
    <row r="254" spans="1:117" x14ac:dyDescent="0.2">
      <c r="A254" s="343" t="str">
        <f>IF(A253="N/A","N/A",IF(EDATE(A253,1)&gt;Inputs!$S$5,"N/A",EDATE(A253,1)))</f>
        <v>N/A</v>
      </c>
      <c r="B254" s="344" t="str">
        <f t="shared" si="305"/>
        <v xml:space="preserve"> </v>
      </c>
      <c r="C254" s="345" t="str">
        <f t="shared" si="306"/>
        <v xml:space="preserve"> </v>
      </c>
      <c r="D254" s="346" t="str">
        <f t="shared" si="307"/>
        <v xml:space="preserve"> </v>
      </c>
      <c r="E254" s="347" t="str">
        <f t="shared" si="308"/>
        <v xml:space="preserve"> </v>
      </c>
      <c r="F254" s="348" t="str">
        <f t="shared" si="309"/>
        <v xml:space="preserve"> </v>
      </c>
      <c r="G254" s="348" t="str">
        <f>IF(A254="N/A"," ",Perstart/VLOOKUP(Dayrun,'Pricing Inputs'!$AQ$4:$AS$14,3)/(CY254/CX254))</f>
        <v xml:space="preserve"> </v>
      </c>
      <c r="H254" s="349" t="str">
        <f t="shared" si="310"/>
        <v xml:space="preserve"> </v>
      </c>
      <c r="I254" s="350" t="str">
        <f t="shared" si="311"/>
        <v xml:space="preserve"> </v>
      </c>
      <c r="J254" s="351" t="str">
        <f t="shared" si="312"/>
        <v xml:space="preserve"> </v>
      </c>
      <c r="K254" s="351" t="str">
        <f t="shared" si="313"/>
        <v xml:space="preserve"> </v>
      </c>
      <c r="L254" s="351" t="str">
        <f t="shared" si="314"/>
        <v xml:space="preserve"> </v>
      </c>
      <c r="M254" s="351" t="str">
        <f t="shared" si="315"/>
        <v xml:space="preserve"> </v>
      </c>
      <c r="N254" s="351" t="str">
        <f t="shared" si="316"/>
        <v xml:space="preserve"> </v>
      </c>
      <c r="O254" s="351" t="str">
        <f t="shared" si="317"/>
        <v xml:space="preserve"> </v>
      </c>
      <c r="P254" s="351" t="str">
        <f t="shared" si="318"/>
        <v xml:space="preserve"> </v>
      </c>
      <c r="Q254" s="352" t="str">
        <f t="shared" si="319"/>
        <v xml:space="preserve"> </v>
      </c>
      <c r="R254" s="353" t="str">
        <f t="shared" si="320"/>
        <v xml:space="preserve"> </v>
      </c>
      <c r="S254" s="347" t="str">
        <f t="shared" si="321"/>
        <v xml:space="preserve"> </v>
      </c>
      <c r="T254" s="347" t="str">
        <f t="shared" si="322"/>
        <v xml:space="preserve"> </v>
      </c>
      <c r="U254" s="347" t="str">
        <f t="shared" si="323"/>
        <v xml:space="preserve"> </v>
      </c>
      <c r="V254" s="347" t="str">
        <f t="shared" si="324"/>
        <v xml:space="preserve"> </v>
      </c>
      <c r="W254" s="347" t="str">
        <f t="shared" si="325"/>
        <v xml:space="preserve"> </v>
      </c>
      <c r="X254" s="347" t="str">
        <f t="shared" si="326"/>
        <v xml:space="preserve"> </v>
      </c>
      <c r="Y254" s="347" t="str">
        <f t="shared" si="327"/>
        <v xml:space="preserve"> </v>
      </c>
      <c r="Z254" s="354" t="str">
        <f t="shared" si="328"/>
        <v xml:space="preserve"> </v>
      </c>
      <c r="AA254" s="350" t="str">
        <f>IF($A254="N/A"," ",IF(Dayrun&gt;=3,(MAX(0,(_xll.xSPRDOPT(I254,($E254-'Pricing Inputs'!$X289*$D254),$CV254,0,($CN254+IF(Smile=TRUE,VLOOKUP(MAX(-5,$H254-I254),Volsmile,2),0)),$CT254,$CU254,($A254-DateToday)+15,ABS(Option-2),0)-R254))),0))</f>
        <v xml:space="preserve"> </v>
      </c>
      <c r="AB254" s="351" t="str">
        <f>IF($A254="N/A"," ",IF(Dayrun&gt;=6,MAX(0,(_xll.xSPRDOPT(J254,($E254-'Pricing Inputs'!$X289*$D254),$CV254,0,($CN254+IF(Smile=TRUE,VLOOKUP(MAX(-5,$H254-J254),Volsmile,2),0)),$CT254,$CU254,($A254-DateToday)+15,ABS(Option-2),0)-S254)),0))</f>
        <v xml:space="preserve"> </v>
      </c>
      <c r="AC254" s="351" t="str">
        <f>IF($A254="N/A"," ",IF(OR(Dayrun&lt;=2,Dayrun&gt;=9),IF(OffPeakEx=TRUE,MAX(0,(_xll.xSPRDOPT(K254,($E254-'Pricing Inputs'!$X289*$D254),$CV254,0,($CQ254+IF(Smile=TRUE,VLOOKUP(MAX(-5,$H254-K254),Volsmile,2),0)),$CT254,$CU254,($A254-DateToday)+15,ABS(Option-2),0)-T254)),0),0))</f>
        <v xml:space="preserve"> </v>
      </c>
      <c r="AD254" s="351" t="str">
        <f>IF($A254="N/A"," ",IF(OR(Dayrun=1,Dayrun=4,Dayrun=5,Dayrun=7,Dayrun=8,Dayrun=10,Dayrun=11),MAX(0,(_xll.xSPRDOPT(L254,($E254-'Pricing Inputs'!$X289*$D254),$CV254,0,($CQ254+IF(Smile=TRUE,VLOOKUP(MAX(-5,$H254-L254),Volsmile,2),0)),$CT254,$CU254,($A254-DateToday)+15,ABS(Option-2),0)-U254)),0))</f>
        <v xml:space="preserve"> </v>
      </c>
      <c r="AE254" s="351" t="str">
        <f>IF($A254="N/A"," ",IF(OR(Dayrun=1,Dayrun=7,Dayrun=8,Dayrun=10,Dayrun=11),MAX(0,(_xll.xSPRDOPT(M254,($E254-'Pricing Inputs'!$X289*$D254),$CV254,0,($CQ254+IF(Smile=TRUE,VLOOKUP(MAX(-5,$H254-M254),Volsmile,2),0)),$CT254,$CU254,($A254-DateToday)+15,ABS(Option-2),0)-V254)),0))</f>
        <v xml:space="preserve"> </v>
      </c>
      <c r="AF254" s="351" t="str">
        <f>IF($A254="N/A"," ",IF(OR(Dayrun&lt;=2,Dayrun&gt;=10),IF(OffPeakEx=TRUE,MAX(0,(_xll.xSPRDOPT(N254,($E254-'Pricing Inputs'!$X289*$D254),$CV254,0,($CQ254+IF(Smile=TRUE,VLOOKUP(MAX(-5,$H254-N254),Volsmile,2),0)),$CT254,$CU254,($A254-DateToday)+15,ABS(Option-2),0)-W254)),0),0))</f>
        <v xml:space="preserve"> </v>
      </c>
      <c r="AG254" s="351" t="str">
        <f>IF($A254="N/A"," ",IF(OR(Dayrun=1,Dayrun=5,Dayrun=8,Dayrun=11),MAX(0,(_xll.xSPRDOPT(O254,($E254-'Pricing Inputs'!$X289*$D254),$CV254,0,($CQ254+IF(Smile=TRUE,VLOOKUP(MAX(-5,$H254-O254),Volsmile,2),0)),$CT254,$CU254,($A254-DateToday)+15,ABS(Option-2),0)-X254)),0))</f>
        <v xml:space="preserve"> </v>
      </c>
      <c r="AH254" s="351" t="str">
        <f>IF($A254="N/A"," ",IF(OR(Dayrun=1,Dayrun=8,Dayrun=11),MAX(0,(_xll.xSPRDOPT(P254,($E254-'Pricing Inputs'!$X289*$D254),$CV254,0,($CQ254+IF(Smile=TRUE,VLOOKUP(MAX(-5,$H254-P254),Volsmile,2),0)),$CT254,$CU254,($A254-DateToday)+15,ABS(Option-2),0)-Y254)),0))</f>
        <v xml:space="preserve"> </v>
      </c>
      <c r="AI254" s="351" t="str">
        <f>IF($A254="N/A"," ",IF(OR(Dayrun&lt;=2,Dayrun&gt;=11),IF(OffPeakEx=TRUE,MAX(0,(_xll.xSPRDOPT(Q254,($E254-'Pricing Inputs'!$X289*$D254),$CV254,0,($CQ254+IF(Smile=TRUE,VLOOKUP(MAX(-5,$H254-Q254),Volsmile,2),0)),$CT254,$CU254,($A254-DateToday)+15,ABS(Option-2),0)-Z254)),0),0))</f>
        <v xml:space="preserve"> </v>
      </c>
      <c r="AJ254" s="355" t="str">
        <f t="shared" si="329"/>
        <v xml:space="preserve"> </v>
      </c>
      <c r="AK254" s="356" t="str">
        <f t="shared" si="330"/>
        <v xml:space="preserve"> </v>
      </c>
      <c r="AL254" s="356" t="str">
        <f t="shared" si="331"/>
        <v xml:space="preserve"> </v>
      </c>
      <c r="AM254" s="356" t="str">
        <f t="shared" si="332"/>
        <v xml:space="preserve"> </v>
      </c>
      <c r="AN254" s="356" t="str">
        <f t="shared" si="333"/>
        <v xml:space="preserve"> </v>
      </c>
      <c r="AO254" s="356" t="str">
        <f t="shared" si="334"/>
        <v xml:space="preserve"> </v>
      </c>
      <c r="AP254" s="356" t="str">
        <f t="shared" si="335"/>
        <v xml:space="preserve"> </v>
      </c>
      <c r="AQ254" s="356" t="str">
        <f t="shared" si="336"/>
        <v xml:space="preserve"> </v>
      </c>
      <c r="AR254" s="357" t="str">
        <f t="shared" si="337"/>
        <v xml:space="preserve"> </v>
      </c>
      <c r="AS254" s="364" t="str">
        <f t="shared" si="338"/>
        <v xml:space="preserve"> </v>
      </c>
      <c r="AT254" s="364" t="str">
        <f t="shared" si="339"/>
        <v xml:space="preserve"> </v>
      </c>
      <c r="AU254" s="364" t="str">
        <f t="shared" si="340"/>
        <v xml:space="preserve"> </v>
      </c>
      <c r="AV254" s="364" t="str">
        <f t="shared" si="341"/>
        <v xml:space="preserve"> </v>
      </c>
      <c r="AW254" s="364" t="str">
        <f t="shared" si="342"/>
        <v xml:space="preserve"> </v>
      </c>
      <c r="AX254" s="364" t="str">
        <f t="shared" si="343"/>
        <v xml:space="preserve"> </v>
      </c>
      <c r="AY254" s="364" t="str">
        <f t="shared" si="344"/>
        <v xml:space="preserve"> </v>
      </c>
      <c r="AZ254" s="364" t="str">
        <f t="shared" si="345"/>
        <v xml:space="preserve"> </v>
      </c>
      <c r="BA254" s="365" t="str">
        <f t="shared" si="346"/>
        <v xml:space="preserve"> </v>
      </c>
      <c r="BB254" s="461" t="str">
        <f>IF($A254="N/A"," ",IF(Dayrun&gt;=3,(MAX(0,(_xll.xSPRDOPT(I254,($E254-'Pricing Inputs'!$X289*$D254),$CV254,0,($CN254+IF(Smile=TRUE,VLOOKUP(MAX(-5,$H254-I254),Volsmile,2),0)),$CT254,$CU254,($A254-DateToday)+15,ABS(Option-2),1)*DE254*8))),0))</f>
        <v xml:space="preserve"> </v>
      </c>
      <c r="BC254" s="460" t="str">
        <f>IF($A254="N/A"," ",IF(Dayrun&gt;=6,MAX(0,(_xll.xSPRDOPT(J254,($E254-'Pricing Inputs'!$X289*$D254),$CV254,0,($CN254+IF(Smile=TRUE,VLOOKUP(MAX(-5,$H254-J254),Volsmile,2),0)),$CT254,$CU254,($A254-DateToday)+15,ABS(Option-2),1)*DE254*8)),0))</f>
        <v xml:space="preserve"> </v>
      </c>
      <c r="BD254" s="460" t="str">
        <f>IF($A254="N/A"," ",IF(OR(Dayrun&lt;=2,Dayrun&gt;=9),IF(OffPeakEx=TRUE,MAX(0,(_xll.xSPRDOPT(K254,($E254-'Pricing Inputs'!$X289*$D254),$CV254,0,($CQ254+IF(Smile=TRUE,VLOOKUP(MAX(-5,$H254-K254),Volsmile,2),0)),$CT254,$CU254,($A254-DateToday)+15,ABS(Option-2),1)*DE254*8)),0),0))</f>
        <v xml:space="preserve"> </v>
      </c>
      <c r="BE254" s="460" t="str">
        <f>IF($A254="N/A"," ",IF(OR(Dayrun=1,Dayrun=4,Dayrun=5,Dayrun=7,Dayrun=8,Dayrun=10,Dayrun=11),MAX(0,(_xll.xSPRDOPT(L254,($E254-'Pricing Inputs'!$X289*$D254),$CV254,0,($CQ254+IF(Smile=TRUE,VLOOKUP(MAX(-5,$H254-L254),Volsmile,2),0)),$CT254,$CU254,($A254-DateToday)+15,ABS(Option-2),1)*DF254*8)),0))</f>
        <v xml:space="preserve"> </v>
      </c>
      <c r="BF254" s="460" t="str">
        <f>IF($A254="N/A"," ",IF(OR(Dayrun=1,Dayrun=7,Dayrun=8,Dayrun=10,Dayrun=11),MAX(0,(_xll.xSPRDOPT(M254,($E254-'Pricing Inputs'!$X289*$D254),$CV254,0,($CQ254+IF(Smile=TRUE,VLOOKUP(MAX(-5,$H254-M254),Volsmile,2),0)),$CT254,$CU254,($A254-DateToday)+15,ABS(Option-2),1)*DF254*8)),0))</f>
        <v xml:space="preserve"> </v>
      </c>
      <c r="BG254" s="460" t="str">
        <f>IF($A254="N/A"," ",IF(OR(Dayrun&lt;=2,Dayrun&gt;=10),IF(OffPeakEx=TRUE,MAX(0,(_xll.xSPRDOPT(N254,($E254-'Pricing Inputs'!$X289*$D254),$CV254,0,($CQ254+IF(Smile=TRUE,VLOOKUP(MAX(-5,$H254-N254),Volsmile,2),0)),$CT254,$CU254,($A254-DateToday)+15,ABS(Option-2),1)*DF254*8)),0),0))</f>
        <v xml:space="preserve"> </v>
      </c>
      <c r="BH254" s="460" t="str">
        <f>IF($A254="N/A"," ",IF(OR(Dayrun=1,Dayrun=5,Dayrun=8,Dayrun=11),MAX(0,(_xll.xSPRDOPT(O254,($E254-'Pricing Inputs'!$X289*$D254),$CV254,0,($CQ254+IF(Smile=TRUE,VLOOKUP(MAX(-5,$H254-O254),Volsmile,2),0)),$CT254,$CU254,($A254-DateToday)+15,ABS(Option-2),1)*DG254*8)),0))</f>
        <v xml:space="preserve"> </v>
      </c>
      <c r="BI254" s="460" t="str">
        <f>IF($A254="N/A"," ",IF(OR(Dayrun=1,Dayrun=8,Dayrun=11),MAX(0,(_xll.xSPRDOPT(P254,($E254-'Pricing Inputs'!$X289*$D254),$CV254,0,($CQ254+IF(Smile=TRUE,VLOOKUP(MAX(-5,$H254-P254),Volsmile,2),0)),$CT254,$CU254,($A254-DateToday)+15,ABS(Option-2),1)*DG254*8)),0))</f>
        <v xml:space="preserve"> </v>
      </c>
      <c r="BJ254" s="462" t="str">
        <f>IF($A254="N/A"," ",IF(OR(Dayrun&lt;=2,Dayrun&gt;=11),IF(OffPeakEx=TRUE,MAX(0,(_xll.xSPRDOPT(Q254,($E254-'Pricing Inputs'!$X289*$D254),$CV254,0,($CQ254+IF(Smile=TRUE,VLOOKUP(MAX(-5,$H254-Q254),Volsmile,2),0)),$CT254,$CU254,($A254-DateToday)+15,ABS(Option-2),1)*DG254*8)),0),0))</f>
        <v xml:space="preserve"> </v>
      </c>
      <c r="BK254" s="358" t="str">
        <f t="shared" si="273"/>
        <v xml:space="preserve"> </v>
      </c>
      <c r="BL254" s="359" t="str">
        <f t="shared" si="274"/>
        <v xml:space="preserve"> </v>
      </c>
      <c r="BM254" s="359" t="str">
        <f t="shared" si="275"/>
        <v xml:space="preserve"> </v>
      </c>
      <c r="BN254" s="359" t="str">
        <f t="shared" si="276"/>
        <v xml:space="preserve"> </v>
      </c>
      <c r="BO254" s="359" t="str">
        <f t="shared" si="277"/>
        <v xml:space="preserve"> </v>
      </c>
      <c r="BP254" s="359" t="str">
        <f t="shared" si="278"/>
        <v xml:space="preserve"> </v>
      </c>
      <c r="BQ254" s="359" t="str">
        <f t="shared" si="279"/>
        <v xml:space="preserve"> </v>
      </c>
      <c r="BR254" s="359" t="str">
        <f t="shared" si="280"/>
        <v xml:space="preserve"> </v>
      </c>
      <c r="BS254" s="360" t="str">
        <f t="shared" si="281"/>
        <v xml:space="preserve"> </v>
      </c>
      <c r="BT254" s="361" t="str">
        <f t="shared" si="282"/>
        <v xml:space="preserve"> </v>
      </c>
      <c r="BU254" s="362" t="str">
        <f t="shared" si="283"/>
        <v xml:space="preserve"> </v>
      </c>
      <c r="BV254" s="362" t="str">
        <f t="shared" si="284"/>
        <v xml:space="preserve"> </v>
      </c>
      <c r="BW254" s="362" t="str">
        <f t="shared" si="285"/>
        <v xml:space="preserve"> </v>
      </c>
      <c r="BX254" s="362" t="str">
        <f t="shared" si="286"/>
        <v xml:space="preserve"> </v>
      </c>
      <c r="BY254" s="362" t="str">
        <f t="shared" si="287"/>
        <v xml:space="preserve"> </v>
      </c>
      <c r="BZ254" s="362" t="str">
        <f t="shared" si="288"/>
        <v xml:space="preserve"> </v>
      </c>
      <c r="CA254" s="362" t="str">
        <f t="shared" si="289"/>
        <v xml:space="preserve"> </v>
      </c>
      <c r="CB254" s="363" t="str">
        <f t="shared" si="290"/>
        <v xml:space="preserve"> </v>
      </c>
      <c r="CC254" s="366" t="str">
        <f t="shared" si="291"/>
        <v xml:space="preserve"> </v>
      </c>
      <c r="CD254" s="367" t="str">
        <f t="shared" si="292"/>
        <v xml:space="preserve"> </v>
      </c>
      <c r="CE254" s="367" t="str">
        <f t="shared" si="293"/>
        <v xml:space="preserve"> </v>
      </c>
      <c r="CF254" s="367" t="str">
        <f t="shared" si="294"/>
        <v xml:space="preserve"> </v>
      </c>
      <c r="CG254" s="367" t="str">
        <f t="shared" si="295"/>
        <v xml:space="preserve"> </v>
      </c>
      <c r="CH254" s="367" t="str">
        <f t="shared" si="296"/>
        <v xml:space="preserve"> </v>
      </c>
      <c r="CI254" s="367" t="str">
        <f t="shared" si="297"/>
        <v xml:space="preserve"> </v>
      </c>
      <c r="CJ254" s="367" t="str">
        <f t="shared" si="298"/>
        <v xml:space="preserve"> </v>
      </c>
      <c r="CK254" s="368" t="str">
        <f t="shared" si="299"/>
        <v xml:space="preserve"> </v>
      </c>
      <c r="CL254" s="369" t="str">
        <f t="shared" si="300"/>
        <v xml:space="preserve"> </v>
      </c>
      <c r="CM254" s="370" t="str">
        <f t="shared" si="347"/>
        <v xml:space="preserve"> </v>
      </c>
      <c r="CN254" s="370" t="str">
        <f t="shared" si="348"/>
        <v xml:space="preserve"> </v>
      </c>
      <c r="CO254" s="370" t="str">
        <f t="shared" si="349"/>
        <v xml:space="preserve"> </v>
      </c>
      <c r="CP254" s="370" t="str">
        <f t="shared" si="350"/>
        <v xml:space="preserve"> </v>
      </c>
      <c r="CQ254" s="370" t="str">
        <f t="shared" si="351"/>
        <v xml:space="preserve"> </v>
      </c>
      <c r="CR254" s="370" t="str">
        <f t="shared" si="301"/>
        <v xml:space="preserve"> </v>
      </c>
      <c r="CS254" s="370" t="str">
        <f t="shared" si="302"/>
        <v xml:space="preserve"> </v>
      </c>
      <c r="CT254" s="370" t="str">
        <f t="shared" si="303"/>
        <v xml:space="preserve"> </v>
      </c>
      <c r="CU254" s="370" t="str">
        <f>IF($A254="N/A"," ",IF('Pricing Inputs'!$AR$23=TRUE,Inputs!$S$22,VLOOKUP($A254,CorrelationTable,2,FALSE)))</f>
        <v xml:space="preserve"> </v>
      </c>
      <c r="CV254" s="371" t="str">
        <f>IF($A254="N/A"," ",F254+G254+(D254*('Pricing Inputs'!X289)))</f>
        <v xml:space="preserve"> </v>
      </c>
      <c r="CW254" s="372" t="str">
        <f>IF($A254="N/A"," ",IF(PV=1,0,'Pricing Inputs'!Y289))</f>
        <v xml:space="preserve"> </v>
      </c>
      <c r="CX254" s="439" t="str">
        <f t="shared" si="304"/>
        <v xml:space="preserve"> </v>
      </c>
      <c r="CY254" s="417" t="str">
        <f>IF($A254="N/A"," ",(IF(MONTH(A254)&gt;=4,IF(MONTH(A254)&lt;=10,Inputs!$S$26,Inputs!$S$27),Inputs!$S$27))*$CX254)</f>
        <v xml:space="preserve"> </v>
      </c>
      <c r="CZ254" s="374" t="str">
        <f t="shared" si="352"/>
        <v xml:space="preserve"> </v>
      </c>
      <c r="DA254" s="446" t="str">
        <f t="shared" si="353"/>
        <v xml:space="preserve"> </v>
      </c>
      <c r="DB254" s="375" t="str">
        <f t="shared" si="354"/>
        <v xml:space="preserve"> </v>
      </c>
      <c r="DC254" s="375" t="str">
        <f t="shared" si="355"/>
        <v xml:space="preserve"> </v>
      </c>
      <c r="DD254" s="376" t="str">
        <f t="shared" si="356"/>
        <v xml:space="preserve"> </v>
      </c>
      <c r="DE254" s="377" t="str">
        <f t="shared" si="357"/>
        <v xml:space="preserve"> </v>
      </c>
      <c r="DF254" s="378" t="str">
        <f t="shared" si="358"/>
        <v xml:space="preserve"> </v>
      </c>
      <c r="DG254" s="379" t="str">
        <f t="shared" si="359"/>
        <v xml:space="preserve"> </v>
      </c>
      <c r="DH254" s="380" t="str">
        <f>IF($A254="N/A"," ",IF(Option=1,$D254*Inputs!$S$15*SUM(AS254:BA254),0))</f>
        <v xml:space="preserve"> </v>
      </c>
      <c r="DI254" s="381" t="str">
        <f>IF($A254="N/A"," ",IF(Option=1,$D254*Inputs!$S$16*SUM(AS254:BA254),0))</f>
        <v xml:space="preserve"> </v>
      </c>
      <c r="DJ254" s="463" t="str">
        <f t="shared" si="360"/>
        <v xml:space="preserve"> </v>
      </c>
      <c r="DK254" s="463" t="str">
        <f t="shared" si="361"/>
        <v xml:space="preserve"> </v>
      </c>
      <c r="DL254" s="463" t="str">
        <f t="shared" si="362"/>
        <v xml:space="preserve"> </v>
      </c>
      <c r="DM254" s="463" t="str">
        <f t="shared" si="363"/>
        <v xml:space="preserve"> </v>
      </c>
    </row>
    <row r="255" spans="1:117" x14ac:dyDescent="0.2">
      <c r="A255" s="382" t="str">
        <f>IF(A254="N/A","N/A",IF(EDATE(A254,1)&gt;Inputs!$S$5,"N/A",EDATE(A254,1)))</f>
        <v>N/A</v>
      </c>
      <c r="B255" s="383" t="str">
        <f t="shared" si="305"/>
        <v xml:space="preserve"> </v>
      </c>
      <c r="C255" s="384" t="str">
        <f t="shared" si="306"/>
        <v xml:space="preserve"> </v>
      </c>
      <c r="D255" s="385" t="str">
        <f t="shared" si="307"/>
        <v xml:space="preserve"> </v>
      </c>
      <c r="E255" s="386" t="str">
        <f t="shared" si="308"/>
        <v xml:space="preserve"> </v>
      </c>
      <c r="F255" s="387" t="str">
        <f t="shared" si="309"/>
        <v xml:space="preserve"> </v>
      </c>
      <c r="G255" s="387" t="str">
        <f>IF(A255="N/A"," ",Perstart/VLOOKUP(Dayrun,'Pricing Inputs'!$AQ$4:$AS$14,3)/(CY255/CX255))</f>
        <v xml:space="preserve"> </v>
      </c>
      <c r="H255" s="388" t="str">
        <f t="shared" si="310"/>
        <v xml:space="preserve"> </v>
      </c>
      <c r="I255" s="389" t="str">
        <f t="shared" si="311"/>
        <v xml:space="preserve"> </v>
      </c>
      <c r="J255" s="390" t="str">
        <f t="shared" si="312"/>
        <v xml:space="preserve"> </v>
      </c>
      <c r="K255" s="390" t="str">
        <f t="shared" si="313"/>
        <v xml:space="preserve"> </v>
      </c>
      <c r="L255" s="390" t="str">
        <f t="shared" si="314"/>
        <v xml:space="preserve"> </v>
      </c>
      <c r="M255" s="390" t="str">
        <f t="shared" si="315"/>
        <v xml:space="preserve"> </v>
      </c>
      <c r="N255" s="390" t="str">
        <f t="shared" si="316"/>
        <v xml:space="preserve"> </v>
      </c>
      <c r="O255" s="390" t="str">
        <f t="shared" si="317"/>
        <v xml:space="preserve"> </v>
      </c>
      <c r="P255" s="390" t="str">
        <f t="shared" si="318"/>
        <v xml:space="preserve"> </v>
      </c>
      <c r="Q255" s="391" t="str">
        <f t="shared" si="319"/>
        <v xml:space="preserve"> </v>
      </c>
      <c r="R255" s="392" t="str">
        <f t="shared" si="320"/>
        <v xml:space="preserve"> </v>
      </c>
      <c r="S255" s="386" t="str">
        <f t="shared" si="321"/>
        <v xml:space="preserve"> </v>
      </c>
      <c r="T255" s="386" t="str">
        <f t="shared" si="322"/>
        <v xml:space="preserve"> </v>
      </c>
      <c r="U255" s="386" t="str">
        <f t="shared" si="323"/>
        <v xml:space="preserve"> </v>
      </c>
      <c r="V255" s="386" t="str">
        <f t="shared" si="324"/>
        <v xml:space="preserve"> </v>
      </c>
      <c r="W255" s="386" t="str">
        <f t="shared" si="325"/>
        <v xml:space="preserve"> </v>
      </c>
      <c r="X255" s="386" t="str">
        <f t="shared" si="326"/>
        <v xml:space="preserve"> </v>
      </c>
      <c r="Y255" s="386" t="str">
        <f t="shared" si="327"/>
        <v xml:space="preserve"> </v>
      </c>
      <c r="Z255" s="393" t="str">
        <f t="shared" si="328"/>
        <v xml:space="preserve"> </v>
      </c>
      <c r="AA255" s="389" t="str">
        <f>IF($A255="N/A"," ",IF(Dayrun&gt;=3,(MAX(0,(_xll.xSPRDOPT(I255,($E255-'Pricing Inputs'!$X290*$D255),$CV255,0,($CN255+IF(Smile=TRUE,VLOOKUP(MAX(-5,$H255-I255),Volsmile,2),0)),$CT255,$CU255,($A255-DateToday)+15,ABS(Option-2),0)-R255))),0))</f>
        <v xml:space="preserve"> </v>
      </c>
      <c r="AB255" s="390" t="str">
        <f>IF($A255="N/A"," ",IF(Dayrun&gt;=6,MAX(0,(_xll.xSPRDOPT(J255,($E255-'Pricing Inputs'!$X290*$D255),$CV255,0,($CN255+IF(Smile=TRUE,VLOOKUP(MAX(-5,$H255-J255),Volsmile,2),0)),$CT255,$CU255,($A255-DateToday)+15,ABS(Option-2),0)-S255)),0))</f>
        <v xml:space="preserve"> </v>
      </c>
      <c r="AC255" s="390" t="str">
        <f>IF($A255="N/A"," ",IF(OR(Dayrun&lt;=2,Dayrun&gt;=9),IF(OffPeakEx=TRUE,MAX(0,(_xll.xSPRDOPT(K255,($E255-'Pricing Inputs'!$X290*$D255),$CV255,0,($CQ255+IF(Smile=TRUE,VLOOKUP(MAX(-5,$H255-K255),Volsmile,2),0)),$CT255,$CU255,($A255-DateToday)+15,ABS(Option-2),0)-T255)),0),0))</f>
        <v xml:space="preserve"> </v>
      </c>
      <c r="AD255" s="390" t="str">
        <f>IF($A255="N/A"," ",IF(OR(Dayrun=1,Dayrun=4,Dayrun=5,Dayrun=7,Dayrun=8,Dayrun=10,Dayrun=11),MAX(0,(_xll.xSPRDOPT(L255,($E255-'Pricing Inputs'!$X290*$D255),$CV255,0,($CQ255+IF(Smile=TRUE,VLOOKUP(MAX(-5,$H255-L255),Volsmile,2),0)),$CT255,$CU255,($A255-DateToday)+15,ABS(Option-2),0)-U255)),0))</f>
        <v xml:space="preserve"> </v>
      </c>
      <c r="AE255" s="390" t="str">
        <f>IF($A255="N/A"," ",IF(OR(Dayrun=1,Dayrun=7,Dayrun=8,Dayrun=10,Dayrun=11),MAX(0,(_xll.xSPRDOPT(M255,($E255-'Pricing Inputs'!$X290*$D255),$CV255,0,($CQ255+IF(Smile=TRUE,VLOOKUP(MAX(-5,$H255-M255),Volsmile,2),0)),$CT255,$CU255,($A255-DateToday)+15,ABS(Option-2),0)-V255)),0))</f>
        <v xml:space="preserve"> </v>
      </c>
      <c r="AF255" s="390" t="str">
        <f>IF($A255="N/A"," ",IF(OR(Dayrun&lt;=2,Dayrun&gt;=10),IF(OffPeakEx=TRUE,MAX(0,(_xll.xSPRDOPT(N255,($E255-'Pricing Inputs'!$X290*$D255),$CV255,0,($CQ255+IF(Smile=TRUE,VLOOKUP(MAX(-5,$H255-N255),Volsmile,2),0)),$CT255,$CU255,($A255-DateToday)+15,ABS(Option-2),0)-W255)),0),0))</f>
        <v xml:space="preserve"> </v>
      </c>
      <c r="AG255" s="390" t="str">
        <f>IF($A255="N/A"," ",IF(OR(Dayrun=1,Dayrun=5,Dayrun=8,Dayrun=11),MAX(0,(_xll.xSPRDOPT(O255,($E255-'Pricing Inputs'!$X290*$D255),$CV255,0,($CQ255+IF(Smile=TRUE,VLOOKUP(MAX(-5,$H255-O255),Volsmile,2),0)),$CT255,$CU255,($A255-DateToday)+15,ABS(Option-2),0)-X255)),0))</f>
        <v xml:space="preserve"> </v>
      </c>
      <c r="AH255" s="390" t="str">
        <f>IF($A255="N/A"," ",IF(OR(Dayrun=1,Dayrun=8,Dayrun=11),MAX(0,(_xll.xSPRDOPT(P255,($E255-'Pricing Inputs'!$X290*$D255),$CV255,0,($CQ255+IF(Smile=TRUE,VLOOKUP(MAX(-5,$H255-P255),Volsmile,2),0)),$CT255,$CU255,($A255-DateToday)+15,ABS(Option-2),0)-Y255)),0))</f>
        <v xml:space="preserve"> </v>
      </c>
      <c r="AI255" s="391" t="str">
        <f>IF($A255="N/A"," ",IF(OR(Dayrun&lt;=2,Dayrun&gt;=11),IF(OffPeakEx=TRUE,MAX(0,(_xll.xSPRDOPT(Q255,($E255-'Pricing Inputs'!$X290*$D255),$CV255,0,($CQ255+IF(Smile=TRUE,VLOOKUP(MAX(-5,$H255-Q255),Volsmile,2),0)),$CT255,$CU255,($A255-DateToday)+15,ABS(Option-2),0)-Z255)),0),0))</f>
        <v xml:space="preserve"> </v>
      </c>
      <c r="AJ255" s="394" t="str">
        <f t="shared" si="329"/>
        <v xml:space="preserve"> </v>
      </c>
      <c r="AK255" s="395" t="str">
        <f t="shared" si="330"/>
        <v xml:space="preserve"> </v>
      </c>
      <c r="AL255" s="395" t="str">
        <f t="shared" si="331"/>
        <v xml:space="preserve"> </v>
      </c>
      <c r="AM255" s="395" t="str">
        <f t="shared" si="332"/>
        <v xml:space="preserve"> </v>
      </c>
      <c r="AN255" s="395" t="str">
        <f t="shared" si="333"/>
        <v xml:space="preserve"> </v>
      </c>
      <c r="AO255" s="395" t="str">
        <f t="shared" si="334"/>
        <v xml:space="preserve"> </v>
      </c>
      <c r="AP255" s="395" t="str">
        <f t="shared" si="335"/>
        <v xml:space="preserve"> </v>
      </c>
      <c r="AQ255" s="395" t="str">
        <f t="shared" si="336"/>
        <v xml:space="preserve"> </v>
      </c>
      <c r="AR255" s="396" t="str">
        <f t="shared" si="337"/>
        <v xml:space="preserve"> </v>
      </c>
      <c r="AS255" s="397" t="str">
        <f t="shared" si="338"/>
        <v xml:space="preserve"> </v>
      </c>
      <c r="AT255" s="398" t="str">
        <f t="shared" si="339"/>
        <v xml:space="preserve"> </v>
      </c>
      <c r="AU255" s="398" t="str">
        <f t="shared" si="340"/>
        <v xml:space="preserve"> </v>
      </c>
      <c r="AV255" s="398" t="str">
        <f t="shared" si="341"/>
        <v xml:space="preserve"> </v>
      </c>
      <c r="AW255" s="398" t="str">
        <f t="shared" si="342"/>
        <v xml:space="preserve"> </v>
      </c>
      <c r="AX255" s="398" t="str">
        <f t="shared" si="343"/>
        <v xml:space="preserve"> </v>
      </c>
      <c r="AY255" s="398" t="str">
        <f t="shared" si="344"/>
        <v xml:space="preserve"> </v>
      </c>
      <c r="AZ255" s="398" t="str">
        <f t="shared" si="345"/>
        <v xml:space="preserve"> </v>
      </c>
      <c r="BA255" s="399" t="str">
        <f t="shared" si="346"/>
        <v xml:space="preserve"> </v>
      </c>
      <c r="BB255" s="461" t="str">
        <f>IF($A255="N/A"," ",IF(Dayrun&gt;=3,(MAX(0,(_xll.xSPRDOPT(I255,($E255-'Pricing Inputs'!$X290*$D255),$CV255,0,($CN255+IF(Smile=TRUE,VLOOKUP(MAX(-5,$H255-I255),Volsmile,2),0)),$CT255,$CU255,($A255-DateToday)+15,ABS(Option-2),1)*DE255*8))),0))</f>
        <v xml:space="preserve"> </v>
      </c>
      <c r="BC255" s="460" t="str">
        <f>IF($A255="N/A"," ",IF(Dayrun&gt;=6,MAX(0,(_xll.xSPRDOPT(J255,($E255-'Pricing Inputs'!$X290*$D255),$CV255,0,($CN255+IF(Smile=TRUE,VLOOKUP(MAX(-5,$H255-J255),Volsmile,2),0)),$CT255,$CU255,($A255-DateToday)+15,ABS(Option-2),1)*DE255*8)),0))</f>
        <v xml:space="preserve"> </v>
      </c>
      <c r="BD255" s="460" t="str">
        <f>IF($A255="N/A"," ",IF(OR(Dayrun&lt;=2,Dayrun&gt;=9),IF(OffPeakEx=TRUE,MAX(0,(_xll.xSPRDOPT(K255,($E255-'Pricing Inputs'!$X290*$D255),$CV255,0,($CQ255+IF(Smile=TRUE,VLOOKUP(MAX(-5,$H255-K255),Volsmile,2),0)),$CT255,$CU255,($A255-DateToday)+15,ABS(Option-2),1)*DE255*8)),0),0))</f>
        <v xml:space="preserve"> </v>
      </c>
      <c r="BE255" s="460" t="str">
        <f>IF($A255="N/A"," ",IF(OR(Dayrun=1,Dayrun=4,Dayrun=5,Dayrun=7,Dayrun=8,Dayrun=10,Dayrun=11),MAX(0,(_xll.xSPRDOPT(L255,($E255-'Pricing Inputs'!$X290*$D255),$CV255,0,($CQ255+IF(Smile=TRUE,VLOOKUP(MAX(-5,$H255-L255),Volsmile,2),0)),$CT255,$CU255,($A255-DateToday)+15,ABS(Option-2),1)*DF255*8)),0))</f>
        <v xml:space="preserve"> </v>
      </c>
      <c r="BF255" s="460" t="str">
        <f>IF($A255="N/A"," ",IF(OR(Dayrun=1,Dayrun=7,Dayrun=8,Dayrun=10,Dayrun=11),MAX(0,(_xll.xSPRDOPT(M255,($E255-'Pricing Inputs'!$X290*$D255),$CV255,0,($CQ255+IF(Smile=TRUE,VLOOKUP(MAX(-5,$H255-M255),Volsmile,2),0)),$CT255,$CU255,($A255-DateToday)+15,ABS(Option-2),1)*DF255*8)),0))</f>
        <v xml:space="preserve"> </v>
      </c>
      <c r="BG255" s="460" t="str">
        <f>IF($A255="N/A"," ",IF(OR(Dayrun&lt;=2,Dayrun&gt;=10),IF(OffPeakEx=TRUE,MAX(0,(_xll.xSPRDOPT(N255,($E255-'Pricing Inputs'!$X290*$D255),$CV255,0,($CQ255+IF(Smile=TRUE,VLOOKUP(MAX(-5,$H255-N255),Volsmile,2),0)),$CT255,$CU255,($A255-DateToday)+15,ABS(Option-2),1)*DF255*8)),0),0))</f>
        <v xml:space="preserve"> </v>
      </c>
      <c r="BH255" s="460" t="str">
        <f>IF($A255="N/A"," ",IF(OR(Dayrun=1,Dayrun=5,Dayrun=8,Dayrun=11),MAX(0,(_xll.xSPRDOPT(O255,($E255-'Pricing Inputs'!$X290*$D255),$CV255,0,($CQ255+IF(Smile=TRUE,VLOOKUP(MAX(-5,$H255-O255),Volsmile,2),0)),$CT255,$CU255,($A255-DateToday)+15,ABS(Option-2),1)*DG255*8)),0))</f>
        <v xml:space="preserve"> </v>
      </c>
      <c r="BI255" s="460" t="str">
        <f>IF($A255="N/A"," ",IF(OR(Dayrun=1,Dayrun=8,Dayrun=11),MAX(0,(_xll.xSPRDOPT(P255,($E255-'Pricing Inputs'!$X290*$D255),$CV255,0,($CQ255+IF(Smile=TRUE,VLOOKUP(MAX(-5,$H255-P255),Volsmile,2),0)),$CT255,$CU255,($A255-DateToday)+15,ABS(Option-2),1)*DG255*8)),0))</f>
        <v xml:space="preserve"> </v>
      </c>
      <c r="BJ255" s="462" t="str">
        <f>IF($A255="N/A"," ",IF(OR(Dayrun&lt;=2,Dayrun&gt;=11),IF(OffPeakEx=TRUE,MAX(0,(_xll.xSPRDOPT(Q255,($E255-'Pricing Inputs'!$X290*$D255),$CV255,0,($CQ255+IF(Smile=TRUE,VLOOKUP(MAX(-5,$H255-Q255),Volsmile,2),0)),$CT255,$CU255,($A255-DateToday)+15,ABS(Option-2),1)*DG255*8)),0),0))</f>
        <v xml:space="preserve"> </v>
      </c>
      <c r="BK255" s="442" t="str">
        <f t="shared" si="273"/>
        <v xml:space="preserve"> </v>
      </c>
      <c r="BL255" s="443" t="str">
        <f t="shared" si="274"/>
        <v xml:space="preserve"> </v>
      </c>
      <c r="BM255" s="443" t="str">
        <f t="shared" si="275"/>
        <v xml:space="preserve"> </v>
      </c>
      <c r="BN255" s="443" t="str">
        <f t="shared" si="276"/>
        <v xml:space="preserve"> </v>
      </c>
      <c r="BO255" s="443" t="str">
        <f t="shared" si="277"/>
        <v xml:space="preserve"> </v>
      </c>
      <c r="BP255" s="443" t="str">
        <f t="shared" si="278"/>
        <v xml:space="preserve"> </v>
      </c>
      <c r="BQ255" s="443" t="str">
        <f t="shared" si="279"/>
        <v xml:space="preserve"> </v>
      </c>
      <c r="BR255" s="443" t="str">
        <f t="shared" si="280"/>
        <v xml:space="preserve"> </v>
      </c>
      <c r="BS255" s="444" t="str">
        <f t="shared" si="281"/>
        <v xml:space="preserve"> </v>
      </c>
      <c r="BT255" s="400" t="str">
        <f t="shared" si="282"/>
        <v xml:space="preserve"> </v>
      </c>
      <c r="BU255" s="401" t="str">
        <f t="shared" si="283"/>
        <v xml:space="preserve"> </v>
      </c>
      <c r="BV255" s="401" t="str">
        <f t="shared" si="284"/>
        <v xml:space="preserve"> </v>
      </c>
      <c r="BW255" s="401" t="str">
        <f t="shared" si="285"/>
        <v xml:space="preserve"> </v>
      </c>
      <c r="BX255" s="401" t="str">
        <f t="shared" si="286"/>
        <v xml:space="preserve"> </v>
      </c>
      <c r="BY255" s="401" t="str">
        <f t="shared" si="287"/>
        <v xml:space="preserve"> </v>
      </c>
      <c r="BZ255" s="401" t="str">
        <f t="shared" si="288"/>
        <v xml:space="preserve"> </v>
      </c>
      <c r="CA255" s="401" t="str">
        <f t="shared" si="289"/>
        <v xml:space="preserve"> </v>
      </c>
      <c r="CB255" s="402" t="str">
        <f t="shared" si="290"/>
        <v xml:space="preserve"> </v>
      </c>
      <c r="CC255" s="403" t="str">
        <f t="shared" si="291"/>
        <v xml:space="preserve"> </v>
      </c>
      <c r="CD255" s="404" t="str">
        <f t="shared" si="292"/>
        <v xml:space="preserve"> </v>
      </c>
      <c r="CE255" s="404" t="str">
        <f t="shared" si="293"/>
        <v xml:space="preserve"> </v>
      </c>
      <c r="CF255" s="404" t="str">
        <f t="shared" si="294"/>
        <v xml:space="preserve"> </v>
      </c>
      <c r="CG255" s="404" t="str">
        <f t="shared" si="295"/>
        <v xml:space="preserve"> </v>
      </c>
      <c r="CH255" s="404" t="str">
        <f t="shared" si="296"/>
        <v xml:space="preserve"> </v>
      </c>
      <c r="CI255" s="404" t="str">
        <f t="shared" si="297"/>
        <v xml:space="preserve"> </v>
      </c>
      <c r="CJ255" s="404" t="str">
        <f t="shared" si="298"/>
        <v xml:space="preserve"> </v>
      </c>
      <c r="CK255" s="405" t="str">
        <f t="shared" si="299"/>
        <v xml:space="preserve"> </v>
      </c>
      <c r="CL255" s="406" t="str">
        <f t="shared" si="300"/>
        <v xml:space="preserve"> </v>
      </c>
      <c r="CM255" s="407" t="str">
        <f t="shared" si="347"/>
        <v xml:space="preserve"> </v>
      </c>
      <c r="CN255" s="407" t="str">
        <f t="shared" si="348"/>
        <v xml:space="preserve"> </v>
      </c>
      <c r="CO255" s="407" t="str">
        <f t="shared" si="349"/>
        <v xml:space="preserve"> </v>
      </c>
      <c r="CP255" s="407" t="str">
        <f t="shared" si="350"/>
        <v xml:space="preserve"> </v>
      </c>
      <c r="CQ255" s="407" t="str">
        <f t="shared" si="351"/>
        <v xml:space="preserve"> </v>
      </c>
      <c r="CR255" s="407" t="str">
        <f t="shared" si="301"/>
        <v xml:space="preserve"> </v>
      </c>
      <c r="CS255" s="407" t="str">
        <f t="shared" si="302"/>
        <v xml:space="preserve"> </v>
      </c>
      <c r="CT255" s="407" t="str">
        <f t="shared" si="303"/>
        <v xml:space="preserve"> </v>
      </c>
      <c r="CU255" s="407" t="str">
        <f>IF($A255="N/A"," ",IF('Pricing Inputs'!$AR$23=TRUE,Inputs!$S$22,VLOOKUP($A255,CorrelationTable,2,FALSE)))</f>
        <v xml:space="preserve"> </v>
      </c>
      <c r="CV255" s="408" t="str">
        <f>IF($A255="N/A"," ",F255+G255+(D255*('Pricing Inputs'!X290)))</f>
        <v xml:space="preserve"> </v>
      </c>
      <c r="CW255" s="409" t="str">
        <f>IF($A255="N/A"," ",IF(PV=1,0,'Pricing Inputs'!Y290))</f>
        <v xml:space="preserve"> </v>
      </c>
      <c r="CX255" s="440" t="str">
        <f t="shared" si="304"/>
        <v xml:space="preserve"> </v>
      </c>
      <c r="CY255" s="441" t="str">
        <f>IF($A255="N/A"," ",(IF(MONTH(A255)&gt;=4,IF(MONTH(A255)&lt;=10,Inputs!$S$26,Inputs!$S$27),Inputs!$S$27))*$CX255)</f>
        <v xml:space="preserve"> </v>
      </c>
      <c r="CZ255" s="410" t="str">
        <f t="shared" si="352"/>
        <v xml:space="preserve"> </v>
      </c>
      <c r="DA255" s="447" t="str">
        <f t="shared" si="353"/>
        <v xml:space="preserve"> </v>
      </c>
      <c r="DB255" s="411" t="str">
        <f t="shared" si="354"/>
        <v xml:space="preserve"> </v>
      </c>
      <c r="DC255" s="411" t="str">
        <f t="shared" si="355"/>
        <v xml:space="preserve"> </v>
      </c>
      <c r="DD255" s="412" t="str">
        <f t="shared" si="356"/>
        <v xml:space="preserve"> </v>
      </c>
      <c r="DE255" s="448" t="str">
        <f t="shared" si="357"/>
        <v xml:space="preserve"> </v>
      </c>
      <c r="DF255" s="413" t="str">
        <f t="shared" si="358"/>
        <v xml:space="preserve"> </v>
      </c>
      <c r="DG255" s="449" t="str">
        <f t="shared" si="359"/>
        <v xml:space="preserve"> </v>
      </c>
      <c r="DH255" s="450" t="str">
        <f>IF($A255="N/A"," ",IF(Option=1,$D255*Inputs!$S$15*SUM(AS255:BA255),0))</f>
        <v xml:space="preserve"> </v>
      </c>
      <c r="DI255" s="451" t="str">
        <f>IF($A255="N/A"," ",IF(Option=1,$D255*Inputs!$S$16*SUM(AS255:BA255),0))</f>
        <v xml:space="preserve"> </v>
      </c>
      <c r="DJ255" s="463" t="str">
        <f t="shared" si="360"/>
        <v xml:space="preserve"> </v>
      </c>
      <c r="DK255" s="463" t="str">
        <f t="shared" si="361"/>
        <v xml:space="preserve"> </v>
      </c>
      <c r="DL255" s="463" t="str">
        <f t="shared" si="362"/>
        <v xml:space="preserve"> </v>
      </c>
      <c r="DM255" s="463" t="str">
        <f t="shared" si="363"/>
        <v xml:space="preserve"> </v>
      </c>
    </row>
    <row r="256" spans="1:117" x14ac:dyDescent="0.2">
      <c r="A256" s="414"/>
      <c r="B256" s="414"/>
      <c r="P256" s="141"/>
      <c r="Q256" s="415"/>
      <c r="R256" s="415"/>
      <c r="S256" s="415"/>
      <c r="T256" s="415"/>
      <c r="U256" s="415"/>
      <c r="V256" s="415"/>
      <c r="W256" s="415"/>
      <c r="X256" s="415"/>
      <c r="Y256" s="415"/>
      <c r="Z256" s="415"/>
    </row>
    <row r="257" spans="1:26" x14ac:dyDescent="0.2">
      <c r="A257" s="414"/>
      <c r="B257" s="414"/>
      <c r="P257" s="141"/>
      <c r="Q257" s="415"/>
      <c r="R257" s="415"/>
      <c r="S257" s="415"/>
      <c r="T257" s="415"/>
      <c r="U257" s="415"/>
      <c r="V257" s="415"/>
      <c r="W257" s="415"/>
      <c r="X257" s="415"/>
      <c r="Y257" s="415"/>
      <c r="Z257" s="415"/>
    </row>
    <row r="258" spans="1:26" x14ac:dyDescent="0.2">
      <c r="A258" s="414"/>
      <c r="B258" s="414"/>
      <c r="P258" s="141"/>
      <c r="Q258" s="415"/>
      <c r="R258" s="415"/>
      <c r="S258" s="415"/>
      <c r="T258" s="415"/>
      <c r="U258" s="415"/>
      <c r="V258" s="415"/>
      <c r="W258" s="415"/>
      <c r="X258" s="415"/>
      <c r="Y258" s="415"/>
      <c r="Z258" s="415"/>
    </row>
    <row r="259" spans="1:26" x14ac:dyDescent="0.2">
      <c r="A259" s="414"/>
      <c r="B259" s="414"/>
      <c r="P259" s="141"/>
      <c r="Q259" s="415"/>
      <c r="R259" s="415"/>
      <c r="S259" s="415"/>
      <c r="T259" s="415"/>
      <c r="U259" s="415"/>
      <c r="V259" s="415"/>
      <c r="W259" s="415"/>
      <c r="X259" s="415"/>
      <c r="Y259" s="415"/>
      <c r="Z259" s="415"/>
    </row>
    <row r="260" spans="1:26" x14ac:dyDescent="0.2">
      <c r="A260" s="414"/>
      <c r="B260" s="414"/>
      <c r="P260" s="141"/>
      <c r="Q260" s="415"/>
      <c r="R260" s="415"/>
      <c r="S260" s="415"/>
      <c r="T260" s="415"/>
      <c r="U260" s="415"/>
      <c r="V260" s="415"/>
      <c r="W260" s="415"/>
      <c r="X260" s="415"/>
      <c r="Y260" s="415"/>
      <c r="Z260" s="415"/>
    </row>
    <row r="261" spans="1:26" x14ac:dyDescent="0.2">
      <c r="A261" s="414"/>
      <c r="B261" s="414"/>
      <c r="P261" s="141"/>
      <c r="Q261" s="415"/>
      <c r="R261" s="415"/>
      <c r="S261" s="415"/>
      <c r="T261" s="415"/>
      <c r="U261" s="415"/>
      <c r="V261" s="415"/>
      <c r="W261" s="415"/>
      <c r="X261" s="415"/>
      <c r="Y261" s="415"/>
      <c r="Z261" s="415"/>
    </row>
    <row r="262" spans="1:26" x14ac:dyDescent="0.2">
      <c r="A262" s="414"/>
      <c r="B262" s="414"/>
      <c r="P262" s="141"/>
      <c r="Q262" s="415"/>
      <c r="R262" s="415"/>
      <c r="S262" s="415"/>
      <c r="T262" s="415"/>
      <c r="U262" s="415"/>
      <c r="V262" s="415"/>
      <c r="W262" s="415"/>
      <c r="X262" s="415"/>
      <c r="Y262" s="415"/>
      <c r="Z262" s="415"/>
    </row>
    <row r="263" spans="1:26" x14ac:dyDescent="0.2">
      <c r="A263" s="414"/>
      <c r="B263" s="414"/>
      <c r="P263" s="141"/>
      <c r="Q263" s="415"/>
      <c r="R263" s="415"/>
      <c r="S263" s="415"/>
      <c r="T263" s="415"/>
      <c r="U263" s="415"/>
      <c r="V263" s="415"/>
      <c r="W263" s="415"/>
      <c r="X263" s="415"/>
      <c r="Y263" s="415"/>
      <c r="Z263" s="415"/>
    </row>
    <row r="264" spans="1:26" x14ac:dyDescent="0.2">
      <c r="A264" s="414"/>
      <c r="B264" s="414"/>
      <c r="P264" s="141"/>
      <c r="Q264" s="415"/>
      <c r="R264" s="415"/>
      <c r="S264" s="415"/>
      <c r="T264" s="415"/>
      <c r="U264" s="415"/>
      <c r="V264" s="415"/>
      <c r="W264" s="415"/>
      <c r="X264" s="415"/>
      <c r="Y264" s="415"/>
      <c r="Z264" s="415"/>
    </row>
    <row r="265" spans="1:26" x14ac:dyDescent="0.2">
      <c r="A265" s="414"/>
      <c r="B265" s="414"/>
      <c r="P265" s="141"/>
      <c r="Q265" s="415"/>
      <c r="R265" s="415"/>
      <c r="S265" s="415"/>
      <c r="T265" s="415"/>
      <c r="U265" s="415"/>
      <c r="V265" s="415"/>
      <c r="W265" s="415"/>
      <c r="X265" s="415"/>
      <c r="Y265" s="415"/>
      <c r="Z265" s="415"/>
    </row>
    <row r="266" spans="1:26" x14ac:dyDescent="0.2">
      <c r="A266" s="414"/>
      <c r="B266" s="414"/>
      <c r="P266" s="141"/>
      <c r="Q266" s="415"/>
      <c r="R266" s="415"/>
      <c r="S266" s="415"/>
      <c r="T266" s="415"/>
      <c r="U266" s="415"/>
      <c r="V266" s="415"/>
      <c r="W266" s="415"/>
      <c r="X266" s="415"/>
      <c r="Y266" s="415"/>
      <c r="Z266" s="415"/>
    </row>
    <row r="267" spans="1:26" x14ac:dyDescent="0.2">
      <c r="A267" s="414"/>
      <c r="B267" s="414"/>
      <c r="P267" s="141"/>
      <c r="Q267" s="415"/>
      <c r="R267" s="415"/>
      <c r="S267" s="415"/>
      <c r="T267" s="415"/>
      <c r="U267" s="415"/>
      <c r="V267" s="415"/>
      <c r="W267" s="415"/>
      <c r="X267" s="415"/>
      <c r="Y267" s="415"/>
      <c r="Z267" s="415"/>
    </row>
    <row r="268" spans="1:26" x14ac:dyDescent="0.2">
      <c r="A268" s="414"/>
      <c r="B268" s="414"/>
      <c r="P268" s="141"/>
      <c r="Q268" s="415"/>
      <c r="R268" s="415"/>
      <c r="S268" s="415"/>
      <c r="T268" s="415"/>
      <c r="U268" s="415"/>
      <c r="V268" s="415"/>
      <c r="W268" s="415"/>
      <c r="X268" s="415"/>
      <c r="Y268" s="415"/>
      <c r="Z268" s="415"/>
    </row>
    <row r="269" spans="1:26" x14ac:dyDescent="0.2">
      <c r="A269" s="414"/>
      <c r="B269" s="414"/>
      <c r="P269" s="141"/>
      <c r="Q269" s="415"/>
      <c r="R269" s="415"/>
      <c r="S269" s="415"/>
      <c r="T269" s="415"/>
      <c r="U269" s="415"/>
      <c r="V269" s="415"/>
      <c r="W269" s="415"/>
      <c r="X269" s="415"/>
      <c r="Y269" s="415"/>
      <c r="Z269" s="415"/>
    </row>
    <row r="270" spans="1:26" x14ac:dyDescent="0.2">
      <c r="A270" s="414"/>
      <c r="B270" s="414"/>
      <c r="P270" s="141"/>
      <c r="Q270" s="415"/>
      <c r="R270" s="415"/>
      <c r="S270" s="415"/>
      <c r="T270" s="415"/>
      <c r="U270" s="415"/>
      <c r="V270" s="415"/>
      <c r="W270" s="415"/>
      <c r="X270" s="415"/>
      <c r="Y270" s="415"/>
      <c r="Z270" s="415"/>
    </row>
    <row r="271" spans="1:26" x14ac:dyDescent="0.2">
      <c r="A271" s="414"/>
      <c r="B271" s="414"/>
      <c r="P271" s="141"/>
      <c r="Q271" s="415"/>
      <c r="R271" s="415"/>
      <c r="S271" s="415"/>
      <c r="T271" s="415"/>
      <c r="U271" s="415"/>
      <c r="V271" s="415"/>
      <c r="W271" s="415"/>
      <c r="X271" s="415"/>
      <c r="Y271" s="415"/>
      <c r="Z271" s="415"/>
    </row>
    <row r="272" spans="1:26" x14ac:dyDescent="0.2">
      <c r="A272" s="414"/>
      <c r="B272" s="414"/>
      <c r="P272" s="141"/>
      <c r="Q272" s="415"/>
      <c r="R272" s="415"/>
      <c r="S272" s="415"/>
      <c r="T272" s="415"/>
      <c r="U272" s="415"/>
      <c r="V272" s="415"/>
      <c r="W272" s="415"/>
      <c r="X272" s="415"/>
      <c r="Y272" s="415"/>
      <c r="Z272" s="415"/>
    </row>
    <row r="273" spans="1:26" x14ac:dyDescent="0.2">
      <c r="A273" s="414"/>
      <c r="B273" s="414"/>
      <c r="P273" s="141"/>
      <c r="Q273" s="415"/>
      <c r="R273" s="415"/>
      <c r="S273" s="415"/>
      <c r="T273" s="415"/>
      <c r="U273" s="415"/>
      <c r="V273" s="415"/>
      <c r="W273" s="415"/>
      <c r="X273" s="415"/>
      <c r="Y273" s="415"/>
      <c r="Z273" s="415"/>
    </row>
    <row r="274" spans="1:26" x14ac:dyDescent="0.2">
      <c r="A274" s="414"/>
      <c r="B274" s="414"/>
      <c r="P274" s="141"/>
      <c r="Q274" s="415"/>
      <c r="R274" s="415"/>
      <c r="S274" s="415"/>
      <c r="T274" s="415"/>
      <c r="U274" s="415"/>
      <c r="V274" s="415"/>
      <c r="W274" s="415"/>
      <c r="X274" s="415"/>
      <c r="Y274" s="415"/>
      <c r="Z274" s="415"/>
    </row>
    <row r="275" spans="1:26" x14ac:dyDescent="0.2">
      <c r="A275" s="414"/>
      <c r="B275" s="414"/>
      <c r="P275" s="141"/>
      <c r="Q275" s="415"/>
      <c r="R275" s="415"/>
      <c r="S275" s="415"/>
      <c r="T275" s="415"/>
      <c r="U275" s="415"/>
      <c r="V275" s="415"/>
      <c r="W275" s="415"/>
      <c r="X275" s="415"/>
      <c r="Y275" s="415"/>
      <c r="Z275" s="415"/>
    </row>
    <row r="276" spans="1:26" x14ac:dyDescent="0.2">
      <c r="A276" s="414"/>
      <c r="B276" s="414"/>
      <c r="P276" s="141"/>
      <c r="Q276" s="415"/>
      <c r="R276" s="415"/>
      <c r="S276" s="415"/>
      <c r="T276" s="415"/>
      <c r="U276" s="415"/>
      <c r="V276" s="415"/>
      <c r="W276" s="415"/>
      <c r="X276" s="415"/>
      <c r="Y276" s="415"/>
      <c r="Z276" s="415"/>
    </row>
    <row r="277" spans="1:26" x14ac:dyDescent="0.2">
      <c r="A277" s="414"/>
      <c r="B277" s="414"/>
      <c r="P277" s="141"/>
      <c r="Q277" s="415"/>
      <c r="R277" s="415"/>
      <c r="S277" s="415"/>
      <c r="T277" s="415"/>
      <c r="U277" s="415"/>
      <c r="V277" s="415"/>
      <c r="W277" s="415"/>
      <c r="X277" s="415"/>
      <c r="Y277" s="415"/>
      <c r="Z277" s="415"/>
    </row>
    <row r="278" spans="1:26" x14ac:dyDescent="0.2">
      <c r="A278" s="414"/>
      <c r="B278" s="414"/>
      <c r="P278" s="141"/>
      <c r="Q278" s="415"/>
      <c r="R278" s="415"/>
      <c r="S278" s="415"/>
      <c r="T278" s="415"/>
      <c r="U278" s="415"/>
      <c r="V278" s="415"/>
      <c r="W278" s="415"/>
      <c r="X278" s="415"/>
      <c r="Y278" s="415"/>
      <c r="Z278" s="415"/>
    </row>
    <row r="279" spans="1:26" x14ac:dyDescent="0.2">
      <c r="A279" s="414"/>
      <c r="B279" s="414"/>
      <c r="P279" s="141"/>
      <c r="Q279" s="415"/>
      <c r="R279" s="415"/>
      <c r="S279" s="415"/>
      <c r="T279" s="415"/>
      <c r="U279" s="415"/>
      <c r="V279" s="415"/>
      <c r="W279" s="415"/>
      <c r="X279" s="415"/>
      <c r="Y279" s="415"/>
      <c r="Z279" s="415"/>
    </row>
    <row r="280" spans="1:26" x14ac:dyDescent="0.2">
      <c r="A280" s="414"/>
      <c r="B280" s="414"/>
      <c r="P280" s="141"/>
      <c r="Q280" s="415"/>
      <c r="R280" s="415"/>
      <c r="S280" s="415"/>
      <c r="T280" s="415"/>
      <c r="U280" s="415"/>
      <c r="V280" s="415"/>
      <c r="W280" s="415"/>
      <c r="X280" s="415"/>
      <c r="Y280" s="415"/>
      <c r="Z280" s="415"/>
    </row>
    <row r="281" spans="1:26" x14ac:dyDescent="0.2">
      <c r="A281" s="414"/>
      <c r="B281" s="414"/>
      <c r="P281" s="141"/>
      <c r="Q281" s="415"/>
      <c r="R281" s="415"/>
      <c r="S281" s="415"/>
      <c r="T281" s="415"/>
      <c r="U281" s="415"/>
      <c r="V281" s="415"/>
      <c r="W281" s="415"/>
      <c r="X281" s="415"/>
      <c r="Y281" s="415"/>
      <c r="Z281" s="415"/>
    </row>
    <row r="282" spans="1:26" x14ac:dyDescent="0.2">
      <c r="A282" s="414"/>
      <c r="B282" s="414"/>
      <c r="P282" s="141"/>
      <c r="Q282" s="415"/>
      <c r="R282" s="415"/>
      <c r="S282" s="415"/>
      <c r="T282" s="415"/>
      <c r="U282" s="415"/>
      <c r="V282" s="415"/>
      <c r="W282" s="415"/>
      <c r="X282" s="415"/>
      <c r="Y282" s="415"/>
      <c r="Z282" s="415"/>
    </row>
    <row r="283" spans="1:26" x14ac:dyDescent="0.2">
      <c r="A283" s="414"/>
      <c r="B283" s="414"/>
      <c r="P283" s="141"/>
      <c r="Q283" s="415"/>
      <c r="R283" s="415"/>
      <c r="S283" s="415"/>
      <c r="T283" s="415"/>
      <c r="U283" s="415"/>
      <c r="V283" s="415"/>
      <c r="W283" s="415"/>
      <c r="X283" s="415"/>
      <c r="Y283" s="415"/>
      <c r="Z283" s="415"/>
    </row>
    <row r="284" spans="1:26" x14ac:dyDescent="0.2">
      <c r="A284" s="414"/>
      <c r="B284" s="414"/>
      <c r="P284" s="141"/>
      <c r="Q284" s="415"/>
      <c r="R284" s="415"/>
      <c r="S284" s="415"/>
      <c r="T284" s="415"/>
      <c r="U284" s="415"/>
      <c r="V284" s="415"/>
      <c r="W284" s="415"/>
      <c r="X284" s="415"/>
      <c r="Y284" s="415"/>
      <c r="Z284" s="415"/>
    </row>
    <row r="285" spans="1:26" x14ac:dyDescent="0.2">
      <c r="A285" s="414"/>
      <c r="B285" s="414"/>
      <c r="P285" s="141"/>
      <c r="Q285" s="415"/>
      <c r="R285" s="415"/>
      <c r="S285" s="415"/>
      <c r="T285" s="415"/>
      <c r="U285" s="415"/>
      <c r="V285" s="415"/>
      <c r="W285" s="415"/>
      <c r="X285" s="415"/>
      <c r="Y285" s="415"/>
      <c r="Z285" s="415"/>
    </row>
    <row r="286" spans="1:26" x14ac:dyDescent="0.2">
      <c r="A286" s="414"/>
      <c r="B286" s="414"/>
      <c r="P286" s="141"/>
      <c r="Q286" s="415"/>
      <c r="R286" s="415"/>
      <c r="S286" s="415"/>
      <c r="T286" s="415"/>
      <c r="U286" s="415"/>
      <c r="V286" s="415"/>
      <c r="W286" s="415"/>
      <c r="X286" s="415"/>
      <c r="Y286" s="415"/>
      <c r="Z286" s="415"/>
    </row>
    <row r="287" spans="1:26" x14ac:dyDescent="0.2">
      <c r="A287" s="414"/>
      <c r="B287" s="414"/>
      <c r="P287" s="141"/>
      <c r="Q287" s="415"/>
      <c r="R287" s="415"/>
      <c r="S287" s="415"/>
      <c r="T287" s="415"/>
      <c r="U287" s="415"/>
      <c r="V287" s="415"/>
      <c r="W287" s="415"/>
      <c r="X287" s="415"/>
      <c r="Y287" s="415"/>
      <c r="Z287" s="415"/>
    </row>
    <row r="288" spans="1:26" x14ac:dyDescent="0.2">
      <c r="A288" s="414"/>
      <c r="B288" s="414"/>
      <c r="P288" s="141"/>
      <c r="Q288" s="415"/>
      <c r="R288" s="415"/>
      <c r="S288" s="415"/>
      <c r="T288" s="415"/>
      <c r="U288" s="415"/>
      <c r="V288" s="415"/>
      <c r="W288" s="415"/>
      <c r="X288" s="415"/>
      <c r="Y288" s="415"/>
      <c r="Z288" s="415"/>
    </row>
    <row r="289" spans="1:26" x14ac:dyDescent="0.2">
      <c r="A289" s="414"/>
      <c r="B289" s="414"/>
      <c r="P289" s="141"/>
      <c r="Q289" s="415"/>
      <c r="R289" s="415"/>
      <c r="S289" s="415"/>
      <c r="T289" s="415"/>
      <c r="U289" s="415"/>
      <c r="V289" s="415"/>
      <c r="W289" s="415"/>
      <c r="X289" s="415"/>
      <c r="Y289" s="415"/>
      <c r="Z289" s="415"/>
    </row>
    <row r="290" spans="1:26" x14ac:dyDescent="0.2">
      <c r="A290" s="414"/>
      <c r="B290" s="414"/>
      <c r="P290" s="141"/>
      <c r="Q290" s="415"/>
      <c r="R290" s="415"/>
      <c r="S290" s="415"/>
      <c r="T290" s="415"/>
      <c r="U290" s="415"/>
      <c r="V290" s="415"/>
      <c r="W290" s="415"/>
      <c r="X290" s="415"/>
      <c r="Y290" s="415"/>
      <c r="Z290" s="415"/>
    </row>
    <row r="291" spans="1:26" x14ac:dyDescent="0.2">
      <c r="A291" s="414"/>
      <c r="B291" s="414"/>
      <c r="P291" s="141"/>
      <c r="Q291" s="415"/>
      <c r="R291" s="415"/>
      <c r="S291" s="415"/>
      <c r="T291" s="415"/>
      <c r="U291" s="415"/>
      <c r="V291" s="415"/>
      <c r="W291" s="415"/>
      <c r="X291" s="415"/>
      <c r="Y291" s="415"/>
      <c r="Z291" s="415"/>
    </row>
    <row r="292" spans="1:26" x14ac:dyDescent="0.2">
      <c r="A292" s="414"/>
      <c r="B292" s="414"/>
      <c r="P292" s="141"/>
      <c r="Q292" s="415"/>
      <c r="R292" s="415"/>
      <c r="S292" s="415"/>
      <c r="T292" s="415"/>
      <c r="U292" s="415"/>
      <c r="V292" s="415"/>
      <c r="W292" s="415"/>
      <c r="X292" s="415"/>
      <c r="Y292" s="415"/>
      <c r="Z292" s="415"/>
    </row>
    <row r="293" spans="1:26" x14ac:dyDescent="0.2">
      <c r="A293" s="414"/>
      <c r="B293" s="414"/>
      <c r="P293" s="141"/>
      <c r="Q293" s="415"/>
      <c r="R293" s="415"/>
      <c r="S293" s="415"/>
      <c r="T293" s="415"/>
      <c r="U293" s="415"/>
      <c r="V293" s="415"/>
      <c r="W293" s="415"/>
      <c r="X293" s="415"/>
      <c r="Y293" s="415"/>
      <c r="Z293" s="415"/>
    </row>
    <row r="294" spans="1:26" x14ac:dyDescent="0.2">
      <c r="A294" s="414"/>
      <c r="B294" s="414"/>
      <c r="P294" s="141"/>
      <c r="Q294" s="415"/>
      <c r="R294" s="415"/>
      <c r="S294" s="415"/>
      <c r="T294" s="415"/>
      <c r="U294" s="415"/>
      <c r="V294" s="415"/>
      <c r="W294" s="415"/>
      <c r="X294" s="415"/>
      <c r="Y294" s="415"/>
      <c r="Z294" s="415"/>
    </row>
    <row r="295" spans="1:26" x14ac:dyDescent="0.2">
      <c r="A295" s="414"/>
      <c r="B295" s="414"/>
      <c r="P295" s="141"/>
      <c r="Q295" s="415"/>
      <c r="R295" s="415"/>
      <c r="S295" s="415"/>
      <c r="T295" s="415"/>
      <c r="U295" s="415"/>
      <c r="V295" s="415"/>
      <c r="W295" s="415"/>
      <c r="X295" s="415"/>
      <c r="Y295" s="415"/>
      <c r="Z295" s="415"/>
    </row>
    <row r="296" spans="1:26" x14ac:dyDescent="0.2">
      <c r="A296" s="414"/>
      <c r="B296" s="414"/>
      <c r="P296" s="141"/>
      <c r="Q296" s="415"/>
      <c r="R296" s="415"/>
      <c r="S296" s="415"/>
      <c r="T296" s="415"/>
      <c r="U296" s="415"/>
      <c r="V296" s="415"/>
      <c r="W296" s="415"/>
      <c r="X296" s="415"/>
      <c r="Y296" s="415"/>
      <c r="Z296" s="415"/>
    </row>
    <row r="297" spans="1:26" x14ac:dyDescent="0.2">
      <c r="A297" s="414"/>
      <c r="B297" s="414"/>
      <c r="P297" s="141"/>
      <c r="Q297" s="415"/>
      <c r="R297" s="415"/>
      <c r="S297" s="415"/>
      <c r="T297" s="415"/>
      <c r="U297" s="415"/>
      <c r="V297" s="415"/>
      <c r="W297" s="415"/>
      <c r="X297" s="415"/>
      <c r="Y297" s="415"/>
      <c r="Z297" s="415"/>
    </row>
    <row r="298" spans="1:26" x14ac:dyDescent="0.2">
      <c r="A298" s="414"/>
      <c r="B298" s="414"/>
      <c r="P298" s="141"/>
      <c r="Q298" s="415"/>
      <c r="R298" s="415"/>
      <c r="S298" s="415"/>
      <c r="T298" s="415"/>
      <c r="U298" s="415"/>
      <c r="V298" s="415"/>
      <c r="W298" s="415"/>
      <c r="X298" s="415"/>
      <c r="Y298" s="415"/>
      <c r="Z298" s="415"/>
    </row>
    <row r="299" spans="1:26" x14ac:dyDescent="0.2">
      <c r="A299" s="414"/>
      <c r="B299" s="414"/>
      <c r="P299" s="141"/>
      <c r="Q299" s="415"/>
      <c r="R299" s="415"/>
      <c r="S299" s="415"/>
      <c r="T299" s="415"/>
      <c r="U299" s="415"/>
      <c r="V299" s="415"/>
      <c r="W299" s="415"/>
      <c r="X299" s="415"/>
      <c r="Y299" s="415"/>
      <c r="Z299" s="415"/>
    </row>
    <row r="300" spans="1:26" x14ac:dyDescent="0.2">
      <c r="A300" s="414"/>
      <c r="B300" s="414"/>
      <c r="P300" s="141"/>
      <c r="Q300" s="415"/>
      <c r="R300" s="415"/>
      <c r="S300" s="415"/>
      <c r="T300" s="415"/>
      <c r="U300" s="415"/>
      <c r="V300" s="415"/>
      <c r="W300" s="415"/>
      <c r="X300" s="415"/>
      <c r="Y300" s="415"/>
      <c r="Z300" s="415"/>
    </row>
    <row r="301" spans="1:26" x14ac:dyDescent="0.2">
      <c r="A301" s="414"/>
      <c r="B301" s="414"/>
      <c r="P301" s="141"/>
      <c r="Q301" s="415"/>
      <c r="R301" s="415"/>
      <c r="S301" s="415"/>
      <c r="T301" s="415"/>
      <c r="U301" s="415"/>
      <c r="V301" s="415"/>
      <c r="W301" s="415"/>
      <c r="X301" s="415"/>
      <c r="Y301" s="415"/>
      <c r="Z301" s="415"/>
    </row>
    <row r="302" spans="1:26" x14ac:dyDescent="0.2">
      <c r="A302" s="414"/>
      <c r="B302" s="414"/>
      <c r="P302" s="141"/>
      <c r="Q302" s="415"/>
      <c r="R302" s="415"/>
      <c r="S302" s="415"/>
      <c r="T302" s="415"/>
      <c r="U302" s="415"/>
      <c r="V302" s="415"/>
      <c r="W302" s="415"/>
      <c r="X302" s="415"/>
      <c r="Y302" s="415"/>
      <c r="Z302" s="415"/>
    </row>
    <row r="303" spans="1:26" x14ac:dyDescent="0.2">
      <c r="A303" s="414"/>
      <c r="B303" s="414"/>
      <c r="P303" s="141"/>
      <c r="Q303" s="415"/>
      <c r="R303" s="415"/>
      <c r="S303" s="415"/>
      <c r="T303" s="415"/>
      <c r="U303" s="415"/>
      <c r="V303" s="415"/>
      <c r="W303" s="415"/>
      <c r="X303" s="415"/>
      <c r="Y303" s="415"/>
      <c r="Z303" s="415"/>
    </row>
    <row r="304" spans="1:26" x14ac:dyDescent="0.2">
      <c r="A304" s="414"/>
      <c r="B304" s="414"/>
      <c r="P304" s="141"/>
      <c r="Q304" s="415"/>
      <c r="R304" s="415"/>
      <c r="S304" s="415"/>
      <c r="T304" s="415"/>
      <c r="U304" s="415"/>
      <c r="V304" s="415"/>
      <c r="W304" s="415"/>
      <c r="X304" s="415"/>
      <c r="Y304" s="415"/>
      <c r="Z304" s="415"/>
    </row>
    <row r="305" spans="1:26" x14ac:dyDescent="0.2">
      <c r="A305" s="414"/>
      <c r="B305" s="414"/>
      <c r="P305" s="141"/>
      <c r="Q305" s="415"/>
      <c r="R305" s="415"/>
      <c r="S305" s="415"/>
      <c r="T305" s="415"/>
      <c r="U305" s="415"/>
      <c r="V305" s="415"/>
      <c r="W305" s="415"/>
      <c r="X305" s="415"/>
      <c r="Y305" s="415"/>
      <c r="Z305" s="415"/>
    </row>
    <row r="306" spans="1:26" x14ac:dyDescent="0.2">
      <c r="A306" s="414"/>
      <c r="B306" s="414"/>
      <c r="P306" s="141"/>
      <c r="Q306" s="415"/>
      <c r="R306" s="415"/>
      <c r="S306" s="415"/>
      <c r="T306" s="415"/>
      <c r="U306" s="415"/>
      <c r="V306" s="415"/>
      <c r="W306" s="415"/>
      <c r="X306" s="415"/>
      <c r="Y306" s="415"/>
      <c r="Z306" s="415"/>
    </row>
    <row r="307" spans="1:26" x14ac:dyDescent="0.2">
      <c r="A307" s="414"/>
      <c r="B307" s="414"/>
      <c r="P307" s="141"/>
      <c r="Q307" s="415"/>
      <c r="R307" s="415"/>
      <c r="S307" s="415"/>
      <c r="T307" s="415"/>
      <c r="U307" s="415"/>
      <c r="V307" s="415"/>
      <c r="W307" s="415"/>
      <c r="X307" s="415"/>
      <c r="Y307" s="415"/>
      <c r="Z307" s="415"/>
    </row>
    <row r="308" spans="1:26" x14ac:dyDescent="0.2">
      <c r="A308" s="414"/>
      <c r="B308" s="414"/>
      <c r="P308" s="141"/>
      <c r="Q308" s="415"/>
      <c r="R308" s="415"/>
      <c r="S308" s="415"/>
      <c r="T308" s="415"/>
      <c r="U308" s="415"/>
      <c r="V308" s="415"/>
      <c r="W308" s="415"/>
      <c r="X308" s="415"/>
      <c r="Y308" s="415"/>
      <c r="Z308" s="415"/>
    </row>
    <row r="309" spans="1:26" x14ac:dyDescent="0.2">
      <c r="A309" s="414"/>
      <c r="B309" s="414"/>
      <c r="P309" s="141"/>
      <c r="Q309" s="415"/>
      <c r="R309" s="415"/>
      <c r="S309" s="415"/>
      <c r="T309" s="415"/>
      <c r="U309" s="415"/>
      <c r="V309" s="415"/>
      <c r="W309" s="415"/>
      <c r="X309" s="415"/>
      <c r="Y309" s="415"/>
      <c r="Z309" s="415"/>
    </row>
    <row r="310" spans="1:26" x14ac:dyDescent="0.2">
      <c r="A310" s="414"/>
      <c r="B310" s="414"/>
      <c r="P310" s="141"/>
      <c r="Q310" s="415"/>
      <c r="R310" s="415"/>
      <c r="S310" s="415"/>
      <c r="T310" s="415"/>
      <c r="U310" s="415"/>
      <c r="V310" s="415"/>
      <c r="W310" s="415"/>
      <c r="X310" s="415"/>
      <c r="Y310" s="415"/>
      <c r="Z310" s="415"/>
    </row>
    <row r="311" spans="1:26" x14ac:dyDescent="0.2">
      <c r="A311" s="414"/>
      <c r="B311" s="414"/>
      <c r="P311" s="141"/>
      <c r="Q311" s="415"/>
      <c r="R311" s="415"/>
      <c r="S311" s="415"/>
      <c r="T311" s="415"/>
      <c r="U311" s="415"/>
      <c r="V311" s="415"/>
      <c r="W311" s="415"/>
      <c r="X311" s="415"/>
      <c r="Y311" s="415"/>
      <c r="Z311" s="415"/>
    </row>
    <row r="312" spans="1:26" x14ac:dyDescent="0.2">
      <c r="A312" s="414"/>
      <c r="B312" s="414"/>
      <c r="P312" s="141"/>
      <c r="Q312" s="415"/>
      <c r="R312" s="415"/>
      <c r="S312" s="415"/>
      <c r="T312" s="415"/>
      <c r="U312" s="415"/>
      <c r="V312" s="415"/>
      <c r="W312" s="415"/>
      <c r="X312" s="415"/>
      <c r="Y312" s="415"/>
      <c r="Z312" s="415"/>
    </row>
    <row r="313" spans="1:26" x14ac:dyDescent="0.2">
      <c r="A313" s="414"/>
      <c r="B313" s="414"/>
      <c r="P313" s="141"/>
      <c r="Q313" s="415"/>
      <c r="R313" s="415"/>
      <c r="S313" s="415"/>
      <c r="T313" s="415"/>
      <c r="U313" s="415"/>
      <c r="V313" s="415"/>
      <c r="W313" s="415"/>
      <c r="X313" s="415"/>
      <c r="Y313" s="415"/>
      <c r="Z313" s="415"/>
    </row>
    <row r="314" spans="1:26" x14ac:dyDescent="0.2">
      <c r="A314" s="414"/>
      <c r="B314" s="414"/>
      <c r="P314" s="141"/>
      <c r="Q314" s="415"/>
      <c r="R314" s="415"/>
      <c r="S314" s="415"/>
      <c r="T314" s="415"/>
      <c r="U314" s="415"/>
      <c r="V314" s="415"/>
      <c r="W314" s="415"/>
      <c r="X314" s="415"/>
      <c r="Y314" s="415"/>
      <c r="Z314" s="415"/>
    </row>
    <row r="315" spans="1:26" x14ac:dyDescent="0.2">
      <c r="A315" s="414"/>
      <c r="B315" s="414"/>
      <c r="P315" s="141"/>
      <c r="Q315" s="415"/>
      <c r="R315" s="415"/>
      <c r="S315" s="415"/>
      <c r="T315" s="415"/>
      <c r="U315" s="415"/>
      <c r="V315" s="415"/>
      <c r="W315" s="415"/>
      <c r="X315" s="415"/>
      <c r="Y315" s="415"/>
      <c r="Z315" s="415"/>
    </row>
    <row r="316" spans="1:26" x14ac:dyDescent="0.2">
      <c r="A316" s="414"/>
      <c r="B316" s="414"/>
      <c r="P316" s="141"/>
      <c r="Q316" s="415"/>
      <c r="R316" s="415"/>
      <c r="S316" s="415"/>
      <c r="T316" s="415"/>
      <c r="U316" s="415"/>
      <c r="V316" s="415"/>
      <c r="W316" s="415"/>
      <c r="X316" s="415"/>
      <c r="Y316" s="415"/>
      <c r="Z316" s="415"/>
    </row>
    <row r="317" spans="1:26" x14ac:dyDescent="0.2">
      <c r="A317" s="414"/>
      <c r="B317" s="414"/>
      <c r="P317" s="141"/>
      <c r="Q317" s="415"/>
      <c r="R317" s="415"/>
      <c r="S317" s="415"/>
      <c r="T317" s="415"/>
      <c r="U317" s="415"/>
      <c r="V317" s="415"/>
      <c r="W317" s="415"/>
      <c r="X317" s="415"/>
      <c r="Y317" s="415"/>
      <c r="Z317" s="415"/>
    </row>
    <row r="318" spans="1:26" x14ac:dyDescent="0.2">
      <c r="A318" s="414"/>
      <c r="B318" s="414"/>
      <c r="P318" s="141"/>
      <c r="Q318" s="415"/>
      <c r="R318" s="415"/>
      <c r="S318" s="415"/>
      <c r="T318" s="415"/>
      <c r="U318" s="415"/>
      <c r="V318" s="415"/>
      <c r="W318" s="415"/>
      <c r="X318" s="415"/>
      <c r="Y318" s="415"/>
      <c r="Z318" s="415"/>
    </row>
    <row r="319" spans="1:26" x14ac:dyDescent="0.2">
      <c r="A319" s="414"/>
      <c r="B319" s="414"/>
      <c r="P319" s="141"/>
      <c r="Q319" s="415"/>
      <c r="R319" s="415"/>
      <c r="S319" s="415"/>
      <c r="T319" s="415"/>
      <c r="U319" s="415"/>
      <c r="V319" s="415"/>
      <c r="W319" s="415"/>
      <c r="X319" s="415"/>
      <c r="Y319" s="415"/>
      <c r="Z319" s="415"/>
    </row>
    <row r="320" spans="1:26" x14ac:dyDescent="0.2">
      <c r="A320" s="414"/>
      <c r="B320" s="414"/>
      <c r="P320" s="141"/>
      <c r="Q320" s="415"/>
      <c r="R320" s="415"/>
      <c r="S320" s="415"/>
      <c r="T320" s="415"/>
      <c r="U320" s="415"/>
      <c r="V320" s="415"/>
      <c r="W320" s="415"/>
      <c r="X320" s="415"/>
      <c r="Y320" s="415"/>
      <c r="Z320" s="415"/>
    </row>
    <row r="321" spans="1:26" x14ac:dyDescent="0.2">
      <c r="A321" s="414"/>
      <c r="B321" s="414"/>
      <c r="P321" s="141"/>
      <c r="Q321" s="415"/>
      <c r="R321" s="415"/>
      <c r="S321" s="415"/>
      <c r="T321" s="415"/>
      <c r="U321" s="415"/>
      <c r="V321" s="415"/>
      <c r="W321" s="415"/>
      <c r="X321" s="415"/>
      <c r="Y321" s="415"/>
      <c r="Z321" s="415"/>
    </row>
    <row r="322" spans="1:26" x14ac:dyDescent="0.2">
      <c r="A322" s="414"/>
      <c r="B322" s="414"/>
      <c r="P322" s="141"/>
      <c r="Q322" s="415"/>
      <c r="R322" s="415"/>
      <c r="S322" s="415"/>
      <c r="T322" s="415"/>
      <c r="U322" s="415"/>
      <c r="V322" s="415"/>
      <c r="W322" s="415"/>
      <c r="X322" s="415"/>
      <c r="Y322" s="415"/>
      <c r="Z322" s="415"/>
    </row>
    <row r="323" spans="1:26" x14ac:dyDescent="0.2">
      <c r="A323" s="414"/>
      <c r="B323" s="414"/>
      <c r="P323" s="141"/>
      <c r="Q323" s="415"/>
      <c r="R323" s="415"/>
      <c r="S323" s="415"/>
      <c r="T323" s="415"/>
      <c r="U323" s="415"/>
      <c r="V323" s="415"/>
      <c r="W323" s="415"/>
      <c r="X323" s="415"/>
      <c r="Y323" s="415"/>
      <c r="Z323" s="415"/>
    </row>
    <row r="324" spans="1:26" x14ac:dyDescent="0.2">
      <c r="A324" s="414"/>
      <c r="B324" s="414"/>
      <c r="P324" s="141"/>
      <c r="Q324" s="415"/>
      <c r="R324" s="415"/>
      <c r="S324" s="415"/>
      <c r="T324" s="415"/>
      <c r="U324" s="415"/>
      <c r="V324" s="415"/>
      <c r="W324" s="415"/>
      <c r="X324" s="415"/>
      <c r="Y324" s="415"/>
      <c r="Z324" s="415"/>
    </row>
    <row r="325" spans="1:26" x14ac:dyDescent="0.2">
      <c r="A325" s="414"/>
      <c r="B325" s="414"/>
      <c r="P325" s="141"/>
      <c r="Q325" s="415"/>
      <c r="R325" s="415"/>
      <c r="S325" s="415"/>
      <c r="T325" s="415"/>
      <c r="U325" s="415"/>
      <c r="V325" s="415"/>
      <c r="W325" s="415"/>
      <c r="X325" s="415"/>
      <c r="Y325" s="415"/>
      <c r="Z325" s="415"/>
    </row>
    <row r="326" spans="1:26" x14ac:dyDescent="0.2">
      <c r="A326" s="414"/>
      <c r="B326" s="414"/>
      <c r="P326" s="141"/>
      <c r="Q326" s="415"/>
      <c r="R326" s="415"/>
      <c r="S326" s="415"/>
      <c r="T326" s="415"/>
      <c r="U326" s="415"/>
      <c r="V326" s="415"/>
      <c r="W326" s="415"/>
      <c r="X326" s="415"/>
      <c r="Y326" s="415"/>
      <c r="Z326" s="415"/>
    </row>
    <row r="327" spans="1:26" x14ac:dyDescent="0.2">
      <c r="A327" s="414"/>
      <c r="B327" s="414"/>
      <c r="P327" s="141"/>
      <c r="Q327" s="415"/>
      <c r="R327" s="415"/>
      <c r="S327" s="415"/>
      <c r="T327" s="415"/>
      <c r="U327" s="415"/>
      <c r="V327" s="415"/>
      <c r="W327" s="415"/>
      <c r="X327" s="415"/>
      <c r="Y327" s="415"/>
      <c r="Z327" s="415"/>
    </row>
    <row r="328" spans="1:26" x14ac:dyDescent="0.2">
      <c r="A328" s="414"/>
      <c r="B328" s="414"/>
      <c r="P328" s="141"/>
      <c r="Q328" s="415"/>
      <c r="R328" s="415"/>
      <c r="S328" s="415"/>
      <c r="T328" s="415"/>
      <c r="U328" s="415"/>
      <c r="V328" s="415"/>
      <c r="W328" s="415"/>
      <c r="X328" s="415"/>
      <c r="Y328" s="415"/>
      <c r="Z328" s="415"/>
    </row>
    <row r="329" spans="1:26" x14ac:dyDescent="0.2">
      <c r="A329" s="414"/>
      <c r="B329" s="414"/>
      <c r="P329" s="141"/>
      <c r="Q329" s="415"/>
      <c r="R329" s="415"/>
      <c r="S329" s="415"/>
      <c r="T329" s="415"/>
      <c r="U329" s="415"/>
      <c r="V329" s="415"/>
      <c r="W329" s="415"/>
      <c r="X329" s="415"/>
      <c r="Y329" s="415"/>
      <c r="Z329" s="415"/>
    </row>
    <row r="330" spans="1:26" x14ac:dyDescent="0.2">
      <c r="A330" s="414"/>
      <c r="B330" s="414"/>
      <c r="P330" s="141"/>
      <c r="Q330" s="415"/>
      <c r="R330" s="415"/>
      <c r="S330" s="415"/>
      <c r="T330" s="415"/>
      <c r="U330" s="415"/>
      <c r="V330" s="415"/>
      <c r="W330" s="415"/>
      <c r="X330" s="415"/>
      <c r="Y330" s="415"/>
      <c r="Z330" s="415"/>
    </row>
    <row r="331" spans="1:26" x14ac:dyDescent="0.2">
      <c r="A331" s="414"/>
      <c r="B331" s="414"/>
      <c r="P331" s="141"/>
      <c r="Q331" s="415"/>
      <c r="R331" s="415"/>
      <c r="S331" s="415"/>
      <c r="T331" s="415"/>
      <c r="U331" s="415"/>
      <c r="V331" s="415"/>
      <c r="W331" s="415"/>
      <c r="X331" s="415"/>
      <c r="Y331" s="415"/>
      <c r="Z331" s="415"/>
    </row>
    <row r="332" spans="1:26" x14ac:dyDescent="0.2">
      <c r="A332" s="414"/>
      <c r="B332" s="414"/>
      <c r="P332" s="141"/>
      <c r="Q332" s="415"/>
      <c r="R332" s="415"/>
      <c r="S332" s="415"/>
      <c r="T332" s="415"/>
      <c r="U332" s="415"/>
      <c r="V332" s="415"/>
      <c r="W332" s="415"/>
      <c r="X332" s="415"/>
      <c r="Y332" s="415"/>
      <c r="Z332" s="415"/>
    </row>
    <row r="333" spans="1:26" x14ac:dyDescent="0.2">
      <c r="A333" s="414"/>
      <c r="B333" s="414"/>
      <c r="P333" s="141"/>
      <c r="Q333" s="415"/>
      <c r="R333" s="415"/>
      <c r="S333" s="415"/>
      <c r="T333" s="415"/>
      <c r="U333" s="415"/>
      <c r="V333" s="415"/>
      <c r="W333" s="415"/>
      <c r="X333" s="415"/>
      <c r="Y333" s="415"/>
      <c r="Z333" s="415"/>
    </row>
    <row r="334" spans="1:26" x14ac:dyDescent="0.2">
      <c r="A334" s="414"/>
      <c r="B334" s="414"/>
      <c r="P334" s="141"/>
      <c r="Q334" s="415"/>
      <c r="R334" s="415"/>
      <c r="S334" s="415"/>
      <c r="T334" s="415"/>
      <c r="U334" s="415"/>
      <c r="V334" s="415"/>
      <c r="W334" s="415"/>
      <c r="X334" s="415"/>
      <c r="Y334" s="415"/>
      <c r="Z334" s="415"/>
    </row>
    <row r="335" spans="1:26" x14ac:dyDescent="0.2">
      <c r="A335" s="414"/>
      <c r="B335" s="414"/>
      <c r="P335" s="141"/>
      <c r="Q335" s="415"/>
      <c r="R335" s="415"/>
      <c r="S335" s="415"/>
      <c r="T335" s="415"/>
      <c r="U335" s="415"/>
      <c r="V335" s="415"/>
      <c r="W335" s="415"/>
      <c r="X335" s="415"/>
      <c r="Y335" s="415"/>
      <c r="Z335" s="415"/>
    </row>
    <row r="336" spans="1:26" x14ac:dyDescent="0.2">
      <c r="A336" s="414"/>
      <c r="B336" s="414"/>
      <c r="P336" s="141"/>
      <c r="Q336" s="415"/>
      <c r="R336" s="415"/>
      <c r="S336" s="415"/>
      <c r="T336" s="415"/>
      <c r="U336" s="415"/>
      <c r="V336" s="415"/>
      <c r="W336" s="415"/>
      <c r="X336" s="415"/>
      <c r="Y336" s="415"/>
      <c r="Z336" s="415"/>
    </row>
    <row r="337" spans="1:26" x14ac:dyDescent="0.2">
      <c r="A337" s="414"/>
      <c r="B337" s="414"/>
      <c r="P337" s="141"/>
      <c r="Q337" s="415"/>
      <c r="R337" s="415"/>
      <c r="S337" s="415"/>
      <c r="T337" s="415"/>
      <c r="U337" s="415"/>
      <c r="V337" s="415"/>
      <c r="W337" s="415"/>
      <c r="X337" s="415"/>
      <c r="Y337" s="415"/>
      <c r="Z337" s="415"/>
    </row>
    <row r="338" spans="1:26" x14ac:dyDescent="0.2">
      <c r="A338" s="414"/>
      <c r="B338" s="414"/>
      <c r="P338" s="141"/>
      <c r="Q338" s="415"/>
      <c r="R338" s="415"/>
      <c r="S338" s="415"/>
      <c r="T338" s="415"/>
      <c r="U338" s="415"/>
      <c r="V338" s="415"/>
      <c r="W338" s="415"/>
      <c r="X338" s="415"/>
      <c r="Y338" s="415"/>
      <c r="Z338" s="415"/>
    </row>
    <row r="339" spans="1:26" x14ac:dyDescent="0.2">
      <c r="A339" s="414"/>
      <c r="B339" s="414"/>
      <c r="P339" s="141"/>
      <c r="Q339" s="415"/>
      <c r="R339" s="415"/>
      <c r="S339" s="415"/>
      <c r="T339" s="415"/>
      <c r="U339" s="415"/>
      <c r="V339" s="415"/>
      <c r="W339" s="415"/>
      <c r="X339" s="415"/>
      <c r="Y339" s="415"/>
      <c r="Z339" s="415"/>
    </row>
    <row r="340" spans="1:26" x14ac:dyDescent="0.2">
      <c r="A340" s="414"/>
      <c r="B340" s="414"/>
      <c r="P340" s="141"/>
      <c r="Q340" s="415"/>
      <c r="R340" s="415"/>
      <c r="S340" s="415"/>
      <c r="T340" s="415"/>
      <c r="U340" s="415"/>
      <c r="V340" s="415"/>
      <c r="W340" s="415"/>
      <c r="X340" s="415"/>
      <c r="Y340" s="415"/>
      <c r="Z340" s="415"/>
    </row>
    <row r="341" spans="1:26" x14ac:dyDescent="0.2">
      <c r="A341" s="414"/>
      <c r="B341" s="414"/>
      <c r="P341" s="141"/>
      <c r="Q341" s="415"/>
      <c r="R341" s="415"/>
      <c r="S341" s="415"/>
      <c r="T341" s="415"/>
      <c r="U341" s="415"/>
      <c r="V341" s="415"/>
      <c r="W341" s="415"/>
      <c r="X341" s="415"/>
      <c r="Y341" s="415"/>
      <c r="Z341" s="415"/>
    </row>
    <row r="342" spans="1:26" x14ac:dyDescent="0.2">
      <c r="A342" s="414"/>
      <c r="B342" s="414"/>
      <c r="P342" s="141"/>
      <c r="Q342" s="415"/>
      <c r="R342" s="415"/>
      <c r="S342" s="415"/>
      <c r="T342" s="415"/>
      <c r="U342" s="415"/>
      <c r="V342" s="415"/>
      <c r="W342" s="415"/>
      <c r="X342" s="415"/>
      <c r="Y342" s="415"/>
      <c r="Z342" s="415"/>
    </row>
    <row r="343" spans="1:26" x14ac:dyDescent="0.2">
      <c r="A343" s="414"/>
      <c r="B343" s="414"/>
      <c r="P343" s="141"/>
      <c r="Q343" s="415"/>
      <c r="R343" s="415"/>
      <c r="S343" s="415"/>
      <c r="T343" s="415"/>
      <c r="U343" s="415"/>
      <c r="V343" s="415"/>
      <c r="W343" s="415"/>
      <c r="X343" s="415"/>
      <c r="Y343" s="415"/>
      <c r="Z343" s="415"/>
    </row>
    <row r="344" spans="1:26" x14ac:dyDescent="0.2">
      <c r="A344" s="414"/>
      <c r="B344" s="414"/>
      <c r="P344" s="141"/>
      <c r="Q344" s="415"/>
      <c r="R344" s="415"/>
      <c r="S344" s="415"/>
      <c r="T344" s="415"/>
      <c r="U344" s="415"/>
      <c r="V344" s="415"/>
      <c r="W344" s="415"/>
      <c r="X344" s="415"/>
      <c r="Y344" s="415"/>
      <c r="Z344" s="415"/>
    </row>
    <row r="345" spans="1:26" x14ac:dyDescent="0.2">
      <c r="A345" s="414"/>
      <c r="B345" s="414"/>
      <c r="P345" s="141"/>
      <c r="Q345" s="415"/>
      <c r="R345" s="415"/>
      <c r="S345" s="415"/>
      <c r="T345" s="415"/>
      <c r="U345" s="415"/>
      <c r="V345" s="415"/>
      <c r="W345" s="415"/>
      <c r="X345" s="415"/>
      <c r="Y345" s="415"/>
      <c r="Z345" s="415"/>
    </row>
    <row r="346" spans="1:26" x14ac:dyDescent="0.2">
      <c r="A346" s="414"/>
      <c r="B346" s="414"/>
      <c r="P346" s="141"/>
      <c r="Q346" s="415"/>
      <c r="R346" s="415"/>
      <c r="S346" s="415"/>
      <c r="T346" s="415"/>
      <c r="U346" s="415"/>
      <c r="V346" s="415"/>
      <c r="W346" s="415"/>
      <c r="X346" s="415"/>
      <c r="Y346" s="415"/>
      <c r="Z346" s="415"/>
    </row>
    <row r="347" spans="1:26" x14ac:dyDescent="0.2">
      <c r="A347" s="414"/>
      <c r="B347" s="414"/>
      <c r="P347" s="141"/>
      <c r="Q347" s="415"/>
      <c r="R347" s="415"/>
      <c r="S347" s="415"/>
      <c r="T347" s="415"/>
      <c r="U347" s="415"/>
      <c r="V347" s="415"/>
      <c r="W347" s="415"/>
      <c r="X347" s="415"/>
      <c r="Y347" s="415"/>
      <c r="Z347" s="415"/>
    </row>
    <row r="348" spans="1:26" x14ac:dyDescent="0.2">
      <c r="A348" s="414"/>
      <c r="B348" s="414"/>
      <c r="P348" s="141"/>
      <c r="Q348" s="415"/>
      <c r="R348" s="415"/>
      <c r="S348" s="415"/>
      <c r="T348" s="415"/>
      <c r="U348" s="415"/>
      <c r="V348" s="415"/>
      <c r="W348" s="415"/>
      <c r="X348" s="415"/>
      <c r="Y348" s="415"/>
      <c r="Z348" s="415"/>
    </row>
    <row r="349" spans="1:26" x14ac:dyDescent="0.2">
      <c r="A349" s="414"/>
      <c r="B349" s="414"/>
      <c r="P349" s="141"/>
      <c r="Q349" s="415"/>
      <c r="R349" s="415"/>
      <c r="S349" s="415"/>
      <c r="T349" s="415"/>
      <c r="U349" s="415"/>
      <c r="V349" s="415"/>
      <c r="W349" s="415"/>
      <c r="X349" s="415"/>
      <c r="Y349" s="415"/>
      <c r="Z349" s="415"/>
    </row>
    <row r="350" spans="1:26" x14ac:dyDescent="0.2">
      <c r="A350" s="414"/>
      <c r="B350" s="414"/>
      <c r="P350" s="141"/>
      <c r="Q350" s="415"/>
      <c r="R350" s="415"/>
      <c r="S350" s="415"/>
      <c r="T350" s="415"/>
      <c r="U350" s="415"/>
      <c r="V350" s="415"/>
      <c r="W350" s="415"/>
      <c r="X350" s="415"/>
      <c r="Y350" s="415"/>
      <c r="Z350" s="415"/>
    </row>
    <row r="351" spans="1:26" x14ac:dyDescent="0.2">
      <c r="A351" s="414"/>
      <c r="B351" s="414"/>
      <c r="P351" s="141"/>
      <c r="Q351" s="415"/>
      <c r="R351" s="415"/>
      <c r="S351" s="415"/>
      <c r="T351" s="415"/>
      <c r="U351" s="415"/>
      <c r="V351" s="415"/>
      <c r="W351" s="415"/>
      <c r="X351" s="415"/>
      <c r="Y351" s="415"/>
      <c r="Z351" s="415"/>
    </row>
    <row r="352" spans="1:26" x14ac:dyDescent="0.2">
      <c r="A352" s="414"/>
      <c r="B352" s="414"/>
      <c r="P352" s="141"/>
      <c r="Q352" s="415"/>
      <c r="R352" s="415"/>
      <c r="S352" s="415"/>
      <c r="T352" s="415"/>
      <c r="U352" s="415"/>
      <c r="V352" s="415"/>
      <c r="W352" s="415"/>
      <c r="X352" s="415"/>
      <c r="Y352" s="415"/>
      <c r="Z352" s="415"/>
    </row>
    <row r="353" spans="1:26" x14ac:dyDescent="0.2">
      <c r="A353" s="414"/>
      <c r="B353" s="414"/>
      <c r="P353" s="141"/>
      <c r="Q353" s="415"/>
      <c r="R353" s="415"/>
      <c r="S353" s="415"/>
      <c r="T353" s="415"/>
      <c r="U353" s="415"/>
      <c r="V353" s="415"/>
      <c r="W353" s="415"/>
      <c r="X353" s="415"/>
      <c r="Y353" s="415"/>
      <c r="Z353" s="415"/>
    </row>
    <row r="354" spans="1:26" x14ac:dyDescent="0.2">
      <c r="A354" s="414"/>
      <c r="B354" s="414"/>
      <c r="P354" s="141"/>
      <c r="Q354" s="415"/>
      <c r="R354" s="415"/>
      <c r="S354" s="415"/>
      <c r="T354" s="415"/>
      <c r="U354" s="415"/>
      <c r="V354" s="415"/>
      <c r="W354" s="415"/>
      <c r="X354" s="415"/>
      <c r="Y354" s="415"/>
      <c r="Z354" s="415"/>
    </row>
    <row r="355" spans="1:26" x14ac:dyDescent="0.2">
      <c r="A355" s="414"/>
      <c r="B355" s="414"/>
      <c r="P355" s="141"/>
      <c r="Q355" s="415"/>
      <c r="R355" s="415"/>
      <c r="S355" s="415"/>
      <c r="T355" s="415"/>
      <c r="U355" s="415"/>
      <c r="V355" s="415"/>
      <c r="W355" s="415"/>
      <c r="X355" s="415"/>
      <c r="Y355" s="415"/>
      <c r="Z355" s="415"/>
    </row>
    <row r="356" spans="1:26" x14ac:dyDescent="0.2">
      <c r="A356" s="414"/>
      <c r="B356" s="414"/>
      <c r="P356" s="141"/>
      <c r="Q356" s="415"/>
      <c r="R356" s="415"/>
      <c r="S356" s="415"/>
      <c r="T356" s="415"/>
      <c r="U356" s="415"/>
      <c r="V356" s="415"/>
      <c r="W356" s="415"/>
      <c r="X356" s="415"/>
      <c r="Y356" s="415"/>
      <c r="Z356" s="415"/>
    </row>
    <row r="357" spans="1:26" x14ac:dyDescent="0.2">
      <c r="A357" s="414"/>
      <c r="B357" s="414"/>
      <c r="P357" s="141"/>
      <c r="Q357" s="415"/>
      <c r="R357" s="415"/>
      <c r="S357" s="415"/>
      <c r="T357" s="415"/>
      <c r="U357" s="415"/>
      <c r="V357" s="415"/>
      <c r="W357" s="415"/>
      <c r="X357" s="415"/>
      <c r="Y357" s="415"/>
      <c r="Z357" s="415"/>
    </row>
    <row r="358" spans="1:26" x14ac:dyDescent="0.2">
      <c r="A358" s="414"/>
      <c r="B358" s="414"/>
      <c r="P358" s="141"/>
      <c r="Q358" s="415"/>
      <c r="R358" s="415"/>
      <c r="S358" s="415"/>
      <c r="T358" s="415"/>
      <c r="U358" s="415"/>
      <c r="V358" s="415"/>
      <c r="W358" s="415"/>
      <c r="X358" s="415"/>
      <c r="Y358" s="415"/>
      <c r="Z358" s="415"/>
    </row>
    <row r="359" spans="1:26" x14ac:dyDescent="0.2">
      <c r="A359" s="414"/>
      <c r="B359" s="414"/>
      <c r="P359" s="141"/>
      <c r="Q359" s="415"/>
      <c r="R359" s="415"/>
      <c r="S359" s="415"/>
      <c r="T359" s="415"/>
      <c r="U359" s="415"/>
      <c r="V359" s="415"/>
      <c r="W359" s="415"/>
      <c r="X359" s="415"/>
      <c r="Y359" s="415"/>
      <c r="Z359" s="415"/>
    </row>
    <row r="360" spans="1:26" x14ac:dyDescent="0.2">
      <c r="A360" s="414"/>
      <c r="B360" s="414"/>
      <c r="P360" s="141"/>
      <c r="Q360" s="415"/>
      <c r="R360" s="415"/>
      <c r="S360" s="415"/>
      <c r="T360" s="415"/>
      <c r="U360" s="415"/>
      <c r="V360" s="415"/>
      <c r="W360" s="415"/>
      <c r="X360" s="415"/>
      <c r="Y360" s="415"/>
      <c r="Z360" s="415"/>
    </row>
    <row r="361" spans="1:26" x14ac:dyDescent="0.2">
      <c r="A361" s="414"/>
      <c r="B361" s="414"/>
      <c r="P361" s="141"/>
      <c r="Q361" s="415"/>
      <c r="R361" s="415"/>
      <c r="S361" s="415"/>
      <c r="T361" s="415"/>
      <c r="U361" s="415"/>
      <c r="V361" s="415"/>
      <c r="W361" s="415"/>
      <c r="X361" s="415"/>
      <c r="Y361" s="415"/>
      <c r="Z361" s="415"/>
    </row>
    <row r="362" spans="1:26" x14ac:dyDescent="0.2">
      <c r="A362" s="414"/>
      <c r="B362" s="414"/>
      <c r="P362" s="141"/>
      <c r="Q362" s="415"/>
      <c r="R362" s="415"/>
      <c r="S362" s="415"/>
      <c r="T362" s="415"/>
      <c r="U362" s="415"/>
      <c r="V362" s="415"/>
      <c r="W362" s="415"/>
      <c r="X362" s="415"/>
      <c r="Y362" s="415"/>
      <c r="Z362" s="415"/>
    </row>
    <row r="363" spans="1:26" x14ac:dyDescent="0.2">
      <c r="A363" s="414"/>
      <c r="B363" s="414"/>
      <c r="P363" s="141"/>
      <c r="Q363" s="415"/>
      <c r="R363" s="415"/>
      <c r="S363" s="415"/>
      <c r="T363" s="415"/>
      <c r="U363" s="415"/>
      <c r="V363" s="415"/>
      <c r="W363" s="415"/>
      <c r="X363" s="415"/>
      <c r="Y363" s="415"/>
      <c r="Z363" s="415"/>
    </row>
    <row r="364" spans="1:26" x14ac:dyDescent="0.2">
      <c r="A364" s="414"/>
      <c r="B364" s="414"/>
      <c r="P364" s="141"/>
      <c r="Q364" s="415"/>
      <c r="R364" s="415"/>
      <c r="S364" s="415"/>
      <c r="T364" s="415"/>
      <c r="U364" s="415"/>
      <c r="V364" s="415"/>
      <c r="W364" s="415"/>
      <c r="X364" s="415"/>
      <c r="Y364" s="415"/>
      <c r="Z364" s="415"/>
    </row>
    <row r="365" spans="1:26" x14ac:dyDescent="0.2">
      <c r="A365" s="414"/>
      <c r="B365" s="414"/>
      <c r="P365" s="141"/>
      <c r="Q365" s="415"/>
      <c r="R365" s="415"/>
      <c r="S365" s="415"/>
      <c r="T365" s="415"/>
      <c r="U365" s="415"/>
      <c r="V365" s="415"/>
      <c r="W365" s="415"/>
      <c r="X365" s="415"/>
      <c r="Y365" s="415"/>
      <c r="Z365" s="415"/>
    </row>
    <row r="366" spans="1:26" x14ac:dyDescent="0.2">
      <c r="A366" s="414"/>
      <c r="B366" s="414"/>
      <c r="P366" s="141"/>
      <c r="Q366" s="415"/>
      <c r="R366" s="415"/>
      <c r="S366" s="415"/>
      <c r="T366" s="415"/>
      <c r="U366" s="415"/>
      <c r="V366" s="415"/>
      <c r="W366" s="415"/>
      <c r="X366" s="415"/>
      <c r="Y366" s="415"/>
      <c r="Z366" s="415"/>
    </row>
    <row r="367" spans="1:26" x14ac:dyDescent="0.2">
      <c r="A367" s="414"/>
      <c r="B367" s="414"/>
      <c r="P367" s="141"/>
      <c r="Q367" s="415"/>
      <c r="R367" s="415"/>
      <c r="S367" s="415"/>
      <c r="T367" s="415"/>
      <c r="U367" s="415"/>
      <c r="V367" s="415"/>
      <c r="W367" s="415"/>
      <c r="X367" s="415"/>
      <c r="Y367" s="415"/>
      <c r="Z367" s="415"/>
    </row>
    <row r="368" spans="1:26" x14ac:dyDescent="0.2">
      <c r="A368" s="414"/>
      <c r="B368" s="414"/>
      <c r="P368" s="141"/>
      <c r="Q368" s="415"/>
      <c r="R368" s="415"/>
      <c r="S368" s="415"/>
      <c r="T368" s="415"/>
      <c r="U368" s="415"/>
      <c r="V368" s="415"/>
      <c r="W368" s="415"/>
      <c r="X368" s="415"/>
      <c r="Y368" s="415"/>
      <c r="Z368" s="415"/>
    </row>
    <row r="369" spans="1:26" x14ac:dyDescent="0.2">
      <c r="A369" s="414"/>
      <c r="B369" s="414"/>
      <c r="P369" s="141"/>
      <c r="Q369" s="415"/>
      <c r="R369" s="415"/>
      <c r="S369" s="415"/>
      <c r="T369" s="415"/>
      <c r="U369" s="415"/>
      <c r="V369" s="415"/>
      <c r="W369" s="415"/>
      <c r="X369" s="415"/>
      <c r="Y369" s="415"/>
      <c r="Z369" s="415"/>
    </row>
    <row r="370" spans="1:26" x14ac:dyDescent="0.2">
      <c r="A370" s="414"/>
      <c r="B370" s="414"/>
      <c r="P370" s="141"/>
      <c r="Q370" s="415"/>
      <c r="R370" s="415"/>
      <c r="S370" s="415"/>
      <c r="T370" s="415"/>
      <c r="U370" s="415"/>
      <c r="V370" s="415"/>
      <c r="W370" s="415"/>
      <c r="X370" s="415"/>
      <c r="Y370" s="415"/>
      <c r="Z370" s="415"/>
    </row>
    <row r="371" spans="1:26" x14ac:dyDescent="0.2">
      <c r="A371" s="414"/>
      <c r="B371" s="414"/>
      <c r="P371" s="141"/>
      <c r="Q371" s="415"/>
      <c r="R371" s="415"/>
      <c r="S371" s="415"/>
      <c r="T371" s="415"/>
      <c r="U371" s="415"/>
      <c r="V371" s="415"/>
      <c r="W371" s="415"/>
      <c r="X371" s="415"/>
      <c r="Y371" s="415"/>
      <c r="Z371" s="415"/>
    </row>
    <row r="372" spans="1:26" x14ac:dyDescent="0.2">
      <c r="A372" s="414"/>
      <c r="B372" s="414"/>
      <c r="P372" s="141"/>
      <c r="Q372" s="415"/>
      <c r="R372" s="415"/>
      <c r="S372" s="415"/>
      <c r="T372" s="415"/>
      <c r="U372" s="415"/>
      <c r="V372" s="415"/>
      <c r="W372" s="415"/>
      <c r="X372" s="415"/>
      <c r="Y372" s="415"/>
      <c r="Z372" s="415"/>
    </row>
    <row r="373" spans="1:26" x14ac:dyDescent="0.2">
      <c r="A373" s="414"/>
      <c r="B373" s="414"/>
      <c r="P373" s="141"/>
      <c r="Q373" s="415"/>
      <c r="R373" s="415"/>
      <c r="S373" s="415"/>
      <c r="T373" s="415"/>
      <c r="U373" s="415"/>
      <c r="V373" s="415"/>
      <c r="W373" s="415"/>
      <c r="X373" s="415"/>
      <c r="Y373" s="415"/>
      <c r="Z373" s="415"/>
    </row>
    <row r="374" spans="1:26" x14ac:dyDescent="0.2">
      <c r="A374" s="414"/>
      <c r="B374" s="414"/>
      <c r="P374" s="141"/>
      <c r="Q374" s="415"/>
      <c r="R374" s="415"/>
      <c r="S374" s="415"/>
      <c r="T374" s="415"/>
      <c r="U374" s="415"/>
      <c r="V374" s="415"/>
      <c r="W374" s="415"/>
      <c r="X374" s="415"/>
      <c r="Y374" s="415"/>
      <c r="Z374" s="415"/>
    </row>
    <row r="375" spans="1:26" x14ac:dyDescent="0.2">
      <c r="A375" s="414"/>
      <c r="B375" s="414"/>
      <c r="P375" s="141"/>
      <c r="Q375" s="415"/>
      <c r="R375" s="415"/>
      <c r="S375" s="415"/>
      <c r="T375" s="415"/>
      <c r="U375" s="415"/>
      <c r="V375" s="415"/>
      <c r="W375" s="415"/>
      <c r="X375" s="415"/>
      <c r="Y375" s="415"/>
      <c r="Z375" s="415"/>
    </row>
    <row r="376" spans="1:26" x14ac:dyDescent="0.2">
      <c r="A376" s="414"/>
      <c r="B376" s="414"/>
      <c r="P376" s="141"/>
      <c r="Q376" s="415"/>
      <c r="R376" s="415"/>
      <c r="S376" s="415"/>
      <c r="T376" s="415"/>
      <c r="U376" s="415"/>
      <c r="V376" s="415"/>
      <c r="W376" s="415"/>
      <c r="X376" s="415"/>
      <c r="Y376" s="415"/>
      <c r="Z376" s="415"/>
    </row>
    <row r="377" spans="1:26" x14ac:dyDescent="0.2">
      <c r="A377" s="414"/>
      <c r="B377" s="414"/>
      <c r="P377" s="141"/>
      <c r="Q377" s="415"/>
      <c r="R377" s="415"/>
      <c r="S377" s="415"/>
      <c r="T377" s="415"/>
      <c r="U377" s="415"/>
      <c r="V377" s="415"/>
      <c r="W377" s="415"/>
      <c r="X377" s="415"/>
      <c r="Y377" s="415"/>
      <c r="Z377" s="415"/>
    </row>
    <row r="378" spans="1:26" x14ac:dyDescent="0.2">
      <c r="A378" s="414"/>
      <c r="B378" s="414"/>
      <c r="P378" s="141"/>
      <c r="Q378" s="415"/>
      <c r="R378" s="415"/>
      <c r="S378" s="415"/>
      <c r="T378" s="415"/>
      <c r="U378" s="415"/>
      <c r="V378" s="415"/>
      <c r="W378" s="415"/>
      <c r="X378" s="415"/>
      <c r="Y378" s="415"/>
      <c r="Z378" s="415"/>
    </row>
    <row r="379" spans="1:26" x14ac:dyDescent="0.2">
      <c r="A379" s="414"/>
      <c r="B379" s="414"/>
      <c r="P379" s="141"/>
      <c r="Q379" s="415"/>
      <c r="R379" s="415"/>
      <c r="S379" s="415"/>
      <c r="T379" s="415"/>
      <c r="U379" s="415"/>
      <c r="V379" s="415"/>
      <c r="W379" s="415"/>
      <c r="X379" s="415"/>
      <c r="Y379" s="415"/>
      <c r="Z379" s="415"/>
    </row>
    <row r="380" spans="1:26" x14ac:dyDescent="0.2">
      <c r="A380" s="414"/>
      <c r="B380" s="414"/>
      <c r="P380" s="141"/>
      <c r="Q380" s="415"/>
      <c r="R380" s="415"/>
      <c r="S380" s="415"/>
      <c r="T380" s="415"/>
      <c r="U380" s="415"/>
      <c r="V380" s="415"/>
      <c r="W380" s="415"/>
      <c r="X380" s="415"/>
      <c r="Y380" s="415"/>
      <c r="Z380" s="415"/>
    </row>
    <row r="381" spans="1:26" x14ac:dyDescent="0.2">
      <c r="A381" s="414"/>
      <c r="B381" s="414"/>
      <c r="P381" s="141"/>
      <c r="Q381" s="415"/>
      <c r="R381" s="415"/>
      <c r="S381" s="415"/>
      <c r="T381" s="415"/>
      <c r="U381" s="415"/>
      <c r="V381" s="415"/>
      <c r="W381" s="415"/>
      <c r="X381" s="415"/>
      <c r="Y381" s="415"/>
      <c r="Z381" s="415"/>
    </row>
    <row r="382" spans="1:26" x14ac:dyDescent="0.2">
      <c r="A382" s="414"/>
      <c r="B382" s="414"/>
      <c r="P382" s="141"/>
      <c r="Q382" s="415"/>
      <c r="R382" s="415"/>
      <c r="S382" s="415"/>
      <c r="T382" s="415"/>
      <c r="U382" s="415"/>
      <c r="V382" s="415"/>
      <c r="W382" s="415"/>
      <c r="X382" s="415"/>
      <c r="Y382" s="415"/>
      <c r="Z382" s="415"/>
    </row>
    <row r="383" spans="1:26" x14ac:dyDescent="0.2">
      <c r="A383" s="414"/>
      <c r="B383" s="414"/>
      <c r="P383" s="141"/>
      <c r="Q383" s="415"/>
      <c r="R383" s="415"/>
      <c r="S383" s="415"/>
      <c r="T383" s="415"/>
      <c r="U383" s="415"/>
      <c r="V383" s="415"/>
      <c r="W383" s="415"/>
      <c r="X383" s="415"/>
      <c r="Y383" s="415"/>
      <c r="Z383" s="415"/>
    </row>
    <row r="384" spans="1:26" x14ac:dyDescent="0.2">
      <c r="A384" s="414"/>
      <c r="B384" s="414"/>
      <c r="P384" s="141"/>
      <c r="Q384" s="415"/>
      <c r="R384" s="415"/>
      <c r="S384" s="415"/>
      <c r="T384" s="415"/>
      <c r="U384" s="415"/>
      <c r="V384" s="415"/>
      <c r="W384" s="415"/>
      <c r="X384" s="415"/>
      <c r="Y384" s="415"/>
      <c r="Z384" s="415"/>
    </row>
    <row r="385" spans="1:26" x14ac:dyDescent="0.2">
      <c r="A385" s="414"/>
      <c r="B385" s="414"/>
      <c r="P385" s="141"/>
      <c r="Q385" s="415"/>
      <c r="R385" s="415"/>
      <c r="S385" s="415"/>
      <c r="T385" s="415"/>
      <c r="U385" s="415"/>
      <c r="V385" s="415"/>
      <c r="W385" s="415"/>
      <c r="X385" s="415"/>
      <c r="Y385" s="415"/>
      <c r="Z385" s="415"/>
    </row>
    <row r="386" spans="1:26" x14ac:dyDescent="0.2">
      <c r="A386" s="414"/>
      <c r="B386" s="414"/>
      <c r="P386" s="141"/>
      <c r="Q386" s="415"/>
      <c r="R386" s="415"/>
      <c r="S386" s="415"/>
      <c r="T386" s="415"/>
      <c r="U386" s="415"/>
      <c r="V386" s="415"/>
      <c r="W386" s="415"/>
      <c r="X386" s="415"/>
      <c r="Y386" s="415"/>
      <c r="Z386" s="415"/>
    </row>
    <row r="387" spans="1:26" x14ac:dyDescent="0.2">
      <c r="A387" s="414"/>
      <c r="B387" s="414"/>
      <c r="P387" s="141"/>
      <c r="Q387" s="415"/>
      <c r="R387" s="415"/>
      <c r="S387" s="415"/>
      <c r="T387" s="415"/>
      <c r="U387" s="415"/>
      <c r="V387" s="415"/>
      <c r="W387" s="415"/>
      <c r="X387" s="415"/>
      <c r="Y387" s="415"/>
      <c r="Z387" s="415"/>
    </row>
    <row r="388" spans="1:26" x14ac:dyDescent="0.2">
      <c r="A388" s="414"/>
      <c r="B388" s="414"/>
      <c r="P388" s="141"/>
      <c r="Q388" s="415"/>
      <c r="R388" s="415"/>
      <c r="S388" s="415"/>
      <c r="T388" s="415"/>
      <c r="U388" s="415"/>
      <c r="V388" s="415"/>
      <c r="W388" s="415"/>
      <c r="X388" s="415"/>
      <c r="Y388" s="415"/>
      <c r="Z388" s="415"/>
    </row>
    <row r="389" spans="1:26" x14ac:dyDescent="0.2">
      <c r="A389" s="414"/>
      <c r="B389" s="414"/>
      <c r="P389" s="141"/>
      <c r="Q389" s="415"/>
      <c r="R389" s="415"/>
      <c r="S389" s="415"/>
      <c r="T389" s="415"/>
      <c r="U389" s="415"/>
      <c r="V389" s="415"/>
      <c r="W389" s="415"/>
      <c r="X389" s="415"/>
      <c r="Y389" s="415"/>
      <c r="Z389" s="415"/>
    </row>
    <row r="390" spans="1:26" x14ac:dyDescent="0.2">
      <c r="A390" s="414"/>
      <c r="B390" s="414"/>
      <c r="P390" s="141"/>
      <c r="Q390" s="415"/>
      <c r="R390" s="415"/>
      <c r="S390" s="415"/>
      <c r="T390" s="415"/>
      <c r="U390" s="415"/>
      <c r="V390" s="415"/>
      <c r="W390" s="415"/>
      <c r="X390" s="415"/>
      <c r="Y390" s="415"/>
      <c r="Z390" s="415"/>
    </row>
    <row r="391" spans="1:26" x14ac:dyDescent="0.2">
      <c r="A391" s="414"/>
      <c r="B391" s="414"/>
      <c r="P391" s="141"/>
      <c r="Q391" s="415"/>
      <c r="R391" s="415"/>
      <c r="S391" s="415"/>
      <c r="T391" s="415"/>
      <c r="U391" s="415"/>
      <c r="V391" s="415"/>
      <c r="W391" s="415"/>
      <c r="X391" s="415"/>
      <c r="Y391" s="415"/>
      <c r="Z391" s="415"/>
    </row>
    <row r="392" spans="1:26" x14ac:dyDescent="0.2">
      <c r="A392" s="414"/>
      <c r="B392" s="414"/>
      <c r="P392" s="141"/>
      <c r="Q392" s="415"/>
      <c r="R392" s="415"/>
      <c r="S392" s="415"/>
      <c r="T392" s="415"/>
      <c r="U392" s="415"/>
      <c r="V392" s="415"/>
      <c r="W392" s="415"/>
      <c r="X392" s="415"/>
      <c r="Y392" s="415"/>
      <c r="Z392" s="415"/>
    </row>
    <row r="393" spans="1:26" x14ac:dyDescent="0.2">
      <c r="A393" s="414"/>
      <c r="B393" s="414"/>
      <c r="P393" s="141"/>
      <c r="Q393" s="415"/>
      <c r="R393" s="415"/>
      <c r="S393" s="415"/>
      <c r="T393" s="415"/>
      <c r="U393" s="415"/>
      <c r="V393" s="415"/>
      <c r="W393" s="415"/>
      <c r="X393" s="415"/>
      <c r="Y393" s="415"/>
      <c r="Z393" s="415"/>
    </row>
    <row r="394" spans="1:26" x14ac:dyDescent="0.2">
      <c r="A394" s="414"/>
      <c r="B394" s="414"/>
      <c r="P394" s="141"/>
      <c r="Q394" s="415"/>
      <c r="R394" s="415"/>
      <c r="S394" s="415"/>
      <c r="T394" s="415"/>
      <c r="U394" s="415"/>
      <c r="V394" s="415"/>
      <c r="W394" s="415"/>
      <c r="X394" s="415"/>
      <c r="Y394" s="415"/>
      <c r="Z394" s="415"/>
    </row>
    <row r="395" spans="1:26" x14ac:dyDescent="0.2">
      <c r="A395" s="414"/>
      <c r="B395" s="414"/>
      <c r="P395" s="141"/>
      <c r="Q395" s="415"/>
      <c r="R395" s="415"/>
      <c r="S395" s="415"/>
      <c r="T395" s="415"/>
      <c r="U395" s="415"/>
      <c r="V395" s="415"/>
      <c r="W395" s="415"/>
      <c r="X395" s="415"/>
      <c r="Y395" s="415"/>
      <c r="Z395" s="415"/>
    </row>
    <row r="396" spans="1:26" x14ac:dyDescent="0.2">
      <c r="A396" s="414"/>
      <c r="B396" s="414"/>
      <c r="P396" s="141"/>
      <c r="Q396" s="415"/>
      <c r="R396" s="415"/>
      <c r="S396" s="415"/>
      <c r="T396" s="415"/>
      <c r="U396" s="415"/>
      <c r="V396" s="415"/>
      <c r="W396" s="415"/>
      <c r="X396" s="415"/>
      <c r="Y396" s="415"/>
      <c r="Z396" s="415"/>
    </row>
    <row r="397" spans="1:26" x14ac:dyDescent="0.2">
      <c r="A397" s="414"/>
      <c r="B397" s="414"/>
      <c r="P397" s="141"/>
      <c r="Q397" s="415"/>
      <c r="R397" s="415"/>
      <c r="S397" s="415"/>
      <c r="T397" s="415"/>
      <c r="U397" s="415"/>
      <c r="V397" s="415"/>
      <c r="W397" s="415"/>
      <c r="X397" s="415"/>
      <c r="Y397" s="415"/>
      <c r="Z397" s="415"/>
    </row>
    <row r="398" spans="1:26" x14ac:dyDescent="0.2">
      <c r="A398" s="414"/>
      <c r="B398" s="414"/>
      <c r="P398" s="141"/>
      <c r="Q398" s="415"/>
      <c r="R398" s="415"/>
      <c r="S398" s="415"/>
      <c r="T398" s="415"/>
      <c r="U398" s="415"/>
      <c r="V398" s="415"/>
      <c r="W398" s="415"/>
      <c r="X398" s="415"/>
      <c r="Y398" s="415"/>
      <c r="Z398" s="415"/>
    </row>
    <row r="399" spans="1:26" x14ac:dyDescent="0.2">
      <c r="A399" s="414"/>
      <c r="B399" s="414"/>
      <c r="P399" s="141"/>
      <c r="Q399" s="415"/>
      <c r="R399" s="415"/>
      <c r="S399" s="415"/>
      <c r="T399" s="415"/>
      <c r="U399" s="415"/>
      <c r="V399" s="415"/>
      <c r="W399" s="415"/>
      <c r="X399" s="415"/>
      <c r="Y399" s="415"/>
      <c r="Z399" s="415"/>
    </row>
    <row r="400" spans="1:26" x14ac:dyDescent="0.2">
      <c r="A400" s="414"/>
      <c r="B400" s="414"/>
      <c r="P400" s="141"/>
      <c r="Q400" s="415"/>
      <c r="R400" s="415"/>
      <c r="S400" s="415"/>
      <c r="T400" s="415"/>
      <c r="U400" s="415"/>
      <c r="V400" s="415"/>
      <c r="W400" s="415"/>
      <c r="X400" s="415"/>
      <c r="Y400" s="415"/>
      <c r="Z400" s="415"/>
    </row>
    <row r="401" spans="1:26" x14ac:dyDescent="0.2">
      <c r="A401" s="414"/>
      <c r="B401" s="414"/>
      <c r="P401" s="141"/>
      <c r="Q401" s="415"/>
      <c r="R401" s="415"/>
      <c r="S401" s="415"/>
      <c r="T401" s="415"/>
      <c r="U401" s="415"/>
      <c r="V401" s="415"/>
      <c r="W401" s="415"/>
      <c r="X401" s="415"/>
      <c r="Y401" s="415"/>
      <c r="Z401" s="415"/>
    </row>
    <row r="402" spans="1:26" x14ac:dyDescent="0.2">
      <c r="A402" s="414"/>
      <c r="B402" s="414"/>
      <c r="P402" s="141"/>
      <c r="Q402" s="415"/>
      <c r="R402" s="415"/>
      <c r="S402" s="415"/>
      <c r="T402" s="415"/>
      <c r="U402" s="415"/>
      <c r="V402" s="415"/>
      <c r="W402" s="415"/>
      <c r="X402" s="415"/>
      <c r="Y402" s="415"/>
      <c r="Z402" s="415"/>
    </row>
    <row r="403" spans="1:26" x14ac:dyDescent="0.2">
      <c r="A403" s="414"/>
      <c r="B403" s="414"/>
      <c r="P403" s="141"/>
      <c r="Q403" s="415"/>
      <c r="R403" s="415"/>
      <c r="S403" s="415"/>
      <c r="T403" s="415"/>
      <c r="U403" s="415"/>
      <c r="V403" s="415"/>
      <c r="W403" s="415"/>
      <c r="X403" s="415"/>
      <c r="Y403" s="415"/>
      <c r="Z403" s="415"/>
    </row>
    <row r="404" spans="1:26" x14ac:dyDescent="0.2">
      <c r="A404" s="414"/>
      <c r="B404" s="414"/>
      <c r="P404" s="141"/>
      <c r="Q404" s="415"/>
      <c r="R404" s="415"/>
      <c r="S404" s="415"/>
      <c r="T404" s="415"/>
      <c r="U404" s="415"/>
      <c r="V404" s="415"/>
      <c r="W404" s="415"/>
      <c r="X404" s="415"/>
      <c r="Y404" s="415"/>
      <c r="Z404" s="415"/>
    </row>
    <row r="405" spans="1:26" x14ac:dyDescent="0.2">
      <c r="A405" s="414"/>
      <c r="B405" s="414"/>
      <c r="P405" s="141"/>
      <c r="Q405" s="415"/>
      <c r="R405" s="415"/>
      <c r="S405" s="415"/>
      <c r="T405" s="415"/>
      <c r="U405" s="415"/>
      <c r="V405" s="415"/>
      <c r="W405" s="415"/>
      <c r="X405" s="415"/>
      <c r="Y405" s="415"/>
      <c r="Z405" s="415"/>
    </row>
    <row r="406" spans="1:26" x14ac:dyDescent="0.2">
      <c r="A406" s="414"/>
      <c r="B406" s="414"/>
      <c r="P406" s="141"/>
      <c r="Q406" s="415"/>
      <c r="R406" s="415"/>
      <c r="S406" s="415"/>
      <c r="T406" s="415"/>
      <c r="U406" s="415"/>
      <c r="V406" s="415"/>
      <c r="W406" s="415"/>
      <c r="X406" s="415"/>
      <c r="Y406" s="415"/>
      <c r="Z406" s="415"/>
    </row>
    <row r="407" spans="1:26" x14ac:dyDescent="0.2">
      <c r="A407" s="414"/>
      <c r="B407" s="414"/>
      <c r="P407" s="141"/>
      <c r="Q407" s="415"/>
      <c r="R407" s="415"/>
      <c r="S407" s="415"/>
      <c r="T407" s="415"/>
      <c r="U407" s="415"/>
      <c r="V407" s="415"/>
      <c r="W407" s="415"/>
      <c r="X407" s="415"/>
      <c r="Y407" s="415"/>
      <c r="Z407" s="415"/>
    </row>
    <row r="408" spans="1:26" x14ac:dyDescent="0.2">
      <c r="A408" s="414"/>
      <c r="B408" s="414"/>
      <c r="P408" s="141"/>
      <c r="Q408" s="415"/>
      <c r="R408" s="415"/>
      <c r="S408" s="415"/>
      <c r="T408" s="415"/>
      <c r="U408" s="415"/>
      <c r="V408" s="415"/>
      <c r="W408" s="415"/>
      <c r="X408" s="415"/>
      <c r="Y408" s="415"/>
      <c r="Z408" s="415"/>
    </row>
    <row r="409" spans="1:26" x14ac:dyDescent="0.2">
      <c r="A409" s="414"/>
      <c r="B409" s="414"/>
      <c r="P409" s="141"/>
      <c r="Q409" s="415"/>
      <c r="R409" s="415"/>
      <c r="S409" s="415"/>
      <c r="T409" s="415"/>
      <c r="U409" s="415"/>
      <c r="V409" s="415"/>
      <c r="W409" s="415"/>
      <c r="X409" s="415"/>
      <c r="Y409" s="415"/>
      <c r="Z409" s="415"/>
    </row>
    <row r="410" spans="1:26" x14ac:dyDescent="0.2">
      <c r="A410" s="414"/>
      <c r="B410" s="414"/>
      <c r="P410" s="141"/>
      <c r="Q410" s="415"/>
      <c r="R410" s="415"/>
      <c r="S410" s="415"/>
      <c r="T410" s="415"/>
      <c r="U410" s="415"/>
      <c r="V410" s="415"/>
      <c r="W410" s="415"/>
      <c r="X410" s="415"/>
      <c r="Y410" s="415"/>
      <c r="Z410" s="415"/>
    </row>
    <row r="411" spans="1:26" x14ac:dyDescent="0.2">
      <c r="A411" s="414"/>
      <c r="B411" s="414"/>
      <c r="P411" s="141"/>
      <c r="Q411" s="415"/>
      <c r="R411" s="415"/>
      <c r="S411" s="415"/>
      <c r="T411" s="415"/>
      <c r="U411" s="415"/>
      <c r="V411" s="415"/>
      <c r="W411" s="415"/>
      <c r="X411" s="415"/>
      <c r="Y411" s="415"/>
      <c r="Z411" s="415"/>
    </row>
    <row r="412" spans="1:26" x14ac:dyDescent="0.2">
      <c r="A412" s="414"/>
      <c r="B412" s="414"/>
      <c r="P412" s="141"/>
      <c r="Q412" s="415"/>
      <c r="R412" s="415"/>
      <c r="S412" s="415"/>
      <c r="T412" s="415"/>
      <c r="U412" s="415"/>
      <c r="V412" s="415"/>
      <c r="W412" s="415"/>
      <c r="X412" s="415"/>
      <c r="Y412" s="415"/>
      <c r="Z412" s="415"/>
    </row>
    <row r="413" spans="1:26" x14ac:dyDescent="0.2">
      <c r="A413" s="414"/>
      <c r="B413" s="414"/>
      <c r="P413" s="141"/>
      <c r="Q413" s="415"/>
      <c r="R413" s="415"/>
      <c r="S413" s="415"/>
      <c r="T413" s="415"/>
      <c r="U413" s="415"/>
      <c r="V413" s="415"/>
      <c r="W413" s="415"/>
      <c r="X413" s="415"/>
      <c r="Y413" s="415"/>
      <c r="Z413" s="415"/>
    </row>
    <row r="414" spans="1:26" x14ac:dyDescent="0.2">
      <c r="A414" s="414"/>
      <c r="B414" s="414"/>
      <c r="P414" s="141"/>
      <c r="Q414" s="415"/>
      <c r="R414" s="415"/>
      <c r="S414" s="415"/>
      <c r="T414" s="415"/>
      <c r="U414" s="415"/>
      <c r="V414" s="415"/>
      <c r="W414" s="415"/>
      <c r="X414" s="415"/>
      <c r="Y414" s="415"/>
      <c r="Z414" s="415"/>
    </row>
    <row r="415" spans="1:26" x14ac:dyDescent="0.2">
      <c r="A415" s="414"/>
      <c r="B415" s="414"/>
      <c r="P415" s="141"/>
      <c r="Q415" s="415"/>
      <c r="R415" s="415"/>
      <c r="S415" s="415"/>
      <c r="T415" s="415"/>
      <c r="U415" s="415"/>
      <c r="V415" s="415"/>
      <c r="W415" s="415"/>
      <c r="X415" s="415"/>
      <c r="Y415" s="415"/>
      <c r="Z415" s="415"/>
    </row>
    <row r="416" spans="1:26" x14ac:dyDescent="0.2">
      <c r="A416" s="414"/>
      <c r="B416" s="414"/>
      <c r="P416" s="141"/>
      <c r="Q416" s="415"/>
      <c r="R416" s="415"/>
      <c r="S416" s="415"/>
      <c r="T416" s="415"/>
      <c r="U416" s="415"/>
      <c r="V416" s="415"/>
      <c r="W416" s="415"/>
      <c r="X416" s="415"/>
      <c r="Y416" s="415"/>
      <c r="Z416" s="415"/>
    </row>
    <row r="417" spans="1:26" x14ac:dyDescent="0.2">
      <c r="A417" s="414"/>
      <c r="B417" s="414"/>
      <c r="P417" s="141"/>
      <c r="Q417" s="415"/>
      <c r="R417" s="415"/>
      <c r="S417" s="415"/>
      <c r="T417" s="415"/>
      <c r="U417" s="415"/>
      <c r="V417" s="415"/>
      <c r="W417" s="415"/>
      <c r="X417" s="415"/>
      <c r="Y417" s="415"/>
      <c r="Z417" s="415"/>
    </row>
    <row r="418" spans="1:26" x14ac:dyDescent="0.2">
      <c r="A418" s="414"/>
      <c r="B418" s="414"/>
      <c r="P418" s="141"/>
      <c r="Q418" s="415"/>
      <c r="R418" s="415"/>
      <c r="S418" s="415"/>
      <c r="T418" s="415"/>
      <c r="U418" s="415"/>
      <c r="V418" s="415"/>
      <c r="W418" s="415"/>
      <c r="X418" s="415"/>
      <c r="Y418" s="415"/>
      <c r="Z418" s="415"/>
    </row>
    <row r="419" spans="1:26" x14ac:dyDescent="0.2">
      <c r="A419" s="414"/>
      <c r="B419" s="414"/>
      <c r="P419" s="141"/>
      <c r="Q419" s="415"/>
      <c r="R419" s="415"/>
      <c r="S419" s="415"/>
      <c r="T419" s="415"/>
      <c r="U419" s="415"/>
      <c r="V419" s="415"/>
      <c r="W419" s="415"/>
      <c r="X419" s="415"/>
      <c r="Y419" s="415"/>
      <c r="Z419" s="415"/>
    </row>
    <row r="420" spans="1:26" x14ac:dyDescent="0.2">
      <c r="A420" s="414"/>
      <c r="B420" s="414"/>
      <c r="P420" s="141"/>
      <c r="Q420" s="415"/>
      <c r="R420" s="415"/>
      <c r="S420" s="415"/>
      <c r="T420" s="415"/>
      <c r="U420" s="415"/>
      <c r="V420" s="415"/>
      <c r="W420" s="415"/>
      <c r="X420" s="415"/>
      <c r="Y420" s="415"/>
      <c r="Z420" s="415"/>
    </row>
    <row r="421" spans="1:26" x14ac:dyDescent="0.2">
      <c r="A421" s="414"/>
      <c r="B421" s="414"/>
      <c r="P421" s="141"/>
      <c r="Q421" s="415"/>
      <c r="R421" s="415"/>
      <c r="S421" s="415"/>
      <c r="T421" s="415"/>
      <c r="U421" s="415"/>
      <c r="V421" s="415"/>
      <c r="W421" s="415"/>
      <c r="X421" s="415"/>
      <c r="Y421" s="415"/>
      <c r="Z421" s="415"/>
    </row>
    <row r="422" spans="1:26" x14ac:dyDescent="0.2">
      <c r="A422" s="414"/>
      <c r="B422" s="414"/>
      <c r="P422" s="141"/>
      <c r="Q422" s="415"/>
      <c r="R422" s="415"/>
      <c r="S422" s="415"/>
      <c r="T422" s="415"/>
      <c r="U422" s="415"/>
      <c r="V422" s="415"/>
      <c r="W422" s="415"/>
      <c r="X422" s="415"/>
      <c r="Y422" s="415"/>
      <c r="Z422" s="415"/>
    </row>
    <row r="423" spans="1:26" x14ac:dyDescent="0.2">
      <c r="A423" s="414"/>
      <c r="B423" s="414"/>
      <c r="P423" s="141"/>
      <c r="Q423" s="415"/>
      <c r="R423" s="415"/>
      <c r="S423" s="415"/>
      <c r="T423" s="415"/>
      <c r="U423" s="415"/>
      <c r="V423" s="415"/>
      <c r="W423" s="415"/>
      <c r="X423" s="415"/>
      <c r="Y423" s="415"/>
      <c r="Z423" s="415"/>
    </row>
    <row r="424" spans="1:26" x14ac:dyDescent="0.2">
      <c r="A424" s="414"/>
      <c r="B424" s="414"/>
      <c r="P424" s="141"/>
      <c r="Q424" s="415"/>
      <c r="R424" s="415"/>
      <c r="S424" s="415"/>
      <c r="T424" s="415"/>
      <c r="U424" s="415"/>
      <c r="V424" s="415"/>
      <c r="W424" s="415"/>
      <c r="X424" s="415"/>
      <c r="Y424" s="415"/>
      <c r="Z424" s="415"/>
    </row>
    <row r="425" spans="1:26" x14ac:dyDescent="0.2">
      <c r="A425" s="414"/>
      <c r="B425" s="414"/>
      <c r="P425" s="141"/>
      <c r="Q425" s="415"/>
      <c r="R425" s="415"/>
      <c r="S425" s="415"/>
      <c r="T425" s="415"/>
      <c r="U425" s="415"/>
      <c r="V425" s="415"/>
      <c r="W425" s="415"/>
      <c r="X425" s="415"/>
      <c r="Y425" s="415"/>
      <c r="Z425" s="415"/>
    </row>
    <row r="426" spans="1:26" x14ac:dyDescent="0.2">
      <c r="A426" s="414"/>
      <c r="B426" s="414"/>
      <c r="P426" s="141"/>
      <c r="Q426" s="415"/>
      <c r="R426" s="415"/>
      <c r="S426" s="415"/>
      <c r="T426" s="415"/>
      <c r="U426" s="415"/>
      <c r="V426" s="415"/>
      <c r="W426" s="415"/>
      <c r="X426" s="415"/>
      <c r="Y426" s="415"/>
      <c r="Z426" s="415"/>
    </row>
    <row r="427" spans="1:26" x14ac:dyDescent="0.2">
      <c r="A427" s="414"/>
      <c r="B427" s="414"/>
      <c r="P427" s="141"/>
      <c r="Q427" s="415"/>
      <c r="R427" s="415"/>
      <c r="S427" s="415"/>
      <c r="T427" s="415"/>
      <c r="U427" s="415"/>
      <c r="V427" s="415"/>
      <c r="W427" s="415"/>
      <c r="X427" s="415"/>
      <c r="Y427" s="415"/>
      <c r="Z427" s="415"/>
    </row>
    <row r="428" spans="1:26" x14ac:dyDescent="0.2">
      <c r="A428" s="414"/>
      <c r="B428" s="414"/>
      <c r="P428" s="141"/>
      <c r="Q428" s="415"/>
      <c r="R428" s="415"/>
      <c r="S428" s="415"/>
      <c r="T428" s="415"/>
      <c r="U428" s="415"/>
      <c r="V428" s="415"/>
      <c r="W428" s="415"/>
      <c r="X428" s="415"/>
      <c r="Y428" s="415"/>
      <c r="Z428" s="415"/>
    </row>
    <row r="429" spans="1:26" x14ac:dyDescent="0.2">
      <c r="A429" s="414"/>
      <c r="B429" s="414"/>
      <c r="P429" s="141"/>
      <c r="Q429" s="415"/>
      <c r="R429" s="415"/>
      <c r="S429" s="415"/>
      <c r="T429" s="415"/>
      <c r="U429" s="415"/>
      <c r="V429" s="415"/>
      <c r="W429" s="415"/>
      <c r="X429" s="415"/>
      <c r="Y429" s="415"/>
      <c r="Z429" s="415"/>
    </row>
    <row r="430" spans="1:26" x14ac:dyDescent="0.2">
      <c r="A430" s="414"/>
      <c r="B430" s="414"/>
      <c r="P430" s="141"/>
      <c r="Q430" s="415"/>
      <c r="R430" s="415"/>
      <c r="S430" s="415"/>
      <c r="T430" s="415"/>
      <c r="U430" s="415"/>
      <c r="V430" s="415"/>
      <c r="W430" s="415"/>
      <c r="X430" s="415"/>
      <c r="Y430" s="415"/>
      <c r="Z430" s="415"/>
    </row>
    <row r="431" spans="1:26" x14ac:dyDescent="0.2">
      <c r="A431" s="414"/>
      <c r="B431" s="414"/>
      <c r="P431" s="141"/>
      <c r="Q431" s="415"/>
      <c r="R431" s="415"/>
      <c r="S431" s="415"/>
      <c r="T431" s="415"/>
      <c r="U431" s="415"/>
      <c r="V431" s="415"/>
      <c r="W431" s="415"/>
      <c r="X431" s="415"/>
      <c r="Y431" s="415"/>
      <c r="Z431" s="415"/>
    </row>
    <row r="432" spans="1:26" x14ac:dyDescent="0.2">
      <c r="A432" s="414"/>
      <c r="B432" s="414"/>
      <c r="P432" s="141"/>
      <c r="Q432" s="415"/>
      <c r="R432" s="415"/>
      <c r="S432" s="415"/>
      <c r="T432" s="415"/>
      <c r="U432" s="415"/>
      <c r="V432" s="415"/>
      <c r="W432" s="415"/>
      <c r="X432" s="415"/>
      <c r="Y432" s="415"/>
      <c r="Z432" s="415"/>
    </row>
    <row r="433" spans="1:26" x14ac:dyDescent="0.2">
      <c r="A433" s="414"/>
      <c r="B433" s="414"/>
      <c r="P433" s="141"/>
      <c r="Q433" s="415"/>
      <c r="R433" s="415"/>
      <c r="S433" s="415"/>
      <c r="T433" s="415"/>
      <c r="U433" s="415"/>
      <c r="V433" s="415"/>
      <c r="W433" s="415"/>
      <c r="X433" s="415"/>
      <c r="Y433" s="415"/>
      <c r="Z433" s="415"/>
    </row>
    <row r="434" spans="1:26" x14ac:dyDescent="0.2">
      <c r="A434" s="414"/>
      <c r="B434" s="414"/>
      <c r="P434" s="141"/>
      <c r="Q434" s="415"/>
      <c r="R434" s="415"/>
      <c r="S434" s="415"/>
      <c r="T434" s="415"/>
      <c r="U434" s="415"/>
      <c r="V434" s="415"/>
      <c r="W434" s="415"/>
      <c r="X434" s="415"/>
      <c r="Y434" s="415"/>
      <c r="Z434" s="415"/>
    </row>
    <row r="435" spans="1:26" x14ac:dyDescent="0.2">
      <c r="A435" s="414"/>
      <c r="B435" s="414"/>
      <c r="P435" s="141"/>
      <c r="Q435" s="415"/>
      <c r="R435" s="415"/>
      <c r="S435" s="415"/>
      <c r="T435" s="415"/>
      <c r="U435" s="415"/>
      <c r="V435" s="415"/>
      <c r="W435" s="415"/>
      <c r="X435" s="415"/>
      <c r="Y435" s="415"/>
      <c r="Z435" s="415"/>
    </row>
    <row r="436" spans="1:26" x14ac:dyDescent="0.2">
      <c r="A436" s="414"/>
      <c r="B436" s="414"/>
      <c r="P436" s="141"/>
      <c r="Q436" s="415"/>
      <c r="R436" s="415"/>
      <c r="S436" s="415"/>
      <c r="T436" s="415"/>
      <c r="U436" s="415"/>
      <c r="V436" s="415"/>
      <c r="W436" s="415"/>
      <c r="X436" s="415"/>
      <c r="Y436" s="415"/>
      <c r="Z436" s="415"/>
    </row>
    <row r="437" spans="1:26" x14ac:dyDescent="0.2">
      <c r="A437" s="414"/>
      <c r="B437" s="414"/>
      <c r="P437" s="141"/>
      <c r="Q437" s="415"/>
      <c r="R437" s="415"/>
      <c r="S437" s="415"/>
      <c r="T437" s="415"/>
      <c r="U437" s="415"/>
      <c r="V437" s="415"/>
      <c r="W437" s="415"/>
      <c r="X437" s="415"/>
      <c r="Y437" s="415"/>
      <c r="Z437" s="415"/>
    </row>
    <row r="438" spans="1:26" x14ac:dyDescent="0.2">
      <c r="A438" s="414"/>
      <c r="B438" s="414"/>
      <c r="P438" s="141"/>
      <c r="Q438" s="415"/>
      <c r="R438" s="415"/>
      <c r="S438" s="415"/>
      <c r="T438" s="415"/>
      <c r="U438" s="415"/>
      <c r="V438" s="415"/>
      <c r="W438" s="415"/>
      <c r="X438" s="415"/>
      <c r="Y438" s="415"/>
      <c r="Z438" s="415"/>
    </row>
    <row r="439" spans="1:26" x14ac:dyDescent="0.2">
      <c r="A439" s="414"/>
      <c r="B439" s="414"/>
      <c r="P439" s="141"/>
      <c r="Q439" s="415"/>
      <c r="R439" s="415"/>
      <c r="S439" s="415"/>
      <c r="T439" s="415"/>
      <c r="U439" s="415"/>
      <c r="V439" s="415"/>
      <c r="W439" s="415"/>
      <c r="X439" s="415"/>
      <c r="Y439" s="415"/>
      <c r="Z439" s="415"/>
    </row>
    <row r="440" spans="1:26" x14ac:dyDescent="0.2">
      <c r="A440" s="414"/>
      <c r="B440" s="414"/>
      <c r="P440" s="141"/>
      <c r="Q440" s="415"/>
      <c r="R440" s="415"/>
      <c r="S440" s="415"/>
      <c r="T440" s="415"/>
      <c r="U440" s="415"/>
      <c r="V440" s="415"/>
      <c r="W440" s="415"/>
      <c r="X440" s="415"/>
      <c r="Y440" s="415"/>
      <c r="Z440" s="415"/>
    </row>
    <row r="441" spans="1:26" x14ac:dyDescent="0.2">
      <c r="A441" s="414"/>
      <c r="B441" s="414"/>
      <c r="P441" s="141"/>
      <c r="Q441" s="415"/>
      <c r="R441" s="415"/>
      <c r="S441" s="415"/>
      <c r="T441" s="415"/>
      <c r="U441" s="415"/>
      <c r="V441" s="415"/>
      <c r="W441" s="415"/>
      <c r="X441" s="415"/>
      <c r="Y441" s="415"/>
      <c r="Z441" s="415"/>
    </row>
    <row r="442" spans="1:26" x14ac:dyDescent="0.2">
      <c r="A442" s="414"/>
      <c r="B442" s="414"/>
      <c r="P442" s="141"/>
      <c r="Q442" s="415"/>
      <c r="R442" s="415"/>
      <c r="S442" s="415"/>
      <c r="T442" s="415"/>
      <c r="U442" s="415"/>
      <c r="V442" s="415"/>
      <c r="W442" s="415"/>
      <c r="X442" s="415"/>
      <c r="Y442" s="415"/>
      <c r="Z442" s="415"/>
    </row>
    <row r="443" spans="1:26" x14ac:dyDescent="0.2">
      <c r="A443" s="414"/>
      <c r="B443" s="414"/>
      <c r="P443" s="141"/>
      <c r="Q443" s="415"/>
      <c r="R443" s="415"/>
      <c r="S443" s="415"/>
      <c r="T443" s="415"/>
      <c r="U443" s="415"/>
      <c r="V443" s="415"/>
      <c r="W443" s="415"/>
      <c r="X443" s="415"/>
      <c r="Y443" s="415"/>
      <c r="Z443" s="415"/>
    </row>
    <row r="444" spans="1:26" x14ac:dyDescent="0.2">
      <c r="A444" s="414"/>
      <c r="B444" s="414"/>
      <c r="P444" s="141"/>
      <c r="Q444" s="415"/>
      <c r="R444" s="415"/>
      <c r="S444" s="415"/>
      <c r="T444" s="415"/>
      <c r="U444" s="415"/>
      <c r="V444" s="415"/>
      <c r="W444" s="415"/>
      <c r="X444" s="415"/>
      <c r="Y444" s="415"/>
      <c r="Z444" s="415"/>
    </row>
    <row r="445" spans="1:26" x14ac:dyDescent="0.2">
      <c r="A445" s="414"/>
      <c r="B445" s="414"/>
      <c r="P445" s="141"/>
      <c r="Q445" s="415"/>
      <c r="R445" s="415"/>
      <c r="S445" s="415"/>
      <c r="T445" s="415"/>
      <c r="U445" s="415"/>
      <c r="V445" s="415"/>
      <c r="W445" s="415"/>
      <c r="X445" s="415"/>
      <c r="Y445" s="415"/>
      <c r="Z445" s="415"/>
    </row>
    <row r="446" spans="1:26" x14ac:dyDescent="0.2">
      <c r="A446" s="414"/>
      <c r="B446" s="414"/>
      <c r="P446" s="141"/>
      <c r="Q446" s="415"/>
      <c r="R446" s="415"/>
      <c r="S446" s="415"/>
      <c r="T446" s="415"/>
      <c r="U446" s="415"/>
      <c r="V446" s="415"/>
      <c r="W446" s="415"/>
      <c r="X446" s="415"/>
      <c r="Y446" s="415"/>
      <c r="Z446" s="415"/>
    </row>
    <row r="447" spans="1:26" x14ac:dyDescent="0.2">
      <c r="A447" s="414"/>
      <c r="B447" s="414"/>
      <c r="P447" s="141"/>
      <c r="Q447" s="415"/>
      <c r="R447" s="415"/>
      <c r="S447" s="415"/>
      <c r="T447" s="415"/>
      <c r="U447" s="415"/>
      <c r="V447" s="415"/>
      <c r="W447" s="415"/>
      <c r="X447" s="415"/>
      <c r="Y447" s="415"/>
      <c r="Z447" s="415"/>
    </row>
    <row r="448" spans="1:26" x14ac:dyDescent="0.2">
      <c r="A448" s="414"/>
      <c r="B448" s="414"/>
      <c r="P448" s="141"/>
      <c r="Q448" s="415"/>
      <c r="R448" s="415"/>
      <c r="S448" s="415"/>
      <c r="T448" s="415"/>
      <c r="U448" s="415"/>
      <c r="V448" s="415"/>
      <c r="W448" s="415"/>
      <c r="X448" s="415"/>
      <c r="Y448" s="415"/>
      <c r="Z448" s="415"/>
    </row>
    <row r="449" spans="1:26" x14ac:dyDescent="0.2">
      <c r="A449" s="414"/>
      <c r="B449" s="414"/>
      <c r="P449" s="141"/>
      <c r="Q449" s="415"/>
      <c r="R449" s="415"/>
      <c r="S449" s="415"/>
      <c r="T449" s="415"/>
      <c r="U449" s="415"/>
      <c r="V449" s="415"/>
      <c r="W449" s="415"/>
      <c r="X449" s="415"/>
      <c r="Y449" s="415"/>
      <c r="Z449" s="415"/>
    </row>
    <row r="450" spans="1:26" x14ac:dyDescent="0.2">
      <c r="A450" s="414"/>
      <c r="B450" s="414"/>
      <c r="P450" s="141"/>
      <c r="Q450" s="415"/>
      <c r="R450" s="415"/>
      <c r="S450" s="415"/>
      <c r="T450" s="415"/>
      <c r="U450" s="415"/>
      <c r="V450" s="415"/>
      <c r="W450" s="415"/>
      <c r="X450" s="415"/>
      <c r="Y450" s="415"/>
      <c r="Z450" s="415"/>
    </row>
    <row r="451" spans="1:26" x14ac:dyDescent="0.2">
      <c r="A451" s="414"/>
      <c r="B451" s="414"/>
      <c r="P451" s="141"/>
      <c r="Q451" s="415"/>
      <c r="R451" s="415"/>
      <c r="S451" s="415"/>
      <c r="T451" s="415"/>
      <c r="U451" s="415"/>
      <c r="V451" s="415"/>
      <c r="W451" s="415"/>
      <c r="X451" s="415"/>
      <c r="Y451" s="415"/>
      <c r="Z451" s="415"/>
    </row>
    <row r="452" spans="1:26" x14ac:dyDescent="0.2">
      <c r="A452" s="414"/>
      <c r="B452" s="414"/>
      <c r="P452" s="141"/>
      <c r="Q452" s="415"/>
      <c r="R452" s="415"/>
      <c r="S452" s="415"/>
      <c r="T452" s="415"/>
      <c r="U452" s="415"/>
      <c r="V452" s="415"/>
      <c r="W452" s="415"/>
      <c r="X452" s="415"/>
      <c r="Y452" s="415"/>
      <c r="Z452" s="415"/>
    </row>
    <row r="453" spans="1:26" x14ac:dyDescent="0.2">
      <c r="A453" s="414"/>
      <c r="B453" s="414"/>
      <c r="P453" s="141"/>
      <c r="Q453" s="415"/>
      <c r="R453" s="415"/>
      <c r="S453" s="415"/>
      <c r="T453" s="415"/>
      <c r="U453" s="415"/>
      <c r="V453" s="415"/>
      <c r="W453" s="415"/>
      <c r="X453" s="415"/>
      <c r="Y453" s="415"/>
      <c r="Z453" s="415"/>
    </row>
    <row r="454" spans="1:26" x14ac:dyDescent="0.2">
      <c r="A454" s="414"/>
      <c r="B454" s="414"/>
      <c r="P454" s="141"/>
      <c r="Q454" s="415"/>
      <c r="R454" s="415"/>
      <c r="S454" s="415"/>
      <c r="T454" s="415"/>
      <c r="U454" s="415"/>
      <c r="V454" s="415"/>
      <c r="W454" s="415"/>
      <c r="X454" s="415"/>
      <c r="Y454" s="415"/>
      <c r="Z454" s="415"/>
    </row>
    <row r="455" spans="1:26" x14ac:dyDescent="0.2">
      <c r="A455" s="414"/>
      <c r="B455" s="414"/>
      <c r="P455" s="141"/>
      <c r="Q455" s="415"/>
      <c r="R455" s="415"/>
      <c r="S455" s="415"/>
      <c r="T455" s="415"/>
      <c r="U455" s="415"/>
      <c r="V455" s="415"/>
      <c r="W455" s="415"/>
      <c r="X455" s="415"/>
      <c r="Y455" s="415"/>
      <c r="Z455" s="415"/>
    </row>
    <row r="456" spans="1:26" x14ac:dyDescent="0.2">
      <c r="A456" s="414"/>
      <c r="B456" s="414"/>
      <c r="P456" s="141"/>
      <c r="Q456" s="415"/>
      <c r="R456" s="415"/>
      <c r="S456" s="415"/>
      <c r="T456" s="415"/>
      <c r="U456" s="415"/>
      <c r="V456" s="415"/>
      <c r="W456" s="415"/>
      <c r="X456" s="415"/>
      <c r="Y456" s="415"/>
      <c r="Z456" s="415"/>
    </row>
    <row r="457" spans="1:26" x14ac:dyDescent="0.2">
      <c r="A457" s="414"/>
      <c r="B457" s="414"/>
      <c r="P457" s="141"/>
      <c r="Q457" s="415"/>
      <c r="R457" s="415"/>
      <c r="S457" s="415"/>
      <c r="T457" s="415"/>
      <c r="U457" s="415"/>
      <c r="V457" s="415"/>
      <c r="W457" s="415"/>
      <c r="X457" s="415"/>
      <c r="Y457" s="415"/>
      <c r="Z457" s="415"/>
    </row>
    <row r="458" spans="1:26" x14ac:dyDescent="0.2">
      <c r="A458" s="414"/>
      <c r="B458" s="414"/>
      <c r="P458" s="141"/>
      <c r="Q458" s="415"/>
      <c r="R458" s="415"/>
      <c r="S458" s="415"/>
      <c r="T458" s="415"/>
      <c r="U458" s="415"/>
      <c r="V458" s="415"/>
      <c r="W458" s="415"/>
      <c r="X458" s="415"/>
      <c r="Y458" s="415"/>
      <c r="Z458" s="415"/>
    </row>
    <row r="459" spans="1:26" x14ac:dyDescent="0.2">
      <c r="A459" s="414"/>
      <c r="B459" s="414"/>
      <c r="P459" s="141"/>
      <c r="Q459" s="415"/>
      <c r="R459" s="415"/>
      <c r="S459" s="415"/>
      <c r="T459" s="415"/>
      <c r="U459" s="415"/>
      <c r="V459" s="415"/>
      <c r="W459" s="415"/>
      <c r="X459" s="415"/>
      <c r="Y459" s="415"/>
      <c r="Z459" s="415"/>
    </row>
    <row r="460" spans="1:26" x14ac:dyDescent="0.2">
      <c r="A460" s="414"/>
      <c r="B460" s="414"/>
      <c r="P460" s="141"/>
      <c r="Q460" s="415"/>
      <c r="R460" s="415"/>
      <c r="S460" s="415"/>
      <c r="T460" s="415"/>
      <c r="U460" s="415"/>
      <c r="V460" s="415"/>
      <c r="W460" s="415"/>
      <c r="X460" s="415"/>
      <c r="Y460" s="415"/>
      <c r="Z460" s="415"/>
    </row>
    <row r="461" spans="1:26" x14ac:dyDescent="0.2">
      <c r="A461" s="414"/>
      <c r="B461" s="414"/>
      <c r="P461" s="141"/>
      <c r="Q461" s="415"/>
      <c r="R461" s="415"/>
      <c r="S461" s="415"/>
      <c r="T461" s="415"/>
      <c r="U461" s="415"/>
      <c r="V461" s="415"/>
      <c r="W461" s="415"/>
      <c r="X461" s="415"/>
      <c r="Y461" s="415"/>
      <c r="Z461" s="415"/>
    </row>
    <row r="462" spans="1:26" x14ac:dyDescent="0.2">
      <c r="A462" s="414"/>
      <c r="B462" s="414"/>
      <c r="P462" s="141"/>
      <c r="Q462" s="415"/>
      <c r="R462" s="415"/>
      <c r="S462" s="415"/>
      <c r="T462" s="415"/>
      <c r="U462" s="415"/>
      <c r="V462" s="415"/>
      <c r="W462" s="415"/>
      <c r="X462" s="415"/>
      <c r="Y462" s="415"/>
      <c r="Z462" s="415"/>
    </row>
    <row r="463" spans="1:26" x14ac:dyDescent="0.2">
      <c r="A463" s="414"/>
      <c r="B463" s="414"/>
      <c r="P463" s="141"/>
      <c r="Q463" s="415"/>
      <c r="R463" s="415"/>
      <c r="S463" s="415"/>
      <c r="T463" s="415"/>
      <c r="U463" s="415"/>
      <c r="V463" s="415"/>
      <c r="W463" s="415"/>
      <c r="X463" s="415"/>
      <c r="Y463" s="415"/>
      <c r="Z463" s="415"/>
    </row>
    <row r="464" spans="1:26" x14ac:dyDescent="0.2">
      <c r="A464" s="414"/>
      <c r="B464" s="414"/>
      <c r="P464" s="141"/>
      <c r="Q464" s="415"/>
      <c r="R464" s="415"/>
      <c r="S464" s="415"/>
      <c r="T464" s="415"/>
      <c r="U464" s="415"/>
      <c r="V464" s="415"/>
      <c r="W464" s="415"/>
      <c r="X464" s="415"/>
      <c r="Y464" s="415"/>
      <c r="Z464" s="415"/>
    </row>
    <row r="465" spans="1:26" x14ac:dyDescent="0.2">
      <c r="A465" s="414"/>
      <c r="B465" s="414"/>
      <c r="P465" s="141"/>
      <c r="Q465" s="415"/>
      <c r="R465" s="415"/>
      <c r="S465" s="415"/>
      <c r="T465" s="415"/>
      <c r="U465" s="415"/>
      <c r="V465" s="415"/>
      <c r="W465" s="415"/>
      <c r="X465" s="415"/>
      <c r="Y465" s="415"/>
      <c r="Z465" s="415"/>
    </row>
    <row r="466" spans="1:26" x14ac:dyDescent="0.2">
      <c r="A466" s="414"/>
      <c r="B466" s="414"/>
      <c r="P466" s="141"/>
      <c r="Q466" s="415"/>
      <c r="R466" s="415"/>
      <c r="S466" s="415"/>
      <c r="T466" s="415"/>
      <c r="U466" s="415"/>
      <c r="V466" s="415"/>
      <c r="W466" s="415"/>
      <c r="X466" s="415"/>
      <c r="Y466" s="415"/>
      <c r="Z466" s="415"/>
    </row>
    <row r="467" spans="1:26" x14ac:dyDescent="0.2">
      <c r="A467" s="414"/>
      <c r="B467" s="414"/>
      <c r="P467" s="141"/>
      <c r="Q467" s="415"/>
      <c r="R467" s="415"/>
      <c r="S467" s="415"/>
      <c r="T467" s="415"/>
      <c r="U467" s="415"/>
      <c r="V467" s="415"/>
      <c r="W467" s="415"/>
      <c r="X467" s="415"/>
      <c r="Y467" s="415"/>
      <c r="Z467" s="415"/>
    </row>
    <row r="468" spans="1:26" x14ac:dyDescent="0.2">
      <c r="A468" s="414"/>
      <c r="B468" s="414"/>
      <c r="P468" s="141"/>
      <c r="Q468" s="415"/>
      <c r="R468" s="415"/>
      <c r="S468" s="415"/>
      <c r="T468" s="415"/>
      <c r="U468" s="415"/>
      <c r="V468" s="415"/>
      <c r="W468" s="415"/>
      <c r="X468" s="415"/>
      <c r="Y468" s="415"/>
      <c r="Z468" s="415"/>
    </row>
    <row r="469" spans="1:26" x14ac:dyDescent="0.2">
      <c r="A469" s="414"/>
      <c r="B469" s="414"/>
      <c r="P469" s="141"/>
      <c r="Q469" s="415"/>
      <c r="R469" s="415"/>
      <c r="S469" s="415"/>
      <c r="T469" s="415"/>
      <c r="U469" s="415"/>
      <c r="V469" s="415"/>
      <c r="W469" s="415"/>
      <c r="X469" s="415"/>
      <c r="Y469" s="415"/>
      <c r="Z469" s="415"/>
    </row>
    <row r="470" spans="1:26" x14ac:dyDescent="0.2">
      <c r="A470" s="414"/>
      <c r="B470" s="414"/>
      <c r="P470" s="141"/>
      <c r="Q470" s="415"/>
      <c r="R470" s="415"/>
      <c r="S470" s="415"/>
      <c r="T470" s="415"/>
      <c r="U470" s="415"/>
      <c r="V470" s="415"/>
      <c r="W470" s="415"/>
      <c r="X470" s="415"/>
      <c r="Y470" s="415"/>
      <c r="Z470" s="415"/>
    </row>
    <row r="471" spans="1:26" x14ac:dyDescent="0.2">
      <c r="A471" s="414"/>
      <c r="B471" s="414"/>
      <c r="P471" s="141"/>
      <c r="Q471" s="415"/>
      <c r="R471" s="415"/>
      <c r="S471" s="415"/>
      <c r="T471" s="415"/>
      <c r="U471" s="415"/>
      <c r="V471" s="415"/>
      <c r="W471" s="415"/>
      <c r="X471" s="415"/>
      <c r="Y471" s="415"/>
      <c r="Z471" s="415"/>
    </row>
    <row r="472" spans="1:26" x14ac:dyDescent="0.2">
      <c r="A472" s="414"/>
      <c r="B472" s="414"/>
      <c r="P472" s="141"/>
      <c r="Q472" s="415"/>
      <c r="R472" s="415"/>
      <c r="S472" s="415"/>
      <c r="T472" s="415"/>
      <c r="U472" s="415"/>
      <c r="V472" s="415"/>
      <c r="W472" s="415"/>
      <c r="X472" s="415"/>
      <c r="Y472" s="415"/>
      <c r="Z472" s="415"/>
    </row>
    <row r="473" spans="1:26" x14ac:dyDescent="0.2">
      <c r="A473" s="414"/>
      <c r="B473" s="414"/>
      <c r="P473" s="141"/>
      <c r="Q473" s="415"/>
      <c r="R473" s="415"/>
      <c r="S473" s="415"/>
      <c r="T473" s="415"/>
      <c r="U473" s="415"/>
      <c r="V473" s="415"/>
      <c r="W473" s="415"/>
      <c r="X473" s="415"/>
      <c r="Y473" s="415"/>
      <c r="Z473" s="415"/>
    </row>
    <row r="474" spans="1:26" x14ac:dyDescent="0.2">
      <c r="A474" s="414"/>
      <c r="B474" s="414"/>
      <c r="P474" s="141"/>
      <c r="Q474" s="415"/>
      <c r="R474" s="415"/>
      <c r="S474" s="415"/>
      <c r="T474" s="415"/>
      <c r="U474" s="415"/>
      <c r="V474" s="415"/>
      <c r="W474" s="415"/>
      <c r="X474" s="415"/>
      <c r="Y474" s="415"/>
      <c r="Z474" s="415"/>
    </row>
    <row r="475" spans="1:26" x14ac:dyDescent="0.2">
      <c r="A475" s="414"/>
      <c r="B475" s="414"/>
      <c r="P475" s="141"/>
      <c r="Q475" s="415"/>
      <c r="R475" s="415"/>
      <c r="S475" s="415"/>
      <c r="T475" s="415"/>
      <c r="U475" s="415"/>
      <c r="V475" s="415"/>
      <c r="W475" s="415"/>
      <c r="X475" s="415"/>
      <c r="Y475" s="415"/>
      <c r="Z475" s="415"/>
    </row>
    <row r="476" spans="1:26" x14ac:dyDescent="0.2">
      <c r="A476" s="414"/>
      <c r="B476" s="414"/>
      <c r="P476" s="141"/>
      <c r="Q476" s="415"/>
      <c r="R476" s="415"/>
      <c r="S476" s="415"/>
      <c r="T476" s="415"/>
      <c r="U476" s="415"/>
      <c r="V476" s="415"/>
      <c r="W476" s="415"/>
      <c r="X476" s="415"/>
      <c r="Y476" s="415"/>
      <c r="Z476" s="415"/>
    </row>
    <row r="477" spans="1:26" x14ac:dyDescent="0.2">
      <c r="A477" s="414"/>
      <c r="B477" s="414"/>
      <c r="P477" s="141"/>
      <c r="Q477" s="415"/>
      <c r="R477" s="415"/>
      <c r="S477" s="415"/>
      <c r="T477" s="415"/>
      <c r="U477" s="415"/>
      <c r="V477" s="415"/>
      <c r="W477" s="415"/>
      <c r="X477" s="415"/>
      <c r="Y477" s="415"/>
      <c r="Z477" s="415"/>
    </row>
    <row r="478" spans="1:26" x14ac:dyDescent="0.2">
      <c r="A478" s="414"/>
      <c r="B478" s="414"/>
      <c r="P478" s="141"/>
      <c r="Q478" s="415"/>
      <c r="R478" s="415"/>
      <c r="S478" s="415"/>
      <c r="T478" s="415"/>
      <c r="U478" s="415"/>
      <c r="V478" s="415"/>
      <c r="W478" s="415"/>
      <c r="X478" s="415"/>
      <c r="Y478" s="415"/>
      <c r="Z478" s="415"/>
    </row>
    <row r="479" spans="1:26" x14ac:dyDescent="0.2">
      <c r="A479" s="414"/>
      <c r="B479" s="414"/>
      <c r="P479" s="141"/>
      <c r="Q479" s="415"/>
      <c r="R479" s="415"/>
      <c r="S479" s="415"/>
      <c r="T479" s="415"/>
      <c r="U479" s="415"/>
      <c r="V479" s="415"/>
      <c r="W479" s="415"/>
      <c r="X479" s="415"/>
      <c r="Y479" s="415"/>
      <c r="Z479" s="415"/>
    </row>
    <row r="480" spans="1:26" x14ac:dyDescent="0.2">
      <c r="A480" s="414"/>
      <c r="B480" s="414"/>
      <c r="P480" s="141"/>
      <c r="Q480" s="415"/>
      <c r="R480" s="415"/>
      <c r="S480" s="415"/>
      <c r="T480" s="415"/>
      <c r="U480" s="415"/>
      <c r="V480" s="415"/>
      <c r="W480" s="415"/>
      <c r="X480" s="415"/>
      <c r="Y480" s="415"/>
      <c r="Z480" s="415"/>
    </row>
    <row r="481" spans="1:26" x14ac:dyDescent="0.2">
      <c r="A481" s="414"/>
      <c r="B481" s="414"/>
      <c r="P481" s="141"/>
      <c r="Q481" s="415"/>
      <c r="R481" s="415"/>
      <c r="S481" s="415"/>
      <c r="T481" s="415"/>
      <c r="U481" s="415"/>
      <c r="V481" s="415"/>
      <c r="W481" s="415"/>
      <c r="X481" s="415"/>
      <c r="Y481" s="415"/>
      <c r="Z481" s="415"/>
    </row>
    <row r="482" spans="1:26" x14ac:dyDescent="0.2">
      <c r="A482" s="414"/>
      <c r="B482" s="414"/>
      <c r="P482" s="141"/>
      <c r="Q482" s="415"/>
      <c r="R482" s="415"/>
      <c r="S482" s="415"/>
      <c r="T482" s="415"/>
      <c r="U482" s="415"/>
      <c r="V482" s="415"/>
      <c r="W482" s="415"/>
      <c r="X482" s="415"/>
      <c r="Y482" s="415"/>
      <c r="Z482" s="415"/>
    </row>
    <row r="483" spans="1:26" x14ac:dyDescent="0.2">
      <c r="A483" s="414"/>
      <c r="B483" s="414"/>
      <c r="P483" s="141"/>
      <c r="Q483" s="415"/>
      <c r="R483" s="415"/>
      <c r="S483" s="415"/>
      <c r="T483" s="415"/>
      <c r="U483" s="415"/>
      <c r="V483" s="415"/>
      <c r="W483" s="415"/>
      <c r="X483" s="415"/>
      <c r="Y483" s="415"/>
      <c r="Z483" s="415"/>
    </row>
    <row r="484" spans="1:26" x14ac:dyDescent="0.2">
      <c r="A484" s="414"/>
      <c r="B484" s="414"/>
      <c r="P484" s="141"/>
      <c r="Q484" s="415"/>
      <c r="R484" s="415"/>
      <c r="S484" s="415"/>
      <c r="T484" s="415"/>
      <c r="U484" s="415"/>
      <c r="V484" s="415"/>
      <c r="W484" s="415"/>
      <c r="X484" s="415"/>
      <c r="Y484" s="415"/>
      <c r="Z484" s="415"/>
    </row>
    <row r="485" spans="1:26" x14ac:dyDescent="0.2">
      <c r="A485" s="414"/>
      <c r="B485" s="414"/>
      <c r="P485" s="141"/>
      <c r="Q485" s="415"/>
      <c r="R485" s="415"/>
      <c r="S485" s="415"/>
      <c r="T485" s="415"/>
      <c r="U485" s="415"/>
      <c r="V485" s="415"/>
      <c r="W485" s="415"/>
      <c r="X485" s="415"/>
      <c r="Y485" s="415"/>
      <c r="Z485" s="415"/>
    </row>
    <row r="486" spans="1:26" x14ac:dyDescent="0.2">
      <c r="A486" s="414"/>
      <c r="B486" s="414"/>
      <c r="P486" s="141"/>
      <c r="Q486" s="415"/>
      <c r="R486" s="415"/>
      <c r="S486" s="415"/>
      <c r="T486" s="415"/>
      <c r="U486" s="415"/>
      <c r="V486" s="415"/>
      <c r="W486" s="415"/>
      <c r="X486" s="415"/>
      <c r="Y486" s="415"/>
      <c r="Z486" s="415"/>
    </row>
    <row r="487" spans="1:26" x14ac:dyDescent="0.2">
      <c r="A487" s="414"/>
      <c r="B487" s="414"/>
      <c r="P487" s="141"/>
      <c r="Q487" s="415"/>
      <c r="R487" s="415"/>
      <c r="S487" s="415"/>
      <c r="T487" s="415"/>
      <c r="U487" s="415"/>
      <c r="V487" s="415"/>
      <c r="W487" s="415"/>
      <c r="X487" s="415"/>
      <c r="Y487" s="415"/>
      <c r="Z487" s="415"/>
    </row>
    <row r="488" spans="1:26" x14ac:dyDescent="0.2">
      <c r="A488" s="414"/>
      <c r="B488" s="414"/>
      <c r="P488" s="141"/>
      <c r="Q488" s="415"/>
      <c r="R488" s="415"/>
      <c r="S488" s="415"/>
      <c r="T488" s="415"/>
      <c r="U488" s="415"/>
      <c r="V488" s="415"/>
      <c r="W488" s="415"/>
      <c r="X488" s="415"/>
      <c r="Y488" s="415"/>
      <c r="Z488" s="415"/>
    </row>
    <row r="489" spans="1:26" x14ac:dyDescent="0.2">
      <c r="A489" s="414"/>
      <c r="B489" s="414"/>
      <c r="P489" s="141"/>
      <c r="Q489" s="415"/>
      <c r="R489" s="415"/>
      <c r="S489" s="415"/>
      <c r="T489" s="415"/>
      <c r="U489" s="415"/>
      <c r="V489" s="415"/>
      <c r="W489" s="415"/>
      <c r="X489" s="415"/>
      <c r="Y489" s="415"/>
      <c r="Z489" s="415"/>
    </row>
    <row r="490" spans="1:26" x14ac:dyDescent="0.2">
      <c r="A490" s="414"/>
      <c r="B490" s="414"/>
      <c r="P490" s="141"/>
      <c r="Q490" s="415"/>
      <c r="R490" s="415"/>
      <c r="S490" s="415"/>
      <c r="T490" s="415"/>
      <c r="U490" s="415"/>
      <c r="V490" s="415"/>
      <c r="W490" s="415"/>
      <c r="X490" s="415"/>
      <c r="Y490" s="415"/>
      <c r="Z490" s="415"/>
    </row>
    <row r="491" spans="1:26" x14ac:dyDescent="0.2">
      <c r="A491" s="414"/>
      <c r="B491" s="414"/>
      <c r="P491" s="141"/>
      <c r="Q491" s="415"/>
      <c r="R491" s="415"/>
      <c r="S491" s="415"/>
      <c r="T491" s="415"/>
      <c r="U491" s="415"/>
      <c r="V491" s="415"/>
      <c r="W491" s="415"/>
      <c r="X491" s="415"/>
      <c r="Y491" s="415"/>
      <c r="Z491" s="415"/>
    </row>
    <row r="492" spans="1:26" x14ac:dyDescent="0.2">
      <c r="A492" s="414"/>
      <c r="B492" s="414"/>
      <c r="P492" s="141"/>
      <c r="Q492" s="415"/>
      <c r="R492" s="415"/>
      <c r="S492" s="415"/>
      <c r="T492" s="415"/>
      <c r="U492" s="415"/>
      <c r="V492" s="415"/>
      <c r="W492" s="415"/>
      <c r="X492" s="415"/>
      <c r="Y492" s="415"/>
      <c r="Z492" s="415"/>
    </row>
    <row r="493" spans="1:26" x14ac:dyDescent="0.2">
      <c r="A493" s="414"/>
      <c r="B493" s="414"/>
      <c r="P493" s="141"/>
      <c r="Q493" s="415"/>
      <c r="R493" s="415"/>
      <c r="S493" s="415"/>
      <c r="T493" s="415"/>
      <c r="U493" s="415"/>
      <c r="V493" s="415"/>
      <c r="W493" s="415"/>
      <c r="X493" s="415"/>
      <c r="Y493" s="415"/>
      <c r="Z493" s="415"/>
    </row>
    <row r="494" spans="1:26" x14ac:dyDescent="0.2">
      <c r="A494" s="414"/>
      <c r="B494" s="414"/>
      <c r="P494" s="141"/>
      <c r="Q494" s="415"/>
      <c r="R494" s="415"/>
      <c r="S494" s="415"/>
      <c r="T494" s="415"/>
      <c r="U494" s="415"/>
      <c r="V494" s="415"/>
      <c r="W494" s="415"/>
      <c r="X494" s="415"/>
      <c r="Y494" s="415"/>
      <c r="Z494" s="415"/>
    </row>
    <row r="495" spans="1:26" x14ac:dyDescent="0.2">
      <c r="A495" s="414"/>
      <c r="B495" s="414"/>
      <c r="P495" s="141"/>
      <c r="Q495" s="415"/>
      <c r="R495" s="415"/>
      <c r="S495" s="415"/>
      <c r="T495" s="415"/>
      <c r="U495" s="415"/>
      <c r="V495" s="415"/>
      <c r="W495" s="415"/>
      <c r="X495" s="415"/>
      <c r="Y495" s="415"/>
      <c r="Z495" s="415"/>
    </row>
    <row r="496" spans="1:26" x14ac:dyDescent="0.2">
      <c r="A496" s="414"/>
      <c r="B496" s="414"/>
      <c r="P496" s="141"/>
      <c r="Q496" s="415"/>
      <c r="R496" s="415"/>
      <c r="S496" s="415"/>
      <c r="T496" s="415"/>
      <c r="U496" s="415"/>
      <c r="V496" s="415"/>
      <c r="W496" s="415"/>
      <c r="X496" s="415"/>
      <c r="Y496" s="415"/>
      <c r="Z496" s="415"/>
    </row>
    <row r="497" spans="1:26" x14ac:dyDescent="0.2">
      <c r="A497" s="414"/>
      <c r="B497" s="414"/>
      <c r="P497" s="141"/>
      <c r="Q497" s="415"/>
      <c r="R497" s="415"/>
      <c r="S497" s="415"/>
      <c r="T497" s="415"/>
      <c r="U497" s="415"/>
      <c r="V497" s="415"/>
      <c r="W497" s="415"/>
      <c r="X497" s="415"/>
      <c r="Y497" s="415"/>
      <c r="Z497" s="415"/>
    </row>
    <row r="498" spans="1:26" x14ac:dyDescent="0.2">
      <c r="A498" s="414"/>
      <c r="B498" s="414"/>
      <c r="P498" s="141"/>
      <c r="Q498" s="415"/>
      <c r="R498" s="415"/>
      <c r="S498" s="415"/>
      <c r="T498" s="415"/>
      <c r="U498" s="415"/>
      <c r="V498" s="415"/>
      <c r="W498" s="415"/>
      <c r="X498" s="415"/>
      <c r="Y498" s="415"/>
      <c r="Z498" s="415"/>
    </row>
    <row r="499" spans="1:26" x14ac:dyDescent="0.2">
      <c r="A499" s="414"/>
      <c r="B499" s="414"/>
      <c r="P499" s="141"/>
      <c r="Q499" s="415"/>
      <c r="R499" s="415"/>
      <c r="S499" s="415"/>
      <c r="T499" s="415"/>
      <c r="U499" s="415"/>
      <c r="V499" s="415"/>
      <c r="W499" s="415"/>
      <c r="X499" s="415"/>
      <c r="Y499" s="415"/>
      <c r="Z499" s="415"/>
    </row>
    <row r="500" spans="1:26" x14ac:dyDescent="0.2">
      <c r="A500" s="414"/>
      <c r="B500" s="414"/>
      <c r="P500" s="141"/>
      <c r="Q500" s="415"/>
      <c r="R500" s="415"/>
      <c r="S500" s="415"/>
      <c r="T500" s="415"/>
      <c r="U500" s="415"/>
      <c r="V500" s="415"/>
      <c r="W500" s="415"/>
      <c r="X500" s="415"/>
      <c r="Y500" s="415"/>
      <c r="Z500" s="415"/>
    </row>
    <row r="501" spans="1:26" x14ac:dyDescent="0.2">
      <c r="A501" s="414"/>
      <c r="B501" s="414"/>
      <c r="P501" s="141"/>
      <c r="Q501" s="415"/>
      <c r="R501" s="415"/>
      <c r="S501" s="415"/>
      <c r="T501" s="415"/>
      <c r="U501" s="415"/>
      <c r="V501" s="415"/>
      <c r="W501" s="415"/>
      <c r="X501" s="415"/>
      <c r="Y501" s="415"/>
      <c r="Z501" s="415"/>
    </row>
    <row r="502" spans="1:26" x14ac:dyDescent="0.2">
      <c r="A502" s="414"/>
      <c r="B502" s="414"/>
      <c r="P502" s="141"/>
      <c r="Q502" s="415"/>
      <c r="R502" s="415"/>
      <c r="S502" s="415"/>
      <c r="T502" s="415"/>
      <c r="U502" s="415"/>
      <c r="V502" s="415"/>
      <c r="W502" s="415"/>
      <c r="X502" s="415"/>
      <c r="Y502" s="415"/>
      <c r="Z502" s="415"/>
    </row>
    <row r="503" spans="1:26" x14ac:dyDescent="0.2">
      <c r="A503" s="414"/>
      <c r="B503" s="414"/>
      <c r="P503" s="141"/>
      <c r="Q503" s="415"/>
      <c r="R503" s="415"/>
      <c r="S503" s="415"/>
      <c r="T503" s="415"/>
      <c r="U503" s="415"/>
      <c r="V503" s="415"/>
      <c r="W503" s="415"/>
      <c r="X503" s="415"/>
      <c r="Y503" s="415"/>
      <c r="Z503" s="415"/>
    </row>
    <row r="504" spans="1:26" x14ac:dyDescent="0.2">
      <c r="A504" s="414"/>
      <c r="B504" s="414"/>
      <c r="P504" s="141"/>
      <c r="Q504" s="415"/>
      <c r="R504" s="415"/>
      <c r="S504" s="415"/>
      <c r="T504" s="415"/>
      <c r="U504" s="415"/>
      <c r="V504" s="415"/>
      <c r="W504" s="415"/>
      <c r="X504" s="415"/>
      <c r="Y504" s="415"/>
      <c r="Z504" s="415"/>
    </row>
    <row r="505" spans="1:26" x14ac:dyDescent="0.2">
      <c r="A505" s="414"/>
      <c r="B505" s="414"/>
      <c r="P505" s="141"/>
      <c r="Q505" s="415"/>
      <c r="R505" s="415"/>
      <c r="S505" s="415"/>
      <c r="T505" s="415"/>
      <c r="U505" s="415"/>
      <c r="V505" s="415"/>
      <c r="W505" s="415"/>
      <c r="X505" s="415"/>
      <c r="Y505" s="415"/>
      <c r="Z505" s="415"/>
    </row>
    <row r="506" spans="1:26" x14ac:dyDescent="0.2">
      <c r="A506" s="414"/>
      <c r="B506" s="414"/>
      <c r="P506" s="141"/>
      <c r="Q506" s="415"/>
      <c r="R506" s="415"/>
      <c r="S506" s="415"/>
      <c r="T506" s="415"/>
      <c r="U506" s="415"/>
      <c r="V506" s="415"/>
      <c r="W506" s="415"/>
      <c r="X506" s="415"/>
      <c r="Y506" s="415"/>
      <c r="Z506" s="415"/>
    </row>
    <row r="507" spans="1:26" x14ac:dyDescent="0.2">
      <c r="A507" s="414"/>
      <c r="B507" s="414"/>
      <c r="P507" s="141"/>
      <c r="Q507" s="415"/>
      <c r="R507" s="415"/>
      <c r="S507" s="415"/>
      <c r="T507" s="415"/>
      <c r="U507" s="415"/>
      <c r="V507" s="415"/>
      <c r="W507" s="415"/>
      <c r="X507" s="415"/>
      <c r="Y507" s="415"/>
      <c r="Z507" s="415"/>
    </row>
    <row r="508" spans="1:26" x14ac:dyDescent="0.2">
      <c r="A508" s="414"/>
      <c r="B508" s="414"/>
      <c r="P508" s="141"/>
      <c r="Q508" s="415"/>
      <c r="R508" s="415"/>
      <c r="S508" s="415"/>
      <c r="T508" s="415"/>
      <c r="U508" s="415"/>
      <c r="V508" s="415"/>
      <c r="W508" s="415"/>
      <c r="X508" s="415"/>
      <c r="Y508" s="415"/>
      <c r="Z508" s="415"/>
    </row>
    <row r="509" spans="1:26" x14ac:dyDescent="0.2">
      <c r="A509" s="414"/>
      <c r="B509" s="414"/>
      <c r="P509" s="141"/>
      <c r="Q509" s="415"/>
      <c r="R509" s="415"/>
      <c r="S509" s="415"/>
      <c r="T509" s="415"/>
      <c r="U509" s="415"/>
      <c r="V509" s="415"/>
      <c r="W509" s="415"/>
      <c r="X509" s="415"/>
      <c r="Y509" s="415"/>
      <c r="Z509" s="415"/>
    </row>
    <row r="510" spans="1:26" x14ac:dyDescent="0.2">
      <c r="A510" s="414"/>
      <c r="B510" s="414"/>
      <c r="P510" s="141"/>
      <c r="Q510" s="415"/>
      <c r="R510" s="415"/>
      <c r="S510" s="415"/>
      <c r="T510" s="415"/>
      <c r="U510" s="415"/>
      <c r="V510" s="415"/>
      <c r="W510" s="415"/>
      <c r="X510" s="415"/>
      <c r="Y510" s="415"/>
      <c r="Z510" s="415"/>
    </row>
    <row r="511" spans="1:26" x14ac:dyDescent="0.2">
      <c r="A511" s="414"/>
      <c r="B511" s="414"/>
      <c r="P511" s="141"/>
      <c r="Q511" s="415"/>
      <c r="R511" s="415"/>
      <c r="S511" s="415"/>
      <c r="T511" s="415"/>
      <c r="U511" s="415"/>
      <c r="V511" s="415"/>
      <c r="W511" s="415"/>
      <c r="X511" s="415"/>
      <c r="Y511" s="415"/>
      <c r="Z511" s="415"/>
    </row>
    <row r="512" spans="1:26" x14ac:dyDescent="0.2">
      <c r="A512" s="414"/>
      <c r="B512" s="414"/>
      <c r="P512" s="141"/>
      <c r="Q512" s="415"/>
      <c r="R512" s="415"/>
      <c r="S512" s="415"/>
      <c r="T512" s="415"/>
      <c r="U512" s="415"/>
      <c r="V512" s="415"/>
      <c r="W512" s="415"/>
      <c r="X512" s="415"/>
      <c r="Y512" s="415"/>
      <c r="Z512" s="415"/>
    </row>
    <row r="513" spans="1:26" x14ac:dyDescent="0.2">
      <c r="A513" s="414"/>
      <c r="B513" s="414"/>
      <c r="P513" s="141"/>
      <c r="Q513" s="415"/>
      <c r="R513" s="415"/>
      <c r="S513" s="415"/>
      <c r="T513" s="415"/>
      <c r="U513" s="415"/>
      <c r="V513" s="415"/>
      <c r="W513" s="415"/>
      <c r="X513" s="415"/>
      <c r="Y513" s="415"/>
      <c r="Z513" s="415"/>
    </row>
    <row r="514" spans="1:26" x14ac:dyDescent="0.2">
      <c r="A514" s="414"/>
      <c r="B514" s="414"/>
      <c r="P514" s="141"/>
      <c r="Q514" s="415"/>
      <c r="R514" s="415"/>
      <c r="S514" s="415"/>
      <c r="T514" s="415"/>
      <c r="U514" s="415"/>
      <c r="V514" s="415"/>
      <c r="W514" s="415"/>
      <c r="X514" s="415"/>
      <c r="Y514" s="415"/>
      <c r="Z514" s="415"/>
    </row>
    <row r="515" spans="1:26" x14ac:dyDescent="0.2">
      <c r="A515" s="414"/>
      <c r="B515" s="414"/>
      <c r="P515" s="141"/>
      <c r="Q515" s="415"/>
      <c r="R515" s="415"/>
      <c r="S515" s="415"/>
      <c r="T515" s="415"/>
      <c r="U515" s="415"/>
      <c r="V515" s="415"/>
      <c r="W515" s="415"/>
      <c r="X515" s="415"/>
      <c r="Y515" s="415"/>
      <c r="Z515" s="415"/>
    </row>
    <row r="516" spans="1:26" x14ac:dyDescent="0.2">
      <c r="A516" s="414"/>
      <c r="B516" s="414"/>
      <c r="P516" s="141"/>
      <c r="Q516" s="415"/>
      <c r="R516" s="415"/>
      <c r="S516" s="415"/>
      <c r="T516" s="415"/>
      <c r="U516" s="415"/>
      <c r="V516" s="415"/>
      <c r="W516" s="415"/>
      <c r="X516" s="415"/>
      <c r="Y516" s="415"/>
      <c r="Z516" s="415"/>
    </row>
    <row r="517" spans="1:26" x14ac:dyDescent="0.2">
      <c r="A517" s="414"/>
      <c r="B517" s="414"/>
      <c r="P517" s="141"/>
      <c r="Q517" s="415"/>
      <c r="R517" s="415"/>
      <c r="S517" s="415"/>
      <c r="T517" s="415"/>
      <c r="U517" s="415"/>
      <c r="V517" s="415"/>
      <c r="W517" s="415"/>
      <c r="X517" s="415"/>
      <c r="Y517" s="415"/>
      <c r="Z517" s="415"/>
    </row>
    <row r="518" spans="1:26" x14ac:dyDescent="0.2">
      <c r="A518" s="414"/>
      <c r="B518" s="414"/>
      <c r="P518" s="141"/>
      <c r="Q518" s="415"/>
      <c r="R518" s="415"/>
      <c r="S518" s="415"/>
      <c r="T518" s="415"/>
      <c r="U518" s="415"/>
      <c r="V518" s="415"/>
      <c r="W518" s="415"/>
      <c r="X518" s="415"/>
      <c r="Y518" s="415"/>
      <c r="Z518" s="415"/>
    </row>
    <row r="519" spans="1:26" x14ac:dyDescent="0.2">
      <c r="A519" s="414"/>
      <c r="B519" s="414"/>
      <c r="P519" s="141"/>
      <c r="Q519" s="415"/>
      <c r="R519" s="415"/>
      <c r="S519" s="415"/>
      <c r="T519" s="415"/>
      <c r="U519" s="415"/>
      <c r="V519" s="415"/>
      <c r="W519" s="415"/>
      <c r="X519" s="415"/>
      <c r="Y519" s="415"/>
      <c r="Z519" s="415"/>
    </row>
    <row r="520" spans="1:26" x14ac:dyDescent="0.2">
      <c r="A520" s="414"/>
      <c r="B520" s="414"/>
      <c r="P520" s="141"/>
      <c r="Q520" s="415"/>
      <c r="R520" s="415"/>
      <c r="S520" s="415"/>
      <c r="T520" s="415"/>
      <c r="U520" s="415"/>
      <c r="V520" s="415"/>
      <c r="W520" s="415"/>
      <c r="X520" s="415"/>
      <c r="Y520" s="415"/>
      <c r="Z520" s="415"/>
    </row>
    <row r="521" spans="1:26" x14ac:dyDescent="0.2">
      <c r="A521" s="414"/>
      <c r="B521" s="414"/>
      <c r="P521" s="141"/>
      <c r="Q521" s="415"/>
      <c r="R521" s="415"/>
      <c r="S521" s="415"/>
      <c r="T521" s="415"/>
      <c r="U521" s="415"/>
      <c r="V521" s="415"/>
      <c r="W521" s="415"/>
      <c r="X521" s="415"/>
      <c r="Y521" s="415"/>
      <c r="Z521" s="415"/>
    </row>
    <row r="522" spans="1:26" x14ac:dyDescent="0.2">
      <c r="A522" s="414"/>
      <c r="B522" s="414"/>
      <c r="P522" s="141"/>
      <c r="Q522" s="415"/>
      <c r="R522" s="415"/>
      <c r="S522" s="415"/>
      <c r="T522" s="415"/>
      <c r="U522" s="415"/>
      <c r="V522" s="415"/>
      <c r="W522" s="415"/>
      <c r="X522" s="415"/>
      <c r="Y522" s="415"/>
      <c r="Z522" s="415"/>
    </row>
    <row r="523" spans="1:26" x14ac:dyDescent="0.2">
      <c r="A523" s="414"/>
      <c r="B523" s="414"/>
      <c r="P523" s="141"/>
      <c r="Q523" s="415"/>
      <c r="R523" s="415"/>
      <c r="S523" s="415"/>
      <c r="T523" s="415"/>
      <c r="U523" s="415"/>
      <c r="V523" s="415"/>
      <c r="W523" s="415"/>
      <c r="X523" s="415"/>
      <c r="Y523" s="415"/>
      <c r="Z523" s="415"/>
    </row>
    <row r="524" spans="1:26" x14ac:dyDescent="0.2">
      <c r="A524" s="414"/>
      <c r="B524" s="414"/>
      <c r="P524" s="141"/>
      <c r="Q524" s="415"/>
      <c r="R524" s="415"/>
      <c r="S524" s="415"/>
      <c r="T524" s="415"/>
      <c r="U524" s="415"/>
      <c r="V524" s="415"/>
      <c r="W524" s="415"/>
      <c r="X524" s="415"/>
      <c r="Y524" s="415"/>
      <c r="Z524" s="415"/>
    </row>
    <row r="525" spans="1:26" x14ac:dyDescent="0.2">
      <c r="A525" s="414"/>
      <c r="B525" s="414"/>
      <c r="P525" s="141"/>
      <c r="Q525" s="415"/>
      <c r="R525" s="415"/>
      <c r="S525" s="415"/>
      <c r="T525" s="415"/>
      <c r="U525" s="415"/>
      <c r="V525" s="415"/>
      <c r="W525" s="415"/>
      <c r="X525" s="415"/>
      <c r="Y525" s="415"/>
      <c r="Z525" s="415"/>
    </row>
    <row r="526" spans="1:26" x14ac:dyDescent="0.2">
      <c r="A526" s="414"/>
      <c r="B526" s="414"/>
      <c r="P526" s="141"/>
      <c r="Q526" s="415"/>
      <c r="R526" s="415"/>
      <c r="S526" s="415"/>
      <c r="T526" s="415"/>
      <c r="U526" s="415"/>
      <c r="V526" s="415"/>
      <c r="W526" s="415"/>
      <c r="X526" s="415"/>
      <c r="Y526" s="415"/>
      <c r="Z526" s="415"/>
    </row>
    <row r="527" spans="1:26" x14ac:dyDescent="0.2">
      <c r="A527" s="414"/>
      <c r="B527" s="414"/>
      <c r="P527" s="141"/>
      <c r="Q527" s="415"/>
      <c r="R527" s="415"/>
      <c r="S527" s="415"/>
      <c r="T527" s="415"/>
      <c r="U527" s="415"/>
      <c r="V527" s="415"/>
      <c r="W527" s="415"/>
      <c r="X527" s="415"/>
      <c r="Y527" s="415"/>
      <c r="Z527" s="415"/>
    </row>
    <row r="528" spans="1:26" x14ac:dyDescent="0.2">
      <c r="A528" s="414"/>
      <c r="B528" s="414"/>
      <c r="P528" s="141"/>
      <c r="Q528" s="415"/>
      <c r="R528" s="415"/>
      <c r="S528" s="415"/>
      <c r="T528" s="415"/>
      <c r="U528" s="415"/>
      <c r="V528" s="415"/>
      <c r="W528" s="415"/>
      <c r="X528" s="415"/>
      <c r="Y528" s="415"/>
      <c r="Z528" s="415"/>
    </row>
    <row r="529" spans="1:26" x14ac:dyDescent="0.2">
      <c r="A529" s="414"/>
      <c r="B529" s="414"/>
      <c r="P529" s="141"/>
      <c r="Q529" s="415"/>
      <c r="R529" s="415"/>
      <c r="S529" s="415"/>
      <c r="T529" s="415"/>
      <c r="U529" s="415"/>
      <c r="V529" s="415"/>
      <c r="W529" s="415"/>
      <c r="X529" s="415"/>
      <c r="Y529" s="415"/>
      <c r="Z529" s="415"/>
    </row>
    <row r="530" spans="1:26" x14ac:dyDescent="0.2">
      <c r="A530" s="414"/>
      <c r="B530" s="414"/>
      <c r="P530" s="141"/>
      <c r="Q530" s="415"/>
      <c r="R530" s="415"/>
      <c r="S530" s="415"/>
      <c r="T530" s="415"/>
      <c r="U530" s="415"/>
      <c r="V530" s="415"/>
      <c r="W530" s="415"/>
      <c r="X530" s="415"/>
      <c r="Y530" s="415"/>
      <c r="Z530" s="415"/>
    </row>
    <row r="531" spans="1:26" x14ac:dyDescent="0.2">
      <c r="A531" s="414"/>
      <c r="B531" s="414"/>
      <c r="P531" s="141"/>
      <c r="Q531" s="415"/>
      <c r="R531" s="415"/>
      <c r="S531" s="415"/>
      <c r="T531" s="415"/>
      <c r="U531" s="415"/>
      <c r="V531" s="415"/>
      <c r="W531" s="415"/>
      <c r="X531" s="415"/>
      <c r="Y531" s="415"/>
      <c r="Z531" s="415"/>
    </row>
    <row r="532" spans="1:26" x14ac:dyDescent="0.2">
      <c r="A532" s="414"/>
      <c r="B532" s="414"/>
      <c r="P532" s="141"/>
      <c r="Q532" s="415"/>
      <c r="R532" s="415"/>
      <c r="S532" s="415"/>
      <c r="T532" s="415"/>
      <c r="U532" s="415"/>
      <c r="V532" s="415"/>
      <c r="W532" s="415"/>
      <c r="X532" s="415"/>
      <c r="Y532" s="415"/>
      <c r="Z532" s="415"/>
    </row>
    <row r="533" spans="1:26" x14ac:dyDescent="0.2">
      <c r="A533" s="414"/>
      <c r="B533" s="414"/>
      <c r="P533" s="141"/>
      <c r="Q533" s="415"/>
      <c r="R533" s="415"/>
      <c r="S533" s="415"/>
      <c r="T533" s="415"/>
      <c r="U533" s="415"/>
      <c r="V533" s="415"/>
      <c r="W533" s="415"/>
      <c r="X533" s="415"/>
      <c r="Y533" s="415"/>
      <c r="Z533" s="415"/>
    </row>
    <row r="534" spans="1:26" x14ac:dyDescent="0.2">
      <c r="A534" s="414"/>
      <c r="B534" s="414"/>
      <c r="P534" s="141"/>
      <c r="Q534" s="415"/>
      <c r="R534" s="415"/>
      <c r="S534" s="415"/>
      <c r="T534" s="415"/>
      <c r="U534" s="415"/>
      <c r="V534" s="415"/>
      <c r="W534" s="415"/>
      <c r="X534" s="415"/>
      <c r="Y534" s="415"/>
      <c r="Z534" s="415"/>
    </row>
    <row r="535" spans="1:26" x14ac:dyDescent="0.2">
      <c r="A535" s="414"/>
      <c r="B535" s="414"/>
      <c r="P535" s="141"/>
      <c r="Q535" s="415"/>
      <c r="R535" s="415"/>
      <c r="S535" s="415"/>
      <c r="T535" s="415"/>
      <c r="U535" s="415"/>
      <c r="V535" s="415"/>
      <c r="W535" s="415"/>
      <c r="X535" s="415"/>
      <c r="Y535" s="415"/>
      <c r="Z535" s="415"/>
    </row>
    <row r="536" spans="1:26" x14ac:dyDescent="0.2">
      <c r="A536" s="414"/>
      <c r="B536" s="414"/>
      <c r="P536" s="141"/>
      <c r="Q536" s="415"/>
      <c r="R536" s="415"/>
      <c r="S536" s="415"/>
      <c r="T536" s="415"/>
      <c r="U536" s="415"/>
      <c r="V536" s="415"/>
      <c r="W536" s="415"/>
      <c r="X536" s="415"/>
      <c r="Y536" s="415"/>
      <c r="Z536" s="415"/>
    </row>
    <row r="537" spans="1:26" x14ac:dyDescent="0.2">
      <c r="A537" s="414"/>
      <c r="B537" s="414"/>
      <c r="P537" s="141"/>
      <c r="Q537" s="415"/>
      <c r="R537" s="415"/>
      <c r="S537" s="415"/>
      <c r="T537" s="415"/>
      <c r="U537" s="415"/>
      <c r="V537" s="415"/>
      <c r="W537" s="415"/>
      <c r="X537" s="415"/>
      <c r="Y537" s="415"/>
      <c r="Z537" s="415"/>
    </row>
    <row r="538" spans="1:26" x14ac:dyDescent="0.2">
      <c r="A538" s="414"/>
      <c r="B538" s="414"/>
      <c r="P538" s="141"/>
      <c r="Q538" s="415"/>
      <c r="R538" s="415"/>
      <c r="S538" s="415"/>
      <c r="T538" s="415"/>
      <c r="U538" s="415"/>
      <c r="V538" s="415"/>
      <c r="W538" s="415"/>
      <c r="X538" s="415"/>
      <c r="Y538" s="415"/>
      <c r="Z538" s="415"/>
    </row>
    <row r="539" spans="1:26" x14ac:dyDescent="0.2">
      <c r="A539" s="414"/>
      <c r="B539" s="414"/>
      <c r="P539" s="141"/>
      <c r="Q539" s="415"/>
      <c r="R539" s="415"/>
      <c r="S539" s="415"/>
      <c r="T539" s="415"/>
      <c r="U539" s="415"/>
      <c r="V539" s="415"/>
      <c r="W539" s="415"/>
      <c r="X539" s="415"/>
      <c r="Y539" s="415"/>
      <c r="Z539" s="415"/>
    </row>
    <row r="540" spans="1:26" x14ac:dyDescent="0.2">
      <c r="A540" s="414"/>
      <c r="B540" s="414"/>
      <c r="P540" s="141"/>
      <c r="Q540" s="415"/>
      <c r="R540" s="415"/>
      <c r="S540" s="415"/>
      <c r="T540" s="415"/>
      <c r="U540" s="415"/>
      <c r="V540" s="415"/>
      <c r="W540" s="415"/>
      <c r="X540" s="415"/>
      <c r="Y540" s="415"/>
      <c r="Z540" s="415"/>
    </row>
    <row r="541" spans="1:26" x14ac:dyDescent="0.2">
      <c r="A541" s="414"/>
      <c r="B541" s="414"/>
      <c r="P541" s="141"/>
      <c r="Q541" s="415"/>
      <c r="R541" s="415"/>
      <c r="S541" s="415"/>
      <c r="T541" s="415"/>
      <c r="U541" s="415"/>
      <c r="V541" s="415"/>
      <c r="W541" s="415"/>
      <c r="X541" s="415"/>
      <c r="Y541" s="415"/>
      <c r="Z541" s="415"/>
    </row>
    <row r="542" spans="1:26" x14ac:dyDescent="0.2">
      <c r="A542" s="414"/>
      <c r="B542" s="414"/>
      <c r="P542" s="141"/>
      <c r="Q542" s="415"/>
      <c r="R542" s="415"/>
      <c r="S542" s="415"/>
      <c r="T542" s="415"/>
      <c r="U542" s="415"/>
      <c r="V542" s="415"/>
      <c r="W542" s="415"/>
      <c r="X542" s="415"/>
      <c r="Y542" s="415"/>
      <c r="Z542" s="415"/>
    </row>
    <row r="543" spans="1:26" x14ac:dyDescent="0.2">
      <c r="A543" s="414"/>
      <c r="B543" s="414"/>
      <c r="P543" s="141"/>
      <c r="Q543" s="415"/>
      <c r="R543" s="415"/>
      <c r="S543" s="415"/>
      <c r="T543" s="415"/>
      <c r="U543" s="415"/>
      <c r="V543" s="415"/>
      <c r="W543" s="415"/>
      <c r="X543" s="415"/>
      <c r="Y543" s="415"/>
      <c r="Z543" s="415"/>
    </row>
    <row r="544" spans="1:26" x14ac:dyDescent="0.2">
      <c r="A544" s="414"/>
      <c r="B544" s="414"/>
      <c r="P544" s="141"/>
      <c r="Q544" s="415"/>
      <c r="R544" s="415"/>
      <c r="S544" s="415"/>
      <c r="T544" s="415"/>
      <c r="U544" s="415"/>
      <c r="V544" s="415"/>
      <c r="W544" s="415"/>
      <c r="X544" s="415"/>
      <c r="Y544" s="415"/>
      <c r="Z544" s="415"/>
    </row>
    <row r="545" spans="1:26" x14ac:dyDescent="0.2">
      <c r="A545" s="414"/>
      <c r="B545" s="414"/>
      <c r="P545" s="141"/>
      <c r="Q545" s="415"/>
      <c r="R545" s="415"/>
      <c r="S545" s="415"/>
      <c r="T545" s="415"/>
      <c r="U545" s="415"/>
      <c r="V545" s="415"/>
      <c r="W545" s="415"/>
      <c r="X545" s="415"/>
      <c r="Y545" s="415"/>
      <c r="Z545" s="415"/>
    </row>
    <row r="546" spans="1:26" x14ac:dyDescent="0.2">
      <c r="A546" s="414"/>
      <c r="B546" s="414"/>
      <c r="P546" s="141"/>
      <c r="Q546" s="415"/>
      <c r="R546" s="415"/>
      <c r="S546" s="415"/>
      <c r="T546" s="415"/>
      <c r="U546" s="415"/>
      <c r="V546" s="415"/>
      <c r="W546" s="415"/>
      <c r="X546" s="415"/>
      <c r="Y546" s="415"/>
      <c r="Z546" s="415"/>
    </row>
    <row r="547" spans="1:26" x14ac:dyDescent="0.2">
      <c r="A547" s="414"/>
      <c r="B547" s="414"/>
      <c r="P547" s="141"/>
      <c r="Q547" s="415"/>
      <c r="R547" s="415"/>
      <c r="S547" s="415"/>
      <c r="T547" s="415"/>
      <c r="U547" s="415"/>
      <c r="V547" s="415"/>
      <c r="W547" s="415"/>
      <c r="X547" s="415"/>
      <c r="Y547" s="415"/>
      <c r="Z547" s="415"/>
    </row>
    <row r="548" spans="1:26" x14ac:dyDescent="0.2">
      <c r="A548" s="414"/>
      <c r="B548" s="414"/>
      <c r="P548" s="141"/>
      <c r="Q548" s="415"/>
      <c r="R548" s="415"/>
      <c r="S548" s="415"/>
      <c r="T548" s="415"/>
      <c r="U548" s="415"/>
      <c r="V548" s="415"/>
      <c r="W548" s="415"/>
      <c r="X548" s="415"/>
      <c r="Y548" s="415"/>
      <c r="Z548" s="415"/>
    </row>
    <row r="549" spans="1:26" x14ac:dyDescent="0.2">
      <c r="A549" s="414"/>
      <c r="B549" s="414"/>
      <c r="P549" s="141"/>
      <c r="Q549" s="415"/>
      <c r="R549" s="415"/>
      <c r="S549" s="415"/>
      <c r="T549" s="415"/>
      <c r="U549" s="415"/>
      <c r="V549" s="415"/>
      <c r="W549" s="415"/>
      <c r="X549" s="415"/>
      <c r="Y549" s="415"/>
      <c r="Z549" s="415"/>
    </row>
    <row r="550" spans="1:26" x14ac:dyDescent="0.2">
      <c r="A550" s="414"/>
      <c r="B550" s="414"/>
      <c r="P550" s="141"/>
      <c r="Q550" s="415"/>
      <c r="R550" s="415"/>
      <c r="S550" s="415"/>
      <c r="T550" s="415"/>
      <c r="U550" s="415"/>
      <c r="V550" s="415"/>
      <c r="W550" s="415"/>
      <c r="X550" s="415"/>
      <c r="Y550" s="415"/>
      <c r="Z550" s="415"/>
    </row>
    <row r="551" spans="1:26" x14ac:dyDescent="0.2">
      <c r="A551" s="414"/>
      <c r="B551" s="414"/>
      <c r="P551" s="141"/>
      <c r="Q551" s="415"/>
      <c r="R551" s="415"/>
      <c r="S551" s="415"/>
      <c r="T551" s="415"/>
      <c r="U551" s="415"/>
      <c r="V551" s="415"/>
      <c r="W551" s="415"/>
      <c r="X551" s="415"/>
      <c r="Y551" s="415"/>
      <c r="Z551" s="415"/>
    </row>
    <row r="552" spans="1:26" x14ac:dyDescent="0.2">
      <c r="A552" s="414"/>
      <c r="B552" s="414"/>
      <c r="P552" s="141"/>
      <c r="Q552" s="415"/>
      <c r="R552" s="415"/>
      <c r="S552" s="415"/>
      <c r="T552" s="415"/>
      <c r="U552" s="415"/>
      <c r="V552" s="415"/>
      <c r="W552" s="415"/>
      <c r="X552" s="415"/>
      <c r="Y552" s="415"/>
      <c r="Z552" s="415"/>
    </row>
    <row r="553" spans="1:26" x14ac:dyDescent="0.2">
      <c r="A553" s="414"/>
      <c r="B553" s="414"/>
      <c r="P553" s="141"/>
      <c r="Q553" s="415"/>
      <c r="R553" s="415"/>
      <c r="S553" s="415"/>
      <c r="T553" s="415"/>
      <c r="U553" s="415"/>
      <c r="V553" s="415"/>
      <c r="W553" s="415"/>
      <c r="X553" s="415"/>
      <c r="Y553" s="415"/>
      <c r="Z553" s="415"/>
    </row>
    <row r="554" spans="1:26" x14ac:dyDescent="0.2">
      <c r="A554" s="414"/>
      <c r="B554" s="414"/>
      <c r="P554" s="141"/>
      <c r="Q554" s="415"/>
      <c r="R554" s="415"/>
      <c r="S554" s="415"/>
      <c r="T554" s="415"/>
      <c r="U554" s="415"/>
      <c r="V554" s="415"/>
      <c r="W554" s="415"/>
      <c r="X554" s="415"/>
      <c r="Y554" s="415"/>
      <c r="Z554" s="415"/>
    </row>
    <row r="555" spans="1:26" x14ac:dyDescent="0.2">
      <c r="A555" s="414"/>
      <c r="B555" s="414"/>
      <c r="P555" s="141"/>
      <c r="Q555" s="415"/>
      <c r="R555" s="415"/>
      <c r="S555" s="415"/>
      <c r="T555" s="415"/>
      <c r="U555" s="415"/>
      <c r="V555" s="415"/>
      <c r="W555" s="415"/>
      <c r="X555" s="415"/>
      <c r="Y555" s="415"/>
      <c r="Z555" s="415"/>
    </row>
    <row r="556" spans="1:26" x14ac:dyDescent="0.2">
      <c r="A556" s="414"/>
      <c r="B556" s="414"/>
      <c r="P556" s="141"/>
      <c r="Q556" s="415"/>
      <c r="R556" s="415"/>
      <c r="S556" s="415"/>
      <c r="T556" s="415"/>
      <c r="U556" s="415"/>
      <c r="V556" s="415"/>
      <c r="W556" s="415"/>
      <c r="X556" s="415"/>
      <c r="Y556" s="415"/>
      <c r="Z556" s="415"/>
    </row>
    <row r="557" spans="1:26" x14ac:dyDescent="0.2">
      <c r="A557" s="414"/>
      <c r="B557" s="414"/>
      <c r="P557" s="141"/>
      <c r="Q557" s="415"/>
      <c r="R557" s="415"/>
      <c r="S557" s="415"/>
      <c r="T557" s="415"/>
      <c r="U557" s="415"/>
      <c r="V557" s="415"/>
      <c r="W557" s="415"/>
      <c r="X557" s="415"/>
      <c r="Y557" s="415"/>
      <c r="Z557" s="415"/>
    </row>
    <row r="558" spans="1:26" x14ac:dyDescent="0.2">
      <c r="A558" s="414"/>
      <c r="B558" s="414"/>
      <c r="P558" s="141"/>
      <c r="Q558" s="415"/>
      <c r="R558" s="415"/>
      <c r="S558" s="415"/>
      <c r="T558" s="415"/>
      <c r="U558" s="415"/>
      <c r="V558" s="415"/>
      <c r="W558" s="415"/>
      <c r="X558" s="415"/>
      <c r="Y558" s="415"/>
      <c r="Z558" s="415"/>
    </row>
    <row r="559" spans="1:26" x14ac:dyDescent="0.2">
      <c r="A559" s="414"/>
      <c r="B559" s="414"/>
      <c r="P559" s="141"/>
      <c r="Q559" s="415"/>
      <c r="R559" s="415"/>
      <c r="S559" s="415"/>
      <c r="T559" s="415"/>
      <c r="U559" s="415"/>
      <c r="V559" s="415"/>
      <c r="W559" s="415"/>
      <c r="X559" s="415"/>
      <c r="Y559" s="415"/>
      <c r="Z559" s="415"/>
    </row>
    <row r="560" spans="1:26" x14ac:dyDescent="0.2">
      <c r="A560" s="414"/>
      <c r="B560" s="414"/>
      <c r="P560" s="141"/>
      <c r="Q560" s="415"/>
      <c r="R560" s="415"/>
      <c r="S560" s="415"/>
      <c r="T560" s="415"/>
      <c r="U560" s="415"/>
      <c r="V560" s="415"/>
      <c r="W560" s="415"/>
      <c r="X560" s="415"/>
      <c r="Y560" s="415"/>
      <c r="Z560" s="415"/>
    </row>
    <row r="561" spans="1:26" x14ac:dyDescent="0.2">
      <c r="A561" s="414"/>
      <c r="B561" s="414"/>
      <c r="P561" s="141"/>
      <c r="Q561" s="415"/>
      <c r="R561" s="415"/>
      <c r="S561" s="415"/>
      <c r="T561" s="415"/>
      <c r="U561" s="415"/>
      <c r="V561" s="415"/>
      <c r="W561" s="415"/>
      <c r="X561" s="415"/>
      <c r="Y561" s="415"/>
      <c r="Z561" s="415"/>
    </row>
    <row r="562" spans="1:26" x14ac:dyDescent="0.2">
      <c r="A562" s="414"/>
      <c r="B562" s="414"/>
      <c r="P562" s="141"/>
      <c r="Q562" s="415"/>
      <c r="R562" s="415"/>
      <c r="S562" s="415"/>
      <c r="T562" s="415"/>
      <c r="U562" s="415"/>
      <c r="V562" s="415"/>
      <c r="W562" s="415"/>
      <c r="X562" s="415"/>
      <c r="Y562" s="415"/>
      <c r="Z562" s="415"/>
    </row>
    <row r="563" spans="1:26" x14ac:dyDescent="0.2">
      <c r="A563" s="414"/>
      <c r="B563" s="414"/>
      <c r="P563" s="141"/>
      <c r="Q563" s="415"/>
      <c r="R563" s="415"/>
      <c r="S563" s="415"/>
      <c r="T563" s="415"/>
      <c r="U563" s="415"/>
      <c r="V563" s="415"/>
      <c r="W563" s="415"/>
      <c r="X563" s="415"/>
      <c r="Y563" s="415"/>
      <c r="Z563" s="415"/>
    </row>
    <row r="564" spans="1:26" x14ac:dyDescent="0.2">
      <c r="A564" s="414"/>
      <c r="B564" s="414"/>
      <c r="P564" s="141"/>
      <c r="Q564" s="415"/>
      <c r="R564" s="415"/>
      <c r="S564" s="415"/>
      <c r="T564" s="415"/>
      <c r="U564" s="415"/>
      <c r="V564" s="415"/>
      <c r="W564" s="415"/>
      <c r="X564" s="415"/>
      <c r="Y564" s="415"/>
      <c r="Z564" s="415"/>
    </row>
    <row r="565" spans="1:26" x14ac:dyDescent="0.2">
      <c r="A565" s="414"/>
      <c r="B565" s="414"/>
      <c r="P565" s="141"/>
      <c r="Q565" s="415"/>
      <c r="R565" s="415"/>
      <c r="S565" s="415"/>
      <c r="T565" s="415"/>
      <c r="U565" s="415"/>
      <c r="V565" s="415"/>
      <c r="W565" s="415"/>
      <c r="X565" s="415"/>
      <c r="Y565" s="415"/>
      <c r="Z565" s="415"/>
    </row>
    <row r="566" spans="1:26" x14ac:dyDescent="0.2">
      <c r="A566" s="414"/>
      <c r="B566" s="414"/>
      <c r="P566" s="141"/>
      <c r="Q566" s="415"/>
      <c r="R566" s="415"/>
      <c r="S566" s="415"/>
      <c r="T566" s="415"/>
      <c r="U566" s="415"/>
      <c r="V566" s="415"/>
      <c r="W566" s="415"/>
      <c r="X566" s="415"/>
      <c r="Y566" s="415"/>
      <c r="Z566" s="415"/>
    </row>
    <row r="567" spans="1:26" x14ac:dyDescent="0.2">
      <c r="A567" s="414"/>
      <c r="B567" s="414"/>
      <c r="P567" s="141"/>
      <c r="Q567" s="415"/>
      <c r="R567" s="415"/>
      <c r="S567" s="415"/>
      <c r="T567" s="415"/>
      <c r="U567" s="415"/>
      <c r="V567" s="415"/>
      <c r="W567" s="415"/>
      <c r="X567" s="415"/>
      <c r="Y567" s="415"/>
      <c r="Z567" s="415"/>
    </row>
    <row r="568" spans="1:26" x14ac:dyDescent="0.2">
      <c r="A568" s="414"/>
      <c r="B568" s="414"/>
      <c r="P568" s="141"/>
      <c r="Q568" s="415"/>
      <c r="R568" s="415"/>
      <c r="S568" s="415"/>
      <c r="T568" s="415"/>
      <c r="U568" s="415"/>
      <c r="V568" s="415"/>
      <c r="W568" s="415"/>
      <c r="X568" s="415"/>
      <c r="Y568" s="415"/>
      <c r="Z568" s="415"/>
    </row>
    <row r="569" spans="1:26" x14ac:dyDescent="0.2">
      <c r="A569" s="414"/>
      <c r="B569" s="414"/>
      <c r="P569" s="141"/>
      <c r="Q569" s="415"/>
      <c r="R569" s="415"/>
      <c r="S569" s="415"/>
      <c r="T569" s="415"/>
      <c r="U569" s="415"/>
      <c r="V569" s="415"/>
      <c r="W569" s="415"/>
      <c r="X569" s="415"/>
      <c r="Y569" s="415"/>
      <c r="Z569" s="415"/>
    </row>
    <row r="570" spans="1:26" x14ac:dyDescent="0.2">
      <c r="A570" s="414"/>
      <c r="B570" s="414"/>
      <c r="P570" s="141"/>
      <c r="Q570" s="415"/>
      <c r="R570" s="415"/>
      <c r="S570" s="415"/>
      <c r="T570" s="415"/>
      <c r="U570" s="415"/>
      <c r="V570" s="415"/>
      <c r="W570" s="415"/>
      <c r="X570" s="415"/>
      <c r="Y570" s="415"/>
      <c r="Z570" s="415"/>
    </row>
    <row r="571" spans="1:26" x14ac:dyDescent="0.2">
      <c r="A571" s="414"/>
      <c r="B571" s="414"/>
      <c r="P571" s="141"/>
      <c r="Q571" s="415"/>
      <c r="R571" s="415"/>
      <c r="S571" s="415"/>
      <c r="T571" s="415"/>
      <c r="U571" s="415"/>
      <c r="V571" s="415"/>
      <c r="W571" s="415"/>
      <c r="X571" s="415"/>
      <c r="Y571" s="415"/>
      <c r="Z571" s="415"/>
    </row>
    <row r="572" spans="1:26" x14ac:dyDescent="0.2">
      <c r="A572" s="414"/>
      <c r="B572" s="414"/>
      <c r="P572" s="141"/>
      <c r="Q572" s="415"/>
      <c r="R572" s="415"/>
      <c r="S572" s="415"/>
      <c r="T572" s="415"/>
      <c r="U572" s="415"/>
      <c r="V572" s="415"/>
      <c r="W572" s="415"/>
      <c r="X572" s="415"/>
      <c r="Y572" s="415"/>
      <c r="Z572" s="415"/>
    </row>
    <row r="573" spans="1:26" x14ac:dyDescent="0.2">
      <c r="A573" s="414"/>
      <c r="B573" s="414"/>
      <c r="P573" s="141"/>
      <c r="Q573" s="415"/>
      <c r="R573" s="415"/>
      <c r="S573" s="415"/>
      <c r="T573" s="415"/>
      <c r="U573" s="415"/>
      <c r="V573" s="415"/>
      <c r="W573" s="415"/>
      <c r="X573" s="415"/>
      <c r="Y573" s="415"/>
      <c r="Z573" s="415"/>
    </row>
    <row r="574" spans="1:26" x14ac:dyDescent="0.2">
      <c r="A574" s="414"/>
      <c r="B574" s="414"/>
      <c r="P574" s="141"/>
      <c r="Q574" s="415"/>
      <c r="R574" s="415"/>
      <c r="S574" s="415"/>
      <c r="T574" s="415"/>
      <c r="U574" s="415"/>
      <c r="V574" s="415"/>
      <c r="W574" s="415"/>
      <c r="X574" s="415"/>
      <c r="Y574" s="415"/>
      <c r="Z574" s="415"/>
    </row>
    <row r="575" spans="1:26" x14ac:dyDescent="0.2">
      <c r="A575" s="414"/>
      <c r="B575" s="414"/>
      <c r="P575" s="141"/>
      <c r="Q575" s="415"/>
      <c r="R575" s="415"/>
      <c r="S575" s="415"/>
      <c r="T575" s="415"/>
      <c r="U575" s="415"/>
      <c r="V575" s="415"/>
      <c r="W575" s="415"/>
      <c r="X575" s="415"/>
      <c r="Y575" s="415"/>
      <c r="Z575" s="415"/>
    </row>
    <row r="576" spans="1:26" x14ac:dyDescent="0.2">
      <c r="A576" s="414"/>
      <c r="B576" s="414"/>
      <c r="P576" s="141"/>
      <c r="Q576" s="415"/>
      <c r="R576" s="415"/>
      <c r="S576" s="415"/>
      <c r="T576" s="415"/>
      <c r="U576" s="415"/>
      <c r="V576" s="415"/>
      <c r="W576" s="415"/>
      <c r="X576" s="415"/>
      <c r="Y576" s="415"/>
      <c r="Z576" s="415"/>
    </row>
    <row r="577" spans="1:26" x14ac:dyDescent="0.2">
      <c r="A577" s="414"/>
      <c r="B577" s="414"/>
      <c r="P577" s="141"/>
      <c r="Q577" s="415"/>
      <c r="R577" s="415"/>
      <c r="S577" s="415"/>
      <c r="T577" s="415"/>
      <c r="U577" s="415"/>
      <c r="V577" s="415"/>
      <c r="W577" s="415"/>
      <c r="X577" s="415"/>
      <c r="Y577" s="415"/>
      <c r="Z577" s="415"/>
    </row>
    <row r="578" spans="1:26" x14ac:dyDescent="0.2">
      <c r="A578" s="414"/>
      <c r="B578" s="414"/>
      <c r="P578" s="141"/>
      <c r="Q578" s="415"/>
      <c r="R578" s="415"/>
      <c r="S578" s="415"/>
      <c r="T578" s="415"/>
      <c r="U578" s="415"/>
      <c r="V578" s="415"/>
      <c r="W578" s="415"/>
      <c r="X578" s="415"/>
      <c r="Y578" s="415"/>
      <c r="Z578" s="415"/>
    </row>
    <row r="579" spans="1:26" x14ac:dyDescent="0.2">
      <c r="A579" s="414"/>
      <c r="B579" s="414"/>
      <c r="P579" s="141"/>
      <c r="Q579" s="415"/>
      <c r="R579" s="415"/>
      <c r="S579" s="415"/>
      <c r="T579" s="415"/>
      <c r="U579" s="415"/>
      <c r="V579" s="415"/>
      <c r="W579" s="415"/>
      <c r="X579" s="415"/>
      <c r="Y579" s="415"/>
      <c r="Z579" s="415"/>
    </row>
    <row r="580" spans="1:26" x14ac:dyDescent="0.2">
      <c r="A580" s="414"/>
      <c r="B580" s="414"/>
      <c r="P580" s="141"/>
      <c r="Q580" s="415"/>
      <c r="R580" s="415"/>
      <c r="S580" s="415"/>
      <c r="T580" s="415"/>
      <c r="U580" s="415"/>
      <c r="V580" s="415"/>
      <c r="W580" s="415"/>
      <c r="X580" s="415"/>
      <c r="Y580" s="415"/>
      <c r="Z580" s="415"/>
    </row>
    <row r="581" spans="1:26" x14ac:dyDescent="0.2">
      <c r="A581" s="414"/>
      <c r="B581" s="414"/>
      <c r="P581" s="141"/>
      <c r="Q581" s="415"/>
      <c r="R581" s="415"/>
      <c r="S581" s="415"/>
      <c r="T581" s="415"/>
      <c r="U581" s="415"/>
      <c r="V581" s="415"/>
      <c r="W581" s="415"/>
      <c r="X581" s="415"/>
      <c r="Y581" s="415"/>
      <c r="Z581" s="415"/>
    </row>
    <row r="582" spans="1:26" x14ac:dyDescent="0.2">
      <c r="A582" s="414"/>
      <c r="B582" s="414"/>
      <c r="P582" s="141"/>
      <c r="Q582" s="415"/>
      <c r="R582" s="415"/>
      <c r="S582" s="415"/>
      <c r="T582" s="415"/>
      <c r="U582" s="415"/>
      <c r="V582" s="415"/>
      <c r="W582" s="415"/>
      <c r="X582" s="415"/>
      <c r="Y582" s="415"/>
      <c r="Z582" s="415"/>
    </row>
    <row r="583" spans="1:26" x14ac:dyDescent="0.2">
      <c r="A583" s="414"/>
      <c r="B583" s="414"/>
      <c r="P583" s="141"/>
      <c r="Q583" s="415"/>
      <c r="R583" s="415"/>
      <c r="S583" s="415"/>
      <c r="T583" s="415"/>
      <c r="U583" s="415"/>
      <c r="V583" s="415"/>
      <c r="W583" s="415"/>
      <c r="X583" s="415"/>
      <c r="Y583" s="415"/>
      <c r="Z583" s="415"/>
    </row>
    <row r="584" spans="1:26" x14ac:dyDescent="0.2">
      <c r="A584" s="414"/>
      <c r="B584" s="414"/>
      <c r="P584" s="141"/>
      <c r="Q584" s="415"/>
      <c r="R584" s="415"/>
      <c r="S584" s="415"/>
      <c r="T584" s="415"/>
      <c r="U584" s="415"/>
      <c r="V584" s="415"/>
      <c r="W584" s="415"/>
      <c r="X584" s="415"/>
      <c r="Y584" s="415"/>
      <c r="Z584" s="415"/>
    </row>
    <row r="585" spans="1:26" x14ac:dyDescent="0.2">
      <c r="A585" s="414"/>
      <c r="B585" s="414"/>
      <c r="P585" s="141"/>
      <c r="Q585" s="415"/>
      <c r="R585" s="415"/>
      <c r="S585" s="415"/>
      <c r="T585" s="415"/>
      <c r="U585" s="415"/>
      <c r="V585" s="415"/>
      <c r="W585" s="415"/>
      <c r="X585" s="415"/>
      <c r="Y585" s="415"/>
      <c r="Z585" s="415"/>
    </row>
    <row r="586" spans="1:26" x14ac:dyDescent="0.2">
      <c r="A586" s="414"/>
      <c r="B586" s="414"/>
      <c r="P586" s="141"/>
      <c r="Q586" s="415"/>
      <c r="R586" s="415"/>
      <c r="S586" s="415"/>
      <c r="T586" s="415"/>
      <c r="U586" s="415"/>
      <c r="V586" s="415"/>
      <c r="W586" s="415"/>
      <c r="X586" s="415"/>
      <c r="Y586" s="415"/>
      <c r="Z586" s="415"/>
    </row>
    <row r="587" spans="1:26" x14ac:dyDescent="0.2">
      <c r="A587" s="414"/>
      <c r="B587" s="414"/>
      <c r="P587" s="141"/>
      <c r="Q587" s="415"/>
      <c r="R587" s="415"/>
      <c r="S587" s="415"/>
      <c r="T587" s="415"/>
      <c r="U587" s="415"/>
      <c r="V587" s="415"/>
      <c r="W587" s="415"/>
      <c r="X587" s="415"/>
      <c r="Y587" s="415"/>
      <c r="Z587" s="415"/>
    </row>
    <row r="588" spans="1:26" x14ac:dyDescent="0.2">
      <c r="A588" s="414"/>
      <c r="B588" s="414"/>
      <c r="P588" s="141"/>
      <c r="Q588" s="415"/>
      <c r="R588" s="415"/>
      <c r="S588" s="415"/>
      <c r="T588" s="415"/>
      <c r="U588" s="415"/>
      <c r="V588" s="415"/>
      <c r="W588" s="415"/>
      <c r="X588" s="415"/>
      <c r="Y588" s="415"/>
      <c r="Z588" s="415"/>
    </row>
    <row r="589" spans="1:26" x14ac:dyDescent="0.2">
      <c r="A589" s="414"/>
      <c r="B589" s="414"/>
      <c r="P589" s="141"/>
      <c r="Q589" s="415"/>
      <c r="R589" s="415"/>
      <c r="S589" s="415"/>
      <c r="T589" s="415"/>
      <c r="U589" s="415"/>
      <c r="V589" s="415"/>
      <c r="W589" s="415"/>
      <c r="X589" s="415"/>
      <c r="Y589" s="415"/>
      <c r="Z589" s="415"/>
    </row>
    <row r="590" spans="1:26" x14ac:dyDescent="0.2">
      <c r="A590" s="414"/>
      <c r="B590" s="414"/>
      <c r="P590" s="141"/>
      <c r="Q590" s="415"/>
      <c r="R590" s="415"/>
      <c r="S590" s="415"/>
      <c r="T590" s="415"/>
      <c r="U590" s="415"/>
      <c r="V590" s="415"/>
      <c r="W590" s="415"/>
      <c r="X590" s="415"/>
      <c r="Y590" s="415"/>
      <c r="Z590" s="415"/>
    </row>
    <row r="591" spans="1:26" x14ac:dyDescent="0.2">
      <c r="A591" s="414"/>
      <c r="B591" s="414"/>
      <c r="P591" s="141"/>
      <c r="Q591" s="415"/>
      <c r="R591" s="415"/>
      <c r="S591" s="415"/>
      <c r="T591" s="415"/>
      <c r="U591" s="415"/>
      <c r="V591" s="415"/>
      <c r="W591" s="415"/>
      <c r="X591" s="415"/>
      <c r="Y591" s="415"/>
      <c r="Z591" s="415"/>
    </row>
    <row r="592" spans="1:26" x14ac:dyDescent="0.2">
      <c r="A592" s="414"/>
      <c r="B592" s="414"/>
      <c r="P592" s="141"/>
      <c r="Q592" s="415"/>
      <c r="R592" s="415"/>
      <c r="S592" s="415"/>
      <c r="T592" s="415"/>
      <c r="U592" s="415"/>
      <c r="V592" s="415"/>
      <c r="W592" s="415"/>
      <c r="X592" s="415"/>
      <c r="Y592" s="415"/>
      <c r="Z592" s="415"/>
    </row>
    <row r="593" spans="1:26" x14ac:dyDescent="0.2">
      <c r="A593" s="414"/>
      <c r="B593" s="414"/>
      <c r="P593" s="141"/>
      <c r="Q593" s="415"/>
      <c r="R593" s="415"/>
      <c r="S593" s="415"/>
      <c r="T593" s="415"/>
      <c r="U593" s="415"/>
      <c r="V593" s="415"/>
      <c r="W593" s="415"/>
      <c r="X593" s="415"/>
      <c r="Y593" s="415"/>
      <c r="Z593" s="415"/>
    </row>
    <row r="594" spans="1:26" x14ac:dyDescent="0.2">
      <c r="A594" s="414"/>
      <c r="B594" s="414"/>
      <c r="P594" s="141"/>
      <c r="Q594" s="415"/>
      <c r="R594" s="415"/>
      <c r="S594" s="415"/>
      <c r="T594" s="415"/>
      <c r="U594" s="415"/>
      <c r="V594" s="415"/>
      <c r="W594" s="415"/>
      <c r="X594" s="415"/>
      <c r="Y594" s="415"/>
      <c r="Z594" s="415"/>
    </row>
    <row r="595" spans="1:26" x14ac:dyDescent="0.2">
      <c r="A595" s="414"/>
      <c r="B595" s="414"/>
      <c r="P595" s="141"/>
      <c r="Q595" s="415"/>
      <c r="R595" s="415"/>
      <c r="S595" s="415"/>
      <c r="T595" s="415"/>
      <c r="U595" s="415"/>
      <c r="V595" s="415"/>
      <c r="W595" s="415"/>
      <c r="X595" s="415"/>
      <c r="Y595" s="415"/>
      <c r="Z595" s="415"/>
    </row>
    <row r="596" spans="1:26" x14ac:dyDescent="0.2">
      <c r="A596" s="414"/>
      <c r="B596" s="414"/>
      <c r="P596" s="141"/>
      <c r="Q596" s="415"/>
      <c r="R596" s="415"/>
      <c r="S596" s="415"/>
      <c r="T596" s="415"/>
      <c r="U596" s="415"/>
      <c r="V596" s="415"/>
      <c r="W596" s="415"/>
      <c r="X596" s="415"/>
      <c r="Y596" s="415"/>
      <c r="Z596" s="415"/>
    </row>
    <row r="597" spans="1:26" x14ac:dyDescent="0.2">
      <c r="A597" s="414"/>
      <c r="B597" s="414"/>
      <c r="P597" s="141"/>
      <c r="Q597" s="415"/>
      <c r="R597" s="415"/>
      <c r="S597" s="415"/>
      <c r="T597" s="415"/>
      <c r="U597" s="415"/>
      <c r="V597" s="415"/>
      <c r="W597" s="415"/>
      <c r="X597" s="415"/>
      <c r="Y597" s="415"/>
      <c r="Z597" s="415"/>
    </row>
    <row r="598" spans="1:26" x14ac:dyDescent="0.2">
      <c r="A598" s="414"/>
      <c r="B598" s="414"/>
      <c r="P598" s="141"/>
      <c r="Q598" s="415"/>
      <c r="R598" s="415"/>
      <c r="S598" s="415"/>
      <c r="T598" s="415"/>
      <c r="U598" s="415"/>
      <c r="V598" s="415"/>
      <c r="W598" s="415"/>
      <c r="X598" s="415"/>
      <c r="Y598" s="415"/>
      <c r="Z598" s="415"/>
    </row>
    <row r="599" spans="1:26" x14ac:dyDescent="0.2">
      <c r="A599" s="414"/>
      <c r="B599" s="414"/>
      <c r="P599" s="141"/>
      <c r="Q599" s="415"/>
      <c r="R599" s="415"/>
      <c r="S599" s="415"/>
      <c r="T599" s="415"/>
      <c r="U599" s="415"/>
      <c r="V599" s="415"/>
      <c r="W599" s="415"/>
      <c r="X599" s="415"/>
      <c r="Y599" s="415"/>
      <c r="Z599" s="415"/>
    </row>
    <row r="600" spans="1:26" x14ac:dyDescent="0.2">
      <c r="A600" s="414"/>
      <c r="B600" s="414"/>
      <c r="P600" s="141"/>
      <c r="Q600" s="415"/>
      <c r="R600" s="415"/>
      <c r="S600" s="415"/>
      <c r="T600" s="415"/>
      <c r="U600" s="415"/>
      <c r="V600" s="415"/>
      <c r="W600" s="415"/>
      <c r="X600" s="415"/>
      <c r="Y600" s="415"/>
      <c r="Z600" s="415"/>
    </row>
    <row r="601" spans="1:26" x14ac:dyDescent="0.2">
      <c r="A601" s="414"/>
      <c r="B601" s="414"/>
      <c r="P601" s="141"/>
      <c r="Q601" s="415"/>
      <c r="R601" s="415"/>
      <c r="S601" s="415"/>
      <c r="T601" s="415"/>
      <c r="U601" s="415"/>
      <c r="V601" s="415"/>
      <c r="W601" s="415"/>
      <c r="X601" s="415"/>
      <c r="Y601" s="415"/>
      <c r="Z601" s="415"/>
    </row>
    <row r="602" spans="1:26" x14ac:dyDescent="0.2">
      <c r="A602" s="414"/>
      <c r="B602" s="414"/>
      <c r="P602" s="141"/>
      <c r="Q602" s="415"/>
      <c r="R602" s="415"/>
      <c r="S602" s="415"/>
      <c r="T602" s="415"/>
      <c r="U602" s="415"/>
      <c r="V602" s="415"/>
      <c r="W602" s="415"/>
      <c r="X602" s="415"/>
      <c r="Y602" s="415"/>
      <c r="Z602" s="415"/>
    </row>
    <row r="603" spans="1:26" x14ac:dyDescent="0.2">
      <c r="A603" s="414"/>
      <c r="B603" s="414"/>
      <c r="P603" s="141"/>
      <c r="Q603" s="415"/>
      <c r="R603" s="415"/>
      <c r="S603" s="415"/>
      <c r="T603" s="415"/>
      <c r="U603" s="415"/>
      <c r="V603" s="415"/>
      <c r="W603" s="415"/>
      <c r="X603" s="415"/>
      <c r="Y603" s="415"/>
      <c r="Z603" s="415"/>
    </row>
    <row r="604" spans="1:26" x14ac:dyDescent="0.2">
      <c r="A604" s="414"/>
      <c r="B604" s="414"/>
      <c r="P604" s="141"/>
      <c r="Q604" s="415"/>
      <c r="R604" s="415"/>
      <c r="S604" s="415"/>
      <c r="T604" s="415"/>
      <c r="U604" s="415"/>
      <c r="V604" s="415"/>
      <c r="W604" s="415"/>
      <c r="X604" s="415"/>
      <c r="Y604" s="415"/>
      <c r="Z604" s="415"/>
    </row>
    <row r="605" spans="1:26" x14ac:dyDescent="0.2">
      <c r="A605" s="414"/>
      <c r="B605" s="414"/>
      <c r="P605" s="141"/>
      <c r="Q605" s="415"/>
      <c r="R605" s="415"/>
      <c r="S605" s="415"/>
      <c r="T605" s="415"/>
      <c r="U605" s="415"/>
      <c r="V605" s="415"/>
      <c r="W605" s="415"/>
      <c r="X605" s="415"/>
      <c r="Y605" s="415"/>
      <c r="Z605" s="415"/>
    </row>
    <row r="606" spans="1:26" x14ac:dyDescent="0.2">
      <c r="A606" s="414"/>
      <c r="B606" s="414"/>
      <c r="P606" s="141"/>
      <c r="Q606" s="415"/>
      <c r="R606" s="415"/>
      <c r="S606" s="415"/>
      <c r="T606" s="415"/>
      <c r="U606" s="415"/>
      <c r="V606" s="415"/>
      <c r="W606" s="415"/>
      <c r="X606" s="415"/>
      <c r="Y606" s="415"/>
      <c r="Z606" s="415"/>
    </row>
    <row r="607" spans="1:26" x14ac:dyDescent="0.2">
      <c r="A607" s="414"/>
      <c r="B607" s="414"/>
      <c r="P607" s="141"/>
      <c r="Q607" s="415"/>
      <c r="R607" s="415"/>
      <c r="S607" s="415"/>
      <c r="T607" s="415"/>
      <c r="U607" s="415"/>
      <c r="V607" s="415"/>
      <c r="W607" s="415"/>
      <c r="X607" s="415"/>
      <c r="Y607" s="415"/>
      <c r="Z607" s="415"/>
    </row>
    <row r="608" spans="1:26" x14ac:dyDescent="0.2">
      <c r="A608" s="414"/>
      <c r="B608" s="414"/>
      <c r="P608" s="141"/>
      <c r="Q608" s="415"/>
      <c r="R608" s="415"/>
      <c r="S608" s="415"/>
      <c r="T608" s="415"/>
      <c r="U608" s="415"/>
      <c r="V608" s="415"/>
      <c r="W608" s="415"/>
      <c r="X608" s="415"/>
      <c r="Y608" s="415"/>
      <c r="Z608" s="415"/>
    </row>
    <row r="609" spans="1:26" x14ac:dyDescent="0.2">
      <c r="A609" s="414"/>
      <c r="B609" s="414"/>
      <c r="P609" s="141"/>
      <c r="Q609" s="415"/>
      <c r="R609" s="415"/>
      <c r="S609" s="415"/>
      <c r="T609" s="415"/>
      <c r="U609" s="415"/>
      <c r="V609" s="415"/>
      <c r="W609" s="415"/>
      <c r="X609" s="415"/>
      <c r="Y609" s="415"/>
      <c r="Z609" s="415"/>
    </row>
    <row r="610" spans="1:26" x14ac:dyDescent="0.2">
      <c r="A610" s="414"/>
      <c r="B610" s="414"/>
      <c r="P610" s="141"/>
      <c r="Q610" s="415"/>
      <c r="R610" s="415"/>
      <c r="S610" s="415"/>
      <c r="T610" s="415"/>
      <c r="U610" s="415"/>
      <c r="V610" s="415"/>
      <c r="W610" s="415"/>
      <c r="X610" s="415"/>
      <c r="Y610" s="415"/>
      <c r="Z610" s="415"/>
    </row>
    <row r="611" spans="1:26" x14ac:dyDescent="0.2">
      <c r="A611" s="414"/>
      <c r="B611" s="414"/>
      <c r="P611" s="141"/>
      <c r="Q611" s="415"/>
      <c r="R611" s="415"/>
      <c r="S611" s="415"/>
      <c r="T611" s="415"/>
      <c r="U611" s="415"/>
      <c r="V611" s="415"/>
      <c r="W611" s="415"/>
      <c r="X611" s="415"/>
      <c r="Y611" s="415"/>
      <c r="Z611" s="415"/>
    </row>
    <row r="612" spans="1:26" x14ac:dyDescent="0.2">
      <c r="A612" s="414"/>
      <c r="B612" s="414"/>
      <c r="P612" s="141"/>
      <c r="Q612" s="415"/>
      <c r="R612" s="415"/>
      <c r="S612" s="415"/>
      <c r="T612" s="415"/>
      <c r="U612" s="415"/>
      <c r="V612" s="415"/>
      <c r="W612" s="415"/>
      <c r="X612" s="415"/>
      <c r="Y612" s="415"/>
      <c r="Z612" s="415"/>
    </row>
    <row r="613" spans="1:26" x14ac:dyDescent="0.2">
      <c r="A613" s="414"/>
      <c r="B613" s="414"/>
      <c r="P613" s="141"/>
      <c r="Q613" s="415"/>
      <c r="R613" s="415"/>
      <c r="S613" s="415"/>
      <c r="T613" s="415"/>
      <c r="U613" s="415"/>
      <c r="V613" s="415"/>
      <c r="W613" s="415"/>
      <c r="X613" s="415"/>
      <c r="Y613" s="415"/>
      <c r="Z613" s="415"/>
    </row>
    <row r="614" spans="1:26" x14ac:dyDescent="0.2">
      <c r="A614" s="414"/>
      <c r="B614" s="414"/>
      <c r="P614" s="141"/>
      <c r="Q614" s="415"/>
      <c r="R614" s="415"/>
      <c r="S614" s="415"/>
      <c r="T614" s="415"/>
      <c r="U614" s="415"/>
      <c r="V614" s="415"/>
      <c r="W614" s="415"/>
      <c r="X614" s="415"/>
      <c r="Y614" s="415"/>
      <c r="Z614" s="415"/>
    </row>
    <row r="615" spans="1:26" x14ac:dyDescent="0.2">
      <c r="A615" s="414"/>
      <c r="B615" s="414"/>
      <c r="P615" s="141"/>
      <c r="Q615" s="415"/>
      <c r="R615" s="415"/>
      <c r="S615" s="415"/>
      <c r="T615" s="415"/>
      <c r="U615" s="415"/>
      <c r="V615" s="415"/>
      <c r="W615" s="415"/>
      <c r="X615" s="415"/>
      <c r="Y615" s="415"/>
      <c r="Z615" s="415"/>
    </row>
    <row r="616" spans="1:26" x14ac:dyDescent="0.2">
      <c r="A616" s="414"/>
      <c r="B616" s="414"/>
      <c r="P616" s="141"/>
      <c r="Q616" s="415"/>
      <c r="R616" s="415"/>
      <c r="S616" s="415"/>
      <c r="T616" s="415"/>
      <c r="U616" s="415"/>
      <c r="V616" s="415"/>
      <c r="W616" s="415"/>
      <c r="X616" s="415"/>
      <c r="Y616" s="415"/>
      <c r="Z616" s="415"/>
    </row>
    <row r="617" spans="1:26" x14ac:dyDescent="0.2">
      <c r="A617" s="414"/>
      <c r="B617" s="414"/>
      <c r="P617" s="141"/>
      <c r="Q617" s="415"/>
      <c r="R617" s="415"/>
      <c r="S617" s="415"/>
      <c r="T617" s="415"/>
      <c r="U617" s="415"/>
      <c r="V617" s="415"/>
      <c r="W617" s="415"/>
      <c r="X617" s="415"/>
      <c r="Y617" s="415"/>
      <c r="Z617" s="415"/>
    </row>
    <row r="618" spans="1:26" x14ac:dyDescent="0.2">
      <c r="A618" s="414"/>
      <c r="B618" s="414"/>
      <c r="P618" s="141"/>
      <c r="Q618" s="415"/>
      <c r="R618" s="415"/>
      <c r="S618" s="415"/>
      <c r="T618" s="415"/>
      <c r="U618" s="415"/>
      <c r="V618" s="415"/>
      <c r="W618" s="415"/>
      <c r="X618" s="415"/>
      <c r="Y618" s="415"/>
      <c r="Z618" s="415"/>
    </row>
    <row r="619" spans="1:26" x14ac:dyDescent="0.2">
      <c r="A619" s="414"/>
      <c r="B619" s="414"/>
      <c r="P619" s="141"/>
      <c r="Q619" s="415"/>
      <c r="R619" s="415"/>
      <c r="S619" s="415"/>
      <c r="T619" s="415"/>
      <c r="U619" s="415"/>
      <c r="V619" s="415"/>
      <c r="W619" s="415"/>
      <c r="X619" s="415"/>
      <c r="Y619" s="415"/>
      <c r="Z619" s="415"/>
    </row>
    <row r="620" spans="1:26" x14ac:dyDescent="0.2">
      <c r="A620" s="414"/>
      <c r="B620" s="414"/>
      <c r="P620" s="141"/>
      <c r="Q620" s="415"/>
      <c r="R620" s="415"/>
      <c r="S620" s="415"/>
      <c r="T620" s="415"/>
      <c r="U620" s="415"/>
      <c r="V620" s="415"/>
      <c r="W620" s="415"/>
      <c r="X620" s="415"/>
      <c r="Y620" s="415"/>
      <c r="Z620" s="415"/>
    </row>
    <row r="621" spans="1:26" x14ac:dyDescent="0.2">
      <c r="A621" s="414"/>
      <c r="B621" s="414"/>
      <c r="P621" s="141"/>
      <c r="Q621" s="415"/>
      <c r="R621" s="415"/>
      <c r="S621" s="415"/>
      <c r="T621" s="415"/>
      <c r="U621" s="415"/>
      <c r="V621" s="415"/>
      <c r="W621" s="415"/>
      <c r="X621" s="415"/>
      <c r="Y621" s="415"/>
      <c r="Z621" s="415"/>
    </row>
    <row r="622" spans="1:26" x14ac:dyDescent="0.2">
      <c r="A622" s="414"/>
      <c r="B622" s="414"/>
      <c r="P622" s="141"/>
      <c r="Q622" s="415"/>
      <c r="R622" s="415"/>
      <c r="S622" s="415"/>
      <c r="T622" s="415"/>
      <c r="U622" s="415"/>
      <c r="V622" s="415"/>
      <c r="W622" s="415"/>
      <c r="X622" s="415"/>
      <c r="Y622" s="415"/>
      <c r="Z622" s="415"/>
    </row>
    <row r="623" spans="1:26" x14ac:dyDescent="0.2">
      <c r="A623" s="414"/>
      <c r="B623" s="414"/>
      <c r="P623" s="141"/>
      <c r="Q623" s="415"/>
      <c r="R623" s="415"/>
      <c r="S623" s="415"/>
      <c r="T623" s="415"/>
      <c r="U623" s="415"/>
      <c r="V623" s="415"/>
      <c r="W623" s="415"/>
      <c r="X623" s="415"/>
      <c r="Y623" s="415"/>
      <c r="Z623" s="415"/>
    </row>
    <row r="624" spans="1:26" x14ac:dyDescent="0.2">
      <c r="A624" s="414"/>
      <c r="B624" s="414"/>
      <c r="P624" s="141"/>
      <c r="Q624" s="415"/>
      <c r="R624" s="415"/>
      <c r="S624" s="415"/>
      <c r="T624" s="415"/>
      <c r="U624" s="415"/>
      <c r="V624" s="415"/>
      <c r="W624" s="415"/>
      <c r="X624" s="415"/>
      <c r="Y624" s="415"/>
      <c r="Z624" s="415"/>
    </row>
    <row r="625" spans="1:26" x14ac:dyDescent="0.2">
      <c r="A625" s="414"/>
      <c r="B625" s="414"/>
      <c r="P625" s="141"/>
      <c r="Q625" s="415"/>
      <c r="R625" s="415"/>
      <c r="S625" s="415"/>
      <c r="T625" s="415"/>
      <c r="U625" s="415"/>
      <c r="V625" s="415"/>
      <c r="W625" s="415"/>
      <c r="X625" s="415"/>
      <c r="Y625" s="415"/>
      <c r="Z625" s="415"/>
    </row>
    <row r="626" spans="1:26" x14ac:dyDescent="0.2">
      <c r="A626" s="414"/>
      <c r="B626" s="414"/>
      <c r="P626" s="141"/>
      <c r="Q626" s="415"/>
      <c r="R626" s="415"/>
      <c r="S626" s="415"/>
      <c r="T626" s="415"/>
      <c r="U626" s="415"/>
      <c r="V626" s="415"/>
      <c r="W626" s="415"/>
      <c r="X626" s="415"/>
      <c r="Y626" s="415"/>
      <c r="Z626" s="415"/>
    </row>
    <row r="627" spans="1:26" x14ac:dyDescent="0.2">
      <c r="A627" s="414"/>
      <c r="B627" s="414"/>
      <c r="P627" s="141"/>
      <c r="Q627" s="415"/>
      <c r="R627" s="415"/>
      <c r="S627" s="415"/>
      <c r="T627" s="415"/>
      <c r="U627" s="415"/>
      <c r="V627" s="415"/>
      <c r="W627" s="415"/>
      <c r="X627" s="415"/>
      <c r="Y627" s="415"/>
      <c r="Z627" s="415"/>
    </row>
    <row r="628" spans="1:26" x14ac:dyDescent="0.2">
      <c r="A628" s="414"/>
      <c r="B628" s="414"/>
      <c r="P628" s="141"/>
      <c r="Q628" s="415"/>
      <c r="R628" s="415"/>
      <c r="S628" s="415"/>
      <c r="T628" s="415"/>
      <c r="U628" s="415"/>
      <c r="V628" s="415"/>
      <c r="W628" s="415"/>
      <c r="X628" s="415"/>
      <c r="Y628" s="415"/>
      <c r="Z628" s="415"/>
    </row>
    <row r="629" spans="1:26" x14ac:dyDescent="0.2">
      <c r="A629" s="414"/>
      <c r="B629" s="414"/>
      <c r="P629" s="141"/>
      <c r="Q629" s="415"/>
      <c r="R629" s="415"/>
      <c r="S629" s="415"/>
      <c r="T629" s="415"/>
      <c r="U629" s="415"/>
      <c r="V629" s="415"/>
      <c r="W629" s="415"/>
      <c r="X629" s="415"/>
      <c r="Y629" s="415"/>
      <c r="Z629" s="415"/>
    </row>
    <row r="630" spans="1:26" x14ac:dyDescent="0.2">
      <c r="A630" s="414"/>
      <c r="B630" s="414"/>
      <c r="P630" s="141"/>
      <c r="Q630" s="415"/>
      <c r="R630" s="415"/>
      <c r="S630" s="415"/>
      <c r="T630" s="415"/>
      <c r="U630" s="415"/>
      <c r="V630" s="415"/>
      <c r="W630" s="415"/>
      <c r="X630" s="415"/>
      <c r="Y630" s="415"/>
      <c r="Z630" s="415"/>
    </row>
    <row r="631" spans="1:26" x14ac:dyDescent="0.2">
      <c r="A631" s="414"/>
      <c r="B631" s="414"/>
      <c r="P631" s="141"/>
      <c r="Q631" s="415"/>
      <c r="R631" s="415"/>
      <c r="S631" s="415"/>
      <c r="T631" s="415"/>
      <c r="U631" s="415"/>
      <c r="V631" s="415"/>
      <c r="W631" s="415"/>
      <c r="X631" s="415"/>
      <c r="Y631" s="415"/>
      <c r="Z631" s="415"/>
    </row>
    <row r="632" spans="1:26" x14ac:dyDescent="0.2">
      <c r="A632" s="414"/>
      <c r="B632" s="414"/>
      <c r="P632" s="141"/>
      <c r="Q632" s="415"/>
      <c r="R632" s="415"/>
      <c r="S632" s="415"/>
      <c r="T632" s="415"/>
      <c r="U632" s="415"/>
      <c r="V632" s="415"/>
      <c r="W632" s="415"/>
      <c r="X632" s="415"/>
      <c r="Y632" s="415"/>
      <c r="Z632" s="415"/>
    </row>
    <row r="633" spans="1:26" x14ac:dyDescent="0.2">
      <c r="A633" s="414"/>
      <c r="B633" s="414"/>
      <c r="P633" s="141"/>
      <c r="Q633" s="415"/>
      <c r="R633" s="415"/>
      <c r="S633" s="415"/>
      <c r="T633" s="415"/>
      <c r="U633" s="415"/>
      <c r="V633" s="415"/>
      <c r="W633" s="415"/>
      <c r="X633" s="415"/>
      <c r="Y633" s="415"/>
      <c r="Z633" s="415"/>
    </row>
    <row r="634" spans="1:26" x14ac:dyDescent="0.2">
      <c r="A634" s="414"/>
      <c r="B634" s="414"/>
      <c r="P634" s="141"/>
      <c r="Q634" s="415"/>
      <c r="R634" s="415"/>
      <c r="S634" s="415"/>
      <c r="T634" s="415"/>
      <c r="U634" s="415"/>
      <c r="V634" s="415"/>
      <c r="W634" s="415"/>
      <c r="X634" s="415"/>
      <c r="Y634" s="415"/>
      <c r="Z634" s="415"/>
    </row>
    <row r="635" spans="1:26" x14ac:dyDescent="0.2">
      <c r="A635" s="414"/>
      <c r="B635" s="414"/>
      <c r="P635" s="141"/>
      <c r="Q635" s="415"/>
      <c r="R635" s="415"/>
      <c r="S635" s="415"/>
      <c r="T635" s="415"/>
      <c r="U635" s="415"/>
      <c r="V635" s="415"/>
      <c r="W635" s="415"/>
      <c r="X635" s="415"/>
      <c r="Y635" s="415"/>
      <c r="Z635" s="415"/>
    </row>
    <row r="636" spans="1:26" x14ac:dyDescent="0.2">
      <c r="A636" s="414"/>
      <c r="B636" s="414"/>
      <c r="P636" s="141"/>
      <c r="Q636" s="415"/>
      <c r="R636" s="415"/>
      <c r="S636" s="415"/>
      <c r="T636" s="415"/>
      <c r="U636" s="415"/>
      <c r="V636" s="415"/>
      <c r="W636" s="415"/>
      <c r="X636" s="415"/>
      <c r="Y636" s="415"/>
      <c r="Z636" s="415"/>
    </row>
    <row r="637" spans="1:26" x14ac:dyDescent="0.2">
      <c r="A637" s="414"/>
      <c r="B637" s="414"/>
      <c r="P637" s="141"/>
      <c r="Q637" s="415"/>
      <c r="R637" s="415"/>
      <c r="S637" s="415"/>
      <c r="T637" s="415"/>
      <c r="U637" s="415"/>
      <c r="V637" s="415"/>
      <c r="W637" s="415"/>
      <c r="X637" s="415"/>
      <c r="Y637" s="415"/>
      <c r="Z637" s="415"/>
    </row>
    <row r="638" spans="1:26" x14ac:dyDescent="0.2">
      <c r="A638" s="414"/>
      <c r="B638" s="414"/>
      <c r="P638" s="141"/>
      <c r="Q638" s="415"/>
      <c r="R638" s="415"/>
      <c r="S638" s="415"/>
      <c r="T638" s="415"/>
      <c r="U638" s="415"/>
      <c r="V638" s="415"/>
      <c r="W638" s="415"/>
      <c r="X638" s="415"/>
      <c r="Y638" s="415"/>
      <c r="Z638" s="415"/>
    </row>
    <row r="639" spans="1:26" x14ac:dyDescent="0.2">
      <c r="A639" s="414"/>
      <c r="B639" s="414"/>
      <c r="P639" s="141"/>
      <c r="Q639" s="415"/>
      <c r="R639" s="415"/>
      <c r="S639" s="415"/>
      <c r="T639" s="415"/>
      <c r="U639" s="415"/>
      <c r="V639" s="415"/>
      <c r="W639" s="415"/>
      <c r="X639" s="415"/>
      <c r="Y639" s="415"/>
      <c r="Z639" s="415"/>
    </row>
    <row r="640" spans="1:26" x14ac:dyDescent="0.2">
      <c r="A640" s="414"/>
      <c r="B640" s="414"/>
      <c r="P640" s="141"/>
      <c r="Q640" s="415"/>
      <c r="R640" s="415"/>
      <c r="S640" s="415"/>
      <c r="T640" s="415"/>
      <c r="U640" s="415"/>
      <c r="V640" s="415"/>
      <c r="W640" s="415"/>
      <c r="X640" s="415"/>
      <c r="Y640" s="415"/>
      <c r="Z640" s="415"/>
    </row>
    <row r="641" spans="1:26" x14ac:dyDescent="0.2">
      <c r="A641" s="414"/>
      <c r="B641" s="414"/>
      <c r="P641" s="141"/>
      <c r="Q641" s="415"/>
      <c r="R641" s="415"/>
      <c r="S641" s="415"/>
      <c r="T641" s="415"/>
      <c r="U641" s="415"/>
      <c r="V641" s="415"/>
      <c r="W641" s="415"/>
      <c r="X641" s="415"/>
      <c r="Y641" s="415"/>
      <c r="Z641" s="415"/>
    </row>
    <row r="642" spans="1:26" x14ac:dyDescent="0.2">
      <c r="A642" s="414"/>
      <c r="B642" s="414"/>
      <c r="P642" s="141"/>
      <c r="Q642" s="415"/>
      <c r="R642" s="415"/>
      <c r="S642" s="415"/>
      <c r="T642" s="415"/>
      <c r="U642" s="415"/>
      <c r="V642" s="415"/>
      <c r="W642" s="415"/>
      <c r="X642" s="415"/>
      <c r="Y642" s="415"/>
      <c r="Z642" s="415"/>
    </row>
    <row r="643" spans="1:26" x14ac:dyDescent="0.2">
      <c r="A643" s="414"/>
      <c r="B643" s="414"/>
      <c r="P643" s="141"/>
      <c r="Q643" s="415"/>
      <c r="R643" s="415"/>
      <c r="S643" s="415"/>
      <c r="T643" s="415"/>
      <c r="U643" s="415"/>
      <c r="V643" s="415"/>
      <c r="W643" s="415"/>
      <c r="X643" s="415"/>
      <c r="Y643" s="415"/>
      <c r="Z643" s="415"/>
    </row>
    <row r="644" spans="1:26" x14ac:dyDescent="0.2">
      <c r="A644" s="414"/>
      <c r="B644" s="414"/>
      <c r="P644" s="141"/>
      <c r="Q644" s="415"/>
      <c r="R644" s="415"/>
      <c r="S644" s="415"/>
      <c r="T644" s="415"/>
      <c r="U644" s="415"/>
      <c r="V644" s="415"/>
      <c r="W644" s="415"/>
      <c r="X644" s="415"/>
      <c r="Y644" s="415"/>
      <c r="Z644" s="415"/>
    </row>
    <row r="645" spans="1:26" x14ac:dyDescent="0.2">
      <c r="A645" s="414"/>
      <c r="B645" s="414"/>
      <c r="P645" s="141"/>
      <c r="Q645" s="415"/>
      <c r="R645" s="415"/>
      <c r="S645" s="415"/>
      <c r="T645" s="415"/>
      <c r="U645" s="415"/>
      <c r="V645" s="415"/>
      <c r="W645" s="415"/>
      <c r="X645" s="415"/>
      <c r="Y645" s="415"/>
      <c r="Z645" s="415"/>
    </row>
    <row r="646" spans="1:26" x14ac:dyDescent="0.2">
      <c r="A646" s="414"/>
      <c r="B646" s="414"/>
      <c r="P646" s="141"/>
      <c r="Q646" s="415"/>
      <c r="R646" s="415"/>
      <c r="S646" s="415"/>
      <c r="T646" s="415"/>
      <c r="U646" s="415"/>
      <c r="V646" s="415"/>
      <c r="W646" s="415"/>
      <c r="X646" s="415"/>
      <c r="Y646" s="415"/>
      <c r="Z646" s="415"/>
    </row>
    <row r="647" spans="1:26" x14ac:dyDescent="0.2">
      <c r="A647" s="414"/>
      <c r="B647" s="414"/>
      <c r="P647" s="141"/>
      <c r="Q647" s="415"/>
      <c r="R647" s="415"/>
      <c r="S647" s="415"/>
      <c r="T647" s="415"/>
      <c r="U647" s="415"/>
      <c r="V647" s="415"/>
      <c r="W647" s="415"/>
      <c r="X647" s="415"/>
      <c r="Y647" s="415"/>
      <c r="Z647" s="415"/>
    </row>
    <row r="648" spans="1:26" x14ac:dyDescent="0.2">
      <c r="A648" s="414"/>
      <c r="B648" s="414"/>
      <c r="P648" s="141"/>
      <c r="Q648" s="415"/>
      <c r="R648" s="415"/>
      <c r="S648" s="415"/>
      <c r="T648" s="415"/>
      <c r="U648" s="415"/>
      <c r="V648" s="415"/>
      <c r="W648" s="415"/>
      <c r="X648" s="415"/>
      <c r="Y648" s="415"/>
      <c r="Z648" s="415"/>
    </row>
    <row r="649" spans="1:26" x14ac:dyDescent="0.2">
      <c r="A649" s="414"/>
      <c r="B649" s="414"/>
      <c r="P649" s="141"/>
      <c r="Q649" s="415"/>
      <c r="R649" s="415"/>
      <c r="S649" s="415"/>
      <c r="T649" s="415"/>
      <c r="U649" s="415"/>
      <c r="V649" s="415"/>
      <c r="W649" s="415"/>
      <c r="X649" s="415"/>
      <c r="Y649" s="415"/>
      <c r="Z649" s="415"/>
    </row>
    <row r="650" spans="1:26" x14ac:dyDescent="0.2">
      <c r="A650" s="414"/>
      <c r="B650" s="414"/>
      <c r="P650" s="141"/>
      <c r="Q650" s="415"/>
      <c r="R650" s="415"/>
      <c r="S650" s="415"/>
      <c r="T650" s="415"/>
      <c r="U650" s="415"/>
      <c r="V650" s="415"/>
      <c r="W650" s="415"/>
      <c r="X650" s="415"/>
      <c r="Y650" s="415"/>
      <c r="Z650" s="415"/>
    </row>
    <row r="651" spans="1:26" x14ac:dyDescent="0.2">
      <c r="A651" s="414"/>
      <c r="B651" s="414"/>
      <c r="P651" s="141"/>
      <c r="Q651" s="415"/>
      <c r="R651" s="415"/>
      <c r="S651" s="415"/>
      <c r="T651" s="415"/>
      <c r="U651" s="415"/>
      <c r="V651" s="415"/>
      <c r="W651" s="415"/>
      <c r="X651" s="415"/>
      <c r="Y651" s="415"/>
      <c r="Z651" s="415"/>
    </row>
    <row r="652" spans="1:26" x14ac:dyDescent="0.2">
      <c r="A652" s="414"/>
      <c r="B652" s="414"/>
      <c r="P652" s="141"/>
      <c r="Q652" s="415"/>
      <c r="R652" s="415"/>
      <c r="S652" s="415"/>
      <c r="T652" s="415"/>
      <c r="U652" s="415"/>
      <c r="V652" s="415"/>
      <c r="W652" s="415"/>
      <c r="X652" s="415"/>
      <c r="Y652" s="415"/>
      <c r="Z652" s="415"/>
    </row>
    <row r="653" spans="1:26" x14ac:dyDescent="0.2">
      <c r="A653" s="414"/>
      <c r="B653" s="414"/>
      <c r="P653" s="141"/>
      <c r="Q653" s="415"/>
      <c r="R653" s="415"/>
      <c r="S653" s="415"/>
      <c r="T653" s="415"/>
      <c r="U653" s="415"/>
      <c r="V653" s="415"/>
      <c r="W653" s="415"/>
      <c r="X653" s="415"/>
      <c r="Y653" s="415"/>
      <c r="Z653" s="415"/>
    </row>
    <row r="654" spans="1:26" x14ac:dyDescent="0.2">
      <c r="A654" s="414"/>
      <c r="B654" s="414"/>
      <c r="P654" s="141"/>
      <c r="Q654" s="415"/>
      <c r="R654" s="415"/>
      <c r="S654" s="415"/>
      <c r="T654" s="415"/>
      <c r="U654" s="415"/>
      <c r="V654" s="415"/>
      <c r="W654" s="415"/>
      <c r="X654" s="415"/>
      <c r="Y654" s="415"/>
      <c r="Z654" s="415"/>
    </row>
    <row r="655" spans="1:26" x14ac:dyDescent="0.2">
      <c r="A655" s="414"/>
      <c r="B655" s="414"/>
      <c r="P655" s="141"/>
      <c r="Q655" s="415"/>
      <c r="R655" s="415"/>
      <c r="S655" s="415"/>
      <c r="T655" s="415"/>
      <c r="U655" s="415"/>
      <c r="V655" s="415"/>
      <c r="W655" s="415"/>
      <c r="X655" s="415"/>
      <c r="Y655" s="415"/>
      <c r="Z655" s="415"/>
    </row>
    <row r="656" spans="1:26" x14ac:dyDescent="0.2">
      <c r="A656" s="414"/>
      <c r="B656" s="414"/>
      <c r="P656" s="141"/>
      <c r="Q656" s="415"/>
      <c r="R656" s="415"/>
      <c r="S656" s="415"/>
      <c r="T656" s="415"/>
      <c r="U656" s="415"/>
      <c r="V656" s="415"/>
      <c r="W656" s="415"/>
      <c r="X656" s="415"/>
      <c r="Y656" s="415"/>
      <c r="Z656" s="415"/>
    </row>
    <row r="657" spans="1:26" x14ac:dyDescent="0.2">
      <c r="A657" s="414"/>
      <c r="B657" s="414"/>
      <c r="P657" s="141"/>
      <c r="Q657" s="415"/>
      <c r="R657" s="415"/>
      <c r="S657" s="415"/>
      <c r="T657" s="415"/>
      <c r="U657" s="415"/>
      <c r="V657" s="415"/>
      <c r="W657" s="415"/>
      <c r="X657" s="415"/>
      <c r="Y657" s="415"/>
      <c r="Z657" s="415"/>
    </row>
    <row r="658" spans="1:26" x14ac:dyDescent="0.2">
      <c r="A658" s="414"/>
      <c r="B658" s="414"/>
      <c r="P658" s="141"/>
      <c r="Q658" s="415"/>
      <c r="R658" s="415"/>
      <c r="S658" s="415"/>
      <c r="T658" s="415"/>
      <c r="U658" s="415"/>
      <c r="V658" s="415"/>
      <c r="W658" s="415"/>
      <c r="X658" s="415"/>
      <c r="Y658" s="415"/>
      <c r="Z658" s="415"/>
    </row>
    <row r="659" spans="1:26" x14ac:dyDescent="0.2">
      <c r="A659" s="414"/>
      <c r="B659" s="414"/>
      <c r="P659" s="141"/>
      <c r="Q659" s="415"/>
      <c r="R659" s="415"/>
      <c r="S659" s="415"/>
      <c r="T659" s="415"/>
      <c r="U659" s="415"/>
      <c r="V659" s="415"/>
      <c r="W659" s="415"/>
      <c r="X659" s="415"/>
      <c r="Y659" s="415"/>
      <c r="Z659" s="415"/>
    </row>
    <row r="660" spans="1:26" x14ac:dyDescent="0.2">
      <c r="A660" s="414"/>
      <c r="B660" s="414"/>
      <c r="P660" s="141"/>
      <c r="Q660" s="415"/>
      <c r="R660" s="415"/>
      <c r="S660" s="415"/>
      <c r="T660" s="415"/>
      <c r="U660" s="415"/>
      <c r="V660" s="415"/>
      <c r="W660" s="415"/>
      <c r="X660" s="415"/>
      <c r="Y660" s="415"/>
      <c r="Z660" s="415"/>
    </row>
    <row r="661" spans="1:26" x14ac:dyDescent="0.2">
      <c r="A661" s="414"/>
      <c r="B661" s="414"/>
      <c r="P661" s="141"/>
      <c r="Q661" s="415"/>
      <c r="R661" s="415"/>
      <c r="S661" s="415"/>
      <c r="T661" s="415"/>
      <c r="U661" s="415"/>
      <c r="V661" s="415"/>
      <c r="W661" s="415"/>
      <c r="X661" s="415"/>
      <c r="Y661" s="415"/>
      <c r="Z661" s="415"/>
    </row>
    <row r="662" spans="1:26" x14ac:dyDescent="0.2">
      <c r="A662" s="414"/>
      <c r="B662" s="414"/>
      <c r="P662" s="141"/>
      <c r="Q662" s="415"/>
      <c r="R662" s="415"/>
      <c r="S662" s="415"/>
      <c r="T662" s="415"/>
      <c r="U662" s="415"/>
      <c r="V662" s="415"/>
      <c r="W662" s="415"/>
      <c r="X662" s="415"/>
      <c r="Y662" s="415"/>
      <c r="Z662" s="415"/>
    </row>
    <row r="663" spans="1:26" x14ac:dyDescent="0.2">
      <c r="A663" s="414"/>
      <c r="B663" s="414"/>
      <c r="P663" s="141"/>
      <c r="Q663" s="415"/>
      <c r="R663" s="415"/>
      <c r="S663" s="415"/>
      <c r="T663" s="415"/>
      <c r="U663" s="415"/>
      <c r="V663" s="415"/>
      <c r="W663" s="415"/>
      <c r="X663" s="415"/>
      <c r="Y663" s="415"/>
      <c r="Z663" s="415"/>
    </row>
    <row r="664" spans="1:26" x14ac:dyDescent="0.2">
      <c r="A664" s="414"/>
      <c r="B664" s="414"/>
      <c r="P664" s="141"/>
      <c r="Q664" s="415"/>
      <c r="R664" s="415"/>
      <c r="S664" s="415"/>
      <c r="T664" s="415"/>
      <c r="U664" s="415"/>
      <c r="V664" s="415"/>
      <c r="W664" s="415"/>
      <c r="X664" s="415"/>
      <c r="Y664" s="415"/>
      <c r="Z664" s="415"/>
    </row>
    <row r="665" spans="1:26" x14ac:dyDescent="0.2">
      <c r="A665" s="414"/>
      <c r="B665" s="414"/>
      <c r="P665" s="141"/>
      <c r="Q665" s="415"/>
      <c r="R665" s="415"/>
      <c r="S665" s="415"/>
      <c r="T665" s="415"/>
      <c r="U665" s="415"/>
      <c r="V665" s="415"/>
      <c r="W665" s="415"/>
      <c r="X665" s="415"/>
      <c r="Y665" s="415"/>
      <c r="Z665" s="415"/>
    </row>
    <row r="666" spans="1:26" x14ac:dyDescent="0.2">
      <c r="A666" s="414"/>
      <c r="B666" s="414"/>
      <c r="P666" s="141"/>
      <c r="Q666" s="415"/>
      <c r="R666" s="415"/>
      <c r="S666" s="415"/>
      <c r="T666" s="415"/>
      <c r="U666" s="415"/>
      <c r="V666" s="415"/>
      <c r="W666" s="415"/>
      <c r="X666" s="415"/>
      <c r="Y666" s="415"/>
      <c r="Z666" s="415"/>
    </row>
    <row r="667" spans="1:26" x14ac:dyDescent="0.2">
      <c r="A667" s="414"/>
      <c r="B667" s="414"/>
      <c r="P667" s="141"/>
      <c r="Q667" s="415"/>
      <c r="R667" s="415"/>
      <c r="S667" s="415"/>
      <c r="T667" s="415"/>
      <c r="U667" s="415"/>
      <c r="V667" s="415"/>
      <c r="W667" s="415"/>
      <c r="X667" s="415"/>
      <c r="Y667" s="415"/>
      <c r="Z667" s="415"/>
    </row>
    <row r="668" spans="1:26" x14ac:dyDescent="0.2">
      <c r="A668" s="414"/>
      <c r="B668" s="414"/>
      <c r="P668" s="141"/>
      <c r="Q668" s="415"/>
      <c r="R668" s="415"/>
      <c r="S668" s="415"/>
      <c r="T668" s="415"/>
      <c r="U668" s="415"/>
      <c r="V668" s="415"/>
      <c r="W668" s="415"/>
      <c r="X668" s="415"/>
      <c r="Y668" s="415"/>
      <c r="Z668" s="415"/>
    </row>
    <row r="669" spans="1:26" x14ac:dyDescent="0.2">
      <c r="A669" s="414"/>
      <c r="B669" s="414"/>
      <c r="P669" s="141"/>
      <c r="Q669" s="415"/>
      <c r="R669" s="415"/>
      <c r="S669" s="415"/>
      <c r="T669" s="415"/>
      <c r="U669" s="415"/>
      <c r="V669" s="415"/>
      <c r="W669" s="415"/>
      <c r="X669" s="415"/>
      <c r="Y669" s="415"/>
      <c r="Z669" s="415"/>
    </row>
    <row r="670" spans="1:26" x14ac:dyDescent="0.2">
      <c r="A670" s="414"/>
      <c r="B670" s="414"/>
      <c r="P670" s="141"/>
      <c r="Q670" s="415"/>
      <c r="R670" s="415"/>
      <c r="S670" s="415"/>
      <c r="T670" s="415"/>
      <c r="U670" s="415"/>
      <c r="V670" s="415"/>
      <c r="W670" s="415"/>
      <c r="X670" s="415"/>
      <c r="Y670" s="415"/>
      <c r="Z670" s="415"/>
    </row>
    <row r="671" spans="1:26" x14ac:dyDescent="0.2">
      <c r="A671" s="414"/>
      <c r="B671" s="414"/>
      <c r="P671" s="141"/>
      <c r="Q671" s="415"/>
      <c r="R671" s="415"/>
      <c r="S671" s="415"/>
      <c r="T671" s="415"/>
      <c r="U671" s="415"/>
      <c r="V671" s="415"/>
      <c r="W671" s="415"/>
      <c r="X671" s="415"/>
      <c r="Y671" s="415"/>
      <c r="Z671" s="415"/>
    </row>
    <row r="672" spans="1:26" x14ac:dyDescent="0.2">
      <c r="A672" s="414"/>
      <c r="B672" s="414"/>
      <c r="P672" s="141"/>
      <c r="Q672" s="415"/>
      <c r="R672" s="415"/>
      <c r="S672" s="415"/>
      <c r="T672" s="415"/>
      <c r="U672" s="415"/>
      <c r="V672" s="415"/>
      <c r="W672" s="415"/>
      <c r="X672" s="415"/>
      <c r="Y672" s="415"/>
      <c r="Z672" s="415"/>
    </row>
    <row r="673" spans="1:26" x14ac:dyDescent="0.2">
      <c r="A673" s="414"/>
      <c r="B673" s="414"/>
      <c r="P673" s="141"/>
      <c r="Q673" s="415"/>
      <c r="R673" s="415"/>
      <c r="S673" s="415"/>
      <c r="T673" s="415"/>
      <c r="U673" s="415"/>
      <c r="V673" s="415"/>
      <c r="W673" s="415"/>
      <c r="X673" s="415"/>
      <c r="Y673" s="415"/>
      <c r="Z673" s="415"/>
    </row>
    <row r="674" spans="1:26" x14ac:dyDescent="0.2">
      <c r="A674" s="414"/>
      <c r="B674" s="414"/>
      <c r="P674" s="141"/>
      <c r="Q674" s="415"/>
      <c r="R674" s="415"/>
      <c r="S674" s="415"/>
      <c r="T674" s="415"/>
      <c r="U674" s="415"/>
      <c r="V674" s="415"/>
      <c r="W674" s="415"/>
      <c r="X674" s="415"/>
      <c r="Y674" s="415"/>
      <c r="Z674" s="415"/>
    </row>
    <row r="675" spans="1:26" x14ac:dyDescent="0.2">
      <c r="A675" s="414"/>
      <c r="B675" s="414"/>
      <c r="P675" s="141"/>
      <c r="Q675" s="415"/>
      <c r="R675" s="415"/>
      <c r="S675" s="415"/>
      <c r="T675" s="415"/>
      <c r="U675" s="415"/>
      <c r="V675" s="415"/>
      <c r="W675" s="415"/>
      <c r="X675" s="415"/>
      <c r="Y675" s="415"/>
      <c r="Z675" s="415"/>
    </row>
    <row r="676" spans="1:26" x14ac:dyDescent="0.2">
      <c r="A676" s="414"/>
      <c r="B676" s="414"/>
      <c r="P676" s="141"/>
      <c r="Q676" s="415"/>
      <c r="R676" s="415"/>
      <c r="S676" s="415"/>
      <c r="T676" s="415"/>
      <c r="U676" s="415"/>
      <c r="V676" s="415"/>
      <c r="W676" s="415"/>
      <c r="X676" s="415"/>
      <c r="Y676" s="415"/>
      <c r="Z676" s="415"/>
    </row>
    <row r="677" spans="1:26" x14ac:dyDescent="0.2">
      <c r="A677" s="414"/>
      <c r="B677" s="414"/>
      <c r="P677" s="141"/>
      <c r="Q677" s="415"/>
      <c r="R677" s="415"/>
      <c r="S677" s="415"/>
      <c r="T677" s="415"/>
      <c r="U677" s="415"/>
      <c r="V677" s="415"/>
      <c r="W677" s="415"/>
      <c r="X677" s="415"/>
      <c r="Y677" s="415"/>
      <c r="Z677" s="415"/>
    </row>
    <row r="678" spans="1:26" x14ac:dyDescent="0.2">
      <c r="A678" s="414"/>
      <c r="B678" s="414"/>
      <c r="P678" s="141"/>
      <c r="Q678" s="415"/>
      <c r="R678" s="415"/>
      <c r="S678" s="415"/>
      <c r="T678" s="415"/>
      <c r="U678" s="415"/>
      <c r="V678" s="415"/>
      <c r="W678" s="415"/>
      <c r="X678" s="415"/>
      <c r="Y678" s="415"/>
      <c r="Z678" s="415"/>
    </row>
    <row r="679" spans="1:26" x14ac:dyDescent="0.2">
      <c r="A679" s="414"/>
      <c r="B679" s="414"/>
      <c r="P679" s="141"/>
      <c r="Q679" s="415"/>
      <c r="R679" s="415"/>
      <c r="S679" s="415"/>
      <c r="T679" s="415"/>
      <c r="U679" s="415"/>
      <c r="V679" s="415"/>
      <c r="W679" s="415"/>
      <c r="X679" s="415"/>
      <c r="Y679" s="415"/>
      <c r="Z679" s="415"/>
    </row>
    <row r="680" spans="1:26" x14ac:dyDescent="0.2">
      <c r="A680" s="414"/>
      <c r="B680" s="414"/>
      <c r="P680" s="141"/>
      <c r="Q680" s="415"/>
      <c r="R680" s="415"/>
      <c r="S680" s="415"/>
      <c r="T680" s="415"/>
      <c r="U680" s="415"/>
      <c r="V680" s="415"/>
      <c r="W680" s="415"/>
      <c r="X680" s="415"/>
      <c r="Y680" s="415"/>
      <c r="Z680" s="415"/>
    </row>
    <row r="681" spans="1:26" x14ac:dyDescent="0.2">
      <c r="A681" s="414"/>
      <c r="B681" s="414"/>
      <c r="P681" s="141"/>
      <c r="Q681" s="415"/>
      <c r="R681" s="415"/>
      <c r="S681" s="415"/>
      <c r="T681" s="415"/>
      <c r="U681" s="415"/>
      <c r="V681" s="415"/>
      <c r="W681" s="415"/>
      <c r="X681" s="415"/>
      <c r="Y681" s="415"/>
      <c r="Z681" s="415"/>
    </row>
    <row r="682" spans="1:26" x14ac:dyDescent="0.2">
      <c r="A682" s="414"/>
      <c r="B682" s="414"/>
      <c r="P682" s="141"/>
      <c r="Q682" s="415"/>
      <c r="R682" s="415"/>
      <c r="S682" s="415"/>
      <c r="T682" s="415"/>
      <c r="U682" s="415"/>
      <c r="V682" s="415"/>
      <c r="W682" s="415"/>
      <c r="X682" s="415"/>
      <c r="Y682" s="415"/>
      <c r="Z682" s="415"/>
    </row>
    <row r="683" spans="1:26" x14ac:dyDescent="0.2">
      <c r="A683" s="414"/>
      <c r="B683" s="414"/>
      <c r="P683" s="141"/>
      <c r="Q683" s="415"/>
      <c r="R683" s="415"/>
      <c r="S683" s="415"/>
      <c r="T683" s="415"/>
      <c r="U683" s="415"/>
      <c r="V683" s="415"/>
      <c r="W683" s="415"/>
      <c r="X683" s="415"/>
      <c r="Y683" s="415"/>
      <c r="Z683" s="415"/>
    </row>
    <row r="684" spans="1:26" x14ac:dyDescent="0.2">
      <c r="A684" s="414"/>
      <c r="B684" s="414"/>
      <c r="P684" s="141"/>
      <c r="Q684" s="415"/>
      <c r="R684" s="415"/>
      <c r="S684" s="415"/>
      <c r="T684" s="415"/>
      <c r="U684" s="415"/>
      <c r="V684" s="415"/>
      <c r="W684" s="415"/>
      <c r="X684" s="415"/>
      <c r="Y684" s="415"/>
      <c r="Z684" s="415"/>
    </row>
    <row r="685" spans="1:26" x14ac:dyDescent="0.2">
      <c r="A685" s="414"/>
      <c r="B685" s="414"/>
      <c r="P685" s="141"/>
      <c r="Q685" s="415"/>
      <c r="R685" s="415"/>
      <c r="S685" s="415"/>
      <c r="T685" s="415"/>
      <c r="U685" s="415"/>
      <c r="V685" s="415"/>
      <c r="W685" s="415"/>
      <c r="X685" s="415"/>
      <c r="Y685" s="415"/>
      <c r="Z685" s="415"/>
    </row>
    <row r="686" spans="1:26" x14ac:dyDescent="0.2">
      <c r="A686" s="414"/>
      <c r="B686" s="414"/>
      <c r="P686" s="141"/>
      <c r="Q686" s="415"/>
      <c r="R686" s="415"/>
      <c r="S686" s="415"/>
      <c r="T686" s="415"/>
      <c r="U686" s="415"/>
      <c r="V686" s="415"/>
      <c r="W686" s="415"/>
      <c r="X686" s="415"/>
      <c r="Y686" s="415"/>
      <c r="Z686" s="415"/>
    </row>
    <row r="687" spans="1:26" x14ac:dyDescent="0.2">
      <c r="A687" s="414"/>
      <c r="B687" s="414"/>
      <c r="P687" s="141"/>
      <c r="Q687" s="415"/>
      <c r="R687" s="415"/>
      <c r="S687" s="415"/>
      <c r="T687" s="415"/>
      <c r="U687" s="415"/>
      <c r="V687" s="415"/>
      <c r="W687" s="415"/>
      <c r="X687" s="415"/>
      <c r="Y687" s="415"/>
      <c r="Z687" s="415"/>
    </row>
    <row r="688" spans="1:26" x14ac:dyDescent="0.2">
      <c r="A688" s="414"/>
      <c r="B688" s="414"/>
      <c r="P688" s="141"/>
      <c r="Q688" s="415"/>
      <c r="R688" s="415"/>
      <c r="S688" s="415"/>
      <c r="T688" s="415"/>
      <c r="U688" s="415"/>
      <c r="V688" s="415"/>
      <c r="W688" s="415"/>
      <c r="X688" s="415"/>
      <c r="Y688" s="415"/>
      <c r="Z688" s="415"/>
    </row>
    <row r="689" spans="1:26" x14ac:dyDescent="0.2">
      <c r="A689" s="414"/>
      <c r="B689" s="414"/>
      <c r="P689" s="141"/>
      <c r="Q689" s="415"/>
      <c r="R689" s="415"/>
      <c r="S689" s="415"/>
      <c r="T689" s="415"/>
      <c r="U689" s="415"/>
      <c r="V689" s="415"/>
      <c r="W689" s="415"/>
      <c r="X689" s="415"/>
      <c r="Y689" s="415"/>
      <c r="Z689" s="415"/>
    </row>
    <row r="690" spans="1:26" x14ac:dyDescent="0.2">
      <c r="A690" s="414"/>
      <c r="B690" s="414"/>
      <c r="P690" s="141"/>
      <c r="Q690" s="415"/>
      <c r="R690" s="415"/>
      <c r="S690" s="415"/>
      <c r="T690" s="415"/>
      <c r="U690" s="415"/>
      <c r="V690" s="415"/>
      <c r="W690" s="415"/>
      <c r="X690" s="415"/>
      <c r="Y690" s="415"/>
      <c r="Z690" s="415"/>
    </row>
    <row r="691" spans="1:26" x14ac:dyDescent="0.2">
      <c r="A691" s="414"/>
      <c r="B691" s="414"/>
      <c r="P691" s="141"/>
      <c r="Q691" s="415"/>
      <c r="R691" s="415"/>
      <c r="S691" s="415"/>
      <c r="T691" s="415"/>
      <c r="U691" s="415"/>
      <c r="V691" s="415"/>
      <c r="W691" s="415"/>
      <c r="X691" s="415"/>
      <c r="Y691" s="415"/>
      <c r="Z691" s="415"/>
    </row>
    <row r="692" spans="1:26" x14ac:dyDescent="0.2">
      <c r="A692" s="414"/>
      <c r="B692" s="414"/>
      <c r="P692" s="141"/>
      <c r="Q692" s="415"/>
      <c r="R692" s="415"/>
      <c r="S692" s="415"/>
      <c r="T692" s="415"/>
      <c r="U692" s="415"/>
      <c r="V692" s="415"/>
      <c r="W692" s="415"/>
      <c r="X692" s="415"/>
      <c r="Y692" s="415"/>
      <c r="Z692" s="415"/>
    </row>
    <row r="693" spans="1:26" x14ac:dyDescent="0.2">
      <c r="A693" s="414"/>
      <c r="B693" s="414"/>
      <c r="P693" s="141"/>
      <c r="Q693" s="415"/>
      <c r="R693" s="415"/>
      <c r="S693" s="415"/>
      <c r="T693" s="415"/>
      <c r="U693" s="415"/>
      <c r="V693" s="415"/>
      <c r="W693" s="415"/>
      <c r="X693" s="415"/>
      <c r="Y693" s="415"/>
      <c r="Z693" s="415"/>
    </row>
    <row r="694" spans="1:26" x14ac:dyDescent="0.2">
      <c r="A694" s="414"/>
      <c r="B694" s="414"/>
      <c r="P694" s="141"/>
      <c r="Q694" s="415"/>
      <c r="R694" s="415"/>
      <c r="S694" s="415"/>
      <c r="T694" s="415"/>
      <c r="U694" s="415"/>
      <c r="V694" s="415"/>
      <c r="W694" s="415"/>
      <c r="X694" s="415"/>
      <c r="Y694" s="415"/>
      <c r="Z694" s="415"/>
    </row>
    <row r="695" spans="1:26" x14ac:dyDescent="0.2">
      <c r="A695" s="414"/>
      <c r="B695" s="414"/>
      <c r="P695" s="141"/>
      <c r="Q695" s="415"/>
      <c r="R695" s="415"/>
      <c r="S695" s="415"/>
      <c r="T695" s="415"/>
      <c r="U695" s="415"/>
      <c r="V695" s="415"/>
      <c r="W695" s="415"/>
      <c r="X695" s="415"/>
      <c r="Y695" s="415"/>
      <c r="Z695" s="415"/>
    </row>
    <row r="696" spans="1:26" x14ac:dyDescent="0.2">
      <c r="A696" s="414"/>
      <c r="B696" s="414"/>
      <c r="P696" s="141"/>
      <c r="Q696" s="415"/>
      <c r="R696" s="415"/>
      <c r="S696" s="415"/>
      <c r="T696" s="415"/>
      <c r="U696" s="415"/>
      <c r="V696" s="415"/>
      <c r="W696" s="415"/>
      <c r="X696" s="415"/>
      <c r="Y696" s="415"/>
      <c r="Z696" s="415"/>
    </row>
    <row r="697" spans="1:26" x14ac:dyDescent="0.2">
      <c r="A697" s="414"/>
      <c r="B697" s="414"/>
      <c r="P697" s="141"/>
      <c r="Q697" s="415"/>
      <c r="R697" s="415"/>
      <c r="S697" s="415"/>
      <c r="T697" s="415"/>
      <c r="U697" s="415"/>
      <c r="V697" s="415"/>
      <c r="W697" s="415"/>
      <c r="X697" s="415"/>
      <c r="Y697" s="415"/>
      <c r="Z697" s="415"/>
    </row>
    <row r="698" spans="1:26" x14ac:dyDescent="0.2">
      <c r="A698" s="414"/>
      <c r="B698" s="414"/>
      <c r="P698" s="141"/>
      <c r="Q698" s="415"/>
      <c r="R698" s="415"/>
      <c r="S698" s="415"/>
      <c r="T698" s="415"/>
      <c r="U698" s="415"/>
      <c r="V698" s="415"/>
      <c r="W698" s="415"/>
      <c r="X698" s="415"/>
      <c r="Y698" s="415"/>
      <c r="Z698" s="415"/>
    </row>
    <row r="699" spans="1:26" x14ac:dyDescent="0.2">
      <c r="A699" s="414"/>
      <c r="B699" s="414"/>
      <c r="P699" s="141"/>
      <c r="Q699" s="415"/>
      <c r="R699" s="415"/>
      <c r="S699" s="415"/>
      <c r="T699" s="415"/>
      <c r="U699" s="415"/>
      <c r="V699" s="415"/>
      <c r="W699" s="415"/>
      <c r="X699" s="415"/>
      <c r="Y699" s="415"/>
      <c r="Z699" s="415"/>
    </row>
    <row r="700" spans="1:26" x14ac:dyDescent="0.2">
      <c r="A700" s="414"/>
      <c r="B700" s="414"/>
      <c r="P700" s="141"/>
      <c r="Q700" s="415"/>
      <c r="R700" s="415"/>
      <c r="S700" s="415"/>
      <c r="T700" s="415"/>
      <c r="U700" s="415"/>
      <c r="V700" s="415"/>
      <c r="W700" s="415"/>
      <c r="X700" s="415"/>
      <c r="Y700" s="415"/>
      <c r="Z700" s="415"/>
    </row>
    <row r="701" spans="1:26" x14ac:dyDescent="0.2">
      <c r="A701" s="414"/>
      <c r="B701" s="414"/>
      <c r="P701" s="141"/>
      <c r="Q701" s="415"/>
      <c r="R701" s="415"/>
      <c r="S701" s="415"/>
      <c r="T701" s="415"/>
      <c r="U701" s="415"/>
      <c r="V701" s="415"/>
      <c r="W701" s="415"/>
      <c r="X701" s="415"/>
      <c r="Y701" s="415"/>
      <c r="Z701" s="415"/>
    </row>
    <row r="702" spans="1:26" x14ac:dyDescent="0.2">
      <c r="A702" s="414"/>
      <c r="B702" s="414"/>
      <c r="P702" s="141"/>
      <c r="Q702" s="415"/>
      <c r="R702" s="415"/>
      <c r="S702" s="415"/>
      <c r="T702" s="415"/>
      <c r="U702" s="415"/>
      <c r="V702" s="415"/>
      <c r="W702" s="415"/>
      <c r="X702" s="415"/>
      <c r="Y702" s="415"/>
      <c r="Z702" s="415"/>
    </row>
    <row r="703" spans="1:26" x14ac:dyDescent="0.2">
      <c r="A703" s="414"/>
      <c r="B703" s="414"/>
      <c r="P703" s="141"/>
      <c r="Q703" s="415"/>
      <c r="R703" s="415"/>
      <c r="S703" s="415"/>
      <c r="T703" s="415"/>
      <c r="U703" s="415"/>
      <c r="V703" s="415"/>
      <c r="W703" s="415"/>
      <c r="X703" s="415"/>
      <c r="Y703" s="415"/>
      <c r="Z703" s="415"/>
    </row>
    <row r="704" spans="1:26" x14ac:dyDescent="0.2">
      <c r="A704" s="414"/>
      <c r="B704" s="414"/>
      <c r="P704" s="141"/>
      <c r="Q704" s="415"/>
      <c r="R704" s="415"/>
      <c r="S704" s="415"/>
      <c r="T704" s="415"/>
      <c r="U704" s="415"/>
      <c r="V704" s="415"/>
      <c r="W704" s="415"/>
      <c r="X704" s="415"/>
      <c r="Y704" s="415"/>
      <c r="Z704" s="415"/>
    </row>
    <row r="705" spans="1:26" x14ac:dyDescent="0.2">
      <c r="A705" s="414"/>
      <c r="B705" s="414"/>
      <c r="P705" s="141"/>
      <c r="Q705" s="415"/>
      <c r="R705" s="415"/>
      <c r="S705" s="415"/>
      <c r="T705" s="415"/>
      <c r="U705" s="415"/>
      <c r="V705" s="415"/>
      <c r="W705" s="415"/>
      <c r="X705" s="415"/>
      <c r="Y705" s="415"/>
      <c r="Z705" s="415"/>
    </row>
    <row r="706" spans="1:26" x14ac:dyDescent="0.2">
      <c r="A706" s="414"/>
      <c r="B706" s="414"/>
      <c r="P706" s="141"/>
      <c r="Q706" s="415"/>
      <c r="R706" s="415"/>
      <c r="S706" s="415"/>
      <c r="T706" s="415"/>
      <c r="U706" s="415"/>
      <c r="V706" s="415"/>
      <c r="W706" s="415"/>
      <c r="X706" s="415"/>
      <c r="Y706" s="415"/>
      <c r="Z706" s="415"/>
    </row>
    <row r="707" spans="1:26" x14ac:dyDescent="0.2">
      <c r="A707" s="414"/>
      <c r="B707" s="414"/>
      <c r="P707" s="141"/>
      <c r="Q707" s="415"/>
      <c r="R707" s="415"/>
      <c r="S707" s="415"/>
      <c r="T707" s="415"/>
      <c r="U707" s="415"/>
      <c r="V707" s="415"/>
      <c r="W707" s="415"/>
      <c r="X707" s="415"/>
      <c r="Y707" s="415"/>
      <c r="Z707" s="415"/>
    </row>
    <row r="708" spans="1:26" x14ac:dyDescent="0.2">
      <c r="A708" s="414"/>
      <c r="B708" s="414"/>
      <c r="P708" s="141"/>
      <c r="Q708" s="415"/>
      <c r="R708" s="415"/>
      <c r="S708" s="415"/>
      <c r="T708" s="415"/>
      <c r="U708" s="415"/>
      <c r="V708" s="415"/>
      <c r="W708" s="415"/>
      <c r="X708" s="415"/>
      <c r="Y708" s="415"/>
      <c r="Z708" s="415"/>
    </row>
    <row r="709" spans="1:26" x14ac:dyDescent="0.2">
      <c r="A709" s="414"/>
      <c r="B709" s="414"/>
      <c r="P709" s="141"/>
      <c r="Q709" s="415"/>
      <c r="R709" s="415"/>
      <c r="S709" s="415"/>
      <c r="T709" s="415"/>
      <c r="U709" s="415"/>
      <c r="V709" s="415"/>
      <c r="W709" s="415"/>
      <c r="X709" s="415"/>
      <c r="Y709" s="415"/>
      <c r="Z709" s="415"/>
    </row>
    <row r="710" spans="1:26" x14ac:dyDescent="0.2">
      <c r="A710" s="414"/>
      <c r="B710" s="414"/>
      <c r="P710" s="141"/>
      <c r="Q710" s="415"/>
      <c r="R710" s="415"/>
      <c r="S710" s="415"/>
      <c r="T710" s="415"/>
      <c r="U710" s="415"/>
      <c r="V710" s="415"/>
      <c r="W710" s="415"/>
      <c r="X710" s="415"/>
      <c r="Y710" s="415"/>
      <c r="Z710" s="415"/>
    </row>
    <row r="711" spans="1:26" x14ac:dyDescent="0.2">
      <c r="A711" s="414"/>
      <c r="B711" s="414"/>
      <c r="P711" s="141"/>
      <c r="Q711" s="415"/>
      <c r="R711" s="415"/>
      <c r="S711" s="415"/>
      <c r="T711" s="415"/>
      <c r="U711" s="415"/>
      <c r="V711" s="415"/>
      <c r="W711" s="415"/>
      <c r="X711" s="415"/>
      <c r="Y711" s="415"/>
      <c r="Z711" s="415"/>
    </row>
    <row r="712" spans="1:26" x14ac:dyDescent="0.2">
      <c r="A712" s="414"/>
      <c r="B712" s="414"/>
      <c r="P712" s="141"/>
      <c r="Q712" s="415"/>
      <c r="R712" s="415"/>
      <c r="S712" s="415"/>
      <c r="T712" s="415"/>
      <c r="U712" s="415"/>
      <c r="V712" s="415"/>
      <c r="W712" s="415"/>
      <c r="X712" s="415"/>
      <c r="Y712" s="415"/>
      <c r="Z712" s="415"/>
    </row>
    <row r="713" spans="1:26" x14ac:dyDescent="0.2">
      <c r="A713" s="414"/>
      <c r="B713" s="414"/>
      <c r="P713" s="141"/>
      <c r="Q713" s="415"/>
      <c r="R713" s="415"/>
      <c r="S713" s="415"/>
      <c r="T713" s="415"/>
      <c r="U713" s="415"/>
      <c r="V713" s="415"/>
      <c r="W713" s="415"/>
      <c r="X713" s="415"/>
      <c r="Y713" s="415"/>
      <c r="Z713" s="415"/>
    </row>
    <row r="714" spans="1:26" x14ac:dyDescent="0.2">
      <c r="A714" s="414"/>
      <c r="B714" s="414"/>
      <c r="P714" s="141"/>
      <c r="Q714" s="415"/>
      <c r="R714" s="415"/>
      <c r="S714" s="415"/>
      <c r="T714" s="415"/>
      <c r="U714" s="415"/>
      <c r="V714" s="415"/>
      <c r="W714" s="415"/>
      <c r="X714" s="415"/>
      <c r="Y714" s="415"/>
      <c r="Z714" s="415"/>
    </row>
    <row r="715" spans="1:26" x14ac:dyDescent="0.2">
      <c r="A715" s="414"/>
      <c r="B715" s="414"/>
      <c r="P715" s="141"/>
      <c r="Q715" s="415"/>
      <c r="R715" s="415"/>
      <c r="S715" s="415"/>
      <c r="T715" s="415"/>
      <c r="U715" s="415"/>
      <c r="V715" s="415"/>
      <c r="W715" s="415"/>
      <c r="X715" s="415"/>
      <c r="Y715" s="415"/>
      <c r="Z715" s="415"/>
    </row>
    <row r="716" spans="1:26" x14ac:dyDescent="0.2">
      <c r="A716" s="414"/>
      <c r="B716" s="414"/>
      <c r="P716" s="141"/>
      <c r="Q716" s="415"/>
      <c r="R716" s="415"/>
      <c r="S716" s="415"/>
      <c r="T716" s="415"/>
      <c r="U716" s="415"/>
      <c r="V716" s="415"/>
      <c r="W716" s="415"/>
      <c r="X716" s="415"/>
      <c r="Y716" s="415"/>
      <c r="Z716" s="415"/>
    </row>
    <row r="717" spans="1:26" x14ac:dyDescent="0.2">
      <c r="A717" s="414"/>
      <c r="B717" s="414"/>
      <c r="P717" s="141"/>
      <c r="Q717" s="415"/>
      <c r="R717" s="415"/>
      <c r="S717" s="415"/>
      <c r="T717" s="415"/>
      <c r="U717" s="415"/>
      <c r="V717" s="415"/>
      <c r="W717" s="415"/>
      <c r="X717" s="415"/>
      <c r="Y717" s="415"/>
      <c r="Z717" s="415"/>
    </row>
    <row r="718" spans="1:26" x14ac:dyDescent="0.2">
      <c r="A718" s="414"/>
      <c r="B718" s="414"/>
      <c r="P718" s="141"/>
      <c r="Q718" s="415"/>
      <c r="R718" s="415"/>
      <c r="S718" s="415"/>
      <c r="T718" s="415"/>
      <c r="U718" s="415"/>
      <c r="V718" s="415"/>
      <c r="W718" s="415"/>
      <c r="X718" s="415"/>
      <c r="Y718" s="415"/>
      <c r="Z718" s="415"/>
    </row>
    <row r="719" spans="1:26" x14ac:dyDescent="0.2">
      <c r="A719" s="414"/>
      <c r="B719" s="414"/>
      <c r="P719" s="141"/>
      <c r="Q719" s="415"/>
      <c r="R719" s="415"/>
      <c r="S719" s="415"/>
      <c r="T719" s="415"/>
      <c r="U719" s="415"/>
      <c r="V719" s="415"/>
      <c r="W719" s="415"/>
      <c r="X719" s="415"/>
      <c r="Y719" s="415"/>
      <c r="Z719" s="415"/>
    </row>
    <row r="720" spans="1:26" x14ac:dyDescent="0.2">
      <c r="A720" s="414"/>
      <c r="B720" s="414"/>
      <c r="P720" s="141"/>
      <c r="Q720" s="415"/>
      <c r="R720" s="415"/>
      <c r="S720" s="415"/>
      <c r="T720" s="415"/>
      <c r="U720" s="415"/>
      <c r="V720" s="415"/>
      <c r="W720" s="415"/>
      <c r="X720" s="415"/>
      <c r="Y720" s="415"/>
      <c r="Z720" s="415"/>
    </row>
    <row r="721" spans="1:26" x14ac:dyDescent="0.2">
      <c r="A721" s="414"/>
      <c r="B721" s="414"/>
      <c r="P721" s="141"/>
      <c r="Q721" s="415"/>
      <c r="R721" s="415"/>
      <c r="S721" s="415"/>
      <c r="T721" s="415"/>
      <c r="U721" s="415"/>
      <c r="V721" s="415"/>
      <c r="W721" s="415"/>
      <c r="X721" s="415"/>
      <c r="Y721" s="415"/>
      <c r="Z721" s="415"/>
    </row>
    <row r="722" spans="1:26" x14ac:dyDescent="0.2">
      <c r="A722" s="414"/>
      <c r="B722" s="414"/>
      <c r="P722" s="141"/>
      <c r="Q722" s="415"/>
      <c r="R722" s="415"/>
      <c r="S722" s="415"/>
      <c r="T722" s="415"/>
      <c r="U722" s="415"/>
      <c r="V722" s="415"/>
      <c r="W722" s="415"/>
      <c r="X722" s="415"/>
      <c r="Y722" s="415"/>
      <c r="Z722" s="415"/>
    </row>
    <row r="723" spans="1:26" x14ac:dyDescent="0.2">
      <c r="A723" s="414"/>
      <c r="B723" s="414"/>
      <c r="P723" s="141"/>
      <c r="Q723" s="415"/>
      <c r="R723" s="415"/>
      <c r="S723" s="415"/>
      <c r="T723" s="415"/>
      <c r="U723" s="415"/>
      <c r="V723" s="415"/>
      <c r="W723" s="415"/>
      <c r="X723" s="415"/>
      <c r="Y723" s="415"/>
      <c r="Z723" s="415"/>
    </row>
    <row r="724" spans="1:26" x14ac:dyDescent="0.2">
      <c r="A724" s="414"/>
      <c r="B724" s="414"/>
      <c r="P724" s="141"/>
      <c r="Q724" s="415"/>
      <c r="R724" s="415"/>
      <c r="S724" s="415"/>
      <c r="T724" s="415"/>
      <c r="U724" s="415"/>
      <c r="V724" s="415"/>
      <c r="W724" s="415"/>
      <c r="X724" s="415"/>
      <c r="Y724" s="415"/>
      <c r="Z724" s="415"/>
    </row>
    <row r="725" spans="1:26" x14ac:dyDescent="0.2">
      <c r="A725" s="414"/>
      <c r="B725" s="414"/>
      <c r="P725" s="141"/>
      <c r="Q725" s="415"/>
      <c r="R725" s="415"/>
      <c r="S725" s="415"/>
      <c r="T725" s="415"/>
      <c r="U725" s="415"/>
      <c r="V725" s="415"/>
      <c r="W725" s="415"/>
      <c r="X725" s="415"/>
      <c r="Y725" s="415"/>
      <c r="Z725" s="415"/>
    </row>
    <row r="726" spans="1:26" x14ac:dyDescent="0.2">
      <c r="A726" s="414"/>
      <c r="B726" s="414"/>
      <c r="P726" s="141"/>
      <c r="Q726" s="415"/>
      <c r="R726" s="415"/>
      <c r="S726" s="415"/>
      <c r="T726" s="415"/>
      <c r="U726" s="415"/>
      <c r="V726" s="415"/>
      <c r="W726" s="415"/>
      <c r="X726" s="415"/>
      <c r="Y726" s="415"/>
      <c r="Z726" s="415"/>
    </row>
    <row r="727" spans="1:26" x14ac:dyDescent="0.2">
      <c r="A727" s="414"/>
      <c r="B727" s="414"/>
      <c r="P727" s="141"/>
      <c r="Q727" s="415"/>
      <c r="R727" s="415"/>
      <c r="S727" s="415"/>
      <c r="T727" s="415"/>
      <c r="U727" s="415"/>
      <c r="V727" s="415"/>
      <c r="W727" s="415"/>
      <c r="X727" s="415"/>
      <c r="Y727" s="415"/>
      <c r="Z727" s="415"/>
    </row>
    <row r="728" spans="1:26" x14ac:dyDescent="0.2">
      <c r="A728" s="414"/>
      <c r="B728" s="414"/>
      <c r="P728" s="141"/>
      <c r="Q728" s="415"/>
      <c r="R728" s="415"/>
      <c r="S728" s="415"/>
      <c r="T728" s="415"/>
      <c r="U728" s="415"/>
      <c r="V728" s="415"/>
      <c r="W728" s="415"/>
      <c r="X728" s="415"/>
      <c r="Y728" s="415"/>
      <c r="Z728" s="415"/>
    </row>
    <row r="729" spans="1:26" x14ac:dyDescent="0.2">
      <c r="A729" s="414"/>
      <c r="B729" s="414"/>
      <c r="P729" s="141"/>
      <c r="Q729" s="415"/>
      <c r="R729" s="415"/>
      <c r="S729" s="415"/>
      <c r="T729" s="415"/>
      <c r="U729" s="415"/>
      <c r="V729" s="415"/>
      <c r="W729" s="415"/>
      <c r="X729" s="415"/>
      <c r="Y729" s="415"/>
      <c r="Z729" s="415"/>
    </row>
    <row r="730" spans="1:26" x14ac:dyDescent="0.2">
      <c r="A730" s="414"/>
      <c r="B730" s="414"/>
      <c r="P730" s="141"/>
      <c r="Q730" s="415"/>
      <c r="R730" s="415"/>
      <c r="S730" s="415"/>
      <c r="T730" s="415"/>
      <c r="U730" s="415"/>
      <c r="V730" s="415"/>
      <c r="W730" s="415"/>
      <c r="X730" s="415"/>
      <c r="Y730" s="415"/>
      <c r="Z730" s="415"/>
    </row>
    <row r="731" spans="1:26" x14ac:dyDescent="0.2">
      <c r="A731" s="414"/>
      <c r="B731" s="414"/>
      <c r="P731" s="141"/>
      <c r="Q731" s="415"/>
      <c r="R731" s="415"/>
      <c r="S731" s="415"/>
      <c r="T731" s="415"/>
      <c r="U731" s="415"/>
      <c r="V731" s="415"/>
      <c r="W731" s="415"/>
      <c r="X731" s="415"/>
      <c r="Y731" s="415"/>
      <c r="Z731" s="415"/>
    </row>
    <row r="732" spans="1:26" x14ac:dyDescent="0.2">
      <c r="A732" s="414"/>
      <c r="B732" s="414"/>
      <c r="P732" s="141"/>
      <c r="Q732" s="415"/>
      <c r="R732" s="415"/>
      <c r="S732" s="415"/>
      <c r="T732" s="415"/>
      <c r="U732" s="415"/>
      <c r="V732" s="415"/>
      <c r="W732" s="415"/>
      <c r="X732" s="415"/>
      <c r="Y732" s="415"/>
      <c r="Z732" s="415"/>
    </row>
    <row r="733" spans="1:26" x14ac:dyDescent="0.2">
      <c r="A733" s="414"/>
      <c r="B733" s="414"/>
      <c r="P733" s="141"/>
      <c r="Q733" s="415"/>
      <c r="R733" s="415"/>
      <c r="S733" s="415"/>
      <c r="T733" s="415"/>
      <c r="U733" s="415"/>
      <c r="V733" s="415"/>
      <c r="W733" s="415"/>
      <c r="X733" s="415"/>
      <c r="Y733" s="415"/>
      <c r="Z733" s="415"/>
    </row>
    <row r="734" spans="1:26" x14ac:dyDescent="0.2">
      <c r="A734" s="414"/>
      <c r="B734" s="414"/>
      <c r="P734" s="141"/>
      <c r="Q734" s="415"/>
      <c r="R734" s="415"/>
      <c r="S734" s="415"/>
      <c r="T734" s="415"/>
      <c r="U734" s="415"/>
      <c r="V734" s="415"/>
      <c r="W734" s="415"/>
      <c r="X734" s="415"/>
      <c r="Y734" s="415"/>
      <c r="Z734" s="415"/>
    </row>
    <row r="735" spans="1:26" x14ac:dyDescent="0.2">
      <c r="A735" s="414"/>
      <c r="B735" s="414"/>
      <c r="P735" s="141"/>
      <c r="Q735" s="415"/>
      <c r="R735" s="415"/>
      <c r="S735" s="415"/>
      <c r="T735" s="415"/>
      <c r="U735" s="415"/>
      <c r="V735" s="415"/>
      <c r="W735" s="415"/>
      <c r="X735" s="415"/>
      <c r="Y735" s="415"/>
      <c r="Z735" s="415"/>
    </row>
    <row r="736" spans="1:26" x14ac:dyDescent="0.2">
      <c r="A736" s="414"/>
      <c r="B736" s="414"/>
      <c r="P736" s="141"/>
      <c r="Q736" s="415"/>
      <c r="R736" s="415"/>
      <c r="S736" s="415"/>
      <c r="T736" s="415"/>
      <c r="U736" s="415"/>
      <c r="V736" s="415"/>
      <c r="W736" s="415"/>
      <c r="X736" s="415"/>
      <c r="Y736" s="415"/>
      <c r="Z736" s="415"/>
    </row>
    <row r="737" spans="1:26" x14ac:dyDescent="0.2">
      <c r="A737" s="414"/>
      <c r="B737" s="414"/>
      <c r="P737" s="141"/>
      <c r="Q737" s="415"/>
      <c r="R737" s="415"/>
      <c r="S737" s="415"/>
      <c r="T737" s="415"/>
      <c r="U737" s="415"/>
      <c r="V737" s="415"/>
      <c r="W737" s="415"/>
      <c r="X737" s="415"/>
      <c r="Y737" s="415"/>
      <c r="Z737" s="415"/>
    </row>
    <row r="738" spans="1:26" x14ac:dyDescent="0.2">
      <c r="A738" s="414"/>
      <c r="B738" s="414"/>
      <c r="P738" s="141"/>
      <c r="Q738" s="415"/>
      <c r="R738" s="415"/>
      <c r="S738" s="415"/>
      <c r="T738" s="415"/>
      <c r="U738" s="415"/>
      <c r="V738" s="415"/>
      <c r="W738" s="415"/>
      <c r="X738" s="415"/>
      <c r="Y738" s="415"/>
      <c r="Z738" s="415"/>
    </row>
    <row r="739" spans="1:26" x14ac:dyDescent="0.2">
      <c r="A739" s="414"/>
      <c r="B739" s="414"/>
      <c r="P739" s="141"/>
      <c r="Q739" s="415"/>
      <c r="R739" s="415"/>
      <c r="S739" s="415"/>
      <c r="T739" s="415"/>
      <c r="U739" s="415"/>
      <c r="V739" s="415"/>
      <c r="W739" s="415"/>
      <c r="X739" s="415"/>
      <c r="Y739" s="415"/>
      <c r="Z739" s="415"/>
    </row>
    <row r="740" spans="1:26" x14ac:dyDescent="0.2">
      <c r="A740" s="414"/>
      <c r="B740" s="414"/>
      <c r="P740" s="141"/>
      <c r="Q740" s="415"/>
      <c r="R740" s="415"/>
      <c r="S740" s="415"/>
      <c r="T740" s="415"/>
      <c r="U740" s="415"/>
      <c r="V740" s="415"/>
      <c r="W740" s="415"/>
      <c r="X740" s="415"/>
      <c r="Y740" s="415"/>
      <c r="Z740" s="415"/>
    </row>
    <row r="741" spans="1:26" x14ac:dyDescent="0.2">
      <c r="A741" s="414"/>
      <c r="B741" s="414"/>
      <c r="P741" s="141"/>
      <c r="Q741" s="415"/>
      <c r="R741" s="415"/>
      <c r="S741" s="415"/>
      <c r="T741" s="415"/>
      <c r="U741" s="415"/>
      <c r="V741" s="415"/>
      <c r="W741" s="415"/>
      <c r="X741" s="415"/>
      <c r="Y741" s="415"/>
      <c r="Z741" s="415"/>
    </row>
    <row r="742" spans="1:26" x14ac:dyDescent="0.2">
      <c r="A742" s="414"/>
      <c r="B742" s="414"/>
      <c r="P742" s="141"/>
      <c r="Q742" s="415"/>
      <c r="R742" s="415"/>
      <c r="S742" s="415"/>
      <c r="T742" s="415"/>
      <c r="U742" s="415"/>
      <c r="V742" s="415"/>
      <c r="W742" s="415"/>
      <c r="X742" s="415"/>
      <c r="Y742" s="415"/>
      <c r="Z742" s="415"/>
    </row>
    <row r="743" spans="1:26" x14ac:dyDescent="0.2">
      <c r="A743" s="414"/>
      <c r="B743" s="414"/>
      <c r="P743" s="141"/>
      <c r="Q743" s="415"/>
      <c r="R743" s="415"/>
      <c r="S743" s="415"/>
      <c r="T743" s="415"/>
      <c r="U743" s="415"/>
      <c r="V743" s="415"/>
      <c r="W743" s="415"/>
      <c r="X743" s="415"/>
      <c r="Y743" s="415"/>
      <c r="Z743" s="415"/>
    </row>
    <row r="744" spans="1:26" x14ac:dyDescent="0.2">
      <c r="A744" s="414"/>
      <c r="B744" s="414"/>
      <c r="P744" s="141"/>
      <c r="Q744" s="415"/>
      <c r="R744" s="415"/>
      <c r="S744" s="415"/>
      <c r="T744" s="415"/>
      <c r="U744" s="415"/>
      <c r="V744" s="415"/>
      <c r="W744" s="415"/>
      <c r="X744" s="415"/>
      <c r="Y744" s="415"/>
      <c r="Z744" s="415"/>
    </row>
    <row r="745" spans="1:26" x14ac:dyDescent="0.2">
      <c r="A745" s="414"/>
      <c r="B745" s="414"/>
      <c r="P745" s="141"/>
      <c r="Q745" s="415"/>
      <c r="R745" s="415"/>
      <c r="S745" s="415"/>
      <c r="T745" s="415"/>
      <c r="U745" s="415"/>
      <c r="V745" s="415"/>
      <c r="W745" s="415"/>
      <c r="X745" s="415"/>
      <c r="Y745" s="415"/>
      <c r="Z745" s="415"/>
    </row>
    <row r="746" spans="1:26" x14ac:dyDescent="0.2">
      <c r="A746" s="414"/>
      <c r="B746" s="414"/>
      <c r="P746" s="141"/>
      <c r="Q746" s="415"/>
      <c r="R746" s="415"/>
      <c r="S746" s="415"/>
      <c r="T746" s="415"/>
      <c r="U746" s="415"/>
      <c r="V746" s="415"/>
      <c r="W746" s="415"/>
      <c r="X746" s="415"/>
      <c r="Y746" s="415"/>
      <c r="Z746" s="415"/>
    </row>
    <row r="747" spans="1:26" x14ac:dyDescent="0.2">
      <c r="A747" s="414"/>
      <c r="B747" s="414"/>
      <c r="P747" s="141"/>
      <c r="Q747" s="415"/>
      <c r="R747" s="415"/>
      <c r="S747" s="415"/>
      <c r="T747" s="415"/>
      <c r="U747" s="415"/>
      <c r="V747" s="415"/>
      <c r="W747" s="415"/>
      <c r="X747" s="415"/>
      <c r="Y747" s="415"/>
      <c r="Z747" s="415"/>
    </row>
    <row r="748" spans="1:26" x14ac:dyDescent="0.2">
      <c r="A748" s="414"/>
      <c r="B748" s="414"/>
      <c r="P748" s="141"/>
      <c r="Q748" s="415"/>
      <c r="R748" s="415"/>
      <c r="S748" s="415"/>
      <c r="T748" s="415"/>
      <c r="U748" s="415"/>
      <c r="V748" s="415"/>
      <c r="W748" s="415"/>
      <c r="X748" s="415"/>
      <c r="Y748" s="415"/>
      <c r="Z748" s="415"/>
    </row>
    <row r="749" spans="1:26" x14ac:dyDescent="0.2">
      <c r="A749" s="414"/>
      <c r="B749" s="414"/>
      <c r="P749" s="141"/>
      <c r="Q749" s="415"/>
      <c r="R749" s="415"/>
      <c r="S749" s="415"/>
      <c r="T749" s="415"/>
      <c r="U749" s="415"/>
      <c r="V749" s="415"/>
      <c r="W749" s="415"/>
      <c r="X749" s="415"/>
      <c r="Y749" s="415"/>
      <c r="Z749" s="415"/>
    </row>
    <row r="750" spans="1:26" x14ac:dyDescent="0.2">
      <c r="A750" s="414"/>
      <c r="B750" s="414"/>
      <c r="P750" s="141"/>
      <c r="Q750" s="415"/>
      <c r="R750" s="415"/>
      <c r="S750" s="415"/>
      <c r="T750" s="415"/>
      <c r="U750" s="415"/>
      <c r="V750" s="415"/>
      <c r="W750" s="415"/>
      <c r="X750" s="415"/>
      <c r="Y750" s="415"/>
      <c r="Z750" s="415"/>
    </row>
    <row r="751" spans="1:26" x14ac:dyDescent="0.2">
      <c r="A751" s="414"/>
      <c r="B751" s="414"/>
      <c r="P751" s="141"/>
      <c r="Q751" s="415"/>
      <c r="R751" s="415"/>
      <c r="S751" s="415"/>
      <c r="T751" s="415"/>
      <c r="U751" s="415"/>
      <c r="V751" s="415"/>
      <c r="W751" s="415"/>
      <c r="X751" s="415"/>
      <c r="Y751" s="415"/>
      <c r="Z751" s="415"/>
    </row>
    <row r="752" spans="1:26" x14ac:dyDescent="0.2">
      <c r="A752" s="414"/>
      <c r="B752" s="414"/>
      <c r="P752" s="141"/>
      <c r="Q752" s="415"/>
      <c r="R752" s="415"/>
      <c r="S752" s="415"/>
      <c r="T752" s="415"/>
      <c r="U752" s="415"/>
      <c r="V752" s="415"/>
      <c r="W752" s="415"/>
      <c r="X752" s="415"/>
      <c r="Y752" s="415"/>
      <c r="Z752" s="415"/>
    </row>
    <row r="753" spans="1:26" x14ac:dyDescent="0.2">
      <c r="A753" s="414"/>
      <c r="B753" s="414"/>
      <c r="P753" s="141"/>
      <c r="Q753" s="415"/>
      <c r="R753" s="415"/>
      <c r="S753" s="415"/>
      <c r="T753" s="415"/>
      <c r="U753" s="415"/>
      <c r="V753" s="415"/>
      <c r="W753" s="415"/>
      <c r="X753" s="415"/>
      <c r="Y753" s="415"/>
      <c r="Z753" s="415"/>
    </row>
    <row r="754" spans="1:26" x14ac:dyDescent="0.2">
      <c r="A754" s="414"/>
      <c r="B754" s="414"/>
      <c r="P754" s="141"/>
      <c r="Q754" s="415"/>
      <c r="R754" s="415"/>
      <c r="S754" s="415"/>
      <c r="T754" s="415"/>
      <c r="U754" s="415"/>
      <c r="V754" s="415"/>
      <c r="W754" s="415"/>
      <c r="X754" s="415"/>
      <c r="Y754" s="415"/>
      <c r="Z754" s="415"/>
    </row>
    <row r="755" spans="1:26" x14ac:dyDescent="0.2">
      <c r="A755" s="414"/>
      <c r="B755" s="414"/>
      <c r="P755" s="141"/>
      <c r="Q755" s="415"/>
      <c r="R755" s="415"/>
      <c r="S755" s="415"/>
      <c r="T755" s="415"/>
      <c r="U755" s="415"/>
      <c r="V755" s="415"/>
      <c r="W755" s="415"/>
      <c r="X755" s="415"/>
      <c r="Y755" s="415"/>
      <c r="Z755" s="415"/>
    </row>
    <row r="756" spans="1:26" x14ac:dyDescent="0.2">
      <c r="A756" s="414"/>
      <c r="B756" s="414"/>
      <c r="P756" s="141"/>
      <c r="Q756" s="415"/>
      <c r="R756" s="415"/>
      <c r="S756" s="415"/>
      <c r="T756" s="415"/>
      <c r="U756" s="415"/>
      <c r="V756" s="415"/>
      <c r="W756" s="415"/>
      <c r="X756" s="415"/>
      <c r="Y756" s="415"/>
      <c r="Z756" s="415"/>
    </row>
    <row r="757" spans="1:26" x14ac:dyDescent="0.2">
      <c r="A757" s="414"/>
      <c r="B757" s="414"/>
      <c r="P757" s="141"/>
      <c r="Q757" s="415"/>
      <c r="R757" s="415"/>
      <c r="S757" s="415"/>
      <c r="T757" s="415"/>
      <c r="U757" s="415"/>
      <c r="V757" s="415"/>
      <c r="W757" s="415"/>
      <c r="X757" s="415"/>
      <c r="Y757" s="415"/>
      <c r="Z757" s="415"/>
    </row>
    <row r="758" spans="1:26" x14ac:dyDescent="0.2">
      <c r="A758" s="414"/>
      <c r="B758" s="414"/>
      <c r="P758" s="141"/>
      <c r="Q758" s="415"/>
      <c r="R758" s="415"/>
      <c r="S758" s="415"/>
      <c r="T758" s="415"/>
      <c r="U758" s="415"/>
      <c r="V758" s="415"/>
      <c r="W758" s="415"/>
      <c r="X758" s="415"/>
      <c r="Y758" s="415"/>
      <c r="Z758" s="415"/>
    </row>
    <row r="759" spans="1:26" x14ac:dyDescent="0.2">
      <c r="A759" s="414"/>
      <c r="B759" s="414"/>
      <c r="P759" s="141"/>
      <c r="Q759" s="415"/>
      <c r="R759" s="415"/>
      <c r="S759" s="415"/>
      <c r="T759" s="415"/>
      <c r="U759" s="415"/>
      <c r="V759" s="415"/>
      <c r="W759" s="415"/>
      <c r="X759" s="415"/>
      <c r="Y759" s="415"/>
      <c r="Z759" s="415"/>
    </row>
    <row r="760" spans="1:26" x14ac:dyDescent="0.2">
      <c r="A760" s="414"/>
      <c r="B760" s="414"/>
      <c r="P760" s="141"/>
      <c r="Q760" s="415"/>
      <c r="R760" s="415"/>
      <c r="S760" s="415"/>
      <c r="T760" s="415"/>
      <c r="U760" s="415"/>
      <c r="V760" s="415"/>
      <c r="W760" s="415"/>
      <c r="X760" s="415"/>
      <c r="Y760" s="415"/>
      <c r="Z760" s="415"/>
    </row>
    <row r="761" spans="1:26" x14ac:dyDescent="0.2">
      <c r="A761" s="414"/>
      <c r="B761" s="414"/>
      <c r="P761" s="141"/>
      <c r="Q761" s="415"/>
      <c r="R761" s="415"/>
      <c r="S761" s="415"/>
      <c r="T761" s="415"/>
      <c r="U761" s="415"/>
      <c r="V761" s="415"/>
      <c r="W761" s="415"/>
      <c r="X761" s="415"/>
      <c r="Y761" s="415"/>
      <c r="Z761" s="415"/>
    </row>
    <row r="762" spans="1:26" x14ac:dyDescent="0.2">
      <c r="A762" s="414"/>
      <c r="B762" s="414"/>
      <c r="P762" s="141"/>
      <c r="Q762" s="415"/>
      <c r="R762" s="415"/>
      <c r="S762" s="415"/>
      <c r="T762" s="415"/>
      <c r="U762" s="415"/>
      <c r="V762" s="415"/>
      <c r="W762" s="415"/>
      <c r="X762" s="415"/>
      <c r="Y762" s="415"/>
      <c r="Z762" s="415"/>
    </row>
    <row r="763" spans="1:26" x14ac:dyDescent="0.2">
      <c r="A763" s="414"/>
      <c r="B763" s="414"/>
      <c r="P763" s="141"/>
      <c r="Q763" s="415"/>
      <c r="R763" s="415"/>
      <c r="S763" s="415"/>
      <c r="T763" s="415"/>
      <c r="U763" s="415"/>
      <c r="V763" s="415"/>
      <c r="W763" s="415"/>
      <c r="X763" s="415"/>
      <c r="Y763" s="415"/>
      <c r="Z763" s="415"/>
    </row>
    <row r="764" spans="1:26" x14ac:dyDescent="0.2">
      <c r="A764" s="414"/>
      <c r="B764" s="414"/>
      <c r="P764" s="141"/>
      <c r="Q764" s="415"/>
      <c r="R764" s="415"/>
      <c r="S764" s="415"/>
      <c r="T764" s="415"/>
      <c r="U764" s="415"/>
      <c r="V764" s="415"/>
      <c r="W764" s="415"/>
      <c r="X764" s="415"/>
      <c r="Y764" s="415"/>
      <c r="Z764" s="415"/>
    </row>
    <row r="765" spans="1:26" x14ac:dyDescent="0.2">
      <c r="A765" s="414"/>
      <c r="B765" s="414"/>
      <c r="P765" s="141"/>
      <c r="Q765" s="415"/>
      <c r="R765" s="415"/>
      <c r="S765" s="415"/>
      <c r="T765" s="415"/>
      <c r="U765" s="415"/>
      <c r="V765" s="415"/>
      <c r="W765" s="415"/>
      <c r="X765" s="415"/>
      <c r="Y765" s="415"/>
      <c r="Z765" s="415"/>
    </row>
    <row r="766" spans="1:26" x14ac:dyDescent="0.2">
      <c r="A766" s="414"/>
      <c r="B766" s="414"/>
      <c r="P766" s="141"/>
      <c r="Q766" s="415"/>
      <c r="R766" s="415"/>
      <c r="S766" s="415"/>
      <c r="T766" s="415"/>
      <c r="U766" s="415"/>
      <c r="V766" s="415"/>
      <c r="W766" s="415"/>
      <c r="X766" s="415"/>
      <c r="Y766" s="415"/>
      <c r="Z766" s="415"/>
    </row>
    <row r="767" spans="1:26" x14ac:dyDescent="0.2">
      <c r="A767" s="414"/>
      <c r="B767" s="414"/>
      <c r="P767" s="141"/>
      <c r="Q767" s="415"/>
      <c r="R767" s="415"/>
      <c r="S767" s="415"/>
      <c r="T767" s="415"/>
      <c r="U767" s="415"/>
      <c r="V767" s="415"/>
      <c r="W767" s="415"/>
      <c r="X767" s="415"/>
      <c r="Y767" s="415"/>
      <c r="Z767" s="415"/>
    </row>
    <row r="768" spans="1:26" x14ac:dyDescent="0.2">
      <c r="A768" s="414"/>
      <c r="B768" s="414"/>
      <c r="P768" s="141"/>
      <c r="Q768" s="415"/>
      <c r="R768" s="415"/>
      <c r="S768" s="415"/>
      <c r="T768" s="415"/>
      <c r="U768" s="415"/>
      <c r="V768" s="415"/>
      <c r="W768" s="415"/>
      <c r="X768" s="415"/>
      <c r="Y768" s="415"/>
      <c r="Z768" s="415"/>
    </row>
    <row r="769" spans="1:26" x14ac:dyDescent="0.2">
      <c r="A769" s="414"/>
      <c r="B769" s="414"/>
      <c r="P769" s="141"/>
      <c r="Q769" s="415"/>
      <c r="R769" s="415"/>
      <c r="S769" s="415"/>
      <c r="T769" s="415"/>
      <c r="U769" s="415"/>
      <c r="V769" s="415"/>
      <c r="W769" s="415"/>
      <c r="X769" s="415"/>
      <c r="Y769" s="415"/>
      <c r="Z769" s="415"/>
    </row>
    <row r="770" spans="1:26" x14ac:dyDescent="0.2">
      <c r="A770" s="414"/>
      <c r="B770" s="414"/>
      <c r="P770" s="141"/>
      <c r="Q770" s="415"/>
      <c r="R770" s="415"/>
      <c r="S770" s="415"/>
      <c r="T770" s="415"/>
      <c r="U770" s="415"/>
      <c r="V770" s="415"/>
      <c r="W770" s="415"/>
      <c r="X770" s="415"/>
      <c r="Y770" s="415"/>
      <c r="Z770" s="415"/>
    </row>
    <row r="771" spans="1:26" x14ac:dyDescent="0.2">
      <c r="A771" s="414"/>
      <c r="B771" s="414"/>
      <c r="P771" s="141"/>
      <c r="Q771" s="415"/>
      <c r="R771" s="415"/>
      <c r="S771" s="415"/>
      <c r="T771" s="415"/>
      <c r="U771" s="415"/>
      <c r="V771" s="415"/>
      <c r="W771" s="415"/>
      <c r="X771" s="415"/>
      <c r="Y771" s="415"/>
      <c r="Z771" s="415"/>
    </row>
    <row r="772" spans="1:26" x14ac:dyDescent="0.2">
      <c r="A772" s="414"/>
      <c r="B772" s="414"/>
      <c r="P772" s="141"/>
      <c r="Q772" s="415"/>
      <c r="R772" s="415"/>
      <c r="S772" s="415"/>
      <c r="T772" s="415"/>
      <c r="U772" s="415"/>
      <c r="V772" s="415"/>
      <c r="W772" s="415"/>
      <c r="X772" s="415"/>
      <c r="Y772" s="415"/>
      <c r="Z772" s="415"/>
    </row>
    <row r="773" spans="1:26" x14ac:dyDescent="0.2">
      <c r="A773" s="414"/>
      <c r="B773" s="414"/>
      <c r="P773" s="141"/>
      <c r="Q773" s="415"/>
      <c r="R773" s="415"/>
      <c r="S773" s="415"/>
      <c r="T773" s="415"/>
      <c r="U773" s="415"/>
      <c r="V773" s="415"/>
      <c r="W773" s="415"/>
      <c r="X773" s="415"/>
      <c r="Y773" s="415"/>
      <c r="Z773" s="415"/>
    </row>
    <row r="774" spans="1:26" x14ac:dyDescent="0.2">
      <c r="A774" s="414"/>
      <c r="B774" s="414"/>
      <c r="P774" s="141"/>
      <c r="Q774" s="415"/>
      <c r="R774" s="415"/>
      <c r="S774" s="415"/>
      <c r="T774" s="415"/>
      <c r="U774" s="415"/>
      <c r="V774" s="415"/>
      <c r="W774" s="415"/>
      <c r="X774" s="415"/>
      <c r="Y774" s="415"/>
      <c r="Z774" s="415"/>
    </row>
    <row r="775" spans="1:26" x14ac:dyDescent="0.2">
      <c r="A775" s="414"/>
      <c r="B775" s="414"/>
      <c r="P775" s="141"/>
      <c r="Q775" s="415"/>
      <c r="R775" s="415"/>
      <c r="S775" s="415"/>
      <c r="T775" s="415"/>
      <c r="U775" s="415"/>
      <c r="V775" s="415"/>
      <c r="W775" s="415"/>
      <c r="X775" s="415"/>
      <c r="Y775" s="415"/>
      <c r="Z775" s="415"/>
    </row>
    <row r="776" spans="1:26" x14ac:dyDescent="0.2">
      <c r="A776" s="414"/>
      <c r="B776" s="414"/>
      <c r="P776" s="141"/>
      <c r="Q776" s="415"/>
      <c r="R776" s="415"/>
      <c r="S776" s="415"/>
      <c r="T776" s="415"/>
      <c r="U776" s="415"/>
      <c r="V776" s="415"/>
      <c r="W776" s="415"/>
      <c r="X776" s="415"/>
      <c r="Y776" s="415"/>
      <c r="Z776" s="415"/>
    </row>
    <row r="777" spans="1:26" x14ac:dyDescent="0.2">
      <c r="A777" s="414"/>
      <c r="B777" s="414"/>
      <c r="P777" s="141"/>
      <c r="Q777" s="415"/>
      <c r="R777" s="415"/>
      <c r="S777" s="415"/>
      <c r="T777" s="415"/>
      <c r="U777" s="415"/>
      <c r="V777" s="415"/>
      <c r="W777" s="415"/>
      <c r="X777" s="415"/>
      <c r="Y777" s="415"/>
      <c r="Z777" s="415"/>
    </row>
    <row r="778" spans="1:26" x14ac:dyDescent="0.2">
      <c r="A778" s="414"/>
      <c r="B778" s="414"/>
      <c r="P778" s="141"/>
      <c r="Q778" s="415"/>
      <c r="R778" s="415"/>
      <c r="S778" s="415"/>
      <c r="T778" s="415"/>
      <c r="U778" s="415"/>
      <c r="V778" s="415"/>
      <c r="W778" s="415"/>
      <c r="X778" s="415"/>
      <c r="Y778" s="415"/>
      <c r="Z778" s="415"/>
    </row>
    <row r="779" spans="1:26" x14ac:dyDescent="0.2">
      <c r="A779" s="414"/>
      <c r="B779" s="414"/>
      <c r="P779" s="141"/>
      <c r="Q779" s="415"/>
      <c r="R779" s="415"/>
      <c r="S779" s="415"/>
      <c r="T779" s="415"/>
      <c r="U779" s="415"/>
      <c r="V779" s="415"/>
      <c r="W779" s="415"/>
      <c r="X779" s="415"/>
      <c r="Y779" s="415"/>
      <c r="Z779" s="415"/>
    </row>
    <row r="780" spans="1:26" x14ac:dyDescent="0.2">
      <c r="A780" s="414"/>
      <c r="B780" s="414"/>
      <c r="P780" s="141"/>
      <c r="Q780" s="415"/>
      <c r="R780" s="415"/>
      <c r="S780" s="415"/>
      <c r="T780" s="415"/>
      <c r="U780" s="415"/>
      <c r="V780" s="415"/>
      <c r="W780" s="415"/>
      <c r="X780" s="415"/>
      <c r="Y780" s="415"/>
      <c r="Z780" s="415"/>
    </row>
    <row r="781" spans="1:26" x14ac:dyDescent="0.2">
      <c r="A781" s="414"/>
      <c r="B781" s="414"/>
      <c r="P781" s="141"/>
      <c r="Q781" s="415"/>
      <c r="R781" s="415"/>
      <c r="S781" s="415"/>
      <c r="T781" s="415"/>
      <c r="U781" s="415"/>
      <c r="V781" s="415"/>
      <c r="W781" s="415"/>
      <c r="X781" s="415"/>
      <c r="Y781" s="415"/>
      <c r="Z781" s="415"/>
    </row>
    <row r="782" spans="1:26" x14ac:dyDescent="0.2">
      <c r="A782" s="414"/>
      <c r="B782" s="414"/>
      <c r="P782" s="141"/>
      <c r="Q782" s="415"/>
      <c r="R782" s="415"/>
      <c r="S782" s="415"/>
      <c r="T782" s="415"/>
      <c r="U782" s="415"/>
      <c r="V782" s="415"/>
      <c r="W782" s="415"/>
      <c r="X782" s="415"/>
      <c r="Y782" s="415"/>
      <c r="Z782" s="415"/>
    </row>
    <row r="783" spans="1:26" x14ac:dyDescent="0.2">
      <c r="A783" s="414"/>
      <c r="B783" s="414"/>
      <c r="P783" s="141"/>
      <c r="Q783" s="415"/>
      <c r="R783" s="415"/>
      <c r="S783" s="415"/>
      <c r="T783" s="415"/>
      <c r="U783" s="415"/>
      <c r="V783" s="415"/>
      <c r="W783" s="415"/>
      <c r="X783" s="415"/>
      <c r="Y783" s="415"/>
      <c r="Z783" s="415"/>
    </row>
    <row r="784" spans="1:26" x14ac:dyDescent="0.2">
      <c r="A784" s="414"/>
      <c r="B784" s="414"/>
      <c r="P784" s="141"/>
      <c r="Q784" s="415"/>
      <c r="R784" s="415"/>
      <c r="S784" s="415"/>
      <c r="T784" s="415"/>
      <c r="U784" s="415"/>
      <c r="V784" s="415"/>
      <c r="W784" s="415"/>
      <c r="X784" s="415"/>
      <c r="Y784" s="415"/>
      <c r="Z784" s="415"/>
    </row>
    <row r="785" spans="1:26" x14ac:dyDescent="0.2">
      <c r="A785" s="414"/>
      <c r="B785" s="414"/>
      <c r="P785" s="141"/>
      <c r="Q785" s="415"/>
      <c r="R785" s="415"/>
      <c r="S785" s="415"/>
      <c r="T785" s="415"/>
      <c r="U785" s="415"/>
      <c r="V785" s="415"/>
      <c r="W785" s="415"/>
      <c r="X785" s="415"/>
      <c r="Y785" s="415"/>
      <c r="Z785" s="415"/>
    </row>
    <row r="786" spans="1:26" x14ac:dyDescent="0.2">
      <c r="A786" s="414"/>
      <c r="B786" s="414"/>
      <c r="P786" s="141"/>
      <c r="Q786" s="415"/>
      <c r="R786" s="415"/>
      <c r="S786" s="415"/>
      <c r="T786" s="415"/>
      <c r="U786" s="415"/>
      <c r="V786" s="415"/>
      <c r="W786" s="415"/>
      <c r="X786" s="415"/>
      <c r="Y786" s="415"/>
      <c r="Z786" s="415"/>
    </row>
    <row r="787" spans="1:26" x14ac:dyDescent="0.2">
      <c r="A787" s="414"/>
      <c r="B787" s="414"/>
      <c r="P787" s="141"/>
      <c r="Q787" s="415"/>
      <c r="R787" s="415"/>
      <c r="S787" s="415"/>
      <c r="T787" s="415"/>
      <c r="U787" s="415"/>
      <c r="V787" s="415"/>
      <c r="W787" s="415"/>
      <c r="X787" s="415"/>
      <c r="Y787" s="415"/>
      <c r="Z787" s="415"/>
    </row>
    <row r="788" spans="1:26" x14ac:dyDescent="0.2">
      <c r="A788" s="414"/>
      <c r="B788" s="414"/>
      <c r="P788" s="141"/>
      <c r="Q788" s="415"/>
      <c r="R788" s="415"/>
      <c r="S788" s="415"/>
      <c r="T788" s="415"/>
      <c r="U788" s="415"/>
      <c r="V788" s="415"/>
      <c r="W788" s="415"/>
      <c r="X788" s="415"/>
      <c r="Y788" s="415"/>
      <c r="Z788" s="415"/>
    </row>
    <row r="789" spans="1:26" x14ac:dyDescent="0.2">
      <c r="A789" s="414"/>
      <c r="B789" s="414"/>
      <c r="P789" s="141"/>
      <c r="Q789" s="415"/>
      <c r="R789" s="415"/>
      <c r="S789" s="415"/>
      <c r="T789" s="415"/>
      <c r="U789" s="415"/>
      <c r="V789" s="415"/>
      <c r="W789" s="415"/>
      <c r="X789" s="415"/>
      <c r="Y789" s="415"/>
      <c r="Z789" s="415"/>
    </row>
    <row r="790" spans="1:26" x14ac:dyDescent="0.2">
      <c r="A790" s="414"/>
      <c r="B790" s="414"/>
      <c r="P790" s="141"/>
      <c r="Q790" s="415"/>
      <c r="R790" s="415"/>
      <c r="S790" s="415"/>
      <c r="T790" s="415"/>
      <c r="U790" s="415"/>
      <c r="V790" s="415"/>
      <c r="W790" s="415"/>
      <c r="X790" s="415"/>
      <c r="Y790" s="415"/>
      <c r="Z790" s="415"/>
    </row>
    <row r="791" spans="1:26" x14ac:dyDescent="0.2">
      <c r="A791" s="414"/>
      <c r="B791" s="414"/>
      <c r="P791" s="141"/>
      <c r="Q791" s="415"/>
      <c r="R791" s="415"/>
      <c r="S791" s="415"/>
      <c r="T791" s="415"/>
      <c r="U791" s="415"/>
      <c r="V791" s="415"/>
      <c r="W791" s="415"/>
      <c r="X791" s="415"/>
      <c r="Y791" s="415"/>
      <c r="Z791" s="415"/>
    </row>
    <row r="792" spans="1:26" x14ac:dyDescent="0.2">
      <c r="A792" s="414"/>
      <c r="B792" s="414"/>
      <c r="P792" s="141"/>
      <c r="Q792" s="415"/>
      <c r="R792" s="415"/>
      <c r="S792" s="415"/>
      <c r="T792" s="415"/>
      <c r="U792" s="415"/>
      <c r="V792" s="415"/>
      <c r="W792" s="415"/>
      <c r="X792" s="415"/>
      <c r="Y792" s="415"/>
      <c r="Z792" s="415"/>
    </row>
    <row r="793" spans="1:26" x14ac:dyDescent="0.2">
      <c r="A793" s="414"/>
      <c r="B793" s="414"/>
      <c r="P793" s="141"/>
      <c r="Q793" s="415"/>
      <c r="R793" s="415"/>
      <c r="S793" s="415"/>
      <c r="T793" s="415"/>
      <c r="U793" s="415"/>
      <c r="V793" s="415"/>
      <c r="W793" s="415"/>
      <c r="X793" s="415"/>
      <c r="Y793" s="415"/>
      <c r="Z793" s="415"/>
    </row>
    <row r="794" spans="1:26" x14ac:dyDescent="0.2">
      <c r="A794" s="414"/>
      <c r="B794" s="414"/>
      <c r="P794" s="141"/>
      <c r="Q794" s="415"/>
      <c r="R794" s="415"/>
      <c r="S794" s="415"/>
      <c r="T794" s="415"/>
      <c r="U794" s="415"/>
      <c r="V794" s="415"/>
      <c r="W794" s="415"/>
      <c r="X794" s="415"/>
      <c r="Y794" s="415"/>
      <c r="Z794" s="415"/>
    </row>
    <row r="795" spans="1:26" x14ac:dyDescent="0.2">
      <c r="A795" s="414"/>
      <c r="B795" s="414"/>
      <c r="P795" s="141"/>
      <c r="Q795" s="415"/>
      <c r="R795" s="415"/>
      <c r="S795" s="415"/>
      <c r="T795" s="415"/>
      <c r="U795" s="415"/>
      <c r="V795" s="415"/>
      <c r="W795" s="415"/>
      <c r="X795" s="415"/>
      <c r="Y795" s="415"/>
      <c r="Z795" s="415"/>
    </row>
    <row r="796" spans="1:26" x14ac:dyDescent="0.2">
      <c r="A796" s="414"/>
      <c r="B796" s="414"/>
      <c r="P796" s="141"/>
      <c r="Q796" s="415"/>
      <c r="R796" s="415"/>
      <c r="S796" s="415"/>
      <c r="T796" s="415"/>
      <c r="U796" s="415"/>
      <c r="V796" s="415"/>
      <c r="W796" s="415"/>
      <c r="X796" s="415"/>
      <c r="Y796" s="415"/>
      <c r="Z796" s="415"/>
    </row>
    <row r="797" spans="1:26" x14ac:dyDescent="0.2">
      <c r="A797" s="414"/>
      <c r="B797" s="414"/>
      <c r="P797" s="141"/>
      <c r="Q797" s="415"/>
      <c r="R797" s="415"/>
      <c r="S797" s="415"/>
      <c r="T797" s="415"/>
      <c r="U797" s="415"/>
      <c r="V797" s="415"/>
      <c r="W797" s="415"/>
      <c r="X797" s="415"/>
      <c r="Y797" s="415"/>
      <c r="Z797" s="415"/>
    </row>
    <row r="798" spans="1:26" x14ac:dyDescent="0.2">
      <c r="A798" s="414"/>
      <c r="B798" s="414"/>
      <c r="P798" s="141"/>
      <c r="Q798" s="415"/>
      <c r="R798" s="415"/>
      <c r="S798" s="415"/>
      <c r="T798" s="415"/>
      <c r="U798" s="415"/>
      <c r="V798" s="415"/>
      <c r="W798" s="415"/>
      <c r="X798" s="415"/>
      <c r="Y798" s="415"/>
      <c r="Z798" s="415"/>
    </row>
    <row r="799" spans="1:26" x14ac:dyDescent="0.2">
      <c r="A799" s="414"/>
      <c r="B799" s="414"/>
      <c r="P799" s="141"/>
      <c r="Q799" s="415"/>
      <c r="R799" s="415"/>
      <c r="S799" s="415"/>
      <c r="T799" s="415"/>
      <c r="U799" s="415"/>
      <c r="V799" s="415"/>
      <c r="W799" s="415"/>
      <c r="X799" s="415"/>
      <c r="Y799" s="415"/>
      <c r="Z799" s="415"/>
    </row>
    <row r="800" spans="1:26" x14ac:dyDescent="0.2">
      <c r="A800" s="414"/>
      <c r="B800" s="414"/>
      <c r="P800" s="141"/>
      <c r="Q800" s="415"/>
      <c r="R800" s="415"/>
      <c r="S800" s="415"/>
      <c r="T800" s="415"/>
      <c r="U800" s="415"/>
      <c r="V800" s="415"/>
      <c r="W800" s="415"/>
      <c r="X800" s="415"/>
      <c r="Y800" s="415"/>
      <c r="Z800" s="415"/>
    </row>
    <row r="801" spans="1:26" x14ac:dyDescent="0.2">
      <c r="A801" s="414"/>
      <c r="B801" s="414"/>
      <c r="P801" s="141"/>
      <c r="Q801" s="415"/>
      <c r="R801" s="415"/>
      <c r="S801" s="415"/>
      <c r="T801" s="415"/>
      <c r="U801" s="415"/>
      <c r="V801" s="415"/>
      <c r="W801" s="415"/>
      <c r="X801" s="415"/>
      <c r="Y801" s="415"/>
      <c r="Z801" s="415"/>
    </row>
    <row r="802" spans="1:26" x14ac:dyDescent="0.2">
      <c r="A802" s="414"/>
      <c r="B802" s="414"/>
      <c r="P802" s="141"/>
      <c r="Q802" s="415"/>
      <c r="R802" s="415"/>
      <c r="S802" s="415"/>
      <c r="T802" s="415"/>
      <c r="U802" s="415"/>
      <c r="V802" s="415"/>
      <c r="W802" s="415"/>
      <c r="X802" s="415"/>
      <c r="Y802" s="415"/>
      <c r="Z802" s="415"/>
    </row>
    <row r="803" spans="1:26" x14ac:dyDescent="0.2">
      <c r="A803" s="414"/>
      <c r="B803" s="414"/>
      <c r="P803" s="141"/>
      <c r="Q803" s="415"/>
      <c r="R803" s="415"/>
      <c r="S803" s="415"/>
      <c r="T803" s="415"/>
      <c r="U803" s="415"/>
      <c r="V803" s="415"/>
      <c r="W803" s="415"/>
      <c r="X803" s="415"/>
      <c r="Y803" s="415"/>
      <c r="Z803" s="415"/>
    </row>
    <row r="804" spans="1:26" x14ac:dyDescent="0.2">
      <c r="A804" s="414"/>
      <c r="B804" s="414"/>
      <c r="P804" s="141"/>
      <c r="Q804" s="415"/>
      <c r="R804" s="415"/>
      <c r="S804" s="415"/>
      <c r="T804" s="415"/>
      <c r="U804" s="415"/>
      <c r="V804" s="415"/>
      <c r="W804" s="415"/>
      <c r="X804" s="415"/>
      <c r="Y804" s="415"/>
      <c r="Z804" s="415"/>
    </row>
    <row r="805" spans="1:26" x14ac:dyDescent="0.2">
      <c r="A805" s="414"/>
      <c r="B805" s="414"/>
      <c r="P805" s="141"/>
      <c r="Q805" s="415"/>
      <c r="R805" s="415"/>
      <c r="S805" s="415"/>
      <c r="T805" s="415"/>
      <c r="U805" s="415"/>
      <c r="V805" s="415"/>
      <c r="W805" s="415"/>
      <c r="X805" s="415"/>
      <c r="Y805" s="415"/>
      <c r="Z805" s="415"/>
    </row>
    <row r="806" spans="1:26" x14ac:dyDescent="0.2">
      <c r="A806" s="414"/>
      <c r="B806" s="414"/>
      <c r="P806" s="141"/>
      <c r="Q806" s="415"/>
      <c r="R806" s="415"/>
      <c r="S806" s="415"/>
      <c r="T806" s="415"/>
      <c r="U806" s="415"/>
      <c r="V806" s="415"/>
      <c r="W806" s="415"/>
      <c r="X806" s="415"/>
      <c r="Y806" s="415"/>
      <c r="Z806" s="415"/>
    </row>
    <row r="807" spans="1:26" x14ac:dyDescent="0.2">
      <c r="A807" s="414"/>
      <c r="B807" s="414"/>
      <c r="P807" s="141"/>
      <c r="Q807" s="415"/>
      <c r="R807" s="415"/>
      <c r="S807" s="415"/>
      <c r="T807" s="415"/>
      <c r="U807" s="415"/>
      <c r="V807" s="415"/>
      <c r="W807" s="415"/>
      <c r="X807" s="415"/>
      <c r="Y807" s="415"/>
      <c r="Z807" s="415"/>
    </row>
    <row r="808" spans="1:26" x14ac:dyDescent="0.2">
      <c r="A808" s="414"/>
      <c r="B808" s="414"/>
      <c r="P808" s="141"/>
      <c r="Q808" s="415"/>
      <c r="R808" s="415"/>
      <c r="S808" s="415"/>
      <c r="T808" s="415"/>
      <c r="U808" s="415"/>
      <c r="V808" s="415"/>
      <c r="W808" s="415"/>
      <c r="X808" s="415"/>
      <c r="Y808" s="415"/>
      <c r="Z808" s="415"/>
    </row>
    <row r="809" spans="1:26" x14ac:dyDescent="0.2">
      <c r="A809" s="414"/>
      <c r="B809" s="414"/>
      <c r="P809" s="141"/>
      <c r="Q809" s="415"/>
      <c r="R809" s="415"/>
      <c r="S809" s="415"/>
      <c r="T809" s="415"/>
      <c r="U809" s="415"/>
      <c r="V809" s="415"/>
      <c r="W809" s="415"/>
      <c r="X809" s="415"/>
      <c r="Y809" s="415"/>
      <c r="Z809" s="415"/>
    </row>
    <row r="810" spans="1:26" x14ac:dyDescent="0.2">
      <c r="A810" s="414"/>
      <c r="B810" s="414"/>
      <c r="P810" s="141"/>
      <c r="Q810" s="415"/>
      <c r="R810" s="415"/>
      <c r="S810" s="415"/>
      <c r="T810" s="415"/>
      <c r="U810" s="415"/>
      <c r="V810" s="415"/>
      <c r="W810" s="415"/>
      <c r="X810" s="415"/>
      <c r="Y810" s="415"/>
      <c r="Z810" s="415"/>
    </row>
    <row r="811" spans="1:26" x14ac:dyDescent="0.2">
      <c r="A811" s="414"/>
      <c r="B811" s="414"/>
      <c r="P811" s="141"/>
      <c r="Q811" s="415"/>
      <c r="R811" s="415"/>
      <c r="S811" s="415"/>
      <c r="T811" s="415"/>
      <c r="U811" s="415"/>
      <c r="V811" s="415"/>
      <c r="W811" s="415"/>
      <c r="X811" s="415"/>
      <c r="Y811" s="415"/>
      <c r="Z811" s="415"/>
    </row>
    <row r="812" spans="1:26" x14ac:dyDescent="0.2">
      <c r="A812" s="414"/>
      <c r="B812" s="414"/>
      <c r="P812" s="141"/>
      <c r="Q812" s="415"/>
      <c r="R812" s="415"/>
      <c r="S812" s="415"/>
      <c r="T812" s="415"/>
      <c r="U812" s="415"/>
      <c r="V812" s="415"/>
      <c r="W812" s="415"/>
      <c r="X812" s="415"/>
      <c r="Y812" s="415"/>
      <c r="Z812" s="415"/>
    </row>
    <row r="813" spans="1:26" x14ac:dyDescent="0.2">
      <c r="A813" s="414"/>
      <c r="B813" s="414"/>
      <c r="P813" s="141"/>
      <c r="Q813" s="415"/>
      <c r="R813" s="415"/>
      <c r="S813" s="415"/>
      <c r="T813" s="415"/>
      <c r="U813" s="415"/>
      <c r="V813" s="415"/>
      <c r="W813" s="415"/>
      <c r="X813" s="415"/>
      <c r="Y813" s="415"/>
      <c r="Z813" s="415"/>
    </row>
    <row r="814" spans="1:26" x14ac:dyDescent="0.2">
      <c r="A814" s="414"/>
      <c r="B814" s="414"/>
      <c r="P814" s="141"/>
      <c r="Q814" s="415"/>
      <c r="R814" s="415"/>
      <c r="S814" s="415"/>
      <c r="T814" s="415"/>
      <c r="U814" s="415"/>
      <c r="V814" s="415"/>
      <c r="W814" s="415"/>
      <c r="X814" s="415"/>
      <c r="Y814" s="415"/>
      <c r="Z814" s="415"/>
    </row>
    <row r="815" spans="1:26" x14ac:dyDescent="0.2">
      <c r="A815" s="414"/>
      <c r="B815" s="414"/>
      <c r="P815" s="141"/>
      <c r="Q815" s="415"/>
      <c r="R815" s="415"/>
      <c r="S815" s="415"/>
      <c r="T815" s="415"/>
      <c r="U815" s="415"/>
      <c r="V815" s="415"/>
      <c r="W815" s="415"/>
      <c r="X815" s="415"/>
      <c r="Y815" s="415"/>
      <c r="Z815" s="415"/>
    </row>
    <row r="816" spans="1:26" x14ac:dyDescent="0.2">
      <c r="A816" s="414"/>
      <c r="B816" s="414"/>
      <c r="P816" s="141"/>
      <c r="Q816" s="415"/>
      <c r="R816" s="415"/>
      <c r="S816" s="415"/>
      <c r="T816" s="415"/>
      <c r="U816" s="415"/>
      <c r="V816" s="415"/>
      <c r="W816" s="415"/>
      <c r="X816" s="415"/>
      <c r="Y816" s="415"/>
      <c r="Z816" s="415"/>
    </row>
    <row r="817" spans="1:26" x14ac:dyDescent="0.2">
      <c r="A817" s="414"/>
      <c r="B817" s="414"/>
      <c r="P817" s="141"/>
      <c r="Q817" s="415"/>
      <c r="R817" s="415"/>
      <c r="S817" s="415"/>
      <c r="T817" s="415"/>
      <c r="U817" s="415"/>
      <c r="V817" s="415"/>
      <c r="W817" s="415"/>
      <c r="X817" s="415"/>
      <c r="Y817" s="415"/>
      <c r="Z817" s="415"/>
    </row>
    <row r="818" spans="1:26" x14ac:dyDescent="0.2">
      <c r="A818" s="414"/>
      <c r="B818" s="414"/>
      <c r="P818" s="141"/>
      <c r="Q818" s="415"/>
      <c r="R818" s="415"/>
      <c r="S818" s="415"/>
      <c r="T818" s="415"/>
      <c r="U818" s="415"/>
      <c r="V818" s="415"/>
      <c r="W818" s="415"/>
      <c r="X818" s="415"/>
      <c r="Y818" s="415"/>
      <c r="Z818" s="415"/>
    </row>
    <row r="819" spans="1:26" x14ac:dyDescent="0.2">
      <c r="A819" s="414"/>
      <c r="B819" s="414"/>
      <c r="P819" s="141"/>
      <c r="Q819" s="415"/>
      <c r="R819" s="415"/>
      <c r="S819" s="415"/>
      <c r="T819" s="415"/>
      <c r="U819" s="415"/>
      <c r="V819" s="415"/>
      <c r="W819" s="415"/>
      <c r="X819" s="415"/>
      <c r="Y819" s="415"/>
      <c r="Z819" s="415"/>
    </row>
    <row r="820" spans="1:26" x14ac:dyDescent="0.2">
      <c r="A820" s="414"/>
      <c r="B820" s="414"/>
      <c r="P820" s="141"/>
      <c r="Q820" s="415"/>
      <c r="R820" s="415"/>
      <c r="S820" s="415"/>
      <c r="T820" s="415"/>
      <c r="U820" s="415"/>
      <c r="V820" s="415"/>
      <c r="W820" s="415"/>
      <c r="X820" s="415"/>
      <c r="Y820" s="415"/>
      <c r="Z820" s="415"/>
    </row>
    <row r="821" spans="1:26" x14ac:dyDescent="0.2">
      <c r="A821" s="414"/>
      <c r="B821" s="414"/>
      <c r="P821" s="141"/>
      <c r="Q821" s="415"/>
      <c r="R821" s="415"/>
      <c r="S821" s="415"/>
      <c r="T821" s="415"/>
      <c r="U821" s="415"/>
      <c r="V821" s="415"/>
      <c r="W821" s="415"/>
      <c r="X821" s="415"/>
      <c r="Y821" s="415"/>
      <c r="Z821" s="415"/>
    </row>
    <row r="822" spans="1:26" x14ac:dyDescent="0.2">
      <c r="A822" s="414"/>
      <c r="B822" s="414"/>
      <c r="P822" s="141"/>
      <c r="Q822" s="415"/>
      <c r="R822" s="415"/>
      <c r="S822" s="415"/>
      <c r="T822" s="415"/>
      <c r="U822" s="415"/>
      <c r="V822" s="415"/>
      <c r="W822" s="415"/>
      <c r="X822" s="415"/>
      <c r="Y822" s="415"/>
      <c r="Z822" s="415"/>
    </row>
    <row r="823" spans="1:26" x14ac:dyDescent="0.2">
      <c r="A823" s="414"/>
      <c r="B823" s="414"/>
      <c r="P823" s="141"/>
      <c r="Q823" s="415"/>
      <c r="R823" s="415"/>
      <c r="S823" s="415"/>
      <c r="T823" s="415"/>
      <c r="U823" s="415"/>
      <c r="V823" s="415"/>
      <c r="W823" s="415"/>
      <c r="X823" s="415"/>
      <c r="Y823" s="415"/>
      <c r="Z823" s="415"/>
    </row>
    <row r="824" spans="1:26" x14ac:dyDescent="0.2">
      <c r="A824" s="414"/>
      <c r="B824" s="414"/>
      <c r="P824" s="141"/>
      <c r="Q824" s="415"/>
      <c r="R824" s="415"/>
      <c r="S824" s="415"/>
      <c r="T824" s="415"/>
      <c r="U824" s="415"/>
      <c r="V824" s="415"/>
      <c r="W824" s="415"/>
      <c r="X824" s="415"/>
      <c r="Y824" s="415"/>
      <c r="Z824" s="415"/>
    </row>
    <row r="825" spans="1:26" x14ac:dyDescent="0.2">
      <c r="A825" s="414"/>
      <c r="B825" s="414"/>
      <c r="P825" s="141"/>
      <c r="Q825" s="415"/>
      <c r="R825" s="415"/>
      <c r="S825" s="415"/>
      <c r="T825" s="415"/>
      <c r="U825" s="415"/>
      <c r="V825" s="415"/>
      <c r="W825" s="415"/>
      <c r="X825" s="415"/>
      <c r="Y825" s="415"/>
      <c r="Z825" s="415"/>
    </row>
    <row r="826" spans="1:26" x14ac:dyDescent="0.2">
      <c r="A826" s="414"/>
      <c r="B826" s="414"/>
      <c r="P826" s="141"/>
      <c r="Q826" s="415"/>
      <c r="R826" s="415"/>
      <c r="S826" s="415"/>
      <c r="T826" s="415"/>
      <c r="U826" s="415"/>
      <c r="V826" s="415"/>
      <c r="W826" s="415"/>
      <c r="X826" s="415"/>
      <c r="Y826" s="415"/>
      <c r="Z826" s="415"/>
    </row>
    <row r="827" spans="1:26" x14ac:dyDescent="0.2">
      <c r="A827" s="414"/>
      <c r="B827" s="414"/>
      <c r="P827" s="141"/>
      <c r="Q827" s="415"/>
      <c r="R827" s="415"/>
      <c r="S827" s="415"/>
      <c r="T827" s="415"/>
      <c r="U827" s="415"/>
      <c r="V827" s="415"/>
      <c r="W827" s="415"/>
      <c r="X827" s="415"/>
      <c r="Y827" s="415"/>
      <c r="Z827" s="415"/>
    </row>
    <row r="828" spans="1:26" x14ac:dyDescent="0.2">
      <c r="A828" s="414"/>
      <c r="B828" s="414"/>
      <c r="P828" s="141"/>
      <c r="Q828" s="415"/>
      <c r="R828" s="415"/>
      <c r="S828" s="415"/>
      <c r="T828" s="415"/>
      <c r="U828" s="415"/>
      <c r="V828" s="415"/>
      <c r="W828" s="415"/>
      <c r="X828" s="415"/>
      <c r="Y828" s="415"/>
      <c r="Z828" s="415"/>
    </row>
    <row r="829" spans="1:26" x14ac:dyDescent="0.2">
      <c r="A829" s="414"/>
      <c r="B829" s="414"/>
      <c r="P829" s="141"/>
      <c r="Q829" s="415"/>
      <c r="R829" s="415"/>
      <c r="S829" s="415"/>
      <c r="T829" s="415"/>
      <c r="U829" s="415"/>
      <c r="V829" s="415"/>
      <c r="W829" s="415"/>
      <c r="X829" s="415"/>
      <c r="Y829" s="415"/>
      <c r="Z829" s="415"/>
    </row>
    <row r="830" spans="1:26" x14ac:dyDescent="0.2">
      <c r="A830" s="414"/>
      <c r="B830" s="414"/>
      <c r="P830" s="141"/>
      <c r="Q830" s="415"/>
      <c r="R830" s="415"/>
      <c r="S830" s="415"/>
      <c r="T830" s="415"/>
      <c r="U830" s="415"/>
      <c r="V830" s="415"/>
      <c r="W830" s="415"/>
      <c r="X830" s="415"/>
      <c r="Y830" s="415"/>
      <c r="Z830" s="415"/>
    </row>
    <row r="831" spans="1:26" x14ac:dyDescent="0.2">
      <c r="A831" s="414"/>
      <c r="B831" s="414"/>
      <c r="P831" s="141"/>
      <c r="Q831" s="415"/>
      <c r="R831" s="415"/>
      <c r="S831" s="415"/>
      <c r="T831" s="415"/>
      <c r="U831" s="415"/>
      <c r="V831" s="415"/>
      <c r="W831" s="415"/>
      <c r="X831" s="415"/>
      <c r="Y831" s="415"/>
      <c r="Z831" s="415"/>
    </row>
    <row r="832" spans="1:26" x14ac:dyDescent="0.2">
      <c r="A832" s="414"/>
      <c r="B832" s="414"/>
      <c r="P832" s="141"/>
      <c r="Q832" s="415"/>
      <c r="R832" s="415"/>
      <c r="S832" s="415"/>
      <c r="T832" s="415"/>
      <c r="U832" s="415"/>
      <c r="V832" s="415"/>
      <c r="W832" s="415"/>
      <c r="X832" s="415"/>
      <c r="Y832" s="415"/>
      <c r="Z832" s="415"/>
    </row>
    <row r="833" spans="1:26" x14ac:dyDescent="0.2">
      <c r="A833" s="414"/>
      <c r="B833" s="414"/>
      <c r="P833" s="141"/>
      <c r="Q833" s="415"/>
      <c r="R833" s="415"/>
      <c r="S833" s="415"/>
      <c r="T833" s="415"/>
      <c r="U833" s="415"/>
      <c r="V833" s="415"/>
      <c r="W833" s="415"/>
      <c r="X833" s="415"/>
      <c r="Y833" s="415"/>
      <c r="Z833" s="415"/>
    </row>
    <row r="834" spans="1:26" x14ac:dyDescent="0.2">
      <c r="A834" s="414"/>
      <c r="B834" s="414"/>
      <c r="P834" s="141"/>
      <c r="Q834" s="415"/>
      <c r="R834" s="415"/>
      <c r="S834" s="415"/>
      <c r="T834" s="415"/>
      <c r="U834" s="415"/>
      <c r="V834" s="415"/>
      <c r="W834" s="415"/>
      <c r="X834" s="415"/>
      <c r="Y834" s="415"/>
      <c r="Z834" s="415"/>
    </row>
    <row r="835" spans="1:26" x14ac:dyDescent="0.2">
      <c r="A835" s="414"/>
      <c r="B835" s="414"/>
      <c r="P835" s="141"/>
      <c r="Q835" s="415"/>
      <c r="R835" s="415"/>
      <c r="S835" s="415"/>
      <c r="T835" s="415"/>
      <c r="U835" s="415"/>
      <c r="V835" s="415"/>
      <c r="W835" s="415"/>
      <c r="X835" s="415"/>
      <c r="Y835" s="415"/>
      <c r="Z835" s="415"/>
    </row>
    <row r="836" spans="1:26" x14ac:dyDescent="0.2">
      <c r="A836" s="414"/>
      <c r="B836" s="414"/>
      <c r="P836" s="141"/>
      <c r="Q836" s="415"/>
      <c r="R836" s="415"/>
      <c r="S836" s="415"/>
      <c r="T836" s="415"/>
      <c r="U836" s="415"/>
      <c r="V836" s="415"/>
      <c r="W836" s="415"/>
      <c r="X836" s="415"/>
      <c r="Y836" s="415"/>
      <c r="Z836" s="415"/>
    </row>
    <row r="837" spans="1:26" x14ac:dyDescent="0.2">
      <c r="A837" s="414"/>
      <c r="B837" s="414"/>
      <c r="P837" s="141"/>
      <c r="Q837" s="415"/>
      <c r="R837" s="415"/>
      <c r="S837" s="415"/>
      <c r="T837" s="415"/>
      <c r="U837" s="415"/>
      <c r="V837" s="415"/>
      <c r="W837" s="415"/>
      <c r="X837" s="415"/>
      <c r="Y837" s="415"/>
      <c r="Z837" s="415"/>
    </row>
    <row r="838" spans="1:26" x14ac:dyDescent="0.2">
      <c r="A838" s="414"/>
      <c r="B838" s="414"/>
      <c r="P838" s="141"/>
      <c r="Q838" s="415"/>
      <c r="R838" s="415"/>
      <c r="S838" s="415"/>
      <c r="T838" s="415"/>
      <c r="U838" s="415"/>
      <c r="V838" s="415"/>
      <c r="W838" s="415"/>
      <c r="X838" s="415"/>
      <c r="Y838" s="415"/>
      <c r="Z838" s="415"/>
    </row>
    <row r="839" spans="1:26" x14ac:dyDescent="0.2">
      <c r="A839" s="414"/>
      <c r="B839" s="414"/>
      <c r="P839" s="141"/>
      <c r="Q839" s="415"/>
      <c r="R839" s="415"/>
      <c r="S839" s="415"/>
      <c r="T839" s="415"/>
      <c r="U839" s="415"/>
      <c r="V839" s="415"/>
      <c r="W839" s="415"/>
      <c r="X839" s="415"/>
      <c r="Y839" s="415"/>
      <c r="Z839" s="415"/>
    </row>
    <row r="840" spans="1:26" x14ac:dyDescent="0.2">
      <c r="A840" s="414"/>
      <c r="B840" s="414"/>
      <c r="P840" s="141"/>
      <c r="Q840" s="415"/>
      <c r="R840" s="415"/>
      <c r="S840" s="415"/>
      <c r="T840" s="415"/>
      <c r="U840" s="415"/>
      <c r="V840" s="415"/>
      <c r="W840" s="415"/>
      <c r="X840" s="415"/>
      <c r="Y840" s="415"/>
      <c r="Z840" s="415"/>
    </row>
    <row r="841" spans="1:26" x14ac:dyDescent="0.2">
      <c r="A841" s="414"/>
      <c r="B841" s="414"/>
      <c r="P841" s="141"/>
      <c r="Q841" s="415"/>
      <c r="R841" s="415"/>
      <c r="S841" s="415"/>
      <c r="T841" s="415"/>
      <c r="U841" s="415"/>
      <c r="V841" s="415"/>
      <c r="W841" s="415"/>
      <c r="X841" s="415"/>
      <c r="Y841" s="415"/>
      <c r="Z841" s="415"/>
    </row>
    <row r="842" spans="1:26" x14ac:dyDescent="0.2">
      <c r="A842" s="414"/>
      <c r="B842" s="414"/>
      <c r="P842" s="141"/>
      <c r="Q842" s="415"/>
      <c r="R842" s="415"/>
      <c r="S842" s="415"/>
      <c r="T842" s="415"/>
      <c r="U842" s="415"/>
      <c r="V842" s="415"/>
      <c r="W842" s="415"/>
      <c r="X842" s="415"/>
      <c r="Y842" s="415"/>
      <c r="Z842" s="415"/>
    </row>
    <row r="843" spans="1:26" x14ac:dyDescent="0.2">
      <c r="A843" s="414"/>
      <c r="B843" s="414"/>
      <c r="P843" s="141"/>
      <c r="Q843" s="415"/>
      <c r="R843" s="415"/>
      <c r="S843" s="415"/>
      <c r="T843" s="415"/>
      <c r="U843" s="415"/>
      <c r="V843" s="415"/>
      <c r="W843" s="415"/>
      <c r="X843" s="415"/>
      <c r="Y843" s="415"/>
      <c r="Z843" s="415"/>
    </row>
    <row r="844" spans="1:26" x14ac:dyDescent="0.2">
      <c r="A844" s="414"/>
      <c r="B844" s="414"/>
      <c r="P844" s="141"/>
      <c r="Q844" s="415"/>
      <c r="R844" s="415"/>
      <c r="S844" s="415"/>
      <c r="T844" s="415"/>
      <c r="U844" s="415"/>
      <c r="V844" s="415"/>
      <c r="W844" s="415"/>
      <c r="X844" s="415"/>
      <c r="Y844" s="415"/>
      <c r="Z844" s="415"/>
    </row>
    <row r="845" spans="1:26" x14ac:dyDescent="0.2">
      <c r="A845" s="414"/>
      <c r="B845" s="414"/>
      <c r="P845" s="141"/>
      <c r="Q845" s="415"/>
      <c r="R845" s="415"/>
      <c r="S845" s="415"/>
      <c r="T845" s="415"/>
      <c r="U845" s="415"/>
      <c r="V845" s="415"/>
      <c r="W845" s="415"/>
      <c r="X845" s="415"/>
      <c r="Y845" s="415"/>
      <c r="Z845" s="415"/>
    </row>
    <row r="846" spans="1:26" x14ac:dyDescent="0.2">
      <c r="A846" s="414"/>
      <c r="B846" s="414"/>
      <c r="P846" s="141"/>
      <c r="Q846" s="415"/>
      <c r="R846" s="415"/>
      <c r="S846" s="415"/>
      <c r="T846" s="415"/>
      <c r="U846" s="415"/>
      <c r="V846" s="415"/>
      <c r="W846" s="415"/>
      <c r="X846" s="415"/>
      <c r="Y846" s="415"/>
      <c r="Z846" s="415"/>
    </row>
    <row r="847" spans="1:26" x14ac:dyDescent="0.2">
      <c r="A847" s="414"/>
      <c r="B847" s="414"/>
      <c r="P847" s="141"/>
      <c r="Q847" s="415"/>
      <c r="R847" s="415"/>
      <c r="S847" s="415"/>
      <c r="T847" s="415"/>
      <c r="U847" s="415"/>
      <c r="V847" s="415"/>
      <c r="W847" s="415"/>
      <c r="X847" s="415"/>
      <c r="Y847" s="415"/>
      <c r="Z847" s="415"/>
    </row>
    <row r="848" spans="1:26" x14ac:dyDescent="0.2">
      <c r="A848" s="414"/>
      <c r="B848" s="414"/>
      <c r="P848" s="141"/>
      <c r="Q848" s="415"/>
      <c r="R848" s="415"/>
      <c r="S848" s="415"/>
      <c r="T848" s="415"/>
      <c r="U848" s="415"/>
      <c r="V848" s="415"/>
      <c r="W848" s="415"/>
      <c r="X848" s="415"/>
      <c r="Y848" s="415"/>
      <c r="Z848" s="415"/>
    </row>
    <row r="849" spans="1:26" x14ac:dyDescent="0.2">
      <c r="A849" s="414"/>
      <c r="B849" s="414"/>
      <c r="P849" s="141"/>
      <c r="Q849" s="415"/>
      <c r="R849" s="415"/>
      <c r="S849" s="415"/>
      <c r="T849" s="415"/>
      <c r="U849" s="415"/>
      <c r="V849" s="415"/>
      <c r="W849" s="415"/>
      <c r="X849" s="415"/>
      <c r="Y849" s="415"/>
      <c r="Z849" s="415"/>
    </row>
    <row r="850" spans="1:26" x14ac:dyDescent="0.2">
      <c r="A850" s="414"/>
      <c r="B850" s="414"/>
      <c r="P850" s="141"/>
      <c r="Q850" s="415"/>
      <c r="R850" s="415"/>
      <c r="S850" s="415"/>
      <c r="T850" s="415"/>
      <c r="U850" s="415"/>
      <c r="V850" s="415"/>
      <c r="W850" s="415"/>
      <c r="X850" s="415"/>
      <c r="Y850" s="415"/>
      <c r="Z850" s="415"/>
    </row>
    <row r="851" spans="1:26" x14ac:dyDescent="0.2">
      <c r="A851" s="414"/>
      <c r="B851" s="414"/>
      <c r="P851" s="141"/>
      <c r="Q851" s="415"/>
      <c r="R851" s="415"/>
      <c r="S851" s="415"/>
      <c r="T851" s="415"/>
      <c r="U851" s="415"/>
      <c r="V851" s="415"/>
      <c r="W851" s="415"/>
      <c r="X851" s="415"/>
      <c r="Y851" s="415"/>
      <c r="Z851" s="415"/>
    </row>
    <row r="852" spans="1:26" x14ac:dyDescent="0.2">
      <c r="A852" s="414"/>
      <c r="B852" s="414"/>
      <c r="P852" s="141"/>
      <c r="Q852" s="415"/>
      <c r="R852" s="415"/>
      <c r="S852" s="415"/>
      <c r="T852" s="415"/>
      <c r="U852" s="415"/>
      <c r="V852" s="415"/>
      <c r="W852" s="415"/>
      <c r="X852" s="415"/>
      <c r="Y852" s="415"/>
      <c r="Z852" s="415"/>
    </row>
    <row r="853" spans="1:26" x14ac:dyDescent="0.2">
      <c r="A853" s="414"/>
      <c r="B853" s="414"/>
      <c r="P853" s="141"/>
      <c r="Q853" s="415"/>
      <c r="R853" s="415"/>
      <c r="S853" s="415"/>
      <c r="T853" s="415"/>
      <c r="U853" s="415"/>
      <c r="V853" s="415"/>
      <c r="W853" s="415"/>
      <c r="X853" s="415"/>
      <c r="Y853" s="415"/>
      <c r="Z853" s="415"/>
    </row>
    <row r="854" spans="1:26" x14ac:dyDescent="0.2">
      <c r="A854" s="414"/>
      <c r="B854" s="414"/>
      <c r="P854" s="141"/>
      <c r="Q854" s="415"/>
      <c r="R854" s="415"/>
      <c r="S854" s="415"/>
      <c r="T854" s="415"/>
      <c r="U854" s="415"/>
      <c r="V854" s="415"/>
      <c r="W854" s="415"/>
      <c r="X854" s="415"/>
      <c r="Y854" s="415"/>
      <c r="Z854" s="415"/>
    </row>
    <row r="855" spans="1:26" x14ac:dyDescent="0.2">
      <c r="A855" s="414"/>
      <c r="B855" s="414"/>
      <c r="P855" s="141"/>
      <c r="Q855" s="415"/>
      <c r="R855" s="415"/>
      <c r="S855" s="415"/>
      <c r="T855" s="415"/>
      <c r="U855" s="415"/>
      <c r="V855" s="415"/>
      <c r="W855" s="415"/>
      <c r="X855" s="415"/>
      <c r="Y855" s="415"/>
      <c r="Z855" s="415"/>
    </row>
    <row r="856" spans="1:26" x14ac:dyDescent="0.2">
      <c r="A856" s="414"/>
      <c r="B856" s="414"/>
      <c r="P856" s="141"/>
      <c r="Q856" s="415"/>
      <c r="R856" s="415"/>
      <c r="S856" s="415"/>
      <c r="T856" s="415"/>
      <c r="U856" s="415"/>
      <c r="V856" s="415"/>
      <c r="W856" s="415"/>
      <c r="X856" s="415"/>
      <c r="Y856" s="415"/>
      <c r="Z856" s="415"/>
    </row>
    <row r="857" spans="1:26" x14ac:dyDescent="0.2">
      <c r="A857" s="414"/>
      <c r="B857" s="414"/>
      <c r="P857" s="141"/>
      <c r="Q857" s="415"/>
      <c r="R857" s="415"/>
      <c r="S857" s="415"/>
      <c r="T857" s="415"/>
      <c r="U857" s="415"/>
      <c r="V857" s="415"/>
      <c r="W857" s="415"/>
      <c r="X857" s="415"/>
      <c r="Y857" s="415"/>
      <c r="Z857" s="415"/>
    </row>
    <row r="858" spans="1:26" x14ac:dyDescent="0.2">
      <c r="A858" s="414"/>
      <c r="B858" s="414"/>
      <c r="P858" s="141"/>
      <c r="Q858" s="415"/>
      <c r="R858" s="415"/>
      <c r="S858" s="415"/>
      <c r="T858" s="415"/>
      <c r="U858" s="415"/>
      <c r="V858" s="415"/>
      <c r="W858" s="415"/>
      <c r="X858" s="415"/>
      <c r="Y858" s="415"/>
      <c r="Z858" s="415"/>
    </row>
    <row r="859" spans="1:26" x14ac:dyDescent="0.2">
      <c r="A859" s="414"/>
      <c r="B859" s="414"/>
      <c r="P859" s="141"/>
      <c r="Q859" s="415"/>
      <c r="R859" s="415"/>
      <c r="S859" s="415"/>
      <c r="T859" s="415"/>
      <c r="U859" s="415"/>
      <c r="V859" s="415"/>
      <c r="W859" s="415"/>
      <c r="X859" s="415"/>
      <c r="Y859" s="415"/>
      <c r="Z859" s="415"/>
    </row>
    <row r="860" spans="1:26" x14ac:dyDescent="0.2">
      <c r="A860" s="414"/>
      <c r="B860" s="414"/>
      <c r="P860" s="141"/>
      <c r="Q860" s="415"/>
      <c r="R860" s="415"/>
      <c r="S860" s="415"/>
      <c r="T860" s="415"/>
      <c r="U860" s="415"/>
      <c r="V860" s="415"/>
      <c r="W860" s="415"/>
      <c r="X860" s="415"/>
      <c r="Y860" s="415"/>
      <c r="Z860" s="415"/>
    </row>
    <row r="861" spans="1:26" x14ac:dyDescent="0.2">
      <c r="A861" s="414"/>
      <c r="B861" s="414"/>
      <c r="P861" s="141"/>
      <c r="Q861" s="415"/>
      <c r="R861" s="415"/>
      <c r="S861" s="415"/>
      <c r="T861" s="415"/>
      <c r="U861" s="415"/>
      <c r="V861" s="415"/>
      <c r="W861" s="415"/>
      <c r="X861" s="415"/>
      <c r="Y861" s="415"/>
      <c r="Z861" s="415"/>
    </row>
    <row r="862" spans="1:26" x14ac:dyDescent="0.2">
      <c r="A862" s="414"/>
      <c r="B862" s="414"/>
      <c r="P862" s="141"/>
      <c r="Q862" s="415"/>
      <c r="R862" s="415"/>
      <c r="S862" s="415"/>
      <c r="T862" s="415"/>
      <c r="U862" s="415"/>
      <c r="V862" s="415"/>
      <c r="W862" s="415"/>
      <c r="X862" s="415"/>
      <c r="Y862" s="415"/>
      <c r="Z862" s="415"/>
    </row>
    <row r="863" spans="1:26" x14ac:dyDescent="0.2">
      <c r="A863" s="414"/>
      <c r="B863" s="414"/>
      <c r="P863" s="141"/>
      <c r="Q863" s="415"/>
      <c r="R863" s="415"/>
      <c r="S863" s="415"/>
      <c r="T863" s="415"/>
      <c r="U863" s="415"/>
      <c r="V863" s="415"/>
      <c r="W863" s="415"/>
      <c r="X863" s="415"/>
      <c r="Y863" s="415"/>
      <c r="Z863" s="415"/>
    </row>
    <row r="864" spans="1:26" x14ac:dyDescent="0.2">
      <c r="A864" s="414"/>
      <c r="B864" s="414"/>
      <c r="P864" s="141"/>
      <c r="Q864" s="415"/>
      <c r="R864" s="415"/>
      <c r="S864" s="415"/>
      <c r="T864" s="415"/>
      <c r="U864" s="415"/>
      <c r="V864" s="415"/>
      <c r="W864" s="415"/>
      <c r="X864" s="415"/>
      <c r="Y864" s="415"/>
      <c r="Z864" s="415"/>
    </row>
    <row r="865" spans="1:26" x14ac:dyDescent="0.2">
      <c r="A865" s="414"/>
      <c r="B865" s="414"/>
      <c r="P865" s="141"/>
      <c r="Q865" s="415"/>
      <c r="R865" s="415"/>
      <c r="S865" s="415"/>
      <c r="T865" s="415"/>
      <c r="U865" s="415"/>
      <c r="V865" s="415"/>
      <c r="W865" s="415"/>
      <c r="X865" s="415"/>
      <c r="Y865" s="415"/>
      <c r="Z865" s="415"/>
    </row>
    <row r="866" spans="1:26" x14ac:dyDescent="0.2">
      <c r="A866" s="414"/>
      <c r="B866" s="414"/>
      <c r="P866" s="141"/>
      <c r="Q866" s="415"/>
      <c r="R866" s="415"/>
      <c r="S866" s="415"/>
      <c r="T866" s="415"/>
      <c r="U866" s="415"/>
      <c r="V866" s="415"/>
      <c r="W866" s="415"/>
      <c r="X866" s="415"/>
      <c r="Y866" s="415"/>
      <c r="Z866" s="415"/>
    </row>
    <row r="867" spans="1:26" x14ac:dyDescent="0.2">
      <c r="A867" s="414"/>
      <c r="B867" s="414"/>
      <c r="P867" s="141"/>
      <c r="Q867" s="415"/>
      <c r="R867" s="415"/>
      <c r="S867" s="415"/>
      <c r="T867" s="415"/>
      <c r="U867" s="415"/>
      <c r="V867" s="415"/>
      <c r="W867" s="415"/>
      <c r="X867" s="415"/>
      <c r="Y867" s="415"/>
      <c r="Z867" s="415"/>
    </row>
    <row r="868" spans="1:26" x14ac:dyDescent="0.2">
      <c r="A868" s="414"/>
      <c r="B868" s="414"/>
      <c r="P868" s="141"/>
      <c r="Q868" s="415"/>
      <c r="R868" s="415"/>
      <c r="S868" s="415"/>
      <c r="T868" s="415"/>
      <c r="U868" s="415"/>
      <c r="V868" s="415"/>
      <c r="W868" s="415"/>
      <c r="X868" s="415"/>
      <c r="Y868" s="415"/>
      <c r="Z868" s="415"/>
    </row>
    <row r="869" spans="1:26" x14ac:dyDescent="0.2">
      <c r="A869" s="414"/>
      <c r="B869" s="414"/>
      <c r="P869" s="141"/>
      <c r="Q869" s="415"/>
      <c r="R869" s="415"/>
      <c r="S869" s="415"/>
      <c r="T869" s="415"/>
      <c r="U869" s="415"/>
      <c r="V869" s="415"/>
      <c r="W869" s="415"/>
      <c r="X869" s="415"/>
      <c r="Y869" s="415"/>
      <c r="Z869" s="415"/>
    </row>
    <row r="870" spans="1:26" x14ac:dyDescent="0.2">
      <c r="A870" s="414"/>
      <c r="B870" s="414"/>
      <c r="P870" s="141"/>
      <c r="Q870" s="415"/>
      <c r="R870" s="415"/>
      <c r="S870" s="415"/>
      <c r="T870" s="415"/>
      <c r="U870" s="415"/>
      <c r="V870" s="415"/>
      <c r="W870" s="415"/>
      <c r="X870" s="415"/>
      <c r="Y870" s="415"/>
      <c r="Z870" s="415"/>
    </row>
    <row r="871" spans="1:26" x14ac:dyDescent="0.2">
      <c r="A871" s="414"/>
      <c r="B871" s="414"/>
      <c r="P871" s="141"/>
      <c r="Q871" s="415"/>
      <c r="R871" s="415"/>
      <c r="S871" s="415"/>
      <c r="T871" s="415"/>
      <c r="U871" s="415"/>
      <c r="V871" s="415"/>
      <c r="W871" s="415"/>
      <c r="X871" s="415"/>
      <c r="Y871" s="415"/>
      <c r="Z871" s="415"/>
    </row>
    <row r="872" spans="1:26" x14ac:dyDescent="0.2">
      <c r="A872" s="414"/>
      <c r="B872" s="414"/>
      <c r="P872" s="141"/>
      <c r="Q872" s="415"/>
      <c r="R872" s="415"/>
      <c r="S872" s="415"/>
      <c r="T872" s="415"/>
      <c r="U872" s="415"/>
      <c r="V872" s="415"/>
      <c r="W872" s="415"/>
      <c r="X872" s="415"/>
      <c r="Y872" s="415"/>
      <c r="Z872" s="415"/>
    </row>
    <row r="873" spans="1:26" x14ac:dyDescent="0.2">
      <c r="A873" s="414"/>
      <c r="B873" s="414"/>
      <c r="P873" s="141"/>
      <c r="Q873" s="415"/>
      <c r="R873" s="415"/>
      <c r="S873" s="415"/>
      <c r="T873" s="415"/>
      <c r="U873" s="415"/>
      <c r="V873" s="415"/>
      <c r="W873" s="415"/>
      <c r="X873" s="415"/>
      <c r="Y873" s="415"/>
      <c r="Z873" s="415"/>
    </row>
    <row r="874" spans="1:26" x14ac:dyDescent="0.2">
      <c r="A874" s="414"/>
      <c r="B874" s="414"/>
      <c r="P874" s="141"/>
      <c r="Q874" s="415"/>
      <c r="R874" s="415"/>
      <c r="S874" s="415"/>
      <c r="T874" s="415"/>
      <c r="U874" s="415"/>
      <c r="V874" s="415"/>
      <c r="W874" s="415"/>
      <c r="X874" s="415"/>
      <c r="Y874" s="415"/>
      <c r="Z874" s="415"/>
    </row>
    <row r="875" spans="1:26" x14ac:dyDescent="0.2">
      <c r="A875" s="414"/>
      <c r="B875" s="414"/>
      <c r="P875" s="141"/>
      <c r="Q875" s="415"/>
      <c r="R875" s="415"/>
      <c r="S875" s="415"/>
      <c r="T875" s="415"/>
      <c r="U875" s="415"/>
      <c r="V875" s="415"/>
      <c r="W875" s="415"/>
      <c r="X875" s="415"/>
      <c r="Y875" s="415"/>
      <c r="Z875" s="415"/>
    </row>
    <row r="876" spans="1:26" x14ac:dyDescent="0.2">
      <c r="A876" s="414"/>
      <c r="B876" s="414"/>
      <c r="P876" s="141"/>
      <c r="Q876" s="415"/>
      <c r="R876" s="415"/>
      <c r="S876" s="415"/>
      <c r="T876" s="415"/>
      <c r="U876" s="415"/>
      <c r="V876" s="415"/>
      <c r="W876" s="415"/>
      <c r="X876" s="415"/>
      <c r="Y876" s="415"/>
      <c r="Z876" s="415"/>
    </row>
    <row r="877" spans="1:26" x14ac:dyDescent="0.2">
      <c r="A877" s="414"/>
      <c r="B877" s="414"/>
      <c r="P877" s="141"/>
      <c r="Q877" s="415"/>
      <c r="R877" s="415"/>
      <c r="S877" s="415"/>
      <c r="T877" s="415"/>
      <c r="U877" s="415"/>
      <c r="V877" s="415"/>
      <c r="W877" s="415"/>
      <c r="X877" s="415"/>
      <c r="Y877" s="415"/>
      <c r="Z877" s="415"/>
    </row>
    <row r="878" spans="1:26" x14ac:dyDescent="0.2">
      <c r="A878" s="414"/>
      <c r="B878" s="414"/>
      <c r="P878" s="141"/>
      <c r="Q878" s="415"/>
      <c r="R878" s="415"/>
      <c r="S878" s="415"/>
      <c r="T878" s="415"/>
      <c r="U878" s="415"/>
      <c r="V878" s="415"/>
      <c r="W878" s="415"/>
      <c r="X878" s="415"/>
      <c r="Y878" s="415"/>
      <c r="Z878" s="415"/>
    </row>
    <row r="879" spans="1:26" x14ac:dyDescent="0.2">
      <c r="A879" s="414"/>
      <c r="B879" s="414"/>
      <c r="P879" s="141"/>
      <c r="Q879" s="415"/>
      <c r="R879" s="415"/>
      <c r="S879" s="415"/>
      <c r="T879" s="415"/>
      <c r="U879" s="415"/>
      <c r="V879" s="415"/>
      <c r="W879" s="415"/>
      <c r="X879" s="415"/>
      <c r="Y879" s="415"/>
      <c r="Z879" s="415"/>
    </row>
    <row r="880" spans="1:26" x14ac:dyDescent="0.2">
      <c r="A880" s="414"/>
      <c r="B880" s="414"/>
      <c r="P880" s="141"/>
      <c r="Q880" s="415"/>
      <c r="R880" s="415"/>
      <c r="S880" s="415"/>
      <c r="T880" s="415"/>
      <c r="U880" s="415"/>
      <c r="V880" s="415"/>
      <c r="W880" s="415"/>
      <c r="X880" s="415"/>
      <c r="Y880" s="415"/>
      <c r="Z880" s="415"/>
    </row>
    <row r="881" spans="1:26" x14ac:dyDescent="0.2">
      <c r="A881" s="414"/>
      <c r="B881" s="414"/>
      <c r="P881" s="141"/>
      <c r="Q881" s="415"/>
      <c r="R881" s="415"/>
      <c r="S881" s="415"/>
      <c r="T881" s="415"/>
      <c r="U881" s="415"/>
      <c r="V881" s="415"/>
      <c r="W881" s="415"/>
      <c r="X881" s="415"/>
      <c r="Y881" s="415"/>
      <c r="Z881" s="415"/>
    </row>
    <row r="882" spans="1:26" x14ac:dyDescent="0.2">
      <c r="A882" s="414"/>
      <c r="B882" s="414"/>
      <c r="P882" s="141"/>
      <c r="Q882" s="415"/>
      <c r="R882" s="415"/>
      <c r="S882" s="415"/>
      <c r="T882" s="415"/>
      <c r="U882" s="415"/>
      <c r="V882" s="415"/>
      <c r="W882" s="415"/>
      <c r="X882" s="415"/>
      <c r="Y882" s="415"/>
      <c r="Z882" s="415"/>
    </row>
    <row r="883" spans="1:26" x14ac:dyDescent="0.2">
      <c r="A883" s="414"/>
      <c r="B883" s="414"/>
      <c r="P883" s="141"/>
      <c r="Q883" s="415"/>
      <c r="R883" s="415"/>
      <c r="S883" s="415"/>
      <c r="T883" s="415"/>
      <c r="U883" s="415"/>
      <c r="V883" s="415"/>
      <c r="W883" s="415"/>
      <c r="X883" s="415"/>
      <c r="Y883" s="415"/>
      <c r="Z883" s="415"/>
    </row>
    <row r="884" spans="1:26" x14ac:dyDescent="0.2">
      <c r="A884" s="414"/>
      <c r="B884" s="414"/>
      <c r="P884" s="141"/>
      <c r="Q884" s="415"/>
      <c r="R884" s="415"/>
      <c r="S884" s="415"/>
      <c r="T884" s="415"/>
      <c r="U884" s="415"/>
      <c r="V884" s="415"/>
      <c r="W884" s="415"/>
      <c r="X884" s="415"/>
      <c r="Y884" s="415"/>
      <c r="Z884" s="415"/>
    </row>
    <row r="885" spans="1:26" x14ac:dyDescent="0.2">
      <c r="A885" s="414"/>
      <c r="B885" s="414"/>
      <c r="P885" s="141"/>
      <c r="Q885" s="415"/>
      <c r="R885" s="415"/>
      <c r="S885" s="415"/>
      <c r="T885" s="415"/>
      <c r="U885" s="415"/>
      <c r="V885" s="415"/>
      <c r="W885" s="415"/>
      <c r="X885" s="415"/>
      <c r="Y885" s="415"/>
      <c r="Z885" s="415"/>
    </row>
    <row r="886" spans="1:26" x14ac:dyDescent="0.2">
      <c r="A886" s="414"/>
      <c r="B886" s="414"/>
      <c r="P886" s="141"/>
      <c r="Q886" s="415"/>
      <c r="R886" s="415"/>
      <c r="S886" s="415"/>
      <c r="T886" s="415"/>
      <c r="U886" s="415"/>
      <c r="V886" s="415"/>
      <c r="W886" s="415"/>
      <c r="X886" s="415"/>
      <c r="Y886" s="415"/>
      <c r="Z886" s="415"/>
    </row>
    <row r="887" spans="1:26" x14ac:dyDescent="0.2">
      <c r="A887" s="414"/>
      <c r="B887" s="414"/>
      <c r="P887" s="141"/>
      <c r="Q887" s="415"/>
      <c r="R887" s="415"/>
      <c r="S887" s="415"/>
      <c r="T887" s="415"/>
      <c r="U887" s="415"/>
      <c r="V887" s="415"/>
      <c r="W887" s="415"/>
      <c r="X887" s="415"/>
      <c r="Y887" s="415"/>
      <c r="Z887" s="415"/>
    </row>
    <row r="888" spans="1:26" x14ac:dyDescent="0.2">
      <c r="A888" s="414"/>
      <c r="B888" s="414"/>
      <c r="P888" s="141"/>
      <c r="Q888" s="415"/>
      <c r="R888" s="415"/>
      <c r="S888" s="415"/>
      <c r="T888" s="415"/>
      <c r="U888" s="415"/>
      <c r="V888" s="415"/>
      <c r="W888" s="415"/>
      <c r="X888" s="415"/>
      <c r="Y888" s="415"/>
      <c r="Z888" s="415"/>
    </row>
    <row r="889" spans="1:26" x14ac:dyDescent="0.2">
      <c r="A889" s="414"/>
      <c r="B889" s="414"/>
      <c r="P889" s="141"/>
      <c r="Q889" s="415"/>
      <c r="R889" s="415"/>
      <c r="S889" s="415"/>
      <c r="T889" s="415"/>
      <c r="U889" s="415"/>
      <c r="V889" s="415"/>
      <c r="W889" s="415"/>
      <c r="X889" s="415"/>
      <c r="Y889" s="415"/>
      <c r="Z889" s="415"/>
    </row>
    <row r="890" spans="1:26" x14ac:dyDescent="0.2">
      <c r="A890" s="414"/>
      <c r="B890" s="414"/>
      <c r="P890" s="141"/>
      <c r="Q890" s="415"/>
      <c r="R890" s="415"/>
      <c r="S890" s="415"/>
      <c r="T890" s="415"/>
      <c r="U890" s="415"/>
      <c r="V890" s="415"/>
      <c r="W890" s="415"/>
      <c r="X890" s="415"/>
      <c r="Y890" s="415"/>
      <c r="Z890" s="415"/>
    </row>
    <row r="891" spans="1:26" x14ac:dyDescent="0.2">
      <c r="A891" s="414"/>
      <c r="B891" s="414"/>
      <c r="P891" s="141"/>
      <c r="Q891" s="415"/>
      <c r="R891" s="415"/>
      <c r="S891" s="415"/>
      <c r="T891" s="415"/>
      <c r="U891" s="415"/>
      <c r="V891" s="415"/>
      <c r="W891" s="415"/>
      <c r="X891" s="415"/>
      <c r="Y891" s="415"/>
      <c r="Z891" s="415"/>
    </row>
    <row r="892" spans="1:26" x14ac:dyDescent="0.2">
      <c r="A892" s="414"/>
      <c r="B892" s="414"/>
      <c r="P892" s="141"/>
      <c r="Q892" s="415"/>
      <c r="R892" s="415"/>
      <c r="S892" s="415"/>
      <c r="T892" s="415"/>
      <c r="U892" s="415"/>
      <c r="V892" s="415"/>
      <c r="W892" s="415"/>
      <c r="X892" s="415"/>
      <c r="Y892" s="415"/>
      <c r="Z892" s="415"/>
    </row>
    <row r="893" spans="1:26" x14ac:dyDescent="0.2">
      <c r="A893" s="414"/>
      <c r="B893" s="414"/>
      <c r="P893" s="141"/>
      <c r="Q893" s="415"/>
      <c r="R893" s="415"/>
      <c r="S893" s="415"/>
      <c r="T893" s="415"/>
      <c r="U893" s="415"/>
      <c r="V893" s="415"/>
      <c r="W893" s="415"/>
      <c r="X893" s="415"/>
      <c r="Y893" s="415"/>
      <c r="Z893" s="415"/>
    </row>
    <row r="894" spans="1:26" x14ac:dyDescent="0.2">
      <c r="A894" s="414"/>
      <c r="B894" s="414"/>
      <c r="P894" s="141"/>
      <c r="Q894" s="415"/>
      <c r="R894" s="415"/>
      <c r="S894" s="415"/>
      <c r="T894" s="415"/>
      <c r="U894" s="415"/>
      <c r="V894" s="415"/>
      <c r="W894" s="415"/>
      <c r="X894" s="415"/>
      <c r="Y894" s="415"/>
      <c r="Z894" s="415"/>
    </row>
    <row r="895" spans="1:26" x14ac:dyDescent="0.2">
      <c r="A895" s="414"/>
      <c r="B895" s="414"/>
      <c r="P895" s="141"/>
      <c r="Q895" s="415"/>
      <c r="R895" s="415"/>
      <c r="S895" s="415"/>
      <c r="T895" s="415"/>
      <c r="U895" s="415"/>
      <c r="V895" s="415"/>
      <c r="W895" s="415"/>
      <c r="X895" s="415"/>
      <c r="Y895" s="415"/>
      <c r="Z895" s="415"/>
    </row>
    <row r="896" spans="1:26" x14ac:dyDescent="0.2">
      <c r="A896" s="414"/>
      <c r="B896" s="414"/>
      <c r="P896" s="141"/>
      <c r="Q896" s="415"/>
      <c r="R896" s="415"/>
      <c r="S896" s="415"/>
      <c r="T896" s="415"/>
      <c r="U896" s="415"/>
      <c r="V896" s="415"/>
      <c r="W896" s="415"/>
      <c r="X896" s="415"/>
      <c r="Y896" s="415"/>
      <c r="Z896" s="415"/>
    </row>
    <row r="897" spans="1:26" x14ac:dyDescent="0.2">
      <c r="A897" s="414"/>
      <c r="B897" s="414"/>
      <c r="P897" s="141"/>
      <c r="Q897" s="415"/>
      <c r="R897" s="415"/>
      <c r="S897" s="415"/>
      <c r="T897" s="415"/>
      <c r="U897" s="415"/>
      <c r="V897" s="415"/>
      <c r="W897" s="415"/>
      <c r="X897" s="415"/>
      <c r="Y897" s="415"/>
      <c r="Z897" s="415"/>
    </row>
    <row r="898" spans="1:26" x14ac:dyDescent="0.2">
      <c r="A898" s="414"/>
      <c r="B898" s="414"/>
      <c r="P898" s="141"/>
      <c r="Q898" s="415"/>
      <c r="R898" s="415"/>
      <c r="S898" s="415"/>
      <c r="T898" s="415"/>
      <c r="U898" s="415"/>
      <c r="V898" s="415"/>
      <c r="W898" s="415"/>
      <c r="X898" s="415"/>
      <c r="Y898" s="415"/>
      <c r="Z898" s="415"/>
    </row>
    <row r="899" spans="1:26" x14ac:dyDescent="0.2">
      <c r="A899" s="414"/>
      <c r="B899" s="414"/>
      <c r="P899" s="141"/>
      <c r="Q899" s="415"/>
      <c r="R899" s="415"/>
      <c r="S899" s="415"/>
      <c r="T899" s="415"/>
      <c r="U899" s="415"/>
      <c r="V899" s="415"/>
      <c r="W899" s="415"/>
      <c r="X899" s="415"/>
      <c r="Y899" s="415"/>
      <c r="Z899" s="415"/>
    </row>
    <row r="900" spans="1:26" x14ac:dyDescent="0.2">
      <c r="A900" s="414"/>
      <c r="B900" s="414"/>
      <c r="P900" s="141"/>
      <c r="Q900" s="415"/>
      <c r="R900" s="415"/>
      <c r="S900" s="415"/>
      <c r="T900" s="415"/>
      <c r="U900" s="415"/>
      <c r="V900" s="415"/>
      <c r="W900" s="415"/>
      <c r="X900" s="415"/>
      <c r="Y900" s="415"/>
      <c r="Z900" s="415"/>
    </row>
    <row r="901" spans="1:26" x14ac:dyDescent="0.2">
      <c r="A901" s="414"/>
      <c r="B901" s="414"/>
      <c r="P901" s="141"/>
      <c r="Q901" s="415"/>
      <c r="R901" s="415"/>
      <c r="S901" s="415"/>
      <c r="T901" s="415"/>
      <c r="U901" s="415"/>
      <c r="V901" s="415"/>
      <c r="W901" s="415"/>
      <c r="X901" s="415"/>
      <c r="Y901" s="415"/>
      <c r="Z901" s="415"/>
    </row>
    <row r="902" spans="1:26" x14ac:dyDescent="0.2">
      <c r="A902" s="414"/>
      <c r="B902" s="414"/>
      <c r="P902" s="141"/>
      <c r="Q902" s="415"/>
      <c r="R902" s="415"/>
      <c r="S902" s="415"/>
      <c r="T902" s="415"/>
      <c r="U902" s="415"/>
      <c r="V902" s="415"/>
      <c r="W902" s="415"/>
      <c r="X902" s="415"/>
      <c r="Y902" s="415"/>
      <c r="Z902" s="415"/>
    </row>
    <row r="903" spans="1:26" x14ac:dyDescent="0.2">
      <c r="A903" s="414"/>
      <c r="B903" s="414"/>
      <c r="P903" s="141"/>
      <c r="Q903" s="415"/>
      <c r="R903" s="415"/>
      <c r="S903" s="415"/>
      <c r="T903" s="415"/>
      <c r="U903" s="415"/>
      <c r="V903" s="415"/>
      <c r="W903" s="415"/>
      <c r="X903" s="415"/>
      <c r="Y903" s="415"/>
      <c r="Z903" s="415"/>
    </row>
    <row r="904" spans="1:26" x14ac:dyDescent="0.2">
      <c r="A904" s="414"/>
      <c r="B904" s="414"/>
      <c r="P904" s="141"/>
      <c r="Q904" s="415"/>
      <c r="R904" s="415"/>
      <c r="S904" s="415"/>
      <c r="T904" s="415"/>
      <c r="U904" s="415"/>
      <c r="V904" s="415"/>
      <c r="W904" s="415"/>
      <c r="X904" s="415"/>
      <c r="Y904" s="415"/>
      <c r="Z904" s="415"/>
    </row>
    <row r="905" spans="1:26" x14ac:dyDescent="0.2">
      <c r="A905" s="414"/>
      <c r="B905" s="414"/>
      <c r="P905" s="141"/>
      <c r="Q905" s="415"/>
      <c r="R905" s="415"/>
      <c r="S905" s="415"/>
      <c r="T905" s="415"/>
      <c r="U905" s="415"/>
      <c r="V905" s="415"/>
      <c r="W905" s="415"/>
      <c r="X905" s="415"/>
      <c r="Y905" s="415"/>
      <c r="Z905" s="415"/>
    </row>
    <row r="906" spans="1:26" x14ac:dyDescent="0.2">
      <c r="A906" s="414"/>
      <c r="B906" s="414"/>
      <c r="P906" s="141"/>
      <c r="Q906" s="415"/>
      <c r="R906" s="415"/>
      <c r="S906" s="415"/>
      <c r="T906" s="415"/>
      <c r="U906" s="415"/>
      <c r="V906" s="415"/>
      <c r="W906" s="415"/>
      <c r="X906" s="415"/>
      <c r="Y906" s="415"/>
      <c r="Z906" s="415"/>
    </row>
    <row r="907" spans="1:26" x14ac:dyDescent="0.2">
      <c r="A907" s="414"/>
      <c r="B907" s="414"/>
      <c r="P907" s="141"/>
      <c r="Q907" s="415"/>
      <c r="R907" s="415"/>
      <c r="S907" s="415"/>
      <c r="T907" s="415"/>
      <c r="U907" s="415"/>
      <c r="V907" s="415"/>
      <c r="W907" s="415"/>
      <c r="X907" s="415"/>
      <c r="Y907" s="415"/>
      <c r="Z907" s="415"/>
    </row>
    <row r="908" spans="1:26" x14ac:dyDescent="0.2">
      <c r="A908" s="414"/>
      <c r="B908" s="414"/>
      <c r="P908" s="141"/>
      <c r="Q908" s="415"/>
      <c r="R908" s="415"/>
      <c r="S908" s="415"/>
      <c r="T908" s="415"/>
      <c r="U908" s="415"/>
      <c r="V908" s="415"/>
      <c r="W908" s="415"/>
      <c r="X908" s="415"/>
      <c r="Y908" s="415"/>
      <c r="Z908" s="415"/>
    </row>
    <row r="909" spans="1:26" x14ac:dyDescent="0.2">
      <c r="A909" s="414"/>
      <c r="B909" s="414"/>
      <c r="P909" s="141"/>
      <c r="Q909" s="415"/>
      <c r="R909" s="415"/>
      <c r="S909" s="415"/>
      <c r="T909" s="415"/>
      <c r="U909" s="415"/>
      <c r="V909" s="415"/>
      <c r="W909" s="415"/>
      <c r="X909" s="415"/>
      <c r="Y909" s="415"/>
      <c r="Z909" s="415"/>
    </row>
    <row r="910" spans="1:26" x14ac:dyDescent="0.2">
      <c r="A910" s="414"/>
      <c r="B910" s="414"/>
      <c r="P910" s="141"/>
      <c r="Q910" s="415"/>
      <c r="R910" s="415"/>
      <c r="S910" s="415"/>
      <c r="T910" s="415"/>
      <c r="U910" s="415"/>
      <c r="V910" s="415"/>
      <c r="W910" s="415"/>
      <c r="X910" s="415"/>
      <c r="Y910" s="415"/>
      <c r="Z910" s="415"/>
    </row>
    <row r="911" spans="1:26" x14ac:dyDescent="0.2">
      <c r="A911" s="414"/>
      <c r="B911" s="414"/>
      <c r="P911" s="141"/>
      <c r="Q911" s="415"/>
      <c r="R911" s="415"/>
      <c r="S911" s="415"/>
      <c r="T911" s="415"/>
      <c r="U911" s="415"/>
      <c r="V911" s="415"/>
      <c r="W911" s="415"/>
      <c r="X911" s="415"/>
      <c r="Y911" s="415"/>
      <c r="Z911" s="415"/>
    </row>
    <row r="912" spans="1:26" x14ac:dyDescent="0.2">
      <c r="A912" s="414"/>
      <c r="B912" s="414"/>
      <c r="P912" s="141"/>
      <c r="Q912" s="415"/>
      <c r="R912" s="415"/>
      <c r="S912" s="415"/>
      <c r="T912" s="415"/>
      <c r="U912" s="415"/>
      <c r="V912" s="415"/>
      <c r="W912" s="415"/>
      <c r="X912" s="415"/>
      <c r="Y912" s="415"/>
      <c r="Z912" s="415"/>
    </row>
    <row r="913" spans="1:26" x14ac:dyDescent="0.2">
      <c r="A913" s="414"/>
      <c r="B913" s="414"/>
      <c r="P913" s="141"/>
      <c r="Q913" s="415"/>
      <c r="R913" s="415"/>
      <c r="S913" s="415"/>
      <c r="T913" s="415"/>
      <c r="U913" s="415"/>
      <c r="V913" s="415"/>
      <c r="W913" s="415"/>
      <c r="X913" s="415"/>
      <c r="Y913" s="415"/>
      <c r="Z913" s="415"/>
    </row>
    <row r="914" spans="1:26" x14ac:dyDescent="0.2">
      <c r="A914" s="414"/>
      <c r="B914" s="414"/>
      <c r="P914" s="141"/>
      <c r="Q914" s="415"/>
      <c r="R914" s="415"/>
      <c r="S914" s="415"/>
      <c r="T914" s="415"/>
      <c r="U914" s="415"/>
      <c r="V914" s="415"/>
      <c r="W914" s="415"/>
      <c r="X914" s="415"/>
      <c r="Y914" s="415"/>
      <c r="Z914" s="415"/>
    </row>
    <row r="915" spans="1:26" x14ac:dyDescent="0.2">
      <c r="A915" s="414"/>
      <c r="B915" s="414"/>
      <c r="P915" s="141"/>
      <c r="Q915" s="415"/>
      <c r="R915" s="415"/>
      <c r="S915" s="415"/>
      <c r="T915" s="415"/>
      <c r="U915" s="415"/>
      <c r="V915" s="415"/>
      <c r="W915" s="415"/>
      <c r="X915" s="415"/>
      <c r="Y915" s="415"/>
      <c r="Z915" s="415"/>
    </row>
    <row r="916" spans="1:26" x14ac:dyDescent="0.2">
      <c r="A916" s="414"/>
      <c r="B916" s="414"/>
      <c r="P916" s="141"/>
      <c r="Q916" s="415"/>
      <c r="R916" s="415"/>
      <c r="S916" s="415"/>
      <c r="T916" s="415"/>
      <c r="U916" s="415"/>
      <c r="V916" s="415"/>
      <c r="W916" s="415"/>
      <c r="X916" s="415"/>
      <c r="Y916" s="415"/>
      <c r="Z916" s="415"/>
    </row>
    <row r="917" spans="1:26" x14ac:dyDescent="0.2">
      <c r="A917" s="414"/>
      <c r="B917" s="414"/>
      <c r="P917" s="141"/>
      <c r="Q917" s="415"/>
      <c r="R917" s="415"/>
      <c r="S917" s="415"/>
      <c r="T917" s="415"/>
      <c r="U917" s="415"/>
      <c r="V917" s="415"/>
      <c r="W917" s="415"/>
      <c r="X917" s="415"/>
      <c r="Y917" s="415"/>
      <c r="Z917" s="415"/>
    </row>
    <row r="918" spans="1:26" x14ac:dyDescent="0.2">
      <c r="A918" s="414"/>
      <c r="B918" s="414"/>
      <c r="P918" s="141"/>
      <c r="Q918" s="415"/>
      <c r="R918" s="415"/>
      <c r="S918" s="415"/>
      <c r="T918" s="415"/>
      <c r="U918" s="415"/>
      <c r="V918" s="415"/>
      <c r="W918" s="415"/>
      <c r="X918" s="415"/>
      <c r="Y918" s="415"/>
      <c r="Z918" s="415"/>
    </row>
    <row r="919" spans="1:26" x14ac:dyDescent="0.2">
      <c r="A919" s="414"/>
      <c r="B919" s="414"/>
      <c r="P919" s="141"/>
      <c r="Q919" s="415"/>
      <c r="R919" s="415"/>
      <c r="S919" s="415"/>
      <c r="T919" s="415"/>
      <c r="U919" s="415"/>
      <c r="V919" s="415"/>
      <c r="W919" s="415"/>
      <c r="X919" s="415"/>
      <c r="Y919" s="415"/>
      <c r="Z919" s="415"/>
    </row>
    <row r="920" spans="1:26" x14ac:dyDescent="0.2">
      <c r="A920" s="414"/>
      <c r="B920" s="414"/>
      <c r="P920" s="141"/>
      <c r="Q920" s="415"/>
      <c r="R920" s="415"/>
      <c r="S920" s="415"/>
      <c r="T920" s="415"/>
      <c r="U920" s="415"/>
      <c r="V920" s="415"/>
      <c r="W920" s="415"/>
      <c r="X920" s="415"/>
      <c r="Y920" s="415"/>
      <c r="Z920" s="415"/>
    </row>
    <row r="921" spans="1:26" x14ac:dyDescent="0.2">
      <c r="A921" s="414"/>
      <c r="B921" s="414"/>
      <c r="P921" s="141"/>
      <c r="Q921" s="415"/>
      <c r="R921" s="415"/>
      <c r="S921" s="415"/>
      <c r="T921" s="415"/>
      <c r="U921" s="415"/>
      <c r="V921" s="415"/>
      <c r="W921" s="415"/>
      <c r="X921" s="415"/>
      <c r="Y921" s="415"/>
      <c r="Z921" s="415"/>
    </row>
    <row r="922" spans="1:26" x14ac:dyDescent="0.2">
      <c r="A922" s="414"/>
      <c r="B922" s="414"/>
      <c r="P922" s="141"/>
      <c r="Q922" s="415"/>
      <c r="R922" s="415"/>
      <c r="S922" s="415"/>
      <c r="T922" s="415"/>
      <c r="U922" s="415"/>
      <c r="V922" s="415"/>
      <c r="W922" s="415"/>
      <c r="X922" s="415"/>
      <c r="Y922" s="415"/>
      <c r="Z922" s="415"/>
    </row>
    <row r="923" spans="1:26" x14ac:dyDescent="0.2">
      <c r="A923" s="414"/>
      <c r="B923" s="414"/>
      <c r="P923" s="141"/>
      <c r="Q923" s="415"/>
      <c r="R923" s="415"/>
      <c r="S923" s="415"/>
      <c r="T923" s="415"/>
      <c r="U923" s="415"/>
      <c r="V923" s="415"/>
      <c r="W923" s="415"/>
      <c r="X923" s="415"/>
      <c r="Y923" s="415"/>
      <c r="Z923" s="415"/>
    </row>
    <row r="924" spans="1:26" x14ac:dyDescent="0.2">
      <c r="A924" s="414"/>
      <c r="B924" s="414"/>
      <c r="P924" s="141"/>
      <c r="Q924" s="415"/>
      <c r="R924" s="415"/>
      <c r="S924" s="415"/>
      <c r="T924" s="415"/>
      <c r="U924" s="415"/>
      <c r="V924" s="415"/>
      <c r="W924" s="415"/>
      <c r="X924" s="415"/>
      <c r="Y924" s="415"/>
      <c r="Z924" s="415"/>
    </row>
    <row r="925" spans="1:26" x14ac:dyDescent="0.2">
      <c r="A925" s="414"/>
      <c r="B925" s="414"/>
      <c r="P925" s="141"/>
      <c r="Q925" s="415"/>
      <c r="R925" s="415"/>
      <c r="S925" s="415"/>
      <c r="T925" s="415"/>
      <c r="U925" s="415"/>
      <c r="V925" s="415"/>
      <c r="W925" s="415"/>
      <c r="X925" s="415"/>
      <c r="Y925" s="415"/>
      <c r="Z925" s="415"/>
    </row>
    <row r="926" spans="1:26" x14ac:dyDescent="0.2">
      <c r="A926" s="414"/>
      <c r="B926" s="414"/>
      <c r="P926" s="141"/>
      <c r="Q926" s="415"/>
      <c r="R926" s="415"/>
      <c r="S926" s="415"/>
      <c r="T926" s="415"/>
      <c r="U926" s="415"/>
      <c r="V926" s="415"/>
      <c r="W926" s="415"/>
      <c r="X926" s="415"/>
      <c r="Y926" s="415"/>
      <c r="Z926" s="415"/>
    </row>
    <row r="927" spans="1:26" x14ac:dyDescent="0.2">
      <c r="A927" s="414"/>
      <c r="B927" s="414"/>
      <c r="P927" s="141"/>
      <c r="Q927" s="415"/>
      <c r="R927" s="415"/>
      <c r="S927" s="415"/>
      <c r="T927" s="415"/>
      <c r="U927" s="415"/>
      <c r="V927" s="415"/>
      <c r="W927" s="415"/>
      <c r="X927" s="415"/>
      <c r="Y927" s="415"/>
      <c r="Z927" s="415"/>
    </row>
    <row r="928" spans="1:26" x14ac:dyDescent="0.2">
      <c r="A928" s="414"/>
      <c r="B928" s="414"/>
      <c r="P928" s="141"/>
      <c r="Q928" s="415"/>
      <c r="R928" s="415"/>
      <c r="S928" s="415"/>
      <c r="T928" s="415"/>
      <c r="U928" s="415"/>
      <c r="V928" s="415"/>
      <c r="W928" s="415"/>
      <c r="X928" s="415"/>
      <c r="Y928" s="415"/>
      <c r="Z928" s="415"/>
    </row>
    <row r="929" spans="1:26" x14ac:dyDescent="0.2">
      <c r="A929" s="414"/>
      <c r="B929" s="414"/>
      <c r="P929" s="141"/>
      <c r="Q929" s="415"/>
      <c r="R929" s="415"/>
      <c r="S929" s="415"/>
      <c r="T929" s="415"/>
      <c r="U929" s="415"/>
      <c r="V929" s="415"/>
      <c r="W929" s="415"/>
      <c r="X929" s="415"/>
      <c r="Y929" s="415"/>
      <c r="Z929" s="415"/>
    </row>
    <row r="930" spans="1:26" x14ac:dyDescent="0.2">
      <c r="A930" s="414"/>
      <c r="B930" s="414"/>
      <c r="P930" s="141"/>
      <c r="Q930" s="415"/>
      <c r="R930" s="415"/>
      <c r="S930" s="415"/>
      <c r="T930" s="415"/>
      <c r="U930" s="415"/>
      <c r="V930" s="415"/>
      <c r="W930" s="415"/>
      <c r="X930" s="415"/>
      <c r="Y930" s="415"/>
      <c r="Z930" s="415"/>
    </row>
    <row r="931" spans="1:26" x14ac:dyDescent="0.2">
      <c r="A931" s="414"/>
      <c r="B931" s="414"/>
      <c r="P931" s="141"/>
      <c r="Q931" s="415"/>
      <c r="R931" s="415"/>
      <c r="S931" s="415"/>
      <c r="T931" s="415"/>
      <c r="U931" s="415"/>
      <c r="V931" s="415"/>
      <c r="W931" s="415"/>
      <c r="X931" s="415"/>
      <c r="Y931" s="415"/>
      <c r="Z931" s="415"/>
    </row>
    <row r="932" spans="1:26" x14ac:dyDescent="0.2">
      <c r="A932" s="414"/>
      <c r="B932" s="414"/>
      <c r="P932" s="141"/>
      <c r="Q932" s="415"/>
      <c r="R932" s="415"/>
      <c r="S932" s="415"/>
      <c r="T932" s="415"/>
      <c r="U932" s="415"/>
      <c r="V932" s="415"/>
      <c r="W932" s="415"/>
      <c r="X932" s="415"/>
      <c r="Y932" s="415"/>
      <c r="Z932" s="415"/>
    </row>
    <row r="933" spans="1:26" x14ac:dyDescent="0.2">
      <c r="A933" s="414"/>
      <c r="B933" s="414"/>
      <c r="P933" s="141"/>
      <c r="Q933" s="415"/>
      <c r="R933" s="415"/>
      <c r="S933" s="415"/>
      <c r="T933" s="415"/>
      <c r="U933" s="415"/>
      <c r="V933" s="415"/>
      <c r="W933" s="415"/>
      <c r="X933" s="415"/>
      <c r="Y933" s="415"/>
      <c r="Z933" s="415"/>
    </row>
    <row r="934" spans="1:26" x14ac:dyDescent="0.2">
      <c r="A934" s="414"/>
      <c r="B934" s="414"/>
      <c r="P934" s="141"/>
      <c r="Q934" s="415"/>
      <c r="R934" s="415"/>
      <c r="S934" s="415"/>
      <c r="T934" s="415"/>
      <c r="U934" s="415"/>
      <c r="V934" s="415"/>
      <c r="W934" s="415"/>
      <c r="X934" s="415"/>
      <c r="Y934" s="415"/>
      <c r="Z934" s="415"/>
    </row>
    <row r="935" spans="1:26" x14ac:dyDescent="0.2">
      <c r="A935" s="414"/>
      <c r="B935" s="414"/>
      <c r="P935" s="141"/>
      <c r="Q935" s="415"/>
      <c r="R935" s="415"/>
      <c r="S935" s="415"/>
      <c r="T935" s="415"/>
      <c r="U935" s="415"/>
      <c r="V935" s="415"/>
      <c r="W935" s="415"/>
      <c r="X935" s="415"/>
      <c r="Y935" s="415"/>
      <c r="Z935" s="415"/>
    </row>
    <row r="936" spans="1:26" x14ac:dyDescent="0.2">
      <c r="A936" s="414"/>
      <c r="B936" s="414"/>
      <c r="P936" s="141"/>
      <c r="Q936" s="415"/>
      <c r="R936" s="415"/>
      <c r="S936" s="415"/>
      <c r="T936" s="415"/>
      <c r="U936" s="415"/>
      <c r="V936" s="415"/>
      <c r="W936" s="415"/>
      <c r="X936" s="415"/>
      <c r="Y936" s="415"/>
      <c r="Z936" s="415"/>
    </row>
    <row r="937" spans="1:26" x14ac:dyDescent="0.2">
      <c r="A937" s="414"/>
      <c r="B937" s="414"/>
      <c r="P937" s="141"/>
      <c r="Q937" s="415"/>
      <c r="R937" s="415"/>
      <c r="S937" s="415"/>
      <c r="T937" s="415"/>
      <c r="U937" s="415"/>
      <c r="V937" s="415"/>
      <c r="W937" s="415"/>
      <c r="X937" s="415"/>
      <c r="Y937" s="415"/>
      <c r="Z937" s="415"/>
    </row>
    <row r="938" spans="1:26" x14ac:dyDescent="0.2">
      <c r="A938" s="414"/>
      <c r="B938" s="414"/>
      <c r="P938" s="141"/>
      <c r="Q938" s="415"/>
      <c r="R938" s="415"/>
      <c r="S938" s="415"/>
      <c r="T938" s="415"/>
      <c r="U938" s="415"/>
      <c r="V938" s="415"/>
      <c r="W938" s="415"/>
      <c r="X938" s="415"/>
      <c r="Y938" s="415"/>
      <c r="Z938" s="415"/>
    </row>
    <row r="939" spans="1:26" x14ac:dyDescent="0.2">
      <c r="A939" s="414"/>
      <c r="B939" s="414"/>
      <c r="P939" s="141"/>
      <c r="Q939" s="415"/>
      <c r="R939" s="415"/>
      <c r="S939" s="415"/>
      <c r="T939" s="415"/>
      <c r="U939" s="415"/>
      <c r="V939" s="415"/>
      <c r="W939" s="415"/>
      <c r="X939" s="415"/>
      <c r="Y939" s="415"/>
      <c r="Z939" s="415"/>
    </row>
    <row r="940" spans="1:26" x14ac:dyDescent="0.2">
      <c r="A940" s="414"/>
      <c r="B940" s="414"/>
      <c r="P940" s="141"/>
      <c r="Q940" s="415"/>
      <c r="R940" s="415"/>
      <c r="S940" s="415"/>
      <c r="T940" s="415"/>
      <c r="U940" s="415"/>
      <c r="V940" s="415"/>
      <c r="W940" s="415"/>
      <c r="X940" s="415"/>
      <c r="Y940" s="415"/>
      <c r="Z940" s="415"/>
    </row>
    <row r="941" spans="1:26" x14ac:dyDescent="0.2">
      <c r="A941" s="414"/>
      <c r="B941" s="414"/>
      <c r="P941" s="141"/>
      <c r="Q941" s="415"/>
      <c r="R941" s="415"/>
      <c r="S941" s="415"/>
      <c r="T941" s="415"/>
      <c r="U941" s="415"/>
      <c r="V941" s="415"/>
      <c r="W941" s="415"/>
      <c r="X941" s="415"/>
      <c r="Y941" s="415"/>
      <c r="Z941" s="415"/>
    </row>
    <row r="942" spans="1:26" x14ac:dyDescent="0.2">
      <c r="A942" s="414"/>
      <c r="B942" s="414"/>
      <c r="P942" s="141"/>
      <c r="Q942" s="415"/>
      <c r="R942" s="415"/>
      <c r="S942" s="415"/>
      <c r="T942" s="415"/>
      <c r="U942" s="415"/>
      <c r="V942" s="415"/>
      <c r="W942" s="415"/>
      <c r="X942" s="415"/>
      <c r="Y942" s="415"/>
      <c r="Z942" s="415"/>
    </row>
    <row r="943" spans="1:26" x14ac:dyDescent="0.2">
      <c r="A943" s="414"/>
      <c r="B943" s="414"/>
      <c r="P943" s="141"/>
      <c r="Q943" s="415"/>
      <c r="R943" s="415"/>
      <c r="S943" s="415"/>
      <c r="T943" s="415"/>
      <c r="U943" s="415"/>
      <c r="V943" s="415"/>
      <c r="W943" s="415"/>
      <c r="X943" s="415"/>
      <c r="Y943" s="415"/>
      <c r="Z943" s="415"/>
    </row>
    <row r="944" spans="1:26" x14ac:dyDescent="0.2">
      <c r="A944" s="414"/>
      <c r="B944" s="414"/>
      <c r="P944" s="141"/>
      <c r="Q944" s="415"/>
      <c r="R944" s="415"/>
      <c r="S944" s="415"/>
      <c r="T944" s="415"/>
      <c r="U944" s="415"/>
      <c r="V944" s="415"/>
      <c r="W944" s="415"/>
      <c r="X944" s="415"/>
      <c r="Y944" s="415"/>
      <c r="Z944" s="415"/>
    </row>
    <row r="945" spans="1:26" x14ac:dyDescent="0.2">
      <c r="A945" s="414"/>
      <c r="B945" s="414"/>
      <c r="P945" s="141"/>
      <c r="Q945" s="415"/>
      <c r="R945" s="415"/>
      <c r="S945" s="415"/>
      <c r="T945" s="415"/>
      <c r="U945" s="415"/>
      <c r="V945" s="415"/>
      <c r="W945" s="415"/>
      <c r="X945" s="415"/>
      <c r="Y945" s="415"/>
      <c r="Z945" s="415"/>
    </row>
    <row r="946" spans="1:26" x14ac:dyDescent="0.2">
      <c r="A946" s="414"/>
      <c r="B946" s="414"/>
      <c r="P946" s="141"/>
      <c r="Q946" s="415"/>
      <c r="R946" s="415"/>
      <c r="S946" s="415"/>
      <c r="T946" s="415"/>
      <c r="U946" s="415"/>
      <c r="V946" s="415"/>
      <c r="W946" s="415"/>
      <c r="X946" s="415"/>
      <c r="Y946" s="415"/>
      <c r="Z946" s="415"/>
    </row>
    <row r="947" spans="1:26" x14ac:dyDescent="0.2">
      <c r="A947" s="414"/>
      <c r="B947" s="414"/>
      <c r="P947" s="141"/>
      <c r="Q947" s="415"/>
      <c r="R947" s="415"/>
      <c r="S947" s="415"/>
      <c r="T947" s="415"/>
      <c r="U947" s="415"/>
      <c r="V947" s="415"/>
      <c r="W947" s="415"/>
      <c r="X947" s="415"/>
      <c r="Y947" s="415"/>
      <c r="Z947" s="415"/>
    </row>
    <row r="948" spans="1:26" x14ac:dyDescent="0.2">
      <c r="A948" s="414"/>
      <c r="B948" s="414"/>
      <c r="P948" s="141"/>
      <c r="Q948" s="415"/>
      <c r="R948" s="415"/>
      <c r="S948" s="415"/>
      <c r="T948" s="415"/>
      <c r="U948" s="415"/>
      <c r="V948" s="415"/>
      <c r="W948" s="415"/>
      <c r="X948" s="415"/>
      <c r="Y948" s="415"/>
      <c r="Z948" s="415"/>
    </row>
    <row r="949" spans="1:26" x14ac:dyDescent="0.2">
      <c r="A949" s="414"/>
      <c r="B949" s="414"/>
      <c r="P949" s="141"/>
      <c r="Q949" s="415"/>
      <c r="R949" s="415"/>
      <c r="S949" s="415"/>
      <c r="T949" s="415"/>
      <c r="U949" s="415"/>
      <c r="V949" s="415"/>
      <c r="W949" s="415"/>
      <c r="X949" s="415"/>
      <c r="Y949" s="415"/>
      <c r="Z949" s="415"/>
    </row>
    <row r="950" spans="1:26" x14ac:dyDescent="0.2">
      <c r="A950" s="414"/>
      <c r="B950" s="414"/>
      <c r="P950" s="141"/>
      <c r="Q950" s="415"/>
      <c r="R950" s="415"/>
      <c r="S950" s="415"/>
      <c r="T950" s="415"/>
      <c r="U950" s="415"/>
      <c r="V950" s="415"/>
      <c r="W950" s="415"/>
      <c r="X950" s="415"/>
      <c r="Y950" s="415"/>
      <c r="Z950" s="415"/>
    </row>
    <row r="951" spans="1:26" x14ac:dyDescent="0.2">
      <c r="A951" s="414"/>
      <c r="B951" s="414"/>
      <c r="P951" s="141"/>
      <c r="Q951" s="415"/>
      <c r="R951" s="415"/>
      <c r="S951" s="415"/>
      <c r="T951" s="415"/>
      <c r="U951" s="415"/>
      <c r="V951" s="415"/>
      <c r="W951" s="415"/>
      <c r="X951" s="415"/>
      <c r="Y951" s="415"/>
      <c r="Z951" s="415"/>
    </row>
    <row r="952" spans="1:26" x14ac:dyDescent="0.2">
      <c r="A952" s="414"/>
      <c r="B952" s="414"/>
      <c r="P952" s="141"/>
      <c r="Q952" s="415"/>
      <c r="R952" s="415"/>
      <c r="S952" s="415"/>
      <c r="T952" s="415"/>
      <c r="U952" s="415"/>
      <c r="V952" s="415"/>
      <c r="W952" s="415"/>
      <c r="X952" s="415"/>
      <c r="Y952" s="415"/>
      <c r="Z952" s="415"/>
    </row>
    <row r="953" spans="1:26" x14ac:dyDescent="0.2">
      <c r="A953" s="414"/>
      <c r="B953" s="414"/>
      <c r="P953" s="141"/>
      <c r="Q953" s="415"/>
      <c r="R953" s="415"/>
      <c r="S953" s="415"/>
      <c r="T953" s="415"/>
      <c r="U953" s="415"/>
      <c r="V953" s="415"/>
      <c r="W953" s="415"/>
      <c r="X953" s="415"/>
      <c r="Y953" s="415"/>
      <c r="Z953" s="415"/>
    </row>
    <row r="954" spans="1:26" x14ac:dyDescent="0.2">
      <c r="A954" s="414"/>
      <c r="B954" s="414"/>
      <c r="P954" s="141"/>
      <c r="Q954" s="415"/>
      <c r="R954" s="415"/>
      <c r="S954" s="415"/>
      <c r="T954" s="415"/>
      <c r="U954" s="415"/>
      <c r="V954" s="415"/>
      <c r="W954" s="415"/>
      <c r="X954" s="415"/>
      <c r="Y954" s="415"/>
      <c r="Z954" s="415"/>
    </row>
    <row r="955" spans="1:26" x14ac:dyDescent="0.2">
      <c r="A955" s="414"/>
      <c r="B955" s="414"/>
      <c r="P955" s="141"/>
      <c r="Q955" s="415"/>
      <c r="R955" s="415"/>
      <c r="S955" s="415"/>
      <c r="T955" s="415"/>
      <c r="U955" s="415"/>
      <c r="V955" s="415"/>
      <c r="W955" s="415"/>
      <c r="X955" s="415"/>
      <c r="Y955" s="415"/>
      <c r="Z955" s="415"/>
    </row>
    <row r="956" spans="1:26" x14ac:dyDescent="0.2">
      <c r="A956" s="414"/>
      <c r="B956" s="414"/>
      <c r="P956" s="141"/>
      <c r="Q956" s="415"/>
      <c r="R956" s="415"/>
      <c r="S956" s="415"/>
      <c r="T956" s="415"/>
      <c r="U956" s="415"/>
      <c r="V956" s="415"/>
      <c r="W956" s="415"/>
      <c r="X956" s="415"/>
      <c r="Y956" s="415"/>
      <c r="Z956" s="415"/>
    </row>
    <row r="957" spans="1:26" x14ac:dyDescent="0.2">
      <c r="A957" s="414"/>
      <c r="B957" s="414"/>
      <c r="P957" s="141"/>
      <c r="Q957" s="415"/>
      <c r="R957" s="415"/>
      <c r="S957" s="415"/>
      <c r="T957" s="415"/>
      <c r="U957" s="415"/>
      <c r="V957" s="415"/>
      <c r="W957" s="415"/>
      <c r="X957" s="415"/>
      <c r="Y957" s="415"/>
      <c r="Z957" s="415"/>
    </row>
    <row r="958" spans="1:26" x14ac:dyDescent="0.2">
      <c r="A958" s="414"/>
      <c r="B958" s="414"/>
      <c r="P958" s="141"/>
      <c r="Q958" s="415"/>
      <c r="R958" s="415"/>
      <c r="S958" s="415"/>
      <c r="T958" s="415"/>
      <c r="U958" s="415"/>
      <c r="V958" s="415"/>
      <c r="W958" s="415"/>
      <c r="X958" s="415"/>
      <c r="Y958" s="415"/>
      <c r="Z958" s="415"/>
    </row>
    <row r="959" spans="1:26" x14ac:dyDescent="0.2">
      <c r="A959" s="414"/>
      <c r="B959" s="414"/>
      <c r="P959" s="141"/>
      <c r="Q959" s="415"/>
      <c r="R959" s="415"/>
      <c r="S959" s="415"/>
      <c r="T959" s="415"/>
      <c r="U959" s="415"/>
      <c r="V959" s="415"/>
      <c r="W959" s="415"/>
      <c r="X959" s="415"/>
      <c r="Y959" s="415"/>
      <c r="Z959" s="415"/>
    </row>
    <row r="960" spans="1:26" x14ac:dyDescent="0.2">
      <c r="A960" s="414"/>
      <c r="B960" s="414"/>
      <c r="P960" s="141"/>
      <c r="Q960" s="415"/>
      <c r="R960" s="415"/>
      <c r="S960" s="415"/>
      <c r="T960" s="415"/>
      <c r="U960" s="415"/>
      <c r="V960" s="415"/>
      <c r="W960" s="415"/>
      <c r="X960" s="415"/>
      <c r="Y960" s="415"/>
      <c r="Z960" s="415"/>
    </row>
    <row r="961" spans="1:26" x14ac:dyDescent="0.2">
      <c r="A961" s="414"/>
      <c r="B961" s="414"/>
      <c r="P961" s="141"/>
      <c r="Q961" s="415"/>
      <c r="R961" s="415"/>
      <c r="S961" s="415"/>
      <c r="T961" s="415"/>
      <c r="U961" s="415"/>
      <c r="V961" s="415"/>
      <c r="W961" s="415"/>
      <c r="X961" s="415"/>
      <c r="Y961" s="415"/>
      <c r="Z961" s="415"/>
    </row>
    <row r="962" spans="1:26" x14ac:dyDescent="0.2">
      <c r="A962" s="414"/>
      <c r="B962" s="414"/>
      <c r="P962" s="141"/>
      <c r="Q962" s="415"/>
      <c r="R962" s="415"/>
      <c r="S962" s="415"/>
      <c r="T962" s="415"/>
      <c r="U962" s="415"/>
      <c r="V962" s="415"/>
      <c r="W962" s="415"/>
      <c r="X962" s="415"/>
      <c r="Y962" s="415"/>
      <c r="Z962" s="415"/>
    </row>
    <row r="963" spans="1:26" x14ac:dyDescent="0.2">
      <c r="A963" s="414"/>
      <c r="B963" s="414"/>
      <c r="P963" s="141"/>
      <c r="Q963" s="415"/>
      <c r="R963" s="415"/>
      <c r="S963" s="415"/>
      <c r="T963" s="415"/>
      <c r="U963" s="415"/>
      <c r="V963" s="415"/>
      <c r="W963" s="415"/>
      <c r="X963" s="415"/>
      <c r="Y963" s="415"/>
      <c r="Z963" s="415"/>
    </row>
    <row r="964" spans="1:26" x14ac:dyDescent="0.2">
      <c r="A964" s="414"/>
      <c r="B964" s="414"/>
      <c r="P964" s="141"/>
      <c r="Q964" s="415"/>
      <c r="R964" s="415"/>
      <c r="S964" s="415"/>
      <c r="T964" s="415"/>
      <c r="U964" s="415"/>
      <c r="V964" s="415"/>
      <c r="W964" s="415"/>
      <c r="X964" s="415"/>
      <c r="Y964" s="415"/>
      <c r="Z964" s="415"/>
    </row>
    <row r="965" spans="1:26" x14ac:dyDescent="0.2">
      <c r="A965" s="414"/>
      <c r="B965" s="414"/>
      <c r="P965" s="141"/>
      <c r="Q965" s="415"/>
      <c r="R965" s="415"/>
      <c r="S965" s="415"/>
      <c r="T965" s="415"/>
      <c r="U965" s="415"/>
      <c r="V965" s="415"/>
      <c r="W965" s="415"/>
      <c r="X965" s="415"/>
      <c r="Y965" s="415"/>
      <c r="Z965" s="415"/>
    </row>
    <row r="966" spans="1:26" x14ac:dyDescent="0.2">
      <c r="A966" s="414"/>
      <c r="B966" s="414"/>
      <c r="P966" s="141"/>
      <c r="Q966" s="415"/>
      <c r="R966" s="415"/>
      <c r="S966" s="415"/>
      <c r="T966" s="415"/>
      <c r="U966" s="415"/>
      <c r="V966" s="415"/>
      <c r="W966" s="415"/>
      <c r="X966" s="415"/>
      <c r="Y966" s="415"/>
      <c r="Z966" s="415"/>
    </row>
    <row r="967" spans="1:26" x14ac:dyDescent="0.2">
      <c r="A967" s="414"/>
      <c r="B967" s="414"/>
      <c r="P967" s="141"/>
      <c r="Q967" s="415"/>
      <c r="R967" s="415"/>
      <c r="S967" s="415"/>
      <c r="T967" s="415"/>
      <c r="U967" s="415"/>
      <c r="V967" s="415"/>
      <c r="W967" s="415"/>
      <c r="X967" s="415"/>
      <c r="Y967" s="415"/>
      <c r="Z967" s="415"/>
    </row>
    <row r="968" spans="1:26" x14ac:dyDescent="0.2">
      <c r="A968" s="414"/>
      <c r="B968" s="414"/>
      <c r="P968" s="141"/>
      <c r="Q968" s="415"/>
      <c r="R968" s="415"/>
      <c r="S968" s="415"/>
      <c r="T968" s="415"/>
      <c r="U968" s="415"/>
      <c r="V968" s="415"/>
      <c r="W968" s="415"/>
      <c r="X968" s="415"/>
      <c r="Y968" s="415"/>
      <c r="Z968" s="415"/>
    </row>
    <row r="969" spans="1:26" x14ac:dyDescent="0.2">
      <c r="A969" s="414"/>
      <c r="B969" s="414"/>
      <c r="P969" s="141"/>
      <c r="Q969" s="415"/>
      <c r="R969" s="415"/>
      <c r="S969" s="415"/>
      <c r="T969" s="415"/>
      <c r="U969" s="415"/>
      <c r="V969" s="415"/>
      <c r="W969" s="415"/>
      <c r="X969" s="415"/>
      <c r="Y969" s="415"/>
      <c r="Z969" s="415"/>
    </row>
    <row r="970" spans="1:26" x14ac:dyDescent="0.2">
      <c r="A970" s="414"/>
      <c r="B970" s="414"/>
      <c r="P970" s="141"/>
      <c r="Q970" s="415"/>
      <c r="R970" s="415"/>
      <c r="S970" s="415"/>
      <c r="T970" s="415"/>
      <c r="U970" s="415"/>
      <c r="V970" s="415"/>
      <c r="W970" s="415"/>
      <c r="X970" s="415"/>
      <c r="Y970" s="415"/>
      <c r="Z970" s="415"/>
    </row>
    <row r="971" spans="1:26" x14ac:dyDescent="0.2">
      <c r="A971" s="414"/>
      <c r="B971" s="414"/>
      <c r="P971" s="141"/>
      <c r="Q971" s="415"/>
      <c r="R971" s="415"/>
      <c r="S971" s="415"/>
      <c r="T971" s="415"/>
      <c r="U971" s="415"/>
      <c r="V971" s="415"/>
      <c r="W971" s="415"/>
      <c r="X971" s="415"/>
      <c r="Y971" s="415"/>
      <c r="Z971" s="415"/>
    </row>
    <row r="972" spans="1:26" x14ac:dyDescent="0.2">
      <c r="A972" s="414"/>
      <c r="B972" s="414"/>
      <c r="P972" s="141"/>
      <c r="Q972" s="415"/>
      <c r="R972" s="415"/>
      <c r="S972" s="415"/>
      <c r="T972" s="415"/>
      <c r="U972" s="415"/>
      <c r="V972" s="415"/>
      <c r="W972" s="415"/>
      <c r="X972" s="415"/>
      <c r="Y972" s="415"/>
      <c r="Z972" s="415"/>
    </row>
    <row r="973" spans="1:26" x14ac:dyDescent="0.2">
      <c r="A973" s="414"/>
      <c r="B973" s="414"/>
      <c r="P973" s="141"/>
      <c r="Q973" s="415"/>
      <c r="R973" s="415"/>
      <c r="S973" s="415"/>
      <c r="T973" s="415"/>
      <c r="U973" s="415"/>
      <c r="V973" s="415"/>
      <c r="W973" s="415"/>
      <c r="X973" s="415"/>
      <c r="Y973" s="415"/>
      <c r="Z973" s="415"/>
    </row>
    <row r="974" spans="1:26" x14ac:dyDescent="0.2">
      <c r="A974" s="414"/>
      <c r="B974" s="414"/>
      <c r="P974" s="141"/>
      <c r="Q974" s="415"/>
      <c r="R974" s="415"/>
      <c r="S974" s="415"/>
      <c r="T974" s="415"/>
      <c r="U974" s="415"/>
      <c r="V974" s="415"/>
      <c r="W974" s="415"/>
      <c r="X974" s="415"/>
      <c r="Y974" s="415"/>
      <c r="Z974" s="415"/>
    </row>
    <row r="975" spans="1:26" x14ac:dyDescent="0.2">
      <c r="A975" s="414"/>
      <c r="B975" s="414"/>
      <c r="P975" s="141"/>
      <c r="Q975" s="415"/>
      <c r="R975" s="415"/>
      <c r="S975" s="415"/>
      <c r="T975" s="415"/>
      <c r="U975" s="415"/>
      <c r="V975" s="415"/>
      <c r="W975" s="415"/>
      <c r="X975" s="415"/>
      <c r="Y975" s="415"/>
      <c r="Z975" s="415"/>
    </row>
    <row r="976" spans="1:26" x14ac:dyDescent="0.2">
      <c r="A976" s="414"/>
      <c r="B976" s="414"/>
      <c r="P976" s="141"/>
      <c r="Q976" s="415"/>
      <c r="R976" s="415"/>
      <c r="S976" s="415"/>
      <c r="T976" s="415"/>
      <c r="U976" s="415"/>
      <c r="V976" s="415"/>
      <c r="W976" s="415"/>
      <c r="X976" s="415"/>
      <c r="Y976" s="415"/>
      <c r="Z976" s="415"/>
    </row>
    <row r="977" spans="1:26" x14ac:dyDescent="0.2">
      <c r="A977" s="414"/>
      <c r="B977" s="414"/>
      <c r="P977" s="141"/>
      <c r="Q977" s="415"/>
      <c r="R977" s="415"/>
      <c r="S977" s="415"/>
      <c r="T977" s="415"/>
      <c r="U977" s="415"/>
      <c r="V977" s="415"/>
      <c r="W977" s="415"/>
      <c r="X977" s="415"/>
      <c r="Y977" s="415"/>
      <c r="Z977" s="415"/>
    </row>
    <row r="978" spans="1:26" x14ac:dyDescent="0.2">
      <c r="A978" s="414"/>
      <c r="B978" s="414"/>
      <c r="P978" s="141"/>
      <c r="Q978" s="415"/>
      <c r="R978" s="415"/>
      <c r="S978" s="415"/>
      <c r="T978" s="415"/>
      <c r="U978" s="415"/>
      <c r="V978" s="415"/>
      <c r="W978" s="415"/>
      <c r="X978" s="415"/>
      <c r="Y978" s="415"/>
      <c r="Z978" s="415"/>
    </row>
    <row r="979" spans="1:26" x14ac:dyDescent="0.2">
      <c r="A979" s="414"/>
      <c r="B979" s="414"/>
      <c r="P979" s="141"/>
      <c r="Q979" s="415"/>
      <c r="R979" s="415"/>
      <c r="S979" s="415"/>
      <c r="T979" s="415"/>
      <c r="U979" s="415"/>
      <c r="V979" s="415"/>
      <c r="W979" s="415"/>
      <c r="X979" s="415"/>
      <c r="Y979" s="415"/>
      <c r="Z979" s="415"/>
    </row>
    <row r="980" spans="1:26" x14ac:dyDescent="0.2">
      <c r="A980" s="414"/>
      <c r="B980" s="414"/>
      <c r="P980" s="141"/>
      <c r="Q980" s="415"/>
      <c r="R980" s="415"/>
      <c r="S980" s="415"/>
      <c r="T980" s="415"/>
      <c r="U980" s="415"/>
      <c r="V980" s="415"/>
      <c r="W980" s="415"/>
      <c r="X980" s="415"/>
      <c r="Y980" s="415"/>
      <c r="Z980" s="415"/>
    </row>
    <row r="981" spans="1:26" x14ac:dyDescent="0.2">
      <c r="A981" s="414"/>
      <c r="B981" s="414"/>
      <c r="P981" s="141"/>
      <c r="Q981" s="415"/>
      <c r="R981" s="415"/>
      <c r="S981" s="415"/>
      <c r="T981" s="415"/>
      <c r="U981" s="415"/>
      <c r="V981" s="415"/>
      <c r="W981" s="415"/>
      <c r="X981" s="415"/>
      <c r="Y981" s="415"/>
      <c r="Z981" s="415"/>
    </row>
    <row r="982" spans="1:26" x14ac:dyDescent="0.2">
      <c r="A982" s="414"/>
      <c r="B982" s="414"/>
      <c r="P982" s="141"/>
      <c r="Q982" s="415"/>
      <c r="R982" s="415"/>
      <c r="S982" s="415"/>
      <c r="T982" s="415"/>
      <c r="U982" s="415"/>
      <c r="V982" s="415"/>
      <c r="W982" s="415"/>
      <c r="X982" s="415"/>
      <c r="Y982" s="415"/>
      <c r="Z982" s="415"/>
    </row>
    <row r="983" spans="1:26" x14ac:dyDescent="0.2">
      <c r="A983" s="414"/>
      <c r="B983" s="414"/>
      <c r="P983" s="141"/>
      <c r="Q983" s="415"/>
      <c r="R983" s="415"/>
      <c r="S983" s="415"/>
      <c r="T983" s="415"/>
      <c r="U983" s="415"/>
      <c r="V983" s="415"/>
      <c r="W983" s="415"/>
      <c r="X983" s="415"/>
      <c r="Y983" s="415"/>
      <c r="Z983" s="415"/>
    </row>
    <row r="984" spans="1:26" x14ac:dyDescent="0.2">
      <c r="A984" s="414"/>
      <c r="B984" s="414"/>
      <c r="P984" s="141"/>
      <c r="Q984" s="415"/>
      <c r="R984" s="415"/>
      <c r="S984" s="415"/>
      <c r="T984" s="415"/>
      <c r="U984" s="415"/>
      <c r="V984" s="415"/>
      <c r="W984" s="415"/>
      <c r="X984" s="415"/>
      <c r="Y984" s="415"/>
      <c r="Z984" s="415"/>
    </row>
    <row r="985" spans="1:26" x14ac:dyDescent="0.2">
      <c r="A985" s="414"/>
      <c r="B985" s="414"/>
      <c r="P985" s="141"/>
      <c r="Q985" s="415"/>
      <c r="R985" s="415"/>
      <c r="S985" s="415"/>
      <c r="T985" s="415"/>
      <c r="U985" s="415"/>
      <c r="V985" s="415"/>
      <c r="W985" s="415"/>
      <c r="X985" s="415"/>
      <c r="Y985" s="415"/>
      <c r="Z985" s="415"/>
    </row>
    <row r="986" spans="1:26" x14ac:dyDescent="0.2">
      <c r="A986" s="414"/>
      <c r="B986" s="414"/>
      <c r="P986" s="141"/>
      <c r="Q986" s="415"/>
      <c r="R986" s="415"/>
      <c r="S986" s="415"/>
      <c r="T986" s="415"/>
      <c r="U986" s="415"/>
      <c r="V986" s="415"/>
      <c r="W986" s="415"/>
      <c r="X986" s="415"/>
      <c r="Y986" s="415"/>
      <c r="Z986" s="415"/>
    </row>
    <row r="987" spans="1:26" x14ac:dyDescent="0.2">
      <c r="A987" s="414"/>
      <c r="B987" s="414"/>
      <c r="P987" s="141"/>
      <c r="Q987" s="415"/>
      <c r="R987" s="415"/>
      <c r="S987" s="415"/>
      <c r="T987" s="415"/>
      <c r="U987" s="415"/>
      <c r="V987" s="415"/>
      <c r="W987" s="415"/>
      <c r="X987" s="415"/>
      <c r="Y987" s="415"/>
      <c r="Z987" s="415"/>
    </row>
    <row r="988" spans="1:26" x14ac:dyDescent="0.2">
      <c r="A988" s="414"/>
      <c r="B988" s="414"/>
      <c r="P988" s="141"/>
      <c r="Q988" s="415"/>
      <c r="R988" s="415"/>
      <c r="S988" s="415"/>
      <c r="T988" s="415"/>
      <c r="U988" s="415"/>
      <c r="V988" s="415"/>
      <c r="W988" s="415"/>
      <c r="X988" s="415"/>
      <c r="Y988" s="415"/>
      <c r="Z988" s="415"/>
    </row>
    <row r="989" spans="1:26" x14ac:dyDescent="0.2">
      <c r="A989" s="414"/>
      <c r="B989" s="414"/>
      <c r="P989" s="141"/>
      <c r="Q989" s="415"/>
      <c r="R989" s="415"/>
      <c r="S989" s="415"/>
      <c r="T989" s="415"/>
      <c r="U989" s="415"/>
      <c r="V989" s="415"/>
      <c r="W989" s="415"/>
      <c r="X989" s="415"/>
      <c r="Y989" s="415"/>
      <c r="Z989" s="415"/>
    </row>
    <row r="990" spans="1:26" x14ac:dyDescent="0.2">
      <c r="A990" s="414"/>
      <c r="B990" s="414"/>
      <c r="P990" s="141"/>
      <c r="Q990" s="415"/>
      <c r="R990" s="415"/>
      <c r="S990" s="415"/>
      <c r="T990" s="415"/>
      <c r="U990" s="415"/>
      <c r="V990" s="415"/>
      <c r="W990" s="415"/>
      <c r="X990" s="415"/>
      <c r="Y990" s="415"/>
      <c r="Z990" s="415"/>
    </row>
    <row r="991" spans="1:26" x14ac:dyDescent="0.2">
      <c r="A991" s="414"/>
      <c r="B991" s="414"/>
      <c r="P991" s="141"/>
      <c r="Q991" s="415"/>
      <c r="R991" s="415"/>
      <c r="S991" s="415"/>
      <c r="T991" s="415"/>
      <c r="U991" s="415"/>
      <c r="V991" s="415"/>
      <c r="W991" s="415"/>
      <c r="X991" s="415"/>
      <c r="Y991" s="415"/>
      <c r="Z991" s="415"/>
    </row>
    <row r="992" spans="1:26" x14ac:dyDescent="0.2">
      <c r="A992" s="414"/>
      <c r="B992" s="414"/>
      <c r="P992" s="141"/>
      <c r="Q992" s="415"/>
      <c r="R992" s="415"/>
      <c r="S992" s="415"/>
      <c r="T992" s="415"/>
      <c r="U992" s="415"/>
      <c r="V992" s="415"/>
      <c r="W992" s="415"/>
      <c r="X992" s="415"/>
      <c r="Y992" s="415"/>
      <c r="Z992" s="415"/>
    </row>
    <row r="993" spans="1:26" x14ac:dyDescent="0.2">
      <c r="A993" s="414"/>
      <c r="B993" s="414"/>
      <c r="P993" s="141"/>
      <c r="Q993" s="415"/>
      <c r="R993" s="415"/>
      <c r="S993" s="415"/>
      <c r="T993" s="415"/>
      <c r="U993" s="415"/>
      <c r="V993" s="415"/>
      <c r="W993" s="415"/>
      <c r="X993" s="415"/>
      <c r="Y993" s="415"/>
      <c r="Z993" s="415"/>
    </row>
    <row r="994" spans="1:26" x14ac:dyDescent="0.2">
      <c r="A994" s="414"/>
      <c r="B994" s="414"/>
      <c r="P994" s="141"/>
      <c r="Q994" s="415"/>
      <c r="R994" s="415"/>
      <c r="S994" s="415"/>
      <c r="T994" s="415"/>
      <c r="U994" s="415"/>
      <c r="V994" s="415"/>
      <c r="W994" s="415"/>
      <c r="X994" s="415"/>
      <c r="Y994" s="415"/>
      <c r="Z994" s="415"/>
    </row>
    <row r="995" spans="1:26" x14ac:dyDescent="0.2">
      <c r="A995" s="414"/>
      <c r="B995" s="414"/>
      <c r="P995" s="141"/>
      <c r="Q995" s="415"/>
      <c r="R995" s="415"/>
      <c r="S995" s="415"/>
      <c r="T995" s="415"/>
      <c r="U995" s="415"/>
      <c r="V995" s="415"/>
      <c r="W995" s="415"/>
      <c r="X995" s="415"/>
      <c r="Y995" s="415"/>
      <c r="Z995" s="415"/>
    </row>
    <row r="996" spans="1:26" x14ac:dyDescent="0.2">
      <c r="A996" s="414"/>
      <c r="B996" s="414"/>
      <c r="P996" s="141"/>
      <c r="Q996" s="415"/>
      <c r="R996" s="415"/>
      <c r="S996" s="415"/>
      <c r="T996" s="415"/>
      <c r="U996" s="415"/>
      <c r="V996" s="415"/>
      <c r="W996" s="415"/>
      <c r="X996" s="415"/>
      <c r="Y996" s="415"/>
      <c r="Z996" s="415"/>
    </row>
    <row r="997" spans="1:26" x14ac:dyDescent="0.2">
      <c r="A997" s="414"/>
      <c r="B997" s="414"/>
      <c r="P997" s="141"/>
      <c r="Q997" s="415"/>
      <c r="R997" s="415"/>
      <c r="S997" s="415"/>
      <c r="T997" s="415"/>
      <c r="U997" s="415"/>
      <c r="V997" s="415"/>
      <c r="W997" s="415"/>
      <c r="X997" s="415"/>
      <c r="Y997" s="415"/>
      <c r="Z997" s="415"/>
    </row>
    <row r="998" spans="1:26" x14ac:dyDescent="0.2">
      <c r="A998" s="414"/>
      <c r="B998" s="414"/>
      <c r="P998" s="141"/>
      <c r="Q998" s="415"/>
      <c r="R998" s="415"/>
      <c r="S998" s="415"/>
      <c r="T998" s="415"/>
      <c r="U998" s="415"/>
      <c r="V998" s="415"/>
      <c r="W998" s="415"/>
      <c r="X998" s="415"/>
      <c r="Y998" s="415"/>
      <c r="Z998" s="415"/>
    </row>
    <row r="999" spans="1:26" x14ac:dyDescent="0.2">
      <c r="A999" s="414"/>
      <c r="B999" s="414"/>
      <c r="P999" s="141"/>
      <c r="Q999" s="415"/>
      <c r="R999" s="415"/>
      <c r="S999" s="415"/>
      <c r="T999" s="415"/>
      <c r="U999" s="415"/>
      <c r="V999" s="415"/>
      <c r="W999" s="415"/>
      <c r="X999" s="415"/>
      <c r="Y999" s="415"/>
      <c r="Z999" s="415"/>
    </row>
    <row r="1000" spans="1:26" x14ac:dyDescent="0.2">
      <c r="A1000" s="414"/>
      <c r="B1000" s="414"/>
      <c r="P1000" s="141"/>
      <c r="Q1000" s="415"/>
      <c r="R1000" s="415"/>
      <c r="S1000" s="415"/>
      <c r="T1000" s="415"/>
      <c r="U1000" s="415"/>
      <c r="V1000" s="415"/>
      <c r="W1000" s="415"/>
      <c r="X1000" s="415"/>
      <c r="Y1000" s="415"/>
      <c r="Z1000" s="415"/>
    </row>
    <row r="1001" spans="1:26" x14ac:dyDescent="0.2">
      <c r="A1001" s="414"/>
      <c r="B1001" s="414"/>
      <c r="P1001" s="141"/>
      <c r="Q1001" s="415"/>
      <c r="R1001" s="415"/>
      <c r="S1001" s="415"/>
      <c r="T1001" s="415"/>
      <c r="U1001" s="415"/>
      <c r="V1001" s="415"/>
      <c r="W1001" s="415"/>
      <c r="X1001" s="415"/>
      <c r="Y1001" s="415"/>
      <c r="Z1001" s="415"/>
    </row>
    <row r="1002" spans="1:26" x14ac:dyDescent="0.2">
      <c r="A1002" s="414"/>
      <c r="B1002" s="414"/>
      <c r="P1002" s="141"/>
      <c r="Q1002" s="415"/>
      <c r="R1002" s="415"/>
      <c r="S1002" s="415"/>
      <c r="T1002" s="415"/>
      <c r="U1002" s="415"/>
      <c r="V1002" s="415"/>
      <c r="W1002" s="415"/>
      <c r="X1002" s="415"/>
      <c r="Y1002" s="415"/>
      <c r="Z1002" s="415"/>
    </row>
    <row r="1003" spans="1:26" x14ac:dyDescent="0.2">
      <c r="A1003" s="414"/>
      <c r="B1003" s="414"/>
      <c r="P1003" s="141"/>
      <c r="Q1003" s="415"/>
      <c r="R1003" s="415"/>
      <c r="S1003" s="415"/>
      <c r="T1003" s="415"/>
      <c r="U1003" s="415"/>
      <c r="V1003" s="415"/>
      <c r="W1003" s="415"/>
      <c r="X1003" s="415"/>
      <c r="Y1003" s="415"/>
      <c r="Z1003" s="415"/>
    </row>
    <row r="1004" spans="1:26" x14ac:dyDescent="0.2">
      <c r="A1004" s="414"/>
      <c r="B1004" s="414"/>
      <c r="P1004" s="141"/>
      <c r="Q1004" s="415"/>
      <c r="R1004" s="415"/>
      <c r="S1004" s="415"/>
      <c r="T1004" s="415"/>
      <c r="U1004" s="415"/>
      <c r="V1004" s="415"/>
      <c r="W1004" s="415"/>
      <c r="X1004" s="415"/>
      <c r="Y1004" s="415"/>
      <c r="Z1004" s="415"/>
    </row>
    <row r="1005" spans="1:26" x14ac:dyDescent="0.2">
      <c r="A1005" s="414"/>
      <c r="B1005" s="414"/>
      <c r="P1005" s="141"/>
      <c r="Q1005" s="415"/>
      <c r="R1005" s="415"/>
      <c r="S1005" s="415"/>
      <c r="T1005" s="415"/>
      <c r="U1005" s="415"/>
      <c r="V1005" s="415"/>
      <c r="W1005" s="415"/>
      <c r="X1005" s="415"/>
      <c r="Y1005" s="415"/>
      <c r="Z1005" s="415"/>
    </row>
    <row r="1006" spans="1:26" x14ac:dyDescent="0.2">
      <c r="A1006" s="414"/>
      <c r="B1006" s="414"/>
      <c r="P1006" s="141"/>
      <c r="Q1006" s="415"/>
      <c r="R1006" s="415"/>
      <c r="S1006" s="415"/>
      <c r="T1006" s="415"/>
      <c r="U1006" s="415"/>
      <c r="V1006" s="415"/>
      <c r="W1006" s="415"/>
      <c r="X1006" s="415"/>
      <c r="Y1006" s="415"/>
      <c r="Z1006" s="415"/>
    </row>
    <row r="1007" spans="1:26" x14ac:dyDescent="0.2">
      <c r="A1007" s="414"/>
      <c r="B1007" s="414"/>
      <c r="P1007" s="141"/>
      <c r="Q1007" s="415"/>
      <c r="R1007" s="415"/>
      <c r="S1007" s="415"/>
      <c r="T1007" s="415"/>
      <c r="U1007" s="415"/>
      <c r="V1007" s="415"/>
      <c r="W1007" s="415"/>
      <c r="X1007" s="415"/>
      <c r="Y1007" s="415"/>
      <c r="Z1007" s="415"/>
    </row>
    <row r="1008" spans="1:26" x14ac:dyDescent="0.2">
      <c r="A1008" s="414"/>
      <c r="B1008" s="414"/>
      <c r="P1008" s="141"/>
      <c r="Q1008" s="415"/>
      <c r="R1008" s="415"/>
      <c r="S1008" s="415"/>
      <c r="T1008" s="415"/>
      <c r="U1008" s="415"/>
      <c r="V1008" s="415"/>
      <c r="W1008" s="415"/>
      <c r="X1008" s="415"/>
      <c r="Y1008" s="415"/>
      <c r="Z1008" s="415"/>
    </row>
    <row r="1009" spans="1:26" x14ac:dyDescent="0.2">
      <c r="A1009" s="414"/>
      <c r="B1009" s="414"/>
      <c r="P1009" s="141"/>
      <c r="Q1009" s="415"/>
      <c r="R1009" s="415"/>
      <c r="S1009" s="415"/>
      <c r="T1009" s="415"/>
      <c r="U1009" s="415"/>
      <c r="V1009" s="415"/>
      <c r="W1009" s="415"/>
      <c r="X1009" s="415"/>
      <c r="Y1009" s="415"/>
      <c r="Z1009" s="415"/>
    </row>
    <row r="1010" spans="1:26" x14ac:dyDescent="0.2">
      <c r="A1010" s="414"/>
      <c r="B1010" s="414"/>
      <c r="P1010" s="141"/>
      <c r="Q1010" s="415"/>
      <c r="R1010" s="415"/>
      <c r="S1010" s="415"/>
      <c r="T1010" s="415"/>
      <c r="U1010" s="415"/>
      <c r="V1010" s="415"/>
      <c r="W1010" s="415"/>
      <c r="X1010" s="415"/>
      <c r="Y1010" s="415"/>
      <c r="Z1010" s="415"/>
    </row>
    <row r="1011" spans="1:26" x14ac:dyDescent="0.2">
      <c r="A1011" s="414"/>
      <c r="B1011" s="414"/>
      <c r="P1011" s="141"/>
      <c r="Q1011" s="415"/>
      <c r="R1011" s="415"/>
      <c r="S1011" s="415"/>
      <c r="T1011" s="415"/>
      <c r="U1011" s="415"/>
      <c r="V1011" s="415"/>
      <c r="W1011" s="415"/>
      <c r="X1011" s="415"/>
      <c r="Y1011" s="415"/>
      <c r="Z1011" s="415"/>
    </row>
    <row r="1012" spans="1:26" x14ac:dyDescent="0.2">
      <c r="A1012" s="414"/>
      <c r="B1012" s="414"/>
      <c r="P1012" s="141"/>
      <c r="Q1012" s="415"/>
      <c r="R1012" s="415"/>
      <c r="S1012" s="415"/>
      <c r="T1012" s="415"/>
      <c r="U1012" s="415"/>
      <c r="V1012" s="415"/>
      <c r="W1012" s="415"/>
      <c r="X1012" s="415"/>
      <c r="Y1012" s="415"/>
      <c r="Z1012" s="415"/>
    </row>
    <row r="1013" spans="1:26" x14ac:dyDescent="0.2">
      <c r="A1013" s="414"/>
      <c r="B1013" s="414"/>
      <c r="P1013" s="141"/>
      <c r="Q1013" s="415"/>
      <c r="R1013" s="415"/>
      <c r="S1013" s="415"/>
      <c r="T1013" s="415"/>
      <c r="U1013" s="415"/>
      <c r="V1013" s="415"/>
      <c r="W1013" s="415"/>
      <c r="X1013" s="415"/>
      <c r="Y1013" s="415"/>
      <c r="Z1013" s="415"/>
    </row>
    <row r="1014" spans="1:26" x14ac:dyDescent="0.2">
      <c r="A1014" s="414"/>
      <c r="B1014" s="414"/>
      <c r="P1014" s="141"/>
      <c r="Q1014" s="415"/>
      <c r="R1014" s="415"/>
      <c r="S1014" s="415"/>
      <c r="T1014" s="415"/>
      <c r="U1014" s="415"/>
      <c r="V1014" s="415"/>
      <c r="W1014" s="415"/>
      <c r="X1014" s="415"/>
      <c r="Y1014" s="415"/>
      <c r="Z1014" s="415"/>
    </row>
    <row r="1015" spans="1:26" x14ac:dyDescent="0.2">
      <c r="A1015" s="414"/>
      <c r="B1015" s="414"/>
      <c r="P1015" s="141"/>
      <c r="Q1015" s="415"/>
      <c r="R1015" s="415"/>
      <c r="S1015" s="415"/>
      <c r="T1015" s="415"/>
      <c r="U1015" s="415"/>
      <c r="V1015" s="415"/>
      <c r="W1015" s="415"/>
      <c r="X1015" s="415"/>
      <c r="Y1015" s="415"/>
      <c r="Z1015" s="415"/>
    </row>
    <row r="1016" spans="1:26" x14ac:dyDescent="0.2">
      <c r="A1016" s="414"/>
      <c r="B1016" s="414"/>
      <c r="P1016" s="141"/>
      <c r="Q1016" s="415"/>
      <c r="R1016" s="415"/>
      <c r="S1016" s="415"/>
      <c r="T1016" s="415"/>
      <c r="U1016" s="415"/>
      <c r="V1016" s="415"/>
      <c r="W1016" s="415"/>
      <c r="X1016" s="415"/>
      <c r="Y1016" s="415"/>
      <c r="Z1016" s="415"/>
    </row>
    <row r="1017" spans="1:26" x14ac:dyDescent="0.2">
      <c r="A1017" s="414"/>
      <c r="B1017" s="414"/>
      <c r="P1017" s="141"/>
      <c r="Q1017" s="415"/>
      <c r="R1017" s="415"/>
      <c r="S1017" s="415"/>
      <c r="T1017" s="415"/>
      <c r="U1017" s="415"/>
      <c r="V1017" s="415"/>
      <c r="W1017" s="415"/>
      <c r="X1017" s="415"/>
      <c r="Y1017" s="415"/>
      <c r="Z1017" s="415"/>
    </row>
    <row r="1018" spans="1:26" x14ac:dyDescent="0.2">
      <c r="A1018" s="414"/>
      <c r="B1018" s="414"/>
      <c r="P1018" s="141"/>
      <c r="Q1018" s="415"/>
      <c r="R1018" s="415"/>
      <c r="S1018" s="415"/>
      <c r="T1018" s="415"/>
      <c r="U1018" s="415"/>
      <c r="V1018" s="415"/>
      <c r="W1018" s="415"/>
      <c r="X1018" s="415"/>
      <c r="Y1018" s="415"/>
      <c r="Z1018" s="415"/>
    </row>
    <row r="1019" spans="1:26" x14ac:dyDescent="0.2">
      <c r="A1019" s="414"/>
      <c r="B1019" s="414"/>
      <c r="P1019" s="141"/>
      <c r="Q1019" s="415"/>
      <c r="R1019" s="415"/>
      <c r="S1019" s="415"/>
      <c r="T1019" s="415"/>
      <c r="U1019" s="415"/>
      <c r="V1019" s="415"/>
      <c r="W1019" s="415"/>
      <c r="X1019" s="415"/>
      <c r="Y1019" s="415"/>
      <c r="Z1019" s="415"/>
    </row>
    <row r="1020" spans="1:26" x14ac:dyDescent="0.2">
      <c r="A1020" s="414"/>
      <c r="B1020" s="414"/>
      <c r="P1020" s="141"/>
      <c r="Q1020" s="415"/>
      <c r="R1020" s="415"/>
      <c r="S1020" s="415"/>
      <c r="T1020" s="415"/>
      <c r="U1020" s="415"/>
      <c r="V1020" s="415"/>
      <c r="W1020" s="415"/>
      <c r="X1020" s="415"/>
      <c r="Y1020" s="415"/>
      <c r="Z1020" s="415"/>
    </row>
    <row r="1021" spans="1:26" x14ac:dyDescent="0.2">
      <c r="A1021" s="414"/>
      <c r="B1021" s="414"/>
      <c r="P1021" s="141"/>
      <c r="Q1021" s="415"/>
      <c r="R1021" s="415"/>
      <c r="S1021" s="415"/>
      <c r="T1021" s="415"/>
      <c r="U1021" s="415"/>
      <c r="V1021" s="415"/>
      <c r="W1021" s="415"/>
      <c r="X1021" s="415"/>
      <c r="Y1021" s="415"/>
      <c r="Z1021" s="415"/>
    </row>
    <row r="1022" spans="1:26" x14ac:dyDescent="0.2">
      <c r="A1022" s="414"/>
      <c r="B1022" s="414"/>
      <c r="P1022" s="141"/>
      <c r="Q1022" s="415"/>
      <c r="R1022" s="415"/>
      <c r="S1022" s="415"/>
      <c r="T1022" s="415"/>
      <c r="U1022" s="415"/>
      <c r="V1022" s="415"/>
      <c r="W1022" s="415"/>
      <c r="X1022" s="415"/>
      <c r="Y1022" s="415"/>
      <c r="Z1022" s="415"/>
    </row>
    <row r="1023" spans="1:26" x14ac:dyDescent="0.2">
      <c r="A1023" s="414"/>
      <c r="B1023" s="414"/>
      <c r="P1023" s="141"/>
      <c r="Q1023" s="415"/>
      <c r="R1023" s="415"/>
      <c r="S1023" s="415"/>
      <c r="T1023" s="415"/>
      <c r="U1023" s="415"/>
      <c r="V1023" s="415"/>
      <c r="W1023" s="415"/>
      <c r="X1023" s="415"/>
      <c r="Y1023" s="415"/>
      <c r="Z1023" s="415"/>
    </row>
    <row r="1024" spans="1:26" x14ac:dyDescent="0.2">
      <c r="A1024" s="414"/>
      <c r="B1024" s="414"/>
      <c r="P1024" s="141"/>
      <c r="Q1024" s="415"/>
      <c r="R1024" s="415"/>
      <c r="S1024" s="415"/>
      <c r="T1024" s="415"/>
      <c r="U1024" s="415"/>
      <c r="V1024" s="415"/>
      <c r="W1024" s="415"/>
      <c r="X1024" s="415"/>
      <c r="Y1024" s="415"/>
      <c r="Z1024" s="415"/>
    </row>
    <row r="1025" spans="1:26" x14ac:dyDescent="0.2">
      <c r="A1025" s="414"/>
      <c r="B1025" s="414"/>
      <c r="P1025" s="141"/>
      <c r="Q1025" s="415"/>
      <c r="R1025" s="415"/>
      <c r="S1025" s="415"/>
      <c r="T1025" s="415"/>
      <c r="U1025" s="415"/>
      <c r="V1025" s="415"/>
      <c r="W1025" s="415"/>
      <c r="X1025" s="415"/>
      <c r="Y1025" s="415"/>
      <c r="Z1025" s="415"/>
    </row>
    <row r="1026" spans="1:26" x14ac:dyDescent="0.2">
      <c r="A1026" s="414"/>
      <c r="B1026" s="414"/>
      <c r="P1026" s="141"/>
      <c r="Q1026" s="415"/>
      <c r="R1026" s="415"/>
      <c r="S1026" s="415"/>
      <c r="T1026" s="415"/>
      <c r="U1026" s="415"/>
      <c r="V1026" s="415"/>
      <c r="W1026" s="415"/>
      <c r="X1026" s="415"/>
      <c r="Y1026" s="415"/>
      <c r="Z1026" s="415"/>
    </row>
    <row r="1027" spans="1:26" x14ac:dyDescent="0.2">
      <c r="A1027" s="414"/>
      <c r="B1027" s="414"/>
      <c r="P1027" s="141"/>
      <c r="Q1027" s="415"/>
      <c r="R1027" s="415"/>
      <c r="S1027" s="415"/>
      <c r="T1027" s="415"/>
      <c r="U1027" s="415"/>
      <c r="V1027" s="415"/>
      <c r="W1027" s="415"/>
      <c r="X1027" s="415"/>
      <c r="Y1027" s="415"/>
      <c r="Z1027" s="415"/>
    </row>
    <row r="1028" spans="1:26" x14ac:dyDescent="0.2">
      <c r="A1028" s="414"/>
      <c r="B1028" s="414"/>
      <c r="P1028" s="141"/>
      <c r="Q1028" s="415"/>
      <c r="R1028" s="415"/>
      <c r="S1028" s="415"/>
      <c r="T1028" s="415"/>
      <c r="U1028" s="415"/>
      <c r="V1028" s="415"/>
      <c r="W1028" s="415"/>
      <c r="X1028" s="415"/>
      <c r="Y1028" s="415"/>
      <c r="Z1028" s="415"/>
    </row>
    <row r="1029" spans="1:26" x14ac:dyDescent="0.2">
      <c r="A1029" s="414"/>
      <c r="B1029" s="414"/>
      <c r="P1029" s="141"/>
      <c r="Q1029" s="415"/>
      <c r="R1029" s="415"/>
      <c r="S1029" s="415"/>
      <c r="T1029" s="415"/>
      <c r="U1029" s="415"/>
      <c r="V1029" s="415"/>
      <c r="W1029" s="415"/>
      <c r="X1029" s="415"/>
      <c r="Y1029" s="415"/>
      <c r="Z1029" s="415"/>
    </row>
    <row r="1030" spans="1:26" x14ac:dyDescent="0.2">
      <c r="A1030" s="414"/>
      <c r="B1030" s="414"/>
      <c r="P1030" s="141"/>
      <c r="Q1030" s="415"/>
      <c r="R1030" s="415"/>
      <c r="S1030" s="415"/>
      <c r="T1030" s="415"/>
      <c r="U1030" s="415"/>
      <c r="V1030" s="415"/>
      <c r="W1030" s="415"/>
      <c r="X1030" s="415"/>
      <c r="Y1030" s="415"/>
      <c r="Z1030" s="415"/>
    </row>
    <row r="1031" spans="1:26" x14ac:dyDescent="0.2">
      <c r="A1031" s="414"/>
      <c r="B1031" s="414"/>
      <c r="P1031" s="141"/>
      <c r="Q1031" s="415"/>
      <c r="R1031" s="415"/>
      <c r="S1031" s="415"/>
      <c r="T1031" s="415"/>
      <c r="U1031" s="415"/>
      <c r="V1031" s="415"/>
      <c r="W1031" s="415"/>
      <c r="X1031" s="415"/>
      <c r="Y1031" s="415"/>
      <c r="Z1031" s="415"/>
    </row>
    <row r="1032" spans="1:26" x14ac:dyDescent="0.2">
      <c r="A1032" s="414"/>
      <c r="B1032" s="414"/>
      <c r="P1032" s="141"/>
      <c r="Q1032" s="415"/>
      <c r="R1032" s="415"/>
      <c r="S1032" s="415"/>
      <c r="T1032" s="415"/>
      <c r="U1032" s="415"/>
      <c r="V1032" s="415"/>
      <c r="W1032" s="415"/>
      <c r="X1032" s="415"/>
      <c r="Y1032" s="415"/>
      <c r="Z1032" s="415"/>
    </row>
    <row r="1033" spans="1:26" x14ac:dyDescent="0.2">
      <c r="A1033" s="414"/>
      <c r="B1033" s="414"/>
      <c r="P1033" s="141"/>
      <c r="Q1033" s="415"/>
      <c r="R1033" s="415"/>
      <c r="S1033" s="415"/>
      <c r="T1033" s="415"/>
      <c r="U1033" s="415"/>
      <c r="V1033" s="415"/>
      <c r="W1033" s="415"/>
      <c r="X1033" s="415"/>
      <c r="Y1033" s="415"/>
      <c r="Z1033" s="415"/>
    </row>
    <row r="1034" spans="1:26" x14ac:dyDescent="0.2">
      <c r="A1034" s="414"/>
      <c r="B1034" s="414"/>
      <c r="P1034" s="141"/>
      <c r="Q1034" s="415"/>
      <c r="R1034" s="415"/>
      <c r="S1034" s="415"/>
      <c r="T1034" s="415"/>
      <c r="U1034" s="415"/>
      <c r="V1034" s="415"/>
      <c r="W1034" s="415"/>
      <c r="X1034" s="415"/>
      <c r="Y1034" s="415"/>
      <c r="Z1034" s="415"/>
    </row>
    <row r="1035" spans="1:26" x14ac:dyDescent="0.2">
      <c r="A1035" s="414"/>
      <c r="B1035" s="414"/>
      <c r="P1035" s="141"/>
      <c r="Q1035" s="415"/>
      <c r="R1035" s="415"/>
      <c r="S1035" s="415"/>
      <c r="T1035" s="415"/>
      <c r="U1035" s="415"/>
      <c r="V1035" s="415"/>
      <c r="W1035" s="415"/>
      <c r="X1035" s="415"/>
      <c r="Y1035" s="415"/>
      <c r="Z1035" s="415"/>
    </row>
    <row r="1036" spans="1:26" x14ac:dyDescent="0.2">
      <c r="A1036" s="414"/>
      <c r="B1036" s="414"/>
      <c r="P1036" s="141"/>
      <c r="Q1036" s="415"/>
      <c r="R1036" s="415"/>
      <c r="S1036" s="415"/>
      <c r="T1036" s="415"/>
      <c r="U1036" s="415"/>
      <c r="V1036" s="415"/>
      <c r="W1036" s="415"/>
      <c r="X1036" s="415"/>
      <c r="Y1036" s="415"/>
      <c r="Z1036" s="415"/>
    </row>
    <row r="1037" spans="1:26" x14ac:dyDescent="0.2">
      <c r="A1037" s="414"/>
      <c r="B1037" s="414"/>
      <c r="P1037" s="141"/>
      <c r="Q1037" s="415"/>
      <c r="R1037" s="415"/>
      <c r="S1037" s="415"/>
      <c r="T1037" s="415"/>
      <c r="U1037" s="415"/>
      <c r="V1037" s="415"/>
      <c r="W1037" s="415"/>
      <c r="X1037" s="415"/>
      <c r="Y1037" s="415"/>
      <c r="Z1037" s="415"/>
    </row>
    <row r="1038" spans="1:26" x14ac:dyDescent="0.2">
      <c r="A1038" s="414"/>
      <c r="B1038" s="414"/>
      <c r="P1038" s="141"/>
      <c r="Q1038" s="415"/>
      <c r="R1038" s="415"/>
      <c r="S1038" s="415"/>
      <c r="T1038" s="415"/>
      <c r="U1038" s="415"/>
      <c r="V1038" s="415"/>
      <c r="W1038" s="415"/>
      <c r="X1038" s="415"/>
      <c r="Y1038" s="415"/>
      <c r="Z1038" s="415"/>
    </row>
    <row r="1039" spans="1:26" x14ac:dyDescent="0.2">
      <c r="A1039" s="414"/>
      <c r="B1039" s="414"/>
      <c r="P1039" s="141"/>
      <c r="Q1039" s="415"/>
      <c r="R1039" s="415"/>
      <c r="S1039" s="415"/>
      <c r="T1039" s="415"/>
      <c r="U1039" s="415"/>
      <c r="V1039" s="415"/>
      <c r="W1039" s="415"/>
      <c r="X1039" s="415"/>
      <c r="Y1039" s="415"/>
      <c r="Z1039" s="415"/>
    </row>
    <row r="1040" spans="1:26" x14ac:dyDescent="0.2">
      <c r="A1040" s="414"/>
      <c r="B1040" s="414"/>
      <c r="P1040" s="141"/>
      <c r="Q1040" s="415"/>
      <c r="R1040" s="415"/>
      <c r="S1040" s="415"/>
      <c r="T1040" s="415"/>
      <c r="U1040" s="415"/>
      <c r="V1040" s="415"/>
      <c r="W1040" s="415"/>
      <c r="X1040" s="415"/>
      <c r="Y1040" s="415"/>
      <c r="Z1040" s="415"/>
    </row>
    <row r="1041" spans="1:26" x14ac:dyDescent="0.2">
      <c r="A1041" s="414"/>
      <c r="B1041" s="414"/>
      <c r="P1041" s="141"/>
      <c r="Q1041" s="415"/>
      <c r="R1041" s="415"/>
      <c r="S1041" s="415"/>
      <c r="T1041" s="415"/>
      <c r="U1041" s="415"/>
      <c r="V1041" s="415"/>
      <c r="W1041" s="415"/>
      <c r="X1041" s="415"/>
      <c r="Y1041" s="415"/>
      <c r="Z1041" s="415"/>
    </row>
    <row r="1042" spans="1:26" x14ac:dyDescent="0.2">
      <c r="A1042" s="414"/>
      <c r="B1042" s="414"/>
      <c r="P1042" s="141"/>
      <c r="Q1042" s="415"/>
      <c r="R1042" s="415"/>
      <c r="S1042" s="415"/>
      <c r="T1042" s="415"/>
      <c r="U1042" s="415"/>
      <c r="V1042" s="415"/>
      <c r="W1042" s="415"/>
      <c r="X1042" s="415"/>
      <c r="Y1042" s="415"/>
      <c r="Z1042" s="415"/>
    </row>
    <row r="1043" spans="1:26" x14ac:dyDescent="0.2">
      <c r="A1043" s="414"/>
      <c r="B1043" s="414"/>
      <c r="P1043" s="141"/>
      <c r="Q1043" s="415"/>
      <c r="R1043" s="415"/>
      <c r="S1043" s="415"/>
      <c r="T1043" s="415"/>
      <c r="U1043" s="415"/>
      <c r="V1043" s="415"/>
      <c r="W1043" s="415"/>
      <c r="X1043" s="415"/>
      <c r="Y1043" s="415"/>
      <c r="Z1043" s="415"/>
    </row>
    <row r="1044" spans="1:26" x14ac:dyDescent="0.2">
      <c r="A1044" s="414"/>
      <c r="B1044" s="414"/>
      <c r="P1044" s="141"/>
      <c r="Q1044" s="415"/>
      <c r="R1044" s="415"/>
      <c r="S1044" s="415"/>
      <c r="T1044" s="415"/>
      <c r="U1044" s="415"/>
      <c r="V1044" s="415"/>
      <c r="W1044" s="415"/>
      <c r="X1044" s="415"/>
      <c r="Y1044" s="415"/>
      <c r="Z1044" s="415"/>
    </row>
    <row r="1045" spans="1:26" x14ac:dyDescent="0.2">
      <c r="A1045" s="414"/>
      <c r="B1045" s="414"/>
      <c r="P1045" s="141"/>
      <c r="Q1045" s="415"/>
      <c r="R1045" s="415"/>
      <c r="S1045" s="415"/>
      <c r="T1045" s="415"/>
      <c r="U1045" s="415"/>
      <c r="V1045" s="415"/>
      <c r="W1045" s="415"/>
      <c r="X1045" s="415"/>
      <c r="Y1045" s="415"/>
      <c r="Z1045" s="415"/>
    </row>
    <row r="1046" spans="1:26" x14ac:dyDescent="0.2">
      <c r="A1046" s="414"/>
      <c r="B1046" s="414"/>
      <c r="P1046" s="141"/>
      <c r="Q1046" s="415"/>
      <c r="R1046" s="415"/>
      <c r="S1046" s="415"/>
      <c r="T1046" s="415"/>
      <c r="U1046" s="415"/>
      <c r="V1046" s="415"/>
      <c r="W1046" s="415"/>
      <c r="X1046" s="415"/>
      <c r="Y1046" s="415"/>
      <c r="Z1046" s="415"/>
    </row>
    <row r="1047" spans="1:26" x14ac:dyDescent="0.2">
      <c r="A1047" s="414"/>
      <c r="B1047" s="414"/>
      <c r="P1047" s="141"/>
      <c r="Q1047" s="415"/>
      <c r="R1047" s="415"/>
      <c r="S1047" s="415"/>
      <c r="T1047" s="415"/>
      <c r="U1047" s="415"/>
      <c r="V1047" s="415"/>
      <c r="W1047" s="415"/>
      <c r="X1047" s="415"/>
      <c r="Y1047" s="415"/>
      <c r="Z1047" s="415"/>
    </row>
    <row r="1048" spans="1:26" x14ac:dyDescent="0.2">
      <c r="A1048" s="414"/>
      <c r="B1048" s="414"/>
      <c r="P1048" s="141"/>
      <c r="Q1048" s="415"/>
      <c r="R1048" s="415"/>
      <c r="S1048" s="415"/>
      <c r="T1048" s="415"/>
      <c r="U1048" s="415"/>
      <c r="V1048" s="415"/>
      <c r="W1048" s="415"/>
      <c r="X1048" s="415"/>
      <c r="Y1048" s="415"/>
      <c r="Z1048" s="415"/>
    </row>
    <row r="1049" spans="1:26" x14ac:dyDescent="0.2">
      <c r="A1049" s="414"/>
      <c r="B1049" s="414"/>
      <c r="P1049" s="141"/>
      <c r="Q1049" s="415"/>
      <c r="R1049" s="415"/>
      <c r="S1049" s="415"/>
      <c r="T1049" s="415"/>
      <c r="U1049" s="415"/>
      <c r="V1049" s="415"/>
      <c r="W1049" s="415"/>
      <c r="X1049" s="415"/>
      <c r="Y1049" s="415"/>
      <c r="Z1049" s="415"/>
    </row>
    <row r="1050" spans="1:26" x14ac:dyDescent="0.2">
      <c r="A1050" s="414"/>
      <c r="B1050" s="414"/>
      <c r="P1050" s="141"/>
      <c r="Q1050" s="415"/>
      <c r="R1050" s="415"/>
      <c r="S1050" s="415"/>
      <c r="T1050" s="415"/>
      <c r="U1050" s="415"/>
      <c r="V1050" s="415"/>
      <c r="W1050" s="415"/>
      <c r="X1050" s="415"/>
      <c r="Y1050" s="415"/>
      <c r="Z1050" s="415"/>
    </row>
    <row r="1051" spans="1:26" x14ac:dyDescent="0.2">
      <c r="A1051" s="414"/>
      <c r="B1051" s="414"/>
      <c r="P1051" s="141"/>
      <c r="Q1051" s="415"/>
      <c r="R1051" s="415"/>
      <c r="S1051" s="415"/>
      <c r="T1051" s="415"/>
      <c r="U1051" s="415"/>
      <c r="V1051" s="415"/>
      <c r="W1051" s="415"/>
      <c r="X1051" s="415"/>
      <c r="Y1051" s="415"/>
      <c r="Z1051" s="415"/>
    </row>
    <row r="1052" spans="1:26" x14ac:dyDescent="0.2">
      <c r="A1052" s="414"/>
      <c r="B1052" s="414"/>
      <c r="P1052" s="141"/>
      <c r="Q1052" s="415"/>
      <c r="R1052" s="415"/>
      <c r="S1052" s="415"/>
      <c r="T1052" s="415"/>
      <c r="U1052" s="415"/>
      <c r="V1052" s="415"/>
      <c r="W1052" s="415"/>
      <c r="X1052" s="415"/>
      <c r="Y1052" s="415"/>
      <c r="Z1052" s="415"/>
    </row>
    <row r="1053" spans="1:26" x14ac:dyDescent="0.2">
      <c r="A1053" s="414"/>
      <c r="B1053" s="414"/>
      <c r="P1053" s="141"/>
      <c r="Q1053" s="415"/>
      <c r="R1053" s="415"/>
      <c r="S1053" s="415"/>
      <c r="T1053" s="415"/>
      <c r="U1053" s="415"/>
      <c r="V1053" s="415"/>
      <c r="W1053" s="415"/>
      <c r="X1053" s="415"/>
      <c r="Y1053" s="415"/>
      <c r="Z1053" s="415"/>
    </row>
    <row r="1054" spans="1:26" x14ac:dyDescent="0.2">
      <c r="A1054" s="414"/>
      <c r="B1054" s="414"/>
      <c r="P1054" s="141"/>
      <c r="Q1054" s="415"/>
      <c r="R1054" s="415"/>
      <c r="S1054" s="415"/>
      <c r="T1054" s="415"/>
      <c r="U1054" s="415"/>
      <c r="V1054" s="415"/>
      <c r="W1054" s="415"/>
      <c r="X1054" s="415"/>
      <c r="Y1054" s="415"/>
      <c r="Z1054" s="415"/>
    </row>
    <row r="1055" spans="1:26" x14ac:dyDescent="0.2">
      <c r="A1055" s="414"/>
      <c r="B1055" s="414"/>
      <c r="P1055" s="141"/>
      <c r="Q1055" s="415"/>
      <c r="R1055" s="415"/>
      <c r="S1055" s="415"/>
      <c r="T1055" s="415"/>
      <c r="U1055" s="415"/>
      <c r="V1055" s="415"/>
      <c r="W1055" s="415"/>
      <c r="X1055" s="415"/>
      <c r="Y1055" s="415"/>
      <c r="Z1055" s="415"/>
    </row>
    <row r="1056" spans="1:26" x14ac:dyDescent="0.2">
      <c r="A1056" s="414"/>
      <c r="B1056" s="414"/>
      <c r="P1056" s="141"/>
      <c r="Q1056" s="415"/>
      <c r="R1056" s="415"/>
      <c r="S1056" s="415"/>
      <c r="T1056" s="415"/>
      <c r="U1056" s="415"/>
      <c r="V1056" s="415"/>
      <c r="W1056" s="415"/>
      <c r="X1056" s="415"/>
      <c r="Y1056" s="415"/>
      <c r="Z1056" s="415"/>
    </row>
    <row r="1057" spans="1:26" x14ac:dyDescent="0.2">
      <c r="A1057" s="414"/>
      <c r="B1057" s="414"/>
      <c r="P1057" s="141"/>
      <c r="Q1057" s="415"/>
      <c r="R1057" s="415"/>
      <c r="S1057" s="415"/>
      <c r="T1057" s="415"/>
      <c r="U1057" s="415"/>
      <c r="V1057" s="415"/>
      <c r="W1057" s="415"/>
      <c r="X1057" s="415"/>
      <c r="Y1057" s="415"/>
      <c r="Z1057" s="415"/>
    </row>
    <row r="1058" spans="1:26" x14ac:dyDescent="0.2">
      <c r="A1058" s="414"/>
      <c r="B1058" s="414"/>
      <c r="P1058" s="141"/>
      <c r="Q1058" s="415"/>
      <c r="R1058" s="415"/>
      <c r="S1058" s="415"/>
      <c r="T1058" s="415"/>
      <c r="U1058" s="415"/>
      <c r="V1058" s="415"/>
      <c r="W1058" s="415"/>
      <c r="X1058" s="415"/>
      <c r="Y1058" s="415"/>
      <c r="Z1058" s="415"/>
    </row>
    <row r="1059" spans="1:26" x14ac:dyDescent="0.2">
      <c r="A1059" s="414"/>
      <c r="B1059" s="414"/>
      <c r="P1059" s="141"/>
      <c r="Q1059" s="415"/>
      <c r="R1059" s="415"/>
      <c r="S1059" s="415"/>
      <c r="T1059" s="415"/>
      <c r="U1059" s="415"/>
      <c r="V1059" s="415"/>
      <c r="W1059" s="415"/>
      <c r="X1059" s="415"/>
      <c r="Y1059" s="415"/>
      <c r="Z1059" s="415"/>
    </row>
    <row r="1060" spans="1:26" x14ac:dyDescent="0.2">
      <c r="A1060" s="414"/>
      <c r="B1060" s="414"/>
      <c r="P1060" s="141"/>
      <c r="Q1060" s="415"/>
      <c r="R1060" s="415"/>
      <c r="S1060" s="415"/>
      <c r="T1060" s="415"/>
      <c r="U1060" s="415"/>
      <c r="V1060" s="415"/>
      <c r="W1060" s="415"/>
      <c r="X1060" s="415"/>
      <c r="Y1060" s="415"/>
      <c r="Z1060" s="415"/>
    </row>
    <row r="1061" spans="1:26" x14ac:dyDescent="0.2">
      <c r="A1061" s="414"/>
      <c r="B1061" s="414"/>
      <c r="P1061" s="141"/>
      <c r="Q1061" s="415"/>
      <c r="R1061" s="415"/>
      <c r="S1061" s="415"/>
      <c r="T1061" s="415"/>
      <c r="U1061" s="415"/>
      <c r="V1061" s="415"/>
      <c r="W1061" s="415"/>
      <c r="X1061" s="415"/>
      <c r="Y1061" s="415"/>
      <c r="Z1061" s="415"/>
    </row>
    <row r="1062" spans="1:26" x14ac:dyDescent="0.2">
      <c r="A1062" s="414"/>
      <c r="B1062" s="414"/>
      <c r="P1062" s="141"/>
      <c r="Q1062" s="415"/>
      <c r="R1062" s="415"/>
      <c r="S1062" s="415"/>
      <c r="T1062" s="415"/>
      <c r="U1062" s="415"/>
      <c r="V1062" s="415"/>
      <c r="W1062" s="415"/>
      <c r="X1062" s="415"/>
      <c r="Y1062" s="415"/>
      <c r="Z1062" s="415"/>
    </row>
    <row r="1063" spans="1:26" x14ac:dyDescent="0.2">
      <c r="A1063" s="414"/>
      <c r="B1063" s="414"/>
      <c r="P1063" s="141"/>
      <c r="Q1063" s="415"/>
      <c r="R1063" s="415"/>
      <c r="S1063" s="415"/>
      <c r="T1063" s="415"/>
      <c r="U1063" s="415"/>
      <c r="V1063" s="415"/>
      <c r="W1063" s="415"/>
      <c r="X1063" s="415"/>
      <c r="Y1063" s="415"/>
      <c r="Z1063" s="415"/>
    </row>
    <row r="1064" spans="1:26" x14ac:dyDescent="0.2">
      <c r="A1064" s="414"/>
      <c r="B1064" s="414"/>
      <c r="P1064" s="141"/>
      <c r="Q1064" s="415"/>
      <c r="R1064" s="415"/>
      <c r="S1064" s="415"/>
      <c r="T1064" s="415"/>
      <c r="U1064" s="415"/>
      <c r="V1064" s="415"/>
      <c r="W1064" s="415"/>
      <c r="X1064" s="415"/>
      <c r="Y1064" s="415"/>
      <c r="Z1064" s="415"/>
    </row>
    <row r="1065" spans="1:26" x14ac:dyDescent="0.2">
      <c r="A1065" s="414"/>
      <c r="B1065" s="414"/>
      <c r="P1065" s="141"/>
      <c r="Q1065" s="415"/>
      <c r="R1065" s="415"/>
      <c r="S1065" s="415"/>
      <c r="T1065" s="415"/>
      <c r="U1065" s="415"/>
      <c r="V1065" s="415"/>
      <c r="W1065" s="415"/>
      <c r="X1065" s="415"/>
      <c r="Y1065" s="415"/>
      <c r="Z1065" s="415"/>
    </row>
    <row r="1066" spans="1:26" x14ac:dyDescent="0.2">
      <c r="A1066" s="414"/>
      <c r="B1066" s="414"/>
      <c r="P1066" s="141"/>
      <c r="Q1066" s="415"/>
      <c r="R1066" s="415"/>
      <c r="S1066" s="415"/>
      <c r="T1066" s="415"/>
      <c r="U1066" s="415"/>
      <c r="V1066" s="415"/>
      <c r="W1066" s="415"/>
      <c r="X1066" s="415"/>
      <c r="Y1066" s="415"/>
      <c r="Z1066" s="415"/>
    </row>
    <row r="1067" spans="1:26" x14ac:dyDescent="0.2">
      <c r="A1067" s="414"/>
      <c r="B1067" s="414"/>
      <c r="P1067" s="141"/>
      <c r="Q1067" s="415"/>
      <c r="R1067" s="415"/>
      <c r="S1067" s="415"/>
      <c r="T1067" s="415"/>
      <c r="U1067" s="415"/>
      <c r="V1067" s="415"/>
      <c r="W1067" s="415"/>
      <c r="X1067" s="415"/>
      <c r="Y1067" s="415"/>
      <c r="Z1067" s="415"/>
    </row>
    <row r="1068" spans="1:26" x14ac:dyDescent="0.2">
      <c r="A1068" s="414"/>
      <c r="B1068" s="414"/>
      <c r="P1068" s="141"/>
      <c r="Q1068" s="415"/>
      <c r="R1068" s="415"/>
      <c r="S1068" s="415"/>
      <c r="T1068" s="415"/>
      <c r="U1068" s="415"/>
      <c r="V1068" s="415"/>
      <c r="W1068" s="415"/>
      <c r="X1068" s="415"/>
      <c r="Y1068" s="415"/>
      <c r="Z1068" s="415"/>
    </row>
    <row r="1069" spans="1:26" x14ac:dyDescent="0.2">
      <c r="A1069" s="414"/>
      <c r="B1069" s="414"/>
      <c r="P1069" s="141"/>
      <c r="Q1069" s="415"/>
      <c r="R1069" s="415"/>
      <c r="S1069" s="415"/>
      <c r="T1069" s="415"/>
      <c r="U1069" s="415"/>
      <c r="V1069" s="415"/>
      <c r="W1069" s="415"/>
      <c r="X1069" s="415"/>
      <c r="Y1069" s="415"/>
      <c r="Z1069" s="415"/>
    </row>
    <row r="1070" spans="1:26" x14ac:dyDescent="0.2">
      <c r="A1070" s="414"/>
      <c r="B1070" s="414"/>
      <c r="P1070" s="141"/>
      <c r="Q1070" s="415"/>
      <c r="R1070" s="415"/>
      <c r="S1070" s="415"/>
      <c r="T1070" s="415"/>
      <c r="U1070" s="415"/>
      <c r="V1070" s="415"/>
      <c r="W1070" s="415"/>
      <c r="X1070" s="415"/>
      <c r="Y1070" s="415"/>
      <c r="Z1070" s="415"/>
    </row>
    <row r="1071" spans="1:26" x14ac:dyDescent="0.2">
      <c r="A1071" s="414"/>
      <c r="B1071" s="414"/>
      <c r="P1071" s="141"/>
      <c r="Q1071" s="415"/>
      <c r="R1071" s="415"/>
      <c r="S1071" s="415"/>
      <c r="T1071" s="415"/>
      <c r="U1071" s="415"/>
      <c r="V1071" s="415"/>
      <c r="W1071" s="415"/>
      <c r="X1071" s="415"/>
      <c r="Y1071" s="415"/>
      <c r="Z1071" s="415"/>
    </row>
    <row r="1072" spans="1:26" x14ac:dyDescent="0.2">
      <c r="A1072" s="414"/>
      <c r="B1072" s="414"/>
      <c r="P1072" s="141"/>
      <c r="Q1072" s="415"/>
      <c r="R1072" s="415"/>
      <c r="S1072" s="415"/>
      <c r="T1072" s="415"/>
      <c r="U1072" s="415"/>
      <c r="V1072" s="415"/>
      <c r="W1072" s="415"/>
      <c r="X1072" s="415"/>
      <c r="Y1072" s="415"/>
      <c r="Z1072" s="415"/>
    </row>
    <row r="1073" spans="1:26" x14ac:dyDescent="0.2">
      <c r="A1073" s="414"/>
      <c r="B1073" s="414"/>
      <c r="P1073" s="141"/>
      <c r="Q1073" s="415"/>
      <c r="R1073" s="415"/>
      <c r="S1073" s="415"/>
      <c r="T1073" s="415"/>
      <c r="U1073" s="415"/>
      <c r="V1073" s="415"/>
      <c r="W1073" s="415"/>
      <c r="X1073" s="415"/>
      <c r="Y1073" s="415"/>
      <c r="Z1073" s="415"/>
    </row>
    <row r="1074" spans="1:26" x14ac:dyDescent="0.2">
      <c r="A1074" s="414"/>
      <c r="B1074" s="414"/>
      <c r="P1074" s="141"/>
      <c r="Q1074" s="415"/>
      <c r="R1074" s="415"/>
      <c r="S1074" s="415"/>
      <c r="T1074" s="415"/>
      <c r="U1074" s="415"/>
      <c r="V1074" s="415"/>
      <c r="W1074" s="415"/>
      <c r="X1074" s="415"/>
      <c r="Y1074" s="415"/>
      <c r="Z1074" s="415"/>
    </row>
    <row r="1075" spans="1:26" x14ac:dyDescent="0.2">
      <c r="A1075" s="414"/>
      <c r="B1075" s="414"/>
      <c r="P1075" s="141"/>
      <c r="Q1075" s="415"/>
      <c r="R1075" s="415"/>
      <c r="S1075" s="415"/>
      <c r="T1075" s="415"/>
      <c r="U1075" s="415"/>
      <c r="V1075" s="415"/>
      <c r="W1075" s="415"/>
      <c r="X1075" s="415"/>
      <c r="Y1075" s="415"/>
      <c r="Z1075" s="415"/>
    </row>
    <row r="1076" spans="1:26" x14ac:dyDescent="0.2">
      <c r="A1076" s="414"/>
      <c r="B1076" s="414"/>
      <c r="P1076" s="141"/>
      <c r="Q1076" s="415"/>
      <c r="R1076" s="415"/>
      <c r="S1076" s="415"/>
      <c r="T1076" s="415"/>
      <c r="U1076" s="415"/>
      <c r="V1076" s="415"/>
      <c r="W1076" s="415"/>
      <c r="X1076" s="415"/>
      <c r="Y1076" s="415"/>
      <c r="Z1076" s="415"/>
    </row>
    <row r="1077" spans="1:26" x14ac:dyDescent="0.2">
      <c r="A1077" s="414"/>
      <c r="B1077" s="414"/>
      <c r="P1077" s="141"/>
      <c r="Q1077" s="415"/>
      <c r="R1077" s="415"/>
      <c r="S1077" s="415"/>
      <c r="T1077" s="415"/>
      <c r="U1077" s="415"/>
      <c r="V1077" s="415"/>
      <c r="W1077" s="415"/>
      <c r="X1077" s="415"/>
      <c r="Y1077" s="415"/>
      <c r="Z1077" s="415"/>
    </row>
    <row r="1078" spans="1:26" x14ac:dyDescent="0.2">
      <c r="A1078" s="414"/>
      <c r="B1078" s="414"/>
      <c r="P1078" s="141"/>
      <c r="Q1078" s="415"/>
      <c r="R1078" s="415"/>
      <c r="S1078" s="415"/>
      <c r="T1078" s="415"/>
      <c r="U1078" s="415"/>
      <c r="V1078" s="415"/>
      <c r="W1078" s="415"/>
      <c r="X1078" s="415"/>
      <c r="Y1078" s="415"/>
      <c r="Z1078" s="415"/>
    </row>
    <row r="1079" spans="1:26" x14ac:dyDescent="0.2">
      <c r="A1079" s="414"/>
      <c r="B1079" s="414"/>
      <c r="P1079" s="141"/>
      <c r="Q1079" s="415"/>
      <c r="R1079" s="415"/>
      <c r="S1079" s="415"/>
      <c r="T1079" s="415"/>
      <c r="U1079" s="415"/>
      <c r="V1079" s="415"/>
      <c r="W1079" s="415"/>
      <c r="X1079" s="415"/>
      <c r="Y1079" s="415"/>
      <c r="Z1079" s="415"/>
    </row>
    <row r="1080" spans="1:26" x14ac:dyDescent="0.2">
      <c r="A1080" s="414"/>
      <c r="B1080" s="414"/>
      <c r="P1080" s="141"/>
      <c r="Q1080" s="415"/>
      <c r="R1080" s="415"/>
      <c r="S1080" s="415"/>
      <c r="T1080" s="415"/>
      <c r="U1080" s="415"/>
      <c r="V1080" s="415"/>
      <c r="W1080" s="415"/>
      <c r="X1080" s="415"/>
      <c r="Y1080" s="415"/>
      <c r="Z1080" s="415"/>
    </row>
    <row r="1081" spans="1:26" x14ac:dyDescent="0.2">
      <c r="A1081" s="414"/>
      <c r="B1081" s="414"/>
      <c r="P1081" s="141"/>
      <c r="Q1081" s="415"/>
      <c r="R1081" s="415"/>
      <c r="S1081" s="415"/>
      <c r="T1081" s="415"/>
      <c r="U1081" s="415"/>
      <c r="V1081" s="415"/>
      <c r="W1081" s="415"/>
      <c r="X1081" s="415"/>
      <c r="Y1081" s="415"/>
      <c r="Z1081" s="415"/>
    </row>
    <row r="1082" spans="1:26" x14ac:dyDescent="0.2">
      <c r="A1082" s="414"/>
      <c r="B1082" s="414"/>
      <c r="P1082" s="141"/>
      <c r="Q1082" s="415"/>
      <c r="R1082" s="415"/>
      <c r="S1082" s="415"/>
      <c r="T1082" s="415"/>
      <c r="U1082" s="415"/>
      <c r="V1082" s="415"/>
      <c r="W1082" s="415"/>
      <c r="X1082" s="415"/>
      <c r="Y1082" s="415"/>
      <c r="Z1082" s="415"/>
    </row>
    <row r="1083" spans="1:26" x14ac:dyDescent="0.2">
      <c r="A1083" s="414"/>
      <c r="B1083" s="414"/>
      <c r="P1083" s="141"/>
      <c r="Q1083" s="415"/>
      <c r="R1083" s="415"/>
      <c r="S1083" s="415"/>
      <c r="T1083" s="415"/>
      <c r="U1083" s="415"/>
      <c r="V1083" s="415"/>
      <c r="W1083" s="415"/>
      <c r="X1083" s="415"/>
      <c r="Y1083" s="415"/>
      <c r="Z1083" s="415"/>
    </row>
    <row r="1084" spans="1:26" x14ac:dyDescent="0.2">
      <c r="A1084" s="414"/>
      <c r="B1084" s="414"/>
      <c r="P1084" s="141"/>
      <c r="Q1084" s="415"/>
      <c r="R1084" s="415"/>
      <c r="S1084" s="415"/>
      <c r="T1084" s="415"/>
      <c r="U1084" s="415"/>
      <c r="V1084" s="415"/>
      <c r="W1084" s="415"/>
      <c r="X1084" s="415"/>
      <c r="Y1084" s="415"/>
      <c r="Z1084" s="415"/>
    </row>
    <row r="1085" spans="1:26" x14ac:dyDescent="0.2">
      <c r="A1085" s="414"/>
      <c r="B1085" s="414"/>
      <c r="P1085" s="141"/>
      <c r="Q1085" s="415"/>
      <c r="R1085" s="415"/>
      <c r="S1085" s="415"/>
      <c r="T1085" s="415"/>
      <c r="U1085" s="415"/>
      <c r="V1085" s="415"/>
      <c r="W1085" s="415"/>
      <c r="X1085" s="415"/>
      <c r="Y1085" s="415"/>
      <c r="Z1085" s="415"/>
    </row>
    <row r="1086" spans="1:26" x14ac:dyDescent="0.2">
      <c r="A1086" s="414"/>
      <c r="B1086" s="414"/>
      <c r="P1086" s="141"/>
      <c r="Q1086" s="415"/>
      <c r="R1086" s="415"/>
      <c r="S1086" s="415"/>
      <c r="T1086" s="415"/>
      <c r="U1086" s="415"/>
      <c r="V1086" s="415"/>
      <c r="W1086" s="415"/>
      <c r="X1086" s="415"/>
      <c r="Y1086" s="415"/>
      <c r="Z1086" s="415"/>
    </row>
    <row r="1087" spans="1:26" x14ac:dyDescent="0.2">
      <c r="A1087" s="414"/>
      <c r="B1087" s="414"/>
      <c r="P1087" s="141"/>
      <c r="Q1087" s="415"/>
      <c r="R1087" s="415"/>
      <c r="S1087" s="415"/>
      <c r="T1087" s="415"/>
      <c r="U1087" s="415"/>
      <c r="V1087" s="415"/>
      <c r="W1087" s="415"/>
      <c r="X1087" s="415"/>
      <c r="Y1087" s="415"/>
      <c r="Z1087" s="415"/>
    </row>
    <row r="1088" spans="1:26" x14ac:dyDescent="0.2">
      <c r="A1088" s="414"/>
      <c r="B1088" s="414"/>
      <c r="P1088" s="141"/>
      <c r="Q1088" s="415"/>
      <c r="R1088" s="415"/>
      <c r="S1088" s="415"/>
      <c r="T1088" s="415"/>
      <c r="U1088" s="415"/>
      <c r="V1088" s="415"/>
      <c r="W1088" s="415"/>
      <c r="X1088" s="415"/>
      <c r="Y1088" s="415"/>
      <c r="Z1088" s="415"/>
    </row>
    <row r="1089" spans="1:26" x14ac:dyDescent="0.2">
      <c r="A1089" s="414"/>
      <c r="B1089" s="414"/>
      <c r="P1089" s="141"/>
      <c r="Q1089" s="415"/>
      <c r="R1089" s="415"/>
      <c r="S1089" s="415"/>
      <c r="T1089" s="415"/>
      <c r="U1089" s="415"/>
      <c r="V1089" s="415"/>
      <c r="W1089" s="415"/>
      <c r="X1089" s="415"/>
      <c r="Y1089" s="415"/>
      <c r="Z1089" s="415"/>
    </row>
    <row r="1090" spans="1:26" x14ac:dyDescent="0.2">
      <c r="A1090" s="414"/>
      <c r="B1090" s="414"/>
      <c r="P1090" s="141"/>
      <c r="Q1090" s="415"/>
      <c r="R1090" s="415"/>
      <c r="S1090" s="415"/>
      <c r="T1090" s="415"/>
      <c r="U1090" s="415"/>
      <c r="V1090" s="415"/>
      <c r="W1090" s="415"/>
      <c r="X1090" s="415"/>
      <c r="Y1090" s="415"/>
      <c r="Z1090" s="415"/>
    </row>
    <row r="1091" spans="1:26" x14ac:dyDescent="0.2">
      <c r="A1091" s="414"/>
      <c r="B1091" s="414"/>
      <c r="P1091" s="141"/>
      <c r="Q1091" s="415"/>
      <c r="R1091" s="415"/>
      <c r="S1091" s="415"/>
      <c r="T1091" s="415"/>
      <c r="U1091" s="415"/>
      <c r="V1091" s="415"/>
      <c r="W1091" s="415"/>
      <c r="X1091" s="415"/>
      <c r="Y1091" s="415"/>
      <c r="Z1091" s="415"/>
    </row>
    <row r="1092" spans="1:26" x14ac:dyDescent="0.2">
      <c r="A1092" s="414"/>
      <c r="B1092" s="414"/>
      <c r="P1092" s="141"/>
      <c r="Q1092" s="415"/>
      <c r="R1092" s="415"/>
      <c r="S1092" s="415"/>
      <c r="T1092" s="415"/>
      <c r="U1092" s="415"/>
      <c r="V1092" s="415"/>
      <c r="W1092" s="415"/>
      <c r="X1092" s="415"/>
      <c r="Y1092" s="415"/>
      <c r="Z1092" s="415"/>
    </row>
    <row r="1093" spans="1:26" x14ac:dyDescent="0.2">
      <c r="A1093" s="414"/>
      <c r="B1093" s="414"/>
      <c r="P1093" s="141"/>
      <c r="Q1093" s="415"/>
      <c r="R1093" s="415"/>
      <c r="S1093" s="415"/>
      <c r="T1093" s="415"/>
      <c r="U1093" s="415"/>
      <c r="V1093" s="415"/>
      <c r="W1093" s="415"/>
      <c r="X1093" s="415"/>
      <c r="Y1093" s="415"/>
      <c r="Z1093" s="415"/>
    </row>
    <row r="1094" spans="1:26" x14ac:dyDescent="0.2">
      <c r="A1094" s="414"/>
      <c r="B1094" s="414"/>
      <c r="P1094" s="141"/>
      <c r="Q1094" s="415"/>
      <c r="R1094" s="415"/>
      <c r="S1094" s="415"/>
      <c r="T1094" s="415"/>
      <c r="U1094" s="415"/>
      <c r="V1094" s="415"/>
      <c r="W1094" s="415"/>
      <c r="X1094" s="415"/>
      <c r="Y1094" s="415"/>
      <c r="Z1094" s="415"/>
    </row>
    <row r="1095" spans="1:26" x14ac:dyDescent="0.2">
      <c r="A1095" s="414"/>
      <c r="B1095" s="414"/>
      <c r="P1095" s="141"/>
      <c r="Q1095" s="415"/>
      <c r="R1095" s="415"/>
      <c r="S1095" s="415"/>
      <c r="T1095" s="415"/>
      <c r="U1095" s="415"/>
      <c r="V1095" s="415"/>
      <c r="W1095" s="415"/>
      <c r="X1095" s="415"/>
      <c r="Y1095" s="415"/>
      <c r="Z1095" s="415"/>
    </row>
    <row r="1096" spans="1:26" x14ac:dyDescent="0.2">
      <c r="A1096" s="414"/>
      <c r="B1096" s="414"/>
      <c r="P1096" s="141"/>
      <c r="Q1096" s="415"/>
      <c r="R1096" s="415"/>
      <c r="S1096" s="415"/>
      <c r="T1096" s="415"/>
      <c r="U1096" s="415"/>
      <c r="V1096" s="415"/>
      <c r="W1096" s="415"/>
      <c r="X1096" s="415"/>
      <c r="Y1096" s="415"/>
      <c r="Z1096" s="415"/>
    </row>
    <row r="1097" spans="1:26" x14ac:dyDescent="0.2">
      <c r="A1097" s="414"/>
      <c r="B1097" s="414"/>
      <c r="P1097" s="141"/>
      <c r="Q1097" s="415"/>
      <c r="R1097" s="415"/>
      <c r="S1097" s="415"/>
      <c r="T1097" s="415"/>
      <c r="U1097" s="415"/>
      <c r="V1097" s="415"/>
      <c r="W1097" s="415"/>
      <c r="X1097" s="415"/>
      <c r="Y1097" s="415"/>
      <c r="Z1097" s="415"/>
    </row>
    <row r="1098" spans="1:26" x14ac:dyDescent="0.2">
      <c r="A1098" s="414"/>
      <c r="B1098" s="414"/>
      <c r="P1098" s="141"/>
      <c r="Q1098" s="415"/>
      <c r="R1098" s="415"/>
      <c r="S1098" s="415"/>
      <c r="T1098" s="415"/>
      <c r="U1098" s="415"/>
      <c r="V1098" s="415"/>
      <c r="W1098" s="415"/>
      <c r="X1098" s="415"/>
      <c r="Y1098" s="415"/>
      <c r="Z1098" s="415"/>
    </row>
    <row r="1099" spans="1:26" x14ac:dyDescent="0.2">
      <c r="A1099" s="414"/>
      <c r="B1099" s="414"/>
      <c r="P1099" s="141"/>
      <c r="Q1099" s="415"/>
      <c r="R1099" s="415"/>
      <c r="S1099" s="415"/>
      <c r="T1099" s="415"/>
      <c r="U1099" s="415"/>
      <c r="V1099" s="415"/>
      <c r="W1099" s="415"/>
      <c r="X1099" s="415"/>
      <c r="Y1099" s="415"/>
      <c r="Z1099" s="415"/>
    </row>
    <row r="1100" spans="1:26" x14ac:dyDescent="0.2">
      <c r="A1100" s="414"/>
      <c r="B1100" s="414"/>
      <c r="P1100" s="141"/>
      <c r="Q1100" s="415"/>
      <c r="R1100" s="415"/>
      <c r="S1100" s="415"/>
      <c r="T1100" s="415"/>
      <c r="U1100" s="415"/>
      <c r="V1100" s="415"/>
      <c r="W1100" s="415"/>
      <c r="X1100" s="415"/>
      <c r="Y1100" s="415"/>
      <c r="Z1100" s="415"/>
    </row>
    <row r="1101" spans="1:26" x14ac:dyDescent="0.2">
      <c r="A1101" s="414"/>
      <c r="B1101" s="414"/>
      <c r="P1101" s="141"/>
      <c r="Q1101" s="415"/>
      <c r="R1101" s="415"/>
      <c r="S1101" s="415"/>
      <c r="T1101" s="415"/>
      <c r="U1101" s="415"/>
      <c r="V1101" s="415"/>
      <c r="W1101" s="415"/>
      <c r="X1101" s="415"/>
      <c r="Y1101" s="415"/>
      <c r="Z1101" s="415"/>
    </row>
    <row r="1102" spans="1:26" x14ac:dyDescent="0.2">
      <c r="A1102" s="414"/>
      <c r="B1102" s="414"/>
      <c r="P1102" s="141"/>
      <c r="Q1102" s="415"/>
      <c r="R1102" s="415"/>
      <c r="S1102" s="415"/>
      <c r="T1102" s="415"/>
      <c r="U1102" s="415"/>
      <c r="V1102" s="415"/>
      <c r="W1102" s="415"/>
      <c r="X1102" s="415"/>
      <c r="Y1102" s="415"/>
      <c r="Z1102" s="415"/>
    </row>
    <row r="1103" spans="1:26" x14ac:dyDescent="0.2">
      <c r="A1103" s="414"/>
      <c r="B1103" s="414"/>
      <c r="P1103" s="141"/>
      <c r="Q1103" s="415"/>
      <c r="R1103" s="415"/>
      <c r="S1103" s="415"/>
      <c r="T1103" s="415"/>
      <c r="U1103" s="415"/>
      <c r="V1103" s="415"/>
      <c r="W1103" s="415"/>
      <c r="X1103" s="415"/>
      <c r="Y1103" s="415"/>
      <c r="Z1103" s="415"/>
    </row>
    <row r="1104" spans="1:26" x14ac:dyDescent="0.2">
      <c r="A1104" s="414"/>
      <c r="B1104" s="414"/>
      <c r="P1104" s="141"/>
      <c r="Q1104" s="415"/>
      <c r="R1104" s="415"/>
      <c r="S1104" s="415"/>
      <c r="T1104" s="415"/>
      <c r="U1104" s="415"/>
      <c r="V1104" s="415"/>
      <c r="W1104" s="415"/>
      <c r="X1104" s="415"/>
      <c r="Y1104" s="415"/>
      <c r="Z1104" s="415"/>
    </row>
    <row r="1105" spans="1:26" x14ac:dyDescent="0.2">
      <c r="A1105" s="414"/>
      <c r="B1105" s="414"/>
      <c r="P1105" s="141"/>
      <c r="Q1105" s="415"/>
      <c r="R1105" s="415"/>
      <c r="S1105" s="415"/>
      <c r="T1105" s="415"/>
      <c r="U1105" s="415"/>
      <c r="V1105" s="415"/>
      <c r="W1105" s="415"/>
      <c r="X1105" s="415"/>
      <c r="Y1105" s="415"/>
      <c r="Z1105" s="415"/>
    </row>
    <row r="1106" spans="1:26" x14ac:dyDescent="0.2">
      <c r="A1106" s="414"/>
      <c r="B1106" s="414"/>
      <c r="P1106" s="141"/>
      <c r="Q1106" s="415"/>
      <c r="R1106" s="415"/>
      <c r="S1106" s="415"/>
      <c r="T1106" s="415"/>
      <c r="U1106" s="415"/>
      <c r="V1106" s="415"/>
      <c r="W1106" s="415"/>
      <c r="X1106" s="415"/>
      <c r="Y1106" s="415"/>
      <c r="Z1106" s="415"/>
    </row>
    <row r="1107" spans="1:26" x14ac:dyDescent="0.2">
      <c r="A1107" s="414"/>
      <c r="B1107" s="414"/>
      <c r="P1107" s="141"/>
      <c r="Q1107" s="415"/>
      <c r="R1107" s="415"/>
      <c r="S1107" s="415"/>
      <c r="T1107" s="415"/>
      <c r="U1107" s="415"/>
      <c r="V1107" s="415"/>
      <c r="W1107" s="415"/>
      <c r="X1107" s="415"/>
      <c r="Y1107" s="415"/>
      <c r="Z1107" s="415"/>
    </row>
    <row r="1108" spans="1:26" x14ac:dyDescent="0.2">
      <c r="A1108" s="414"/>
      <c r="B1108" s="414"/>
      <c r="P1108" s="141"/>
      <c r="Q1108" s="415"/>
      <c r="R1108" s="415"/>
      <c r="S1108" s="415"/>
      <c r="T1108" s="415"/>
      <c r="U1108" s="415"/>
      <c r="V1108" s="415"/>
      <c r="W1108" s="415"/>
      <c r="X1108" s="415"/>
      <c r="Y1108" s="415"/>
      <c r="Z1108" s="415"/>
    </row>
    <row r="1109" spans="1:26" x14ac:dyDescent="0.2">
      <c r="A1109" s="414"/>
      <c r="B1109" s="414"/>
      <c r="P1109" s="141"/>
      <c r="Q1109" s="415"/>
      <c r="R1109" s="415"/>
      <c r="S1109" s="415"/>
      <c r="T1109" s="415"/>
      <c r="U1109" s="415"/>
      <c r="V1109" s="415"/>
      <c r="W1109" s="415"/>
      <c r="X1109" s="415"/>
      <c r="Y1109" s="415"/>
      <c r="Z1109" s="415"/>
    </row>
    <row r="1110" spans="1:26" x14ac:dyDescent="0.2">
      <c r="A1110" s="414"/>
      <c r="B1110" s="414"/>
      <c r="P1110" s="141"/>
      <c r="Q1110" s="415"/>
      <c r="R1110" s="415"/>
      <c r="S1110" s="415"/>
      <c r="T1110" s="415"/>
      <c r="U1110" s="415"/>
      <c r="V1110" s="415"/>
      <c r="W1110" s="415"/>
      <c r="X1110" s="415"/>
      <c r="Y1110" s="415"/>
      <c r="Z1110" s="415"/>
    </row>
    <row r="1111" spans="1:26" x14ac:dyDescent="0.2">
      <c r="A1111" s="414"/>
      <c r="B1111" s="414"/>
      <c r="P1111" s="141"/>
      <c r="Q1111" s="415"/>
      <c r="R1111" s="415"/>
      <c r="S1111" s="415"/>
      <c r="T1111" s="415"/>
      <c r="U1111" s="415"/>
      <c r="V1111" s="415"/>
      <c r="W1111" s="415"/>
      <c r="X1111" s="415"/>
      <c r="Y1111" s="415"/>
      <c r="Z1111" s="415"/>
    </row>
    <row r="1112" spans="1:26" x14ac:dyDescent="0.2">
      <c r="A1112" s="414"/>
      <c r="B1112" s="414"/>
      <c r="P1112" s="141"/>
      <c r="Q1112" s="415"/>
      <c r="R1112" s="415"/>
      <c r="S1112" s="415"/>
      <c r="T1112" s="415"/>
      <c r="U1112" s="415"/>
      <c r="V1112" s="415"/>
      <c r="W1112" s="415"/>
      <c r="X1112" s="415"/>
      <c r="Y1112" s="415"/>
      <c r="Z1112" s="415"/>
    </row>
    <row r="1113" spans="1:26" x14ac:dyDescent="0.2">
      <c r="A1113" s="414"/>
      <c r="B1113" s="414"/>
      <c r="P1113" s="141"/>
      <c r="Q1113" s="415"/>
      <c r="R1113" s="415"/>
      <c r="S1113" s="415"/>
      <c r="T1113" s="415"/>
      <c r="U1113" s="415"/>
      <c r="V1113" s="415"/>
      <c r="W1113" s="415"/>
      <c r="X1113" s="415"/>
      <c r="Y1113" s="415"/>
      <c r="Z1113" s="415"/>
    </row>
    <row r="1114" spans="1:26" x14ac:dyDescent="0.2">
      <c r="A1114" s="414"/>
      <c r="B1114" s="414"/>
      <c r="P1114" s="141"/>
      <c r="Q1114" s="415"/>
      <c r="R1114" s="415"/>
      <c r="S1114" s="415"/>
      <c r="T1114" s="415"/>
      <c r="U1114" s="415"/>
      <c r="V1114" s="415"/>
      <c r="W1114" s="415"/>
      <c r="X1114" s="415"/>
      <c r="Y1114" s="415"/>
      <c r="Z1114" s="415"/>
    </row>
    <row r="1115" spans="1:26" x14ac:dyDescent="0.2">
      <c r="A1115" s="414"/>
      <c r="B1115" s="414"/>
      <c r="P1115" s="141"/>
      <c r="Q1115" s="415"/>
      <c r="R1115" s="415"/>
      <c r="S1115" s="415"/>
      <c r="T1115" s="415"/>
      <c r="U1115" s="415"/>
      <c r="V1115" s="415"/>
      <c r="W1115" s="415"/>
      <c r="X1115" s="415"/>
      <c r="Y1115" s="415"/>
      <c r="Z1115" s="415"/>
    </row>
    <row r="1116" spans="1:26" x14ac:dyDescent="0.2">
      <c r="A1116" s="414"/>
      <c r="B1116" s="414"/>
      <c r="P1116" s="141"/>
      <c r="Q1116" s="415"/>
      <c r="R1116" s="415"/>
      <c r="S1116" s="415"/>
      <c r="T1116" s="415"/>
      <c r="U1116" s="415"/>
      <c r="V1116" s="415"/>
      <c r="W1116" s="415"/>
      <c r="X1116" s="415"/>
      <c r="Y1116" s="415"/>
      <c r="Z1116" s="415"/>
    </row>
    <row r="1117" spans="1:26" x14ac:dyDescent="0.2">
      <c r="A1117" s="414"/>
      <c r="B1117" s="414"/>
      <c r="P1117" s="141"/>
      <c r="Q1117" s="415"/>
      <c r="R1117" s="415"/>
      <c r="S1117" s="415"/>
      <c r="T1117" s="415"/>
      <c r="U1117" s="415"/>
      <c r="V1117" s="415"/>
      <c r="W1117" s="415"/>
      <c r="X1117" s="415"/>
      <c r="Y1117" s="415"/>
      <c r="Z1117" s="415"/>
    </row>
    <row r="1118" spans="1:26" x14ac:dyDescent="0.2">
      <c r="A1118" s="414"/>
      <c r="B1118" s="414"/>
      <c r="P1118" s="141"/>
      <c r="Q1118" s="415"/>
      <c r="R1118" s="415"/>
      <c r="S1118" s="415"/>
      <c r="T1118" s="415"/>
      <c r="U1118" s="415"/>
      <c r="V1118" s="415"/>
      <c r="W1118" s="415"/>
      <c r="X1118" s="415"/>
      <c r="Y1118" s="415"/>
      <c r="Z1118" s="415"/>
    </row>
    <row r="1119" spans="1:26" x14ac:dyDescent="0.2">
      <c r="A1119" s="414"/>
      <c r="B1119" s="414"/>
      <c r="P1119" s="141"/>
      <c r="Q1119" s="415"/>
      <c r="R1119" s="415"/>
      <c r="S1119" s="415"/>
      <c r="T1119" s="415"/>
      <c r="U1119" s="415"/>
      <c r="V1119" s="415"/>
      <c r="W1119" s="415"/>
      <c r="X1119" s="415"/>
      <c r="Y1119" s="415"/>
      <c r="Z1119" s="415"/>
    </row>
    <row r="1120" spans="1:26" x14ac:dyDescent="0.2">
      <c r="A1120" s="414"/>
      <c r="B1120" s="414"/>
      <c r="P1120" s="141"/>
      <c r="Q1120" s="415"/>
      <c r="R1120" s="415"/>
      <c r="S1120" s="415"/>
      <c r="T1120" s="415"/>
      <c r="U1120" s="415"/>
      <c r="V1120" s="415"/>
      <c r="W1120" s="415"/>
      <c r="X1120" s="415"/>
      <c r="Y1120" s="415"/>
      <c r="Z1120" s="415"/>
    </row>
    <row r="1121" spans="1:26" x14ac:dyDescent="0.2">
      <c r="A1121" s="414"/>
      <c r="B1121" s="414"/>
      <c r="P1121" s="141"/>
      <c r="Q1121" s="415"/>
      <c r="R1121" s="415"/>
      <c r="S1121" s="415"/>
      <c r="T1121" s="415"/>
      <c r="U1121" s="415"/>
      <c r="V1121" s="415"/>
      <c r="W1121" s="415"/>
      <c r="X1121" s="415"/>
      <c r="Y1121" s="415"/>
      <c r="Z1121" s="415"/>
    </row>
    <row r="1122" spans="1:26" x14ac:dyDescent="0.2">
      <c r="A1122" s="414"/>
      <c r="B1122" s="414"/>
      <c r="P1122" s="141"/>
      <c r="Q1122" s="415"/>
      <c r="R1122" s="415"/>
      <c r="S1122" s="415"/>
      <c r="T1122" s="415"/>
      <c r="U1122" s="415"/>
      <c r="V1122" s="415"/>
      <c r="W1122" s="415"/>
      <c r="X1122" s="415"/>
      <c r="Y1122" s="415"/>
      <c r="Z1122" s="415"/>
    </row>
    <row r="1123" spans="1:26" x14ac:dyDescent="0.2">
      <c r="A1123" s="414"/>
      <c r="B1123" s="414"/>
      <c r="P1123" s="141"/>
      <c r="Q1123" s="415"/>
      <c r="R1123" s="415"/>
      <c r="S1123" s="415"/>
      <c r="T1123" s="415"/>
      <c r="U1123" s="415"/>
      <c r="V1123" s="415"/>
      <c r="W1123" s="415"/>
      <c r="X1123" s="415"/>
      <c r="Y1123" s="415"/>
      <c r="Z1123" s="415"/>
    </row>
    <row r="1124" spans="1:26" x14ac:dyDescent="0.2">
      <c r="A1124" s="414"/>
      <c r="B1124" s="414"/>
      <c r="P1124" s="141"/>
      <c r="Q1124" s="415"/>
      <c r="R1124" s="415"/>
      <c r="S1124" s="415"/>
      <c r="T1124" s="415"/>
      <c r="U1124" s="415"/>
      <c r="V1124" s="415"/>
      <c r="W1124" s="415"/>
      <c r="X1124" s="415"/>
      <c r="Y1124" s="415"/>
      <c r="Z1124" s="415"/>
    </row>
    <row r="1125" spans="1:26" x14ac:dyDescent="0.2">
      <c r="A1125" s="414"/>
      <c r="B1125" s="414"/>
      <c r="P1125" s="141"/>
      <c r="Q1125" s="415"/>
      <c r="R1125" s="415"/>
      <c r="S1125" s="415"/>
      <c r="T1125" s="415"/>
      <c r="U1125" s="415"/>
      <c r="V1125" s="415"/>
      <c r="W1125" s="415"/>
      <c r="X1125" s="415"/>
      <c r="Y1125" s="415"/>
      <c r="Z1125" s="415"/>
    </row>
    <row r="1126" spans="1:26" x14ac:dyDescent="0.2">
      <c r="A1126" s="414"/>
      <c r="B1126" s="414"/>
      <c r="P1126" s="141"/>
      <c r="Q1126" s="415"/>
      <c r="R1126" s="415"/>
      <c r="S1126" s="415"/>
      <c r="T1126" s="415"/>
      <c r="U1126" s="415"/>
      <c r="V1126" s="415"/>
      <c r="W1126" s="415"/>
      <c r="X1126" s="415"/>
      <c r="Y1126" s="415"/>
      <c r="Z1126" s="415"/>
    </row>
    <row r="1127" spans="1:26" x14ac:dyDescent="0.2">
      <c r="A1127" s="414"/>
      <c r="B1127" s="414"/>
      <c r="P1127" s="141"/>
      <c r="Q1127" s="415"/>
      <c r="R1127" s="415"/>
      <c r="S1127" s="415"/>
      <c r="T1127" s="415"/>
      <c r="U1127" s="415"/>
      <c r="V1127" s="415"/>
      <c r="W1127" s="415"/>
      <c r="X1127" s="415"/>
      <c r="Y1127" s="415"/>
      <c r="Z1127" s="415"/>
    </row>
    <row r="1128" spans="1:26" x14ac:dyDescent="0.2">
      <c r="A1128" s="414"/>
      <c r="B1128" s="414"/>
      <c r="P1128" s="141"/>
      <c r="Q1128" s="415"/>
      <c r="R1128" s="415"/>
      <c r="S1128" s="415"/>
      <c r="T1128" s="415"/>
      <c r="U1128" s="415"/>
      <c r="V1128" s="415"/>
      <c r="W1128" s="415"/>
      <c r="X1128" s="415"/>
      <c r="Y1128" s="415"/>
      <c r="Z1128" s="415"/>
    </row>
    <row r="1129" spans="1:26" x14ac:dyDescent="0.2">
      <c r="A1129" s="414"/>
      <c r="B1129" s="414"/>
      <c r="P1129" s="141"/>
      <c r="Q1129" s="415"/>
      <c r="R1129" s="415"/>
      <c r="S1129" s="415"/>
      <c r="T1129" s="415"/>
      <c r="U1129" s="415"/>
      <c r="V1129" s="415"/>
      <c r="W1129" s="415"/>
      <c r="X1129" s="415"/>
      <c r="Y1129" s="415"/>
      <c r="Z1129" s="415"/>
    </row>
    <row r="1130" spans="1:26" x14ac:dyDescent="0.2">
      <c r="A1130" s="414"/>
      <c r="B1130" s="414"/>
      <c r="P1130" s="141"/>
      <c r="Q1130" s="415"/>
      <c r="R1130" s="415"/>
      <c r="S1130" s="415"/>
      <c r="T1130" s="415"/>
      <c r="U1130" s="415"/>
      <c r="V1130" s="415"/>
      <c r="W1130" s="415"/>
      <c r="X1130" s="415"/>
      <c r="Y1130" s="415"/>
      <c r="Z1130" s="415"/>
    </row>
    <row r="1131" spans="1:26" x14ac:dyDescent="0.2">
      <c r="A1131" s="414"/>
      <c r="B1131" s="414"/>
      <c r="P1131" s="141"/>
      <c r="Q1131" s="415"/>
      <c r="R1131" s="415"/>
      <c r="S1131" s="415"/>
      <c r="T1131" s="415"/>
      <c r="U1131" s="415"/>
      <c r="V1131" s="415"/>
      <c r="W1131" s="415"/>
      <c r="X1131" s="415"/>
      <c r="Y1131" s="415"/>
      <c r="Z1131" s="415"/>
    </row>
    <row r="1132" spans="1:26" x14ac:dyDescent="0.2">
      <c r="A1132" s="414"/>
      <c r="B1132" s="414"/>
      <c r="P1132" s="141"/>
      <c r="Q1132" s="415"/>
      <c r="R1132" s="415"/>
      <c r="S1132" s="415"/>
      <c r="T1132" s="415"/>
      <c r="U1132" s="415"/>
      <c r="V1132" s="415"/>
      <c r="W1132" s="415"/>
      <c r="X1132" s="415"/>
      <c r="Y1132" s="415"/>
      <c r="Z1132" s="415"/>
    </row>
    <row r="1133" spans="1:26" x14ac:dyDescent="0.2">
      <c r="A1133" s="414"/>
      <c r="B1133" s="414"/>
      <c r="P1133" s="141"/>
      <c r="Q1133" s="415"/>
      <c r="R1133" s="415"/>
      <c r="S1133" s="415"/>
      <c r="T1133" s="415"/>
      <c r="U1133" s="415"/>
      <c r="V1133" s="415"/>
      <c r="W1133" s="415"/>
      <c r="X1133" s="415"/>
      <c r="Y1133" s="415"/>
      <c r="Z1133" s="415"/>
    </row>
    <row r="1134" spans="1:26" x14ac:dyDescent="0.2">
      <c r="A1134" s="414"/>
      <c r="B1134" s="414"/>
      <c r="P1134" s="141"/>
      <c r="Q1134" s="415"/>
      <c r="R1134" s="415"/>
      <c r="S1134" s="415"/>
      <c r="T1134" s="415"/>
      <c r="U1134" s="415"/>
      <c r="V1134" s="415"/>
      <c r="W1134" s="415"/>
      <c r="X1134" s="415"/>
      <c r="Y1134" s="415"/>
      <c r="Z1134" s="415"/>
    </row>
    <row r="1135" spans="1:26" x14ac:dyDescent="0.2">
      <c r="A1135" s="414"/>
      <c r="B1135" s="414"/>
      <c r="P1135" s="141"/>
      <c r="Q1135" s="415"/>
      <c r="R1135" s="415"/>
      <c r="S1135" s="415"/>
      <c r="T1135" s="415"/>
      <c r="U1135" s="415"/>
      <c r="V1135" s="415"/>
      <c r="W1135" s="415"/>
      <c r="X1135" s="415"/>
      <c r="Y1135" s="415"/>
      <c r="Z1135" s="415"/>
    </row>
    <row r="1136" spans="1:26" x14ac:dyDescent="0.2">
      <c r="A1136" s="414"/>
      <c r="B1136" s="414"/>
      <c r="P1136" s="141"/>
      <c r="Q1136" s="415"/>
      <c r="R1136" s="415"/>
      <c r="S1136" s="415"/>
      <c r="T1136" s="415"/>
      <c r="U1136" s="415"/>
      <c r="V1136" s="415"/>
      <c r="W1136" s="415"/>
      <c r="X1136" s="415"/>
      <c r="Y1136" s="415"/>
      <c r="Z1136" s="415"/>
    </row>
    <row r="1137" spans="1:26" x14ac:dyDescent="0.2">
      <c r="A1137" s="414"/>
      <c r="B1137" s="414"/>
      <c r="P1137" s="141"/>
      <c r="Q1137" s="415"/>
      <c r="R1137" s="415"/>
      <c r="S1137" s="415"/>
      <c r="T1137" s="415"/>
      <c r="U1137" s="415"/>
      <c r="V1137" s="415"/>
      <c r="W1137" s="415"/>
      <c r="X1137" s="415"/>
      <c r="Y1137" s="415"/>
      <c r="Z1137" s="415"/>
    </row>
    <row r="1138" spans="1:26" x14ac:dyDescent="0.2">
      <c r="A1138" s="414"/>
      <c r="B1138" s="414"/>
      <c r="P1138" s="141"/>
      <c r="Q1138" s="415"/>
      <c r="R1138" s="415"/>
      <c r="S1138" s="415"/>
      <c r="T1138" s="415"/>
      <c r="U1138" s="415"/>
      <c r="V1138" s="415"/>
      <c r="W1138" s="415"/>
      <c r="X1138" s="415"/>
      <c r="Y1138" s="415"/>
      <c r="Z1138" s="415"/>
    </row>
    <row r="1139" spans="1:26" x14ac:dyDescent="0.2">
      <c r="A1139" s="414"/>
      <c r="B1139" s="414"/>
      <c r="P1139" s="141"/>
      <c r="Q1139" s="415"/>
      <c r="R1139" s="415"/>
      <c r="S1139" s="415"/>
      <c r="T1139" s="415"/>
      <c r="U1139" s="415"/>
      <c r="V1139" s="415"/>
      <c r="W1139" s="415"/>
      <c r="X1139" s="415"/>
      <c r="Y1139" s="415"/>
      <c r="Z1139" s="415"/>
    </row>
    <row r="1140" spans="1:26" x14ac:dyDescent="0.2">
      <c r="A1140" s="414"/>
      <c r="B1140" s="414"/>
      <c r="P1140" s="141"/>
      <c r="Q1140" s="415"/>
      <c r="R1140" s="415"/>
      <c r="S1140" s="415"/>
      <c r="T1140" s="415"/>
      <c r="U1140" s="415"/>
      <c r="V1140" s="415"/>
      <c r="W1140" s="415"/>
      <c r="X1140" s="415"/>
      <c r="Y1140" s="415"/>
      <c r="Z1140" s="415"/>
    </row>
    <row r="1141" spans="1:26" x14ac:dyDescent="0.2">
      <c r="A1141" s="414"/>
      <c r="B1141" s="414"/>
      <c r="P1141" s="141"/>
      <c r="Q1141" s="415"/>
      <c r="R1141" s="415"/>
      <c r="S1141" s="415"/>
      <c r="T1141" s="415"/>
      <c r="U1141" s="415"/>
      <c r="V1141" s="415"/>
      <c r="W1141" s="415"/>
      <c r="X1141" s="415"/>
      <c r="Y1141" s="415"/>
      <c r="Z1141" s="415"/>
    </row>
    <row r="1142" spans="1:26" x14ac:dyDescent="0.2">
      <c r="A1142" s="414"/>
      <c r="B1142" s="414"/>
      <c r="P1142" s="141"/>
      <c r="Q1142" s="415"/>
      <c r="R1142" s="415"/>
      <c r="S1142" s="415"/>
      <c r="T1142" s="415"/>
      <c r="U1142" s="415"/>
      <c r="V1142" s="415"/>
      <c r="W1142" s="415"/>
      <c r="X1142" s="415"/>
      <c r="Y1142" s="415"/>
      <c r="Z1142" s="415"/>
    </row>
    <row r="1143" spans="1:26" x14ac:dyDescent="0.2">
      <c r="A1143" s="414"/>
      <c r="B1143" s="414"/>
      <c r="P1143" s="141"/>
      <c r="Q1143" s="415"/>
      <c r="R1143" s="415"/>
      <c r="S1143" s="415"/>
      <c r="T1143" s="415"/>
      <c r="U1143" s="415"/>
      <c r="V1143" s="415"/>
      <c r="W1143" s="415"/>
      <c r="X1143" s="415"/>
      <c r="Y1143" s="415"/>
      <c r="Z1143" s="415"/>
    </row>
    <row r="1144" spans="1:26" x14ac:dyDescent="0.2">
      <c r="A1144" s="414"/>
      <c r="B1144" s="414"/>
      <c r="P1144" s="141"/>
      <c r="Q1144" s="415"/>
      <c r="R1144" s="415"/>
      <c r="S1144" s="415"/>
      <c r="T1144" s="415"/>
      <c r="U1144" s="415"/>
      <c r="V1144" s="415"/>
      <c r="W1144" s="415"/>
      <c r="X1144" s="415"/>
      <c r="Y1144" s="415"/>
      <c r="Z1144" s="415"/>
    </row>
    <row r="1145" spans="1:26" x14ac:dyDescent="0.2">
      <c r="A1145" s="414"/>
      <c r="B1145" s="414"/>
      <c r="P1145" s="141"/>
      <c r="Q1145" s="415"/>
      <c r="R1145" s="415"/>
      <c r="S1145" s="415"/>
      <c r="T1145" s="415"/>
      <c r="U1145" s="415"/>
      <c r="V1145" s="415"/>
      <c r="W1145" s="415"/>
      <c r="X1145" s="415"/>
      <c r="Y1145" s="415"/>
      <c r="Z1145" s="415"/>
    </row>
    <row r="1146" spans="1:26" x14ac:dyDescent="0.2">
      <c r="A1146" s="414"/>
      <c r="B1146" s="414"/>
      <c r="P1146" s="141"/>
      <c r="Q1146" s="415"/>
      <c r="R1146" s="415"/>
      <c r="S1146" s="415"/>
      <c r="T1146" s="415"/>
      <c r="U1146" s="415"/>
      <c r="V1146" s="415"/>
      <c r="W1146" s="415"/>
      <c r="X1146" s="415"/>
      <c r="Y1146" s="415"/>
      <c r="Z1146" s="415"/>
    </row>
    <row r="1147" spans="1:26" x14ac:dyDescent="0.2">
      <c r="A1147" s="414"/>
      <c r="B1147" s="414"/>
      <c r="P1147" s="141"/>
      <c r="Q1147" s="415"/>
      <c r="R1147" s="415"/>
      <c r="S1147" s="415"/>
      <c r="T1147" s="415"/>
      <c r="U1147" s="415"/>
      <c r="V1147" s="415"/>
      <c r="W1147" s="415"/>
      <c r="X1147" s="415"/>
      <c r="Y1147" s="415"/>
      <c r="Z1147" s="415"/>
    </row>
    <row r="1148" spans="1:26" x14ac:dyDescent="0.2">
      <c r="A1148" s="414"/>
      <c r="B1148" s="414"/>
      <c r="P1148" s="141"/>
      <c r="Q1148" s="415"/>
      <c r="R1148" s="415"/>
      <c r="S1148" s="415"/>
      <c r="T1148" s="415"/>
      <c r="U1148" s="415"/>
      <c r="V1148" s="415"/>
      <c r="W1148" s="415"/>
      <c r="X1148" s="415"/>
      <c r="Y1148" s="415"/>
      <c r="Z1148" s="415"/>
    </row>
    <row r="1149" spans="1:26" x14ac:dyDescent="0.2">
      <c r="A1149" s="414"/>
      <c r="B1149" s="414"/>
      <c r="P1149" s="141"/>
      <c r="Q1149" s="415"/>
      <c r="R1149" s="415"/>
      <c r="S1149" s="415"/>
      <c r="T1149" s="415"/>
      <c r="U1149" s="415"/>
      <c r="V1149" s="415"/>
      <c r="W1149" s="415"/>
      <c r="X1149" s="415"/>
      <c r="Y1149" s="415"/>
      <c r="Z1149" s="415"/>
    </row>
    <row r="1150" spans="1:26" x14ac:dyDescent="0.2">
      <c r="A1150" s="414"/>
      <c r="B1150" s="414"/>
      <c r="P1150" s="141"/>
      <c r="Q1150" s="415"/>
      <c r="R1150" s="415"/>
      <c r="S1150" s="415"/>
      <c r="T1150" s="415"/>
      <c r="U1150" s="415"/>
      <c r="V1150" s="415"/>
      <c r="W1150" s="415"/>
      <c r="X1150" s="415"/>
      <c r="Y1150" s="415"/>
      <c r="Z1150" s="415"/>
    </row>
    <row r="1151" spans="1:26" x14ac:dyDescent="0.2">
      <c r="A1151" s="414"/>
      <c r="B1151" s="414"/>
      <c r="P1151" s="141"/>
      <c r="Q1151" s="415"/>
      <c r="R1151" s="415"/>
      <c r="S1151" s="415"/>
      <c r="T1151" s="415"/>
      <c r="U1151" s="415"/>
      <c r="V1151" s="415"/>
      <c r="W1151" s="415"/>
      <c r="X1151" s="415"/>
      <c r="Y1151" s="415"/>
      <c r="Z1151" s="415"/>
    </row>
    <row r="1152" spans="1:26" x14ac:dyDescent="0.2">
      <c r="A1152" s="414"/>
      <c r="B1152" s="414"/>
      <c r="P1152" s="141"/>
      <c r="Q1152" s="415"/>
      <c r="R1152" s="415"/>
      <c r="S1152" s="415"/>
      <c r="T1152" s="415"/>
      <c r="U1152" s="415"/>
      <c r="V1152" s="415"/>
      <c r="W1152" s="415"/>
      <c r="X1152" s="415"/>
      <c r="Y1152" s="415"/>
      <c r="Z1152" s="415"/>
    </row>
    <row r="1153" spans="1:26" x14ac:dyDescent="0.2">
      <c r="A1153" s="414"/>
      <c r="B1153" s="414"/>
      <c r="P1153" s="141"/>
      <c r="Q1153" s="415"/>
      <c r="R1153" s="415"/>
      <c r="S1153" s="415"/>
      <c r="T1153" s="415"/>
      <c r="U1153" s="415"/>
      <c r="V1153" s="415"/>
      <c r="W1153" s="415"/>
      <c r="X1153" s="415"/>
      <c r="Y1153" s="415"/>
      <c r="Z1153" s="415"/>
    </row>
    <row r="1154" spans="1:26" x14ac:dyDescent="0.2">
      <c r="A1154" s="414"/>
      <c r="B1154" s="414"/>
      <c r="P1154" s="141"/>
      <c r="Q1154" s="415"/>
      <c r="R1154" s="415"/>
      <c r="S1154" s="415"/>
      <c r="T1154" s="415"/>
      <c r="U1154" s="415"/>
      <c r="V1154" s="415"/>
      <c r="W1154" s="415"/>
      <c r="X1154" s="415"/>
      <c r="Y1154" s="415"/>
      <c r="Z1154" s="415"/>
    </row>
    <row r="1155" spans="1:26" x14ac:dyDescent="0.2">
      <c r="A1155" s="414"/>
      <c r="B1155" s="414"/>
      <c r="P1155" s="141"/>
      <c r="Q1155" s="415"/>
      <c r="R1155" s="415"/>
      <c r="S1155" s="415"/>
      <c r="T1155" s="415"/>
      <c r="U1155" s="415"/>
      <c r="V1155" s="415"/>
      <c r="W1155" s="415"/>
      <c r="X1155" s="415"/>
      <c r="Y1155" s="415"/>
      <c r="Z1155" s="415"/>
    </row>
    <row r="1156" spans="1:26" x14ac:dyDescent="0.2">
      <c r="A1156" s="414"/>
      <c r="B1156" s="414"/>
      <c r="P1156" s="141"/>
      <c r="Q1156" s="415"/>
      <c r="R1156" s="415"/>
      <c r="S1156" s="415"/>
      <c r="T1156" s="415"/>
      <c r="U1156" s="415"/>
      <c r="V1156" s="415"/>
      <c r="W1156" s="415"/>
      <c r="X1156" s="415"/>
      <c r="Y1156" s="415"/>
      <c r="Z1156" s="415"/>
    </row>
    <row r="1157" spans="1:26" x14ac:dyDescent="0.2">
      <c r="A1157" s="414"/>
      <c r="B1157" s="414"/>
      <c r="P1157" s="141"/>
      <c r="Q1157" s="415"/>
      <c r="R1157" s="415"/>
      <c r="S1157" s="415"/>
      <c r="T1157" s="415"/>
      <c r="U1157" s="415"/>
      <c r="V1157" s="415"/>
      <c r="W1157" s="415"/>
      <c r="X1157" s="415"/>
      <c r="Y1157" s="415"/>
      <c r="Z1157" s="415"/>
    </row>
    <row r="1158" spans="1:26" x14ac:dyDescent="0.2">
      <c r="A1158" s="414"/>
      <c r="B1158" s="414"/>
      <c r="P1158" s="141"/>
      <c r="Q1158" s="415"/>
      <c r="R1158" s="415"/>
      <c r="S1158" s="415"/>
      <c r="T1158" s="415"/>
      <c r="U1158" s="415"/>
      <c r="V1158" s="415"/>
      <c r="W1158" s="415"/>
      <c r="X1158" s="415"/>
      <c r="Y1158" s="415"/>
      <c r="Z1158" s="415"/>
    </row>
    <row r="1159" spans="1:26" x14ac:dyDescent="0.2">
      <c r="A1159" s="414"/>
      <c r="B1159" s="414"/>
      <c r="P1159" s="141"/>
      <c r="Q1159" s="415"/>
      <c r="R1159" s="415"/>
      <c r="S1159" s="415"/>
      <c r="T1159" s="415"/>
      <c r="U1159" s="415"/>
      <c r="V1159" s="415"/>
      <c r="W1159" s="415"/>
      <c r="X1159" s="415"/>
      <c r="Y1159" s="415"/>
      <c r="Z1159" s="415"/>
    </row>
    <row r="1160" spans="1:26" x14ac:dyDescent="0.2">
      <c r="A1160" s="414"/>
      <c r="B1160" s="414"/>
      <c r="P1160" s="141"/>
      <c r="Q1160" s="415"/>
      <c r="R1160" s="415"/>
      <c r="S1160" s="415"/>
      <c r="T1160" s="415"/>
      <c r="U1160" s="415"/>
      <c r="V1160" s="415"/>
      <c r="W1160" s="415"/>
      <c r="X1160" s="415"/>
      <c r="Y1160" s="415"/>
      <c r="Z1160" s="415"/>
    </row>
    <row r="1161" spans="1:26" x14ac:dyDescent="0.2">
      <c r="A1161" s="414"/>
      <c r="B1161" s="414"/>
      <c r="P1161" s="141"/>
      <c r="Q1161" s="415"/>
      <c r="R1161" s="415"/>
      <c r="S1161" s="415"/>
      <c r="T1161" s="415"/>
      <c r="U1161" s="415"/>
      <c r="V1161" s="415"/>
      <c r="W1161" s="415"/>
      <c r="X1161" s="415"/>
      <c r="Y1161" s="415"/>
      <c r="Z1161" s="415"/>
    </row>
    <row r="1162" spans="1:26" x14ac:dyDescent="0.2">
      <c r="A1162" s="414"/>
      <c r="B1162" s="414"/>
      <c r="P1162" s="141"/>
      <c r="Q1162" s="415"/>
      <c r="R1162" s="415"/>
      <c r="S1162" s="415"/>
      <c r="T1162" s="415"/>
      <c r="U1162" s="415"/>
      <c r="V1162" s="415"/>
      <c r="W1162" s="415"/>
      <c r="X1162" s="415"/>
      <c r="Y1162" s="415"/>
      <c r="Z1162" s="415"/>
    </row>
    <row r="1163" spans="1:26" x14ac:dyDescent="0.2">
      <c r="A1163" s="414"/>
      <c r="B1163" s="414"/>
      <c r="P1163" s="141"/>
      <c r="Q1163" s="415"/>
      <c r="R1163" s="415"/>
      <c r="S1163" s="415"/>
      <c r="T1163" s="415"/>
      <c r="U1163" s="415"/>
      <c r="V1163" s="415"/>
      <c r="W1163" s="415"/>
      <c r="X1163" s="415"/>
      <c r="Y1163" s="415"/>
      <c r="Z1163" s="415"/>
    </row>
    <row r="1164" spans="1:26" x14ac:dyDescent="0.2">
      <c r="A1164" s="414"/>
      <c r="B1164" s="414"/>
      <c r="P1164" s="141"/>
      <c r="Q1164" s="415"/>
      <c r="R1164" s="415"/>
      <c r="S1164" s="415"/>
      <c r="T1164" s="415"/>
      <c r="U1164" s="415"/>
      <c r="V1164" s="415"/>
      <c r="W1164" s="415"/>
      <c r="X1164" s="415"/>
      <c r="Y1164" s="415"/>
      <c r="Z1164" s="415"/>
    </row>
    <row r="1165" spans="1:26" x14ac:dyDescent="0.2">
      <c r="A1165" s="414"/>
      <c r="B1165" s="414"/>
      <c r="P1165" s="141"/>
      <c r="Q1165" s="415"/>
      <c r="R1165" s="415"/>
      <c r="S1165" s="415"/>
      <c r="T1165" s="415"/>
      <c r="U1165" s="415"/>
      <c r="V1165" s="415"/>
      <c r="W1165" s="415"/>
      <c r="X1165" s="415"/>
      <c r="Y1165" s="415"/>
      <c r="Z1165" s="415"/>
    </row>
    <row r="1166" spans="1:26" x14ac:dyDescent="0.2">
      <c r="A1166" s="414"/>
      <c r="B1166" s="414"/>
      <c r="P1166" s="141"/>
      <c r="Q1166" s="415"/>
      <c r="R1166" s="415"/>
      <c r="S1166" s="415"/>
      <c r="T1166" s="415"/>
      <c r="U1166" s="415"/>
      <c r="V1166" s="415"/>
      <c r="W1166" s="415"/>
      <c r="X1166" s="415"/>
      <c r="Y1166" s="415"/>
      <c r="Z1166" s="415"/>
    </row>
    <row r="1167" spans="1:26" x14ac:dyDescent="0.2">
      <c r="A1167" s="414"/>
      <c r="B1167" s="414"/>
      <c r="P1167" s="141"/>
      <c r="Q1167" s="415"/>
      <c r="R1167" s="415"/>
      <c r="S1167" s="415"/>
      <c r="T1167" s="415"/>
      <c r="U1167" s="415"/>
      <c r="V1167" s="415"/>
      <c r="W1167" s="415"/>
      <c r="X1167" s="415"/>
      <c r="Y1167" s="415"/>
      <c r="Z1167" s="415"/>
    </row>
    <row r="1168" spans="1:26" x14ac:dyDescent="0.2">
      <c r="A1168" s="414"/>
      <c r="B1168" s="414"/>
      <c r="P1168" s="141"/>
      <c r="Q1168" s="415"/>
      <c r="R1168" s="415"/>
      <c r="S1168" s="415"/>
      <c r="T1168" s="415"/>
      <c r="U1168" s="415"/>
      <c r="V1168" s="415"/>
      <c r="W1168" s="415"/>
      <c r="X1168" s="415"/>
      <c r="Y1168" s="415"/>
      <c r="Z1168" s="415"/>
    </row>
    <row r="1169" spans="1:26" x14ac:dyDescent="0.2">
      <c r="A1169" s="414"/>
      <c r="B1169" s="414"/>
      <c r="P1169" s="141"/>
      <c r="Q1169" s="415"/>
      <c r="R1169" s="415"/>
      <c r="S1169" s="415"/>
      <c r="T1169" s="415"/>
      <c r="U1169" s="415"/>
      <c r="V1169" s="415"/>
      <c r="W1169" s="415"/>
      <c r="X1169" s="415"/>
      <c r="Y1169" s="415"/>
      <c r="Z1169" s="415"/>
    </row>
    <row r="1170" spans="1:26" x14ac:dyDescent="0.2">
      <c r="A1170" s="414"/>
      <c r="B1170" s="414"/>
      <c r="P1170" s="141"/>
      <c r="Q1170" s="415"/>
      <c r="R1170" s="415"/>
      <c r="S1170" s="415"/>
      <c r="T1170" s="415"/>
      <c r="U1170" s="415"/>
      <c r="V1170" s="415"/>
      <c r="W1170" s="415"/>
      <c r="X1170" s="415"/>
      <c r="Y1170" s="415"/>
      <c r="Z1170" s="415"/>
    </row>
    <row r="1171" spans="1:26" x14ac:dyDescent="0.2">
      <c r="A1171" s="414"/>
      <c r="B1171" s="414"/>
      <c r="P1171" s="141"/>
      <c r="Q1171" s="415"/>
      <c r="R1171" s="415"/>
      <c r="S1171" s="415"/>
      <c r="T1171" s="415"/>
      <c r="U1171" s="415"/>
      <c r="V1171" s="415"/>
      <c r="W1171" s="415"/>
      <c r="X1171" s="415"/>
      <c r="Y1171" s="415"/>
      <c r="Z1171" s="415"/>
    </row>
    <row r="1172" spans="1:26" x14ac:dyDescent="0.2">
      <c r="A1172" s="414"/>
      <c r="B1172" s="414"/>
      <c r="P1172" s="141"/>
      <c r="Q1172" s="415"/>
      <c r="R1172" s="415"/>
      <c r="S1172" s="415"/>
      <c r="T1172" s="415"/>
      <c r="U1172" s="415"/>
      <c r="V1172" s="415"/>
      <c r="W1172" s="415"/>
      <c r="X1172" s="415"/>
      <c r="Y1172" s="415"/>
      <c r="Z1172" s="415"/>
    </row>
    <row r="1173" spans="1:26" x14ac:dyDescent="0.2">
      <c r="A1173" s="414"/>
      <c r="B1173" s="414"/>
      <c r="P1173" s="141"/>
      <c r="Q1173" s="415"/>
      <c r="R1173" s="415"/>
      <c r="S1173" s="415"/>
      <c r="T1173" s="415"/>
      <c r="U1173" s="415"/>
      <c r="V1173" s="415"/>
      <c r="W1173" s="415"/>
      <c r="X1173" s="415"/>
      <c r="Y1173" s="415"/>
      <c r="Z1173" s="415"/>
    </row>
    <row r="1174" spans="1:26" x14ac:dyDescent="0.2">
      <c r="A1174" s="414"/>
      <c r="B1174" s="414"/>
      <c r="P1174" s="141"/>
      <c r="Q1174" s="415"/>
      <c r="R1174" s="415"/>
      <c r="S1174" s="415"/>
      <c r="T1174" s="415"/>
      <c r="U1174" s="415"/>
      <c r="V1174" s="415"/>
      <c r="W1174" s="415"/>
      <c r="X1174" s="415"/>
      <c r="Y1174" s="415"/>
      <c r="Z1174" s="415"/>
    </row>
    <row r="1175" spans="1:26" x14ac:dyDescent="0.2">
      <c r="A1175" s="414"/>
      <c r="B1175" s="414"/>
      <c r="P1175" s="141"/>
      <c r="Q1175" s="415"/>
      <c r="R1175" s="415"/>
      <c r="S1175" s="415"/>
      <c r="T1175" s="415"/>
      <c r="U1175" s="415"/>
      <c r="V1175" s="415"/>
      <c r="W1175" s="415"/>
      <c r="X1175" s="415"/>
      <c r="Y1175" s="415"/>
      <c r="Z1175" s="415"/>
    </row>
    <row r="1176" spans="1:26" x14ac:dyDescent="0.2">
      <c r="A1176" s="414"/>
      <c r="B1176" s="414"/>
      <c r="P1176" s="141"/>
      <c r="Q1176" s="415"/>
      <c r="R1176" s="415"/>
      <c r="S1176" s="415"/>
      <c r="T1176" s="415"/>
      <c r="U1176" s="415"/>
      <c r="V1176" s="415"/>
      <c r="W1176" s="415"/>
      <c r="X1176" s="415"/>
      <c r="Y1176" s="415"/>
      <c r="Z1176" s="415"/>
    </row>
    <row r="1177" spans="1:26" x14ac:dyDescent="0.2">
      <c r="A1177" s="414"/>
      <c r="B1177" s="414"/>
      <c r="P1177" s="141"/>
      <c r="Q1177" s="415"/>
      <c r="R1177" s="415"/>
      <c r="S1177" s="415"/>
      <c r="T1177" s="415"/>
      <c r="U1177" s="415"/>
      <c r="V1177" s="415"/>
      <c r="W1177" s="415"/>
      <c r="X1177" s="415"/>
      <c r="Y1177" s="415"/>
      <c r="Z1177" s="415"/>
    </row>
    <row r="1178" spans="1:26" x14ac:dyDescent="0.2">
      <c r="A1178" s="414"/>
      <c r="B1178" s="414"/>
      <c r="P1178" s="141"/>
      <c r="Q1178" s="415"/>
      <c r="R1178" s="415"/>
      <c r="S1178" s="415"/>
      <c r="T1178" s="415"/>
      <c r="U1178" s="415"/>
      <c r="V1178" s="415"/>
      <c r="W1178" s="415"/>
      <c r="X1178" s="415"/>
      <c r="Y1178" s="415"/>
      <c r="Z1178" s="415"/>
    </row>
    <row r="1179" spans="1:26" x14ac:dyDescent="0.2">
      <c r="A1179" s="414"/>
      <c r="B1179" s="414"/>
      <c r="P1179" s="141"/>
      <c r="Q1179" s="415"/>
      <c r="R1179" s="415"/>
      <c r="S1179" s="415"/>
      <c r="T1179" s="415"/>
      <c r="U1179" s="415"/>
      <c r="V1179" s="415"/>
      <c r="W1179" s="415"/>
      <c r="X1179" s="415"/>
      <c r="Y1179" s="415"/>
      <c r="Z1179" s="415"/>
    </row>
    <row r="1180" spans="1:26" x14ac:dyDescent="0.2">
      <c r="A1180" s="414"/>
      <c r="B1180" s="414"/>
      <c r="P1180" s="141"/>
      <c r="Q1180" s="415"/>
      <c r="R1180" s="415"/>
      <c r="S1180" s="415"/>
      <c r="T1180" s="415"/>
      <c r="U1180" s="415"/>
      <c r="V1180" s="415"/>
      <c r="W1180" s="415"/>
      <c r="X1180" s="415"/>
      <c r="Y1180" s="415"/>
      <c r="Z1180" s="415"/>
    </row>
    <row r="1181" spans="1:26" x14ac:dyDescent="0.2">
      <c r="A1181" s="414"/>
      <c r="B1181" s="414"/>
      <c r="P1181" s="141"/>
      <c r="Q1181" s="415"/>
      <c r="R1181" s="415"/>
      <c r="S1181" s="415"/>
      <c r="T1181" s="415"/>
      <c r="U1181" s="415"/>
      <c r="V1181" s="415"/>
      <c r="W1181" s="415"/>
      <c r="X1181" s="415"/>
      <c r="Y1181" s="415"/>
      <c r="Z1181" s="415"/>
    </row>
    <row r="1182" spans="1:26" x14ac:dyDescent="0.2">
      <c r="A1182" s="414"/>
      <c r="B1182" s="414"/>
      <c r="P1182" s="141"/>
      <c r="Q1182" s="415"/>
      <c r="R1182" s="415"/>
      <c r="S1182" s="415"/>
      <c r="T1182" s="415"/>
      <c r="U1182" s="415"/>
      <c r="V1182" s="415"/>
      <c r="W1182" s="415"/>
      <c r="X1182" s="415"/>
      <c r="Y1182" s="415"/>
      <c r="Z1182" s="415"/>
    </row>
    <row r="1183" spans="1:26" x14ac:dyDescent="0.2">
      <c r="A1183" s="414"/>
      <c r="B1183" s="414"/>
      <c r="P1183" s="141"/>
      <c r="Q1183" s="415"/>
      <c r="R1183" s="415"/>
      <c r="S1183" s="415"/>
      <c r="T1183" s="415"/>
      <c r="U1183" s="415"/>
      <c r="V1183" s="415"/>
      <c r="W1183" s="415"/>
      <c r="X1183" s="415"/>
      <c r="Y1183" s="415"/>
      <c r="Z1183" s="415"/>
    </row>
    <row r="1184" spans="1:26" x14ac:dyDescent="0.2">
      <c r="A1184" s="414"/>
      <c r="B1184" s="414"/>
      <c r="P1184" s="141"/>
      <c r="Q1184" s="415"/>
      <c r="R1184" s="415"/>
      <c r="S1184" s="415"/>
      <c r="T1184" s="415"/>
      <c r="U1184" s="415"/>
      <c r="V1184" s="415"/>
      <c r="W1184" s="415"/>
      <c r="X1184" s="415"/>
      <c r="Y1184" s="415"/>
      <c r="Z1184" s="415"/>
    </row>
    <row r="1185" spans="1:26" x14ac:dyDescent="0.2">
      <c r="A1185" s="414"/>
      <c r="B1185" s="414"/>
      <c r="P1185" s="141"/>
      <c r="Q1185" s="415"/>
      <c r="R1185" s="415"/>
      <c r="S1185" s="415"/>
      <c r="T1185" s="415"/>
      <c r="U1185" s="415"/>
      <c r="V1185" s="415"/>
      <c r="W1185" s="415"/>
      <c r="X1185" s="415"/>
      <c r="Y1185" s="415"/>
      <c r="Z1185" s="415"/>
    </row>
    <row r="1186" spans="1:26" x14ac:dyDescent="0.2">
      <c r="A1186" s="414"/>
      <c r="B1186" s="414"/>
      <c r="P1186" s="141"/>
      <c r="Q1186" s="415"/>
      <c r="R1186" s="415"/>
      <c r="S1186" s="415"/>
      <c r="T1186" s="415"/>
      <c r="U1186" s="415"/>
      <c r="V1186" s="415"/>
      <c r="W1186" s="415"/>
      <c r="X1186" s="415"/>
      <c r="Y1186" s="415"/>
      <c r="Z1186" s="415"/>
    </row>
    <row r="1187" spans="1:26" x14ac:dyDescent="0.2">
      <c r="A1187" s="414"/>
      <c r="B1187" s="414"/>
      <c r="P1187" s="141"/>
      <c r="Q1187" s="415"/>
      <c r="R1187" s="415"/>
      <c r="S1187" s="415"/>
      <c r="T1187" s="415"/>
      <c r="U1187" s="415"/>
      <c r="V1187" s="415"/>
      <c r="W1187" s="415"/>
      <c r="X1187" s="415"/>
      <c r="Y1187" s="415"/>
      <c r="Z1187" s="415"/>
    </row>
    <row r="1188" spans="1:26" x14ac:dyDescent="0.2">
      <c r="A1188" s="414"/>
      <c r="B1188" s="414"/>
      <c r="P1188" s="141"/>
      <c r="Q1188" s="415"/>
      <c r="R1188" s="415"/>
      <c r="S1188" s="415"/>
      <c r="T1188" s="415"/>
      <c r="U1188" s="415"/>
      <c r="V1188" s="415"/>
      <c r="W1188" s="415"/>
      <c r="X1188" s="415"/>
      <c r="Y1188" s="415"/>
      <c r="Z1188" s="415"/>
    </row>
    <row r="1189" spans="1:26" x14ac:dyDescent="0.2">
      <c r="A1189" s="414"/>
      <c r="B1189" s="414"/>
      <c r="P1189" s="141"/>
      <c r="Q1189" s="415"/>
      <c r="R1189" s="415"/>
      <c r="S1189" s="415"/>
      <c r="T1189" s="415"/>
      <c r="U1189" s="415"/>
      <c r="V1189" s="415"/>
      <c r="W1189" s="415"/>
      <c r="X1189" s="415"/>
      <c r="Y1189" s="415"/>
      <c r="Z1189" s="415"/>
    </row>
    <row r="1190" spans="1:26" x14ac:dyDescent="0.2">
      <c r="A1190" s="414"/>
      <c r="B1190" s="414"/>
      <c r="P1190" s="141"/>
      <c r="Q1190" s="415"/>
      <c r="R1190" s="415"/>
      <c r="S1190" s="415"/>
      <c r="T1190" s="415"/>
      <c r="U1190" s="415"/>
      <c r="V1190" s="415"/>
      <c r="W1190" s="415"/>
      <c r="X1190" s="415"/>
      <c r="Y1190" s="415"/>
      <c r="Z1190" s="415"/>
    </row>
    <row r="1191" spans="1:26" x14ac:dyDescent="0.2">
      <c r="A1191" s="414"/>
      <c r="B1191" s="414"/>
      <c r="P1191" s="141"/>
      <c r="Q1191" s="415"/>
      <c r="R1191" s="415"/>
      <c r="S1191" s="415"/>
      <c r="T1191" s="415"/>
      <c r="U1191" s="415"/>
      <c r="V1191" s="415"/>
      <c r="W1191" s="415"/>
      <c r="X1191" s="415"/>
      <c r="Y1191" s="415"/>
      <c r="Z1191" s="415"/>
    </row>
    <row r="1192" spans="1:26" x14ac:dyDescent="0.2">
      <c r="A1192" s="414"/>
      <c r="B1192" s="414"/>
      <c r="P1192" s="141"/>
      <c r="Q1192" s="415"/>
      <c r="R1192" s="415"/>
      <c r="S1192" s="415"/>
      <c r="T1192" s="415"/>
      <c r="U1192" s="415"/>
      <c r="V1192" s="415"/>
      <c r="W1192" s="415"/>
      <c r="X1192" s="415"/>
      <c r="Y1192" s="415"/>
      <c r="Z1192" s="415"/>
    </row>
    <row r="1193" spans="1:26" x14ac:dyDescent="0.2">
      <c r="A1193" s="414"/>
      <c r="B1193" s="414"/>
      <c r="P1193" s="141"/>
      <c r="Q1193" s="415"/>
      <c r="R1193" s="415"/>
      <c r="S1193" s="415"/>
      <c r="T1193" s="415"/>
      <c r="U1193" s="415"/>
      <c r="V1193" s="415"/>
      <c r="W1193" s="415"/>
      <c r="X1193" s="415"/>
      <c r="Y1193" s="415"/>
      <c r="Z1193" s="415"/>
    </row>
    <row r="1194" spans="1:26" x14ac:dyDescent="0.2">
      <c r="A1194" s="414"/>
      <c r="B1194" s="414"/>
      <c r="P1194" s="141"/>
      <c r="Q1194" s="415"/>
      <c r="R1194" s="415"/>
      <c r="S1194" s="415"/>
      <c r="T1194" s="415"/>
      <c r="U1194" s="415"/>
      <c r="V1194" s="415"/>
      <c r="W1194" s="415"/>
      <c r="X1194" s="415"/>
      <c r="Y1194" s="415"/>
      <c r="Z1194" s="415"/>
    </row>
    <row r="1195" spans="1:26" x14ac:dyDescent="0.2">
      <c r="A1195" s="414"/>
      <c r="B1195" s="414"/>
      <c r="P1195" s="141"/>
      <c r="Q1195" s="415"/>
      <c r="R1195" s="415"/>
      <c r="S1195" s="415"/>
      <c r="T1195" s="415"/>
      <c r="U1195" s="415"/>
      <c r="V1195" s="415"/>
      <c r="W1195" s="415"/>
      <c r="X1195" s="415"/>
      <c r="Y1195" s="415"/>
      <c r="Z1195" s="415"/>
    </row>
    <row r="1196" spans="1:26" x14ac:dyDescent="0.2">
      <c r="A1196" s="414"/>
      <c r="B1196" s="414"/>
      <c r="P1196" s="141"/>
      <c r="Q1196" s="415"/>
      <c r="R1196" s="415"/>
      <c r="S1196" s="415"/>
      <c r="T1196" s="415"/>
      <c r="U1196" s="415"/>
      <c r="V1196" s="415"/>
      <c r="W1196" s="415"/>
      <c r="X1196" s="415"/>
      <c r="Y1196" s="415"/>
      <c r="Z1196" s="415"/>
    </row>
    <row r="1197" spans="1:26" x14ac:dyDescent="0.2">
      <c r="A1197" s="414"/>
      <c r="B1197" s="414"/>
      <c r="P1197" s="141"/>
      <c r="Q1197" s="415"/>
      <c r="R1197" s="415"/>
      <c r="S1197" s="415"/>
      <c r="T1197" s="415"/>
      <c r="U1197" s="415"/>
      <c r="V1197" s="415"/>
      <c r="W1197" s="415"/>
      <c r="X1197" s="415"/>
      <c r="Y1197" s="415"/>
      <c r="Z1197" s="415"/>
    </row>
    <row r="1198" spans="1:26" x14ac:dyDescent="0.2">
      <c r="A1198" s="414"/>
      <c r="B1198" s="414"/>
      <c r="P1198" s="141"/>
      <c r="Q1198" s="415"/>
      <c r="R1198" s="415"/>
      <c r="S1198" s="415"/>
      <c r="T1198" s="415"/>
      <c r="U1198" s="415"/>
      <c r="V1198" s="415"/>
      <c r="W1198" s="415"/>
      <c r="X1198" s="415"/>
      <c r="Y1198" s="415"/>
      <c r="Z1198" s="415"/>
    </row>
    <row r="1199" spans="1:26" x14ac:dyDescent="0.2">
      <c r="A1199" s="414"/>
      <c r="B1199" s="414"/>
      <c r="P1199" s="141"/>
      <c r="Q1199" s="415"/>
      <c r="R1199" s="415"/>
      <c r="S1199" s="415"/>
      <c r="T1199" s="415"/>
      <c r="U1199" s="415"/>
      <c r="V1199" s="415"/>
      <c r="W1199" s="415"/>
      <c r="X1199" s="415"/>
      <c r="Y1199" s="415"/>
      <c r="Z1199" s="415"/>
    </row>
    <row r="1200" spans="1:26" x14ac:dyDescent="0.2">
      <c r="A1200" s="414"/>
      <c r="B1200" s="414"/>
      <c r="P1200" s="141"/>
      <c r="Q1200" s="415"/>
      <c r="R1200" s="415"/>
      <c r="S1200" s="415"/>
      <c r="T1200" s="415"/>
      <c r="U1200" s="415"/>
      <c r="V1200" s="415"/>
      <c r="W1200" s="415"/>
      <c r="X1200" s="415"/>
      <c r="Y1200" s="415"/>
      <c r="Z1200" s="415"/>
    </row>
    <row r="1201" spans="1:26" x14ac:dyDescent="0.2">
      <c r="A1201" s="414"/>
      <c r="B1201" s="414"/>
      <c r="P1201" s="141"/>
      <c r="Q1201" s="415"/>
      <c r="R1201" s="415"/>
      <c r="S1201" s="415"/>
      <c r="T1201" s="415"/>
      <c r="U1201" s="415"/>
      <c r="V1201" s="415"/>
      <c r="W1201" s="415"/>
      <c r="X1201" s="415"/>
      <c r="Y1201" s="415"/>
      <c r="Z1201" s="415"/>
    </row>
    <row r="1202" spans="1:26" x14ac:dyDescent="0.2">
      <c r="A1202" s="414"/>
      <c r="B1202" s="414"/>
      <c r="P1202" s="141"/>
      <c r="Q1202" s="415"/>
      <c r="R1202" s="415"/>
      <c r="S1202" s="415"/>
      <c r="T1202" s="415"/>
      <c r="U1202" s="415"/>
      <c r="V1202" s="415"/>
      <c r="W1202" s="415"/>
      <c r="X1202" s="415"/>
      <c r="Y1202" s="415"/>
      <c r="Z1202" s="415"/>
    </row>
    <row r="1203" spans="1:26" x14ac:dyDescent="0.2">
      <c r="A1203" s="414"/>
      <c r="B1203" s="414"/>
      <c r="P1203" s="141"/>
      <c r="Q1203" s="415"/>
      <c r="R1203" s="415"/>
      <c r="S1203" s="415"/>
      <c r="T1203" s="415"/>
      <c r="U1203" s="415"/>
      <c r="V1203" s="415"/>
      <c r="W1203" s="415"/>
      <c r="X1203" s="415"/>
      <c r="Y1203" s="415"/>
      <c r="Z1203" s="415"/>
    </row>
    <row r="1204" spans="1:26" x14ac:dyDescent="0.2">
      <c r="A1204" s="414"/>
      <c r="B1204" s="414"/>
      <c r="P1204" s="141"/>
      <c r="Q1204" s="415"/>
      <c r="R1204" s="415"/>
      <c r="S1204" s="415"/>
      <c r="T1204" s="415"/>
      <c r="U1204" s="415"/>
      <c r="V1204" s="415"/>
      <c r="W1204" s="415"/>
      <c r="X1204" s="415"/>
      <c r="Y1204" s="415"/>
      <c r="Z1204" s="415"/>
    </row>
    <row r="1205" spans="1:26" x14ac:dyDescent="0.2">
      <c r="A1205" s="414"/>
      <c r="B1205" s="414"/>
      <c r="P1205" s="141"/>
      <c r="Q1205" s="415"/>
      <c r="R1205" s="415"/>
      <c r="S1205" s="415"/>
      <c r="T1205" s="415"/>
      <c r="U1205" s="415"/>
      <c r="V1205" s="415"/>
      <c r="W1205" s="415"/>
      <c r="X1205" s="415"/>
      <c r="Y1205" s="415"/>
      <c r="Z1205" s="415"/>
    </row>
    <row r="1206" spans="1:26" x14ac:dyDescent="0.2">
      <c r="A1206" s="414"/>
      <c r="B1206" s="414"/>
      <c r="P1206" s="141"/>
      <c r="Q1206" s="415"/>
      <c r="R1206" s="415"/>
      <c r="S1206" s="415"/>
      <c r="T1206" s="415"/>
      <c r="U1206" s="415"/>
      <c r="V1206" s="415"/>
      <c r="W1206" s="415"/>
      <c r="X1206" s="415"/>
      <c r="Y1206" s="415"/>
      <c r="Z1206" s="415"/>
    </row>
    <row r="1207" spans="1:26" x14ac:dyDescent="0.2">
      <c r="A1207" s="414"/>
      <c r="B1207" s="414"/>
      <c r="P1207" s="141"/>
      <c r="Q1207" s="415"/>
      <c r="R1207" s="415"/>
      <c r="S1207" s="415"/>
      <c r="T1207" s="415"/>
      <c r="U1207" s="415"/>
      <c r="V1207" s="415"/>
      <c r="W1207" s="415"/>
      <c r="X1207" s="415"/>
      <c r="Y1207" s="415"/>
      <c r="Z1207" s="415"/>
    </row>
    <row r="1208" spans="1:26" x14ac:dyDescent="0.2">
      <c r="A1208" s="414"/>
      <c r="B1208" s="414"/>
      <c r="P1208" s="141"/>
      <c r="Q1208" s="415"/>
      <c r="R1208" s="415"/>
      <c r="S1208" s="415"/>
      <c r="T1208" s="415"/>
      <c r="U1208" s="415"/>
      <c r="V1208" s="415"/>
      <c r="W1208" s="415"/>
      <c r="X1208" s="415"/>
      <c r="Y1208" s="415"/>
      <c r="Z1208" s="415"/>
    </row>
    <row r="1209" spans="1:26" x14ac:dyDescent="0.2">
      <c r="A1209" s="414"/>
      <c r="B1209" s="414"/>
      <c r="P1209" s="141"/>
      <c r="Q1209" s="415"/>
      <c r="R1209" s="415"/>
      <c r="S1209" s="415"/>
      <c r="T1209" s="415"/>
      <c r="U1209" s="415"/>
      <c r="V1209" s="415"/>
      <c r="W1209" s="415"/>
      <c r="X1209" s="415"/>
      <c r="Y1209" s="415"/>
      <c r="Z1209" s="415"/>
    </row>
    <row r="1210" spans="1:26" x14ac:dyDescent="0.2">
      <c r="A1210" s="414"/>
      <c r="B1210" s="414"/>
      <c r="P1210" s="141"/>
      <c r="Q1210" s="415"/>
      <c r="R1210" s="415"/>
      <c r="S1210" s="415"/>
      <c r="T1210" s="415"/>
      <c r="U1210" s="415"/>
      <c r="V1210" s="415"/>
      <c r="W1210" s="415"/>
      <c r="X1210" s="415"/>
      <c r="Y1210" s="415"/>
      <c r="Z1210" s="415"/>
    </row>
    <row r="1211" spans="1:26" x14ac:dyDescent="0.2">
      <c r="A1211" s="414"/>
      <c r="B1211" s="414"/>
      <c r="P1211" s="141"/>
      <c r="Q1211" s="415"/>
      <c r="R1211" s="415"/>
      <c r="S1211" s="415"/>
      <c r="T1211" s="415"/>
      <c r="U1211" s="415"/>
      <c r="V1211" s="415"/>
      <c r="W1211" s="415"/>
      <c r="X1211" s="415"/>
      <c r="Y1211" s="415"/>
      <c r="Z1211" s="415"/>
    </row>
    <row r="1212" spans="1:26" x14ac:dyDescent="0.2">
      <c r="A1212" s="414"/>
      <c r="B1212" s="414"/>
      <c r="P1212" s="141"/>
      <c r="Q1212" s="415"/>
      <c r="R1212" s="415"/>
      <c r="S1212" s="415"/>
      <c r="T1212" s="415"/>
      <c r="U1212" s="415"/>
      <c r="V1212" s="415"/>
      <c r="W1212" s="415"/>
      <c r="X1212" s="415"/>
      <c r="Y1212" s="415"/>
      <c r="Z1212" s="415"/>
    </row>
    <row r="1213" spans="1:26" x14ac:dyDescent="0.2">
      <c r="A1213" s="414"/>
      <c r="B1213" s="414"/>
      <c r="P1213" s="141"/>
      <c r="Q1213" s="415"/>
      <c r="R1213" s="415"/>
      <c r="S1213" s="415"/>
      <c r="T1213" s="415"/>
      <c r="U1213" s="415"/>
      <c r="V1213" s="415"/>
      <c r="W1213" s="415"/>
      <c r="X1213" s="415"/>
      <c r="Y1213" s="415"/>
      <c r="Z1213" s="415"/>
    </row>
    <row r="1214" spans="1:26" x14ac:dyDescent="0.2">
      <c r="A1214" s="414"/>
      <c r="B1214" s="414"/>
      <c r="P1214" s="141"/>
      <c r="Q1214" s="415"/>
      <c r="R1214" s="415"/>
      <c r="S1214" s="415"/>
      <c r="T1214" s="415"/>
      <c r="U1214" s="415"/>
      <c r="V1214" s="415"/>
      <c r="W1214" s="415"/>
      <c r="X1214" s="415"/>
      <c r="Y1214" s="415"/>
      <c r="Z1214" s="415"/>
    </row>
    <row r="1215" spans="1:26" x14ac:dyDescent="0.2">
      <c r="A1215" s="414"/>
      <c r="B1215" s="414"/>
      <c r="P1215" s="141"/>
      <c r="Q1215" s="415"/>
      <c r="R1215" s="415"/>
      <c r="S1215" s="415"/>
      <c r="T1215" s="415"/>
      <c r="U1215" s="415"/>
      <c r="V1215" s="415"/>
      <c r="W1215" s="415"/>
      <c r="X1215" s="415"/>
      <c r="Y1215" s="415"/>
      <c r="Z1215" s="415"/>
    </row>
    <row r="1216" spans="1:26" x14ac:dyDescent="0.2">
      <c r="A1216" s="414"/>
      <c r="B1216" s="414"/>
      <c r="P1216" s="141"/>
      <c r="Q1216" s="415"/>
      <c r="R1216" s="415"/>
      <c r="S1216" s="415"/>
      <c r="T1216" s="415"/>
      <c r="U1216" s="415"/>
      <c r="V1216" s="415"/>
      <c r="W1216" s="415"/>
      <c r="X1216" s="415"/>
      <c r="Y1216" s="415"/>
      <c r="Z1216" s="415"/>
    </row>
    <row r="1217" spans="1:26" x14ac:dyDescent="0.2">
      <c r="A1217" s="414"/>
      <c r="B1217" s="414"/>
      <c r="P1217" s="141"/>
      <c r="Q1217" s="415"/>
      <c r="R1217" s="415"/>
      <c r="S1217" s="415"/>
      <c r="T1217" s="415"/>
      <c r="U1217" s="415"/>
      <c r="V1217" s="415"/>
      <c r="W1217" s="415"/>
      <c r="X1217" s="415"/>
      <c r="Y1217" s="415"/>
      <c r="Z1217" s="415"/>
    </row>
    <row r="1218" spans="1:26" x14ac:dyDescent="0.2">
      <c r="A1218" s="414"/>
      <c r="B1218" s="414"/>
      <c r="P1218" s="141"/>
      <c r="Q1218" s="415"/>
      <c r="R1218" s="415"/>
      <c r="S1218" s="415"/>
      <c r="T1218" s="415"/>
      <c r="U1218" s="415"/>
      <c r="V1218" s="415"/>
      <c r="W1218" s="415"/>
      <c r="X1218" s="415"/>
      <c r="Y1218" s="415"/>
      <c r="Z1218" s="415"/>
    </row>
    <row r="1219" spans="1:26" x14ac:dyDescent="0.2">
      <c r="A1219" s="414"/>
      <c r="B1219" s="414"/>
      <c r="P1219" s="141"/>
      <c r="Q1219" s="415"/>
      <c r="R1219" s="415"/>
      <c r="S1219" s="415"/>
      <c r="T1219" s="415"/>
      <c r="U1219" s="415"/>
      <c r="V1219" s="415"/>
      <c r="W1219" s="415"/>
      <c r="X1219" s="415"/>
      <c r="Y1219" s="415"/>
      <c r="Z1219" s="415"/>
    </row>
    <row r="1220" spans="1:26" x14ac:dyDescent="0.2">
      <c r="A1220" s="414"/>
      <c r="B1220" s="414"/>
      <c r="P1220" s="141"/>
      <c r="Q1220" s="415"/>
      <c r="R1220" s="415"/>
      <c r="S1220" s="415"/>
      <c r="T1220" s="415"/>
      <c r="U1220" s="415"/>
      <c r="V1220" s="415"/>
      <c r="W1220" s="415"/>
      <c r="X1220" s="415"/>
      <c r="Y1220" s="415"/>
      <c r="Z1220" s="415"/>
    </row>
    <row r="1221" spans="1:26" x14ac:dyDescent="0.2">
      <c r="A1221" s="414"/>
      <c r="B1221" s="414"/>
      <c r="P1221" s="141"/>
      <c r="Q1221" s="415"/>
      <c r="R1221" s="415"/>
      <c r="S1221" s="415"/>
      <c r="T1221" s="415"/>
      <c r="U1221" s="415"/>
      <c r="V1221" s="415"/>
      <c r="W1221" s="415"/>
      <c r="X1221" s="415"/>
      <c r="Y1221" s="415"/>
      <c r="Z1221" s="415"/>
    </row>
    <row r="1222" spans="1:26" x14ac:dyDescent="0.2">
      <c r="A1222" s="414"/>
      <c r="B1222" s="414"/>
      <c r="P1222" s="141"/>
      <c r="Q1222" s="415"/>
      <c r="R1222" s="415"/>
      <c r="S1222" s="415"/>
      <c r="T1222" s="415"/>
      <c r="U1222" s="415"/>
      <c r="V1222" s="415"/>
      <c r="W1222" s="415"/>
      <c r="X1222" s="415"/>
      <c r="Y1222" s="415"/>
      <c r="Z1222" s="415"/>
    </row>
    <row r="1223" spans="1:26" x14ac:dyDescent="0.2">
      <c r="A1223" s="414"/>
      <c r="B1223" s="414"/>
      <c r="P1223" s="141"/>
      <c r="Q1223" s="415"/>
      <c r="R1223" s="415"/>
      <c r="S1223" s="415"/>
      <c r="T1223" s="415"/>
      <c r="U1223" s="415"/>
      <c r="V1223" s="415"/>
      <c r="W1223" s="415"/>
      <c r="X1223" s="415"/>
      <c r="Y1223" s="415"/>
      <c r="Z1223" s="415"/>
    </row>
    <row r="1224" spans="1:26" x14ac:dyDescent="0.2">
      <c r="A1224" s="414"/>
      <c r="B1224" s="414"/>
      <c r="P1224" s="141"/>
      <c r="Q1224" s="415"/>
      <c r="R1224" s="415"/>
      <c r="S1224" s="415"/>
      <c r="T1224" s="415"/>
      <c r="U1224" s="415"/>
      <c r="V1224" s="415"/>
      <c r="W1224" s="415"/>
      <c r="X1224" s="415"/>
      <c r="Y1224" s="415"/>
      <c r="Z1224" s="415"/>
    </row>
    <row r="1225" spans="1:26" x14ac:dyDescent="0.2">
      <c r="A1225" s="414"/>
      <c r="B1225" s="414"/>
      <c r="P1225" s="141"/>
      <c r="Q1225" s="415"/>
      <c r="R1225" s="415"/>
      <c r="S1225" s="415"/>
      <c r="T1225" s="415"/>
      <c r="U1225" s="415"/>
      <c r="V1225" s="415"/>
      <c r="W1225" s="415"/>
      <c r="X1225" s="415"/>
      <c r="Y1225" s="415"/>
      <c r="Z1225" s="415"/>
    </row>
    <row r="1226" spans="1:26" x14ac:dyDescent="0.2">
      <c r="A1226" s="414"/>
      <c r="B1226" s="414"/>
      <c r="P1226" s="141"/>
      <c r="Q1226" s="415"/>
      <c r="R1226" s="415"/>
      <c r="S1226" s="415"/>
      <c r="T1226" s="415"/>
      <c r="U1226" s="415"/>
      <c r="V1226" s="415"/>
      <c r="W1226" s="415"/>
      <c r="X1226" s="415"/>
      <c r="Y1226" s="415"/>
      <c r="Z1226" s="415"/>
    </row>
    <row r="1227" spans="1:26" x14ac:dyDescent="0.2">
      <c r="A1227" s="414"/>
      <c r="B1227" s="414"/>
      <c r="P1227" s="141"/>
      <c r="Q1227" s="415"/>
      <c r="R1227" s="415"/>
      <c r="S1227" s="415"/>
      <c r="T1227" s="415"/>
      <c r="U1227" s="415"/>
      <c r="V1227" s="415"/>
      <c r="W1227" s="415"/>
      <c r="X1227" s="415"/>
      <c r="Y1227" s="415"/>
      <c r="Z1227" s="415"/>
    </row>
    <row r="1228" spans="1:26" x14ac:dyDescent="0.2">
      <c r="A1228" s="414"/>
      <c r="B1228" s="414"/>
      <c r="P1228" s="141"/>
      <c r="Q1228" s="415"/>
      <c r="R1228" s="415"/>
      <c r="S1228" s="415"/>
      <c r="T1228" s="415"/>
      <c r="U1228" s="415"/>
      <c r="V1228" s="415"/>
      <c r="W1228" s="415"/>
      <c r="X1228" s="415"/>
      <c r="Y1228" s="415"/>
      <c r="Z1228" s="415"/>
    </row>
    <row r="1229" spans="1:26" x14ac:dyDescent="0.2">
      <c r="A1229" s="414"/>
      <c r="B1229" s="414"/>
      <c r="P1229" s="141"/>
      <c r="Q1229" s="415"/>
      <c r="R1229" s="415"/>
      <c r="S1229" s="415"/>
      <c r="T1229" s="415"/>
      <c r="U1229" s="415"/>
      <c r="V1229" s="415"/>
      <c r="W1229" s="415"/>
      <c r="X1229" s="415"/>
      <c r="Y1229" s="415"/>
      <c r="Z1229" s="415"/>
    </row>
    <row r="1230" spans="1:26" x14ac:dyDescent="0.2">
      <c r="A1230" s="414"/>
      <c r="B1230" s="414"/>
      <c r="P1230" s="141"/>
      <c r="Q1230" s="415"/>
      <c r="R1230" s="415"/>
      <c r="S1230" s="415"/>
      <c r="T1230" s="415"/>
      <c r="U1230" s="415"/>
      <c r="V1230" s="415"/>
      <c r="W1230" s="415"/>
      <c r="X1230" s="415"/>
      <c r="Y1230" s="415"/>
      <c r="Z1230" s="415"/>
    </row>
    <row r="1231" spans="1:26" x14ac:dyDescent="0.2">
      <c r="A1231" s="414"/>
      <c r="B1231" s="414"/>
      <c r="P1231" s="141"/>
      <c r="Q1231" s="415"/>
      <c r="R1231" s="415"/>
      <c r="S1231" s="415"/>
      <c r="T1231" s="415"/>
      <c r="U1231" s="415"/>
      <c r="V1231" s="415"/>
      <c r="W1231" s="415"/>
      <c r="X1231" s="415"/>
      <c r="Y1231" s="415"/>
      <c r="Z1231" s="415"/>
    </row>
    <row r="1232" spans="1:26" x14ac:dyDescent="0.2">
      <c r="A1232" s="414"/>
      <c r="B1232" s="414"/>
      <c r="P1232" s="141"/>
      <c r="Q1232" s="415"/>
      <c r="R1232" s="415"/>
      <c r="S1232" s="415"/>
      <c r="T1232" s="415"/>
      <c r="U1232" s="415"/>
      <c r="V1232" s="415"/>
      <c r="W1232" s="415"/>
      <c r="X1232" s="415"/>
      <c r="Y1232" s="415"/>
      <c r="Z1232" s="415"/>
    </row>
    <row r="1233" spans="1:26" x14ac:dyDescent="0.2">
      <c r="A1233" s="414"/>
      <c r="B1233" s="414"/>
      <c r="P1233" s="141"/>
      <c r="Q1233" s="415"/>
      <c r="R1233" s="415"/>
      <c r="S1233" s="415"/>
      <c r="T1233" s="415"/>
      <c r="U1233" s="415"/>
      <c r="V1233" s="415"/>
      <c r="W1233" s="415"/>
      <c r="X1233" s="415"/>
      <c r="Y1233" s="415"/>
      <c r="Z1233" s="415"/>
    </row>
    <row r="1234" spans="1:26" x14ac:dyDescent="0.2">
      <c r="A1234" s="414"/>
      <c r="B1234" s="414"/>
      <c r="P1234" s="141"/>
      <c r="Q1234" s="415"/>
      <c r="R1234" s="415"/>
      <c r="S1234" s="415"/>
      <c r="T1234" s="415"/>
      <c r="U1234" s="415"/>
      <c r="V1234" s="415"/>
      <c r="W1234" s="415"/>
      <c r="X1234" s="415"/>
      <c r="Y1234" s="415"/>
      <c r="Z1234" s="415"/>
    </row>
    <row r="1235" spans="1:26" x14ac:dyDescent="0.2">
      <c r="A1235" s="414"/>
      <c r="B1235" s="414"/>
      <c r="P1235" s="141"/>
      <c r="Q1235" s="415"/>
      <c r="R1235" s="415"/>
      <c r="S1235" s="415"/>
      <c r="T1235" s="415"/>
      <c r="U1235" s="415"/>
      <c r="V1235" s="415"/>
      <c r="W1235" s="415"/>
      <c r="X1235" s="415"/>
      <c r="Y1235" s="415"/>
      <c r="Z1235" s="415"/>
    </row>
    <row r="1236" spans="1:26" x14ac:dyDescent="0.2">
      <c r="A1236" s="414"/>
      <c r="B1236" s="414"/>
      <c r="P1236" s="141"/>
      <c r="Q1236" s="415"/>
      <c r="R1236" s="415"/>
      <c r="S1236" s="415"/>
      <c r="T1236" s="415"/>
      <c r="U1236" s="415"/>
      <c r="V1236" s="415"/>
      <c r="W1236" s="415"/>
      <c r="X1236" s="415"/>
      <c r="Y1236" s="415"/>
      <c r="Z1236" s="415"/>
    </row>
    <row r="1237" spans="1:26" x14ac:dyDescent="0.2">
      <c r="A1237" s="414"/>
      <c r="B1237" s="414"/>
      <c r="P1237" s="141"/>
      <c r="Q1237" s="415"/>
      <c r="R1237" s="415"/>
      <c r="S1237" s="415"/>
      <c r="T1237" s="415"/>
      <c r="U1237" s="415"/>
      <c r="V1237" s="415"/>
      <c r="W1237" s="415"/>
      <c r="X1237" s="415"/>
      <c r="Y1237" s="415"/>
      <c r="Z1237" s="415"/>
    </row>
    <row r="1238" spans="1:26" x14ac:dyDescent="0.2">
      <c r="A1238" s="414"/>
      <c r="B1238" s="414"/>
      <c r="P1238" s="141"/>
      <c r="Q1238" s="415"/>
      <c r="R1238" s="415"/>
      <c r="S1238" s="415"/>
      <c r="T1238" s="415"/>
      <c r="U1238" s="415"/>
      <c r="V1238" s="415"/>
      <c r="W1238" s="415"/>
      <c r="X1238" s="415"/>
      <c r="Y1238" s="415"/>
      <c r="Z1238" s="415"/>
    </row>
    <row r="1239" spans="1:26" x14ac:dyDescent="0.2">
      <c r="A1239" s="414"/>
      <c r="B1239" s="414"/>
      <c r="P1239" s="141"/>
      <c r="Q1239" s="415"/>
      <c r="R1239" s="415"/>
      <c r="S1239" s="415"/>
      <c r="T1239" s="415"/>
      <c r="U1239" s="415"/>
      <c r="V1239" s="415"/>
      <c r="W1239" s="415"/>
      <c r="X1239" s="415"/>
      <c r="Y1239" s="415"/>
      <c r="Z1239" s="415"/>
    </row>
    <row r="1240" spans="1:26" x14ac:dyDescent="0.2">
      <c r="A1240" s="414"/>
      <c r="B1240" s="414"/>
      <c r="P1240" s="141"/>
      <c r="Q1240" s="415"/>
      <c r="R1240" s="415"/>
      <c r="S1240" s="415"/>
      <c r="T1240" s="415"/>
      <c r="U1240" s="415"/>
      <c r="V1240" s="415"/>
      <c r="W1240" s="415"/>
      <c r="X1240" s="415"/>
      <c r="Y1240" s="415"/>
      <c r="Z1240" s="415"/>
    </row>
    <row r="1241" spans="1:26" x14ac:dyDescent="0.2">
      <c r="A1241" s="414"/>
      <c r="B1241" s="414"/>
      <c r="P1241" s="141"/>
      <c r="Q1241" s="415"/>
      <c r="R1241" s="415"/>
      <c r="S1241" s="415"/>
      <c r="T1241" s="415"/>
      <c r="U1241" s="415"/>
      <c r="V1241" s="415"/>
      <c r="W1241" s="415"/>
      <c r="X1241" s="415"/>
      <c r="Y1241" s="415"/>
      <c r="Z1241" s="415"/>
    </row>
    <row r="1242" spans="1:26" x14ac:dyDescent="0.2">
      <c r="A1242" s="414"/>
      <c r="B1242" s="414"/>
      <c r="P1242" s="141"/>
      <c r="Q1242" s="415"/>
      <c r="R1242" s="415"/>
      <c r="S1242" s="415"/>
      <c r="T1242" s="415"/>
      <c r="U1242" s="415"/>
      <c r="V1242" s="415"/>
      <c r="W1242" s="415"/>
      <c r="X1242" s="415"/>
      <c r="Y1242" s="415"/>
      <c r="Z1242" s="415"/>
    </row>
    <row r="1243" spans="1:26" x14ac:dyDescent="0.2">
      <c r="A1243" s="414"/>
      <c r="B1243" s="414"/>
      <c r="P1243" s="141"/>
      <c r="Q1243" s="415"/>
      <c r="R1243" s="415"/>
      <c r="S1243" s="415"/>
      <c r="T1243" s="415"/>
      <c r="U1243" s="415"/>
      <c r="V1243" s="415"/>
      <c r="W1243" s="415"/>
      <c r="X1243" s="415"/>
      <c r="Y1243" s="415"/>
      <c r="Z1243" s="415"/>
    </row>
    <row r="1244" spans="1:26" x14ac:dyDescent="0.2">
      <c r="A1244" s="414"/>
      <c r="B1244" s="414"/>
      <c r="P1244" s="141"/>
      <c r="Q1244" s="415"/>
      <c r="R1244" s="415"/>
      <c r="S1244" s="415"/>
      <c r="T1244" s="415"/>
      <c r="U1244" s="415"/>
      <c r="V1244" s="415"/>
      <c r="W1244" s="415"/>
      <c r="X1244" s="415"/>
      <c r="Y1244" s="415"/>
      <c r="Z1244" s="415"/>
    </row>
    <row r="1245" spans="1:26" x14ac:dyDescent="0.2">
      <c r="A1245" s="414"/>
      <c r="B1245" s="414"/>
      <c r="P1245" s="141"/>
      <c r="Q1245" s="415"/>
      <c r="R1245" s="415"/>
      <c r="S1245" s="415"/>
      <c r="T1245" s="415"/>
      <c r="U1245" s="415"/>
      <c r="V1245" s="415"/>
      <c r="W1245" s="415"/>
      <c r="X1245" s="415"/>
      <c r="Y1245" s="415"/>
      <c r="Z1245" s="415"/>
    </row>
    <row r="1246" spans="1:26" x14ac:dyDescent="0.2">
      <c r="A1246" s="414"/>
      <c r="B1246" s="414"/>
      <c r="P1246" s="141"/>
      <c r="Q1246" s="415"/>
      <c r="R1246" s="415"/>
      <c r="S1246" s="415"/>
      <c r="T1246" s="415"/>
      <c r="U1246" s="415"/>
      <c r="V1246" s="415"/>
      <c r="W1246" s="415"/>
      <c r="X1246" s="415"/>
      <c r="Y1246" s="415"/>
      <c r="Z1246" s="415"/>
    </row>
    <row r="1247" spans="1:26" x14ac:dyDescent="0.2">
      <c r="A1247" s="414"/>
      <c r="B1247" s="414"/>
      <c r="P1247" s="141"/>
      <c r="Q1247" s="415"/>
      <c r="R1247" s="415"/>
      <c r="S1247" s="415"/>
      <c r="T1247" s="415"/>
      <c r="U1247" s="415"/>
      <c r="V1247" s="415"/>
      <c r="W1247" s="415"/>
      <c r="X1247" s="415"/>
      <c r="Y1247" s="415"/>
      <c r="Z1247" s="415"/>
    </row>
    <row r="1248" spans="1:26" x14ac:dyDescent="0.2">
      <c r="A1248" s="414"/>
      <c r="B1248" s="414"/>
      <c r="P1248" s="141"/>
      <c r="Q1248" s="415"/>
      <c r="R1248" s="415"/>
      <c r="S1248" s="415"/>
      <c r="T1248" s="415"/>
      <c r="U1248" s="415"/>
      <c r="V1248" s="415"/>
      <c r="W1248" s="415"/>
      <c r="X1248" s="415"/>
      <c r="Y1248" s="415"/>
      <c r="Z1248" s="415"/>
    </row>
    <row r="1249" spans="1:26" x14ac:dyDescent="0.2">
      <c r="A1249" s="414"/>
      <c r="B1249" s="414"/>
      <c r="P1249" s="141"/>
      <c r="Q1249" s="415"/>
      <c r="R1249" s="415"/>
      <c r="S1249" s="415"/>
      <c r="T1249" s="415"/>
      <c r="U1249" s="415"/>
      <c r="V1249" s="415"/>
      <c r="W1249" s="415"/>
      <c r="X1249" s="415"/>
      <c r="Y1249" s="415"/>
      <c r="Z1249" s="415"/>
    </row>
    <row r="1250" spans="1:26" x14ac:dyDescent="0.2">
      <c r="A1250" s="414"/>
      <c r="B1250" s="414"/>
      <c r="P1250" s="141"/>
      <c r="Q1250" s="415"/>
      <c r="R1250" s="415"/>
      <c r="S1250" s="415"/>
      <c r="T1250" s="415"/>
      <c r="U1250" s="415"/>
      <c r="V1250" s="415"/>
      <c r="W1250" s="415"/>
      <c r="X1250" s="415"/>
      <c r="Y1250" s="415"/>
      <c r="Z1250" s="415"/>
    </row>
    <row r="1251" spans="1:26" x14ac:dyDescent="0.2">
      <c r="A1251" s="414"/>
      <c r="B1251" s="414"/>
      <c r="P1251" s="141"/>
      <c r="Q1251" s="415"/>
      <c r="R1251" s="415"/>
      <c r="S1251" s="415"/>
      <c r="T1251" s="415"/>
      <c r="U1251" s="415"/>
      <c r="V1251" s="415"/>
      <c r="W1251" s="415"/>
      <c r="X1251" s="415"/>
      <c r="Y1251" s="415"/>
      <c r="Z1251" s="415"/>
    </row>
    <row r="1252" spans="1:26" x14ac:dyDescent="0.2">
      <c r="A1252" s="414"/>
      <c r="B1252" s="414"/>
      <c r="P1252" s="141"/>
      <c r="Q1252" s="415"/>
      <c r="R1252" s="415"/>
      <c r="S1252" s="415"/>
      <c r="T1252" s="415"/>
      <c r="U1252" s="415"/>
      <c r="V1252" s="415"/>
      <c r="W1252" s="415"/>
      <c r="X1252" s="415"/>
      <c r="Y1252" s="415"/>
      <c r="Z1252" s="415"/>
    </row>
    <row r="1253" spans="1:26" x14ac:dyDescent="0.2">
      <c r="A1253" s="414"/>
      <c r="B1253" s="414"/>
      <c r="P1253" s="141"/>
      <c r="Q1253" s="415"/>
      <c r="R1253" s="415"/>
      <c r="S1253" s="415"/>
      <c r="T1253" s="415"/>
      <c r="U1253" s="415"/>
      <c r="V1253" s="415"/>
      <c r="W1253" s="415"/>
      <c r="X1253" s="415"/>
      <c r="Y1253" s="415"/>
      <c r="Z1253" s="415"/>
    </row>
    <row r="1254" spans="1:26" x14ac:dyDescent="0.2">
      <c r="A1254" s="414"/>
      <c r="B1254" s="414"/>
      <c r="P1254" s="141"/>
      <c r="Q1254" s="415"/>
      <c r="R1254" s="415"/>
      <c r="S1254" s="415"/>
      <c r="T1254" s="415"/>
      <c r="U1254" s="415"/>
      <c r="V1254" s="415"/>
      <c r="W1254" s="415"/>
      <c r="X1254" s="415"/>
      <c r="Y1254" s="415"/>
      <c r="Z1254" s="415"/>
    </row>
    <row r="1255" spans="1:26" x14ac:dyDescent="0.2">
      <c r="A1255" s="414"/>
      <c r="B1255" s="414"/>
      <c r="P1255" s="141"/>
      <c r="Q1255" s="415"/>
      <c r="R1255" s="415"/>
      <c r="S1255" s="415"/>
      <c r="T1255" s="415"/>
      <c r="U1255" s="415"/>
      <c r="V1255" s="415"/>
      <c r="W1255" s="415"/>
      <c r="X1255" s="415"/>
      <c r="Y1255" s="415"/>
      <c r="Z1255" s="415"/>
    </row>
    <row r="1256" spans="1:26" x14ac:dyDescent="0.2">
      <c r="A1256" s="414"/>
      <c r="B1256" s="414"/>
      <c r="P1256" s="141"/>
      <c r="Q1256" s="415"/>
      <c r="R1256" s="415"/>
      <c r="S1256" s="415"/>
      <c r="T1256" s="415"/>
      <c r="U1256" s="415"/>
      <c r="V1256" s="415"/>
      <c r="W1256" s="415"/>
      <c r="X1256" s="415"/>
      <c r="Y1256" s="415"/>
      <c r="Z1256" s="415"/>
    </row>
    <row r="1257" spans="1:26" x14ac:dyDescent="0.2">
      <c r="A1257" s="414"/>
      <c r="B1257" s="414"/>
      <c r="P1257" s="141"/>
      <c r="Q1257" s="415"/>
      <c r="R1257" s="415"/>
      <c r="S1257" s="415"/>
      <c r="T1257" s="415"/>
      <c r="U1257" s="415"/>
      <c r="V1257" s="415"/>
      <c r="W1257" s="415"/>
      <c r="X1257" s="415"/>
      <c r="Y1257" s="415"/>
      <c r="Z1257" s="415"/>
    </row>
    <row r="1258" spans="1:26" x14ac:dyDescent="0.2">
      <c r="A1258" s="414"/>
      <c r="B1258" s="414"/>
      <c r="P1258" s="141"/>
      <c r="Q1258" s="415"/>
      <c r="R1258" s="415"/>
      <c r="S1258" s="415"/>
      <c r="T1258" s="415"/>
      <c r="U1258" s="415"/>
      <c r="V1258" s="415"/>
      <c r="W1258" s="415"/>
      <c r="X1258" s="415"/>
      <c r="Y1258" s="415"/>
      <c r="Z1258" s="415"/>
    </row>
    <row r="1259" spans="1:26" x14ac:dyDescent="0.2">
      <c r="A1259" s="414"/>
      <c r="B1259" s="414"/>
      <c r="P1259" s="141"/>
      <c r="Q1259" s="415"/>
      <c r="R1259" s="415"/>
      <c r="S1259" s="415"/>
      <c r="T1259" s="415"/>
      <c r="U1259" s="415"/>
      <c r="V1259" s="415"/>
      <c r="W1259" s="415"/>
      <c r="X1259" s="415"/>
      <c r="Y1259" s="415"/>
      <c r="Z1259" s="415"/>
    </row>
    <row r="1260" spans="1:26" x14ac:dyDescent="0.2">
      <c r="A1260" s="414"/>
      <c r="B1260" s="414"/>
      <c r="P1260" s="141"/>
      <c r="Q1260" s="415"/>
      <c r="R1260" s="415"/>
      <c r="S1260" s="415"/>
      <c r="T1260" s="415"/>
      <c r="U1260" s="415"/>
      <c r="V1260" s="415"/>
      <c r="W1260" s="415"/>
      <c r="X1260" s="415"/>
      <c r="Y1260" s="415"/>
      <c r="Z1260" s="415"/>
    </row>
    <row r="1261" spans="1:26" x14ac:dyDescent="0.2">
      <c r="A1261" s="414"/>
      <c r="B1261" s="414"/>
      <c r="P1261" s="141"/>
      <c r="Q1261" s="415"/>
      <c r="R1261" s="415"/>
      <c r="S1261" s="415"/>
      <c r="T1261" s="415"/>
      <c r="U1261" s="415"/>
      <c r="V1261" s="415"/>
      <c r="W1261" s="415"/>
      <c r="X1261" s="415"/>
      <c r="Y1261" s="415"/>
      <c r="Z1261" s="415"/>
    </row>
    <row r="1262" spans="1:26" x14ac:dyDescent="0.2">
      <c r="A1262" s="414"/>
      <c r="B1262" s="414"/>
      <c r="P1262" s="141"/>
      <c r="Q1262" s="415"/>
      <c r="R1262" s="415"/>
      <c r="S1262" s="415"/>
      <c r="T1262" s="415"/>
      <c r="U1262" s="415"/>
      <c r="V1262" s="415"/>
      <c r="W1262" s="415"/>
      <c r="X1262" s="415"/>
      <c r="Y1262" s="415"/>
      <c r="Z1262" s="415"/>
    </row>
    <row r="1263" spans="1:26" x14ac:dyDescent="0.2">
      <c r="A1263" s="414"/>
      <c r="B1263" s="414"/>
      <c r="P1263" s="141"/>
      <c r="Q1263" s="415"/>
      <c r="R1263" s="415"/>
      <c r="S1263" s="415"/>
      <c r="T1263" s="415"/>
      <c r="U1263" s="415"/>
      <c r="V1263" s="415"/>
      <c r="W1263" s="415"/>
      <c r="X1263" s="415"/>
      <c r="Y1263" s="415"/>
      <c r="Z1263" s="415"/>
    </row>
    <row r="1264" spans="1:26" x14ac:dyDescent="0.2">
      <c r="A1264" s="414"/>
      <c r="B1264" s="414"/>
      <c r="P1264" s="141"/>
      <c r="Q1264" s="415"/>
      <c r="R1264" s="415"/>
      <c r="S1264" s="415"/>
      <c r="T1264" s="415"/>
      <c r="U1264" s="415"/>
      <c r="V1264" s="415"/>
      <c r="W1264" s="415"/>
      <c r="X1264" s="415"/>
      <c r="Y1264" s="415"/>
      <c r="Z1264" s="415"/>
    </row>
    <row r="1265" spans="1:26" x14ac:dyDescent="0.2">
      <c r="A1265" s="414"/>
      <c r="B1265" s="414"/>
      <c r="P1265" s="141"/>
      <c r="Q1265" s="415"/>
      <c r="R1265" s="415"/>
      <c r="S1265" s="415"/>
      <c r="T1265" s="415"/>
      <c r="U1265" s="415"/>
      <c r="V1265" s="415"/>
      <c r="W1265" s="415"/>
      <c r="X1265" s="415"/>
      <c r="Y1265" s="415"/>
      <c r="Z1265" s="415"/>
    </row>
    <row r="1266" spans="1:26" x14ac:dyDescent="0.2">
      <c r="A1266" s="414"/>
      <c r="B1266" s="414"/>
      <c r="P1266" s="141"/>
      <c r="Q1266" s="415"/>
      <c r="R1266" s="415"/>
      <c r="S1266" s="415"/>
      <c r="T1266" s="415"/>
      <c r="U1266" s="415"/>
      <c r="V1266" s="415"/>
      <c r="W1266" s="415"/>
      <c r="X1266" s="415"/>
      <c r="Y1266" s="415"/>
      <c r="Z1266" s="415"/>
    </row>
    <row r="1267" spans="1:26" x14ac:dyDescent="0.2">
      <c r="A1267" s="414"/>
      <c r="B1267" s="414"/>
      <c r="P1267" s="141"/>
      <c r="Q1267" s="415"/>
      <c r="R1267" s="415"/>
      <c r="S1267" s="415"/>
      <c r="T1267" s="415"/>
      <c r="U1267" s="415"/>
      <c r="V1267" s="415"/>
      <c r="W1267" s="415"/>
      <c r="X1267" s="415"/>
      <c r="Y1267" s="415"/>
      <c r="Z1267" s="415"/>
    </row>
    <row r="1268" spans="1:26" x14ac:dyDescent="0.2">
      <c r="A1268" s="414"/>
      <c r="B1268" s="414"/>
      <c r="P1268" s="141"/>
      <c r="Q1268" s="415"/>
      <c r="R1268" s="415"/>
      <c r="S1268" s="415"/>
      <c r="T1268" s="415"/>
      <c r="U1268" s="415"/>
      <c r="V1268" s="415"/>
      <c r="W1268" s="415"/>
      <c r="X1268" s="415"/>
      <c r="Y1268" s="415"/>
      <c r="Z1268" s="415"/>
    </row>
    <row r="1269" spans="1:26" x14ac:dyDescent="0.2">
      <c r="A1269" s="414"/>
      <c r="B1269" s="414"/>
      <c r="P1269" s="141"/>
      <c r="Q1269" s="415"/>
      <c r="R1269" s="415"/>
      <c r="S1269" s="415"/>
      <c r="T1269" s="415"/>
      <c r="U1269" s="415"/>
      <c r="V1269" s="415"/>
      <c r="W1269" s="415"/>
      <c r="X1269" s="415"/>
      <c r="Y1269" s="415"/>
      <c r="Z1269" s="415"/>
    </row>
    <row r="1270" spans="1:26" x14ac:dyDescent="0.2">
      <c r="A1270" s="414"/>
      <c r="B1270" s="414"/>
      <c r="P1270" s="141"/>
      <c r="Q1270" s="415"/>
      <c r="R1270" s="415"/>
      <c r="S1270" s="415"/>
      <c r="T1270" s="415"/>
      <c r="U1270" s="415"/>
      <c r="V1270" s="415"/>
      <c r="W1270" s="415"/>
      <c r="X1270" s="415"/>
      <c r="Y1270" s="415"/>
      <c r="Z1270" s="415"/>
    </row>
    <row r="1271" spans="1:26" x14ac:dyDescent="0.2">
      <c r="A1271" s="414"/>
      <c r="B1271" s="414"/>
      <c r="P1271" s="141"/>
      <c r="Q1271" s="415"/>
      <c r="R1271" s="415"/>
      <c r="S1271" s="415"/>
      <c r="T1271" s="415"/>
      <c r="U1271" s="415"/>
      <c r="V1271" s="415"/>
      <c r="W1271" s="415"/>
      <c r="X1271" s="415"/>
      <c r="Y1271" s="415"/>
      <c r="Z1271" s="415"/>
    </row>
    <row r="1272" spans="1:26" x14ac:dyDescent="0.2">
      <c r="A1272" s="414"/>
      <c r="B1272" s="414"/>
      <c r="P1272" s="141"/>
      <c r="Q1272" s="415"/>
      <c r="R1272" s="415"/>
      <c r="S1272" s="415"/>
      <c r="T1272" s="415"/>
      <c r="U1272" s="415"/>
      <c r="V1272" s="415"/>
      <c r="W1272" s="415"/>
      <c r="X1272" s="415"/>
      <c r="Y1272" s="415"/>
      <c r="Z1272" s="415"/>
    </row>
    <row r="1273" spans="1:26" x14ac:dyDescent="0.2">
      <c r="A1273" s="414"/>
      <c r="B1273" s="414"/>
      <c r="P1273" s="141"/>
      <c r="Q1273" s="415"/>
      <c r="R1273" s="415"/>
      <c r="S1273" s="415"/>
      <c r="T1273" s="415"/>
      <c r="U1273" s="415"/>
      <c r="V1273" s="415"/>
      <c r="W1273" s="415"/>
      <c r="X1273" s="415"/>
      <c r="Y1273" s="415"/>
      <c r="Z1273" s="415"/>
    </row>
    <row r="1274" spans="1:26" x14ac:dyDescent="0.2">
      <c r="A1274" s="414"/>
      <c r="B1274" s="414"/>
      <c r="P1274" s="141"/>
      <c r="Q1274" s="415"/>
      <c r="R1274" s="415"/>
      <c r="S1274" s="415"/>
      <c r="T1274" s="415"/>
      <c r="U1274" s="415"/>
      <c r="V1274" s="415"/>
      <c r="W1274" s="415"/>
      <c r="X1274" s="415"/>
      <c r="Y1274" s="415"/>
      <c r="Z1274" s="415"/>
    </row>
    <row r="1275" spans="1:26" x14ac:dyDescent="0.2">
      <c r="A1275" s="414"/>
      <c r="B1275" s="414"/>
      <c r="P1275" s="141"/>
      <c r="Q1275" s="415"/>
      <c r="R1275" s="415"/>
      <c r="S1275" s="415"/>
      <c r="T1275" s="415"/>
      <c r="U1275" s="415"/>
      <c r="V1275" s="415"/>
      <c r="W1275" s="415"/>
      <c r="X1275" s="415"/>
      <c r="Y1275" s="415"/>
      <c r="Z1275" s="415"/>
    </row>
    <row r="1276" spans="1:26" x14ac:dyDescent="0.2">
      <c r="A1276" s="414"/>
      <c r="B1276" s="414"/>
      <c r="P1276" s="141"/>
      <c r="Q1276" s="415"/>
      <c r="R1276" s="415"/>
      <c r="S1276" s="415"/>
      <c r="T1276" s="415"/>
      <c r="U1276" s="415"/>
      <c r="V1276" s="415"/>
      <c r="W1276" s="415"/>
      <c r="X1276" s="415"/>
      <c r="Y1276" s="415"/>
      <c r="Z1276" s="415"/>
    </row>
    <row r="1277" spans="1:26" x14ac:dyDescent="0.2">
      <c r="A1277" s="414"/>
      <c r="B1277" s="414"/>
      <c r="P1277" s="141"/>
      <c r="Q1277" s="415"/>
      <c r="R1277" s="415"/>
      <c r="S1277" s="415"/>
      <c r="T1277" s="415"/>
      <c r="U1277" s="415"/>
      <c r="V1277" s="415"/>
      <c r="W1277" s="415"/>
      <c r="X1277" s="415"/>
      <c r="Y1277" s="415"/>
      <c r="Z1277" s="415"/>
    </row>
    <row r="1278" spans="1:26" x14ac:dyDescent="0.2">
      <c r="A1278" s="414"/>
      <c r="B1278" s="414"/>
      <c r="P1278" s="141"/>
      <c r="Q1278" s="415"/>
      <c r="R1278" s="415"/>
      <c r="S1278" s="415"/>
      <c r="T1278" s="415"/>
      <c r="U1278" s="415"/>
      <c r="V1278" s="415"/>
      <c r="W1278" s="415"/>
      <c r="X1278" s="415"/>
      <c r="Y1278" s="415"/>
      <c r="Z1278" s="415"/>
    </row>
    <row r="1279" spans="1:26" x14ac:dyDescent="0.2">
      <c r="A1279" s="414"/>
      <c r="B1279" s="414"/>
      <c r="P1279" s="141"/>
      <c r="Q1279" s="415"/>
      <c r="R1279" s="415"/>
      <c r="S1279" s="415"/>
      <c r="T1279" s="415"/>
      <c r="U1279" s="415"/>
      <c r="V1279" s="415"/>
      <c r="W1279" s="415"/>
      <c r="X1279" s="415"/>
      <c r="Y1279" s="415"/>
      <c r="Z1279" s="415"/>
    </row>
    <row r="1280" spans="1:26" x14ac:dyDescent="0.2">
      <c r="A1280" s="414"/>
      <c r="B1280" s="414"/>
      <c r="P1280" s="141"/>
      <c r="Q1280" s="415"/>
      <c r="R1280" s="415"/>
      <c r="S1280" s="415"/>
      <c r="T1280" s="415"/>
      <c r="U1280" s="415"/>
      <c r="V1280" s="415"/>
      <c r="W1280" s="415"/>
      <c r="X1280" s="415"/>
      <c r="Y1280" s="415"/>
      <c r="Z1280" s="415"/>
    </row>
    <row r="1281" spans="1:26" x14ac:dyDescent="0.2">
      <c r="A1281" s="414"/>
      <c r="B1281" s="414"/>
      <c r="P1281" s="141"/>
      <c r="Q1281" s="415"/>
      <c r="R1281" s="415"/>
      <c r="S1281" s="415"/>
      <c r="T1281" s="415"/>
      <c r="U1281" s="415"/>
      <c r="V1281" s="415"/>
      <c r="W1281" s="415"/>
      <c r="X1281" s="415"/>
      <c r="Y1281" s="415"/>
      <c r="Z1281" s="415"/>
    </row>
    <row r="1282" spans="1:26" x14ac:dyDescent="0.2">
      <c r="A1282" s="414"/>
      <c r="B1282" s="414"/>
      <c r="P1282" s="141"/>
      <c r="Q1282" s="415"/>
      <c r="R1282" s="415"/>
      <c r="S1282" s="415"/>
      <c r="T1282" s="415"/>
      <c r="U1282" s="415"/>
      <c r="V1282" s="415"/>
      <c r="W1282" s="415"/>
      <c r="X1282" s="415"/>
      <c r="Y1282" s="415"/>
      <c r="Z1282" s="415"/>
    </row>
    <row r="1283" spans="1:26" x14ac:dyDescent="0.2">
      <c r="A1283" s="414"/>
      <c r="B1283" s="414"/>
      <c r="P1283" s="141"/>
      <c r="Q1283" s="415"/>
      <c r="R1283" s="415"/>
      <c r="S1283" s="415"/>
      <c r="T1283" s="415"/>
      <c r="U1283" s="415"/>
      <c r="V1283" s="415"/>
      <c r="W1283" s="415"/>
      <c r="X1283" s="415"/>
      <c r="Y1283" s="415"/>
      <c r="Z1283" s="415"/>
    </row>
    <row r="1284" spans="1:26" x14ac:dyDescent="0.2">
      <c r="A1284" s="414"/>
      <c r="B1284" s="414"/>
      <c r="P1284" s="141"/>
      <c r="Q1284" s="415"/>
      <c r="R1284" s="415"/>
      <c r="S1284" s="415"/>
      <c r="T1284" s="415"/>
      <c r="U1284" s="415"/>
      <c r="V1284" s="415"/>
      <c r="W1284" s="415"/>
      <c r="X1284" s="415"/>
      <c r="Y1284" s="415"/>
      <c r="Z1284" s="415"/>
    </row>
    <row r="1285" spans="1:26" x14ac:dyDescent="0.2">
      <c r="A1285" s="414"/>
      <c r="B1285" s="414"/>
      <c r="P1285" s="141"/>
      <c r="Q1285" s="415"/>
      <c r="R1285" s="415"/>
      <c r="S1285" s="415"/>
      <c r="T1285" s="415"/>
      <c r="U1285" s="415"/>
      <c r="V1285" s="415"/>
      <c r="W1285" s="415"/>
      <c r="X1285" s="415"/>
      <c r="Y1285" s="415"/>
      <c r="Z1285" s="415"/>
    </row>
    <row r="1286" spans="1:26" x14ac:dyDescent="0.2">
      <c r="A1286" s="414"/>
      <c r="B1286" s="414"/>
      <c r="P1286" s="141"/>
      <c r="Q1286" s="415"/>
      <c r="R1286" s="415"/>
      <c r="S1286" s="415"/>
      <c r="T1286" s="415"/>
      <c r="U1286" s="415"/>
      <c r="V1286" s="415"/>
      <c r="W1286" s="415"/>
      <c r="X1286" s="415"/>
      <c r="Y1286" s="415"/>
      <c r="Z1286" s="415"/>
    </row>
    <row r="1287" spans="1:26" x14ac:dyDescent="0.2">
      <c r="A1287" s="414"/>
      <c r="B1287" s="414"/>
      <c r="P1287" s="141"/>
      <c r="Q1287" s="415"/>
      <c r="R1287" s="415"/>
      <c r="S1287" s="415"/>
      <c r="T1287" s="415"/>
      <c r="U1287" s="415"/>
      <c r="V1287" s="415"/>
      <c r="W1287" s="415"/>
      <c r="X1287" s="415"/>
      <c r="Y1287" s="415"/>
      <c r="Z1287" s="415"/>
    </row>
    <row r="1288" spans="1:26" x14ac:dyDescent="0.2">
      <c r="A1288" s="414"/>
      <c r="B1288" s="414"/>
      <c r="P1288" s="141"/>
      <c r="Q1288" s="415"/>
      <c r="R1288" s="415"/>
      <c r="S1288" s="415"/>
      <c r="T1288" s="415"/>
      <c r="U1288" s="415"/>
      <c r="V1288" s="415"/>
      <c r="W1288" s="415"/>
      <c r="X1288" s="415"/>
      <c r="Y1288" s="415"/>
      <c r="Z1288" s="415"/>
    </row>
    <row r="1289" spans="1:26" x14ac:dyDescent="0.2">
      <c r="A1289" s="414"/>
      <c r="B1289" s="414"/>
      <c r="P1289" s="141"/>
      <c r="Q1289" s="415"/>
      <c r="R1289" s="415"/>
      <c r="S1289" s="415"/>
      <c r="T1289" s="415"/>
      <c r="U1289" s="415"/>
      <c r="V1289" s="415"/>
      <c r="W1289" s="415"/>
      <c r="X1289" s="415"/>
      <c r="Y1289" s="415"/>
      <c r="Z1289" s="415"/>
    </row>
    <row r="1290" spans="1:26" x14ac:dyDescent="0.2">
      <c r="A1290" s="414"/>
      <c r="B1290" s="414"/>
      <c r="P1290" s="141"/>
      <c r="Q1290" s="415"/>
      <c r="R1290" s="415"/>
      <c r="S1290" s="415"/>
      <c r="T1290" s="415"/>
      <c r="U1290" s="415"/>
      <c r="V1290" s="415"/>
      <c r="W1290" s="415"/>
      <c r="X1290" s="415"/>
      <c r="Y1290" s="415"/>
      <c r="Z1290" s="415"/>
    </row>
    <row r="1291" spans="1:26" x14ac:dyDescent="0.2">
      <c r="A1291" s="414"/>
      <c r="B1291" s="414"/>
      <c r="P1291" s="141"/>
      <c r="Q1291" s="415"/>
      <c r="R1291" s="415"/>
      <c r="S1291" s="415"/>
      <c r="T1291" s="415"/>
      <c r="U1291" s="415"/>
      <c r="V1291" s="415"/>
      <c r="W1291" s="415"/>
      <c r="X1291" s="415"/>
      <c r="Y1291" s="415"/>
      <c r="Z1291" s="415"/>
    </row>
    <row r="1292" spans="1:26" x14ac:dyDescent="0.2">
      <c r="A1292" s="414"/>
      <c r="B1292" s="414"/>
      <c r="P1292" s="141"/>
      <c r="Q1292" s="415"/>
      <c r="R1292" s="415"/>
      <c r="S1292" s="415"/>
      <c r="T1292" s="415"/>
      <c r="U1292" s="415"/>
      <c r="V1292" s="415"/>
      <c r="W1292" s="415"/>
      <c r="X1292" s="415"/>
      <c r="Y1292" s="415"/>
      <c r="Z1292" s="415"/>
    </row>
    <row r="1293" spans="1:26" x14ac:dyDescent="0.2">
      <c r="A1293" s="414"/>
      <c r="B1293" s="414"/>
      <c r="P1293" s="141"/>
      <c r="Q1293" s="415"/>
      <c r="R1293" s="415"/>
      <c r="S1293" s="415"/>
      <c r="T1293" s="415"/>
      <c r="U1293" s="415"/>
      <c r="V1293" s="415"/>
      <c r="W1293" s="415"/>
      <c r="X1293" s="415"/>
      <c r="Y1293" s="415"/>
      <c r="Z1293" s="415"/>
    </row>
    <row r="1294" spans="1:26" x14ac:dyDescent="0.2">
      <c r="A1294" s="414"/>
      <c r="B1294" s="414"/>
      <c r="P1294" s="141"/>
      <c r="Q1294" s="415"/>
      <c r="R1294" s="415"/>
      <c r="S1294" s="415"/>
      <c r="T1294" s="415"/>
      <c r="U1294" s="415"/>
      <c r="V1294" s="415"/>
      <c r="W1294" s="415"/>
      <c r="X1294" s="415"/>
      <c r="Y1294" s="415"/>
      <c r="Z1294" s="415"/>
    </row>
    <row r="1295" spans="1:26" x14ac:dyDescent="0.2">
      <c r="A1295" s="414"/>
      <c r="B1295" s="414"/>
      <c r="P1295" s="141"/>
      <c r="Q1295" s="415"/>
      <c r="R1295" s="415"/>
      <c r="S1295" s="415"/>
      <c r="T1295" s="415"/>
      <c r="U1295" s="415"/>
      <c r="V1295" s="415"/>
      <c r="W1295" s="415"/>
      <c r="X1295" s="415"/>
      <c r="Y1295" s="415"/>
      <c r="Z1295" s="415"/>
    </row>
    <row r="1296" spans="1:26" x14ac:dyDescent="0.2">
      <c r="A1296" s="414"/>
      <c r="B1296" s="414"/>
      <c r="P1296" s="141"/>
      <c r="Q1296" s="415"/>
      <c r="R1296" s="415"/>
      <c r="S1296" s="415"/>
      <c r="T1296" s="415"/>
      <c r="U1296" s="415"/>
      <c r="V1296" s="415"/>
      <c r="W1296" s="415"/>
      <c r="X1296" s="415"/>
      <c r="Y1296" s="415"/>
      <c r="Z1296" s="415"/>
    </row>
    <row r="1297" spans="1:26" x14ac:dyDescent="0.2">
      <c r="A1297" s="414"/>
      <c r="B1297" s="414"/>
      <c r="P1297" s="141"/>
      <c r="Q1297" s="415"/>
      <c r="R1297" s="415"/>
      <c r="S1297" s="415"/>
      <c r="T1297" s="415"/>
      <c r="U1297" s="415"/>
      <c r="V1297" s="415"/>
      <c r="W1297" s="415"/>
      <c r="X1297" s="415"/>
      <c r="Y1297" s="415"/>
      <c r="Z1297" s="415"/>
    </row>
    <row r="1298" spans="1:26" x14ac:dyDescent="0.2">
      <c r="A1298" s="414"/>
      <c r="B1298" s="414"/>
      <c r="P1298" s="141"/>
      <c r="Q1298" s="415"/>
      <c r="R1298" s="415"/>
      <c r="S1298" s="415"/>
      <c r="T1298" s="415"/>
      <c r="U1298" s="415"/>
      <c r="V1298" s="415"/>
      <c r="W1298" s="415"/>
      <c r="X1298" s="415"/>
      <c r="Y1298" s="415"/>
      <c r="Z1298" s="415"/>
    </row>
    <row r="1299" spans="1:26" x14ac:dyDescent="0.2">
      <c r="A1299" s="414"/>
      <c r="B1299" s="414"/>
      <c r="P1299" s="141"/>
      <c r="Q1299" s="415"/>
      <c r="R1299" s="415"/>
      <c r="S1299" s="415"/>
      <c r="T1299" s="415"/>
      <c r="U1299" s="415"/>
      <c r="V1299" s="415"/>
      <c r="W1299" s="415"/>
      <c r="X1299" s="415"/>
      <c r="Y1299" s="415"/>
      <c r="Z1299" s="415"/>
    </row>
    <row r="1300" spans="1:26" x14ac:dyDescent="0.2">
      <c r="A1300" s="414"/>
      <c r="B1300" s="414"/>
      <c r="P1300" s="141"/>
      <c r="Q1300" s="415"/>
      <c r="R1300" s="415"/>
      <c r="S1300" s="415"/>
      <c r="T1300" s="415"/>
      <c r="U1300" s="415"/>
      <c r="V1300" s="415"/>
      <c r="W1300" s="415"/>
      <c r="X1300" s="415"/>
      <c r="Y1300" s="415"/>
      <c r="Z1300" s="415"/>
    </row>
    <row r="1301" spans="1:26" x14ac:dyDescent="0.2">
      <c r="A1301" s="414"/>
      <c r="B1301" s="414"/>
      <c r="P1301" s="141"/>
      <c r="Q1301" s="415"/>
      <c r="R1301" s="415"/>
      <c r="S1301" s="415"/>
      <c r="T1301" s="415"/>
      <c r="U1301" s="415"/>
      <c r="V1301" s="415"/>
      <c r="W1301" s="415"/>
      <c r="X1301" s="415"/>
      <c r="Y1301" s="415"/>
      <c r="Z1301" s="415"/>
    </row>
    <row r="1302" spans="1:26" x14ac:dyDescent="0.2">
      <c r="A1302" s="414"/>
      <c r="B1302" s="414"/>
      <c r="P1302" s="141"/>
      <c r="Q1302" s="415"/>
      <c r="R1302" s="415"/>
      <c r="S1302" s="415"/>
      <c r="T1302" s="415"/>
      <c r="U1302" s="415"/>
      <c r="V1302" s="415"/>
      <c r="W1302" s="415"/>
      <c r="X1302" s="415"/>
      <c r="Y1302" s="415"/>
      <c r="Z1302" s="415"/>
    </row>
    <row r="1303" spans="1:26" x14ac:dyDescent="0.2">
      <c r="A1303" s="414"/>
      <c r="B1303" s="414"/>
      <c r="P1303" s="141"/>
      <c r="Q1303" s="415"/>
      <c r="R1303" s="415"/>
      <c r="S1303" s="415"/>
      <c r="T1303" s="415"/>
      <c r="U1303" s="415"/>
      <c r="V1303" s="415"/>
      <c r="W1303" s="415"/>
      <c r="X1303" s="415"/>
      <c r="Y1303" s="415"/>
      <c r="Z1303" s="415"/>
    </row>
    <row r="1304" spans="1:26" x14ac:dyDescent="0.2">
      <c r="A1304" s="414"/>
      <c r="B1304" s="414"/>
      <c r="P1304" s="141"/>
      <c r="Q1304" s="415"/>
      <c r="R1304" s="415"/>
      <c r="S1304" s="415"/>
      <c r="T1304" s="415"/>
      <c r="U1304" s="415"/>
      <c r="V1304" s="415"/>
      <c r="W1304" s="415"/>
      <c r="X1304" s="415"/>
      <c r="Y1304" s="415"/>
      <c r="Z1304" s="415"/>
    </row>
    <row r="1305" spans="1:26" x14ac:dyDescent="0.2">
      <c r="A1305" s="414"/>
      <c r="B1305" s="414"/>
      <c r="P1305" s="141"/>
      <c r="Q1305" s="415"/>
      <c r="R1305" s="415"/>
      <c r="S1305" s="415"/>
      <c r="T1305" s="415"/>
      <c r="U1305" s="415"/>
      <c r="V1305" s="415"/>
      <c r="W1305" s="415"/>
      <c r="X1305" s="415"/>
      <c r="Y1305" s="415"/>
      <c r="Z1305" s="415"/>
    </row>
    <row r="1306" spans="1:26" x14ac:dyDescent="0.2">
      <c r="A1306" s="414"/>
      <c r="B1306" s="414"/>
      <c r="P1306" s="141"/>
      <c r="Q1306" s="415"/>
      <c r="R1306" s="415"/>
      <c r="S1306" s="415"/>
      <c r="T1306" s="415"/>
      <c r="U1306" s="415"/>
      <c r="V1306" s="415"/>
      <c r="W1306" s="415"/>
      <c r="X1306" s="415"/>
      <c r="Y1306" s="415"/>
      <c r="Z1306" s="415"/>
    </row>
    <row r="1307" spans="1:26" x14ac:dyDescent="0.2">
      <c r="A1307" s="414"/>
      <c r="B1307" s="414"/>
      <c r="P1307" s="141"/>
      <c r="Q1307" s="415"/>
      <c r="R1307" s="415"/>
      <c r="S1307" s="415"/>
      <c r="T1307" s="415"/>
      <c r="U1307" s="415"/>
      <c r="V1307" s="415"/>
      <c r="W1307" s="415"/>
      <c r="X1307" s="415"/>
      <c r="Y1307" s="415"/>
      <c r="Z1307" s="415"/>
    </row>
    <row r="1308" spans="1:26" x14ac:dyDescent="0.2">
      <c r="A1308" s="414"/>
      <c r="B1308" s="414"/>
      <c r="P1308" s="141"/>
      <c r="Q1308" s="415"/>
      <c r="R1308" s="415"/>
      <c r="S1308" s="415"/>
      <c r="T1308" s="415"/>
      <c r="U1308" s="415"/>
      <c r="V1308" s="415"/>
      <c r="W1308" s="415"/>
      <c r="X1308" s="415"/>
      <c r="Y1308" s="415"/>
      <c r="Z1308" s="415"/>
    </row>
    <row r="1309" spans="1:26" x14ac:dyDescent="0.2">
      <c r="A1309" s="414"/>
      <c r="B1309" s="414"/>
      <c r="P1309" s="141"/>
      <c r="Q1309" s="415"/>
      <c r="R1309" s="415"/>
      <c r="S1309" s="415"/>
      <c r="T1309" s="415"/>
      <c r="U1309" s="415"/>
      <c r="V1309" s="415"/>
      <c r="W1309" s="415"/>
      <c r="X1309" s="415"/>
      <c r="Y1309" s="415"/>
      <c r="Z1309" s="415"/>
    </row>
    <row r="1310" spans="1:26" x14ac:dyDescent="0.2">
      <c r="A1310" s="414"/>
      <c r="B1310" s="414"/>
      <c r="P1310" s="141"/>
      <c r="Q1310" s="415"/>
      <c r="R1310" s="415"/>
      <c r="S1310" s="415"/>
      <c r="T1310" s="415"/>
      <c r="U1310" s="415"/>
      <c r="V1310" s="415"/>
      <c r="W1310" s="415"/>
      <c r="X1310" s="415"/>
      <c r="Y1310" s="415"/>
      <c r="Z1310" s="415"/>
    </row>
    <row r="1311" spans="1:26" x14ac:dyDescent="0.2">
      <c r="A1311" s="414"/>
      <c r="B1311" s="414"/>
      <c r="P1311" s="141"/>
      <c r="Q1311" s="415"/>
      <c r="R1311" s="415"/>
      <c r="S1311" s="415"/>
      <c r="T1311" s="415"/>
      <c r="U1311" s="415"/>
      <c r="V1311" s="415"/>
      <c r="W1311" s="415"/>
      <c r="X1311" s="415"/>
      <c r="Y1311" s="415"/>
      <c r="Z1311" s="415"/>
    </row>
    <row r="1312" spans="1:26" x14ac:dyDescent="0.2">
      <c r="A1312" s="414"/>
      <c r="B1312" s="414"/>
      <c r="P1312" s="141"/>
      <c r="Q1312" s="415"/>
      <c r="R1312" s="415"/>
      <c r="S1312" s="415"/>
      <c r="T1312" s="415"/>
      <c r="U1312" s="415"/>
      <c r="V1312" s="415"/>
      <c r="W1312" s="415"/>
      <c r="X1312" s="415"/>
      <c r="Y1312" s="415"/>
      <c r="Z1312" s="415"/>
    </row>
    <row r="1313" spans="1:26" x14ac:dyDescent="0.2">
      <c r="A1313" s="414"/>
      <c r="B1313" s="414"/>
      <c r="P1313" s="141"/>
      <c r="Q1313" s="415"/>
      <c r="R1313" s="415"/>
      <c r="S1313" s="415"/>
      <c r="T1313" s="415"/>
      <c r="U1313" s="415"/>
      <c r="V1313" s="415"/>
      <c r="W1313" s="415"/>
      <c r="X1313" s="415"/>
      <c r="Y1313" s="415"/>
      <c r="Z1313" s="415"/>
    </row>
    <row r="1314" spans="1:26" x14ac:dyDescent="0.2">
      <c r="A1314" s="414"/>
      <c r="B1314" s="414"/>
      <c r="P1314" s="141"/>
      <c r="Q1314" s="415"/>
      <c r="R1314" s="415"/>
      <c r="S1314" s="415"/>
      <c r="T1314" s="415"/>
      <c r="U1314" s="415"/>
      <c r="V1314" s="415"/>
      <c r="W1314" s="415"/>
      <c r="X1314" s="415"/>
      <c r="Y1314" s="415"/>
      <c r="Z1314" s="415"/>
    </row>
    <row r="1315" spans="1:26" x14ac:dyDescent="0.2">
      <c r="A1315" s="414"/>
      <c r="B1315" s="414"/>
      <c r="P1315" s="141"/>
      <c r="Q1315" s="415"/>
      <c r="R1315" s="415"/>
      <c r="S1315" s="415"/>
      <c r="T1315" s="415"/>
      <c r="U1315" s="415"/>
      <c r="V1315" s="415"/>
      <c r="W1315" s="415"/>
      <c r="X1315" s="415"/>
      <c r="Y1315" s="415"/>
      <c r="Z1315" s="415"/>
    </row>
    <row r="1316" spans="1:26" x14ac:dyDescent="0.2">
      <c r="A1316" s="414"/>
      <c r="B1316" s="414"/>
      <c r="P1316" s="141"/>
      <c r="Q1316" s="415"/>
      <c r="R1316" s="415"/>
      <c r="S1316" s="415"/>
      <c r="T1316" s="415"/>
      <c r="U1316" s="415"/>
      <c r="V1316" s="415"/>
      <c r="W1316" s="415"/>
      <c r="X1316" s="415"/>
      <c r="Y1316" s="415"/>
      <c r="Z1316" s="415"/>
    </row>
    <row r="1317" spans="1:26" x14ac:dyDescent="0.2">
      <c r="A1317" s="414"/>
      <c r="B1317" s="414"/>
      <c r="P1317" s="141"/>
      <c r="Q1317" s="415"/>
      <c r="R1317" s="415"/>
      <c r="S1317" s="415"/>
      <c r="T1317" s="415"/>
      <c r="U1317" s="415"/>
      <c r="V1317" s="415"/>
      <c r="W1317" s="415"/>
      <c r="X1317" s="415"/>
      <c r="Y1317" s="415"/>
      <c r="Z1317" s="415"/>
    </row>
    <row r="1318" spans="1:26" x14ac:dyDescent="0.2">
      <c r="A1318" s="414"/>
      <c r="B1318" s="414"/>
      <c r="P1318" s="141"/>
      <c r="Q1318" s="415"/>
      <c r="R1318" s="415"/>
      <c r="S1318" s="415"/>
      <c r="T1318" s="415"/>
      <c r="U1318" s="415"/>
      <c r="V1318" s="415"/>
      <c r="W1318" s="415"/>
      <c r="X1318" s="415"/>
      <c r="Y1318" s="415"/>
      <c r="Z1318" s="415"/>
    </row>
    <row r="1319" spans="1:26" x14ac:dyDescent="0.2">
      <c r="A1319" s="414"/>
      <c r="B1319" s="414"/>
      <c r="P1319" s="141"/>
      <c r="Q1319" s="415"/>
      <c r="R1319" s="415"/>
      <c r="S1319" s="415"/>
      <c r="T1319" s="415"/>
      <c r="U1319" s="415"/>
      <c r="V1319" s="415"/>
      <c r="W1319" s="415"/>
      <c r="X1319" s="415"/>
      <c r="Y1319" s="415"/>
      <c r="Z1319" s="415"/>
    </row>
    <row r="1320" spans="1:26" x14ac:dyDescent="0.2">
      <c r="A1320" s="414"/>
      <c r="B1320" s="414"/>
      <c r="P1320" s="141"/>
      <c r="Q1320" s="415"/>
      <c r="R1320" s="415"/>
      <c r="S1320" s="415"/>
      <c r="T1320" s="415"/>
      <c r="U1320" s="415"/>
      <c r="V1320" s="415"/>
      <c r="W1320" s="415"/>
      <c r="X1320" s="415"/>
      <c r="Y1320" s="415"/>
      <c r="Z1320" s="415"/>
    </row>
    <row r="1321" spans="1:26" x14ac:dyDescent="0.2">
      <c r="A1321" s="414"/>
      <c r="B1321" s="414"/>
      <c r="P1321" s="141"/>
      <c r="Q1321" s="415"/>
      <c r="R1321" s="415"/>
      <c r="S1321" s="415"/>
      <c r="T1321" s="415"/>
      <c r="U1321" s="415"/>
      <c r="V1321" s="415"/>
      <c r="W1321" s="415"/>
      <c r="X1321" s="415"/>
      <c r="Y1321" s="415"/>
      <c r="Z1321" s="415"/>
    </row>
    <row r="1322" spans="1:26" x14ac:dyDescent="0.2">
      <c r="A1322" s="414"/>
      <c r="B1322" s="414"/>
      <c r="P1322" s="141"/>
      <c r="Q1322" s="415"/>
      <c r="R1322" s="415"/>
      <c r="S1322" s="415"/>
      <c r="T1322" s="415"/>
      <c r="U1322" s="415"/>
      <c r="V1322" s="415"/>
      <c r="W1322" s="415"/>
      <c r="X1322" s="415"/>
      <c r="Y1322" s="415"/>
      <c r="Z1322" s="415"/>
    </row>
    <row r="1323" spans="1:26" x14ac:dyDescent="0.2">
      <c r="A1323" s="414"/>
      <c r="B1323" s="414"/>
      <c r="P1323" s="141"/>
      <c r="Q1323" s="415"/>
      <c r="R1323" s="415"/>
      <c r="S1323" s="415"/>
      <c r="T1323" s="415"/>
      <c r="U1323" s="415"/>
      <c r="V1323" s="415"/>
      <c r="W1323" s="415"/>
      <c r="X1323" s="415"/>
      <c r="Y1323" s="415"/>
      <c r="Z1323" s="415"/>
    </row>
    <row r="1324" spans="1:26" x14ac:dyDescent="0.2">
      <c r="A1324" s="414"/>
      <c r="B1324" s="414"/>
      <c r="P1324" s="141"/>
      <c r="Q1324" s="415"/>
      <c r="R1324" s="415"/>
      <c r="S1324" s="415"/>
      <c r="T1324" s="415"/>
      <c r="U1324" s="415"/>
      <c r="V1324" s="415"/>
      <c r="W1324" s="415"/>
      <c r="X1324" s="415"/>
      <c r="Y1324" s="415"/>
      <c r="Z1324" s="415"/>
    </row>
    <row r="1325" spans="1:26" x14ac:dyDescent="0.2">
      <c r="A1325" s="414"/>
      <c r="B1325" s="414"/>
      <c r="P1325" s="141"/>
      <c r="Q1325" s="415"/>
      <c r="R1325" s="415"/>
      <c r="S1325" s="415"/>
      <c r="T1325" s="415"/>
      <c r="U1325" s="415"/>
      <c r="V1325" s="415"/>
      <c r="W1325" s="415"/>
      <c r="X1325" s="415"/>
      <c r="Y1325" s="415"/>
      <c r="Z1325" s="415"/>
    </row>
    <row r="1326" spans="1:26" x14ac:dyDescent="0.2">
      <c r="A1326" s="414"/>
      <c r="B1326" s="414"/>
      <c r="P1326" s="141"/>
      <c r="Q1326" s="415"/>
      <c r="R1326" s="415"/>
      <c r="S1326" s="415"/>
      <c r="T1326" s="415"/>
      <c r="U1326" s="415"/>
      <c r="V1326" s="415"/>
      <c r="W1326" s="415"/>
      <c r="X1326" s="415"/>
      <c r="Y1326" s="415"/>
      <c r="Z1326" s="415"/>
    </row>
    <row r="1327" spans="1:26" x14ac:dyDescent="0.2">
      <c r="A1327" s="414"/>
      <c r="B1327" s="414"/>
      <c r="P1327" s="141"/>
      <c r="Q1327" s="415"/>
      <c r="R1327" s="415"/>
      <c r="S1327" s="415"/>
      <c r="T1327" s="415"/>
      <c r="U1327" s="415"/>
      <c r="V1327" s="415"/>
      <c r="W1327" s="415"/>
      <c r="X1327" s="415"/>
      <c r="Y1327" s="415"/>
      <c r="Z1327" s="415"/>
    </row>
    <row r="1328" spans="1:26" x14ac:dyDescent="0.2">
      <c r="A1328" s="414"/>
      <c r="B1328" s="414"/>
      <c r="P1328" s="141"/>
      <c r="Q1328" s="415"/>
      <c r="R1328" s="415"/>
      <c r="S1328" s="415"/>
      <c r="T1328" s="415"/>
      <c r="U1328" s="415"/>
      <c r="V1328" s="415"/>
      <c r="W1328" s="415"/>
      <c r="X1328" s="415"/>
      <c r="Y1328" s="415"/>
      <c r="Z1328" s="415"/>
    </row>
    <row r="1329" spans="1:26" x14ac:dyDescent="0.2">
      <c r="A1329" s="414"/>
      <c r="B1329" s="414"/>
      <c r="P1329" s="141"/>
      <c r="Q1329" s="415"/>
      <c r="R1329" s="415"/>
      <c r="S1329" s="415"/>
      <c r="T1329" s="415"/>
      <c r="U1329" s="415"/>
      <c r="V1329" s="415"/>
      <c r="W1329" s="415"/>
      <c r="X1329" s="415"/>
      <c r="Y1329" s="415"/>
      <c r="Z1329" s="415"/>
    </row>
    <row r="1330" spans="1:26" x14ac:dyDescent="0.2">
      <c r="A1330" s="414"/>
      <c r="B1330" s="414"/>
      <c r="P1330" s="141"/>
      <c r="Q1330" s="415"/>
      <c r="R1330" s="415"/>
      <c r="S1330" s="415"/>
      <c r="T1330" s="415"/>
      <c r="U1330" s="415"/>
      <c r="V1330" s="415"/>
      <c r="W1330" s="415"/>
      <c r="X1330" s="415"/>
      <c r="Y1330" s="415"/>
      <c r="Z1330" s="415"/>
    </row>
    <row r="1331" spans="1:26" x14ac:dyDescent="0.2">
      <c r="A1331" s="414"/>
      <c r="B1331" s="414"/>
      <c r="P1331" s="141"/>
      <c r="Q1331" s="415"/>
      <c r="R1331" s="415"/>
      <c r="S1331" s="415"/>
      <c r="T1331" s="415"/>
      <c r="U1331" s="415"/>
      <c r="V1331" s="415"/>
      <c r="W1331" s="415"/>
      <c r="X1331" s="415"/>
      <c r="Y1331" s="415"/>
      <c r="Z1331" s="415"/>
    </row>
    <row r="1332" spans="1:26" x14ac:dyDescent="0.2">
      <c r="A1332" s="414"/>
      <c r="B1332" s="414"/>
      <c r="P1332" s="141"/>
      <c r="Q1332" s="415"/>
      <c r="R1332" s="415"/>
      <c r="S1332" s="415"/>
      <c r="T1332" s="415"/>
      <c r="U1332" s="415"/>
      <c r="V1332" s="415"/>
      <c r="W1332" s="415"/>
      <c r="X1332" s="415"/>
      <c r="Y1332" s="415"/>
      <c r="Z1332" s="415"/>
    </row>
    <row r="1333" spans="1:26" x14ac:dyDescent="0.2">
      <c r="A1333" s="414"/>
      <c r="B1333" s="414"/>
      <c r="P1333" s="141"/>
      <c r="Q1333" s="415"/>
      <c r="R1333" s="415"/>
      <c r="S1333" s="415"/>
      <c r="T1333" s="415"/>
      <c r="U1333" s="415"/>
      <c r="V1333" s="415"/>
      <c r="W1333" s="415"/>
      <c r="X1333" s="415"/>
      <c r="Y1333" s="415"/>
      <c r="Z1333" s="415"/>
    </row>
    <row r="1334" spans="1:26" x14ac:dyDescent="0.2">
      <c r="A1334" s="414"/>
      <c r="B1334" s="414"/>
      <c r="P1334" s="141"/>
      <c r="Q1334" s="415"/>
      <c r="R1334" s="415"/>
      <c r="S1334" s="415"/>
      <c r="T1334" s="415"/>
      <c r="U1334" s="415"/>
      <c r="V1334" s="415"/>
      <c r="W1334" s="415"/>
      <c r="X1334" s="415"/>
      <c r="Y1334" s="415"/>
      <c r="Z1334" s="415"/>
    </row>
    <row r="1335" spans="1:26" x14ac:dyDescent="0.2">
      <c r="A1335" s="414"/>
      <c r="B1335" s="414"/>
      <c r="P1335" s="141"/>
      <c r="Q1335" s="415"/>
      <c r="R1335" s="415"/>
      <c r="S1335" s="415"/>
      <c r="T1335" s="415"/>
      <c r="U1335" s="415"/>
      <c r="V1335" s="415"/>
      <c r="W1335" s="415"/>
      <c r="X1335" s="415"/>
      <c r="Y1335" s="415"/>
      <c r="Z1335" s="415"/>
    </row>
    <row r="1336" spans="1:26" x14ac:dyDescent="0.2">
      <c r="A1336" s="414"/>
      <c r="B1336" s="414"/>
      <c r="P1336" s="141"/>
      <c r="Q1336" s="415"/>
      <c r="R1336" s="415"/>
      <c r="S1336" s="415"/>
      <c r="T1336" s="415"/>
      <c r="U1336" s="415"/>
      <c r="V1336" s="415"/>
      <c r="W1336" s="415"/>
      <c r="X1336" s="415"/>
      <c r="Y1336" s="415"/>
      <c r="Z1336" s="415"/>
    </row>
    <row r="1337" spans="1:26" x14ac:dyDescent="0.2">
      <c r="A1337" s="414"/>
      <c r="B1337" s="414"/>
      <c r="P1337" s="141"/>
      <c r="Q1337" s="415"/>
      <c r="R1337" s="415"/>
      <c r="S1337" s="415"/>
      <c r="T1337" s="415"/>
      <c r="U1337" s="415"/>
      <c r="V1337" s="415"/>
      <c r="W1337" s="415"/>
      <c r="X1337" s="415"/>
      <c r="Y1337" s="415"/>
      <c r="Z1337" s="415"/>
    </row>
    <row r="1338" spans="1:26" x14ac:dyDescent="0.2">
      <c r="A1338" s="414"/>
      <c r="B1338" s="414"/>
      <c r="P1338" s="141"/>
      <c r="Q1338" s="415"/>
      <c r="R1338" s="415"/>
      <c r="S1338" s="415"/>
      <c r="T1338" s="415"/>
      <c r="U1338" s="415"/>
      <c r="V1338" s="415"/>
      <c r="W1338" s="415"/>
      <c r="X1338" s="415"/>
      <c r="Y1338" s="415"/>
      <c r="Z1338" s="415"/>
    </row>
    <row r="1339" spans="1:26" x14ac:dyDescent="0.2">
      <c r="A1339" s="414"/>
      <c r="B1339" s="414"/>
      <c r="P1339" s="141"/>
      <c r="Q1339" s="415"/>
      <c r="R1339" s="415"/>
      <c r="S1339" s="415"/>
      <c r="T1339" s="415"/>
      <c r="U1339" s="415"/>
      <c r="V1339" s="415"/>
      <c r="W1339" s="415"/>
      <c r="X1339" s="415"/>
      <c r="Y1339" s="415"/>
      <c r="Z1339" s="415"/>
    </row>
    <row r="1340" spans="1:26" x14ac:dyDescent="0.2">
      <c r="A1340" s="414"/>
      <c r="B1340" s="414"/>
      <c r="P1340" s="141"/>
      <c r="Q1340" s="415"/>
      <c r="R1340" s="415"/>
      <c r="S1340" s="415"/>
      <c r="T1340" s="415"/>
      <c r="U1340" s="415"/>
      <c r="V1340" s="415"/>
      <c r="W1340" s="415"/>
      <c r="X1340" s="415"/>
      <c r="Y1340" s="415"/>
      <c r="Z1340" s="415"/>
    </row>
    <row r="1341" spans="1:26" x14ac:dyDescent="0.2">
      <c r="A1341" s="414"/>
      <c r="B1341" s="414"/>
      <c r="P1341" s="141"/>
      <c r="Q1341" s="415"/>
      <c r="R1341" s="415"/>
      <c r="S1341" s="415"/>
      <c r="T1341" s="415"/>
      <c r="U1341" s="415"/>
      <c r="V1341" s="415"/>
      <c r="W1341" s="415"/>
      <c r="X1341" s="415"/>
      <c r="Y1341" s="415"/>
      <c r="Z1341" s="415"/>
    </row>
    <row r="1342" spans="1:26" x14ac:dyDescent="0.2">
      <c r="A1342" s="414"/>
      <c r="B1342" s="414"/>
      <c r="P1342" s="141"/>
      <c r="Q1342" s="415"/>
      <c r="R1342" s="415"/>
      <c r="S1342" s="415"/>
      <c r="T1342" s="415"/>
      <c r="U1342" s="415"/>
      <c r="V1342" s="415"/>
      <c r="W1342" s="415"/>
      <c r="X1342" s="415"/>
      <c r="Y1342" s="415"/>
      <c r="Z1342" s="415"/>
    </row>
    <row r="1343" spans="1:26" x14ac:dyDescent="0.2">
      <c r="A1343" s="414"/>
      <c r="B1343" s="414"/>
      <c r="P1343" s="141"/>
      <c r="Q1343" s="415"/>
      <c r="R1343" s="415"/>
      <c r="S1343" s="415"/>
      <c r="T1343" s="415"/>
      <c r="U1343" s="415"/>
      <c r="V1343" s="415"/>
      <c r="W1343" s="415"/>
      <c r="X1343" s="415"/>
      <c r="Y1343" s="415"/>
      <c r="Z1343" s="415"/>
    </row>
    <row r="1344" spans="1:26" x14ac:dyDescent="0.2">
      <c r="A1344" s="414"/>
      <c r="B1344" s="414"/>
      <c r="P1344" s="141"/>
      <c r="Q1344" s="415"/>
      <c r="R1344" s="415"/>
      <c r="S1344" s="415"/>
      <c r="T1344" s="415"/>
      <c r="U1344" s="415"/>
      <c r="V1344" s="415"/>
      <c r="W1344" s="415"/>
      <c r="X1344" s="415"/>
      <c r="Y1344" s="415"/>
      <c r="Z1344" s="415"/>
    </row>
    <row r="1345" spans="1:26" x14ac:dyDescent="0.2">
      <c r="A1345" s="414"/>
      <c r="B1345" s="414"/>
      <c r="P1345" s="141"/>
      <c r="Q1345" s="415"/>
      <c r="R1345" s="415"/>
      <c r="S1345" s="415"/>
      <c r="T1345" s="415"/>
      <c r="U1345" s="415"/>
      <c r="V1345" s="415"/>
      <c r="W1345" s="415"/>
      <c r="X1345" s="415"/>
      <c r="Y1345" s="415"/>
      <c r="Z1345" s="415"/>
    </row>
    <row r="1346" spans="1:26" x14ac:dyDescent="0.2">
      <c r="A1346" s="414"/>
      <c r="B1346" s="414"/>
      <c r="P1346" s="141"/>
      <c r="Q1346" s="415"/>
      <c r="R1346" s="415"/>
      <c r="S1346" s="415"/>
      <c r="T1346" s="415"/>
      <c r="U1346" s="415"/>
      <c r="V1346" s="415"/>
      <c r="W1346" s="415"/>
      <c r="X1346" s="415"/>
      <c r="Y1346" s="415"/>
      <c r="Z1346" s="415"/>
    </row>
    <row r="1347" spans="1:26" x14ac:dyDescent="0.2">
      <c r="A1347" s="414"/>
      <c r="B1347" s="414"/>
      <c r="P1347" s="141"/>
      <c r="Q1347" s="415"/>
      <c r="R1347" s="415"/>
      <c r="S1347" s="415"/>
      <c r="T1347" s="415"/>
      <c r="U1347" s="415"/>
      <c r="V1347" s="415"/>
      <c r="W1347" s="415"/>
      <c r="X1347" s="415"/>
      <c r="Y1347" s="415"/>
      <c r="Z1347" s="415"/>
    </row>
    <row r="1348" spans="1:26" x14ac:dyDescent="0.2">
      <c r="A1348" s="414"/>
      <c r="B1348" s="414"/>
      <c r="P1348" s="141"/>
      <c r="Q1348" s="415"/>
      <c r="R1348" s="415"/>
      <c r="S1348" s="415"/>
      <c r="T1348" s="415"/>
      <c r="U1348" s="415"/>
      <c r="V1348" s="415"/>
      <c r="W1348" s="415"/>
      <c r="X1348" s="415"/>
      <c r="Y1348" s="415"/>
      <c r="Z1348" s="415"/>
    </row>
    <row r="1349" spans="1:26" x14ac:dyDescent="0.2">
      <c r="A1349" s="414"/>
      <c r="B1349" s="414"/>
      <c r="P1349" s="141"/>
      <c r="Q1349" s="415"/>
      <c r="R1349" s="415"/>
      <c r="S1349" s="415"/>
      <c r="T1349" s="415"/>
      <c r="U1349" s="415"/>
      <c r="V1349" s="415"/>
      <c r="W1349" s="415"/>
      <c r="X1349" s="415"/>
      <c r="Y1349" s="415"/>
      <c r="Z1349" s="415"/>
    </row>
    <row r="1350" spans="1:26" x14ac:dyDescent="0.2">
      <c r="A1350" s="414"/>
      <c r="B1350" s="414"/>
      <c r="P1350" s="141"/>
      <c r="Q1350" s="415"/>
      <c r="R1350" s="415"/>
      <c r="S1350" s="415"/>
      <c r="T1350" s="415"/>
      <c r="U1350" s="415"/>
      <c r="V1350" s="415"/>
      <c r="W1350" s="415"/>
      <c r="X1350" s="415"/>
      <c r="Y1350" s="415"/>
      <c r="Z1350" s="415"/>
    </row>
    <row r="1351" spans="1:26" x14ac:dyDescent="0.2">
      <c r="A1351" s="414"/>
      <c r="B1351" s="414"/>
      <c r="P1351" s="141"/>
      <c r="Q1351" s="415"/>
      <c r="R1351" s="415"/>
      <c r="S1351" s="415"/>
      <c r="T1351" s="415"/>
      <c r="U1351" s="415"/>
      <c r="V1351" s="415"/>
      <c r="W1351" s="415"/>
      <c r="X1351" s="415"/>
      <c r="Y1351" s="415"/>
      <c r="Z1351" s="415"/>
    </row>
    <row r="1352" spans="1:26" x14ac:dyDescent="0.2">
      <c r="A1352" s="414"/>
      <c r="B1352" s="414"/>
      <c r="P1352" s="141"/>
      <c r="Q1352" s="415"/>
      <c r="R1352" s="415"/>
      <c r="S1352" s="415"/>
      <c r="T1352" s="415"/>
      <c r="U1352" s="415"/>
      <c r="V1352" s="415"/>
      <c r="W1352" s="415"/>
      <c r="X1352" s="415"/>
      <c r="Y1352" s="415"/>
      <c r="Z1352" s="415"/>
    </row>
    <row r="1353" spans="1:26" x14ac:dyDescent="0.2">
      <c r="A1353" s="414"/>
      <c r="B1353" s="414"/>
      <c r="P1353" s="141"/>
      <c r="Q1353" s="415"/>
      <c r="R1353" s="415"/>
      <c r="S1353" s="415"/>
      <c r="T1353" s="415"/>
      <c r="U1353" s="415"/>
      <c r="V1353" s="415"/>
      <c r="W1353" s="415"/>
      <c r="X1353" s="415"/>
      <c r="Y1353" s="415"/>
      <c r="Z1353" s="415"/>
    </row>
    <row r="1354" spans="1:26" x14ac:dyDescent="0.2">
      <c r="A1354" s="414"/>
      <c r="B1354" s="414"/>
      <c r="P1354" s="141"/>
      <c r="Q1354" s="415"/>
      <c r="R1354" s="415"/>
      <c r="S1354" s="415"/>
      <c r="T1354" s="415"/>
      <c r="U1354" s="415"/>
      <c r="V1354" s="415"/>
      <c r="W1354" s="415"/>
      <c r="X1354" s="415"/>
      <c r="Y1354" s="415"/>
      <c r="Z1354" s="415"/>
    </row>
    <row r="1355" spans="1:26" x14ac:dyDescent="0.2">
      <c r="A1355" s="414"/>
      <c r="B1355" s="414"/>
      <c r="P1355" s="141"/>
      <c r="Q1355" s="415"/>
      <c r="R1355" s="415"/>
      <c r="S1355" s="415"/>
      <c r="T1355" s="415"/>
      <c r="U1355" s="415"/>
      <c r="V1355" s="415"/>
      <c r="W1355" s="415"/>
      <c r="X1355" s="415"/>
      <c r="Y1355" s="415"/>
      <c r="Z1355" s="415"/>
    </row>
    <row r="1356" spans="1:26" x14ac:dyDescent="0.2">
      <c r="A1356" s="414"/>
      <c r="B1356" s="414"/>
      <c r="P1356" s="141"/>
      <c r="Q1356" s="415"/>
      <c r="R1356" s="415"/>
      <c r="S1356" s="415"/>
      <c r="T1356" s="415"/>
      <c r="U1356" s="415"/>
      <c r="V1356" s="415"/>
      <c r="W1356" s="415"/>
      <c r="X1356" s="415"/>
      <c r="Y1356" s="415"/>
      <c r="Z1356" s="415"/>
    </row>
    <row r="1357" spans="1:26" x14ac:dyDescent="0.2">
      <c r="A1357" s="414"/>
      <c r="B1357" s="414"/>
      <c r="P1357" s="141"/>
      <c r="Q1357" s="415"/>
      <c r="R1357" s="415"/>
      <c r="S1357" s="415"/>
      <c r="T1357" s="415"/>
      <c r="U1357" s="415"/>
      <c r="V1357" s="415"/>
      <c r="W1357" s="415"/>
      <c r="X1357" s="415"/>
      <c r="Y1357" s="415"/>
      <c r="Z1357" s="415"/>
    </row>
    <row r="1358" spans="1:26" x14ac:dyDescent="0.2">
      <c r="A1358" s="414"/>
      <c r="B1358" s="414"/>
      <c r="P1358" s="141"/>
      <c r="Q1358" s="415"/>
      <c r="R1358" s="415"/>
      <c r="S1358" s="415"/>
      <c r="T1358" s="415"/>
      <c r="U1358" s="415"/>
      <c r="V1358" s="415"/>
      <c r="W1358" s="415"/>
      <c r="X1358" s="415"/>
      <c r="Y1358" s="415"/>
      <c r="Z1358" s="415"/>
    </row>
    <row r="1359" spans="1:26" x14ac:dyDescent="0.2">
      <c r="A1359" s="414"/>
      <c r="B1359" s="414"/>
      <c r="P1359" s="141"/>
      <c r="Q1359" s="415"/>
      <c r="R1359" s="415"/>
      <c r="S1359" s="415"/>
      <c r="T1359" s="415"/>
      <c r="U1359" s="415"/>
      <c r="V1359" s="415"/>
      <c r="W1359" s="415"/>
      <c r="X1359" s="415"/>
      <c r="Y1359" s="415"/>
      <c r="Z1359" s="415"/>
    </row>
    <row r="1360" spans="1:26" x14ac:dyDescent="0.2">
      <c r="A1360" s="414"/>
      <c r="B1360" s="414"/>
      <c r="P1360" s="141"/>
      <c r="Q1360" s="415"/>
      <c r="R1360" s="415"/>
      <c r="S1360" s="415"/>
      <c r="T1360" s="415"/>
      <c r="U1360" s="415"/>
      <c r="V1360" s="415"/>
      <c r="W1360" s="415"/>
      <c r="X1360" s="415"/>
      <c r="Y1360" s="415"/>
      <c r="Z1360" s="415"/>
    </row>
    <row r="1361" spans="1:26" x14ac:dyDescent="0.2">
      <c r="A1361" s="414"/>
      <c r="B1361" s="414"/>
      <c r="P1361" s="141"/>
      <c r="Q1361" s="415"/>
      <c r="R1361" s="415"/>
      <c r="S1361" s="415"/>
      <c r="T1361" s="415"/>
      <c r="U1361" s="415"/>
      <c r="V1361" s="415"/>
      <c r="W1361" s="415"/>
      <c r="X1361" s="415"/>
      <c r="Y1361" s="415"/>
      <c r="Z1361" s="415"/>
    </row>
    <row r="1362" spans="1:26" x14ac:dyDescent="0.2">
      <c r="A1362" s="414"/>
      <c r="B1362" s="414"/>
      <c r="P1362" s="141"/>
      <c r="Q1362" s="415"/>
      <c r="R1362" s="415"/>
      <c r="S1362" s="415"/>
      <c r="T1362" s="415"/>
      <c r="U1362" s="415"/>
      <c r="V1362" s="415"/>
      <c r="W1362" s="415"/>
      <c r="X1362" s="415"/>
      <c r="Y1362" s="415"/>
      <c r="Z1362" s="415"/>
    </row>
    <row r="1363" spans="1:26" x14ac:dyDescent="0.2">
      <c r="A1363" s="414"/>
      <c r="B1363" s="414"/>
      <c r="P1363" s="141"/>
      <c r="Q1363" s="415"/>
      <c r="R1363" s="415"/>
      <c r="S1363" s="415"/>
      <c r="T1363" s="415"/>
      <c r="U1363" s="415"/>
      <c r="V1363" s="415"/>
      <c r="W1363" s="415"/>
      <c r="X1363" s="415"/>
      <c r="Y1363" s="415"/>
      <c r="Z1363" s="415"/>
    </row>
    <row r="1364" spans="1:26" x14ac:dyDescent="0.2">
      <c r="A1364" s="414"/>
      <c r="B1364" s="414"/>
      <c r="P1364" s="141"/>
      <c r="Q1364" s="415"/>
      <c r="R1364" s="415"/>
      <c r="S1364" s="415"/>
      <c r="T1364" s="415"/>
      <c r="U1364" s="415"/>
      <c r="V1364" s="415"/>
      <c r="W1364" s="415"/>
      <c r="X1364" s="415"/>
      <c r="Y1364" s="415"/>
      <c r="Z1364" s="415"/>
    </row>
    <row r="1365" spans="1:26" x14ac:dyDescent="0.2">
      <c r="A1365" s="414"/>
      <c r="B1365" s="414"/>
      <c r="P1365" s="141"/>
      <c r="Q1365" s="415"/>
      <c r="R1365" s="415"/>
      <c r="S1365" s="415"/>
      <c r="T1365" s="415"/>
      <c r="U1365" s="415"/>
      <c r="V1365" s="415"/>
      <c r="W1365" s="415"/>
      <c r="X1365" s="415"/>
      <c r="Y1365" s="415"/>
      <c r="Z1365" s="415"/>
    </row>
    <row r="1366" spans="1:26" x14ac:dyDescent="0.2">
      <c r="A1366" s="414"/>
      <c r="B1366" s="414"/>
      <c r="P1366" s="141"/>
      <c r="Q1366" s="415"/>
      <c r="R1366" s="415"/>
      <c r="S1366" s="415"/>
      <c r="T1366" s="415"/>
      <c r="U1366" s="415"/>
      <c r="V1366" s="415"/>
      <c r="W1366" s="415"/>
      <c r="X1366" s="415"/>
      <c r="Y1366" s="415"/>
      <c r="Z1366" s="415"/>
    </row>
    <row r="1367" spans="1:26" x14ac:dyDescent="0.2">
      <c r="A1367" s="414"/>
      <c r="B1367" s="414"/>
      <c r="P1367" s="141"/>
      <c r="Q1367" s="415"/>
      <c r="R1367" s="415"/>
      <c r="S1367" s="415"/>
      <c r="T1367" s="415"/>
      <c r="U1367" s="415"/>
      <c r="V1367" s="415"/>
      <c r="W1367" s="415"/>
      <c r="X1367" s="415"/>
      <c r="Y1367" s="415"/>
      <c r="Z1367" s="415"/>
    </row>
    <row r="1368" spans="1:26" x14ac:dyDescent="0.2">
      <c r="A1368" s="414"/>
      <c r="B1368" s="414"/>
      <c r="P1368" s="141"/>
      <c r="Q1368" s="415"/>
      <c r="R1368" s="415"/>
      <c r="S1368" s="415"/>
      <c r="T1368" s="415"/>
      <c r="U1368" s="415"/>
      <c r="V1368" s="415"/>
      <c r="W1368" s="415"/>
      <c r="X1368" s="415"/>
      <c r="Y1368" s="415"/>
      <c r="Z1368" s="415"/>
    </row>
    <row r="1369" spans="1:26" x14ac:dyDescent="0.2">
      <c r="A1369" s="414"/>
      <c r="B1369" s="414"/>
      <c r="P1369" s="141"/>
      <c r="Q1369" s="415"/>
      <c r="R1369" s="415"/>
      <c r="S1369" s="415"/>
      <c r="T1369" s="415"/>
      <c r="U1369" s="415"/>
      <c r="V1369" s="415"/>
      <c r="W1369" s="415"/>
      <c r="X1369" s="415"/>
      <c r="Y1369" s="415"/>
      <c r="Z1369" s="415"/>
    </row>
    <row r="1370" spans="1:26" x14ac:dyDescent="0.2">
      <c r="A1370" s="414"/>
      <c r="B1370" s="414"/>
      <c r="P1370" s="141"/>
      <c r="Q1370" s="415"/>
      <c r="R1370" s="415"/>
      <c r="S1370" s="415"/>
      <c r="T1370" s="415"/>
      <c r="U1370" s="415"/>
      <c r="V1370" s="415"/>
      <c r="W1370" s="415"/>
      <c r="X1370" s="415"/>
      <c r="Y1370" s="415"/>
      <c r="Z1370" s="415"/>
    </row>
    <row r="1371" spans="1:26" x14ac:dyDescent="0.2">
      <c r="A1371" s="414"/>
      <c r="B1371" s="414"/>
      <c r="P1371" s="141"/>
      <c r="Q1371" s="415"/>
      <c r="R1371" s="415"/>
      <c r="S1371" s="415"/>
      <c r="T1371" s="415"/>
      <c r="U1371" s="415"/>
      <c r="V1371" s="415"/>
      <c r="W1371" s="415"/>
      <c r="X1371" s="415"/>
      <c r="Y1371" s="415"/>
      <c r="Z1371" s="415"/>
    </row>
    <row r="1372" spans="1:26" x14ac:dyDescent="0.2">
      <c r="A1372" s="414"/>
      <c r="B1372" s="414"/>
      <c r="P1372" s="141"/>
      <c r="Q1372" s="415"/>
      <c r="R1372" s="415"/>
      <c r="S1372" s="415"/>
      <c r="T1372" s="415"/>
      <c r="U1372" s="415"/>
      <c r="V1372" s="415"/>
      <c r="W1372" s="415"/>
      <c r="X1372" s="415"/>
      <c r="Y1372" s="415"/>
      <c r="Z1372" s="415"/>
    </row>
    <row r="1373" spans="1:26" x14ac:dyDescent="0.2">
      <c r="A1373" s="414"/>
      <c r="B1373" s="414"/>
      <c r="P1373" s="141"/>
      <c r="Q1373" s="415"/>
      <c r="R1373" s="415"/>
      <c r="S1373" s="415"/>
      <c r="T1373" s="415"/>
      <c r="U1373" s="415"/>
      <c r="V1373" s="415"/>
      <c r="W1373" s="415"/>
      <c r="X1373" s="415"/>
      <c r="Y1373" s="415"/>
      <c r="Z1373" s="415"/>
    </row>
    <row r="1374" spans="1:26" x14ac:dyDescent="0.2">
      <c r="A1374" s="414"/>
      <c r="B1374" s="414"/>
      <c r="P1374" s="141"/>
      <c r="Q1374" s="415"/>
      <c r="R1374" s="415"/>
      <c r="S1374" s="415"/>
      <c r="T1374" s="415"/>
      <c r="U1374" s="415"/>
      <c r="V1374" s="415"/>
      <c r="W1374" s="415"/>
      <c r="X1374" s="415"/>
      <c r="Y1374" s="415"/>
      <c r="Z1374" s="415"/>
    </row>
    <row r="1375" spans="1:26" x14ac:dyDescent="0.2">
      <c r="A1375" s="414"/>
      <c r="B1375" s="414"/>
      <c r="P1375" s="141"/>
      <c r="Q1375" s="415"/>
      <c r="R1375" s="415"/>
      <c r="S1375" s="415"/>
      <c r="T1375" s="415"/>
      <c r="U1375" s="415"/>
      <c r="V1375" s="415"/>
      <c r="W1375" s="415"/>
      <c r="X1375" s="415"/>
      <c r="Y1375" s="415"/>
      <c r="Z1375" s="415"/>
    </row>
    <row r="1376" spans="1:26" x14ac:dyDescent="0.2">
      <c r="A1376" s="414"/>
      <c r="B1376" s="414"/>
      <c r="P1376" s="141"/>
      <c r="Q1376" s="415"/>
      <c r="R1376" s="415"/>
      <c r="S1376" s="415"/>
      <c r="T1376" s="415"/>
      <c r="U1376" s="415"/>
      <c r="V1376" s="415"/>
      <c r="W1376" s="415"/>
      <c r="X1376" s="415"/>
      <c r="Y1376" s="415"/>
      <c r="Z1376" s="415"/>
    </row>
    <row r="1377" spans="1:26" x14ac:dyDescent="0.2">
      <c r="A1377" s="414"/>
      <c r="B1377" s="414"/>
      <c r="P1377" s="141"/>
      <c r="Q1377" s="415"/>
      <c r="R1377" s="415"/>
      <c r="S1377" s="415"/>
      <c r="T1377" s="415"/>
      <c r="U1377" s="415"/>
      <c r="V1377" s="415"/>
      <c r="W1377" s="415"/>
      <c r="X1377" s="415"/>
      <c r="Y1377" s="415"/>
      <c r="Z1377" s="415"/>
    </row>
    <row r="1378" spans="1:26" x14ac:dyDescent="0.2">
      <c r="A1378" s="414"/>
      <c r="B1378" s="414"/>
      <c r="P1378" s="141"/>
      <c r="Q1378" s="415"/>
      <c r="R1378" s="415"/>
      <c r="S1378" s="415"/>
      <c r="T1378" s="415"/>
      <c r="U1378" s="415"/>
      <c r="V1378" s="415"/>
      <c r="W1378" s="415"/>
      <c r="X1378" s="415"/>
      <c r="Y1378" s="415"/>
      <c r="Z1378" s="415"/>
    </row>
    <row r="1379" spans="1:26" x14ac:dyDescent="0.2">
      <c r="A1379" s="414"/>
      <c r="B1379" s="414"/>
      <c r="P1379" s="141"/>
      <c r="Q1379" s="415"/>
      <c r="R1379" s="415"/>
      <c r="S1379" s="415"/>
      <c r="T1379" s="415"/>
      <c r="U1379" s="415"/>
      <c r="V1379" s="415"/>
      <c r="W1379" s="415"/>
      <c r="X1379" s="415"/>
      <c r="Y1379" s="415"/>
      <c r="Z1379" s="415"/>
    </row>
    <row r="1380" spans="1:26" x14ac:dyDescent="0.2">
      <c r="A1380" s="414"/>
      <c r="B1380" s="414"/>
      <c r="P1380" s="141"/>
      <c r="Q1380" s="415"/>
      <c r="R1380" s="415"/>
      <c r="S1380" s="415"/>
      <c r="T1380" s="415"/>
      <c r="U1380" s="415"/>
      <c r="V1380" s="415"/>
      <c r="W1380" s="415"/>
      <c r="X1380" s="415"/>
      <c r="Y1380" s="415"/>
      <c r="Z1380" s="415"/>
    </row>
    <row r="1381" spans="1:26" x14ac:dyDescent="0.2">
      <c r="A1381" s="414"/>
      <c r="B1381" s="414"/>
      <c r="P1381" s="141"/>
      <c r="Q1381" s="415"/>
      <c r="R1381" s="415"/>
      <c r="S1381" s="415"/>
      <c r="T1381" s="415"/>
      <c r="U1381" s="415"/>
      <c r="V1381" s="415"/>
      <c r="W1381" s="415"/>
      <c r="X1381" s="415"/>
      <c r="Y1381" s="415"/>
      <c r="Z1381" s="415"/>
    </row>
    <row r="1382" spans="1:26" x14ac:dyDescent="0.2">
      <c r="A1382" s="414"/>
      <c r="B1382" s="414"/>
      <c r="P1382" s="141"/>
      <c r="Q1382" s="415"/>
      <c r="R1382" s="415"/>
      <c r="S1382" s="415"/>
      <c r="T1382" s="415"/>
      <c r="U1382" s="415"/>
      <c r="V1382" s="415"/>
      <c r="W1382" s="415"/>
      <c r="X1382" s="415"/>
      <c r="Y1382" s="415"/>
      <c r="Z1382" s="415"/>
    </row>
    <row r="1383" spans="1:26" x14ac:dyDescent="0.2">
      <c r="A1383" s="414"/>
      <c r="B1383" s="414"/>
      <c r="P1383" s="141"/>
      <c r="Q1383" s="415"/>
      <c r="R1383" s="415"/>
      <c r="S1383" s="415"/>
      <c r="T1383" s="415"/>
      <c r="U1383" s="415"/>
      <c r="V1383" s="415"/>
      <c r="W1383" s="415"/>
      <c r="X1383" s="415"/>
      <c r="Y1383" s="415"/>
      <c r="Z1383" s="415"/>
    </row>
    <row r="1384" spans="1:26" x14ac:dyDescent="0.2">
      <c r="A1384" s="414"/>
      <c r="B1384" s="414"/>
      <c r="P1384" s="141"/>
      <c r="Q1384" s="415"/>
      <c r="R1384" s="415"/>
      <c r="S1384" s="415"/>
      <c r="T1384" s="415"/>
      <c r="U1384" s="415"/>
      <c r="V1384" s="415"/>
      <c r="W1384" s="415"/>
      <c r="X1384" s="415"/>
      <c r="Y1384" s="415"/>
      <c r="Z1384" s="415"/>
    </row>
    <row r="1385" spans="1:26" x14ac:dyDescent="0.2">
      <c r="A1385" s="414"/>
      <c r="B1385" s="414"/>
      <c r="P1385" s="141"/>
      <c r="Q1385" s="415"/>
      <c r="R1385" s="415"/>
      <c r="S1385" s="415"/>
      <c r="T1385" s="415"/>
      <c r="U1385" s="415"/>
      <c r="V1385" s="415"/>
      <c r="W1385" s="415"/>
      <c r="X1385" s="415"/>
      <c r="Y1385" s="415"/>
      <c r="Z1385" s="415"/>
    </row>
    <row r="1386" spans="1:26" x14ac:dyDescent="0.2">
      <c r="A1386" s="414"/>
      <c r="B1386" s="414"/>
      <c r="P1386" s="141"/>
      <c r="Q1386" s="415"/>
      <c r="R1386" s="415"/>
      <c r="S1386" s="415"/>
      <c r="T1386" s="415"/>
      <c r="U1386" s="415"/>
      <c r="V1386" s="415"/>
      <c r="W1386" s="415"/>
      <c r="X1386" s="415"/>
      <c r="Y1386" s="415"/>
      <c r="Z1386" s="415"/>
    </row>
    <row r="1387" spans="1:26" x14ac:dyDescent="0.2">
      <c r="A1387" s="414"/>
      <c r="B1387" s="414"/>
      <c r="P1387" s="141"/>
      <c r="Q1387" s="415"/>
      <c r="R1387" s="415"/>
      <c r="S1387" s="415"/>
      <c r="T1387" s="415"/>
      <c r="U1387" s="415"/>
      <c r="V1387" s="415"/>
      <c r="W1387" s="415"/>
      <c r="X1387" s="415"/>
      <c r="Y1387" s="415"/>
      <c r="Z1387" s="415"/>
    </row>
    <row r="1388" spans="1:26" x14ac:dyDescent="0.2">
      <c r="A1388" s="414"/>
      <c r="B1388" s="414"/>
      <c r="P1388" s="141"/>
      <c r="Q1388" s="415"/>
      <c r="R1388" s="415"/>
      <c r="S1388" s="415"/>
      <c r="T1388" s="415"/>
      <c r="U1388" s="415"/>
      <c r="V1388" s="415"/>
      <c r="W1388" s="415"/>
      <c r="X1388" s="415"/>
      <c r="Y1388" s="415"/>
      <c r="Z1388" s="415"/>
    </row>
    <row r="1389" spans="1:26" x14ac:dyDescent="0.2">
      <c r="A1389" s="414"/>
      <c r="B1389" s="414"/>
      <c r="P1389" s="141"/>
      <c r="Q1389" s="415"/>
      <c r="R1389" s="415"/>
      <c r="S1389" s="415"/>
      <c r="T1389" s="415"/>
      <c r="U1389" s="415"/>
      <c r="V1389" s="415"/>
      <c r="W1389" s="415"/>
      <c r="X1389" s="415"/>
      <c r="Y1389" s="415"/>
      <c r="Z1389" s="415"/>
    </row>
    <row r="1390" spans="1:26" x14ac:dyDescent="0.2">
      <c r="A1390" s="414"/>
      <c r="B1390" s="414"/>
      <c r="P1390" s="141"/>
      <c r="Q1390" s="415"/>
      <c r="R1390" s="415"/>
      <c r="S1390" s="415"/>
      <c r="T1390" s="415"/>
      <c r="U1390" s="415"/>
      <c r="V1390" s="415"/>
      <c r="W1390" s="415"/>
      <c r="X1390" s="415"/>
      <c r="Y1390" s="415"/>
      <c r="Z1390" s="415"/>
    </row>
    <row r="1391" spans="1:26" x14ac:dyDescent="0.2">
      <c r="A1391" s="414"/>
      <c r="B1391" s="414"/>
      <c r="P1391" s="141"/>
      <c r="Q1391" s="415"/>
      <c r="R1391" s="415"/>
      <c r="S1391" s="415"/>
      <c r="T1391" s="415"/>
      <c r="U1391" s="415"/>
      <c r="V1391" s="415"/>
      <c r="W1391" s="415"/>
      <c r="X1391" s="415"/>
      <c r="Y1391" s="415"/>
      <c r="Z1391" s="415"/>
    </row>
    <row r="1392" spans="1:26" x14ac:dyDescent="0.2">
      <c r="A1392" s="414"/>
      <c r="B1392" s="414"/>
      <c r="P1392" s="141"/>
      <c r="Q1392" s="415"/>
      <c r="R1392" s="415"/>
      <c r="S1392" s="415"/>
      <c r="T1392" s="415"/>
      <c r="U1392" s="415"/>
      <c r="V1392" s="415"/>
      <c r="W1392" s="415"/>
      <c r="X1392" s="415"/>
      <c r="Y1392" s="415"/>
      <c r="Z1392" s="415"/>
    </row>
    <row r="1393" spans="1:26" x14ac:dyDescent="0.2">
      <c r="A1393" s="414"/>
      <c r="B1393" s="414"/>
      <c r="P1393" s="141"/>
      <c r="Q1393" s="415"/>
      <c r="R1393" s="415"/>
      <c r="S1393" s="415"/>
      <c r="T1393" s="415"/>
      <c r="U1393" s="415"/>
      <c r="V1393" s="415"/>
      <c r="W1393" s="415"/>
      <c r="X1393" s="415"/>
      <c r="Y1393" s="415"/>
      <c r="Z1393" s="415"/>
    </row>
    <row r="1394" spans="1:26" x14ac:dyDescent="0.2">
      <c r="A1394" s="414"/>
      <c r="B1394" s="414"/>
      <c r="P1394" s="141"/>
      <c r="Q1394" s="415"/>
      <c r="R1394" s="415"/>
      <c r="S1394" s="415"/>
      <c r="T1394" s="415"/>
      <c r="U1394" s="415"/>
      <c r="V1394" s="415"/>
      <c r="W1394" s="415"/>
      <c r="X1394" s="415"/>
      <c r="Y1394" s="415"/>
      <c r="Z1394" s="415"/>
    </row>
    <row r="1395" spans="1:26" x14ac:dyDescent="0.2">
      <c r="A1395" s="414"/>
      <c r="B1395" s="414"/>
      <c r="P1395" s="141"/>
      <c r="Q1395" s="415"/>
      <c r="R1395" s="415"/>
      <c r="S1395" s="415"/>
      <c r="T1395" s="415"/>
      <c r="U1395" s="415"/>
      <c r="V1395" s="415"/>
      <c r="W1395" s="415"/>
      <c r="X1395" s="415"/>
      <c r="Y1395" s="415"/>
      <c r="Z1395" s="415"/>
    </row>
    <row r="1396" spans="1:26" x14ac:dyDescent="0.2">
      <c r="A1396" s="414"/>
      <c r="B1396" s="414"/>
      <c r="P1396" s="141"/>
      <c r="Q1396" s="415"/>
      <c r="R1396" s="415"/>
      <c r="S1396" s="415"/>
      <c r="T1396" s="415"/>
      <c r="U1396" s="415"/>
      <c r="V1396" s="415"/>
      <c r="W1396" s="415"/>
      <c r="X1396" s="415"/>
      <c r="Y1396" s="415"/>
      <c r="Z1396" s="415"/>
    </row>
    <row r="1397" spans="1:26" x14ac:dyDescent="0.2">
      <c r="A1397" s="414"/>
      <c r="B1397" s="414"/>
      <c r="P1397" s="141"/>
      <c r="Q1397" s="415"/>
      <c r="R1397" s="415"/>
      <c r="S1397" s="415"/>
      <c r="T1397" s="415"/>
      <c r="U1397" s="415"/>
      <c r="V1397" s="415"/>
      <c r="W1397" s="415"/>
      <c r="X1397" s="415"/>
      <c r="Y1397" s="415"/>
      <c r="Z1397" s="415"/>
    </row>
    <row r="1398" spans="1:26" x14ac:dyDescent="0.2">
      <c r="A1398" s="414"/>
      <c r="B1398" s="414"/>
      <c r="P1398" s="141"/>
      <c r="Q1398" s="415"/>
      <c r="R1398" s="415"/>
      <c r="S1398" s="415"/>
      <c r="T1398" s="415"/>
      <c r="U1398" s="415"/>
      <c r="V1398" s="415"/>
      <c r="W1398" s="415"/>
      <c r="X1398" s="415"/>
      <c r="Y1398" s="415"/>
      <c r="Z1398" s="415"/>
    </row>
    <row r="1399" spans="1:26" x14ac:dyDescent="0.2">
      <c r="A1399" s="414"/>
      <c r="B1399" s="414"/>
      <c r="P1399" s="141"/>
      <c r="Q1399" s="415"/>
      <c r="R1399" s="415"/>
      <c r="S1399" s="415"/>
      <c r="T1399" s="415"/>
      <c r="U1399" s="415"/>
      <c r="V1399" s="415"/>
      <c r="W1399" s="415"/>
      <c r="X1399" s="415"/>
      <c r="Y1399" s="415"/>
      <c r="Z1399" s="415"/>
    </row>
    <row r="1400" spans="1:26" x14ac:dyDescent="0.2">
      <c r="A1400" s="414"/>
      <c r="B1400" s="414"/>
      <c r="P1400" s="141"/>
      <c r="Q1400" s="415"/>
      <c r="R1400" s="415"/>
      <c r="S1400" s="415"/>
      <c r="T1400" s="415"/>
      <c r="U1400" s="415"/>
      <c r="V1400" s="415"/>
      <c r="W1400" s="415"/>
      <c r="X1400" s="415"/>
      <c r="Y1400" s="415"/>
      <c r="Z1400" s="415"/>
    </row>
    <row r="1401" spans="1:26" x14ac:dyDescent="0.2">
      <c r="A1401" s="414"/>
      <c r="B1401" s="414"/>
      <c r="P1401" s="141"/>
      <c r="Q1401" s="415"/>
      <c r="R1401" s="415"/>
      <c r="S1401" s="415"/>
      <c r="T1401" s="415"/>
      <c r="U1401" s="415"/>
      <c r="V1401" s="415"/>
      <c r="W1401" s="415"/>
      <c r="X1401" s="415"/>
      <c r="Y1401" s="415"/>
      <c r="Z1401" s="415"/>
    </row>
    <row r="1402" spans="1:26" x14ac:dyDescent="0.2">
      <c r="A1402" s="414"/>
      <c r="B1402" s="414"/>
      <c r="P1402" s="141"/>
      <c r="Q1402" s="415"/>
      <c r="R1402" s="415"/>
      <c r="S1402" s="415"/>
      <c r="T1402" s="415"/>
      <c r="U1402" s="415"/>
      <c r="V1402" s="415"/>
      <c r="W1402" s="415"/>
      <c r="X1402" s="415"/>
      <c r="Y1402" s="415"/>
      <c r="Z1402" s="415"/>
    </row>
    <row r="1403" spans="1:26" x14ac:dyDescent="0.2">
      <c r="A1403" s="414"/>
      <c r="B1403" s="414"/>
      <c r="P1403" s="141"/>
      <c r="Q1403" s="415"/>
      <c r="R1403" s="415"/>
      <c r="S1403" s="415"/>
      <c r="T1403" s="415"/>
      <c r="U1403" s="415"/>
      <c r="V1403" s="415"/>
      <c r="W1403" s="415"/>
      <c r="X1403" s="415"/>
      <c r="Y1403" s="415"/>
      <c r="Z1403" s="415"/>
    </row>
    <row r="1404" spans="1:26" x14ac:dyDescent="0.2">
      <c r="A1404" s="414"/>
      <c r="B1404" s="414"/>
      <c r="P1404" s="141"/>
      <c r="Q1404" s="415"/>
      <c r="R1404" s="415"/>
      <c r="S1404" s="415"/>
      <c r="T1404" s="415"/>
      <c r="U1404" s="415"/>
      <c r="V1404" s="415"/>
      <c r="W1404" s="415"/>
      <c r="X1404" s="415"/>
      <c r="Y1404" s="415"/>
      <c r="Z1404" s="415"/>
    </row>
    <row r="1405" spans="1:26" x14ac:dyDescent="0.2">
      <c r="A1405" s="414"/>
      <c r="B1405" s="414"/>
      <c r="P1405" s="141"/>
      <c r="Q1405" s="415"/>
      <c r="R1405" s="415"/>
      <c r="S1405" s="415"/>
      <c r="T1405" s="415"/>
      <c r="U1405" s="415"/>
      <c r="V1405" s="415"/>
      <c r="W1405" s="415"/>
      <c r="X1405" s="415"/>
      <c r="Y1405" s="415"/>
      <c r="Z1405" s="415"/>
    </row>
    <row r="1406" spans="1:26" x14ac:dyDescent="0.2">
      <c r="A1406" s="414"/>
      <c r="B1406" s="414"/>
      <c r="P1406" s="141"/>
      <c r="Q1406" s="415"/>
      <c r="R1406" s="415"/>
      <c r="S1406" s="415"/>
      <c r="T1406" s="415"/>
      <c r="U1406" s="415"/>
      <c r="V1406" s="415"/>
      <c r="W1406" s="415"/>
      <c r="X1406" s="415"/>
      <c r="Y1406" s="415"/>
      <c r="Z1406" s="415"/>
    </row>
    <row r="1407" spans="1:26" x14ac:dyDescent="0.2">
      <c r="A1407" s="414"/>
      <c r="B1407" s="414"/>
      <c r="P1407" s="141"/>
      <c r="Q1407" s="415"/>
      <c r="R1407" s="415"/>
      <c r="S1407" s="415"/>
      <c r="T1407" s="415"/>
      <c r="U1407" s="415"/>
      <c r="V1407" s="415"/>
      <c r="W1407" s="415"/>
      <c r="X1407" s="415"/>
      <c r="Y1407" s="415"/>
      <c r="Z1407" s="415"/>
    </row>
    <row r="1408" spans="1:26" x14ac:dyDescent="0.2">
      <c r="A1408" s="414"/>
      <c r="B1408" s="414"/>
      <c r="P1408" s="141"/>
      <c r="Q1408" s="415"/>
      <c r="R1408" s="415"/>
      <c r="S1408" s="415"/>
      <c r="T1408" s="415"/>
      <c r="U1408" s="415"/>
      <c r="V1408" s="415"/>
      <c r="W1408" s="415"/>
      <c r="X1408" s="415"/>
      <c r="Y1408" s="415"/>
      <c r="Z1408" s="415"/>
    </row>
    <row r="1409" spans="1:26" x14ac:dyDescent="0.2">
      <c r="A1409" s="414"/>
      <c r="B1409" s="414"/>
      <c r="P1409" s="141"/>
      <c r="Q1409" s="415"/>
      <c r="R1409" s="415"/>
      <c r="S1409" s="415"/>
      <c r="T1409" s="415"/>
      <c r="U1409" s="415"/>
      <c r="V1409" s="415"/>
      <c r="W1409" s="415"/>
      <c r="X1409" s="415"/>
      <c r="Y1409" s="415"/>
      <c r="Z1409" s="415"/>
    </row>
    <row r="1410" spans="1:26" x14ac:dyDescent="0.2">
      <c r="A1410" s="414"/>
      <c r="B1410" s="414"/>
      <c r="P1410" s="141"/>
      <c r="Q1410" s="415"/>
      <c r="R1410" s="415"/>
      <c r="S1410" s="415"/>
      <c r="T1410" s="415"/>
      <c r="U1410" s="415"/>
      <c r="V1410" s="415"/>
      <c r="W1410" s="415"/>
      <c r="X1410" s="415"/>
      <c r="Y1410" s="415"/>
      <c r="Z1410" s="415"/>
    </row>
    <row r="1411" spans="1:26" x14ac:dyDescent="0.2">
      <c r="A1411" s="414"/>
      <c r="B1411" s="414"/>
      <c r="P1411" s="141"/>
      <c r="Q1411" s="415"/>
      <c r="R1411" s="415"/>
      <c r="S1411" s="415"/>
      <c r="T1411" s="415"/>
      <c r="U1411" s="415"/>
      <c r="V1411" s="415"/>
      <c r="W1411" s="415"/>
      <c r="X1411" s="415"/>
      <c r="Y1411" s="415"/>
      <c r="Z1411" s="415"/>
    </row>
    <row r="1412" spans="1:26" x14ac:dyDescent="0.2">
      <c r="A1412" s="414"/>
      <c r="B1412" s="414"/>
      <c r="P1412" s="141"/>
      <c r="Q1412" s="415"/>
      <c r="R1412" s="415"/>
      <c r="S1412" s="415"/>
      <c r="T1412" s="415"/>
      <c r="U1412" s="415"/>
      <c r="V1412" s="415"/>
      <c r="W1412" s="415"/>
      <c r="X1412" s="415"/>
      <c r="Y1412" s="415"/>
      <c r="Z1412" s="415"/>
    </row>
    <row r="1413" spans="1:26" x14ac:dyDescent="0.2">
      <c r="A1413" s="414"/>
      <c r="B1413" s="414"/>
      <c r="P1413" s="141"/>
      <c r="Q1413" s="415"/>
      <c r="R1413" s="415"/>
      <c r="S1413" s="415"/>
      <c r="T1413" s="415"/>
      <c r="U1413" s="415"/>
      <c r="V1413" s="415"/>
      <c r="W1413" s="415"/>
      <c r="X1413" s="415"/>
      <c r="Y1413" s="415"/>
      <c r="Z1413" s="415"/>
    </row>
    <row r="1414" spans="1:26" x14ac:dyDescent="0.2">
      <c r="A1414" s="414"/>
      <c r="B1414" s="414"/>
      <c r="P1414" s="141"/>
      <c r="Q1414" s="415"/>
      <c r="R1414" s="415"/>
      <c r="S1414" s="415"/>
      <c r="T1414" s="415"/>
      <c r="U1414" s="415"/>
      <c r="V1414" s="415"/>
      <c r="W1414" s="415"/>
      <c r="X1414" s="415"/>
      <c r="Y1414" s="415"/>
      <c r="Z1414" s="415"/>
    </row>
    <row r="1415" spans="1:26" x14ac:dyDescent="0.2">
      <c r="A1415" s="414"/>
      <c r="B1415" s="414"/>
      <c r="P1415" s="141"/>
      <c r="Q1415" s="415"/>
      <c r="R1415" s="415"/>
      <c r="S1415" s="415"/>
      <c r="T1415" s="415"/>
      <c r="U1415" s="415"/>
      <c r="V1415" s="415"/>
      <c r="W1415" s="415"/>
      <c r="X1415" s="415"/>
      <c r="Y1415" s="415"/>
      <c r="Z1415" s="415"/>
    </row>
    <row r="1416" spans="1:26" x14ac:dyDescent="0.2">
      <c r="A1416" s="414"/>
      <c r="B1416" s="414"/>
      <c r="P1416" s="141"/>
      <c r="Q1416" s="415"/>
      <c r="R1416" s="415"/>
      <c r="S1416" s="415"/>
      <c r="T1416" s="415"/>
      <c r="U1416" s="415"/>
      <c r="V1416" s="415"/>
      <c r="W1416" s="415"/>
      <c r="X1416" s="415"/>
      <c r="Y1416" s="415"/>
      <c r="Z1416" s="415"/>
    </row>
    <row r="1417" spans="1:26" x14ac:dyDescent="0.2">
      <c r="A1417" s="414"/>
      <c r="B1417" s="414"/>
      <c r="P1417" s="141"/>
      <c r="Q1417" s="415"/>
      <c r="R1417" s="415"/>
      <c r="S1417" s="415"/>
      <c r="T1417" s="415"/>
      <c r="U1417" s="415"/>
      <c r="V1417" s="415"/>
      <c r="W1417" s="415"/>
      <c r="X1417" s="415"/>
      <c r="Y1417" s="415"/>
      <c r="Z1417" s="415"/>
    </row>
    <row r="1418" spans="1:26" x14ac:dyDescent="0.2">
      <c r="A1418" s="414"/>
      <c r="B1418" s="414"/>
      <c r="P1418" s="141"/>
      <c r="Q1418" s="415"/>
      <c r="R1418" s="415"/>
      <c r="S1418" s="415"/>
      <c r="T1418" s="415"/>
      <c r="U1418" s="415"/>
      <c r="V1418" s="415"/>
      <c r="W1418" s="415"/>
      <c r="X1418" s="415"/>
      <c r="Y1418" s="415"/>
      <c r="Z1418" s="415"/>
    </row>
    <row r="1419" spans="1:26" x14ac:dyDescent="0.2">
      <c r="A1419" s="414"/>
      <c r="B1419" s="414"/>
      <c r="P1419" s="141"/>
      <c r="Q1419" s="415"/>
      <c r="R1419" s="415"/>
      <c r="S1419" s="415"/>
      <c r="T1419" s="415"/>
      <c r="U1419" s="415"/>
      <c r="V1419" s="415"/>
      <c r="W1419" s="415"/>
      <c r="X1419" s="415"/>
      <c r="Y1419" s="415"/>
      <c r="Z1419" s="415"/>
    </row>
    <row r="1420" spans="1:26" x14ac:dyDescent="0.2">
      <c r="A1420" s="414"/>
      <c r="B1420" s="414"/>
      <c r="P1420" s="141"/>
      <c r="Q1420" s="415"/>
      <c r="R1420" s="415"/>
      <c r="S1420" s="415"/>
      <c r="T1420" s="415"/>
      <c r="U1420" s="415"/>
      <c r="V1420" s="415"/>
      <c r="W1420" s="415"/>
      <c r="X1420" s="415"/>
      <c r="Y1420" s="415"/>
      <c r="Z1420" s="415"/>
    </row>
    <row r="1421" spans="1:26" x14ac:dyDescent="0.2">
      <c r="A1421" s="414"/>
      <c r="B1421" s="414"/>
      <c r="P1421" s="141"/>
      <c r="Q1421" s="415"/>
      <c r="R1421" s="415"/>
      <c r="S1421" s="415"/>
      <c r="T1421" s="415"/>
      <c r="U1421" s="415"/>
      <c r="V1421" s="415"/>
      <c r="W1421" s="415"/>
      <c r="X1421" s="415"/>
      <c r="Y1421" s="415"/>
      <c r="Z1421" s="415"/>
    </row>
    <row r="1422" spans="1:26" x14ac:dyDescent="0.2">
      <c r="A1422" s="414"/>
      <c r="B1422" s="414"/>
      <c r="P1422" s="141"/>
      <c r="Q1422" s="415"/>
      <c r="R1422" s="415"/>
      <c r="S1422" s="415"/>
      <c r="T1422" s="415"/>
      <c r="U1422" s="415"/>
      <c r="V1422" s="415"/>
      <c r="W1422" s="415"/>
      <c r="X1422" s="415"/>
      <c r="Y1422" s="415"/>
      <c r="Z1422" s="415"/>
    </row>
    <row r="1423" spans="1:26" x14ac:dyDescent="0.2">
      <c r="A1423" s="414"/>
      <c r="B1423" s="414"/>
      <c r="P1423" s="141"/>
      <c r="Q1423" s="415"/>
      <c r="R1423" s="415"/>
      <c r="S1423" s="415"/>
      <c r="T1423" s="415"/>
      <c r="U1423" s="415"/>
      <c r="V1423" s="415"/>
      <c r="W1423" s="415"/>
      <c r="X1423" s="415"/>
      <c r="Y1423" s="415"/>
      <c r="Z1423" s="415"/>
    </row>
    <row r="1424" spans="1:26" x14ac:dyDescent="0.2">
      <c r="A1424" s="414"/>
      <c r="B1424" s="414"/>
      <c r="P1424" s="141"/>
      <c r="Q1424" s="415"/>
      <c r="R1424" s="415"/>
      <c r="S1424" s="415"/>
      <c r="T1424" s="415"/>
      <c r="U1424" s="415"/>
      <c r="V1424" s="415"/>
      <c r="W1424" s="415"/>
      <c r="X1424" s="415"/>
      <c r="Y1424" s="415"/>
      <c r="Z1424" s="415"/>
    </row>
    <row r="1425" spans="1:26" x14ac:dyDescent="0.2">
      <c r="A1425" s="414"/>
      <c r="B1425" s="414"/>
      <c r="P1425" s="141"/>
      <c r="Q1425" s="415"/>
      <c r="R1425" s="415"/>
      <c r="S1425" s="415"/>
      <c r="T1425" s="415"/>
      <c r="U1425" s="415"/>
      <c r="V1425" s="415"/>
      <c r="W1425" s="415"/>
      <c r="X1425" s="415"/>
      <c r="Y1425" s="415"/>
      <c r="Z1425" s="415"/>
    </row>
    <row r="1426" spans="1:26" x14ac:dyDescent="0.2">
      <c r="A1426" s="414"/>
      <c r="B1426" s="414"/>
      <c r="P1426" s="141"/>
      <c r="Q1426" s="415"/>
      <c r="R1426" s="415"/>
      <c r="S1426" s="415"/>
      <c r="T1426" s="415"/>
      <c r="U1426" s="415"/>
      <c r="V1426" s="415"/>
      <c r="W1426" s="415"/>
      <c r="X1426" s="415"/>
      <c r="Y1426" s="415"/>
      <c r="Z1426" s="415"/>
    </row>
    <row r="1427" spans="1:26" x14ac:dyDescent="0.2">
      <c r="A1427" s="414"/>
      <c r="B1427" s="414"/>
      <c r="P1427" s="141"/>
      <c r="Q1427" s="415"/>
      <c r="R1427" s="415"/>
      <c r="S1427" s="415"/>
      <c r="T1427" s="415"/>
      <c r="U1427" s="415"/>
      <c r="V1427" s="415"/>
      <c r="W1427" s="415"/>
      <c r="X1427" s="415"/>
      <c r="Y1427" s="415"/>
      <c r="Z1427" s="415"/>
    </row>
    <row r="1428" spans="1:26" x14ac:dyDescent="0.2">
      <c r="A1428" s="414"/>
      <c r="B1428" s="414"/>
      <c r="P1428" s="141"/>
      <c r="Q1428" s="415"/>
      <c r="R1428" s="415"/>
      <c r="S1428" s="415"/>
      <c r="T1428" s="415"/>
      <c r="U1428" s="415"/>
      <c r="V1428" s="415"/>
      <c r="W1428" s="415"/>
      <c r="X1428" s="415"/>
      <c r="Y1428" s="415"/>
      <c r="Z1428" s="415"/>
    </row>
    <row r="1429" spans="1:26" x14ac:dyDescent="0.2">
      <c r="A1429" s="414"/>
      <c r="B1429" s="414"/>
      <c r="P1429" s="141"/>
      <c r="Q1429" s="415"/>
      <c r="R1429" s="415"/>
      <c r="S1429" s="415"/>
      <c r="T1429" s="415"/>
      <c r="U1429" s="415"/>
      <c r="V1429" s="415"/>
      <c r="W1429" s="415"/>
      <c r="X1429" s="415"/>
      <c r="Y1429" s="415"/>
      <c r="Z1429" s="415"/>
    </row>
    <row r="1430" spans="1:26" x14ac:dyDescent="0.2">
      <c r="A1430" s="414"/>
      <c r="B1430" s="414"/>
      <c r="P1430" s="141"/>
      <c r="Q1430" s="415"/>
      <c r="R1430" s="415"/>
      <c r="S1430" s="415"/>
      <c r="T1430" s="415"/>
      <c r="U1430" s="415"/>
      <c r="V1430" s="415"/>
      <c r="W1430" s="415"/>
      <c r="X1430" s="415"/>
      <c r="Y1430" s="415"/>
      <c r="Z1430" s="415"/>
    </row>
    <row r="1431" spans="1:26" x14ac:dyDescent="0.2">
      <c r="A1431" s="414"/>
      <c r="B1431" s="414"/>
      <c r="P1431" s="141"/>
      <c r="Q1431" s="415"/>
      <c r="R1431" s="415"/>
      <c r="S1431" s="415"/>
      <c r="T1431" s="415"/>
      <c r="U1431" s="415"/>
      <c r="V1431" s="415"/>
      <c r="W1431" s="415"/>
      <c r="X1431" s="415"/>
      <c r="Y1431" s="415"/>
      <c r="Z1431" s="415"/>
    </row>
    <row r="1432" spans="1:26" x14ac:dyDescent="0.2">
      <c r="A1432" s="414"/>
      <c r="B1432" s="414"/>
      <c r="P1432" s="141"/>
      <c r="Q1432" s="415"/>
      <c r="R1432" s="415"/>
      <c r="S1432" s="415"/>
      <c r="T1432" s="415"/>
      <c r="U1432" s="415"/>
      <c r="V1432" s="415"/>
      <c r="W1432" s="415"/>
      <c r="X1432" s="415"/>
      <c r="Y1432" s="415"/>
      <c r="Z1432" s="415"/>
    </row>
    <row r="1433" spans="1:26" x14ac:dyDescent="0.2">
      <c r="A1433" s="414"/>
      <c r="B1433" s="414"/>
      <c r="P1433" s="141"/>
      <c r="Q1433" s="415"/>
      <c r="R1433" s="415"/>
      <c r="S1433" s="415"/>
      <c r="T1433" s="415"/>
      <c r="U1433" s="415"/>
      <c r="V1433" s="415"/>
      <c r="W1433" s="415"/>
      <c r="X1433" s="415"/>
      <c r="Y1433" s="415"/>
      <c r="Z1433" s="415"/>
    </row>
    <row r="1434" spans="1:26" x14ac:dyDescent="0.2">
      <c r="A1434" s="414"/>
      <c r="B1434" s="414"/>
      <c r="P1434" s="141"/>
      <c r="Q1434" s="415"/>
      <c r="R1434" s="415"/>
      <c r="S1434" s="415"/>
      <c r="T1434" s="415"/>
      <c r="U1434" s="415"/>
      <c r="V1434" s="415"/>
      <c r="W1434" s="415"/>
      <c r="X1434" s="415"/>
      <c r="Y1434" s="415"/>
      <c r="Z1434" s="415"/>
    </row>
    <row r="1435" spans="1:26" x14ac:dyDescent="0.2">
      <c r="A1435" s="414"/>
      <c r="B1435" s="414"/>
      <c r="P1435" s="141"/>
      <c r="Q1435" s="415"/>
      <c r="R1435" s="415"/>
      <c r="S1435" s="415"/>
      <c r="T1435" s="415"/>
      <c r="U1435" s="415"/>
      <c r="V1435" s="415"/>
      <c r="W1435" s="415"/>
      <c r="X1435" s="415"/>
      <c r="Y1435" s="415"/>
      <c r="Z1435" s="415"/>
    </row>
    <row r="1436" spans="1:26" x14ac:dyDescent="0.2">
      <c r="A1436" s="414"/>
      <c r="B1436" s="414"/>
      <c r="P1436" s="141"/>
      <c r="Q1436" s="415"/>
      <c r="R1436" s="415"/>
      <c r="S1436" s="415"/>
      <c r="T1436" s="415"/>
      <c r="U1436" s="415"/>
      <c r="V1436" s="415"/>
      <c r="W1436" s="415"/>
      <c r="X1436" s="415"/>
      <c r="Y1436" s="415"/>
      <c r="Z1436" s="415"/>
    </row>
    <row r="1437" spans="1:26" x14ac:dyDescent="0.2">
      <c r="A1437" s="414"/>
      <c r="B1437" s="414"/>
      <c r="P1437" s="141"/>
      <c r="Q1437" s="415"/>
      <c r="R1437" s="415"/>
      <c r="S1437" s="415"/>
      <c r="T1437" s="415"/>
      <c r="U1437" s="415"/>
      <c r="V1437" s="415"/>
      <c r="W1437" s="415"/>
      <c r="X1437" s="415"/>
      <c r="Y1437" s="415"/>
      <c r="Z1437" s="415"/>
    </row>
    <row r="1438" spans="1:26" x14ac:dyDescent="0.2">
      <c r="A1438" s="414"/>
      <c r="B1438" s="414"/>
      <c r="P1438" s="141"/>
      <c r="Q1438" s="415"/>
      <c r="R1438" s="415"/>
      <c r="S1438" s="415"/>
      <c r="T1438" s="415"/>
      <c r="U1438" s="415"/>
      <c r="V1438" s="415"/>
      <c r="W1438" s="415"/>
      <c r="X1438" s="415"/>
      <c r="Y1438" s="415"/>
      <c r="Z1438" s="415"/>
    </row>
    <row r="1439" spans="1:26" x14ac:dyDescent="0.2">
      <c r="A1439" s="414"/>
      <c r="B1439" s="414"/>
      <c r="P1439" s="141"/>
      <c r="Q1439" s="415"/>
      <c r="R1439" s="415"/>
      <c r="S1439" s="415"/>
      <c r="T1439" s="415"/>
      <c r="U1439" s="415"/>
      <c r="V1439" s="415"/>
      <c r="W1439" s="415"/>
      <c r="X1439" s="415"/>
      <c r="Y1439" s="415"/>
      <c r="Z1439" s="415"/>
    </row>
    <row r="1440" spans="1:26" x14ac:dyDescent="0.2">
      <c r="A1440" s="414"/>
      <c r="B1440" s="414"/>
      <c r="P1440" s="141"/>
      <c r="Q1440" s="415"/>
      <c r="R1440" s="415"/>
      <c r="S1440" s="415"/>
      <c r="T1440" s="415"/>
      <c r="U1440" s="415"/>
      <c r="V1440" s="415"/>
      <c r="W1440" s="415"/>
      <c r="X1440" s="415"/>
      <c r="Y1440" s="415"/>
      <c r="Z1440" s="415"/>
    </row>
    <row r="1441" spans="1:26" x14ac:dyDescent="0.2">
      <c r="A1441" s="414"/>
      <c r="B1441" s="414"/>
      <c r="P1441" s="141"/>
      <c r="Q1441" s="415"/>
      <c r="R1441" s="415"/>
      <c r="S1441" s="415"/>
      <c r="T1441" s="415"/>
      <c r="U1441" s="415"/>
      <c r="V1441" s="415"/>
      <c r="W1441" s="415"/>
      <c r="X1441" s="415"/>
      <c r="Y1441" s="415"/>
      <c r="Z1441" s="415"/>
    </row>
    <row r="1442" spans="1:26" x14ac:dyDescent="0.2">
      <c r="A1442" s="414"/>
      <c r="B1442" s="414"/>
      <c r="P1442" s="141"/>
      <c r="Q1442" s="415"/>
      <c r="R1442" s="415"/>
      <c r="S1442" s="415"/>
      <c r="T1442" s="415"/>
      <c r="U1442" s="415"/>
      <c r="V1442" s="415"/>
      <c r="W1442" s="415"/>
      <c r="X1442" s="415"/>
      <c r="Y1442" s="415"/>
      <c r="Z1442" s="415"/>
    </row>
    <row r="1443" spans="1:26" x14ac:dyDescent="0.2">
      <c r="A1443" s="414"/>
      <c r="B1443" s="414"/>
      <c r="P1443" s="141"/>
      <c r="Q1443" s="415"/>
      <c r="R1443" s="415"/>
      <c r="S1443" s="415"/>
      <c r="T1443" s="415"/>
      <c r="U1443" s="415"/>
      <c r="V1443" s="415"/>
      <c r="W1443" s="415"/>
      <c r="X1443" s="415"/>
      <c r="Y1443" s="415"/>
      <c r="Z1443" s="415"/>
    </row>
    <row r="1444" spans="1:26" x14ac:dyDescent="0.2">
      <c r="A1444" s="414"/>
      <c r="B1444" s="414"/>
      <c r="P1444" s="141"/>
      <c r="Q1444" s="415"/>
      <c r="R1444" s="415"/>
      <c r="S1444" s="415"/>
      <c r="T1444" s="415"/>
      <c r="U1444" s="415"/>
      <c r="V1444" s="415"/>
      <c r="W1444" s="415"/>
      <c r="X1444" s="415"/>
      <c r="Y1444" s="415"/>
      <c r="Z1444" s="415"/>
    </row>
    <row r="1445" spans="1:26" x14ac:dyDescent="0.2">
      <c r="A1445" s="414"/>
      <c r="B1445" s="414"/>
      <c r="P1445" s="141"/>
      <c r="Q1445" s="415"/>
      <c r="R1445" s="415"/>
      <c r="S1445" s="415"/>
      <c r="T1445" s="415"/>
      <c r="U1445" s="415"/>
      <c r="V1445" s="415"/>
      <c r="W1445" s="415"/>
      <c r="X1445" s="415"/>
      <c r="Y1445" s="415"/>
      <c r="Z1445" s="415"/>
    </row>
    <row r="1446" spans="1:26" x14ac:dyDescent="0.2">
      <c r="A1446" s="414"/>
      <c r="B1446" s="414"/>
      <c r="P1446" s="141"/>
      <c r="Q1446" s="415"/>
      <c r="R1446" s="415"/>
      <c r="S1446" s="415"/>
      <c r="T1446" s="415"/>
      <c r="U1446" s="415"/>
      <c r="V1446" s="415"/>
      <c r="W1446" s="415"/>
      <c r="X1446" s="415"/>
      <c r="Y1446" s="415"/>
      <c r="Z1446" s="415"/>
    </row>
    <row r="1447" spans="1:26" x14ac:dyDescent="0.2">
      <c r="A1447" s="414"/>
      <c r="B1447" s="414"/>
      <c r="P1447" s="141"/>
      <c r="Q1447" s="415"/>
      <c r="R1447" s="415"/>
      <c r="S1447" s="415"/>
      <c r="T1447" s="415"/>
      <c r="U1447" s="415"/>
      <c r="V1447" s="415"/>
      <c r="W1447" s="415"/>
      <c r="X1447" s="415"/>
      <c r="Y1447" s="415"/>
      <c r="Z1447" s="415"/>
    </row>
    <row r="1448" spans="1:26" x14ac:dyDescent="0.2">
      <c r="A1448" s="414"/>
      <c r="B1448" s="414"/>
      <c r="P1448" s="141"/>
      <c r="Q1448" s="415"/>
      <c r="R1448" s="415"/>
      <c r="S1448" s="415"/>
      <c r="T1448" s="415"/>
      <c r="U1448" s="415"/>
      <c r="V1448" s="415"/>
      <c r="W1448" s="415"/>
      <c r="X1448" s="415"/>
      <c r="Y1448" s="415"/>
      <c r="Z1448" s="415"/>
    </row>
    <row r="1449" spans="1:26" x14ac:dyDescent="0.2">
      <c r="A1449" s="414"/>
      <c r="B1449" s="414"/>
      <c r="P1449" s="141"/>
      <c r="Q1449" s="415"/>
      <c r="R1449" s="415"/>
      <c r="S1449" s="415"/>
      <c r="T1449" s="415"/>
      <c r="U1449" s="415"/>
      <c r="V1449" s="415"/>
      <c r="W1449" s="415"/>
      <c r="X1449" s="415"/>
      <c r="Y1449" s="415"/>
      <c r="Z1449" s="415"/>
    </row>
    <row r="1450" spans="1:26" x14ac:dyDescent="0.2">
      <c r="A1450" s="414"/>
      <c r="B1450" s="414"/>
      <c r="P1450" s="141"/>
      <c r="Q1450" s="415"/>
      <c r="R1450" s="415"/>
      <c r="S1450" s="415"/>
      <c r="T1450" s="415"/>
      <c r="U1450" s="415"/>
      <c r="V1450" s="415"/>
      <c r="W1450" s="415"/>
      <c r="X1450" s="415"/>
      <c r="Y1450" s="415"/>
      <c r="Z1450" s="415"/>
    </row>
    <row r="1451" spans="1:26" x14ac:dyDescent="0.2">
      <c r="A1451" s="414"/>
      <c r="B1451" s="414"/>
      <c r="P1451" s="141"/>
      <c r="Q1451" s="415"/>
      <c r="R1451" s="415"/>
      <c r="S1451" s="415"/>
      <c r="T1451" s="415"/>
      <c r="U1451" s="415"/>
      <c r="V1451" s="415"/>
      <c r="W1451" s="415"/>
      <c r="X1451" s="415"/>
      <c r="Y1451" s="415"/>
      <c r="Z1451" s="415"/>
    </row>
    <row r="1452" spans="1:26" x14ac:dyDescent="0.2">
      <c r="A1452" s="414"/>
      <c r="B1452" s="414"/>
      <c r="P1452" s="141"/>
      <c r="Q1452" s="415"/>
      <c r="R1452" s="415"/>
      <c r="S1452" s="415"/>
      <c r="T1452" s="415"/>
      <c r="U1452" s="415"/>
      <c r="V1452" s="415"/>
      <c r="W1452" s="415"/>
      <c r="X1452" s="415"/>
      <c r="Y1452" s="415"/>
      <c r="Z1452" s="415"/>
    </row>
    <row r="1453" spans="1:26" x14ac:dyDescent="0.2">
      <c r="A1453" s="414"/>
      <c r="B1453" s="414"/>
      <c r="P1453" s="141"/>
      <c r="Q1453" s="415"/>
      <c r="R1453" s="415"/>
      <c r="S1453" s="415"/>
      <c r="T1453" s="415"/>
      <c r="U1453" s="415"/>
      <c r="V1453" s="415"/>
      <c r="W1453" s="415"/>
      <c r="X1453" s="415"/>
      <c r="Y1453" s="415"/>
      <c r="Z1453" s="415"/>
    </row>
    <row r="1454" spans="1:26" x14ac:dyDescent="0.2">
      <c r="A1454" s="414"/>
      <c r="B1454" s="414"/>
      <c r="P1454" s="141"/>
      <c r="Q1454" s="415"/>
      <c r="R1454" s="415"/>
      <c r="S1454" s="415"/>
      <c r="T1454" s="415"/>
      <c r="U1454" s="415"/>
      <c r="V1454" s="415"/>
      <c r="W1454" s="415"/>
      <c r="X1454" s="415"/>
      <c r="Y1454" s="415"/>
      <c r="Z1454" s="415"/>
    </row>
    <row r="1455" spans="1:26" x14ac:dyDescent="0.2">
      <c r="A1455" s="414"/>
      <c r="B1455" s="414"/>
      <c r="P1455" s="141"/>
      <c r="Q1455" s="415"/>
      <c r="R1455" s="415"/>
      <c r="S1455" s="415"/>
      <c r="T1455" s="415"/>
      <c r="U1455" s="415"/>
      <c r="V1455" s="415"/>
      <c r="W1455" s="415"/>
      <c r="X1455" s="415"/>
      <c r="Y1455" s="415"/>
      <c r="Z1455" s="415"/>
    </row>
    <row r="1456" spans="1:26" x14ac:dyDescent="0.2">
      <c r="A1456" s="414"/>
      <c r="B1456" s="414"/>
      <c r="P1456" s="141"/>
      <c r="Q1456" s="415"/>
      <c r="R1456" s="415"/>
      <c r="S1456" s="415"/>
      <c r="T1456" s="415"/>
      <c r="U1456" s="415"/>
      <c r="V1456" s="415"/>
      <c r="W1456" s="415"/>
      <c r="X1456" s="415"/>
      <c r="Y1456" s="415"/>
      <c r="Z1456" s="415"/>
    </row>
    <row r="1457" spans="1:26" x14ac:dyDescent="0.2">
      <c r="A1457" s="414"/>
      <c r="B1457" s="414"/>
      <c r="P1457" s="141"/>
      <c r="Q1457" s="415"/>
      <c r="R1457" s="415"/>
      <c r="S1457" s="415"/>
      <c r="T1457" s="415"/>
      <c r="U1457" s="415"/>
      <c r="V1457" s="415"/>
      <c r="W1457" s="415"/>
      <c r="X1457" s="415"/>
      <c r="Y1457" s="415"/>
      <c r="Z1457" s="415"/>
    </row>
    <row r="1458" spans="1:26" x14ac:dyDescent="0.2">
      <c r="A1458" s="414"/>
      <c r="B1458" s="414"/>
      <c r="P1458" s="141"/>
      <c r="Q1458" s="415"/>
      <c r="R1458" s="415"/>
      <c r="S1458" s="415"/>
      <c r="T1458" s="415"/>
      <c r="U1458" s="415"/>
      <c r="V1458" s="415"/>
      <c r="W1458" s="415"/>
      <c r="X1458" s="415"/>
      <c r="Y1458" s="415"/>
      <c r="Z1458" s="415"/>
    </row>
    <row r="1459" spans="1:26" x14ac:dyDescent="0.2">
      <c r="A1459" s="414"/>
      <c r="B1459" s="414"/>
      <c r="P1459" s="141"/>
      <c r="Q1459" s="415"/>
      <c r="R1459" s="415"/>
      <c r="S1459" s="415"/>
      <c r="T1459" s="415"/>
      <c r="U1459" s="415"/>
      <c r="V1459" s="415"/>
      <c r="W1459" s="415"/>
      <c r="X1459" s="415"/>
      <c r="Y1459" s="415"/>
      <c r="Z1459" s="415"/>
    </row>
    <row r="1460" spans="1:26" x14ac:dyDescent="0.2">
      <c r="A1460" s="414"/>
      <c r="B1460" s="414"/>
      <c r="P1460" s="141"/>
      <c r="Q1460" s="415"/>
      <c r="R1460" s="415"/>
      <c r="S1460" s="415"/>
      <c r="T1460" s="415"/>
      <c r="U1460" s="415"/>
      <c r="V1460" s="415"/>
      <c r="W1460" s="415"/>
      <c r="X1460" s="415"/>
      <c r="Y1460" s="415"/>
      <c r="Z1460" s="415"/>
    </row>
    <row r="1461" spans="1:26" x14ac:dyDescent="0.2">
      <c r="A1461" s="414"/>
      <c r="B1461" s="414"/>
      <c r="P1461" s="141"/>
      <c r="Q1461" s="415"/>
      <c r="R1461" s="415"/>
      <c r="S1461" s="415"/>
      <c r="T1461" s="415"/>
      <c r="U1461" s="415"/>
      <c r="V1461" s="415"/>
      <c r="W1461" s="415"/>
      <c r="X1461" s="415"/>
      <c r="Y1461" s="415"/>
      <c r="Z1461" s="415"/>
    </row>
    <row r="1462" spans="1:26" x14ac:dyDescent="0.2">
      <c r="A1462" s="414"/>
      <c r="B1462" s="414"/>
      <c r="P1462" s="141"/>
      <c r="Q1462" s="415"/>
      <c r="R1462" s="415"/>
      <c r="S1462" s="415"/>
      <c r="T1462" s="415"/>
      <c r="U1462" s="415"/>
      <c r="V1462" s="415"/>
      <c r="W1462" s="415"/>
      <c r="X1462" s="415"/>
      <c r="Y1462" s="415"/>
      <c r="Z1462" s="415"/>
    </row>
    <row r="1463" spans="1:26" x14ac:dyDescent="0.2">
      <c r="A1463" s="414"/>
      <c r="B1463" s="414"/>
      <c r="P1463" s="141"/>
      <c r="Q1463" s="415"/>
      <c r="R1463" s="415"/>
      <c r="S1463" s="415"/>
      <c r="T1463" s="415"/>
      <c r="U1463" s="415"/>
      <c r="V1463" s="415"/>
      <c r="W1463" s="415"/>
      <c r="X1463" s="415"/>
      <c r="Y1463" s="415"/>
      <c r="Z1463" s="415"/>
    </row>
    <row r="1464" spans="1:26" x14ac:dyDescent="0.2">
      <c r="A1464" s="414"/>
      <c r="B1464" s="414"/>
      <c r="P1464" s="141"/>
      <c r="Q1464" s="415"/>
      <c r="R1464" s="415"/>
      <c r="S1464" s="415"/>
      <c r="T1464" s="415"/>
      <c r="U1464" s="415"/>
      <c r="V1464" s="415"/>
      <c r="W1464" s="415"/>
      <c r="X1464" s="415"/>
      <c r="Y1464" s="415"/>
      <c r="Z1464" s="415"/>
    </row>
    <row r="1465" spans="1:26" x14ac:dyDescent="0.2">
      <c r="A1465" s="414"/>
      <c r="B1465" s="414"/>
      <c r="P1465" s="141"/>
      <c r="Q1465" s="415"/>
      <c r="R1465" s="415"/>
      <c r="S1465" s="415"/>
      <c r="T1465" s="415"/>
      <c r="U1465" s="415"/>
      <c r="V1465" s="415"/>
      <c r="W1465" s="415"/>
      <c r="X1465" s="415"/>
      <c r="Y1465" s="415"/>
      <c r="Z1465" s="415"/>
    </row>
    <row r="1466" spans="1:26" x14ac:dyDescent="0.2">
      <c r="A1466" s="414"/>
      <c r="B1466" s="414"/>
      <c r="P1466" s="141"/>
      <c r="Q1466" s="415"/>
      <c r="R1466" s="415"/>
      <c r="S1466" s="415"/>
      <c r="T1466" s="415"/>
      <c r="U1466" s="415"/>
      <c r="V1466" s="415"/>
      <c r="W1466" s="415"/>
      <c r="X1466" s="415"/>
      <c r="Y1466" s="415"/>
      <c r="Z1466" s="415"/>
    </row>
    <row r="1467" spans="1:26" x14ac:dyDescent="0.2">
      <c r="A1467" s="414"/>
      <c r="B1467" s="414"/>
      <c r="P1467" s="141"/>
      <c r="Q1467" s="415"/>
      <c r="R1467" s="415"/>
      <c r="S1467" s="415"/>
      <c r="T1467" s="415"/>
      <c r="U1467" s="415"/>
      <c r="V1467" s="415"/>
      <c r="W1467" s="415"/>
      <c r="X1467" s="415"/>
      <c r="Y1467" s="415"/>
      <c r="Z1467" s="415"/>
    </row>
    <row r="1468" spans="1:26" x14ac:dyDescent="0.2">
      <c r="A1468" s="414"/>
      <c r="B1468" s="414"/>
      <c r="P1468" s="141"/>
      <c r="Q1468" s="415"/>
      <c r="R1468" s="415"/>
      <c r="S1468" s="415"/>
      <c r="T1468" s="415"/>
      <c r="U1468" s="415"/>
      <c r="V1468" s="415"/>
      <c r="W1468" s="415"/>
      <c r="X1468" s="415"/>
      <c r="Y1468" s="415"/>
      <c r="Z1468" s="415"/>
    </row>
    <row r="1469" spans="1:26" x14ac:dyDescent="0.2">
      <c r="A1469" s="414"/>
      <c r="B1469" s="414"/>
      <c r="P1469" s="141"/>
      <c r="Q1469" s="415"/>
      <c r="R1469" s="415"/>
      <c r="S1469" s="415"/>
      <c r="T1469" s="415"/>
      <c r="U1469" s="415"/>
      <c r="V1469" s="415"/>
      <c r="W1469" s="415"/>
      <c r="X1469" s="415"/>
      <c r="Y1469" s="415"/>
      <c r="Z1469" s="415"/>
    </row>
    <row r="1470" spans="1:26" x14ac:dyDescent="0.2">
      <c r="A1470" s="414"/>
      <c r="B1470" s="414"/>
      <c r="P1470" s="141"/>
      <c r="Q1470" s="415"/>
      <c r="R1470" s="415"/>
      <c r="S1470" s="415"/>
      <c r="T1470" s="415"/>
      <c r="U1470" s="415"/>
      <c r="V1470" s="415"/>
      <c r="W1470" s="415"/>
      <c r="X1470" s="415"/>
      <c r="Y1470" s="415"/>
      <c r="Z1470" s="415"/>
    </row>
    <row r="1471" spans="1:26" x14ac:dyDescent="0.2">
      <c r="A1471" s="414"/>
      <c r="B1471" s="414"/>
      <c r="P1471" s="141"/>
      <c r="Q1471" s="415"/>
      <c r="R1471" s="415"/>
      <c r="S1471" s="415"/>
      <c r="T1471" s="415"/>
      <c r="U1471" s="415"/>
      <c r="V1471" s="415"/>
      <c r="W1471" s="415"/>
      <c r="X1471" s="415"/>
      <c r="Y1471" s="415"/>
      <c r="Z1471" s="415"/>
    </row>
    <row r="1472" spans="1:26" x14ac:dyDescent="0.2">
      <c r="A1472" s="414"/>
      <c r="B1472" s="414"/>
      <c r="P1472" s="141"/>
      <c r="Q1472" s="415"/>
      <c r="R1472" s="415"/>
      <c r="S1472" s="415"/>
      <c r="T1472" s="415"/>
      <c r="U1472" s="415"/>
      <c r="V1472" s="415"/>
      <c r="W1472" s="415"/>
      <c r="X1472" s="415"/>
      <c r="Y1472" s="415"/>
      <c r="Z1472" s="415"/>
    </row>
    <row r="1473" spans="1:26" x14ac:dyDescent="0.2">
      <c r="A1473" s="414"/>
      <c r="B1473" s="414"/>
      <c r="P1473" s="141"/>
      <c r="Q1473" s="415"/>
      <c r="R1473" s="415"/>
      <c r="S1473" s="415"/>
      <c r="T1473" s="415"/>
      <c r="U1473" s="415"/>
      <c r="V1473" s="415"/>
      <c r="W1473" s="415"/>
      <c r="X1473" s="415"/>
      <c r="Y1473" s="415"/>
      <c r="Z1473" s="415"/>
    </row>
    <row r="1474" spans="1:26" x14ac:dyDescent="0.2">
      <c r="A1474" s="414"/>
      <c r="B1474" s="414"/>
      <c r="P1474" s="141"/>
      <c r="Q1474" s="415"/>
      <c r="R1474" s="415"/>
      <c r="S1474" s="415"/>
      <c r="T1474" s="415"/>
      <c r="U1474" s="415"/>
      <c r="V1474" s="415"/>
      <c r="W1474" s="415"/>
      <c r="X1474" s="415"/>
      <c r="Y1474" s="415"/>
      <c r="Z1474" s="415"/>
    </row>
    <row r="1475" spans="1:26" x14ac:dyDescent="0.2">
      <c r="A1475" s="414"/>
      <c r="B1475" s="414"/>
      <c r="P1475" s="141"/>
      <c r="Q1475" s="415"/>
      <c r="R1475" s="415"/>
      <c r="S1475" s="415"/>
      <c r="T1475" s="415"/>
      <c r="U1475" s="415"/>
      <c r="V1475" s="415"/>
      <c r="W1475" s="415"/>
      <c r="X1475" s="415"/>
      <c r="Y1475" s="415"/>
      <c r="Z1475" s="415"/>
    </row>
    <row r="1476" spans="1:26" x14ac:dyDescent="0.2">
      <c r="A1476" s="414"/>
      <c r="B1476" s="414"/>
      <c r="P1476" s="141"/>
      <c r="Q1476" s="415"/>
      <c r="R1476" s="415"/>
      <c r="S1476" s="415"/>
      <c r="T1476" s="415"/>
      <c r="U1476" s="415"/>
      <c r="V1476" s="415"/>
      <c r="W1476" s="415"/>
      <c r="X1476" s="415"/>
      <c r="Y1476" s="415"/>
      <c r="Z1476" s="415"/>
    </row>
    <row r="1477" spans="1:26" x14ac:dyDescent="0.2">
      <c r="A1477" s="414"/>
      <c r="B1477" s="414"/>
      <c r="P1477" s="141"/>
      <c r="Q1477" s="415"/>
      <c r="R1477" s="415"/>
      <c r="S1477" s="415"/>
      <c r="T1477" s="415"/>
      <c r="U1477" s="415"/>
      <c r="V1477" s="415"/>
      <c r="W1477" s="415"/>
      <c r="X1477" s="415"/>
      <c r="Y1477" s="415"/>
      <c r="Z1477" s="415"/>
    </row>
    <row r="1478" spans="1:26" x14ac:dyDescent="0.2">
      <c r="A1478" s="414"/>
      <c r="B1478" s="414"/>
      <c r="P1478" s="141"/>
      <c r="Q1478" s="415"/>
      <c r="R1478" s="415"/>
      <c r="S1478" s="415"/>
      <c r="T1478" s="415"/>
      <c r="U1478" s="415"/>
      <c r="V1478" s="415"/>
      <c r="W1478" s="415"/>
      <c r="X1478" s="415"/>
      <c r="Y1478" s="415"/>
      <c r="Z1478" s="415"/>
    </row>
    <row r="1479" spans="1:26" x14ac:dyDescent="0.2">
      <c r="A1479" s="414"/>
      <c r="B1479" s="414"/>
      <c r="P1479" s="141"/>
      <c r="Q1479" s="415"/>
      <c r="R1479" s="415"/>
      <c r="S1479" s="415"/>
      <c r="T1479" s="415"/>
      <c r="U1479" s="415"/>
      <c r="V1479" s="415"/>
      <c r="W1479" s="415"/>
      <c r="X1479" s="415"/>
      <c r="Y1479" s="415"/>
      <c r="Z1479" s="415"/>
    </row>
    <row r="1480" spans="1:26" x14ac:dyDescent="0.2">
      <c r="A1480" s="414"/>
      <c r="B1480" s="414"/>
      <c r="P1480" s="141"/>
      <c r="Q1480" s="415"/>
      <c r="R1480" s="415"/>
      <c r="S1480" s="415"/>
      <c r="T1480" s="415"/>
      <c r="U1480" s="415"/>
      <c r="V1480" s="415"/>
      <c r="W1480" s="415"/>
      <c r="X1480" s="415"/>
      <c r="Y1480" s="415"/>
      <c r="Z1480" s="415"/>
    </row>
    <row r="1481" spans="1:26" x14ac:dyDescent="0.2">
      <c r="A1481" s="414"/>
      <c r="B1481" s="414"/>
      <c r="P1481" s="141"/>
      <c r="Q1481" s="415"/>
      <c r="R1481" s="415"/>
      <c r="S1481" s="415"/>
      <c r="T1481" s="415"/>
      <c r="U1481" s="415"/>
      <c r="V1481" s="415"/>
      <c r="W1481" s="415"/>
      <c r="X1481" s="415"/>
      <c r="Y1481" s="415"/>
      <c r="Z1481" s="415"/>
    </row>
    <row r="1482" spans="1:26" x14ac:dyDescent="0.2">
      <c r="A1482" s="414"/>
      <c r="B1482" s="414"/>
      <c r="P1482" s="141"/>
      <c r="Q1482" s="415"/>
      <c r="R1482" s="415"/>
      <c r="S1482" s="415"/>
      <c r="T1482" s="415"/>
      <c r="U1482" s="415"/>
      <c r="V1482" s="415"/>
      <c r="W1482" s="415"/>
      <c r="X1482" s="415"/>
      <c r="Y1482" s="415"/>
      <c r="Z1482" s="415"/>
    </row>
    <row r="1483" spans="1:26" x14ac:dyDescent="0.2">
      <c r="A1483" s="414"/>
      <c r="B1483" s="414"/>
      <c r="P1483" s="141"/>
      <c r="Q1483" s="415"/>
      <c r="R1483" s="415"/>
      <c r="S1483" s="415"/>
      <c r="T1483" s="415"/>
      <c r="U1483" s="415"/>
      <c r="V1483" s="415"/>
      <c r="W1483" s="415"/>
      <c r="X1483" s="415"/>
      <c r="Y1483" s="415"/>
      <c r="Z1483" s="415"/>
    </row>
    <row r="1484" spans="1:26" x14ac:dyDescent="0.2">
      <c r="A1484" s="414"/>
      <c r="B1484" s="414"/>
      <c r="P1484" s="141"/>
      <c r="Q1484" s="415"/>
      <c r="R1484" s="415"/>
      <c r="S1484" s="415"/>
      <c r="T1484" s="415"/>
      <c r="U1484" s="415"/>
      <c r="V1484" s="415"/>
      <c r="W1484" s="415"/>
      <c r="X1484" s="415"/>
      <c r="Y1484" s="415"/>
      <c r="Z1484" s="415"/>
    </row>
    <row r="1485" spans="1:26" x14ac:dyDescent="0.2">
      <c r="A1485" s="414"/>
      <c r="B1485" s="414"/>
      <c r="P1485" s="141"/>
      <c r="Q1485" s="415"/>
      <c r="R1485" s="415"/>
      <c r="S1485" s="415"/>
      <c r="T1485" s="415"/>
      <c r="U1485" s="415"/>
      <c r="V1485" s="415"/>
      <c r="W1485" s="415"/>
      <c r="X1485" s="415"/>
      <c r="Y1485" s="415"/>
      <c r="Z1485" s="415"/>
    </row>
    <row r="1486" spans="1:26" x14ac:dyDescent="0.2">
      <c r="A1486" s="414"/>
      <c r="B1486" s="414"/>
      <c r="P1486" s="141"/>
      <c r="Q1486" s="415"/>
      <c r="R1486" s="415"/>
      <c r="S1486" s="415"/>
      <c r="T1486" s="415"/>
      <c r="U1486" s="415"/>
      <c r="V1486" s="415"/>
      <c r="W1486" s="415"/>
      <c r="X1486" s="415"/>
      <c r="Y1486" s="415"/>
      <c r="Z1486" s="415"/>
    </row>
    <row r="1487" spans="1:26" x14ac:dyDescent="0.2">
      <c r="A1487" s="414"/>
      <c r="B1487" s="414"/>
      <c r="P1487" s="141"/>
      <c r="Q1487" s="415"/>
      <c r="R1487" s="415"/>
      <c r="S1487" s="415"/>
      <c r="T1487" s="415"/>
      <c r="U1487" s="415"/>
      <c r="V1487" s="415"/>
      <c r="W1487" s="415"/>
      <c r="X1487" s="415"/>
      <c r="Y1487" s="415"/>
      <c r="Z1487" s="415"/>
    </row>
    <row r="1488" spans="1:26" x14ac:dyDescent="0.2">
      <c r="A1488" s="414"/>
      <c r="B1488" s="414"/>
      <c r="P1488" s="141"/>
      <c r="Q1488" s="415"/>
      <c r="R1488" s="415"/>
      <c r="S1488" s="415"/>
      <c r="T1488" s="415"/>
      <c r="U1488" s="415"/>
      <c r="V1488" s="415"/>
      <c r="W1488" s="415"/>
      <c r="X1488" s="415"/>
      <c r="Y1488" s="415"/>
      <c r="Z1488" s="415"/>
    </row>
    <row r="1489" spans="1:26" x14ac:dyDescent="0.2">
      <c r="A1489" s="414"/>
      <c r="B1489" s="414"/>
      <c r="P1489" s="141"/>
      <c r="Q1489" s="415"/>
      <c r="R1489" s="415"/>
      <c r="S1489" s="415"/>
      <c r="T1489" s="415"/>
      <c r="U1489" s="415"/>
      <c r="V1489" s="415"/>
      <c r="W1489" s="415"/>
      <c r="X1489" s="415"/>
      <c r="Y1489" s="415"/>
      <c r="Z1489" s="415"/>
    </row>
    <row r="1490" spans="1:26" x14ac:dyDescent="0.2">
      <c r="A1490" s="414"/>
      <c r="B1490" s="414"/>
      <c r="P1490" s="141"/>
      <c r="Q1490" s="415"/>
      <c r="R1490" s="415"/>
      <c r="S1490" s="415"/>
      <c r="T1490" s="415"/>
      <c r="U1490" s="415"/>
      <c r="V1490" s="415"/>
      <c r="W1490" s="415"/>
      <c r="X1490" s="415"/>
      <c r="Y1490" s="415"/>
      <c r="Z1490" s="415"/>
    </row>
    <row r="1491" spans="1:26" x14ac:dyDescent="0.2">
      <c r="A1491" s="414"/>
      <c r="B1491" s="414"/>
      <c r="P1491" s="141"/>
      <c r="Q1491" s="415"/>
      <c r="R1491" s="415"/>
      <c r="S1491" s="415"/>
      <c r="T1491" s="415"/>
      <c r="U1491" s="415"/>
      <c r="V1491" s="415"/>
      <c r="W1491" s="415"/>
      <c r="X1491" s="415"/>
      <c r="Y1491" s="415"/>
      <c r="Z1491" s="415"/>
    </row>
    <row r="1492" spans="1:26" x14ac:dyDescent="0.2">
      <c r="A1492" s="414"/>
      <c r="B1492" s="414"/>
      <c r="P1492" s="141"/>
      <c r="Q1492" s="415"/>
      <c r="R1492" s="415"/>
      <c r="S1492" s="415"/>
      <c r="T1492" s="415"/>
      <c r="U1492" s="415"/>
      <c r="V1492" s="415"/>
      <c r="W1492" s="415"/>
      <c r="X1492" s="415"/>
      <c r="Y1492" s="415"/>
      <c r="Z1492" s="415"/>
    </row>
    <row r="1493" spans="1:26" x14ac:dyDescent="0.2">
      <c r="A1493" s="414"/>
      <c r="B1493" s="414"/>
      <c r="P1493" s="141"/>
      <c r="Q1493" s="415"/>
      <c r="R1493" s="415"/>
      <c r="S1493" s="415"/>
      <c r="T1493" s="415"/>
      <c r="U1493" s="415"/>
      <c r="V1493" s="415"/>
      <c r="W1493" s="415"/>
      <c r="X1493" s="415"/>
      <c r="Y1493" s="415"/>
      <c r="Z1493" s="415"/>
    </row>
    <row r="1494" spans="1:26" x14ac:dyDescent="0.2">
      <c r="A1494" s="414"/>
      <c r="B1494" s="414"/>
      <c r="P1494" s="141"/>
      <c r="Q1494" s="415"/>
      <c r="R1494" s="415"/>
      <c r="S1494" s="415"/>
      <c r="T1494" s="415"/>
      <c r="U1494" s="415"/>
      <c r="V1494" s="415"/>
      <c r="W1494" s="415"/>
      <c r="X1494" s="415"/>
      <c r="Y1494" s="415"/>
      <c r="Z1494" s="415"/>
    </row>
    <row r="1495" spans="1:26" x14ac:dyDescent="0.2">
      <c r="A1495" s="414"/>
      <c r="B1495" s="414"/>
      <c r="P1495" s="141"/>
      <c r="Q1495" s="415"/>
      <c r="R1495" s="415"/>
      <c r="S1495" s="415"/>
      <c r="T1495" s="415"/>
      <c r="U1495" s="415"/>
      <c r="V1495" s="415"/>
      <c r="W1495" s="415"/>
      <c r="X1495" s="415"/>
      <c r="Y1495" s="415"/>
      <c r="Z1495" s="415"/>
    </row>
    <row r="1496" spans="1:26" x14ac:dyDescent="0.2">
      <c r="A1496" s="414"/>
      <c r="B1496" s="414"/>
      <c r="P1496" s="141"/>
      <c r="Q1496" s="415"/>
      <c r="R1496" s="415"/>
      <c r="S1496" s="415"/>
      <c r="T1496" s="415"/>
      <c r="U1496" s="415"/>
      <c r="V1496" s="415"/>
      <c r="W1496" s="415"/>
      <c r="X1496" s="415"/>
      <c r="Y1496" s="415"/>
      <c r="Z1496" s="415"/>
    </row>
    <row r="1497" spans="1:26" x14ac:dyDescent="0.2">
      <c r="A1497" s="414"/>
      <c r="B1497" s="414"/>
      <c r="P1497" s="141"/>
      <c r="Q1497" s="415"/>
      <c r="R1497" s="415"/>
      <c r="S1497" s="415"/>
      <c r="T1497" s="415"/>
      <c r="U1497" s="415"/>
      <c r="V1497" s="415"/>
      <c r="W1497" s="415"/>
      <c r="X1497" s="415"/>
      <c r="Y1497" s="415"/>
      <c r="Z1497" s="415"/>
    </row>
    <row r="1498" spans="1:26" x14ac:dyDescent="0.2">
      <c r="A1498" s="414"/>
      <c r="B1498" s="414"/>
      <c r="P1498" s="141"/>
      <c r="Q1498" s="415"/>
      <c r="R1498" s="415"/>
      <c r="S1498" s="415"/>
      <c r="T1498" s="415"/>
      <c r="U1498" s="415"/>
      <c r="V1498" s="415"/>
      <c r="W1498" s="415"/>
      <c r="X1498" s="415"/>
      <c r="Y1498" s="415"/>
      <c r="Z1498" s="415"/>
    </row>
    <row r="1499" spans="1:26" x14ac:dyDescent="0.2">
      <c r="A1499" s="414"/>
      <c r="B1499" s="414"/>
      <c r="P1499" s="141"/>
      <c r="Q1499" s="415"/>
      <c r="R1499" s="415"/>
      <c r="S1499" s="415"/>
      <c r="T1499" s="415"/>
      <c r="U1499" s="415"/>
      <c r="V1499" s="415"/>
      <c r="W1499" s="415"/>
      <c r="X1499" s="415"/>
      <c r="Y1499" s="415"/>
      <c r="Z1499" s="415"/>
    </row>
    <row r="1500" spans="1:26" x14ac:dyDescent="0.2">
      <c r="A1500" s="414"/>
      <c r="B1500" s="414"/>
      <c r="P1500" s="141"/>
      <c r="Q1500" s="415"/>
      <c r="R1500" s="415"/>
      <c r="S1500" s="415"/>
      <c r="T1500" s="415"/>
      <c r="U1500" s="415"/>
      <c r="V1500" s="415"/>
      <c r="W1500" s="415"/>
      <c r="X1500" s="415"/>
      <c r="Y1500" s="415"/>
      <c r="Z1500" s="415"/>
    </row>
    <row r="1501" spans="1:26" x14ac:dyDescent="0.2">
      <c r="A1501" s="414"/>
      <c r="B1501" s="414"/>
      <c r="P1501" s="141"/>
      <c r="Q1501" s="415"/>
      <c r="R1501" s="415"/>
      <c r="S1501" s="415"/>
      <c r="T1501" s="415"/>
      <c r="U1501" s="415"/>
      <c r="V1501" s="415"/>
      <c r="W1501" s="415"/>
      <c r="X1501" s="415"/>
      <c r="Y1501" s="415"/>
      <c r="Z1501" s="415"/>
    </row>
    <row r="1502" spans="1:26" x14ac:dyDescent="0.2">
      <c r="A1502" s="414"/>
      <c r="B1502" s="414"/>
      <c r="P1502" s="141"/>
      <c r="Q1502" s="415"/>
      <c r="R1502" s="415"/>
      <c r="S1502" s="415"/>
      <c r="T1502" s="415"/>
      <c r="U1502" s="415"/>
      <c r="V1502" s="415"/>
      <c r="W1502" s="415"/>
      <c r="X1502" s="415"/>
      <c r="Y1502" s="415"/>
      <c r="Z1502" s="415"/>
    </row>
    <row r="1503" spans="1:26" x14ac:dyDescent="0.2">
      <c r="A1503" s="414"/>
      <c r="B1503" s="414"/>
      <c r="P1503" s="141"/>
      <c r="Q1503" s="415"/>
      <c r="R1503" s="415"/>
      <c r="S1503" s="415"/>
      <c r="T1503" s="415"/>
      <c r="U1503" s="415"/>
      <c r="V1503" s="415"/>
      <c r="W1503" s="415"/>
      <c r="X1503" s="415"/>
      <c r="Y1503" s="415"/>
      <c r="Z1503" s="415"/>
    </row>
    <row r="1504" spans="1:26" x14ac:dyDescent="0.2">
      <c r="A1504" s="414"/>
      <c r="B1504" s="414"/>
      <c r="P1504" s="141"/>
      <c r="Q1504" s="415"/>
      <c r="R1504" s="415"/>
      <c r="S1504" s="415"/>
      <c r="T1504" s="415"/>
      <c r="U1504" s="415"/>
      <c r="V1504" s="415"/>
      <c r="W1504" s="415"/>
      <c r="X1504" s="415"/>
      <c r="Y1504" s="415"/>
      <c r="Z1504" s="415"/>
    </row>
    <row r="1505" spans="1:26" x14ac:dyDescent="0.2">
      <c r="A1505" s="414"/>
      <c r="B1505" s="414"/>
      <c r="P1505" s="141"/>
      <c r="Q1505" s="415"/>
      <c r="R1505" s="415"/>
      <c r="S1505" s="415"/>
      <c r="T1505" s="415"/>
      <c r="U1505" s="415"/>
      <c r="V1505" s="415"/>
      <c r="W1505" s="415"/>
      <c r="X1505" s="415"/>
      <c r="Y1505" s="415"/>
      <c r="Z1505" s="415"/>
    </row>
    <row r="1506" spans="1:26" x14ac:dyDescent="0.2">
      <c r="A1506" s="414"/>
      <c r="B1506" s="414"/>
      <c r="P1506" s="141"/>
      <c r="Q1506" s="415"/>
      <c r="R1506" s="415"/>
      <c r="S1506" s="415"/>
      <c r="T1506" s="415"/>
      <c r="U1506" s="415"/>
      <c r="V1506" s="415"/>
      <c r="W1506" s="415"/>
      <c r="X1506" s="415"/>
      <c r="Y1506" s="415"/>
      <c r="Z1506" s="415"/>
    </row>
    <row r="1507" spans="1:26" x14ac:dyDescent="0.2">
      <c r="A1507" s="414"/>
      <c r="B1507" s="414"/>
      <c r="P1507" s="141"/>
      <c r="Q1507" s="415"/>
      <c r="R1507" s="415"/>
      <c r="S1507" s="415"/>
      <c r="T1507" s="415"/>
      <c r="U1507" s="415"/>
      <c r="V1507" s="415"/>
      <c r="W1507" s="415"/>
      <c r="X1507" s="415"/>
      <c r="Y1507" s="415"/>
      <c r="Z1507" s="415"/>
    </row>
    <row r="1508" spans="1:26" x14ac:dyDescent="0.2">
      <c r="A1508" s="414"/>
      <c r="B1508" s="414"/>
      <c r="P1508" s="141"/>
      <c r="Q1508" s="415"/>
      <c r="R1508" s="415"/>
      <c r="S1508" s="415"/>
      <c r="T1508" s="415"/>
      <c r="U1508" s="415"/>
      <c r="V1508" s="415"/>
      <c r="W1508" s="415"/>
      <c r="X1508" s="415"/>
      <c r="Y1508" s="415"/>
      <c r="Z1508" s="415"/>
    </row>
    <row r="1509" spans="1:26" x14ac:dyDescent="0.2">
      <c r="A1509" s="414"/>
      <c r="B1509" s="414"/>
      <c r="P1509" s="141"/>
      <c r="Q1509" s="415"/>
      <c r="R1509" s="415"/>
      <c r="S1509" s="415"/>
      <c r="T1509" s="415"/>
      <c r="U1509" s="415"/>
      <c r="V1509" s="415"/>
      <c r="W1509" s="415"/>
      <c r="X1509" s="415"/>
      <c r="Y1509" s="415"/>
      <c r="Z1509" s="415"/>
    </row>
    <row r="1510" spans="1:26" x14ac:dyDescent="0.2">
      <c r="A1510" s="414"/>
      <c r="B1510" s="414"/>
      <c r="P1510" s="141"/>
      <c r="Q1510" s="415"/>
      <c r="R1510" s="415"/>
      <c r="S1510" s="415"/>
      <c r="T1510" s="415"/>
      <c r="U1510" s="415"/>
      <c r="V1510" s="415"/>
      <c r="W1510" s="415"/>
      <c r="X1510" s="415"/>
      <c r="Y1510" s="415"/>
      <c r="Z1510" s="415"/>
    </row>
    <row r="1511" spans="1:26" x14ac:dyDescent="0.2">
      <c r="A1511" s="414"/>
      <c r="B1511" s="414"/>
      <c r="P1511" s="141"/>
      <c r="Q1511" s="415"/>
      <c r="R1511" s="415"/>
      <c r="S1511" s="415"/>
      <c r="T1511" s="415"/>
      <c r="U1511" s="415"/>
      <c r="V1511" s="415"/>
      <c r="W1511" s="415"/>
      <c r="X1511" s="415"/>
      <c r="Y1511" s="415"/>
      <c r="Z1511" s="415"/>
    </row>
    <row r="1512" spans="1:26" x14ac:dyDescent="0.2">
      <c r="A1512" s="414"/>
      <c r="B1512" s="414"/>
      <c r="P1512" s="141"/>
      <c r="Q1512" s="415"/>
      <c r="R1512" s="415"/>
      <c r="S1512" s="415"/>
      <c r="T1512" s="415"/>
      <c r="U1512" s="415"/>
      <c r="V1512" s="415"/>
      <c r="W1512" s="415"/>
      <c r="X1512" s="415"/>
      <c r="Y1512" s="415"/>
      <c r="Z1512" s="415"/>
    </row>
    <row r="1513" spans="1:26" x14ac:dyDescent="0.2">
      <c r="A1513" s="414"/>
      <c r="B1513" s="414"/>
      <c r="P1513" s="141"/>
      <c r="Q1513" s="415"/>
      <c r="R1513" s="415"/>
      <c r="S1513" s="415"/>
      <c r="T1513" s="415"/>
      <c r="U1513" s="415"/>
      <c r="V1513" s="415"/>
      <c r="W1513" s="415"/>
      <c r="X1513" s="415"/>
      <c r="Y1513" s="415"/>
      <c r="Z1513" s="415"/>
    </row>
    <row r="1514" spans="1:26" x14ac:dyDescent="0.2">
      <c r="A1514" s="414"/>
      <c r="B1514" s="414"/>
      <c r="P1514" s="141"/>
      <c r="Q1514" s="415"/>
      <c r="R1514" s="415"/>
      <c r="S1514" s="415"/>
      <c r="T1514" s="415"/>
      <c r="U1514" s="415"/>
      <c r="V1514" s="415"/>
      <c r="W1514" s="415"/>
      <c r="X1514" s="415"/>
      <c r="Y1514" s="415"/>
      <c r="Z1514" s="415"/>
    </row>
    <row r="1515" spans="1:26" x14ac:dyDescent="0.2">
      <c r="A1515" s="414"/>
      <c r="B1515" s="414"/>
      <c r="P1515" s="141"/>
      <c r="Q1515" s="415"/>
      <c r="R1515" s="415"/>
      <c r="S1515" s="415"/>
      <c r="T1515" s="415"/>
      <c r="U1515" s="415"/>
      <c r="V1515" s="415"/>
      <c r="W1515" s="415"/>
      <c r="X1515" s="415"/>
      <c r="Y1515" s="415"/>
      <c r="Z1515" s="415"/>
    </row>
    <row r="1516" spans="1:26" x14ac:dyDescent="0.2">
      <c r="A1516" s="414"/>
      <c r="B1516" s="414"/>
      <c r="P1516" s="141"/>
      <c r="Q1516" s="415"/>
      <c r="R1516" s="415"/>
      <c r="S1516" s="415"/>
      <c r="T1516" s="415"/>
      <c r="U1516" s="415"/>
      <c r="V1516" s="415"/>
      <c r="W1516" s="415"/>
      <c r="X1516" s="415"/>
      <c r="Y1516" s="415"/>
      <c r="Z1516" s="415"/>
    </row>
    <row r="1517" spans="1:26" x14ac:dyDescent="0.2">
      <c r="A1517" s="414"/>
      <c r="B1517" s="414"/>
      <c r="P1517" s="141"/>
      <c r="Q1517" s="415"/>
      <c r="R1517" s="415"/>
      <c r="S1517" s="415"/>
      <c r="T1517" s="415"/>
      <c r="U1517" s="415"/>
      <c r="V1517" s="415"/>
      <c r="W1517" s="415"/>
      <c r="X1517" s="415"/>
      <c r="Y1517" s="415"/>
      <c r="Z1517" s="415"/>
    </row>
    <row r="1518" spans="1:26" x14ac:dyDescent="0.2">
      <c r="A1518" s="414"/>
      <c r="B1518" s="414"/>
      <c r="P1518" s="141"/>
      <c r="Q1518" s="415"/>
      <c r="R1518" s="415"/>
      <c r="S1518" s="415"/>
      <c r="T1518" s="415"/>
      <c r="U1518" s="415"/>
      <c r="V1518" s="415"/>
      <c r="W1518" s="415"/>
      <c r="X1518" s="415"/>
      <c r="Y1518" s="415"/>
      <c r="Z1518" s="415"/>
    </row>
    <row r="1519" spans="1:26" x14ac:dyDescent="0.2">
      <c r="A1519" s="414"/>
      <c r="B1519" s="414"/>
      <c r="P1519" s="141"/>
      <c r="Q1519" s="415"/>
      <c r="R1519" s="415"/>
      <c r="S1519" s="415"/>
      <c r="T1519" s="415"/>
      <c r="U1519" s="415"/>
      <c r="V1519" s="415"/>
      <c r="W1519" s="415"/>
      <c r="X1519" s="415"/>
      <c r="Y1519" s="415"/>
      <c r="Z1519" s="415"/>
    </row>
    <row r="1520" spans="1:26" x14ac:dyDescent="0.2">
      <c r="A1520" s="414"/>
      <c r="B1520" s="414"/>
      <c r="P1520" s="141"/>
      <c r="Q1520" s="415"/>
      <c r="R1520" s="415"/>
      <c r="S1520" s="415"/>
      <c r="T1520" s="415"/>
      <c r="U1520" s="415"/>
      <c r="V1520" s="415"/>
      <c r="W1520" s="415"/>
      <c r="X1520" s="415"/>
      <c r="Y1520" s="415"/>
      <c r="Z1520" s="415"/>
    </row>
    <row r="1521" spans="1:26" x14ac:dyDescent="0.2">
      <c r="A1521" s="414"/>
      <c r="B1521" s="414"/>
      <c r="P1521" s="141"/>
      <c r="Q1521" s="415"/>
      <c r="R1521" s="415"/>
      <c r="S1521" s="415"/>
      <c r="T1521" s="415"/>
      <c r="U1521" s="415"/>
      <c r="V1521" s="415"/>
      <c r="W1521" s="415"/>
      <c r="X1521" s="415"/>
      <c r="Y1521" s="415"/>
      <c r="Z1521" s="415"/>
    </row>
    <row r="1522" spans="1:26" x14ac:dyDescent="0.2">
      <c r="A1522" s="414"/>
      <c r="B1522" s="414"/>
      <c r="P1522" s="141"/>
      <c r="Q1522" s="415"/>
      <c r="R1522" s="415"/>
      <c r="S1522" s="415"/>
      <c r="T1522" s="415"/>
      <c r="U1522" s="415"/>
      <c r="V1522" s="415"/>
      <c r="W1522" s="415"/>
      <c r="X1522" s="415"/>
      <c r="Y1522" s="415"/>
      <c r="Z1522" s="415"/>
    </row>
    <row r="1523" spans="1:26" x14ac:dyDescent="0.2">
      <c r="A1523" s="414"/>
      <c r="B1523" s="414"/>
      <c r="P1523" s="141"/>
      <c r="Q1523" s="415"/>
      <c r="R1523" s="415"/>
      <c r="S1523" s="415"/>
      <c r="T1523" s="415"/>
      <c r="U1523" s="415"/>
      <c r="V1523" s="415"/>
      <c r="W1523" s="415"/>
      <c r="X1523" s="415"/>
      <c r="Y1523" s="415"/>
      <c r="Z1523" s="415"/>
    </row>
    <row r="1524" spans="1:26" x14ac:dyDescent="0.2">
      <c r="A1524" s="414"/>
      <c r="B1524" s="414"/>
      <c r="P1524" s="141"/>
      <c r="Q1524" s="415"/>
      <c r="R1524" s="415"/>
      <c r="S1524" s="415"/>
      <c r="T1524" s="415"/>
      <c r="U1524" s="415"/>
      <c r="V1524" s="415"/>
      <c r="W1524" s="415"/>
      <c r="X1524" s="415"/>
      <c r="Y1524" s="415"/>
      <c r="Z1524" s="415"/>
    </row>
    <row r="1525" spans="1:26" x14ac:dyDescent="0.2">
      <c r="A1525" s="414"/>
      <c r="B1525" s="414"/>
      <c r="P1525" s="141"/>
      <c r="Q1525" s="415"/>
      <c r="R1525" s="415"/>
      <c r="S1525" s="415"/>
      <c r="T1525" s="415"/>
      <c r="U1525" s="415"/>
      <c r="V1525" s="415"/>
      <c r="W1525" s="415"/>
      <c r="X1525" s="415"/>
      <c r="Y1525" s="415"/>
      <c r="Z1525" s="415"/>
    </row>
    <row r="1526" spans="1:26" x14ac:dyDescent="0.2">
      <c r="A1526" s="414"/>
      <c r="B1526" s="414"/>
      <c r="P1526" s="141"/>
      <c r="Q1526" s="415"/>
      <c r="R1526" s="415"/>
      <c r="S1526" s="415"/>
      <c r="T1526" s="415"/>
      <c r="U1526" s="415"/>
      <c r="V1526" s="415"/>
      <c r="W1526" s="415"/>
      <c r="X1526" s="415"/>
      <c r="Y1526" s="415"/>
      <c r="Z1526" s="415"/>
    </row>
    <row r="1527" spans="1:26" x14ac:dyDescent="0.2">
      <c r="A1527" s="414"/>
      <c r="B1527" s="414"/>
      <c r="P1527" s="141"/>
      <c r="Q1527" s="415"/>
      <c r="R1527" s="415"/>
      <c r="S1527" s="415"/>
      <c r="T1527" s="415"/>
      <c r="U1527" s="415"/>
      <c r="V1527" s="415"/>
      <c r="W1527" s="415"/>
      <c r="X1527" s="415"/>
      <c r="Y1527" s="415"/>
      <c r="Z1527" s="415"/>
    </row>
    <row r="1528" spans="1:26" x14ac:dyDescent="0.2">
      <c r="A1528" s="414"/>
      <c r="B1528" s="414"/>
      <c r="P1528" s="141"/>
      <c r="Q1528" s="415"/>
      <c r="R1528" s="415"/>
      <c r="S1528" s="415"/>
      <c r="T1528" s="415"/>
      <c r="U1528" s="415"/>
      <c r="V1528" s="415"/>
      <c r="W1528" s="415"/>
      <c r="X1528" s="415"/>
      <c r="Y1528" s="415"/>
      <c r="Z1528" s="415"/>
    </row>
    <row r="1529" spans="1:26" x14ac:dyDescent="0.2">
      <c r="A1529" s="414"/>
      <c r="B1529" s="414"/>
      <c r="P1529" s="141"/>
      <c r="Q1529" s="415"/>
      <c r="R1529" s="415"/>
      <c r="S1529" s="415"/>
      <c r="T1529" s="415"/>
      <c r="U1529" s="415"/>
      <c r="V1529" s="415"/>
      <c r="W1529" s="415"/>
      <c r="X1529" s="415"/>
      <c r="Y1529" s="415"/>
      <c r="Z1529" s="415"/>
    </row>
    <row r="1530" spans="1:26" x14ac:dyDescent="0.2">
      <c r="A1530" s="414"/>
      <c r="B1530" s="414"/>
      <c r="P1530" s="141"/>
      <c r="Q1530" s="415"/>
      <c r="R1530" s="415"/>
      <c r="S1530" s="415"/>
      <c r="T1530" s="415"/>
      <c r="U1530" s="415"/>
      <c r="V1530" s="415"/>
      <c r="W1530" s="415"/>
      <c r="X1530" s="415"/>
      <c r="Y1530" s="415"/>
      <c r="Z1530" s="415"/>
    </row>
    <row r="1531" spans="1:26" x14ac:dyDescent="0.2">
      <c r="A1531" s="414"/>
      <c r="B1531" s="414"/>
      <c r="P1531" s="141"/>
      <c r="Q1531" s="415"/>
      <c r="R1531" s="415"/>
      <c r="S1531" s="415"/>
      <c r="T1531" s="415"/>
      <c r="U1531" s="415"/>
      <c r="V1531" s="415"/>
      <c r="W1531" s="415"/>
      <c r="X1531" s="415"/>
      <c r="Y1531" s="415"/>
      <c r="Z1531" s="415"/>
    </row>
    <row r="1532" spans="1:26" x14ac:dyDescent="0.2">
      <c r="A1532" s="414"/>
      <c r="B1532" s="414"/>
      <c r="P1532" s="141"/>
      <c r="Q1532" s="415"/>
      <c r="R1532" s="415"/>
      <c r="S1532" s="415"/>
      <c r="T1532" s="415"/>
      <c r="U1532" s="415"/>
      <c r="V1532" s="415"/>
      <c r="W1532" s="415"/>
      <c r="X1532" s="415"/>
      <c r="Y1532" s="415"/>
      <c r="Z1532" s="415"/>
    </row>
    <row r="1533" spans="1:26" x14ac:dyDescent="0.2">
      <c r="A1533" s="414"/>
      <c r="B1533" s="414"/>
      <c r="P1533" s="141"/>
      <c r="Q1533" s="415"/>
      <c r="R1533" s="415"/>
      <c r="S1533" s="415"/>
      <c r="T1533" s="415"/>
      <c r="U1533" s="415"/>
      <c r="V1533" s="415"/>
      <c r="W1533" s="415"/>
      <c r="X1533" s="415"/>
      <c r="Y1533" s="415"/>
      <c r="Z1533" s="415"/>
    </row>
    <row r="1534" spans="1:26" x14ac:dyDescent="0.2">
      <c r="A1534" s="414"/>
      <c r="B1534" s="414"/>
      <c r="P1534" s="141"/>
      <c r="Q1534" s="415"/>
      <c r="R1534" s="415"/>
      <c r="S1534" s="415"/>
      <c r="T1534" s="415"/>
      <c r="U1534" s="415"/>
      <c r="V1534" s="415"/>
      <c r="W1534" s="415"/>
      <c r="X1534" s="415"/>
      <c r="Y1534" s="415"/>
      <c r="Z1534" s="415"/>
    </row>
    <row r="1535" spans="1:26" x14ac:dyDescent="0.2">
      <c r="A1535" s="414"/>
      <c r="B1535" s="414"/>
      <c r="P1535" s="141"/>
      <c r="Q1535" s="415"/>
      <c r="R1535" s="415"/>
      <c r="S1535" s="415"/>
      <c r="T1535" s="415"/>
      <c r="U1535" s="415"/>
      <c r="V1535" s="415"/>
      <c r="W1535" s="415"/>
      <c r="X1535" s="415"/>
      <c r="Y1535" s="415"/>
      <c r="Z1535" s="415"/>
    </row>
    <row r="1536" spans="1:26" x14ac:dyDescent="0.2">
      <c r="A1536" s="414"/>
      <c r="B1536" s="414"/>
      <c r="P1536" s="141"/>
      <c r="Q1536" s="415"/>
      <c r="R1536" s="415"/>
      <c r="S1536" s="415"/>
      <c r="T1536" s="415"/>
      <c r="U1536" s="415"/>
      <c r="V1536" s="415"/>
      <c r="W1536" s="415"/>
      <c r="X1536" s="415"/>
      <c r="Y1536" s="415"/>
      <c r="Z1536" s="415"/>
    </row>
    <row r="1537" spans="1:26" x14ac:dyDescent="0.2">
      <c r="A1537" s="414"/>
      <c r="B1537" s="414"/>
      <c r="P1537" s="141"/>
      <c r="Q1537" s="415"/>
      <c r="R1537" s="415"/>
      <c r="S1537" s="415"/>
      <c r="T1537" s="415"/>
      <c r="U1537" s="415"/>
      <c r="V1537" s="415"/>
      <c r="W1537" s="415"/>
      <c r="X1537" s="415"/>
      <c r="Y1537" s="415"/>
      <c r="Z1537" s="415"/>
    </row>
    <row r="1538" spans="1:26" x14ac:dyDescent="0.2">
      <c r="A1538" s="414"/>
      <c r="B1538" s="414"/>
      <c r="P1538" s="141"/>
      <c r="Q1538" s="415"/>
      <c r="R1538" s="415"/>
      <c r="S1538" s="415"/>
      <c r="T1538" s="415"/>
      <c r="U1538" s="415"/>
      <c r="V1538" s="415"/>
      <c r="W1538" s="415"/>
      <c r="X1538" s="415"/>
      <c r="Y1538" s="415"/>
      <c r="Z1538" s="415"/>
    </row>
    <row r="1539" spans="1:26" x14ac:dyDescent="0.2">
      <c r="A1539" s="414"/>
      <c r="B1539" s="414"/>
      <c r="P1539" s="141"/>
      <c r="Q1539" s="415"/>
      <c r="R1539" s="415"/>
      <c r="S1539" s="415"/>
      <c r="T1539" s="415"/>
      <c r="U1539" s="415"/>
      <c r="V1539" s="415"/>
      <c r="W1539" s="415"/>
      <c r="X1539" s="415"/>
      <c r="Y1539" s="415"/>
      <c r="Z1539" s="415"/>
    </row>
    <row r="1540" spans="1:26" x14ac:dyDescent="0.2">
      <c r="A1540" s="414"/>
      <c r="B1540" s="414"/>
      <c r="P1540" s="141"/>
      <c r="Q1540" s="415"/>
      <c r="R1540" s="415"/>
      <c r="S1540" s="415"/>
      <c r="T1540" s="415"/>
      <c r="U1540" s="415"/>
      <c r="V1540" s="415"/>
      <c r="W1540" s="415"/>
      <c r="X1540" s="415"/>
      <c r="Y1540" s="415"/>
      <c r="Z1540" s="415"/>
    </row>
    <row r="1541" spans="1:26" x14ac:dyDescent="0.2">
      <c r="A1541" s="414"/>
      <c r="B1541" s="414"/>
      <c r="P1541" s="141"/>
      <c r="Q1541" s="415"/>
      <c r="R1541" s="415"/>
      <c r="S1541" s="415"/>
      <c r="T1541" s="415"/>
      <c r="U1541" s="415"/>
      <c r="V1541" s="415"/>
      <c r="W1541" s="415"/>
      <c r="X1541" s="415"/>
      <c r="Y1541" s="415"/>
      <c r="Z1541" s="415"/>
    </row>
    <row r="1542" spans="1:26" x14ac:dyDescent="0.2">
      <c r="A1542" s="414"/>
      <c r="B1542" s="414"/>
      <c r="P1542" s="141"/>
      <c r="Q1542" s="415"/>
      <c r="R1542" s="415"/>
      <c r="S1542" s="415"/>
      <c r="T1542" s="415"/>
      <c r="U1542" s="415"/>
      <c r="V1542" s="415"/>
      <c r="W1542" s="415"/>
      <c r="X1542" s="415"/>
      <c r="Y1542" s="415"/>
      <c r="Z1542" s="415"/>
    </row>
    <row r="1543" spans="1:26" x14ac:dyDescent="0.2">
      <c r="A1543" s="414"/>
      <c r="B1543" s="414"/>
      <c r="P1543" s="141"/>
      <c r="Q1543" s="415"/>
      <c r="R1543" s="415"/>
      <c r="S1543" s="415"/>
      <c r="T1543" s="415"/>
      <c r="U1543" s="415"/>
      <c r="V1543" s="415"/>
      <c r="W1543" s="415"/>
      <c r="X1543" s="415"/>
      <c r="Y1543" s="415"/>
      <c r="Z1543" s="415"/>
    </row>
    <row r="1544" spans="1:26" x14ac:dyDescent="0.2">
      <c r="A1544" s="414"/>
      <c r="B1544" s="414"/>
      <c r="P1544" s="141"/>
      <c r="Q1544" s="415"/>
      <c r="R1544" s="415"/>
      <c r="S1544" s="415"/>
      <c r="T1544" s="415"/>
      <c r="U1544" s="415"/>
      <c r="V1544" s="415"/>
      <c r="W1544" s="415"/>
      <c r="X1544" s="415"/>
      <c r="Y1544" s="415"/>
      <c r="Z1544" s="415"/>
    </row>
    <row r="1545" spans="1:26" x14ac:dyDescent="0.2">
      <c r="A1545" s="414"/>
      <c r="B1545" s="414"/>
      <c r="P1545" s="141"/>
      <c r="Q1545" s="415"/>
      <c r="R1545" s="415"/>
      <c r="S1545" s="415"/>
      <c r="T1545" s="415"/>
      <c r="U1545" s="415"/>
      <c r="V1545" s="415"/>
      <c r="W1545" s="415"/>
      <c r="X1545" s="415"/>
      <c r="Y1545" s="415"/>
      <c r="Z1545" s="415"/>
    </row>
    <row r="1546" spans="1:26" x14ac:dyDescent="0.2">
      <c r="A1546" s="414"/>
      <c r="B1546" s="414"/>
      <c r="P1546" s="141"/>
      <c r="Q1546" s="415"/>
      <c r="R1546" s="415"/>
      <c r="S1546" s="415"/>
      <c r="T1546" s="415"/>
      <c r="U1546" s="415"/>
      <c r="V1546" s="415"/>
      <c r="W1546" s="415"/>
      <c r="X1546" s="415"/>
      <c r="Y1546" s="415"/>
      <c r="Z1546" s="415"/>
    </row>
    <row r="1547" spans="1:26" x14ac:dyDescent="0.2">
      <c r="A1547" s="414"/>
      <c r="B1547" s="414"/>
      <c r="P1547" s="141"/>
      <c r="Q1547" s="415"/>
      <c r="R1547" s="415"/>
      <c r="S1547" s="415"/>
      <c r="T1547" s="415"/>
      <c r="U1547" s="415"/>
      <c r="V1547" s="415"/>
      <c r="W1547" s="415"/>
      <c r="X1547" s="415"/>
      <c r="Y1547" s="415"/>
      <c r="Z1547" s="415"/>
    </row>
    <row r="1548" spans="1:26" x14ac:dyDescent="0.2">
      <c r="A1548" s="414"/>
      <c r="B1548" s="414"/>
      <c r="P1548" s="141"/>
      <c r="Q1548" s="415"/>
      <c r="R1548" s="415"/>
      <c r="S1548" s="415"/>
      <c r="T1548" s="415"/>
      <c r="U1548" s="415"/>
      <c r="V1548" s="415"/>
      <c r="W1548" s="415"/>
      <c r="X1548" s="415"/>
      <c r="Y1548" s="415"/>
      <c r="Z1548" s="415"/>
    </row>
    <row r="1549" spans="1:26" x14ac:dyDescent="0.2">
      <c r="A1549" s="414"/>
      <c r="B1549" s="414"/>
      <c r="P1549" s="141"/>
      <c r="Q1549" s="415"/>
      <c r="R1549" s="415"/>
      <c r="S1549" s="415"/>
      <c r="T1549" s="415"/>
      <c r="U1549" s="415"/>
      <c r="V1549" s="415"/>
      <c r="W1549" s="415"/>
      <c r="X1549" s="415"/>
      <c r="Y1549" s="415"/>
      <c r="Z1549" s="415"/>
    </row>
    <row r="1550" spans="1:26" x14ac:dyDescent="0.2">
      <c r="A1550" s="414"/>
      <c r="B1550" s="414"/>
      <c r="P1550" s="141"/>
      <c r="Q1550" s="415"/>
      <c r="R1550" s="415"/>
      <c r="S1550" s="415"/>
      <c r="T1550" s="415"/>
      <c r="U1550" s="415"/>
      <c r="V1550" s="415"/>
      <c r="W1550" s="415"/>
      <c r="X1550" s="415"/>
      <c r="Y1550" s="415"/>
      <c r="Z1550" s="415"/>
    </row>
    <row r="1551" spans="1:26" x14ac:dyDescent="0.2">
      <c r="A1551" s="414"/>
      <c r="B1551" s="414"/>
      <c r="P1551" s="141"/>
      <c r="Q1551" s="415"/>
      <c r="R1551" s="415"/>
      <c r="S1551" s="415"/>
      <c r="T1551" s="415"/>
      <c r="U1551" s="415"/>
      <c r="V1551" s="415"/>
      <c r="W1551" s="415"/>
      <c r="X1551" s="415"/>
      <c r="Y1551" s="415"/>
      <c r="Z1551" s="415"/>
    </row>
    <row r="1552" spans="1:26" x14ac:dyDescent="0.2">
      <c r="A1552" s="414"/>
      <c r="B1552" s="414"/>
      <c r="P1552" s="141"/>
      <c r="Q1552" s="415"/>
      <c r="R1552" s="415"/>
      <c r="S1552" s="415"/>
      <c r="T1552" s="415"/>
      <c r="U1552" s="415"/>
      <c r="V1552" s="415"/>
      <c r="W1552" s="415"/>
      <c r="X1552" s="415"/>
      <c r="Y1552" s="415"/>
      <c r="Z1552" s="415"/>
    </row>
    <row r="1553" spans="1:26" x14ac:dyDescent="0.2">
      <c r="A1553" s="414"/>
      <c r="B1553" s="414"/>
      <c r="P1553" s="141"/>
      <c r="Q1553" s="415"/>
      <c r="R1553" s="415"/>
      <c r="S1553" s="415"/>
      <c r="T1553" s="415"/>
      <c r="U1553" s="415"/>
      <c r="V1553" s="415"/>
      <c r="W1553" s="415"/>
      <c r="X1553" s="415"/>
      <c r="Y1553" s="415"/>
      <c r="Z1553" s="415"/>
    </row>
    <row r="1554" spans="1:26" x14ac:dyDescent="0.2">
      <c r="A1554" s="414"/>
      <c r="B1554" s="414"/>
      <c r="P1554" s="141"/>
      <c r="Q1554" s="415"/>
      <c r="R1554" s="415"/>
      <c r="S1554" s="415"/>
      <c r="T1554" s="415"/>
      <c r="U1554" s="415"/>
      <c r="V1554" s="415"/>
      <c r="W1554" s="415"/>
      <c r="X1554" s="415"/>
      <c r="Y1554" s="415"/>
      <c r="Z1554" s="415"/>
    </row>
    <row r="1555" spans="1:26" x14ac:dyDescent="0.2">
      <c r="A1555" s="414"/>
      <c r="B1555" s="414"/>
      <c r="P1555" s="141"/>
      <c r="Q1555" s="415"/>
      <c r="R1555" s="415"/>
      <c r="S1555" s="415"/>
      <c r="T1555" s="415"/>
      <c r="U1555" s="415"/>
      <c r="V1555" s="415"/>
      <c r="W1555" s="415"/>
      <c r="X1555" s="415"/>
      <c r="Y1555" s="415"/>
      <c r="Z1555" s="415"/>
    </row>
    <row r="1556" spans="1:26" x14ac:dyDescent="0.2">
      <c r="A1556" s="414"/>
      <c r="B1556" s="414"/>
      <c r="P1556" s="141"/>
      <c r="Q1556" s="415"/>
      <c r="R1556" s="415"/>
      <c r="S1556" s="415"/>
      <c r="T1556" s="415"/>
      <c r="U1556" s="415"/>
      <c r="V1556" s="415"/>
      <c r="W1556" s="415"/>
      <c r="X1556" s="415"/>
      <c r="Y1556" s="415"/>
      <c r="Z1556" s="415"/>
    </row>
    <row r="1557" spans="1:26" x14ac:dyDescent="0.2">
      <c r="A1557" s="414"/>
      <c r="B1557" s="414"/>
      <c r="P1557" s="141"/>
      <c r="Q1557" s="415"/>
      <c r="R1557" s="415"/>
      <c r="S1557" s="415"/>
      <c r="T1557" s="415"/>
      <c r="U1557" s="415"/>
      <c r="V1557" s="415"/>
      <c r="W1557" s="415"/>
      <c r="X1557" s="415"/>
      <c r="Y1557" s="415"/>
      <c r="Z1557" s="415"/>
    </row>
    <row r="1558" spans="1:26" x14ac:dyDescent="0.2">
      <c r="A1558" s="414"/>
      <c r="B1558" s="414"/>
      <c r="P1558" s="141"/>
      <c r="Q1558" s="415"/>
      <c r="R1558" s="415"/>
      <c r="S1558" s="415"/>
      <c r="T1558" s="415"/>
      <c r="U1558" s="415"/>
      <c r="V1558" s="415"/>
      <c r="W1558" s="415"/>
      <c r="X1558" s="415"/>
      <c r="Y1558" s="415"/>
      <c r="Z1558" s="415"/>
    </row>
    <row r="1559" spans="1:26" x14ac:dyDescent="0.2">
      <c r="A1559" s="414"/>
      <c r="B1559" s="414"/>
      <c r="P1559" s="141"/>
      <c r="Q1559" s="415"/>
      <c r="R1559" s="415"/>
      <c r="S1559" s="415"/>
      <c r="T1559" s="415"/>
      <c r="U1559" s="415"/>
      <c r="V1559" s="415"/>
      <c r="W1559" s="415"/>
      <c r="X1559" s="415"/>
      <c r="Y1559" s="415"/>
      <c r="Z1559" s="415"/>
    </row>
    <row r="1560" spans="1:26" x14ac:dyDescent="0.2">
      <c r="A1560" s="414"/>
      <c r="B1560" s="414"/>
      <c r="P1560" s="141"/>
      <c r="Q1560" s="415"/>
      <c r="R1560" s="415"/>
      <c r="S1560" s="415"/>
      <c r="T1560" s="415"/>
      <c r="U1560" s="415"/>
      <c r="V1560" s="415"/>
      <c r="W1560" s="415"/>
      <c r="X1560" s="415"/>
      <c r="Y1560" s="415"/>
      <c r="Z1560" s="415"/>
    </row>
    <row r="1561" spans="1:26" x14ac:dyDescent="0.2">
      <c r="A1561" s="414"/>
      <c r="B1561" s="414"/>
      <c r="P1561" s="141"/>
      <c r="Q1561" s="415"/>
      <c r="R1561" s="415"/>
      <c r="S1561" s="415"/>
      <c r="T1561" s="415"/>
      <c r="U1561" s="415"/>
      <c r="V1561" s="415"/>
      <c r="W1561" s="415"/>
      <c r="X1561" s="415"/>
      <c r="Y1561" s="415"/>
      <c r="Z1561" s="415"/>
    </row>
    <row r="1562" spans="1:26" x14ac:dyDescent="0.2">
      <c r="A1562" s="414"/>
      <c r="B1562" s="414"/>
      <c r="P1562" s="141"/>
      <c r="Q1562" s="415"/>
      <c r="R1562" s="415"/>
      <c r="S1562" s="415"/>
      <c r="T1562" s="415"/>
      <c r="U1562" s="415"/>
      <c r="V1562" s="415"/>
      <c r="W1562" s="415"/>
      <c r="X1562" s="415"/>
      <c r="Y1562" s="415"/>
      <c r="Z1562" s="415"/>
    </row>
    <row r="1563" spans="1:26" x14ac:dyDescent="0.2">
      <c r="A1563" s="414"/>
      <c r="B1563" s="414"/>
      <c r="P1563" s="141"/>
      <c r="Q1563" s="415"/>
      <c r="R1563" s="415"/>
      <c r="S1563" s="415"/>
      <c r="T1563" s="415"/>
      <c r="U1563" s="415"/>
      <c r="V1563" s="415"/>
      <c r="W1563" s="415"/>
      <c r="X1563" s="415"/>
      <c r="Y1563" s="415"/>
      <c r="Z1563" s="415"/>
    </row>
    <row r="1564" spans="1:26" x14ac:dyDescent="0.2">
      <c r="A1564" s="414"/>
      <c r="B1564" s="414"/>
      <c r="P1564" s="141"/>
      <c r="Q1564" s="415"/>
      <c r="R1564" s="415"/>
      <c r="S1564" s="415"/>
      <c r="T1564" s="415"/>
      <c r="U1564" s="415"/>
      <c r="V1564" s="415"/>
      <c r="W1564" s="415"/>
      <c r="X1564" s="415"/>
      <c r="Y1564" s="415"/>
      <c r="Z1564" s="415"/>
    </row>
    <row r="1565" spans="1:26" x14ac:dyDescent="0.2">
      <c r="A1565" s="414"/>
      <c r="B1565" s="414"/>
      <c r="P1565" s="141"/>
      <c r="Q1565" s="415"/>
      <c r="R1565" s="415"/>
      <c r="S1565" s="415"/>
      <c r="T1565" s="415"/>
      <c r="U1565" s="415"/>
      <c r="V1565" s="415"/>
      <c r="W1565" s="415"/>
      <c r="X1565" s="415"/>
      <c r="Y1565" s="415"/>
      <c r="Z1565" s="415"/>
    </row>
    <row r="1566" spans="1:26" x14ac:dyDescent="0.2">
      <c r="A1566" s="414"/>
      <c r="B1566" s="414"/>
      <c r="P1566" s="141"/>
      <c r="Q1566" s="415"/>
      <c r="R1566" s="415"/>
      <c r="S1566" s="415"/>
      <c r="T1566" s="415"/>
      <c r="U1566" s="415"/>
      <c r="V1566" s="415"/>
      <c r="W1566" s="415"/>
      <c r="X1566" s="415"/>
      <c r="Y1566" s="415"/>
      <c r="Z1566" s="415"/>
    </row>
    <row r="1567" spans="1:26" x14ac:dyDescent="0.2">
      <c r="A1567" s="414"/>
      <c r="B1567" s="414"/>
      <c r="P1567" s="141"/>
      <c r="Q1567" s="415"/>
      <c r="R1567" s="415"/>
      <c r="S1567" s="415"/>
      <c r="T1567" s="415"/>
      <c r="U1567" s="415"/>
      <c r="V1567" s="415"/>
      <c r="W1567" s="415"/>
      <c r="X1567" s="415"/>
      <c r="Y1567" s="415"/>
      <c r="Z1567" s="415"/>
    </row>
    <row r="1568" spans="1:26" x14ac:dyDescent="0.2">
      <c r="A1568" s="414"/>
      <c r="B1568" s="414"/>
      <c r="P1568" s="141"/>
      <c r="Q1568" s="415"/>
      <c r="R1568" s="415"/>
      <c r="S1568" s="415"/>
      <c r="T1568" s="415"/>
      <c r="U1568" s="415"/>
      <c r="V1568" s="415"/>
      <c r="W1568" s="415"/>
      <c r="X1568" s="415"/>
      <c r="Y1568" s="415"/>
      <c r="Z1568" s="415"/>
    </row>
    <row r="1569" spans="1:26" x14ac:dyDescent="0.2">
      <c r="A1569" s="414"/>
      <c r="B1569" s="414"/>
      <c r="P1569" s="141"/>
      <c r="Q1569" s="415"/>
      <c r="R1569" s="415"/>
      <c r="S1569" s="415"/>
      <c r="T1569" s="415"/>
      <c r="U1569" s="415"/>
      <c r="V1569" s="415"/>
      <c r="W1569" s="415"/>
      <c r="X1569" s="415"/>
      <c r="Y1569" s="415"/>
      <c r="Z1569" s="415"/>
    </row>
    <row r="1570" spans="1:26" x14ac:dyDescent="0.2">
      <c r="A1570" s="414"/>
      <c r="B1570" s="414"/>
      <c r="P1570" s="141"/>
      <c r="Q1570" s="415"/>
      <c r="R1570" s="415"/>
      <c r="S1570" s="415"/>
      <c r="T1570" s="415"/>
      <c r="U1570" s="415"/>
      <c r="V1570" s="415"/>
      <c r="W1570" s="415"/>
      <c r="X1570" s="415"/>
      <c r="Y1570" s="415"/>
      <c r="Z1570" s="415"/>
    </row>
    <row r="1571" spans="1:26" x14ac:dyDescent="0.2">
      <c r="A1571" s="414"/>
      <c r="B1571" s="414"/>
      <c r="P1571" s="141"/>
      <c r="Q1571" s="415"/>
      <c r="R1571" s="415"/>
      <c r="S1571" s="415"/>
      <c r="T1571" s="415"/>
      <c r="U1571" s="415"/>
      <c r="V1571" s="415"/>
      <c r="W1571" s="415"/>
      <c r="X1571" s="415"/>
      <c r="Y1571" s="415"/>
      <c r="Z1571" s="415"/>
    </row>
    <row r="1572" spans="1:26" x14ac:dyDescent="0.2">
      <c r="A1572" s="414"/>
      <c r="B1572" s="414"/>
      <c r="P1572" s="141"/>
      <c r="Q1572" s="415"/>
      <c r="R1572" s="415"/>
      <c r="S1572" s="415"/>
      <c r="T1572" s="415"/>
      <c r="U1572" s="415"/>
      <c r="V1572" s="415"/>
      <c r="W1572" s="415"/>
      <c r="X1572" s="415"/>
      <c r="Y1572" s="415"/>
      <c r="Z1572" s="415"/>
    </row>
    <row r="1573" spans="1:26" x14ac:dyDescent="0.2">
      <c r="A1573" s="414"/>
      <c r="B1573" s="414"/>
      <c r="P1573" s="141"/>
      <c r="Q1573" s="415"/>
      <c r="R1573" s="415"/>
      <c r="S1573" s="415"/>
      <c r="T1573" s="415"/>
      <c r="U1573" s="415"/>
      <c r="V1573" s="415"/>
      <c r="W1573" s="415"/>
      <c r="X1573" s="415"/>
      <c r="Y1573" s="415"/>
      <c r="Z1573" s="415"/>
    </row>
    <row r="1574" spans="1:26" x14ac:dyDescent="0.2">
      <c r="A1574" s="414"/>
      <c r="B1574" s="414"/>
      <c r="P1574" s="141"/>
      <c r="Q1574" s="415"/>
      <c r="R1574" s="415"/>
      <c r="S1574" s="415"/>
      <c r="T1574" s="415"/>
      <c r="U1574" s="415"/>
      <c r="V1574" s="415"/>
      <c r="W1574" s="415"/>
      <c r="X1574" s="415"/>
      <c r="Y1574" s="415"/>
      <c r="Z1574" s="415"/>
    </row>
    <row r="1575" spans="1:26" x14ac:dyDescent="0.2">
      <c r="A1575" s="414"/>
      <c r="B1575" s="414"/>
      <c r="P1575" s="141"/>
      <c r="Q1575" s="415"/>
      <c r="R1575" s="415"/>
      <c r="S1575" s="415"/>
      <c r="T1575" s="415"/>
      <c r="U1575" s="415"/>
      <c r="V1575" s="415"/>
      <c r="W1575" s="415"/>
      <c r="X1575" s="415"/>
      <c r="Y1575" s="415"/>
      <c r="Z1575" s="415"/>
    </row>
    <row r="1576" spans="1:26" x14ac:dyDescent="0.2">
      <c r="A1576" s="414"/>
      <c r="B1576" s="414"/>
      <c r="P1576" s="141"/>
      <c r="Q1576" s="415"/>
      <c r="R1576" s="415"/>
      <c r="S1576" s="415"/>
      <c r="T1576" s="415"/>
      <c r="U1576" s="415"/>
      <c r="V1576" s="415"/>
      <c r="W1576" s="415"/>
      <c r="X1576" s="415"/>
      <c r="Y1576" s="415"/>
      <c r="Z1576" s="415"/>
    </row>
    <row r="1577" spans="1:26" x14ac:dyDescent="0.2">
      <c r="A1577" s="414"/>
      <c r="B1577" s="414"/>
      <c r="P1577" s="141"/>
      <c r="Q1577" s="415"/>
      <c r="R1577" s="415"/>
      <c r="S1577" s="415"/>
      <c r="T1577" s="415"/>
      <c r="U1577" s="415"/>
      <c r="V1577" s="415"/>
      <c r="W1577" s="415"/>
      <c r="X1577" s="415"/>
      <c r="Y1577" s="415"/>
      <c r="Z1577" s="415"/>
    </row>
    <row r="1578" spans="1:26" x14ac:dyDescent="0.2">
      <c r="A1578" s="414"/>
      <c r="B1578" s="414"/>
      <c r="P1578" s="141"/>
      <c r="Q1578" s="415"/>
      <c r="R1578" s="415"/>
      <c r="S1578" s="415"/>
      <c r="T1578" s="415"/>
      <c r="U1578" s="415"/>
      <c r="V1578" s="415"/>
      <c r="W1578" s="415"/>
      <c r="X1578" s="415"/>
      <c r="Y1578" s="415"/>
      <c r="Z1578" s="415"/>
    </row>
    <row r="1579" spans="1:26" x14ac:dyDescent="0.2">
      <c r="A1579" s="414"/>
      <c r="B1579" s="414"/>
      <c r="P1579" s="141"/>
      <c r="Q1579" s="415"/>
      <c r="R1579" s="415"/>
      <c r="S1579" s="415"/>
      <c r="T1579" s="415"/>
      <c r="U1579" s="415"/>
      <c r="V1579" s="415"/>
      <c r="W1579" s="415"/>
      <c r="X1579" s="415"/>
      <c r="Y1579" s="415"/>
      <c r="Z1579" s="415"/>
    </row>
    <row r="1580" spans="1:26" x14ac:dyDescent="0.2">
      <c r="A1580" s="414"/>
      <c r="B1580" s="414"/>
      <c r="P1580" s="141"/>
      <c r="Q1580" s="415"/>
      <c r="R1580" s="415"/>
      <c r="S1580" s="415"/>
      <c r="T1580" s="415"/>
      <c r="U1580" s="415"/>
      <c r="V1580" s="415"/>
      <c r="W1580" s="415"/>
      <c r="X1580" s="415"/>
      <c r="Y1580" s="415"/>
      <c r="Z1580" s="415"/>
    </row>
    <row r="1581" spans="1:26" x14ac:dyDescent="0.2">
      <c r="A1581" s="414"/>
      <c r="B1581" s="414"/>
      <c r="P1581" s="141"/>
      <c r="Q1581" s="415"/>
      <c r="R1581" s="415"/>
      <c r="S1581" s="415"/>
      <c r="T1581" s="415"/>
      <c r="U1581" s="415"/>
      <c r="V1581" s="415"/>
      <c r="W1581" s="415"/>
      <c r="X1581" s="415"/>
      <c r="Y1581" s="415"/>
      <c r="Z1581" s="415"/>
    </row>
    <row r="1582" spans="1:26" x14ac:dyDescent="0.2">
      <c r="A1582" s="414"/>
      <c r="B1582" s="414"/>
      <c r="P1582" s="141"/>
      <c r="Q1582" s="415"/>
      <c r="R1582" s="415"/>
      <c r="S1582" s="415"/>
      <c r="T1582" s="415"/>
      <c r="U1582" s="415"/>
      <c r="V1582" s="415"/>
      <c r="W1582" s="415"/>
      <c r="X1582" s="415"/>
      <c r="Y1582" s="415"/>
      <c r="Z1582" s="415"/>
    </row>
    <row r="1583" spans="1:26" x14ac:dyDescent="0.2">
      <c r="A1583" s="414"/>
      <c r="B1583" s="414"/>
      <c r="P1583" s="141"/>
      <c r="Q1583" s="415"/>
      <c r="R1583" s="415"/>
      <c r="S1583" s="415"/>
      <c r="T1583" s="415"/>
      <c r="U1583" s="415"/>
      <c r="V1583" s="415"/>
      <c r="W1583" s="415"/>
      <c r="X1583" s="415"/>
      <c r="Y1583" s="415"/>
      <c r="Z1583" s="415"/>
    </row>
    <row r="1584" spans="1:26" x14ac:dyDescent="0.2">
      <c r="A1584" s="414"/>
      <c r="B1584" s="414"/>
      <c r="P1584" s="141"/>
      <c r="Q1584" s="415"/>
      <c r="R1584" s="415"/>
      <c r="S1584" s="415"/>
      <c r="T1584" s="415"/>
      <c r="U1584" s="415"/>
      <c r="V1584" s="415"/>
      <c r="W1584" s="415"/>
      <c r="X1584" s="415"/>
      <c r="Y1584" s="415"/>
      <c r="Z1584" s="415"/>
    </row>
    <row r="1585" spans="1:26" x14ac:dyDescent="0.2">
      <c r="A1585" s="414"/>
      <c r="B1585" s="414"/>
      <c r="P1585" s="141"/>
      <c r="Q1585" s="415"/>
      <c r="R1585" s="415"/>
      <c r="S1585" s="415"/>
      <c r="T1585" s="415"/>
      <c r="U1585" s="415"/>
      <c r="V1585" s="415"/>
      <c r="W1585" s="415"/>
      <c r="X1585" s="415"/>
      <c r="Y1585" s="415"/>
      <c r="Z1585" s="415"/>
    </row>
    <row r="1586" spans="1:26" x14ac:dyDescent="0.2">
      <c r="A1586" s="414"/>
      <c r="B1586" s="414"/>
      <c r="P1586" s="141"/>
      <c r="Q1586" s="415"/>
      <c r="R1586" s="415"/>
      <c r="S1586" s="415"/>
      <c r="T1586" s="415"/>
      <c r="U1586" s="415"/>
      <c r="V1586" s="415"/>
      <c r="W1586" s="415"/>
      <c r="X1586" s="415"/>
      <c r="Y1586" s="415"/>
      <c r="Z1586" s="415"/>
    </row>
    <row r="1587" spans="1:26" x14ac:dyDescent="0.2">
      <c r="A1587" s="414"/>
      <c r="B1587" s="414"/>
      <c r="P1587" s="141"/>
      <c r="Q1587" s="415"/>
      <c r="R1587" s="415"/>
      <c r="S1587" s="415"/>
      <c r="T1587" s="415"/>
      <c r="U1587" s="415"/>
      <c r="V1587" s="415"/>
      <c r="W1587" s="415"/>
      <c r="X1587" s="415"/>
      <c r="Y1587" s="415"/>
      <c r="Z1587" s="415"/>
    </row>
    <row r="1588" spans="1:26" x14ac:dyDescent="0.2">
      <c r="A1588" s="414"/>
      <c r="B1588" s="414"/>
      <c r="P1588" s="141"/>
      <c r="Q1588" s="415"/>
      <c r="R1588" s="415"/>
      <c r="S1588" s="415"/>
      <c r="T1588" s="415"/>
      <c r="U1588" s="415"/>
      <c r="V1588" s="415"/>
      <c r="W1588" s="415"/>
      <c r="X1588" s="415"/>
      <c r="Y1588" s="415"/>
      <c r="Z1588" s="415"/>
    </row>
    <row r="1589" spans="1:26" x14ac:dyDescent="0.2">
      <c r="A1589" s="414"/>
      <c r="B1589" s="414"/>
      <c r="P1589" s="141"/>
      <c r="Q1589" s="415"/>
      <c r="R1589" s="415"/>
      <c r="S1589" s="415"/>
      <c r="T1589" s="415"/>
      <c r="U1589" s="415"/>
      <c r="V1589" s="415"/>
      <c r="W1589" s="415"/>
      <c r="X1589" s="415"/>
      <c r="Y1589" s="415"/>
      <c r="Z1589" s="415"/>
    </row>
    <row r="1590" spans="1:26" x14ac:dyDescent="0.2">
      <c r="A1590" s="414"/>
      <c r="B1590" s="414"/>
      <c r="P1590" s="141"/>
      <c r="Q1590" s="415"/>
      <c r="R1590" s="415"/>
      <c r="S1590" s="415"/>
      <c r="T1590" s="415"/>
      <c r="U1590" s="415"/>
      <c r="V1590" s="415"/>
      <c r="W1590" s="415"/>
      <c r="X1590" s="415"/>
      <c r="Y1590" s="415"/>
      <c r="Z1590" s="415"/>
    </row>
    <row r="1591" spans="1:26" x14ac:dyDescent="0.2">
      <c r="A1591" s="414"/>
      <c r="B1591" s="414"/>
      <c r="P1591" s="141"/>
      <c r="Q1591" s="415"/>
      <c r="R1591" s="415"/>
      <c r="S1591" s="415"/>
      <c r="T1591" s="415"/>
      <c r="U1591" s="415"/>
      <c r="V1591" s="415"/>
      <c r="W1591" s="415"/>
      <c r="X1591" s="415"/>
      <c r="Y1591" s="415"/>
      <c r="Z1591" s="415"/>
    </row>
    <row r="1592" spans="1:26" x14ac:dyDescent="0.2">
      <c r="A1592" s="414"/>
      <c r="B1592" s="414"/>
      <c r="P1592" s="141"/>
      <c r="Q1592" s="415"/>
      <c r="R1592" s="415"/>
      <c r="S1592" s="415"/>
      <c r="T1592" s="415"/>
      <c r="U1592" s="415"/>
      <c r="V1592" s="415"/>
      <c r="W1592" s="415"/>
      <c r="X1592" s="415"/>
      <c r="Y1592" s="415"/>
      <c r="Z1592" s="415"/>
    </row>
    <row r="1593" spans="1:26" x14ac:dyDescent="0.2">
      <c r="A1593" s="414"/>
      <c r="B1593" s="414"/>
      <c r="P1593" s="141"/>
      <c r="Q1593" s="415"/>
      <c r="R1593" s="415"/>
      <c r="S1593" s="415"/>
      <c r="T1593" s="415"/>
      <c r="U1593" s="415"/>
      <c r="V1593" s="415"/>
      <c r="W1593" s="415"/>
      <c r="X1593" s="415"/>
      <c r="Y1593" s="415"/>
      <c r="Z1593" s="415"/>
    </row>
    <row r="1594" spans="1:26" x14ac:dyDescent="0.2">
      <c r="A1594" s="414"/>
      <c r="B1594" s="414"/>
      <c r="P1594" s="141"/>
      <c r="Q1594" s="415"/>
      <c r="R1594" s="415"/>
      <c r="S1594" s="415"/>
      <c r="T1594" s="415"/>
      <c r="U1594" s="415"/>
      <c r="V1594" s="415"/>
      <c r="W1594" s="415"/>
      <c r="X1594" s="415"/>
      <c r="Y1594" s="415"/>
      <c r="Z1594" s="415"/>
    </row>
    <row r="1595" spans="1:26" x14ac:dyDescent="0.2">
      <c r="A1595" s="414"/>
      <c r="B1595" s="414"/>
      <c r="P1595" s="141"/>
      <c r="Q1595" s="415"/>
      <c r="R1595" s="415"/>
      <c r="S1595" s="415"/>
      <c r="T1595" s="415"/>
      <c r="U1595" s="415"/>
      <c r="V1595" s="415"/>
      <c r="W1595" s="415"/>
      <c r="X1595" s="415"/>
      <c r="Y1595" s="415"/>
      <c r="Z1595" s="415"/>
    </row>
    <row r="1596" spans="1:26" x14ac:dyDescent="0.2">
      <c r="A1596" s="414"/>
      <c r="B1596" s="414"/>
      <c r="P1596" s="141"/>
      <c r="Q1596" s="415"/>
      <c r="R1596" s="415"/>
      <c r="S1596" s="415"/>
      <c r="T1596" s="415"/>
      <c r="U1596" s="415"/>
      <c r="V1596" s="415"/>
      <c r="W1596" s="415"/>
      <c r="X1596" s="415"/>
      <c r="Y1596" s="415"/>
      <c r="Z1596" s="415"/>
    </row>
    <row r="1597" spans="1:26" x14ac:dyDescent="0.2">
      <c r="A1597" s="414"/>
      <c r="B1597" s="414"/>
      <c r="P1597" s="141"/>
      <c r="Q1597" s="415"/>
      <c r="R1597" s="415"/>
      <c r="S1597" s="415"/>
      <c r="T1597" s="415"/>
      <c r="U1597" s="415"/>
      <c r="V1597" s="415"/>
      <c r="W1597" s="415"/>
      <c r="X1597" s="415"/>
      <c r="Y1597" s="415"/>
      <c r="Z1597" s="415"/>
    </row>
    <row r="1598" spans="1:26" x14ac:dyDescent="0.2">
      <c r="A1598" s="414"/>
      <c r="B1598" s="414"/>
      <c r="P1598" s="141"/>
      <c r="Q1598" s="415"/>
      <c r="R1598" s="415"/>
      <c r="S1598" s="415"/>
      <c r="T1598" s="415"/>
      <c r="U1598" s="415"/>
      <c r="V1598" s="415"/>
      <c r="W1598" s="415"/>
      <c r="X1598" s="415"/>
      <c r="Y1598" s="415"/>
      <c r="Z1598" s="415"/>
    </row>
    <row r="1599" spans="1:26" x14ac:dyDescent="0.2">
      <c r="A1599" s="414"/>
      <c r="B1599" s="414"/>
      <c r="P1599" s="141"/>
      <c r="Q1599" s="415"/>
      <c r="R1599" s="415"/>
      <c r="S1599" s="415"/>
      <c r="T1599" s="415"/>
      <c r="U1599" s="415"/>
      <c r="V1599" s="415"/>
      <c r="W1599" s="415"/>
      <c r="X1599" s="415"/>
      <c r="Y1599" s="415"/>
      <c r="Z1599" s="415"/>
    </row>
    <row r="1600" spans="1:26" x14ac:dyDescent="0.2">
      <c r="A1600" s="414"/>
      <c r="B1600" s="414"/>
      <c r="P1600" s="141"/>
      <c r="Q1600" s="415"/>
      <c r="R1600" s="415"/>
      <c r="S1600" s="415"/>
      <c r="T1600" s="415"/>
      <c r="U1600" s="415"/>
      <c r="V1600" s="415"/>
      <c r="W1600" s="415"/>
      <c r="X1600" s="415"/>
      <c r="Y1600" s="415"/>
      <c r="Z1600" s="415"/>
    </row>
    <row r="1601" spans="1:26" x14ac:dyDescent="0.2">
      <c r="A1601" s="414"/>
      <c r="B1601" s="414"/>
      <c r="P1601" s="141"/>
      <c r="Q1601" s="415"/>
      <c r="R1601" s="415"/>
      <c r="S1601" s="415"/>
      <c r="T1601" s="415"/>
      <c r="U1601" s="415"/>
      <c r="V1601" s="415"/>
      <c r="W1601" s="415"/>
      <c r="X1601" s="415"/>
      <c r="Y1601" s="415"/>
      <c r="Z1601" s="415"/>
    </row>
    <row r="1602" spans="1:26" x14ac:dyDescent="0.2">
      <c r="A1602" s="414"/>
      <c r="B1602" s="414"/>
      <c r="P1602" s="141"/>
      <c r="Q1602" s="415"/>
      <c r="R1602" s="415"/>
      <c r="S1602" s="415"/>
      <c r="T1602" s="415"/>
      <c r="U1602" s="415"/>
      <c r="V1602" s="415"/>
      <c r="W1602" s="415"/>
      <c r="X1602" s="415"/>
      <c r="Y1602" s="415"/>
      <c r="Z1602" s="415"/>
    </row>
    <row r="1603" spans="1:26" x14ac:dyDescent="0.2">
      <c r="A1603" s="414"/>
      <c r="B1603" s="414"/>
      <c r="P1603" s="141"/>
      <c r="Q1603" s="415"/>
      <c r="R1603" s="415"/>
      <c r="S1603" s="415"/>
      <c r="T1603" s="415"/>
      <c r="U1603" s="415"/>
      <c r="V1603" s="415"/>
      <c r="W1603" s="415"/>
      <c r="X1603" s="415"/>
      <c r="Y1603" s="415"/>
      <c r="Z1603" s="415"/>
    </row>
    <row r="1604" spans="1:26" x14ac:dyDescent="0.2">
      <c r="A1604" s="414"/>
      <c r="B1604" s="414"/>
      <c r="P1604" s="141"/>
      <c r="Q1604" s="415"/>
      <c r="R1604" s="415"/>
      <c r="S1604" s="415"/>
      <c r="T1604" s="415"/>
      <c r="U1604" s="415"/>
      <c r="V1604" s="415"/>
      <c r="W1604" s="415"/>
      <c r="X1604" s="415"/>
      <c r="Y1604" s="415"/>
      <c r="Z1604" s="415"/>
    </row>
    <row r="1605" spans="1:26" x14ac:dyDescent="0.2">
      <c r="A1605" s="414"/>
      <c r="B1605" s="414"/>
      <c r="P1605" s="141"/>
      <c r="Q1605" s="415"/>
      <c r="R1605" s="415"/>
      <c r="S1605" s="415"/>
      <c r="T1605" s="415"/>
      <c r="U1605" s="415"/>
      <c r="V1605" s="415"/>
      <c r="W1605" s="415"/>
      <c r="X1605" s="415"/>
      <c r="Y1605" s="415"/>
      <c r="Z1605" s="415"/>
    </row>
    <row r="1606" spans="1:26" x14ac:dyDescent="0.2">
      <c r="A1606" s="414"/>
      <c r="B1606" s="414"/>
      <c r="P1606" s="141"/>
      <c r="Q1606" s="415"/>
      <c r="R1606" s="415"/>
      <c r="S1606" s="415"/>
      <c r="T1606" s="415"/>
      <c r="U1606" s="415"/>
      <c r="V1606" s="415"/>
      <c r="W1606" s="415"/>
      <c r="X1606" s="415"/>
      <c r="Y1606" s="415"/>
      <c r="Z1606" s="415"/>
    </row>
    <row r="1607" spans="1:26" x14ac:dyDescent="0.2">
      <c r="A1607" s="414"/>
      <c r="B1607" s="414"/>
      <c r="P1607" s="141"/>
      <c r="Q1607" s="415"/>
      <c r="R1607" s="415"/>
      <c r="S1607" s="415"/>
      <c r="T1607" s="415"/>
      <c r="U1607" s="415"/>
      <c r="V1607" s="415"/>
      <c r="W1607" s="415"/>
      <c r="X1607" s="415"/>
      <c r="Y1607" s="415"/>
      <c r="Z1607" s="415"/>
    </row>
    <row r="1608" spans="1:26" x14ac:dyDescent="0.2">
      <c r="A1608" s="414"/>
      <c r="B1608" s="414"/>
      <c r="P1608" s="141"/>
      <c r="Q1608" s="415"/>
      <c r="R1608" s="415"/>
      <c r="S1608" s="415"/>
      <c r="T1608" s="415"/>
      <c r="U1608" s="415"/>
      <c r="V1608" s="415"/>
      <c r="W1608" s="415"/>
      <c r="X1608" s="415"/>
      <c r="Y1608" s="415"/>
      <c r="Z1608" s="415"/>
    </row>
    <row r="1609" spans="1:26" x14ac:dyDescent="0.2">
      <c r="A1609" s="414"/>
      <c r="B1609" s="414"/>
      <c r="P1609" s="141"/>
      <c r="Q1609" s="415"/>
      <c r="R1609" s="415"/>
      <c r="S1609" s="415"/>
      <c r="T1609" s="415"/>
      <c r="U1609" s="415"/>
      <c r="V1609" s="415"/>
      <c r="W1609" s="415"/>
      <c r="X1609" s="415"/>
      <c r="Y1609" s="415"/>
      <c r="Z1609" s="415"/>
    </row>
    <row r="1610" spans="1:26" x14ac:dyDescent="0.2">
      <c r="A1610" s="414"/>
      <c r="B1610" s="414"/>
      <c r="P1610" s="141"/>
      <c r="Q1610" s="415"/>
      <c r="R1610" s="415"/>
      <c r="S1610" s="415"/>
      <c r="T1610" s="415"/>
      <c r="U1610" s="415"/>
      <c r="V1610" s="415"/>
      <c r="W1610" s="415"/>
      <c r="X1610" s="415"/>
      <c r="Y1610" s="415"/>
      <c r="Z1610" s="415"/>
    </row>
    <row r="1611" spans="1:26" x14ac:dyDescent="0.2">
      <c r="A1611" s="414"/>
      <c r="B1611" s="414"/>
      <c r="P1611" s="141"/>
      <c r="Q1611" s="415"/>
      <c r="R1611" s="415"/>
      <c r="S1611" s="415"/>
      <c r="T1611" s="415"/>
      <c r="U1611" s="415"/>
      <c r="V1611" s="415"/>
      <c r="W1611" s="415"/>
      <c r="X1611" s="415"/>
      <c r="Y1611" s="415"/>
      <c r="Z1611" s="415"/>
    </row>
    <row r="1612" spans="1:26" x14ac:dyDescent="0.2">
      <c r="A1612" s="414"/>
      <c r="B1612" s="414"/>
      <c r="P1612" s="141"/>
      <c r="Q1612" s="415"/>
      <c r="R1612" s="415"/>
      <c r="S1612" s="415"/>
      <c r="T1612" s="415"/>
      <c r="U1612" s="415"/>
      <c r="V1612" s="415"/>
      <c r="W1612" s="415"/>
      <c r="X1612" s="415"/>
      <c r="Y1612" s="415"/>
      <c r="Z1612" s="415"/>
    </row>
    <row r="1613" spans="1:26" x14ac:dyDescent="0.2">
      <c r="A1613" s="414"/>
      <c r="B1613" s="414"/>
      <c r="P1613" s="141"/>
      <c r="Q1613" s="415"/>
      <c r="R1613" s="415"/>
      <c r="S1613" s="415"/>
      <c r="T1613" s="415"/>
      <c r="U1613" s="415"/>
      <c r="V1613" s="415"/>
      <c r="W1613" s="415"/>
      <c r="X1613" s="415"/>
      <c r="Y1613" s="415"/>
      <c r="Z1613" s="415"/>
    </row>
    <row r="1614" spans="1:26" x14ac:dyDescent="0.2">
      <c r="A1614" s="414"/>
      <c r="B1614" s="414"/>
      <c r="P1614" s="141"/>
      <c r="Q1614" s="415"/>
      <c r="R1614" s="415"/>
      <c r="S1614" s="415"/>
      <c r="T1614" s="415"/>
      <c r="U1614" s="415"/>
      <c r="V1614" s="415"/>
      <c r="W1614" s="415"/>
      <c r="X1614" s="415"/>
      <c r="Y1614" s="415"/>
      <c r="Z1614" s="415"/>
    </row>
    <row r="1615" spans="1:26" x14ac:dyDescent="0.2">
      <c r="A1615" s="414"/>
      <c r="B1615" s="414"/>
      <c r="P1615" s="141"/>
      <c r="Q1615" s="415"/>
      <c r="R1615" s="415"/>
      <c r="S1615" s="415"/>
      <c r="T1615" s="415"/>
      <c r="U1615" s="415"/>
      <c r="V1615" s="415"/>
      <c r="W1615" s="415"/>
      <c r="X1615" s="415"/>
      <c r="Y1615" s="415"/>
      <c r="Z1615" s="415"/>
    </row>
    <row r="1616" spans="1:26" x14ac:dyDescent="0.2">
      <c r="A1616" s="414"/>
      <c r="B1616" s="414"/>
      <c r="P1616" s="141"/>
      <c r="Q1616" s="415"/>
      <c r="R1616" s="415"/>
      <c r="S1616" s="415"/>
      <c r="T1616" s="415"/>
      <c r="U1616" s="415"/>
      <c r="V1616" s="415"/>
      <c r="W1616" s="415"/>
      <c r="X1616" s="415"/>
      <c r="Y1616" s="415"/>
      <c r="Z1616" s="415"/>
    </row>
    <row r="1617" spans="1:26" x14ac:dyDescent="0.2">
      <c r="A1617" s="414"/>
      <c r="B1617" s="414"/>
      <c r="P1617" s="141"/>
      <c r="Q1617" s="415"/>
      <c r="R1617" s="415"/>
      <c r="S1617" s="415"/>
      <c r="T1617" s="415"/>
      <c r="U1617" s="415"/>
      <c r="V1617" s="415"/>
      <c r="W1617" s="415"/>
      <c r="X1617" s="415"/>
      <c r="Y1617" s="415"/>
      <c r="Z1617" s="415"/>
    </row>
    <row r="1618" spans="1:26" x14ac:dyDescent="0.2">
      <c r="A1618" s="414"/>
      <c r="B1618" s="414"/>
      <c r="P1618" s="141"/>
      <c r="Q1618" s="415"/>
      <c r="R1618" s="415"/>
      <c r="S1618" s="415"/>
      <c r="T1618" s="415"/>
      <c r="U1618" s="415"/>
      <c r="V1618" s="415"/>
      <c r="W1618" s="415"/>
      <c r="X1618" s="415"/>
      <c r="Y1618" s="415"/>
      <c r="Z1618" s="415"/>
    </row>
    <row r="1619" spans="1:26" x14ac:dyDescent="0.2">
      <c r="A1619" s="414"/>
      <c r="B1619" s="414"/>
      <c r="P1619" s="141"/>
      <c r="Q1619" s="415"/>
      <c r="R1619" s="415"/>
      <c r="S1619" s="415"/>
      <c r="T1619" s="415"/>
      <c r="U1619" s="415"/>
      <c r="V1619" s="415"/>
      <c r="W1619" s="415"/>
      <c r="X1619" s="415"/>
      <c r="Y1619" s="415"/>
      <c r="Z1619" s="415"/>
    </row>
    <row r="1620" spans="1:26" x14ac:dyDescent="0.2">
      <c r="A1620" s="414"/>
      <c r="B1620" s="414"/>
      <c r="P1620" s="141"/>
      <c r="Q1620" s="415"/>
      <c r="R1620" s="415"/>
      <c r="S1620" s="415"/>
      <c r="T1620" s="415"/>
      <c r="U1620" s="415"/>
      <c r="V1620" s="415"/>
      <c r="W1620" s="415"/>
      <c r="X1620" s="415"/>
      <c r="Y1620" s="415"/>
      <c r="Z1620" s="415"/>
    </row>
    <row r="1621" spans="1:26" x14ac:dyDescent="0.2">
      <c r="A1621" s="414"/>
      <c r="B1621" s="414"/>
      <c r="P1621" s="141"/>
      <c r="Q1621" s="415"/>
      <c r="R1621" s="415"/>
      <c r="S1621" s="415"/>
      <c r="T1621" s="415"/>
      <c r="U1621" s="415"/>
      <c r="V1621" s="415"/>
      <c r="W1621" s="415"/>
      <c r="X1621" s="415"/>
      <c r="Y1621" s="415"/>
      <c r="Z1621" s="415"/>
    </row>
    <row r="1622" spans="1:26" x14ac:dyDescent="0.2">
      <c r="A1622" s="414"/>
      <c r="B1622" s="414"/>
      <c r="P1622" s="141"/>
      <c r="Q1622" s="415"/>
      <c r="R1622" s="415"/>
      <c r="S1622" s="415"/>
      <c r="T1622" s="415"/>
      <c r="U1622" s="415"/>
      <c r="V1622" s="415"/>
      <c r="W1622" s="415"/>
      <c r="X1622" s="415"/>
      <c r="Y1622" s="415"/>
      <c r="Z1622" s="415"/>
    </row>
    <row r="1623" spans="1:26" x14ac:dyDescent="0.2">
      <c r="A1623" s="414"/>
      <c r="B1623" s="414"/>
      <c r="P1623" s="141"/>
      <c r="Q1623" s="415"/>
      <c r="R1623" s="415"/>
      <c r="S1623" s="415"/>
      <c r="T1623" s="415"/>
      <c r="U1623" s="415"/>
      <c r="V1623" s="415"/>
      <c r="W1623" s="415"/>
      <c r="X1623" s="415"/>
      <c r="Y1623" s="415"/>
      <c r="Z1623" s="415"/>
    </row>
    <row r="1624" spans="1:26" x14ac:dyDescent="0.2">
      <c r="A1624" s="414"/>
      <c r="B1624" s="414"/>
      <c r="P1624" s="141"/>
      <c r="Q1624" s="415"/>
      <c r="R1624" s="415"/>
      <c r="S1624" s="415"/>
      <c r="T1624" s="415"/>
      <c r="U1624" s="415"/>
      <c r="V1624" s="415"/>
      <c r="W1624" s="415"/>
      <c r="X1624" s="415"/>
      <c r="Y1624" s="415"/>
      <c r="Z1624" s="415"/>
    </row>
    <row r="1625" spans="1:26" x14ac:dyDescent="0.2">
      <c r="A1625" s="414"/>
      <c r="B1625" s="414"/>
      <c r="P1625" s="141"/>
      <c r="Q1625" s="415"/>
      <c r="R1625" s="415"/>
      <c r="S1625" s="415"/>
      <c r="T1625" s="415"/>
      <c r="U1625" s="415"/>
      <c r="V1625" s="415"/>
      <c r="W1625" s="415"/>
      <c r="X1625" s="415"/>
      <c r="Y1625" s="415"/>
      <c r="Z1625" s="415"/>
    </row>
    <row r="1626" spans="1:26" x14ac:dyDescent="0.2">
      <c r="A1626" s="414"/>
      <c r="B1626" s="414"/>
      <c r="P1626" s="141"/>
      <c r="Q1626" s="415"/>
      <c r="R1626" s="415"/>
      <c r="S1626" s="415"/>
      <c r="T1626" s="415"/>
      <c r="U1626" s="415"/>
      <c r="V1626" s="415"/>
      <c r="W1626" s="415"/>
      <c r="X1626" s="415"/>
      <c r="Y1626" s="415"/>
      <c r="Z1626" s="415"/>
    </row>
    <row r="1627" spans="1:26" x14ac:dyDescent="0.2">
      <c r="A1627" s="414"/>
      <c r="B1627" s="414"/>
      <c r="P1627" s="141"/>
      <c r="Q1627" s="415"/>
      <c r="R1627" s="415"/>
      <c r="S1627" s="415"/>
      <c r="T1627" s="415"/>
      <c r="U1627" s="415"/>
      <c r="V1627" s="415"/>
      <c r="W1627" s="415"/>
      <c r="X1627" s="415"/>
      <c r="Y1627" s="415"/>
      <c r="Z1627" s="415"/>
    </row>
    <row r="1628" spans="1:26" x14ac:dyDescent="0.2">
      <c r="A1628" s="414"/>
      <c r="B1628" s="414"/>
      <c r="P1628" s="141"/>
      <c r="Q1628" s="415"/>
      <c r="R1628" s="415"/>
      <c r="S1628" s="415"/>
      <c r="T1628" s="415"/>
      <c r="U1628" s="415"/>
      <c r="V1628" s="415"/>
      <c r="W1628" s="415"/>
      <c r="X1628" s="415"/>
      <c r="Y1628" s="415"/>
      <c r="Z1628" s="415"/>
    </row>
    <row r="1629" spans="1:26" x14ac:dyDescent="0.2">
      <c r="A1629" s="414"/>
      <c r="B1629" s="414"/>
      <c r="P1629" s="141"/>
      <c r="Q1629" s="415"/>
      <c r="R1629" s="415"/>
      <c r="S1629" s="415"/>
      <c r="T1629" s="415"/>
      <c r="U1629" s="415"/>
      <c r="V1629" s="415"/>
      <c r="W1629" s="415"/>
      <c r="X1629" s="415"/>
      <c r="Y1629" s="415"/>
      <c r="Z1629" s="415"/>
    </row>
    <row r="1630" spans="1:26" x14ac:dyDescent="0.2">
      <c r="A1630" s="414"/>
      <c r="B1630" s="414"/>
      <c r="P1630" s="141"/>
      <c r="Q1630" s="415"/>
      <c r="R1630" s="415"/>
      <c r="S1630" s="415"/>
      <c r="T1630" s="415"/>
      <c r="U1630" s="415"/>
      <c r="V1630" s="415"/>
      <c r="W1630" s="415"/>
      <c r="X1630" s="415"/>
      <c r="Y1630" s="415"/>
      <c r="Z1630" s="415"/>
    </row>
    <row r="1631" spans="1:26" x14ac:dyDescent="0.2">
      <c r="A1631" s="414"/>
      <c r="B1631" s="414"/>
      <c r="P1631" s="141"/>
      <c r="Q1631" s="415"/>
      <c r="R1631" s="415"/>
      <c r="S1631" s="415"/>
      <c r="T1631" s="415"/>
      <c r="U1631" s="415"/>
      <c r="V1631" s="415"/>
      <c r="W1631" s="415"/>
      <c r="X1631" s="415"/>
      <c r="Y1631" s="415"/>
      <c r="Z1631" s="415"/>
    </row>
    <row r="1632" spans="1:26" x14ac:dyDescent="0.2">
      <c r="A1632" s="414"/>
      <c r="B1632" s="414"/>
      <c r="P1632" s="141"/>
      <c r="Q1632" s="415"/>
      <c r="R1632" s="415"/>
      <c r="S1632" s="415"/>
      <c r="T1632" s="415"/>
      <c r="U1632" s="415"/>
      <c r="V1632" s="415"/>
      <c r="W1632" s="415"/>
      <c r="X1632" s="415"/>
      <c r="Y1632" s="415"/>
      <c r="Z1632" s="415"/>
    </row>
    <row r="1633" spans="1:26" x14ac:dyDescent="0.2">
      <c r="A1633" s="414"/>
      <c r="B1633" s="414"/>
      <c r="P1633" s="141"/>
      <c r="Q1633" s="415"/>
      <c r="R1633" s="415"/>
      <c r="S1633" s="415"/>
      <c r="T1633" s="415"/>
      <c r="U1633" s="415"/>
      <c r="V1633" s="415"/>
      <c r="W1633" s="415"/>
      <c r="X1633" s="415"/>
      <c r="Y1633" s="415"/>
      <c r="Z1633" s="415"/>
    </row>
    <row r="1634" spans="1:26" x14ac:dyDescent="0.2">
      <c r="A1634" s="414"/>
      <c r="B1634" s="414"/>
      <c r="P1634" s="141"/>
      <c r="Q1634" s="415"/>
      <c r="R1634" s="415"/>
      <c r="S1634" s="415"/>
      <c r="T1634" s="415"/>
      <c r="U1634" s="415"/>
      <c r="V1634" s="415"/>
      <c r="W1634" s="415"/>
      <c r="X1634" s="415"/>
      <c r="Y1634" s="415"/>
      <c r="Z1634" s="415"/>
    </row>
    <row r="1635" spans="1:26" x14ac:dyDescent="0.2">
      <c r="A1635" s="414"/>
      <c r="B1635" s="414"/>
      <c r="P1635" s="141"/>
      <c r="Q1635" s="415"/>
      <c r="R1635" s="415"/>
      <c r="S1635" s="415"/>
      <c r="T1635" s="415"/>
      <c r="U1635" s="415"/>
      <c r="V1635" s="415"/>
      <c r="W1635" s="415"/>
      <c r="X1635" s="415"/>
      <c r="Y1635" s="415"/>
      <c r="Z1635" s="415"/>
    </row>
    <row r="1636" spans="1:26" x14ac:dyDescent="0.2">
      <c r="A1636" s="414"/>
      <c r="B1636" s="414"/>
      <c r="P1636" s="141"/>
      <c r="Q1636" s="415"/>
      <c r="R1636" s="415"/>
      <c r="S1636" s="415"/>
      <c r="T1636" s="415"/>
      <c r="U1636" s="415"/>
      <c r="V1636" s="415"/>
      <c r="W1636" s="415"/>
      <c r="X1636" s="415"/>
      <c r="Y1636" s="415"/>
      <c r="Z1636" s="415"/>
    </row>
    <row r="1637" spans="1:26" x14ac:dyDescent="0.2">
      <c r="A1637" s="414"/>
      <c r="B1637" s="414"/>
      <c r="P1637" s="141"/>
      <c r="Q1637" s="415"/>
      <c r="R1637" s="415"/>
      <c r="S1637" s="415"/>
      <c r="T1637" s="415"/>
      <c r="U1637" s="415"/>
      <c r="V1637" s="415"/>
      <c r="W1637" s="415"/>
      <c r="X1637" s="415"/>
      <c r="Y1637" s="415"/>
      <c r="Z1637" s="415"/>
    </row>
    <row r="1638" spans="1:26" x14ac:dyDescent="0.2">
      <c r="A1638" s="414"/>
      <c r="B1638" s="414"/>
      <c r="P1638" s="141"/>
      <c r="Q1638" s="415"/>
      <c r="R1638" s="415"/>
      <c r="S1638" s="415"/>
      <c r="T1638" s="415"/>
      <c r="U1638" s="415"/>
      <c r="V1638" s="415"/>
      <c r="W1638" s="415"/>
      <c r="X1638" s="415"/>
      <c r="Y1638" s="415"/>
      <c r="Z1638" s="415"/>
    </row>
    <row r="1639" spans="1:26" x14ac:dyDescent="0.2">
      <c r="A1639" s="414"/>
      <c r="B1639" s="414"/>
      <c r="P1639" s="141"/>
      <c r="Q1639" s="415"/>
      <c r="R1639" s="415"/>
      <c r="S1639" s="415"/>
      <c r="T1639" s="415"/>
      <c r="U1639" s="415"/>
      <c r="V1639" s="415"/>
      <c r="W1639" s="415"/>
      <c r="X1639" s="415"/>
      <c r="Y1639" s="415"/>
      <c r="Z1639" s="415"/>
    </row>
    <row r="1640" spans="1:26" x14ac:dyDescent="0.2">
      <c r="A1640" s="414"/>
      <c r="B1640" s="414"/>
      <c r="P1640" s="141"/>
      <c r="Q1640" s="415"/>
      <c r="R1640" s="415"/>
      <c r="S1640" s="415"/>
      <c r="T1640" s="415"/>
      <c r="U1640" s="415"/>
      <c r="V1640" s="415"/>
      <c r="W1640" s="415"/>
      <c r="X1640" s="415"/>
      <c r="Y1640" s="415"/>
      <c r="Z1640" s="415"/>
    </row>
    <row r="1641" spans="1:26" x14ac:dyDescent="0.2">
      <c r="A1641" s="414"/>
      <c r="B1641" s="414"/>
      <c r="P1641" s="141"/>
      <c r="Q1641" s="415"/>
      <c r="R1641" s="415"/>
      <c r="S1641" s="415"/>
      <c r="T1641" s="415"/>
      <c r="U1641" s="415"/>
      <c r="V1641" s="415"/>
      <c r="W1641" s="415"/>
      <c r="X1641" s="415"/>
      <c r="Y1641" s="415"/>
      <c r="Z1641" s="415"/>
    </row>
    <row r="1642" spans="1:26" x14ac:dyDescent="0.2">
      <c r="A1642" s="414"/>
      <c r="B1642" s="414"/>
      <c r="P1642" s="141"/>
      <c r="Q1642" s="415"/>
      <c r="R1642" s="415"/>
      <c r="S1642" s="415"/>
      <c r="T1642" s="415"/>
      <c r="U1642" s="415"/>
      <c r="V1642" s="415"/>
      <c r="W1642" s="415"/>
      <c r="X1642" s="415"/>
      <c r="Y1642" s="415"/>
      <c r="Z1642" s="415"/>
    </row>
    <row r="1643" spans="1:26" x14ac:dyDescent="0.2">
      <c r="A1643" s="414"/>
      <c r="B1643" s="414"/>
      <c r="P1643" s="141"/>
      <c r="Q1643" s="415"/>
      <c r="R1643" s="415"/>
      <c r="S1643" s="415"/>
      <c r="T1643" s="415"/>
      <c r="U1643" s="415"/>
      <c r="V1643" s="415"/>
      <c r="W1643" s="415"/>
      <c r="X1643" s="415"/>
      <c r="Y1643" s="415"/>
      <c r="Z1643" s="415"/>
    </row>
    <row r="1644" spans="1:26" x14ac:dyDescent="0.2">
      <c r="A1644" s="414"/>
      <c r="B1644" s="414"/>
      <c r="P1644" s="141"/>
      <c r="Q1644" s="415"/>
      <c r="R1644" s="415"/>
      <c r="S1644" s="415"/>
      <c r="T1644" s="415"/>
      <c r="U1644" s="415"/>
      <c r="V1644" s="415"/>
      <c r="W1644" s="415"/>
      <c r="X1644" s="415"/>
      <c r="Y1644" s="415"/>
      <c r="Z1644" s="415"/>
    </row>
    <row r="1645" spans="1:26" x14ac:dyDescent="0.2">
      <c r="A1645" s="414"/>
      <c r="B1645" s="414"/>
      <c r="P1645" s="141"/>
      <c r="Q1645" s="415"/>
      <c r="R1645" s="415"/>
      <c r="S1645" s="415"/>
      <c r="T1645" s="415"/>
      <c r="U1645" s="415"/>
      <c r="V1645" s="415"/>
      <c r="W1645" s="415"/>
      <c r="X1645" s="415"/>
      <c r="Y1645" s="415"/>
      <c r="Z1645" s="415"/>
    </row>
    <row r="1646" spans="1:26" x14ac:dyDescent="0.2">
      <c r="A1646" s="414"/>
      <c r="B1646" s="414"/>
      <c r="P1646" s="141"/>
      <c r="Q1646" s="415"/>
      <c r="R1646" s="415"/>
      <c r="S1646" s="415"/>
      <c r="T1646" s="415"/>
      <c r="U1646" s="415"/>
      <c r="V1646" s="415"/>
      <c r="W1646" s="415"/>
      <c r="X1646" s="415"/>
      <c r="Y1646" s="415"/>
      <c r="Z1646" s="415"/>
    </row>
    <row r="1647" spans="1:26" x14ac:dyDescent="0.2">
      <c r="A1647" s="414"/>
      <c r="B1647" s="414"/>
      <c r="P1647" s="141"/>
      <c r="Q1647" s="415"/>
      <c r="R1647" s="415"/>
      <c r="S1647" s="415"/>
      <c r="T1647" s="415"/>
      <c r="U1647" s="415"/>
      <c r="V1647" s="415"/>
      <c r="W1647" s="415"/>
      <c r="X1647" s="415"/>
      <c r="Y1647" s="415"/>
      <c r="Z1647" s="415"/>
    </row>
    <row r="1648" spans="1:26" x14ac:dyDescent="0.2">
      <c r="A1648" s="414"/>
      <c r="B1648" s="414"/>
      <c r="P1648" s="141"/>
      <c r="Q1648" s="415"/>
      <c r="R1648" s="415"/>
      <c r="S1648" s="415"/>
      <c r="T1648" s="415"/>
      <c r="U1648" s="415"/>
      <c r="V1648" s="415"/>
      <c r="W1648" s="415"/>
      <c r="X1648" s="415"/>
      <c r="Y1648" s="415"/>
      <c r="Z1648" s="415"/>
    </row>
    <row r="1649" spans="1:26" x14ac:dyDescent="0.2">
      <c r="A1649" s="414"/>
      <c r="B1649" s="414"/>
      <c r="P1649" s="141"/>
      <c r="Q1649" s="415"/>
      <c r="R1649" s="415"/>
      <c r="S1649" s="415"/>
      <c r="T1649" s="415"/>
      <c r="U1649" s="415"/>
      <c r="V1649" s="415"/>
      <c r="W1649" s="415"/>
      <c r="X1649" s="415"/>
      <c r="Y1649" s="415"/>
      <c r="Z1649" s="415"/>
    </row>
    <row r="1650" spans="1:26" x14ac:dyDescent="0.2">
      <c r="A1650" s="414"/>
      <c r="B1650" s="414"/>
      <c r="P1650" s="141"/>
      <c r="Q1650" s="415"/>
      <c r="R1650" s="415"/>
      <c r="S1650" s="415"/>
      <c r="T1650" s="415"/>
      <c r="U1650" s="415"/>
      <c r="V1650" s="415"/>
      <c r="W1650" s="415"/>
      <c r="X1650" s="415"/>
      <c r="Y1650" s="415"/>
      <c r="Z1650" s="415"/>
    </row>
    <row r="1651" spans="1:26" x14ac:dyDescent="0.2">
      <c r="A1651" s="414"/>
      <c r="B1651" s="414"/>
      <c r="P1651" s="141"/>
      <c r="Q1651" s="415"/>
      <c r="R1651" s="415"/>
      <c r="S1651" s="415"/>
      <c r="T1651" s="415"/>
      <c r="U1651" s="415"/>
      <c r="V1651" s="415"/>
      <c r="W1651" s="415"/>
      <c r="X1651" s="415"/>
      <c r="Y1651" s="415"/>
      <c r="Z1651" s="415"/>
    </row>
    <row r="1652" spans="1:26" x14ac:dyDescent="0.2">
      <c r="A1652" s="414"/>
      <c r="B1652" s="414"/>
      <c r="P1652" s="141"/>
      <c r="Q1652" s="415"/>
      <c r="R1652" s="415"/>
      <c r="S1652" s="415"/>
      <c r="T1652" s="415"/>
      <c r="U1652" s="415"/>
      <c r="V1652" s="415"/>
      <c r="W1652" s="415"/>
      <c r="X1652" s="415"/>
      <c r="Y1652" s="415"/>
      <c r="Z1652" s="415"/>
    </row>
    <row r="1653" spans="1:26" x14ac:dyDescent="0.2">
      <c r="A1653" s="414"/>
      <c r="B1653" s="414"/>
      <c r="P1653" s="141"/>
      <c r="Q1653" s="415"/>
      <c r="R1653" s="415"/>
      <c r="S1653" s="415"/>
      <c r="T1653" s="415"/>
      <c r="U1653" s="415"/>
      <c r="V1653" s="415"/>
      <c r="W1653" s="415"/>
      <c r="X1653" s="415"/>
      <c r="Y1653" s="415"/>
      <c r="Z1653" s="415"/>
    </row>
    <row r="1654" spans="1:26" x14ac:dyDescent="0.2">
      <c r="A1654" s="414"/>
      <c r="B1654" s="414"/>
      <c r="P1654" s="141"/>
      <c r="Q1654" s="415"/>
      <c r="R1654" s="415"/>
      <c r="S1654" s="415"/>
      <c r="T1654" s="415"/>
      <c r="U1654" s="415"/>
      <c r="V1654" s="415"/>
      <c r="W1654" s="415"/>
      <c r="X1654" s="415"/>
      <c r="Y1654" s="415"/>
      <c r="Z1654" s="415"/>
    </row>
    <row r="1655" spans="1:26" x14ac:dyDescent="0.2">
      <c r="A1655" s="414"/>
      <c r="B1655" s="414"/>
      <c r="P1655" s="141"/>
      <c r="Q1655" s="415"/>
      <c r="R1655" s="415"/>
      <c r="S1655" s="415"/>
      <c r="T1655" s="415"/>
      <c r="U1655" s="415"/>
      <c r="V1655" s="415"/>
      <c r="W1655" s="415"/>
      <c r="X1655" s="415"/>
      <c r="Y1655" s="415"/>
      <c r="Z1655" s="415"/>
    </row>
    <row r="1656" spans="1:26" x14ac:dyDescent="0.2">
      <c r="A1656" s="414"/>
      <c r="B1656" s="414"/>
      <c r="P1656" s="141"/>
      <c r="Q1656" s="415"/>
      <c r="R1656" s="415"/>
      <c r="S1656" s="415"/>
      <c r="T1656" s="415"/>
      <c r="U1656" s="415"/>
      <c r="V1656" s="415"/>
      <c r="W1656" s="415"/>
      <c r="X1656" s="415"/>
      <c r="Y1656" s="415"/>
      <c r="Z1656" s="415"/>
    </row>
    <row r="1657" spans="1:26" x14ac:dyDescent="0.2">
      <c r="A1657" s="414"/>
      <c r="B1657" s="414"/>
      <c r="P1657" s="141"/>
      <c r="Q1657" s="415"/>
      <c r="R1657" s="415"/>
      <c r="S1657" s="415"/>
      <c r="T1657" s="415"/>
      <c r="U1657" s="415"/>
      <c r="V1657" s="415"/>
      <c r="W1657" s="415"/>
      <c r="X1657" s="415"/>
      <c r="Y1657" s="415"/>
      <c r="Z1657" s="415"/>
    </row>
    <row r="1658" spans="1:26" x14ac:dyDescent="0.2">
      <c r="A1658" s="414"/>
      <c r="B1658" s="414"/>
      <c r="P1658" s="141"/>
      <c r="Q1658" s="415"/>
      <c r="R1658" s="415"/>
      <c r="S1658" s="415"/>
      <c r="T1658" s="415"/>
      <c r="U1658" s="415"/>
      <c r="V1658" s="415"/>
      <c r="W1658" s="415"/>
      <c r="X1658" s="415"/>
      <c r="Y1658" s="415"/>
      <c r="Z1658" s="415"/>
    </row>
    <row r="1659" spans="1:26" x14ac:dyDescent="0.2">
      <c r="A1659" s="414"/>
      <c r="B1659" s="414"/>
      <c r="P1659" s="141"/>
      <c r="Q1659" s="415"/>
      <c r="R1659" s="415"/>
      <c r="S1659" s="415"/>
      <c r="T1659" s="415"/>
      <c r="U1659" s="415"/>
      <c r="V1659" s="415"/>
      <c r="W1659" s="415"/>
      <c r="X1659" s="415"/>
      <c r="Y1659" s="415"/>
      <c r="Z1659" s="415"/>
    </row>
    <row r="1660" spans="1:26" x14ac:dyDescent="0.2">
      <c r="A1660" s="414"/>
      <c r="B1660" s="414"/>
      <c r="P1660" s="141"/>
      <c r="Q1660" s="415"/>
      <c r="R1660" s="415"/>
      <c r="S1660" s="415"/>
      <c r="T1660" s="415"/>
      <c r="U1660" s="415"/>
      <c r="V1660" s="415"/>
      <c r="W1660" s="415"/>
      <c r="X1660" s="415"/>
      <c r="Y1660" s="415"/>
      <c r="Z1660" s="415"/>
    </row>
    <row r="1661" spans="1:26" x14ac:dyDescent="0.2">
      <c r="A1661" s="414"/>
      <c r="B1661" s="414"/>
      <c r="P1661" s="141"/>
      <c r="Q1661" s="415"/>
      <c r="R1661" s="415"/>
      <c r="S1661" s="415"/>
      <c r="T1661" s="415"/>
      <c r="U1661" s="415"/>
      <c r="V1661" s="415"/>
      <c r="W1661" s="415"/>
      <c r="X1661" s="415"/>
      <c r="Y1661" s="415"/>
      <c r="Z1661" s="415"/>
    </row>
    <row r="1662" spans="1:26" x14ac:dyDescent="0.2">
      <c r="A1662" s="414"/>
      <c r="B1662" s="414"/>
      <c r="P1662" s="141"/>
      <c r="Q1662" s="415"/>
      <c r="R1662" s="415"/>
      <c r="S1662" s="415"/>
      <c r="T1662" s="415"/>
      <c r="U1662" s="415"/>
      <c r="V1662" s="415"/>
      <c r="W1662" s="415"/>
      <c r="X1662" s="415"/>
      <c r="Y1662" s="415"/>
      <c r="Z1662" s="415"/>
    </row>
    <row r="1663" spans="1:26" x14ac:dyDescent="0.2">
      <c r="A1663" s="414"/>
      <c r="B1663" s="414"/>
      <c r="P1663" s="141"/>
      <c r="Q1663" s="415"/>
      <c r="R1663" s="415"/>
      <c r="S1663" s="415"/>
      <c r="T1663" s="415"/>
      <c r="U1663" s="415"/>
      <c r="V1663" s="415"/>
      <c r="W1663" s="415"/>
      <c r="X1663" s="415"/>
      <c r="Y1663" s="415"/>
      <c r="Z1663" s="415"/>
    </row>
    <row r="1664" spans="1:26" x14ac:dyDescent="0.2">
      <c r="A1664" s="414"/>
      <c r="B1664" s="414"/>
      <c r="P1664" s="141"/>
      <c r="Q1664" s="415"/>
      <c r="R1664" s="415"/>
      <c r="S1664" s="415"/>
      <c r="T1664" s="415"/>
      <c r="U1664" s="415"/>
      <c r="V1664" s="415"/>
      <c r="W1664" s="415"/>
      <c r="X1664" s="415"/>
      <c r="Y1664" s="415"/>
      <c r="Z1664" s="415"/>
    </row>
    <row r="1665" spans="1:26" x14ac:dyDescent="0.2">
      <c r="A1665" s="414"/>
      <c r="B1665" s="414"/>
      <c r="P1665" s="141"/>
      <c r="Q1665" s="415"/>
      <c r="R1665" s="415"/>
      <c r="S1665" s="415"/>
      <c r="T1665" s="415"/>
      <c r="U1665" s="415"/>
      <c r="V1665" s="415"/>
      <c r="W1665" s="415"/>
      <c r="X1665" s="415"/>
      <c r="Y1665" s="415"/>
      <c r="Z1665" s="415"/>
    </row>
    <row r="1666" spans="1:26" x14ac:dyDescent="0.2">
      <c r="A1666" s="414"/>
      <c r="B1666" s="414"/>
      <c r="P1666" s="141"/>
      <c r="Q1666" s="415"/>
      <c r="R1666" s="415"/>
      <c r="S1666" s="415"/>
      <c r="T1666" s="415"/>
      <c r="U1666" s="415"/>
      <c r="V1666" s="415"/>
      <c r="W1666" s="415"/>
      <c r="X1666" s="415"/>
      <c r="Y1666" s="415"/>
      <c r="Z1666" s="415"/>
    </row>
    <row r="1667" spans="1:26" x14ac:dyDescent="0.2">
      <c r="A1667" s="414"/>
      <c r="B1667" s="414"/>
      <c r="P1667" s="141"/>
      <c r="Q1667" s="415"/>
      <c r="R1667" s="415"/>
      <c r="S1667" s="415"/>
      <c r="T1667" s="415"/>
      <c r="U1667" s="415"/>
      <c r="V1667" s="415"/>
      <c r="W1667" s="415"/>
      <c r="X1667" s="415"/>
      <c r="Y1667" s="415"/>
      <c r="Z1667" s="415"/>
    </row>
    <row r="1668" spans="1:26" x14ac:dyDescent="0.2">
      <c r="A1668" s="414"/>
      <c r="B1668" s="414"/>
      <c r="P1668" s="141"/>
      <c r="Q1668" s="415"/>
      <c r="R1668" s="415"/>
      <c r="S1668" s="415"/>
      <c r="T1668" s="415"/>
      <c r="U1668" s="415"/>
      <c r="V1668" s="415"/>
      <c r="W1668" s="415"/>
      <c r="X1668" s="415"/>
      <c r="Y1668" s="415"/>
      <c r="Z1668" s="415"/>
    </row>
    <row r="1669" spans="1:26" x14ac:dyDescent="0.2">
      <c r="A1669" s="414"/>
      <c r="B1669" s="414"/>
      <c r="P1669" s="141"/>
      <c r="Q1669" s="415"/>
      <c r="R1669" s="415"/>
      <c r="S1669" s="415"/>
      <c r="T1669" s="415"/>
      <c r="U1669" s="415"/>
      <c r="V1669" s="415"/>
      <c r="W1669" s="415"/>
      <c r="X1669" s="415"/>
      <c r="Y1669" s="415"/>
      <c r="Z1669" s="415"/>
    </row>
    <row r="1670" spans="1:26" x14ac:dyDescent="0.2">
      <c r="A1670" s="414"/>
      <c r="B1670" s="414"/>
      <c r="P1670" s="141"/>
      <c r="Q1670" s="415"/>
      <c r="R1670" s="415"/>
      <c r="S1670" s="415"/>
      <c r="T1670" s="415"/>
      <c r="U1670" s="415"/>
      <c r="V1670" s="415"/>
      <c r="W1670" s="415"/>
      <c r="X1670" s="415"/>
      <c r="Y1670" s="415"/>
      <c r="Z1670" s="415"/>
    </row>
    <row r="1671" spans="1:26" x14ac:dyDescent="0.2">
      <c r="A1671" s="414"/>
      <c r="B1671" s="414"/>
      <c r="P1671" s="141"/>
      <c r="Q1671" s="415"/>
      <c r="R1671" s="415"/>
      <c r="S1671" s="415"/>
      <c r="T1671" s="415"/>
      <c r="U1671" s="415"/>
      <c r="V1671" s="415"/>
      <c r="W1671" s="415"/>
      <c r="X1671" s="415"/>
      <c r="Y1671" s="415"/>
      <c r="Z1671" s="415"/>
    </row>
    <row r="1672" spans="1:26" x14ac:dyDescent="0.2">
      <c r="A1672" s="414"/>
      <c r="B1672" s="414"/>
      <c r="P1672" s="141"/>
      <c r="Q1672" s="415"/>
      <c r="R1672" s="415"/>
      <c r="S1672" s="415"/>
      <c r="T1672" s="415"/>
      <c r="U1672" s="415"/>
      <c r="V1672" s="415"/>
      <c r="W1672" s="415"/>
      <c r="X1672" s="415"/>
      <c r="Y1672" s="415"/>
      <c r="Z1672" s="415"/>
    </row>
    <row r="1673" spans="1:26" x14ac:dyDescent="0.2">
      <c r="A1673" s="414"/>
      <c r="B1673" s="414"/>
      <c r="P1673" s="141"/>
      <c r="Q1673" s="415"/>
      <c r="R1673" s="415"/>
      <c r="S1673" s="415"/>
      <c r="T1673" s="415"/>
      <c r="U1673" s="415"/>
      <c r="V1673" s="415"/>
      <c r="W1673" s="415"/>
      <c r="X1673" s="415"/>
      <c r="Y1673" s="415"/>
      <c r="Z1673" s="415"/>
    </row>
    <row r="1674" spans="1:26" x14ac:dyDescent="0.2">
      <c r="A1674" s="414"/>
      <c r="B1674" s="414"/>
      <c r="P1674" s="141"/>
      <c r="Q1674" s="415"/>
      <c r="R1674" s="415"/>
      <c r="S1674" s="415"/>
      <c r="T1674" s="415"/>
      <c r="U1674" s="415"/>
      <c r="V1674" s="415"/>
      <c r="W1674" s="415"/>
      <c r="X1674" s="415"/>
      <c r="Y1674" s="415"/>
      <c r="Z1674" s="415"/>
    </row>
    <row r="1675" spans="1:26" x14ac:dyDescent="0.2">
      <c r="A1675" s="414"/>
      <c r="B1675" s="414"/>
      <c r="P1675" s="141"/>
      <c r="Q1675" s="415"/>
      <c r="R1675" s="415"/>
      <c r="S1675" s="415"/>
      <c r="T1675" s="415"/>
      <c r="U1675" s="415"/>
      <c r="V1675" s="415"/>
      <c r="W1675" s="415"/>
      <c r="X1675" s="415"/>
      <c r="Y1675" s="415"/>
      <c r="Z1675" s="415"/>
    </row>
    <row r="1676" spans="1:26" x14ac:dyDescent="0.2">
      <c r="A1676" s="414"/>
      <c r="B1676" s="414"/>
      <c r="P1676" s="141"/>
      <c r="Q1676" s="415"/>
      <c r="R1676" s="415"/>
      <c r="S1676" s="415"/>
      <c r="T1676" s="415"/>
      <c r="U1676" s="415"/>
      <c r="V1676" s="415"/>
      <c r="W1676" s="415"/>
      <c r="X1676" s="415"/>
      <c r="Y1676" s="415"/>
      <c r="Z1676" s="415"/>
    </row>
    <row r="1677" spans="1:26" x14ac:dyDescent="0.2">
      <c r="A1677" s="414"/>
      <c r="B1677" s="414"/>
      <c r="P1677" s="141"/>
      <c r="Q1677" s="415"/>
      <c r="R1677" s="415"/>
      <c r="S1677" s="415"/>
      <c r="T1677" s="415"/>
      <c r="U1677" s="415"/>
      <c r="V1677" s="415"/>
      <c r="W1677" s="415"/>
      <c r="X1677" s="415"/>
      <c r="Y1677" s="415"/>
      <c r="Z1677" s="415"/>
    </row>
    <row r="1678" spans="1:26" x14ac:dyDescent="0.2">
      <c r="A1678" s="414"/>
      <c r="B1678" s="414"/>
      <c r="P1678" s="141"/>
      <c r="Q1678" s="415"/>
      <c r="R1678" s="415"/>
      <c r="S1678" s="415"/>
      <c r="T1678" s="415"/>
      <c r="U1678" s="415"/>
      <c r="V1678" s="415"/>
      <c r="W1678" s="415"/>
      <c r="X1678" s="415"/>
      <c r="Y1678" s="415"/>
      <c r="Z1678" s="415"/>
    </row>
    <row r="1679" spans="1:26" x14ac:dyDescent="0.2">
      <c r="A1679" s="414"/>
      <c r="B1679" s="414"/>
      <c r="P1679" s="141"/>
      <c r="Q1679" s="415"/>
      <c r="R1679" s="415"/>
      <c r="S1679" s="415"/>
      <c r="T1679" s="415"/>
      <c r="U1679" s="415"/>
      <c r="V1679" s="415"/>
      <c r="W1679" s="415"/>
      <c r="X1679" s="415"/>
      <c r="Y1679" s="415"/>
      <c r="Z1679" s="415"/>
    </row>
    <row r="1680" spans="1:26" x14ac:dyDescent="0.2">
      <c r="A1680" s="414"/>
      <c r="B1680" s="414"/>
      <c r="P1680" s="141"/>
      <c r="Q1680" s="415"/>
      <c r="R1680" s="415"/>
      <c r="S1680" s="415"/>
      <c r="T1680" s="415"/>
      <c r="U1680" s="415"/>
      <c r="V1680" s="415"/>
      <c r="W1680" s="415"/>
      <c r="X1680" s="415"/>
      <c r="Y1680" s="415"/>
      <c r="Z1680" s="415"/>
    </row>
    <row r="1681" spans="1:26" x14ac:dyDescent="0.2">
      <c r="A1681" s="414"/>
      <c r="B1681" s="414"/>
      <c r="P1681" s="141"/>
      <c r="Q1681" s="415"/>
      <c r="R1681" s="415"/>
      <c r="S1681" s="415"/>
      <c r="T1681" s="415"/>
      <c r="U1681" s="415"/>
      <c r="V1681" s="415"/>
      <c r="W1681" s="415"/>
      <c r="X1681" s="415"/>
      <c r="Y1681" s="415"/>
      <c r="Z1681" s="415"/>
    </row>
    <row r="1682" spans="1:26" x14ac:dyDescent="0.2">
      <c r="A1682" s="414"/>
      <c r="B1682" s="414"/>
      <c r="P1682" s="141"/>
      <c r="Q1682" s="415"/>
      <c r="R1682" s="415"/>
      <c r="S1682" s="415"/>
      <c r="T1682" s="415"/>
      <c r="U1682" s="415"/>
      <c r="V1682" s="415"/>
      <c r="W1682" s="415"/>
      <c r="X1682" s="415"/>
      <c r="Y1682" s="415"/>
      <c r="Z1682" s="415"/>
    </row>
    <row r="1683" spans="1:26" x14ac:dyDescent="0.2">
      <c r="A1683" s="414"/>
      <c r="B1683" s="414"/>
      <c r="P1683" s="141"/>
      <c r="Q1683" s="415"/>
      <c r="R1683" s="415"/>
      <c r="S1683" s="415"/>
      <c r="T1683" s="415"/>
      <c r="U1683" s="415"/>
      <c r="V1683" s="415"/>
      <c r="W1683" s="415"/>
      <c r="X1683" s="415"/>
      <c r="Y1683" s="415"/>
      <c r="Z1683" s="415"/>
    </row>
    <row r="1684" spans="1:26" x14ac:dyDescent="0.2">
      <c r="A1684" s="414"/>
      <c r="B1684" s="414"/>
      <c r="P1684" s="141"/>
      <c r="Q1684" s="415"/>
      <c r="R1684" s="415"/>
      <c r="S1684" s="415"/>
      <c r="T1684" s="415"/>
      <c r="U1684" s="415"/>
      <c r="V1684" s="415"/>
      <c r="W1684" s="415"/>
      <c r="X1684" s="415"/>
      <c r="Y1684" s="415"/>
      <c r="Z1684" s="415"/>
    </row>
    <row r="1685" spans="1:26" x14ac:dyDescent="0.2">
      <c r="A1685" s="414"/>
      <c r="B1685" s="414"/>
      <c r="P1685" s="141"/>
      <c r="Q1685" s="415"/>
      <c r="R1685" s="415"/>
      <c r="S1685" s="415"/>
      <c r="T1685" s="415"/>
      <c r="U1685" s="415"/>
      <c r="V1685" s="415"/>
      <c r="W1685" s="415"/>
      <c r="X1685" s="415"/>
      <c r="Y1685" s="415"/>
      <c r="Z1685" s="415"/>
    </row>
    <row r="1686" spans="1:26" x14ac:dyDescent="0.2">
      <c r="A1686" s="414"/>
      <c r="B1686" s="414"/>
      <c r="P1686" s="141"/>
      <c r="Q1686" s="415"/>
      <c r="R1686" s="415"/>
      <c r="S1686" s="415"/>
      <c r="T1686" s="415"/>
      <c r="U1686" s="415"/>
      <c r="V1686" s="415"/>
      <c r="W1686" s="415"/>
      <c r="X1686" s="415"/>
      <c r="Y1686" s="415"/>
      <c r="Z1686" s="415"/>
    </row>
    <row r="1687" spans="1:26" x14ac:dyDescent="0.2">
      <c r="A1687" s="414"/>
      <c r="B1687" s="414"/>
      <c r="P1687" s="141"/>
      <c r="Q1687" s="415"/>
      <c r="R1687" s="415"/>
      <c r="S1687" s="415"/>
      <c r="T1687" s="415"/>
      <c r="U1687" s="415"/>
      <c r="V1687" s="415"/>
      <c r="W1687" s="415"/>
      <c r="X1687" s="415"/>
      <c r="Y1687" s="415"/>
      <c r="Z1687" s="415"/>
    </row>
    <row r="1688" spans="1:26" x14ac:dyDescent="0.2">
      <c r="A1688" s="414"/>
      <c r="B1688" s="414"/>
      <c r="P1688" s="141"/>
      <c r="Q1688" s="415"/>
      <c r="R1688" s="415"/>
      <c r="S1688" s="415"/>
      <c r="T1688" s="415"/>
      <c r="U1688" s="415"/>
      <c r="V1688" s="415"/>
      <c r="W1688" s="415"/>
      <c r="X1688" s="415"/>
      <c r="Y1688" s="415"/>
      <c r="Z1688" s="415"/>
    </row>
    <row r="1689" spans="1:26" x14ac:dyDescent="0.2">
      <c r="A1689" s="414"/>
      <c r="B1689" s="414"/>
      <c r="P1689" s="141"/>
      <c r="Q1689" s="415"/>
      <c r="R1689" s="415"/>
      <c r="S1689" s="415"/>
      <c r="T1689" s="415"/>
      <c r="U1689" s="415"/>
      <c r="V1689" s="415"/>
      <c r="W1689" s="415"/>
      <c r="X1689" s="415"/>
      <c r="Y1689" s="415"/>
      <c r="Z1689" s="415"/>
    </row>
    <row r="1690" spans="1:26" x14ac:dyDescent="0.2">
      <c r="A1690" s="414"/>
      <c r="B1690" s="414"/>
      <c r="P1690" s="141"/>
      <c r="Q1690" s="415"/>
      <c r="R1690" s="415"/>
      <c r="S1690" s="415"/>
      <c r="T1690" s="415"/>
      <c r="U1690" s="415"/>
      <c r="V1690" s="415"/>
      <c r="W1690" s="415"/>
      <c r="X1690" s="415"/>
      <c r="Y1690" s="415"/>
      <c r="Z1690" s="415"/>
    </row>
    <row r="1691" spans="1:26" x14ac:dyDescent="0.2">
      <c r="A1691" s="414"/>
      <c r="B1691" s="414"/>
      <c r="P1691" s="141"/>
      <c r="Q1691" s="415"/>
      <c r="R1691" s="415"/>
      <c r="S1691" s="415"/>
      <c r="T1691" s="415"/>
      <c r="U1691" s="415"/>
      <c r="V1691" s="415"/>
      <c r="W1691" s="415"/>
      <c r="X1691" s="415"/>
      <c r="Y1691" s="415"/>
      <c r="Z1691" s="415"/>
    </row>
    <row r="1692" spans="1:26" x14ac:dyDescent="0.2">
      <c r="A1692" s="414"/>
      <c r="B1692" s="414"/>
      <c r="P1692" s="141"/>
      <c r="Q1692" s="415"/>
      <c r="R1692" s="415"/>
      <c r="S1692" s="415"/>
      <c r="T1692" s="415"/>
      <c r="U1692" s="415"/>
      <c r="V1692" s="415"/>
      <c r="W1692" s="415"/>
      <c r="X1692" s="415"/>
      <c r="Y1692" s="415"/>
      <c r="Z1692" s="415"/>
    </row>
    <row r="1693" spans="1:26" x14ac:dyDescent="0.2">
      <c r="A1693" s="414"/>
      <c r="B1693" s="414"/>
      <c r="P1693" s="141"/>
      <c r="Q1693" s="415"/>
      <c r="R1693" s="415"/>
      <c r="S1693" s="415"/>
      <c r="T1693" s="415"/>
      <c r="U1693" s="415"/>
      <c r="V1693" s="415"/>
      <c r="W1693" s="415"/>
      <c r="X1693" s="415"/>
      <c r="Y1693" s="415"/>
      <c r="Z1693" s="415"/>
    </row>
    <row r="1694" spans="1:26" x14ac:dyDescent="0.2">
      <c r="A1694" s="414"/>
      <c r="B1694" s="414"/>
      <c r="P1694" s="141"/>
      <c r="Q1694" s="415"/>
      <c r="R1694" s="415"/>
      <c r="S1694" s="415"/>
      <c r="T1694" s="415"/>
      <c r="U1694" s="415"/>
      <c r="V1694" s="415"/>
      <c r="W1694" s="415"/>
      <c r="X1694" s="415"/>
      <c r="Y1694" s="415"/>
      <c r="Z1694" s="415"/>
    </row>
    <row r="1695" spans="1:26" x14ac:dyDescent="0.2">
      <c r="A1695" s="414"/>
      <c r="B1695" s="414"/>
      <c r="P1695" s="141"/>
      <c r="Q1695" s="415"/>
      <c r="R1695" s="415"/>
      <c r="S1695" s="415"/>
      <c r="T1695" s="415"/>
      <c r="U1695" s="415"/>
      <c r="V1695" s="415"/>
      <c r="W1695" s="415"/>
      <c r="X1695" s="415"/>
      <c r="Y1695" s="415"/>
      <c r="Z1695" s="415"/>
    </row>
    <row r="1696" spans="1:26" x14ac:dyDescent="0.2">
      <c r="A1696" s="414"/>
      <c r="B1696" s="414"/>
      <c r="P1696" s="141"/>
      <c r="Q1696" s="415"/>
      <c r="R1696" s="415"/>
      <c r="S1696" s="415"/>
      <c r="T1696" s="415"/>
      <c r="U1696" s="415"/>
      <c r="V1696" s="415"/>
      <c r="W1696" s="415"/>
      <c r="X1696" s="415"/>
      <c r="Y1696" s="415"/>
      <c r="Z1696" s="415"/>
    </row>
    <row r="1697" spans="1:26" x14ac:dyDescent="0.2">
      <c r="A1697" s="414"/>
      <c r="B1697" s="414"/>
      <c r="P1697" s="141"/>
      <c r="Q1697" s="415"/>
      <c r="R1697" s="415"/>
      <c r="S1697" s="415"/>
      <c r="T1697" s="415"/>
      <c r="U1697" s="415"/>
      <c r="V1697" s="415"/>
      <c r="W1697" s="415"/>
      <c r="X1697" s="415"/>
      <c r="Y1697" s="415"/>
      <c r="Z1697" s="415"/>
    </row>
    <row r="1698" spans="1:26" x14ac:dyDescent="0.2">
      <c r="A1698" s="414"/>
      <c r="B1698" s="414"/>
      <c r="P1698" s="141"/>
      <c r="Q1698" s="415"/>
      <c r="R1698" s="415"/>
      <c r="S1698" s="415"/>
      <c r="T1698" s="415"/>
      <c r="U1698" s="415"/>
      <c r="V1698" s="415"/>
      <c r="W1698" s="415"/>
      <c r="X1698" s="415"/>
      <c r="Y1698" s="415"/>
      <c r="Z1698" s="415"/>
    </row>
    <row r="1699" spans="1:26" x14ac:dyDescent="0.2">
      <c r="A1699" s="414"/>
      <c r="B1699" s="414"/>
      <c r="P1699" s="141"/>
      <c r="Q1699" s="415"/>
      <c r="R1699" s="415"/>
      <c r="S1699" s="415"/>
      <c r="T1699" s="415"/>
      <c r="U1699" s="415"/>
      <c r="V1699" s="415"/>
      <c r="W1699" s="415"/>
      <c r="X1699" s="415"/>
      <c r="Y1699" s="415"/>
      <c r="Z1699" s="415"/>
    </row>
    <row r="1700" spans="1:26" x14ac:dyDescent="0.2">
      <c r="A1700" s="414"/>
      <c r="B1700" s="414"/>
      <c r="P1700" s="141"/>
      <c r="Q1700" s="415"/>
      <c r="R1700" s="415"/>
      <c r="S1700" s="415"/>
      <c r="T1700" s="415"/>
      <c r="U1700" s="415"/>
      <c r="V1700" s="415"/>
      <c r="W1700" s="415"/>
      <c r="X1700" s="415"/>
      <c r="Y1700" s="415"/>
      <c r="Z1700" s="415"/>
    </row>
    <row r="1701" spans="1:26" x14ac:dyDescent="0.2">
      <c r="A1701" s="414"/>
      <c r="B1701" s="414"/>
      <c r="P1701" s="141"/>
      <c r="Q1701" s="415"/>
      <c r="R1701" s="415"/>
      <c r="S1701" s="415"/>
      <c r="T1701" s="415"/>
      <c r="U1701" s="415"/>
      <c r="V1701" s="415"/>
      <c r="W1701" s="415"/>
      <c r="X1701" s="415"/>
      <c r="Y1701" s="415"/>
      <c r="Z1701" s="415"/>
    </row>
    <row r="1702" spans="1:26" x14ac:dyDescent="0.2">
      <c r="A1702" s="414"/>
      <c r="B1702" s="414"/>
      <c r="P1702" s="141"/>
      <c r="Q1702" s="415"/>
      <c r="R1702" s="415"/>
      <c r="S1702" s="415"/>
      <c r="T1702" s="415"/>
      <c r="U1702" s="415"/>
      <c r="V1702" s="415"/>
      <c r="W1702" s="415"/>
      <c r="X1702" s="415"/>
      <c r="Y1702" s="415"/>
      <c r="Z1702" s="415"/>
    </row>
    <row r="1703" spans="1:26" x14ac:dyDescent="0.2">
      <c r="A1703" s="414"/>
      <c r="B1703" s="414"/>
      <c r="P1703" s="141"/>
      <c r="Q1703" s="415"/>
      <c r="R1703" s="415"/>
      <c r="S1703" s="415"/>
      <c r="T1703" s="415"/>
      <c r="U1703" s="415"/>
      <c r="V1703" s="415"/>
      <c r="W1703" s="415"/>
      <c r="X1703" s="415"/>
      <c r="Y1703" s="415"/>
      <c r="Z1703" s="415"/>
    </row>
    <row r="1704" spans="1:26" x14ac:dyDescent="0.2">
      <c r="A1704" s="414"/>
      <c r="B1704" s="414"/>
      <c r="P1704" s="141"/>
      <c r="Q1704" s="415"/>
      <c r="R1704" s="415"/>
      <c r="S1704" s="415"/>
      <c r="T1704" s="415"/>
      <c r="U1704" s="415"/>
      <c r="V1704" s="415"/>
      <c r="W1704" s="415"/>
      <c r="X1704" s="415"/>
      <c r="Y1704" s="415"/>
      <c r="Z1704" s="415"/>
    </row>
    <row r="1705" spans="1:26" x14ac:dyDescent="0.2">
      <c r="A1705" s="414"/>
      <c r="B1705" s="414"/>
      <c r="P1705" s="141"/>
      <c r="Q1705" s="415"/>
      <c r="R1705" s="415"/>
      <c r="S1705" s="415"/>
      <c r="T1705" s="415"/>
      <c r="U1705" s="415"/>
      <c r="V1705" s="415"/>
      <c r="W1705" s="415"/>
      <c r="X1705" s="415"/>
      <c r="Y1705" s="415"/>
      <c r="Z1705" s="415"/>
    </row>
    <row r="1706" spans="1:26" x14ac:dyDescent="0.2">
      <c r="A1706" s="414"/>
      <c r="B1706" s="414"/>
      <c r="P1706" s="141"/>
      <c r="Q1706" s="415"/>
      <c r="R1706" s="415"/>
      <c r="S1706" s="415"/>
      <c r="T1706" s="415"/>
      <c r="U1706" s="415"/>
      <c r="V1706" s="415"/>
      <c r="W1706" s="415"/>
      <c r="X1706" s="415"/>
      <c r="Y1706" s="415"/>
      <c r="Z1706" s="415"/>
    </row>
    <row r="1707" spans="1:26" x14ac:dyDescent="0.2">
      <c r="A1707" s="414"/>
      <c r="B1707" s="414"/>
      <c r="P1707" s="141"/>
      <c r="Q1707" s="415"/>
      <c r="R1707" s="415"/>
      <c r="S1707" s="415"/>
      <c r="T1707" s="415"/>
      <c r="U1707" s="415"/>
      <c r="V1707" s="415"/>
      <c r="W1707" s="415"/>
      <c r="X1707" s="415"/>
      <c r="Y1707" s="415"/>
      <c r="Z1707" s="415"/>
    </row>
    <row r="1708" spans="1:26" x14ac:dyDescent="0.2">
      <c r="A1708" s="414"/>
      <c r="B1708" s="414"/>
      <c r="P1708" s="141"/>
      <c r="Q1708" s="415"/>
      <c r="R1708" s="415"/>
      <c r="S1708" s="415"/>
      <c r="T1708" s="415"/>
      <c r="U1708" s="415"/>
      <c r="V1708" s="415"/>
      <c r="W1708" s="415"/>
      <c r="X1708" s="415"/>
      <c r="Y1708" s="415"/>
      <c r="Z1708" s="415"/>
    </row>
    <row r="1709" spans="1:26" x14ac:dyDescent="0.2">
      <c r="A1709" s="414"/>
      <c r="B1709" s="414"/>
      <c r="P1709" s="141"/>
      <c r="Q1709" s="415"/>
      <c r="R1709" s="415"/>
      <c r="S1709" s="415"/>
      <c r="T1709" s="415"/>
      <c r="U1709" s="415"/>
      <c r="V1709" s="415"/>
      <c r="W1709" s="415"/>
      <c r="X1709" s="415"/>
      <c r="Y1709" s="415"/>
      <c r="Z1709" s="415"/>
    </row>
    <row r="1710" spans="1:26" x14ac:dyDescent="0.2">
      <c r="A1710" s="414"/>
      <c r="B1710" s="414"/>
      <c r="P1710" s="141"/>
      <c r="Q1710" s="415"/>
      <c r="R1710" s="415"/>
      <c r="S1710" s="415"/>
      <c r="T1710" s="415"/>
      <c r="U1710" s="415"/>
      <c r="V1710" s="415"/>
      <c r="W1710" s="415"/>
      <c r="X1710" s="415"/>
      <c r="Y1710" s="415"/>
      <c r="Z1710" s="415"/>
    </row>
    <row r="1711" spans="1:26" x14ac:dyDescent="0.2">
      <c r="A1711" s="414"/>
      <c r="B1711" s="414"/>
      <c r="P1711" s="141"/>
      <c r="Q1711" s="415"/>
      <c r="R1711" s="415"/>
      <c r="S1711" s="415"/>
      <c r="T1711" s="415"/>
      <c r="U1711" s="415"/>
      <c r="V1711" s="415"/>
      <c r="W1711" s="415"/>
      <c r="X1711" s="415"/>
      <c r="Y1711" s="415"/>
      <c r="Z1711" s="415"/>
    </row>
    <row r="1712" spans="1:26" x14ac:dyDescent="0.2">
      <c r="A1712" s="414"/>
      <c r="B1712" s="414"/>
      <c r="P1712" s="141"/>
      <c r="Q1712" s="415"/>
      <c r="R1712" s="415"/>
      <c r="S1712" s="415"/>
      <c r="T1712" s="415"/>
      <c r="U1712" s="415"/>
      <c r="V1712" s="415"/>
      <c r="W1712" s="415"/>
      <c r="X1712" s="415"/>
      <c r="Y1712" s="415"/>
      <c r="Z1712" s="415"/>
    </row>
    <row r="1713" spans="1:26" x14ac:dyDescent="0.2">
      <c r="A1713" s="414"/>
      <c r="B1713" s="414"/>
      <c r="P1713" s="141"/>
      <c r="Q1713" s="415"/>
      <c r="R1713" s="415"/>
      <c r="S1713" s="415"/>
      <c r="T1713" s="415"/>
      <c r="U1713" s="415"/>
      <c r="V1713" s="415"/>
      <c r="W1713" s="415"/>
      <c r="X1713" s="415"/>
      <c r="Y1713" s="415"/>
      <c r="Z1713" s="415"/>
    </row>
    <row r="1714" spans="1:26" x14ac:dyDescent="0.2">
      <c r="A1714" s="414"/>
      <c r="B1714" s="414"/>
      <c r="P1714" s="141"/>
      <c r="Q1714" s="415"/>
      <c r="R1714" s="415"/>
      <c r="S1714" s="415"/>
      <c r="T1714" s="415"/>
      <c r="U1714" s="415"/>
      <c r="V1714" s="415"/>
      <c r="W1714" s="415"/>
      <c r="X1714" s="415"/>
      <c r="Y1714" s="415"/>
      <c r="Z1714" s="415"/>
    </row>
    <row r="1715" spans="1:26" x14ac:dyDescent="0.2">
      <c r="A1715" s="414"/>
      <c r="B1715" s="414"/>
      <c r="P1715" s="141"/>
      <c r="Q1715" s="415"/>
      <c r="R1715" s="415"/>
      <c r="S1715" s="415"/>
      <c r="T1715" s="415"/>
      <c r="U1715" s="415"/>
      <c r="V1715" s="415"/>
      <c r="W1715" s="415"/>
      <c r="X1715" s="415"/>
      <c r="Y1715" s="415"/>
      <c r="Z1715" s="415"/>
    </row>
    <row r="1716" spans="1:26" x14ac:dyDescent="0.2">
      <c r="A1716" s="414"/>
      <c r="B1716" s="414"/>
      <c r="P1716" s="141"/>
      <c r="Q1716" s="415"/>
      <c r="R1716" s="415"/>
      <c r="S1716" s="415"/>
      <c r="T1716" s="415"/>
      <c r="U1716" s="415"/>
      <c r="V1716" s="415"/>
      <c r="W1716" s="415"/>
      <c r="X1716" s="415"/>
      <c r="Y1716" s="415"/>
      <c r="Z1716" s="415"/>
    </row>
    <row r="1717" spans="1:26" x14ac:dyDescent="0.2">
      <c r="A1717" s="414"/>
      <c r="B1717" s="414"/>
      <c r="P1717" s="141"/>
      <c r="Q1717" s="415"/>
      <c r="R1717" s="415"/>
      <c r="S1717" s="415"/>
      <c r="T1717" s="415"/>
      <c r="U1717" s="415"/>
      <c r="V1717" s="415"/>
      <c r="W1717" s="415"/>
      <c r="X1717" s="415"/>
      <c r="Y1717" s="415"/>
      <c r="Z1717" s="415"/>
    </row>
    <row r="1718" spans="1:26" x14ac:dyDescent="0.2">
      <c r="A1718" s="414"/>
      <c r="B1718" s="414"/>
      <c r="P1718" s="141"/>
      <c r="Q1718" s="415"/>
      <c r="R1718" s="415"/>
      <c r="S1718" s="415"/>
      <c r="T1718" s="415"/>
      <c r="U1718" s="415"/>
      <c r="V1718" s="415"/>
      <c r="W1718" s="415"/>
      <c r="X1718" s="415"/>
      <c r="Y1718" s="415"/>
      <c r="Z1718" s="415"/>
    </row>
    <row r="1719" spans="1:26" x14ac:dyDescent="0.2">
      <c r="A1719" s="414"/>
      <c r="B1719" s="414"/>
      <c r="P1719" s="141"/>
      <c r="Q1719" s="415"/>
      <c r="R1719" s="415"/>
      <c r="S1719" s="415"/>
      <c r="T1719" s="415"/>
      <c r="U1719" s="415"/>
      <c r="V1719" s="415"/>
      <c r="W1719" s="415"/>
      <c r="X1719" s="415"/>
      <c r="Y1719" s="415"/>
      <c r="Z1719" s="415"/>
    </row>
    <row r="1720" spans="1:26" x14ac:dyDescent="0.2">
      <c r="A1720" s="414"/>
      <c r="B1720" s="414"/>
      <c r="P1720" s="141"/>
      <c r="Q1720" s="415"/>
      <c r="R1720" s="415"/>
      <c r="S1720" s="415"/>
      <c r="T1720" s="415"/>
      <c r="U1720" s="415"/>
      <c r="V1720" s="415"/>
      <c r="W1720" s="415"/>
      <c r="X1720" s="415"/>
      <c r="Y1720" s="415"/>
      <c r="Z1720" s="415"/>
    </row>
    <row r="1721" spans="1:26" x14ac:dyDescent="0.2">
      <c r="A1721" s="414"/>
      <c r="B1721" s="414"/>
      <c r="P1721" s="141"/>
      <c r="Q1721" s="415"/>
      <c r="R1721" s="415"/>
      <c r="S1721" s="415"/>
      <c r="T1721" s="415"/>
      <c r="U1721" s="415"/>
      <c r="V1721" s="415"/>
      <c r="W1721" s="415"/>
      <c r="X1721" s="415"/>
      <c r="Y1721" s="415"/>
      <c r="Z1721" s="415"/>
    </row>
    <row r="1722" spans="1:26" x14ac:dyDescent="0.2">
      <c r="A1722" s="414"/>
      <c r="B1722" s="414"/>
      <c r="P1722" s="141"/>
      <c r="Q1722" s="415"/>
      <c r="R1722" s="415"/>
      <c r="S1722" s="415"/>
      <c r="T1722" s="415"/>
      <c r="U1722" s="415"/>
      <c r="V1722" s="415"/>
      <c r="W1722" s="415"/>
      <c r="X1722" s="415"/>
      <c r="Y1722" s="415"/>
      <c r="Z1722" s="415"/>
    </row>
    <row r="1723" spans="1:26" x14ac:dyDescent="0.2">
      <c r="A1723" s="414"/>
      <c r="B1723" s="414"/>
      <c r="P1723" s="141"/>
      <c r="Q1723" s="415"/>
      <c r="R1723" s="415"/>
      <c r="S1723" s="415"/>
      <c r="T1723" s="415"/>
      <c r="U1723" s="415"/>
      <c r="V1723" s="415"/>
      <c r="W1723" s="415"/>
      <c r="X1723" s="415"/>
      <c r="Y1723" s="415"/>
      <c r="Z1723" s="415"/>
    </row>
    <row r="1724" spans="1:26" x14ac:dyDescent="0.2">
      <c r="A1724" s="414"/>
      <c r="B1724" s="414"/>
      <c r="P1724" s="141"/>
      <c r="Q1724" s="415"/>
      <c r="R1724" s="415"/>
      <c r="S1724" s="415"/>
      <c r="T1724" s="415"/>
      <c r="U1724" s="415"/>
      <c r="V1724" s="415"/>
      <c r="W1724" s="415"/>
      <c r="X1724" s="415"/>
      <c r="Y1724" s="415"/>
      <c r="Z1724" s="415"/>
    </row>
    <row r="1725" spans="1:26" x14ac:dyDescent="0.2">
      <c r="A1725" s="414"/>
      <c r="B1725" s="414"/>
      <c r="P1725" s="141"/>
      <c r="Q1725" s="415"/>
      <c r="R1725" s="415"/>
      <c r="S1725" s="415"/>
      <c r="T1725" s="415"/>
      <c r="U1725" s="415"/>
      <c r="V1725" s="415"/>
      <c r="W1725" s="415"/>
      <c r="X1725" s="415"/>
      <c r="Y1725" s="415"/>
      <c r="Z1725" s="415"/>
    </row>
    <row r="1726" spans="1:26" x14ac:dyDescent="0.2">
      <c r="A1726" s="414"/>
      <c r="B1726" s="414"/>
      <c r="P1726" s="141"/>
      <c r="Q1726" s="415"/>
      <c r="R1726" s="415"/>
      <c r="S1726" s="415"/>
      <c r="T1726" s="415"/>
      <c r="U1726" s="415"/>
      <c r="V1726" s="415"/>
      <c r="W1726" s="415"/>
      <c r="X1726" s="415"/>
      <c r="Y1726" s="415"/>
      <c r="Z1726" s="415"/>
    </row>
    <row r="1727" spans="1:26" x14ac:dyDescent="0.2">
      <c r="A1727" s="414"/>
      <c r="B1727" s="414"/>
      <c r="P1727" s="141"/>
      <c r="Q1727" s="415"/>
      <c r="R1727" s="415"/>
      <c r="S1727" s="415"/>
      <c r="T1727" s="415"/>
      <c r="U1727" s="415"/>
      <c r="V1727" s="415"/>
      <c r="W1727" s="415"/>
      <c r="X1727" s="415"/>
      <c r="Y1727" s="415"/>
      <c r="Z1727" s="415"/>
    </row>
    <row r="1728" spans="1:26" x14ac:dyDescent="0.2">
      <c r="A1728" s="414"/>
      <c r="B1728" s="414"/>
      <c r="P1728" s="141"/>
      <c r="Q1728" s="415"/>
      <c r="R1728" s="415"/>
      <c r="S1728" s="415"/>
      <c r="T1728" s="415"/>
      <c r="U1728" s="415"/>
      <c r="V1728" s="415"/>
      <c r="W1728" s="415"/>
      <c r="X1728" s="415"/>
      <c r="Y1728" s="415"/>
      <c r="Z1728" s="415"/>
    </row>
    <row r="1729" spans="1:26" x14ac:dyDescent="0.2">
      <c r="A1729" s="414"/>
      <c r="B1729" s="414"/>
      <c r="P1729" s="141"/>
      <c r="Q1729" s="415"/>
      <c r="R1729" s="415"/>
      <c r="S1729" s="415"/>
      <c r="T1729" s="415"/>
      <c r="U1729" s="415"/>
      <c r="V1729" s="415"/>
      <c r="W1729" s="415"/>
      <c r="X1729" s="415"/>
      <c r="Y1729" s="415"/>
      <c r="Z1729" s="415"/>
    </row>
    <row r="1730" spans="1:26" x14ac:dyDescent="0.2">
      <c r="A1730" s="414"/>
      <c r="B1730" s="414"/>
      <c r="P1730" s="141"/>
      <c r="Q1730" s="415"/>
      <c r="R1730" s="415"/>
      <c r="S1730" s="415"/>
      <c r="T1730" s="415"/>
      <c r="U1730" s="415"/>
      <c r="V1730" s="415"/>
      <c r="W1730" s="415"/>
      <c r="X1730" s="415"/>
      <c r="Y1730" s="415"/>
      <c r="Z1730" s="415"/>
    </row>
    <row r="1731" spans="1:26" x14ac:dyDescent="0.2">
      <c r="A1731" s="414"/>
      <c r="B1731" s="414"/>
      <c r="P1731" s="141"/>
      <c r="Q1731" s="415"/>
      <c r="R1731" s="415"/>
      <c r="S1731" s="415"/>
      <c r="T1731" s="415"/>
      <c r="U1731" s="415"/>
      <c r="V1731" s="415"/>
      <c r="W1731" s="415"/>
      <c r="X1731" s="415"/>
      <c r="Y1731" s="415"/>
      <c r="Z1731" s="415"/>
    </row>
    <row r="1732" spans="1:26" x14ac:dyDescent="0.2">
      <c r="A1732" s="414"/>
      <c r="B1732" s="414"/>
      <c r="P1732" s="141"/>
      <c r="Q1732" s="415"/>
      <c r="R1732" s="415"/>
      <c r="S1732" s="415"/>
      <c r="T1732" s="415"/>
      <c r="U1732" s="415"/>
      <c r="V1732" s="415"/>
      <c r="W1732" s="415"/>
      <c r="X1732" s="415"/>
      <c r="Y1732" s="415"/>
      <c r="Z1732" s="415"/>
    </row>
    <row r="1733" spans="1:26" x14ac:dyDescent="0.2">
      <c r="A1733" s="414"/>
      <c r="B1733" s="414"/>
      <c r="P1733" s="141"/>
      <c r="Q1733" s="415"/>
      <c r="R1733" s="415"/>
      <c r="S1733" s="415"/>
      <c r="T1733" s="415"/>
      <c r="U1733" s="415"/>
      <c r="V1733" s="415"/>
      <c r="W1733" s="415"/>
      <c r="X1733" s="415"/>
      <c r="Y1733" s="415"/>
      <c r="Z1733" s="415"/>
    </row>
    <row r="1734" spans="1:26" x14ac:dyDescent="0.2">
      <c r="A1734" s="414"/>
      <c r="B1734" s="414"/>
      <c r="P1734" s="141"/>
      <c r="Q1734" s="415"/>
      <c r="R1734" s="415"/>
      <c r="S1734" s="415"/>
      <c r="T1734" s="415"/>
      <c r="U1734" s="415"/>
      <c r="V1734" s="415"/>
      <c r="W1734" s="415"/>
      <c r="X1734" s="415"/>
      <c r="Y1734" s="415"/>
      <c r="Z1734" s="415"/>
    </row>
    <row r="1735" spans="1:26" x14ac:dyDescent="0.2">
      <c r="A1735" s="414"/>
      <c r="B1735" s="414"/>
      <c r="P1735" s="141"/>
      <c r="Q1735" s="415"/>
      <c r="R1735" s="415"/>
      <c r="S1735" s="415"/>
      <c r="T1735" s="415"/>
      <c r="U1735" s="415"/>
      <c r="V1735" s="415"/>
      <c r="W1735" s="415"/>
      <c r="X1735" s="415"/>
      <c r="Y1735" s="415"/>
      <c r="Z1735" s="415"/>
    </row>
    <row r="1736" spans="1:26" x14ac:dyDescent="0.2">
      <c r="A1736" s="414"/>
      <c r="B1736" s="414"/>
      <c r="P1736" s="141"/>
      <c r="Q1736" s="415"/>
      <c r="R1736" s="415"/>
      <c r="S1736" s="415"/>
      <c r="T1736" s="415"/>
      <c r="U1736" s="415"/>
      <c r="V1736" s="415"/>
      <c r="W1736" s="415"/>
      <c r="X1736" s="415"/>
      <c r="Y1736" s="415"/>
      <c r="Z1736" s="415"/>
    </row>
    <row r="1737" spans="1:26" x14ac:dyDescent="0.2">
      <c r="A1737" s="414"/>
      <c r="B1737" s="414"/>
      <c r="P1737" s="141"/>
      <c r="Q1737" s="415"/>
      <c r="R1737" s="415"/>
      <c r="S1737" s="415"/>
      <c r="T1737" s="415"/>
      <c r="U1737" s="415"/>
      <c r="V1737" s="415"/>
      <c r="W1737" s="415"/>
      <c r="X1737" s="415"/>
      <c r="Y1737" s="415"/>
      <c r="Z1737" s="415"/>
    </row>
    <row r="1738" spans="1:26" x14ac:dyDescent="0.2">
      <c r="A1738" s="414"/>
      <c r="B1738" s="414"/>
      <c r="P1738" s="141"/>
      <c r="Q1738" s="415"/>
      <c r="R1738" s="415"/>
      <c r="S1738" s="415"/>
      <c r="T1738" s="415"/>
      <c r="U1738" s="415"/>
      <c r="V1738" s="415"/>
      <c r="W1738" s="415"/>
      <c r="X1738" s="415"/>
      <c r="Y1738" s="415"/>
      <c r="Z1738" s="415"/>
    </row>
    <row r="1739" spans="1:26" x14ac:dyDescent="0.2">
      <c r="A1739" s="414"/>
      <c r="B1739" s="414"/>
      <c r="P1739" s="141"/>
      <c r="Q1739" s="415"/>
      <c r="R1739" s="415"/>
      <c r="S1739" s="415"/>
      <c r="T1739" s="415"/>
      <c r="U1739" s="415"/>
      <c r="V1739" s="415"/>
      <c r="W1739" s="415"/>
      <c r="X1739" s="415"/>
      <c r="Y1739" s="415"/>
      <c r="Z1739" s="415"/>
    </row>
    <row r="1740" spans="1:26" x14ac:dyDescent="0.2">
      <c r="A1740" s="414"/>
      <c r="B1740" s="414"/>
      <c r="P1740" s="141"/>
      <c r="Q1740" s="415"/>
      <c r="R1740" s="415"/>
      <c r="S1740" s="415"/>
      <c r="T1740" s="415"/>
      <c r="U1740" s="415"/>
      <c r="V1740" s="415"/>
      <c r="W1740" s="415"/>
      <c r="X1740" s="415"/>
      <c r="Y1740" s="415"/>
      <c r="Z1740" s="415"/>
    </row>
    <row r="1741" spans="1:26" x14ac:dyDescent="0.2">
      <c r="A1741" s="414"/>
      <c r="B1741" s="414"/>
      <c r="P1741" s="141"/>
      <c r="Q1741" s="415"/>
      <c r="R1741" s="415"/>
      <c r="S1741" s="415"/>
      <c r="T1741" s="415"/>
      <c r="U1741" s="415"/>
      <c r="V1741" s="415"/>
      <c r="W1741" s="415"/>
      <c r="X1741" s="415"/>
      <c r="Y1741" s="415"/>
      <c r="Z1741" s="415"/>
    </row>
    <row r="1742" spans="1:26" x14ac:dyDescent="0.2">
      <c r="A1742" s="414"/>
      <c r="B1742" s="414"/>
      <c r="P1742" s="141"/>
      <c r="Q1742" s="415"/>
      <c r="R1742" s="415"/>
      <c r="S1742" s="415"/>
      <c r="T1742" s="415"/>
      <c r="U1742" s="415"/>
      <c r="V1742" s="415"/>
      <c r="W1742" s="415"/>
      <c r="X1742" s="415"/>
      <c r="Y1742" s="415"/>
      <c r="Z1742" s="415"/>
    </row>
    <row r="1743" spans="1:26" x14ac:dyDescent="0.2">
      <c r="A1743" s="414"/>
      <c r="B1743" s="414"/>
      <c r="P1743" s="141"/>
      <c r="Q1743" s="415"/>
      <c r="R1743" s="415"/>
      <c r="S1743" s="415"/>
      <c r="T1743" s="415"/>
      <c r="U1743" s="415"/>
      <c r="V1743" s="415"/>
      <c r="W1743" s="415"/>
      <c r="X1743" s="415"/>
      <c r="Y1743" s="415"/>
      <c r="Z1743" s="415"/>
    </row>
    <row r="1744" spans="1:26" x14ac:dyDescent="0.2">
      <c r="A1744" s="414"/>
      <c r="B1744" s="414"/>
      <c r="P1744" s="141"/>
      <c r="Q1744" s="415"/>
      <c r="R1744" s="415"/>
      <c r="S1744" s="415"/>
      <c r="T1744" s="415"/>
      <c r="U1744" s="415"/>
      <c r="V1744" s="415"/>
      <c r="W1744" s="415"/>
      <c r="X1744" s="415"/>
      <c r="Y1744" s="415"/>
      <c r="Z1744" s="415"/>
    </row>
    <row r="1745" spans="1:26" x14ac:dyDescent="0.2">
      <c r="A1745" s="414"/>
      <c r="B1745" s="414"/>
      <c r="P1745" s="141"/>
      <c r="Q1745" s="415"/>
      <c r="R1745" s="415"/>
      <c r="S1745" s="415"/>
      <c r="T1745" s="415"/>
      <c r="U1745" s="415"/>
      <c r="V1745" s="415"/>
      <c r="W1745" s="415"/>
      <c r="X1745" s="415"/>
      <c r="Y1745" s="415"/>
      <c r="Z1745" s="415"/>
    </row>
    <row r="1746" spans="1:26" x14ac:dyDescent="0.2">
      <c r="A1746" s="414"/>
      <c r="B1746" s="414"/>
      <c r="P1746" s="141"/>
      <c r="Q1746" s="415"/>
      <c r="R1746" s="415"/>
      <c r="S1746" s="415"/>
      <c r="T1746" s="415"/>
      <c r="U1746" s="415"/>
      <c r="V1746" s="415"/>
      <c r="W1746" s="415"/>
      <c r="X1746" s="415"/>
      <c r="Y1746" s="415"/>
      <c r="Z1746" s="415"/>
    </row>
    <row r="1747" spans="1:26" x14ac:dyDescent="0.2">
      <c r="A1747" s="414"/>
      <c r="B1747" s="414"/>
      <c r="P1747" s="141"/>
      <c r="Q1747" s="415"/>
      <c r="R1747" s="415"/>
      <c r="S1747" s="415"/>
      <c r="T1747" s="415"/>
      <c r="U1747" s="415"/>
      <c r="V1747" s="415"/>
      <c r="W1747" s="415"/>
      <c r="X1747" s="415"/>
      <c r="Y1747" s="415"/>
      <c r="Z1747" s="415"/>
    </row>
    <row r="1748" spans="1:26" x14ac:dyDescent="0.2">
      <c r="A1748" s="414"/>
      <c r="B1748" s="414"/>
      <c r="P1748" s="141"/>
      <c r="Q1748" s="415"/>
      <c r="R1748" s="415"/>
      <c r="S1748" s="415"/>
      <c r="T1748" s="415"/>
      <c r="U1748" s="415"/>
      <c r="V1748" s="415"/>
      <c r="W1748" s="415"/>
      <c r="X1748" s="415"/>
      <c r="Y1748" s="415"/>
      <c r="Z1748" s="415"/>
    </row>
    <row r="1749" spans="1:26" x14ac:dyDescent="0.2">
      <c r="A1749" s="414"/>
      <c r="B1749" s="414"/>
      <c r="P1749" s="141"/>
      <c r="Q1749" s="415"/>
      <c r="R1749" s="415"/>
      <c r="S1749" s="415"/>
      <c r="T1749" s="415"/>
      <c r="U1749" s="415"/>
      <c r="V1749" s="415"/>
      <c r="W1749" s="415"/>
      <c r="X1749" s="415"/>
      <c r="Y1749" s="415"/>
      <c r="Z1749" s="415"/>
    </row>
    <row r="1750" spans="1:26" x14ac:dyDescent="0.2">
      <c r="A1750" s="414"/>
      <c r="B1750" s="414"/>
      <c r="P1750" s="141"/>
      <c r="Q1750" s="415"/>
      <c r="R1750" s="415"/>
      <c r="S1750" s="415"/>
      <c r="T1750" s="415"/>
      <c r="U1750" s="415"/>
      <c r="V1750" s="415"/>
      <c r="W1750" s="415"/>
      <c r="X1750" s="415"/>
      <c r="Y1750" s="415"/>
      <c r="Z1750" s="415"/>
    </row>
    <row r="1751" spans="1:26" x14ac:dyDescent="0.2">
      <c r="A1751" s="414"/>
      <c r="B1751" s="414"/>
      <c r="P1751" s="141"/>
      <c r="Q1751" s="415"/>
      <c r="R1751" s="415"/>
      <c r="S1751" s="415"/>
      <c r="T1751" s="415"/>
      <c r="U1751" s="415"/>
      <c r="V1751" s="415"/>
      <c r="W1751" s="415"/>
      <c r="X1751" s="415"/>
      <c r="Y1751" s="415"/>
      <c r="Z1751" s="415"/>
    </row>
    <row r="1752" spans="1:26" x14ac:dyDescent="0.2">
      <c r="A1752" s="414"/>
      <c r="B1752" s="414"/>
      <c r="P1752" s="141"/>
      <c r="Q1752" s="415"/>
      <c r="R1752" s="415"/>
      <c r="S1752" s="415"/>
      <c r="T1752" s="415"/>
      <c r="U1752" s="415"/>
      <c r="V1752" s="415"/>
      <c r="W1752" s="415"/>
      <c r="X1752" s="415"/>
      <c r="Y1752" s="415"/>
      <c r="Z1752" s="415"/>
    </row>
    <row r="1753" spans="1:26" x14ac:dyDescent="0.2">
      <c r="A1753" s="414"/>
      <c r="B1753" s="414"/>
      <c r="P1753" s="141"/>
      <c r="Q1753" s="415"/>
      <c r="R1753" s="415"/>
      <c r="S1753" s="415"/>
      <c r="T1753" s="415"/>
      <c r="U1753" s="415"/>
      <c r="V1753" s="415"/>
      <c r="W1753" s="415"/>
      <c r="X1753" s="415"/>
      <c r="Y1753" s="415"/>
      <c r="Z1753" s="415"/>
    </row>
    <row r="1754" spans="1:26" x14ac:dyDescent="0.2">
      <c r="A1754" s="414"/>
      <c r="B1754" s="414"/>
      <c r="P1754" s="141"/>
      <c r="Q1754" s="415"/>
      <c r="R1754" s="415"/>
      <c r="S1754" s="415"/>
      <c r="T1754" s="415"/>
      <c r="U1754" s="415"/>
      <c r="V1754" s="415"/>
      <c r="W1754" s="415"/>
      <c r="X1754" s="415"/>
      <c r="Y1754" s="415"/>
      <c r="Z1754" s="415"/>
    </row>
    <row r="1755" spans="1:26" x14ac:dyDescent="0.2">
      <c r="A1755" s="414"/>
      <c r="B1755" s="414"/>
      <c r="P1755" s="141"/>
      <c r="Q1755" s="415"/>
      <c r="R1755" s="415"/>
      <c r="S1755" s="415"/>
      <c r="T1755" s="415"/>
      <c r="U1755" s="415"/>
      <c r="V1755" s="415"/>
      <c r="W1755" s="415"/>
      <c r="X1755" s="415"/>
      <c r="Y1755" s="415"/>
      <c r="Z1755" s="415"/>
    </row>
    <row r="1756" spans="1:26" x14ac:dyDescent="0.2">
      <c r="A1756" s="414"/>
      <c r="B1756" s="414"/>
      <c r="P1756" s="141"/>
      <c r="Q1756" s="415"/>
      <c r="R1756" s="415"/>
      <c r="S1756" s="415"/>
      <c r="T1756" s="415"/>
      <c r="U1756" s="415"/>
      <c r="V1756" s="415"/>
      <c r="W1756" s="415"/>
      <c r="X1756" s="415"/>
      <c r="Y1756" s="415"/>
      <c r="Z1756" s="415"/>
    </row>
    <row r="1757" spans="1:26" x14ac:dyDescent="0.2">
      <c r="A1757" s="414"/>
      <c r="B1757" s="414"/>
      <c r="P1757" s="141"/>
      <c r="Q1757" s="415"/>
      <c r="R1757" s="415"/>
      <c r="S1757" s="415"/>
      <c r="T1757" s="415"/>
      <c r="U1757" s="415"/>
      <c r="V1757" s="415"/>
      <c r="W1757" s="415"/>
      <c r="X1757" s="415"/>
      <c r="Y1757" s="415"/>
      <c r="Z1757" s="415"/>
    </row>
    <row r="1758" spans="1:26" x14ac:dyDescent="0.2">
      <c r="A1758" s="414"/>
      <c r="B1758" s="414"/>
      <c r="P1758" s="141"/>
      <c r="Q1758" s="415"/>
      <c r="R1758" s="415"/>
      <c r="S1758" s="415"/>
      <c r="T1758" s="415"/>
      <c r="U1758" s="415"/>
      <c r="V1758" s="415"/>
      <c r="W1758" s="415"/>
      <c r="X1758" s="415"/>
      <c r="Y1758" s="415"/>
      <c r="Z1758" s="415"/>
    </row>
    <row r="1759" spans="1:26" x14ac:dyDescent="0.2">
      <c r="A1759" s="414"/>
      <c r="B1759" s="414"/>
      <c r="P1759" s="141"/>
      <c r="Q1759" s="415"/>
      <c r="R1759" s="415"/>
      <c r="S1759" s="415"/>
      <c r="T1759" s="415"/>
      <c r="U1759" s="415"/>
      <c r="V1759" s="415"/>
      <c r="W1759" s="415"/>
      <c r="X1759" s="415"/>
      <c r="Y1759" s="415"/>
      <c r="Z1759" s="415"/>
    </row>
    <row r="1760" spans="1:26" x14ac:dyDescent="0.2">
      <c r="A1760" s="414"/>
      <c r="B1760" s="414"/>
      <c r="P1760" s="141"/>
      <c r="Q1760" s="415"/>
      <c r="R1760" s="415"/>
      <c r="S1760" s="415"/>
      <c r="T1760" s="415"/>
      <c r="U1760" s="415"/>
      <c r="V1760" s="415"/>
      <c r="W1760" s="415"/>
      <c r="X1760" s="415"/>
      <c r="Y1760" s="415"/>
      <c r="Z1760" s="415"/>
    </row>
    <row r="1761" spans="1:26" x14ac:dyDescent="0.2">
      <c r="A1761" s="414"/>
      <c r="B1761" s="414"/>
      <c r="P1761" s="141"/>
      <c r="Q1761" s="415"/>
      <c r="R1761" s="415"/>
      <c r="S1761" s="415"/>
      <c r="T1761" s="415"/>
      <c r="U1761" s="415"/>
      <c r="V1761" s="415"/>
      <c r="W1761" s="415"/>
      <c r="X1761" s="415"/>
      <c r="Y1761" s="415"/>
      <c r="Z1761" s="415"/>
    </row>
    <row r="1762" spans="1:26" x14ac:dyDescent="0.2">
      <c r="A1762" s="414"/>
      <c r="B1762" s="414"/>
      <c r="P1762" s="141"/>
      <c r="Q1762" s="415"/>
      <c r="R1762" s="415"/>
      <c r="S1762" s="415"/>
      <c r="T1762" s="415"/>
      <c r="U1762" s="415"/>
      <c r="V1762" s="415"/>
      <c r="W1762" s="415"/>
      <c r="X1762" s="415"/>
      <c r="Y1762" s="415"/>
      <c r="Z1762" s="415"/>
    </row>
    <row r="1763" spans="1:26" x14ac:dyDescent="0.2">
      <c r="A1763" s="414"/>
      <c r="B1763" s="414"/>
      <c r="P1763" s="141"/>
      <c r="Q1763" s="415"/>
      <c r="R1763" s="415"/>
      <c r="S1763" s="415"/>
      <c r="T1763" s="415"/>
      <c r="U1763" s="415"/>
      <c r="V1763" s="415"/>
      <c r="W1763" s="415"/>
      <c r="X1763" s="415"/>
      <c r="Y1763" s="415"/>
      <c r="Z1763" s="415"/>
    </row>
    <row r="1764" spans="1:26" x14ac:dyDescent="0.2">
      <c r="A1764" s="414"/>
      <c r="B1764" s="414"/>
      <c r="P1764" s="141"/>
      <c r="Q1764" s="415"/>
      <c r="R1764" s="415"/>
      <c r="S1764" s="415"/>
      <c r="T1764" s="415"/>
      <c r="U1764" s="415"/>
      <c r="V1764" s="415"/>
      <c r="W1764" s="415"/>
      <c r="X1764" s="415"/>
      <c r="Y1764" s="415"/>
      <c r="Z1764" s="415"/>
    </row>
    <row r="1765" spans="1:26" x14ac:dyDescent="0.2">
      <c r="A1765" s="414"/>
      <c r="B1765" s="414"/>
      <c r="P1765" s="141"/>
      <c r="Q1765" s="415"/>
      <c r="R1765" s="415"/>
      <c r="S1765" s="415"/>
      <c r="T1765" s="415"/>
      <c r="U1765" s="415"/>
      <c r="V1765" s="415"/>
      <c r="W1765" s="415"/>
      <c r="X1765" s="415"/>
      <c r="Y1765" s="415"/>
      <c r="Z1765" s="415"/>
    </row>
    <row r="1766" spans="1:26" x14ac:dyDescent="0.2">
      <c r="A1766" s="414"/>
      <c r="B1766" s="414"/>
      <c r="P1766" s="141"/>
      <c r="Q1766" s="415"/>
      <c r="R1766" s="415"/>
      <c r="S1766" s="415"/>
      <c r="T1766" s="415"/>
      <c r="U1766" s="415"/>
      <c r="V1766" s="415"/>
      <c r="W1766" s="415"/>
      <c r="X1766" s="415"/>
      <c r="Y1766" s="415"/>
      <c r="Z1766" s="415"/>
    </row>
    <row r="1767" spans="1:26" x14ac:dyDescent="0.2">
      <c r="A1767" s="414"/>
      <c r="B1767" s="414"/>
      <c r="P1767" s="141"/>
      <c r="Q1767" s="415"/>
      <c r="R1767" s="415"/>
      <c r="S1767" s="415"/>
      <c r="T1767" s="415"/>
      <c r="U1767" s="415"/>
      <c r="V1767" s="415"/>
      <c r="W1767" s="415"/>
      <c r="X1767" s="415"/>
      <c r="Y1767" s="415"/>
      <c r="Z1767" s="415"/>
    </row>
    <row r="1768" spans="1:26" x14ac:dyDescent="0.2">
      <c r="A1768" s="414"/>
      <c r="B1768" s="414"/>
      <c r="P1768" s="141"/>
      <c r="Q1768" s="415"/>
      <c r="R1768" s="415"/>
      <c r="S1768" s="415"/>
      <c r="T1768" s="415"/>
      <c r="U1768" s="415"/>
      <c r="V1768" s="415"/>
      <c r="W1768" s="415"/>
      <c r="X1768" s="415"/>
      <c r="Y1768" s="415"/>
      <c r="Z1768" s="415"/>
    </row>
    <row r="1769" spans="1:26" x14ac:dyDescent="0.2">
      <c r="A1769" s="414"/>
      <c r="B1769" s="414"/>
      <c r="P1769" s="141"/>
      <c r="Q1769" s="415"/>
      <c r="R1769" s="415"/>
      <c r="S1769" s="415"/>
      <c r="T1769" s="415"/>
      <c r="U1769" s="415"/>
      <c r="V1769" s="415"/>
      <c r="W1769" s="415"/>
      <c r="X1769" s="415"/>
      <c r="Y1769" s="415"/>
      <c r="Z1769" s="415"/>
    </row>
    <row r="1770" spans="1:26" x14ac:dyDescent="0.2">
      <c r="A1770" s="414"/>
      <c r="B1770" s="414"/>
      <c r="P1770" s="141"/>
      <c r="Q1770" s="415"/>
      <c r="R1770" s="415"/>
      <c r="S1770" s="415"/>
      <c r="T1770" s="415"/>
      <c r="U1770" s="415"/>
      <c r="V1770" s="415"/>
      <c r="W1770" s="415"/>
      <c r="X1770" s="415"/>
      <c r="Y1770" s="415"/>
      <c r="Z1770" s="415"/>
    </row>
    <row r="1771" spans="1:26" x14ac:dyDescent="0.2">
      <c r="A1771" s="414"/>
      <c r="B1771" s="414"/>
      <c r="P1771" s="141"/>
      <c r="Q1771" s="415"/>
      <c r="R1771" s="415"/>
      <c r="S1771" s="415"/>
      <c r="T1771" s="415"/>
      <c r="U1771" s="415"/>
      <c r="V1771" s="415"/>
      <c r="W1771" s="415"/>
      <c r="X1771" s="415"/>
      <c r="Y1771" s="415"/>
      <c r="Z1771" s="415"/>
    </row>
    <row r="1772" spans="1:26" x14ac:dyDescent="0.2">
      <c r="A1772" s="414"/>
      <c r="B1772" s="414"/>
      <c r="P1772" s="141"/>
      <c r="Q1772" s="415"/>
      <c r="R1772" s="415"/>
      <c r="S1772" s="415"/>
      <c r="T1772" s="415"/>
      <c r="U1772" s="415"/>
      <c r="V1772" s="415"/>
      <c r="W1772" s="415"/>
      <c r="X1772" s="415"/>
      <c r="Y1772" s="415"/>
      <c r="Z1772" s="415"/>
    </row>
    <row r="1773" spans="1:26" x14ac:dyDescent="0.2">
      <c r="A1773" s="414"/>
      <c r="B1773" s="414"/>
      <c r="P1773" s="141"/>
      <c r="Q1773" s="415"/>
      <c r="R1773" s="415"/>
      <c r="S1773" s="415"/>
      <c r="T1773" s="415"/>
      <c r="U1773" s="415"/>
      <c r="V1773" s="415"/>
      <c r="W1773" s="415"/>
      <c r="X1773" s="415"/>
      <c r="Y1773" s="415"/>
      <c r="Z1773" s="415"/>
    </row>
    <row r="1774" spans="1:26" x14ac:dyDescent="0.2">
      <c r="A1774" s="414"/>
      <c r="B1774" s="414"/>
      <c r="P1774" s="141"/>
      <c r="Q1774" s="415"/>
      <c r="R1774" s="415"/>
      <c r="S1774" s="415"/>
      <c r="T1774" s="415"/>
      <c r="U1774" s="415"/>
      <c r="V1774" s="415"/>
      <c r="W1774" s="415"/>
      <c r="X1774" s="415"/>
      <c r="Y1774" s="415"/>
      <c r="Z1774" s="415"/>
    </row>
    <row r="1775" spans="1:26" x14ac:dyDescent="0.2">
      <c r="A1775" s="414"/>
      <c r="B1775" s="414"/>
      <c r="P1775" s="141"/>
      <c r="Q1775" s="415"/>
      <c r="R1775" s="415"/>
      <c r="S1775" s="415"/>
      <c r="T1775" s="415"/>
      <c r="U1775" s="415"/>
      <c r="V1775" s="415"/>
      <c r="W1775" s="415"/>
      <c r="X1775" s="415"/>
      <c r="Y1775" s="415"/>
      <c r="Z1775" s="415"/>
    </row>
    <row r="1776" spans="1:26" x14ac:dyDescent="0.2">
      <c r="A1776" s="414"/>
      <c r="B1776" s="414"/>
      <c r="P1776" s="141"/>
      <c r="Q1776" s="415"/>
      <c r="R1776" s="415"/>
      <c r="S1776" s="415"/>
      <c r="T1776" s="415"/>
      <c r="U1776" s="415"/>
      <c r="V1776" s="415"/>
      <c r="W1776" s="415"/>
      <c r="X1776" s="415"/>
      <c r="Y1776" s="415"/>
      <c r="Z1776" s="415"/>
    </row>
    <row r="1777" spans="1:26" x14ac:dyDescent="0.2">
      <c r="A1777" s="414"/>
      <c r="B1777" s="414"/>
      <c r="P1777" s="141"/>
      <c r="Q1777" s="415"/>
      <c r="R1777" s="415"/>
      <c r="S1777" s="415"/>
      <c r="T1777" s="415"/>
      <c r="U1777" s="415"/>
      <c r="V1777" s="415"/>
      <c r="W1777" s="415"/>
      <c r="X1777" s="415"/>
      <c r="Y1777" s="415"/>
      <c r="Z1777" s="415"/>
    </row>
    <row r="1778" spans="1:26" x14ac:dyDescent="0.2">
      <c r="A1778" s="414"/>
      <c r="B1778" s="414"/>
      <c r="P1778" s="141"/>
      <c r="Q1778" s="415"/>
      <c r="R1778" s="415"/>
      <c r="S1778" s="415"/>
      <c r="T1778" s="415"/>
      <c r="U1778" s="415"/>
      <c r="V1778" s="415"/>
      <c r="W1778" s="415"/>
      <c r="X1778" s="415"/>
      <c r="Y1778" s="415"/>
      <c r="Z1778" s="415"/>
    </row>
    <row r="1779" spans="1:26" x14ac:dyDescent="0.2">
      <c r="A1779" s="414"/>
      <c r="B1779" s="414"/>
      <c r="P1779" s="141"/>
      <c r="Q1779" s="415"/>
      <c r="R1779" s="415"/>
      <c r="S1779" s="415"/>
      <c r="T1779" s="415"/>
      <c r="U1779" s="415"/>
      <c r="V1779" s="415"/>
      <c r="W1779" s="415"/>
      <c r="X1779" s="415"/>
      <c r="Y1779" s="415"/>
      <c r="Z1779" s="415"/>
    </row>
    <row r="1780" spans="1:26" x14ac:dyDescent="0.2">
      <c r="A1780" s="414"/>
      <c r="B1780" s="414"/>
      <c r="P1780" s="141"/>
      <c r="Q1780" s="415"/>
      <c r="R1780" s="415"/>
      <c r="S1780" s="415"/>
      <c r="T1780" s="415"/>
      <c r="U1780" s="415"/>
      <c r="V1780" s="415"/>
      <c r="W1780" s="415"/>
      <c r="X1780" s="415"/>
      <c r="Y1780" s="415"/>
      <c r="Z1780" s="415"/>
    </row>
    <row r="1781" spans="1:26" x14ac:dyDescent="0.2">
      <c r="A1781" s="414"/>
      <c r="B1781" s="414"/>
      <c r="P1781" s="141"/>
      <c r="Q1781" s="415"/>
      <c r="R1781" s="415"/>
      <c r="S1781" s="415"/>
      <c r="T1781" s="415"/>
      <c r="U1781" s="415"/>
      <c r="V1781" s="415"/>
      <c r="W1781" s="415"/>
      <c r="X1781" s="415"/>
      <c r="Y1781" s="415"/>
      <c r="Z1781" s="415"/>
    </row>
    <row r="1782" spans="1:26" x14ac:dyDescent="0.2">
      <c r="A1782" s="414"/>
      <c r="B1782" s="414"/>
      <c r="P1782" s="141"/>
      <c r="Q1782" s="415"/>
      <c r="R1782" s="415"/>
      <c r="S1782" s="415"/>
      <c r="T1782" s="415"/>
      <c r="U1782" s="415"/>
      <c r="V1782" s="415"/>
      <c r="W1782" s="415"/>
      <c r="X1782" s="415"/>
      <c r="Y1782" s="415"/>
      <c r="Z1782" s="415"/>
    </row>
    <row r="1783" spans="1:26" x14ac:dyDescent="0.2">
      <c r="A1783" s="414"/>
      <c r="B1783" s="414"/>
      <c r="P1783" s="141"/>
      <c r="Q1783" s="415"/>
      <c r="R1783" s="415"/>
      <c r="S1783" s="415"/>
      <c r="T1783" s="415"/>
      <c r="U1783" s="415"/>
      <c r="V1783" s="415"/>
      <c r="W1783" s="415"/>
      <c r="X1783" s="415"/>
      <c r="Y1783" s="415"/>
      <c r="Z1783" s="415"/>
    </row>
    <row r="1784" spans="1:26" x14ac:dyDescent="0.2">
      <c r="A1784" s="414"/>
      <c r="B1784" s="414"/>
      <c r="P1784" s="141"/>
      <c r="Q1784" s="415"/>
      <c r="R1784" s="415"/>
      <c r="S1784" s="415"/>
      <c r="T1784" s="415"/>
      <c r="U1784" s="415"/>
      <c r="V1784" s="415"/>
      <c r="W1784" s="415"/>
      <c r="X1784" s="415"/>
      <c r="Y1784" s="415"/>
      <c r="Z1784" s="415"/>
    </row>
    <row r="1785" spans="1:26" x14ac:dyDescent="0.2">
      <c r="A1785" s="414"/>
      <c r="B1785" s="414"/>
      <c r="P1785" s="141"/>
      <c r="Q1785" s="415"/>
      <c r="R1785" s="415"/>
      <c r="S1785" s="415"/>
      <c r="T1785" s="415"/>
      <c r="U1785" s="415"/>
      <c r="V1785" s="415"/>
      <c r="W1785" s="415"/>
      <c r="X1785" s="415"/>
      <c r="Y1785" s="415"/>
      <c r="Z1785" s="415"/>
    </row>
    <row r="1786" spans="1:26" x14ac:dyDescent="0.2">
      <c r="A1786" s="414"/>
      <c r="B1786" s="414"/>
      <c r="P1786" s="141"/>
      <c r="Q1786" s="415"/>
      <c r="R1786" s="415"/>
      <c r="S1786" s="415"/>
      <c r="T1786" s="415"/>
      <c r="U1786" s="415"/>
      <c r="V1786" s="415"/>
      <c r="W1786" s="415"/>
      <c r="X1786" s="415"/>
      <c r="Y1786" s="415"/>
      <c r="Z1786" s="415"/>
    </row>
    <row r="1787" spans="1:26" x14ac:dyDescent="0.2">
      <c r="A1787" s="414"/>
      <c r="B1787" s="414"/>
      <c r="P1787" s="141"/>
      <c r="Q1787" s="415"/>
      <c r="R1787" s="415"/>
      <c r="S1787" s="415"/>
      <c r="T1787" s="415"/>
      <c r="U1787" s="415"/>
      <c r="V1787" s="415"/>
      <c r="W1787" s="415"/>
      <c r="X1787" s="415"/>
      <c r="Y1787" s="415"/>
      <c r="Z1787" s="415"/>
    </row>
    <row r="1788" spans="1:26" x14ac:dyDescent="0.2">
      <c r="A1788" s="414"/>
      <c r="B1788" s="414"/>
      <c r="P1788" s="141"/>
      <c r="Q1788" s="415"/>
      <c r="R1788" s="415"/>
      <c r="S1788" s="415"/>
      <c r="T1788" s="415"/>
      <c r="U1788" s="415"/>
      <c r="V1788" s="415"/>
      <c r="W1788" s="415"/>
      <c r="X1788" s="415"/>
      <c r="Y1788" s="415"/>
      <c r="Z1788" s="415"/>
    </row>
    <row r="1789" spans="1:26" x14ac:dyDescent="0.2">
      <c r="A1789" s="414"/>
      <c r="B1789" s="414"/>
      <c r="P1789" s="141"/>
      <c r="Q1789" s="415"/>
      <c r="R1789" s="415"/>
      <c r="S1789" s="415"/>
      <c r="T1789" s="415"/>
      <c r="U1789" s="415"/>
      <c r="V1789" s="415"/>
      <c r="W1789" s="415"/>
      <c r="X1789" s="415"/>
      <c r="Y1789" s="415"/>
      <c r="Z1789" s="415"/>
    </row>
    <row r="1790" spans="1:26" x14ac:dyDescent="0.2">
      <c r="A1790" s="414"/>
      <c r="B1790" s="414"/>
      <c r="P1790" s="141"/>
      <c r="Q1790" s="415"/>
      <c r="R1790" s="415"/>
      <c r="S1790" s="415"/>
      <c r="T1790" s="415"/>
      <c r="U1790" s="415"/>
      <c r="V1790" s="415"/>
      <c r="W1790" s="415"/>
      <c r="X1790" s="415"/>
      <c r="Y1790" s="415"/>
      <c r="Z1790" s="415"/>
    </row>
    <row r="1791" spans="1:26" x14ac:dyDescent="0.2">
      <c r="A1791" s="414"/>
      <c r="B1791" s="414"/>
      <c r="P1791" s="141"/>
      <c r="Q1791" s="415"/>
      <c r="R1791" s="415"/>
      <c r="S1791" s="415"/>
      <c r="T1791" s="415"/>
      <c r="U1791" s="415"/>
      <c r="V1791" s="415"/>
      <c r="W1791" s="415"/>
      <c r="X1791" s="415"/>
      <c r="Y1791" s="415"/>
      <c r="Z1791" s="415"/>
    </row>
    <row r="1792" spans="1:26" x14ac:dyDescent="0.2">
      <c r="A1792" s="414"/>
      <c r="B1792" s="414"/>
      <c r="P1792" s="141"/>
      <c r="Q1792" s="415"/>
      <c r="R1792" s="415"/>
      <c r="S1792" s="415"/>
      <c r="T1792" s="415"/>
      <c r="U1792" s="415"/>
      <c r="V1792" s="415"/>
      <c r="W1792" s="415"/>
      <c r="X1792" s="415"/>
      <c r="Y1792" s="415"/>
      <c r="Z1792" s="415"/>
    </row>
    <row r="1793" spans="1:26" x14ac:dyDescent="0.2">
      <c r="A1793" s="414"/>
      <c r="B1793" s="414"/>
      <c r="P1793" s="141"/>
      <c r="Q1793" s="415"/>
      <c r="R1793" s="415"/>
      <c r="S1793" s="415"/>
      <c r="T1793" s="415"/>
      <c r="U1793" s="415"/>
      <c r="V1793" s="415"/>
      <c r="W1793" s="415"/>
      <c r="X1793" s="415"/>
      <c r="Y1793" s="415"/>
      <c r="Z1793" s="415"/>
    </row>
    <row r="1794" spans="1:26" x14ac:dyDescent="0.2">
      <c r="A1794" s="414"/>
      <c r="B1794" s="414"/>
      <c r="P1794" s="141"/>
      <c r="Q1794" s="415"/>
      <c r="R1794" s="415"/>
      <c r="S1794" s="415"/>
      <c r="T1794" s="415"/>
      <c r="U1794" s="415"/>
      <c r="V1794" s="415"/>
      <c r="W1794" s="415"/>
      <c r="X1794" s="415"/>
      <c r="Y1794" s="415"/>
      <c r="Z1794" s="415"/>
    </row>
    <row r="1795" spans="1:26" x14ac:dyDescent="0.2">
      <c r="A1795" s="414"/>
      <c r="B1795" s="414"/>
      <c r="P1795" s="141"/>
      <c r="Q1795" s="415"/>
      <c r="R1795" s="415"/>
      <c r="S1795" s="415"/>
      <c r="T1795" s="415"/>
      <c r="U1795" s="415"/>
      <c r="V1795" s="415"/>
      <c r="W1795" s="415"/>
      <c r="X1795" s="415"/>
      <c r="Y1795" s="415"/>
      <c r="Z1795" s="415"/>
    </row>
    <row r="1796" spans="1:26" x14ac:dyDescent="0.2">
      <c r="A1796" s="414"/>
      <c r="B1796" s="414"/>
      <c r="P1796" s="141"/>
      <c r="Q1796" s="415"/>
      <c r="R1796" s="415"/>
      <c r="S1796" s="415"/>
      <c r="T1796" s="415"/>
      <c r="U1796" s="415"/>
      <c r="V1796" s="415"/>
      <c r="W1796" s="415"/>
      <c r="X1796" s="415"/>
      <c r="Y1796" s="415"/>
      <c r="Z1796" s="415"/>
    </row>
    <row r="1797" spans="1:26" x14ac:dyDescent="0.2">
      <c r="A1797" s="414"/>
      <c r="B1797" s="414"/>
      <c r="P1797" s="141"/>
      <c r="Q1797" s="415"/>
      <c r="R1797" s="415"/>
      <c r="S1797" s="415"/>
      <c r="T1797" s="415"/>
      <c r="U1797" s="415"/>
      <c r="V1797" s="415"/>
      <c r="W1797" s="415"/>
      <c r="X1797" s="415"/>
      <c r="Y1797" s="415"/>
      <c r="Z1797" s="415"/>
    </row>
    <row r="1798" spans="1:26" x14ac:dyDescent="0.2">
      <c r="A1798" s="414"/>
      <c r="B1798" s="414"/>
      <c r="P1798" s="141"/>
      <c r="Q1798" s="415"/>
      <c r="R1798" s="415"/>
      <c r="S1798" s="415"/>
      <c r="T1798" s="415"/>
      <c r="U1798" s="415"/>
      <c r="V1798" s="415"/>
      <c r="W1798" s="415"/>
      <c r="X1798" s="415"/>
      <c r="Y1798" s="415"/>
      <c r="Z1798" s="415"/>
    </row>
    <row r="1799" spans="1:26" x14ac:dyDescent="0.2">
      <c r="A1799" s="414"/>
      <c r="B1799" s="414"/>
      <c r="P1799" s="141"/>
      <c r="Q1799" s="415"/>
      <c r="R1799" s="415"/>
      <c r="S1799" s="415"/>
      <c r="T1799" s="415"/>
      <c r="U1799" s="415"/>
      <c r="V1799" s="415"/>
      <c r="W1799" s="415"/>
      <c r="X1799" s="415"/>
      <c r="Y1799" s="415"/>
      <c r="Z1799" s="415"/>
    </row>
    <row r="1800" spans="1:26" x14ac:dyDescent="0.2">
      <c r="A1800" s="414"/>
      <c r="B1800" s="414"/>
      <c r="P1800" s="141"/>
      <c r="Q1800" s="415"/>
      <c r="R1800" s="415"/>
      <c r="S1800" s="415"/>
      <c r="T1800" s="415"/>
      <c r="U1800" s="415"/>
      <c r="V1800" s="415"/>
      <c r="W1800" s="415"/>
      <c r="X1800" s="415"/>
      <c r="Y1800" s="415"/>
      <c r="Z1800" s="415"/>
    </row>
    <row r="1801" spans="1:26" x14ac:dyDescent="0.2">
      <c r="A1801" s="414"/>
      <c r="B1801" s="414"/>
      <c r="P1801" s="141"/>
      <c r="Q1801" s="415"/>
      <c r="R1801" s="415"/>
      <c r="S1801" s="415"/>
      <c r="T1801" s="415"/>
      <c r="U1801" s="415"/>
      <c r="V1801" s="415"/>
      <c r="W1801" s="415"/>
      <c r="X1801" s="415"/>
      <c r="Y1801" s="415"/>
      <c r="Z1801" s="415"/>
    </row>
    <row r="1802" spans="1:26" x14ac:dyDescent="0.2">
      <c r="A1802" s="414"/>
      <c r="B1802" s="414"/>
      <c r="P1802" s="141"/>
      <c r="Q1802" s="415"/>
      <c r="R1802" s="415"/>
      <c r="S1802" s="415"/>
      <c r="T1802" s="415"/>
      <c r="U1802" s="415"/>
      <c r="V1802" s="415"/>
      <c r="W1802" s="415"/>
      <c r="X1802" s="415"/>
      <c r="Y1802" s="415"/>
      <c r="Z1802" s="415"/>
    </row>
    <row r="1803" spans="1:26" x14ac:dyDescent="0.2">
      <c r="A1803" s="414"/>
      <c r="B1803" s="414"/>
      <c r="P1803" s="141"/>
      <c r="Q1803" s="415"/>
      <c r="R1803" s="415"/>
      <c r="S1803" s="415"/>
      <c r="T1803" s="415"/>
      <c r="U1803" s="415"/>
      <c r="V1803" s="415"/>
      <c r="W1803" s="415"/>
      <c r="X1803" s="415"/>
      <c r="Y1803" s="415"/>
      <c r="Z1803" s="415"/>
    </row>
    <row r="1804" spans="1:26" x14ac:dyDescent="0.2">
      <c r="A1804" s="414"/>
      <c r="B1804" s="414"/>
      <c r="P1804" s="141"/>
      <c r="Q1804" s="415"/>
      <c r="R1804" s="415"/>
      <c r="S1804" s="415"/>
      <c r="T1804" s="415"/>
      <c r="U1804" s="415"/>
      <c r="V1804" s="415"/>
      <c r="W1804" s="415"/>
      <c r="X1804" s="415"/>
      <c r="Y1804" s="415"/>
      <c r="Z1804" s="415"/>
    </row>
    <row r="1805" spans="1:26" x14ac:dyDescent="0.2">
      <c r="A1805" s="414"/>
      <c r="B1805" s="414"/>
      <c r="P1805" s="141"/>
      <c r="Q1805" s="415"/>
      <c r="R1805" s="415"/>
      <c r="S1805" s="415"/>
      <c r="T1805" s="415"/>
      <c r="U1805" s="415"/>
      <c r="V1805" s="415"/>
      <c r="W1805" s="415"/>
      <c r="X1805" s="415"/>
      <c r="Y1805" s="415"/>
      <c r="Z1805" s="415"/>
    </row>
    <row r="1806" spans="1:26" x14ac:dyDescent="0.2">
      <c r="A1806" s="414"/>
      <c r="B1806" s="414"/>
      <c r="P1806" s="141"/>
      <c r="Q1806" s="415"/>
      <c r="R1806" s="415"/>
      <c r="S1806" s="415"/>
      <c r="T1806" s="415"/>
      <c r="U1806" s="415"/>
      <c r="V1806" s="415"/>
      <c r="W1806" s="415"/>
      <c r="X1806" s="415"/>
      <c r="Y1806" s="415"/>
      <c r="Z1806" s="415"/>
    </row>
    <row r="1807" spans="1:26" x14ac:dyDescent="0.2">
      <c r="A1807" s="414"/>
      <c r="B1807" s="414"/>
      <c r="P1807" s="141"/>
      <c r="Q1807" s="415"/>
      <c r="R1807" s="415"/>
      <c r="S1807" s="415"/>
      <c r="T1807" s="415"/>
      <c r="U1807" s="415"/>
      <c r="V1807" s="415"/>
      <c r="W1807" s="415"/>
      <c r="X1807" s="415"/>
      <c r="Y1807" s="415"/>
      <c r="Z1807" s="415"/>
    </row>
    <row r="1808" spans="1:26" x14ac:dyDescent="0.2">
      <c r="A1808" s="414"/>
      <c r="B1808" s="414"/>
      <c r="P1808" s="141"/>
      <c r="Q1808" s="415"/>
      <c r="R1808" s="415"/>
      <c r="S1808" s="415"/>
      <c r="T1808" s="415"/>
      <c r="U1808" s="415"/>
      <c r="V1808" s="415"/>
      <c r="W1808" s="415"/>
      <c r="X1808" s="415"/>
      <c r="Y1808" s="415"/>
      <c r="Z1808" s="415"/>
    </row>
    <row r="1809" spans="1:26" x14ac:dyDescent="0.2">
      <c r="A1809" s="414"/>
      <c r="B1809" s="414"/>
      <c r="P1809" s="141"/>
      <c r="Q1809" s="415"/>
      <c r="R1809" s="415"/>
      <c r="S1809" s="415"/>
      <c r="T1809" s="415"/>
      <c r="U1809" s="415"/>
      <c r="V1809" s="415"/>
      <c r="W1809" s="415"/>
      <c r="X1809" s="415"/>
      <c r="Y1809" s="415"/>
      <c r="Z1809" s="415"/>
    </row>
    <row r="1810" spans="1:26" x14ac:dyDescent="0.2">
      <c r="A1810" s="414"/>
      <c r="B1810" s="414"/>
      <c r="P1810" s="141"/>
      <c r="Q1810" s="415"/>
      <c r="R1810" s="415"/>
      <c r="S1810" s="415"/>
      <c r="T1810" s="415"/>
      <c r="U1810" s="415"/>
      <c r="V1810" s="415"/>
      <c r="W1810" s="415"/>
      <c r="X1810" s="415"/>
      <c r="Y1810" s="415"/>
      <c r="Z1810" s="415"/>
    </row>
    <row r="1811" spans="1:26" x14ac:dyDescent="0.2">
      <c r="A1811" s="414"/>
      <c r="B1811" s="414"/>
      <c r="P1811" s="141"/>
      <c r="Q1811" s="415"/>
      <c r="R1811" s="415"/>
      <c r="S1811" s="415"/>
      <c r="T1811" s="415"/>
      <c r="U1811" s="415"/>
      <c r="V1811" s="415"/>
      <c r="W1811" s="415"/>
      <c r="X1811" s="415"/>
      <c r="Y1811" s="415"/>
      <c r="Z1811" s="415"/>
    </row>
    <row r="1812" spans="1:26" x14ac:dyDescent="0.2">
      <c r="A1812" s="414"/>
      <c r="B1812" s="414"/>
      <c r="P1812" s="141"/>
      <c r="Q1812" s="415"/>
      <c r="R1812" s="415"/>
      <c r="S1812" s="415"/>
      <c r="T1812" s="415"/>
      <c r="U1812" s="415"/>
      <c r="V1812" s="415"/>
      <c r="W1812" s="415"/>
      <c r="X1812" s="415"/>
      <c r="Y1812" s="415"/>
      <c r="Z1812" s="415"/>
    </row>
    <row r="1813" spans="1:26" x14ac:dyDescent="0.2">
      <c r="A1813" s="414"/>
      <c r="B1813" s="414"/>
      <c r="P1813" s="141"/>
      <c r="Q1813" s="415"/>
      <c r="R1813" s="415"/>
      <c r="S1813" s="415"/>
      <c r="T1813" s="415"/>
      <c r="U1813" s="415"/>
      <c r="V1813" s="415"/>
      <c r="W1813" s="415"/>
      <c r="X1813" s="415"/>
      <c r="Y1813" s="415"/>
      <c r="Z1813" s="415"/>
    </row>
    <row r="1814" spans="1:26" x14ac:dyDescent="0.2">
      <c r="A1814" s="414"/>
      <c r="B1814" s="414"/>
      <c r="P1814" s="141"/>
      <c r="Q1814" s="415"/>
      <c r="R1814" s="415"/>
      <c r="S1814" s="415"/>
      <c r="T1814" s="415"/>
      <c r="U1814" s="415"/>
      <c r="V1814" s="415"/>
      <c r="W1814" s="415"/>
      <c r="X1814" s="415"/>
      <c r="Y1814" s="415"/>
      <c r="Z1814" s="415"/>
    </row>
    <row r="1815" spans="1:26" x14ac:dyDescent="0.2">
      <c r="A1815" s="414"/>
      <c r="B1815" s="414"/>
      <c r="P1815" s="141"/>
      <c r="Q1815" s="415"/>
      <c r="R1815" s="415"/>
      <c r="S1815" s="415"/>
      <c r="T1815" s="415"/>
      <c r="U1815" s="415"/>
      <c r="V1815" s="415"/>
      <c r="W1815" s="415"/>
      <c r="X1815" s="415"/>
      <c r="Y1815" s="415"/>
      <c r="Z1815" s="415"/>
    </row>
    <row r="1816" spans="1:26" x14ac:dyDescent="0.2">
      <c r="A1816" s="414"/>
      <c r="B1816" s="414"/>
      <c r="P1816" s="141"/>
      <c r="Q1816" s="415"/>
      <c r="R1816" s="415"/>
      <c r="S1816" s="415"/>
      <c r="T1816" s="415"/>
      <c r="U1816" s="415"/>
      <c r="V1816" s="415"/>
      <c r="W1816" s="415"/>
      <c r="X1816" s="415"/>
      <c r="Y1816" s="415"/>
      <c r="Z1816" s="415"/>
    </row>
    <row r="1817" spans="1:26" x14ac:dyDescent="0.2">
      <c r="A1817" s="414"/>
      <c r="B1817" s="414"/>
      <c r="P1817" s="141"/>
      <c r="Q1817" s="415"/>
      <c r="R1817" s="415"/>
      <c r="S1817" s="415"/>
      <c r="T1817" s="415"/>
      <c r="U1817" s="415"/>
      <c r="V1817" s="415"/>
      <c r="W1817" s="415"/>
      <c r="X1817" s="415"/>
      <c r="Y1817" s="415"/>
      <c r="Z1817" s="415"/>
    </row>
    <row r="1818" spans="1:26" x14ac:dyDescent="0.2">
      <c r="A1818" s="414"/>
      <c r="B1818" s="414"/>
      <c r="P1818" s="141"/>
      <c r="Q1818" s="415"/>
      <c r="R1818" s="415"/>
      <c r="S1818" s="415"/>
      <c r="T1818" s="415"/>
      <c r="U1818" s="415"/>
      <c r="V1818" s="415"/>
      <c r="W1818" s="415"/>
      <c r="X1818" s="415"/>
      <c r="Y1818" s="415"/>
      <c r="Z1818" s="415"/>
    </row>
    <row r="1819" spans="1:26" x14ac:dyDescent="0.2">
      <c r="A1819" s="414"/>
      <c r="B1819" s="414"/>
      <c r="P1819" s="141"/>
      <c r="Q1819" s="415"/>
      <c r="R1819" s="415"/>
      <c r="S1819" s="415"/>
      <c r="T1819" s="415"/>
      <c r="U1819" s="415"/>
      <c r="V1819" s="415"/>
      <c r="W1819" s="415"/>
      <c r="X1819" s="415"/>
      <c r="Y1819" s="415"/>
      <c r="Z1819" s="415"/>
    </row>
    <row r="1820" spans="1:26" x14ac:dyDescent="0.2">
      <c r="A1820" s="414"/>
      <c r="B1820" s="414"/>
      <c r="P1820" s="141"/>
      <c r="Q1820" s="415"/>
      <c r="R1820" s="415"/>
      <c r="S1820" s="415"/>
      <c r="T1820" s="415"/>
      <c r="U1820" s="415"/>
      <c r="V1820" s="415"/>
      <c r="W1820" s="415"/>
      <c r="X1820" s="415"/>
      <c r="Y1820" s="415"/>
      <c r="Z1820" s="415"/>
    </row>
    <row r="1821" spans="1:26" x14ac:dyDescent="0.2">
      <c r="A1821" s="414"/>
      <c r="B1821" s="414"/>
      <c r="P1821" s="141"/>
      <c r="Q1821" s="415"/>
      <c r="R1821" s="415"/>
      <c r="S1821" s="415"/>
      <c r="T1821" s="415"/>
      <c r="U1821" s="415"/>
      <c r="V1821" s="415"/>
      <c r="W1821" s="415"/>
      <c r="X1821" s="415"/>
      <c r="Y1821" s="415"/>
      <c r="Z1821" s="415"/>
    </row>
    <row r="1822" spans="1:26" x14ac:dyDescent="0.2">
      <c r="A1822" s="414"/>
      <c r="B1822" s="414"/>
      <c r="P1822" s="141"/>
      <c r="Q1822" s="415"/>
      <c r="R1822" s="415"/>
      <c r="S1822" s="415"/>
      <c r="T1822" s="415"/>
      <c r="U1822" s="415"/>
      <c r="V1822" s="415"/>
      <c r="W1822" s="415"/>
      <c r="X1822" s="415"/>
      <c r="Y1822" s="415"/>
      <c r="Z1822" s="415"/>
    </row>
    <row r="1823" spans="1:26" x14ac:dyDescent="0.2">
      <c r="A1823" s="414"/>
      <c r="B1823" s="414"/>
      <c r="P1823" s="141"/>
      <c r="Q1823" s="415"/>
      <c r="R1823" s="415"/>
      <c r="S1823" s="415"/>
      <c r="T1823" s="415"/>
      <c r="U1823" s="415"/>
      <c r="V1823" s="415"/>
      <c r="W1823" s="415"/>
      <c r="X1823" s="415"/>
      <c r="Y1823" s="415"/>
      <c r="Z1823" s="415"/>
    </row>
    <row r="1824" spans="1:26" x14ac:dyDescent="0.2">
      <c r="A1824" s="414"/>
      <c r="B1824" s="414"/>
      <c r="P1824" s="141"/>
      <c r="Q1824" s="415"/>
      <c r="R1824" s="415"/>
      <c r="S1824" s="415"/>
      <c r="T1824" s="415"/>
      <c r="U1824" s="415"/>
      <c r="V1824" s="415"/>
      <c r="W1824" s="415"/>
      <c r="X1824" s="415"/>
      <c r="Y1824" s="415"/>
      <c r="Z1824" s="415"/>
    </row>
    <row r="1825" spans="1:26" x14ac:dyDescent="0.2">
      <c r="A1825" s="414"/>
      <c r="B1825" s="414"/>
      <c r="P1825" s="141"/>
      <c r="Q1825" s="415"/>
      <c r="R1825" s="415"/>
      <c r="S1825" s="415"/>
      <c r="T1825" s="415"/>
      <c r="U1825" s="415"/>
      <c r="V1825" s="415"/>
      <c r="W1825" s="415"/>
      <c r="X1825" s="415"/>
      <c r="Y1825" s="415"/>
      <c r="Z1825" s="415"/>
    </row>
    <row r="1826" spans="1:26" x14ac:dyDescent="0.2">
      <c r="A1826" s="414"/>
      <c r="B1826" s="414"/>
      <c r="P1826" s="141"/>
      <c r="Q1826" s="415"/>
      <c r="R1826" s="415"/>
      <c r="S1826" s="415"/>
      <c r="T1826" s="415"/>
      <c r="U1826" s="415"/>
      <c r="V1826" s="415"/>
      <c r="W1826" s="415"/>
      <c r="X1826" s="415"/>
      <c r="Y1826" s="415"/>
      <c r="Z1826" s="415"/>
    </row>
    <row r="1827" spans="1:26" x14ac:dyDescent="0.2">
      <c r="A1827" s="414"/>
      <c r="B1827" s="414"/>
      <c r="P1827" s="141"/>
      <c r="Q1827" s="415"/>
      <c r="R1827" s="415"/>
      <c r="S1827" s="415"/>
      <c r="T1827" s="415"/>
      <c r="U1827" s="415"/>
      <c r="V1827" s="415"/>
      <c r="W1827" s="415"/>
      <c r="X1827" s="415"/>
      <c r="Y1827" s="415"/>
      <c r="Z1827" s="415"/>
    </row>
    <row r="1828" spans="1:26" x14ac:dyDescent="0.2">
      <c r="A1828" s="414"/>
      <c r="B1828" s="414"/>
      <c r="P1828" s="141"/>
      <c r="Q1828" s="415"/>
      <c r="R1828" s="415"/>
      <c r="S1828" s="415"/>
      <c r="T1828" s="415"/>
      <c r="U1828" s="415"/>
      <c r="V1828" s="415"/>
      <c r="W1828" s="415"/>
      <c r="X1828" s="415"/>
      <c r="Y1828" s="415"/>
      <c r="Z1828" s="415"/>
    </row>
    <row r="1829" spans="1:26" x14ac:dyDescent="0.2">
      <c r="A1829" s="414"/>
      <c r="B1829" s="414"/>
      <c r="P1829" s="141"/>
      <c r="Q1829" s="415"/>
      <c r="R1829" s="415"/>
      <c r="S1829" s="415"/>
      <c r="T1829" s="415"/>
      <c r="U1829" s="415"/>
      <c r="V1829" s="415"/>
      <c r="W1829" s="415"/>
      <c r="X1829" s="415"/>
      <c r="Y1829" s="415"/>
      <c r="Z1829" s="415"/>
    </row>
    <row r="1830" spans="1:26" x14ac:dyDescent="0.2">
      <c r="A1830" s="414"/>
      <c r="B1830" s="414"/>
      <c r="P1830" s="141"/>
      <c r="Q1830" s="415"/>
      <c r="R1830" s="415"/>
      <c r="S1830" s="415"/>
      <c r="T1830" s="415"/>
      <c r="U1830" s="415"/>
      <c r="V1830" s="415"/>
      <c r="W1830" s="415"/>
      <c r="X1830" s="415"/>
      <c r="Y1830" s="415"/>
      <c r="Z1830" s="415"/>
    </row>
    <row r="1831" spans="1:26" x14ac:dyDescent="0.2">
      <c r="A1831" s="414"/>
      <c r="B1831" s="414"/>
      <c r="P1831" s="141"/>
      <c r="Q1831" s="415"/>
      <c r="R1831" s="415"/>
      <c r="S1831" s="415"/>
      <c r="T1831" s="415"/>
      <c r="U1831" s="415"/>
      <c r="V1831" s="415"/>
      <c r="W1831" s="415"/>
      <c r="X1831" s="415"/>
      <c r="Y1831" s="415"/>
      <c r="Z1831" s="415"/>
    </row>
    <row r="1832" spans="1:26" x14ac:dyDescent="0.2">
      <c r="A1832" s="414"/>
      <c r="B1832" s="414"/>
      <c r="P1832" s="141"/>
      <c r="Q1832" s="415"/>
      <c r="R1832" s="415"/>
      <c r="S1832" s="415"/>
      <c r="T1832" s="415"/>
      <c r="U1832" s="415"/>
      <c r="V1832" s="415"/>
      <c r="W1832" s="415"/>
      <c r="X1832" s="415"/>
      <c r="Y1832" s="415"/>
      <c r="Z1832" s="415"/>
    </row>
    <row r="1833" spans="1:26" x14ac:dyDescent="0.2">
      <c r="A1833" s="414"/>
      <c r="B1833" s="414"/>
      <c r="P1833" s="141"/>
      <c r="Q1833" s="415"/>
      <c r="R1833" s="415"/>
      <c r="S1833" s="415"/>
      <c r="T1833" s="415"/>
      <c r="U1833" s="415"/>
      <c r="V1833" s="415"/>
      <c r="W1833" s="415"/>
      <c r="X1833" s="415"/>
      <c r="Y1833" s="415"/>
      <c r="Z1833" s="415"/>
    </row>
    <row r="1834" spans="1:26" x14ac:dyDescent="0.2">
      <c r="A1834" s="414"/>
      <c r="B1834" s="414"/>
      <c r="P1834" s="141"/>
      <c r="Q1834" s="415"/>
      <c r="R1834" s="415"/>
      <c r="S1834" s="415"/>
      <c r="T1834" s="415"/>
      <c r="U1834" s="415"/>
      <c r="V1834" s="415"/>
      <c r="W1834" s="415"/>
      <c r="X1834" s="415"/>
      <c r="Y1834" s="415"/>
      <c r="Z1834" s="415"/>
    </row>
    <row r="1835" spans="1:26" x14ac:dyDescent="0.2">
      <c r="A1835" s="414"/>
      <c r="B1835" s="414"/>
      <c r="P1835" s="141"/>
      <c r="Q1835" s="415"/>
      <c r="R1835" s="415"/>
      <c r="S1835" s="415"/>
      <c r="T1835" s="415"/>
      <c r="U1835" s="415"/>
      <c r="V1835" s="415"/>
      <c r="W1835" s="415"/>
      <c r="X1835" s="415"/>
      <c r="Y1835" s="415"/>
      <c r="Z1835" s="415"/>
    </row>
    <row r="1836" spans="1:26" x14ac:dyDescent="0.2">
      <c r="A1836" s="414"/>
      <c r="B1836" s="414"/>
      <c r="P1836" s="141"/>
      <c r="Q1836" s="415"/>
      <c r="R1836" s="415"/>
      <c r="S1836" s="415"/>
      <c r="T1836" s="415"/>
      <c r="U1836" s="415"/>
      <c r="V1836" s="415"/>
      <c r="W1836" s="415"/>
      <c r="X1836" s="415"/>
      <c r="Y1836" s="415"/>
      <c r="Z1836" s="415"/>
    </row>
    <row r="1837" spans="1:26" x14ac:dyDescent="0.2">
      <c r="A1837" s="414"/>
      <c r="B1837" s="414"/>
      <c r="P1837" s="141"/>
      <c r="Q1837" s="415"/>
      <c r="R1837" s="415"/>
      <c r="S1837" s="415"/>
      <c r="T1837" s="415"/>
      <c r="U1837" s="415"/>
      <c r="V1837" s="415"/>
      <c r="W1837" s="415"/>
      <c r="X1837" s="415"/>
      <c r="Y1837" s="415"/>
      <c r="Z1837" s="415"/>
    </row>
    <row r="1838" spans="1:26" x14ac:dyDescent="0.2">
      <c r="A1838" s="414"/>
      <c r="B1838" s="414"/>
      <c r="P1838" s="141"/>
      <c r="Q1838" s="415"/>
      <c r="R1838" s="415"/>
      <c r="S1838" s="415"/>
      <c r="T1838" s="415"/>
      <c r="U1838" s="415"/>
      <c r="V1838" s="415"/>
      <c r="W1838" s="415"/>
      <c r="X1838" s="415"/>
      <c r="Y1838" s="415"/>
      <c r="Z1838" s="415"/>
    </row>
    <row r="1839" spans="1:26" x14ac:dyDescent="0.2">
      <c r="A1839" s="414"/>
      <c r="B1839" s="414"/>
      <c r="P1839" s="141"/>
      <c r="Q1839" s="415"/>
      <c r="R1839" s="415"/>
      <c r="S1839" s="415"/>
      <c r="T1839" s="415"/>
      <c r="U1839" s="415"/>
      <c r="V1839" s="415"/>
      <c r="W1839" s="415"/>
      <c r="X1839" s="415"/>
      <c r="Y1839" s="415"/>
      <c r="Z1839" s="415"/>
    </row>
    <row r="1840" spans="1:26" x14ac:dyDescent="0.2">
      <c r="A1840" s="414"/>
      <c r="B1840" s="414"/>
      <c r="P1840" s="141"/>
      <c r="Q1840" s="415"/>
      <c r="R1840" s="415"/>
      <c r="S1840" s="415"/>
      <c r="T1840" s="415"/>
      <c r="U1840" s="415"/>
      <c r="V1840" s="415"/>
      <c r="W1840" s="415"/>
      <c r="X1840" s="415"/>
      <c r="Y1840" s="415"/>
      <c r="Z1840" s="415"/>
    </row>
    <row r="1841" spans="1:26" x14ac:dyDescent="0.2">
      <c r="A1841" s="414"/>
      <c r="B1841" s="414"/>
      <c r="P1841" s="141"/>
      <c r="Q1841" s="415"/>
      <c r="R1841" s="415"/>
      <c r="S1841" s="415"/>
      <c r="T1841" s="415"/>
      <c r="U1841" s="415"/>
      <c r="V1841" s="415"/>
      <c r="W1841" s="415"/>
      <c r="X1841" s="415"/>
      <c r="Y1841" s="415"/>
      <c r="Z1841" s="415"/>
    </row>
    <row r="1842" spans="1:26" x14ac:dyDescent="0.2">
      <c r="A1842" s="414"/>
      <c r="B1842" s="414"/>
      <c r="P1842" s="141"/>
      <c r="Q1842" s="415"/>
      <c r="R1842" s="415"/>
      <c r="S1842" s="415"/>
      <c r="T1842" s="415"/>
      <c r="U1842" s="415"/>
      <c r="V1842" s="415"/>
      <c r="W1842" s="415"/>
      <c r="X1842" s="415"/>
      <c r="Y1842" s="415"/>
      <c r="Z1842" s="415"/>
    </row>
    <row r="1843" spans="1:26" x14ac:dyDescent="0.2">
      <c r="A1843" s="414"/>
      <c r="B1843" s="414"/>
      <c r="P1843" s="141"/>
      <c r="Q1843" s="415"/>
      <c r="R1843" s="415"/>
      <c r="S1843" s="415"/>
      <c r="T1843" s="415"/>
      <c r="U1843" s="415"/>
      <c r="V1843" s="415"/>
      <c r="W1843" s="415"/>
      <c r="X1843" s="415"/>
      <c r="Y1843" s="415"/>
      <c r="Z1843" s="415"/>
    </row>
    <row r="1844" spans="1:26" x14ac:dyDescent="0.2">
      <c r="A1844" s="414"/>
      <c r="B1844" s="414"/>
      <c r="P1844" s="141"/>
      <c r="Q1844" s="415"/>
      <c r="R1844" s="415"/>
      <c r="S1844" s="415"/>
      <c r="T1844" s="415"/>
      <c r="U1844" s="415"/>
      <c r="V1844" s="415"/>
      <c r="W1844" s="415"/>
      <c r="X1844" s="415"/>
      <c r="Y1844" s="415"/>
      <c r="Z1844" s="415"/>
    </row>
    <row r="1845" spans="1:26" x14ac:dyDescent="0.2">
      <c r="A1845" s="414"/>
      <c r="B1845" s="414"/>
      <c r="P1845" s="141"/>
      <c r="Q1845" s="415"/>
      <c r="R1845" s="415"/>
      <c r="S1845" s="415"/>
      <c r="T1845" s="415"/>
      <c r="U1845" s="415"/>
      <c r="V1845" s="415"/>
      <c r="W1845" s="415"/>
      <c r="X1845" s="415"/>
      <c r="Y1845" s="415"/>
      <c r="Z1845" s="415"/>
    </row>
    <row r="1846" spans="1:26" x14ac:dyDescent="0.2">
      <c r="A1846" s="414"/>
      <c r="B1846" s="414"/>
      <c r="P1846" s="141"/>
      <c r="Q1846" s="415"/>
      <c r="R1846" s="415"/>
      <c r="S1846" s="415"/>
      <c r="T1846" s="415"/>
      <c r="U1846" s="415"/>
      <c r="V1846" s="415"/>
      <c r="W1846" s="415"/>
      <c r="X1846" s="415"/>
      <c r="Y1846" s="415"/>
      <c r="Z1846" s="415"/>
    </row>
    <row r="1847" spans="1:26" x14ac:dyDescent="0.2">
      <c r="A1847" s="414"/>
      <c r="B1847" s="414"/>
      <c r="P1847" s="141"/>
      <c r="Q1847" s="415"/>
      <c r="R1847" s="415"/>
      <c r="S1847" s="415"/>
      <c r="T1847" s="415"/>
      <c r="U1847" s="415"/>
      <c r="V1847" s="415"/>
      <c r="W1847" s="415"/>
      <c r="X1847" s="415"/>
      <c r="Y1847" s="415"/>
      <c r="Z1847" s="415"/>
    </row>
    <row r="1848" spans="1:26" x14ac:dyDescent="0.2">
      <c r="A1848" s="414"/>
      <c r="B1848" s="414"/>
      <c r="P1848" s="141"/>
      <c r="Q1848" s="415"/>
      <c r="R1848" s="415"/>
      <c r="S1848" s="415"/>
      <c r="T1848" s="415"/>
      <c r="U1848" s="415"/>
      <c r="V1848" s="415"/>
      <c r="W1848" s="415"/>
      <c r="X1848" s="415"/>
      <c r="Y1848" s="415"/>
      <c r="Z1848" s="415"/>
    </row>
    <row r="1849" spans="1:26" x14ac:dyDescent="0.2">
      <c r="A1849" s="414"/>
      <c r="B1849" s="414"/>
      <c r="P1849" s="141"/>
      <c r="Q1849" s="415"/>
      <c r="R1849" s="415"/>
      <c r="S1849" s="415"/>
      <c r="T1849" s="415"/>
      <c r="U1849" s="415"/>
      <c r="V1849" s="415"/>
      <c r="W1849" s="415"/>
      <c r="X1849" s="415"/>
      <c r="Y1849" s="415"/>
      <c r="Z1849" s="415"/>
    </row>
    <row r="1850" spans="1:26" x14ac:dyDescent="0.2">
      <c r="A1850" s="414"/>
      <c r="B1850" s="414"/>
      <c r="P1850" s="141"/>
      <c r="Q1850" s="415"/>
      <c r="R1850" s="415"/>
      <c r="S1850" s="415"/>
      <c r="T1850" s="415"/>
      <c r="U1850" s="415"/>
      <c r="V1850" s="415"/>
      <c r="W1850" s="415"/>
      <c r="X1850" s="415"/>
      <c r="Y1850" s="415"/>
      <c r="Z1850" s="415"/>
    </row>
    <row r="1851" spans="1:26" x14ac:dyDescent="0.2">
      <c r="A1851" s="414"/>
      <c r="B1851" s="414"/>
      <c r="P1851" s="141"/>
      <c r="Q1851" s="415"/>
      <c r="R1851" s="415"/>
      <c r="S1851" s="415"/>
      <c r="T1851" s="415"/>
      <c r="U1851" s="415"/>
      <c r="V1851" s="415"/>
      <c r="W1851" s="415"/>
      <c r="X1851" s="415"/>
      <c r="Y1851" s="415"/>
      <c r="Z1851" s="415"/>
    </row>
    <row r="1852" spans="1:26" x14ac:dyDescent="0.2">
      <c r="A1852" s="414"/>
      <c r="B1852" s="414"/>
      <c r="P1852" s="141"/>
      <c r="Q1852" s="415"/>
      <c r="R1852" s="415"/>
      <c r="S1852" s="415"/>
      <c r="T1852" s="415"/>
      <c r="U1852" s="415"/>
      <c r="V1852" s="415"/>
      <c r="W1852" s="415"/>
      <c r="X1852" s="415"/>
      <c r="Y1852" s="415"/>
      <c r="Z1852" s="415"/>
    </row>
    <row r="1853" spans="1:26" x14ac:dyDescent="0.2">
      <c r="A1853" s="414"/>
      <c r="B1853" s="414"/>
      <c r="P1853" s="141"/>
      <c r="Q1853" s="415"/>
      <c r="R1853" s="415"/>
      <c r="S1853" s="415"/>
      <c r="T1853" s="415"/>
      <c r="U1853" s="415"/>
      <c r="V1853" s="415"/>
      <c r="W1853" s="415"/>
      <c r="X1853" s="415"/>
      <c r="Y1853" s="415"/>
      <c r="Z1853" s="415"/>
    </row>
    <row r="1854" spans="1:26" x14ac:dyDescent="0.2">
      <c r="A1854" s="414"/>
      <c r="B1854" s="414"/>
      <c r="P1854" s="141"/>
      <c r="Q1854" s="415"/>
      <c r="R1854" s="415"/>
      <c r="S1854" s="415"/>
      <c r="T1854" s="415"/>
      <c r="U1854" s="415"/>
      <c r="V1854" s="415"/>
      <c r="W1854" s="415"/>
      <c r="X1854" s="415"/>
      <c r="Y1854" s="415"/>
      <c r="Z1854" s="415"/>
    </row>
    <row r="1855" spans="1:26" x14ac:dyDescent="0.2">
      <c r="A1855" s="414"/>
      <c r="B1855" s="414"/>
      <c r="P1855" s="141"/>
      <c r="Q1855" s="415"/>
      <c r="R1855" s="415"/>
      <c r="S1855" s="415"/>
      <c r="T1855" s="415"/>
      <c r="U1855" s="415"/>
      <c r="V1855" s="415"/>
      <c r="W1855" s="415"/>
      <c r="X1855" s="415"/>
      <c r="Y1855" s="415"/>
      <c r="Z1855" s="415"/>
    </row>
    <row r="1856" spans="1:26" x14ac:dyDescent="0.2">
      <c r="A1856" s="414"/>
      <c r="B1856" s="414"/>
      <c r="P1856" s="141"/>
      <c r="Q1856" s="415"/>
      <c r="R1856" s="415"/>
      <c r="S1856" s="415"/>
      <c r="T1856" s="415"/>
      <c r="U1856" s="415"/>
      <c r="V1856" s="415"/>
      <c r="W1856" s="415"/>
      <c r="X1856" s="415"/>
      <c r="Y1856" s="415"/>
      <c r="Z1856" s="415"/>
    </row>
    <row r="1857" spans="1:26" x14ac:dyDescent="0.2">
      <c r="A1857" s="414"/>
      <c r="B1857" s="414"/>
      <c r="P1857" s="141"/>
      <c r="Q1857" s="415"/>
      <c r="R1857" s="415"/>
      <c r="S1857" s="415"/>
      <c r="T1857" s="415"/>
      <c r="U1857" s="415"/>
      <c r="V1857" s="415"/>
      <c r="W1857" s="415"/>
      <c r="X1857" s="415"/>
      <c r="Y1857" s="415"/>
      <c r="Z1857" s="415"/>
    </row>
    <row r="1858" spans="1:26" x14ac:dyDescent="0.2">
      <c r="A1858" s="414"/>
      <c r="B1858" s="414"/>
      <c r="P1858" s="141"/>
      <c r="Q1858" s="415"/>
      <c r="R1858" s="415"/>
      <c r="S1858" s="415"/>
      <c r="T1858" s="415"/>
      <c r="U1858" s="415"/>
      <c r="V1858" s="415"/>
      <c r="W1858" s="415"/>
      <c r="X1858" s="415"/>
      <c r="Y1858" s="415"/>
      <c r="Z1858" s="415"/>
    </row>
    <row r="1859" spans="1:26" x14ac:dyDescent="0.2">
      <c r="A1859" s="414"/>
      <c r="B1859" s="414"/>
      <c r="P1859" s="141"/>
      <c r="Q1859" s="415"/>
      <c r="R1859" s="415"/>
      <c r="S1859" s="415"/>
      <c r="T1859" s="415"/>
      <c r="U1859" s="415"/>
      <c r="V1859" s="415"/>
      <c r="W1859" s="415"/>
      <c r="X1859" s="415"/>
      <c r="Y1859" s="415"/>
      <c r="Z1859" s="415"/>
    </row>
    <row r="1860" spans="1:26" x14ac:dyDescent="0.2">
      <c r="A1860" s="414"/>
      <c r="B1860" s="414"/>
      <c r="P1860" s="141"/>
      <c r="Q1860" s="415"/>
      <c r="R1860" s="415"/>
      <c r="S1860" s="415"/>
      <c r="T1860" s="415"/>
      <c r="U1860" s="415"/>
      <c r="V1860" s="415"/>
      <c r="W1860" s="415"/>
      <c r="X1860" s="415"/>
      <c r="Y1860" s="415"/>
      <c r="Z1860" s="415"/>
    </row>
    <row r="1861" spans="1:26" x14ac:dyDescent="0.2">
      <c r="A1861" s="414"/>
      <c r="B1861" s="414"/>
      <c r="P1861" s="141"/>
      <c r="Q1861" s="415"/>
      <c r="R1861" s="415"/>
      <c r="S1861" s="415"/>
      <c r="T1861" s="415"/>
      <c r="U1861" s="415"/>
      <c r="V1861" s="415"/>
      <c r="W1861" s="415"/>
      <c r="X1861" s="415"/>
      <c r="Y1861" s="415"/>
      <c r="Z1861" s="415"/>
    </row>
    <row r="1862" spans="1:26" x14ac:dyDescent="0.2">
      <c r="A1862" s="414"/>
      <c r="B1862" s="414"/>
      <c r="P1862" s="141"/>
      <c r="Q1862" s="415"/>
      <c r="R1862" s="415"/>
      <c r="S1862" s="415"/>
      <c r="T1862" s="415"/>
      <c r="U1862" s="415"/>
      <c r="V1862" s="415"/>
      <c r="W1862" s="415"/>
      <c r="X1862" s="415"/>
      <c r="Y1862" s="415"/>
      <c r="Z1862" s="415"/>
    </row>
    <row r="1863" spans="1:26" x14ac:dyDescent="0.2">
      <c r="A1863" s="414"/>
      <c r="B1863" s="414"/>
      <c r="P1863" s="141"/>
      <c r="Q1863" s="415"/>
      <c r="R1863" s="415"/>
      <c r="S1863" s="415"/>
      <c r="T1863" s="415"/>
      <c r="U1863" s="415"/>
      <c r="V1863" s="415"/>
      <c r="W1863" s="415"/>
      <c r="X1863" s="415"/>
      <c r="Y1863" s="415"/>
      <c r="Z1863" s="415"/>
    </row>
    <row r="1864" spans="1:26" x14ac:dyDescent="0.2">
      <c r="A1864" s="414"/>
      <c r="B1864" s="414"/>
      <c r="P1864" s="141"/>
      <c r="Q1864" s="415"/>
      <c r="R1864" s="415"/>
      <c r="S1864" s="415"/>
      <c r="T1864" s="415"/>
      <c r="U1864" s="415"/>
      <c r="V1864" s="415"/>
      <c r="W1864" s="415"/>
      <c r="X1864" s="415"/>
      <c r="Y1864" s="415"/>
      <c r="Z1864" s="415"/>
    </row>
    <row r="1865" spans="1:26" x14ac:dyDescent="0.2">
      <c r="A1865" s="414"/>
      <c r="B1865" s="414"/>
      <c r="P1865" s="141"/>
      <c r="Q1865" s="415"/>
      <c r="R1865" s="415"/>
      <c r="S1865" s="415"/>
      <c r="T1865" s="415"/>
      <c r="U1865" s="415"/>
      <c r="V1865" s="415"/>
      <c r="W1865" s="415"/>
      <c r="X1865" s="415"/>
      <c r="Y1865" s="415"/>
      <c r="Z1865" s="415"/>
    </row>
    <row r="1866" spans="1:26" x14ac:dyDescent="0.2">
      <c r="A1866" s="414"/>
      <c r="B1866" s="414"/>
      <c r="P1866" s="141"/>
      <c r="Q1866" s="415"/>
      <c r="R1866" s="415"/>
      <c r="S1866" s="415"/>
      <c r="T1866" s="415"/>
      <c r="U1866" s="415"/>
      <c r="V1866" s="415"/>
      <c r="W1866" s="415"/>
      <c r="X1866" s="415"/>
      <c r="Y1866" s="415"/>
      <c r="Z1866" s="415"/>
    </row>
    <row r="1867" spans="1:26" x14ac:dyDescent="0.2">
      <c r="A1867" s="414"/>
      <c r="B1867" s="414"/>
      <c r="P1867" s="141"/>
      <c r="Q1867" s="415"/>
      <c r="R1867" s="415"/>
      <c r="S1867" s="415"/>
      <c r="T1867" s="415"/>
      <c r="U1867" s="415"/>
      <c r="V1867" s="415"/>
      <c r="W1867" s="415"/>
      <c r="X1867" s="415"/>
      <c r="Y1867" s="415"/>
      <c r="Z1867" s="415"/>
    </row>
    <row r="1868" spans="1:26" x14ac:dyDescent="0.2">
      <c r="A1868" s="414"/>
      <c r="B1868" s="414"/>
      <c r="P1868" s="141"/>
      <c r="Q1868" s="415"/>
      <c r="R1868" s="415"/>
      <c r="S1868" s="415"/>
      <c r="T1868" s="415"/>
      <c r="U1868" s="415"/>
      <c r="V1868" s="415"/>
      <c r="W1868" s="415"/>
      <c r="X1868" s="415"/>
      <c r="Y1868" s="415"/>
      <c r="Z1868" s="415"/>
    </row>
    <row r="1869" spans="1:26" x14ac:dyDescent="0.2">
      <c r="A1869" s="414"/>
      <c r="B1869" s="414"/>
      <c r="P1869" s="141"/>
      <c r="Q1869" s="415"/>
      <c r="R1869" s="415"/>
      <c r="S1869" s="415"/>
      <c r="T1869" s="415"/>
      <c r="U1869" s="415"/>
      <c r="V1869" s="415"/>
      <c r="W1869" s="415"/>
      <c r="X1869" s="415"/>
      <c r="Y1869" s="415"/>
      <c r="Z1869" s="415"/>
    </row>
    <row r="1870" spans="1:26" x14ac:dyDescent="0.2">
      <c r="A1870" s="414"/>
      <c r="B1870" s="414"/>
      <c r="P1870" s="141"/>
      <c r="Q1870" s="415"/>
      <c r="R1870" s="415"/>
      <c r="S1870" s="415"/>
      <c r="T1870" s="415"/>
      <c r="U1870" s="415"/>
      <c r="V1870" s="415"/>
      <c r="W1870" s="415"/>
      <c r="X1870" s="415"/>
      <c r="Y1870" s="415"/>
      <c r="Z1870" s="415"/>
    </row>
    <row r="1871" spans="1:26" x14ac:dyDescent="0.2">
      <c r="A1871" s="414"/>
      <c r="B1871" s="414"/>
      <c r="P1871" s="141"/>
      <c r="Q1871" s="415"/>
      <c r="R1871" s="415"/>
      <c r="S1871" s="415"/>
      <c r="T1871" s="415"/>
      <c r="U1871" s="415"/>
      <c r="V1871" s="415"/>
      <c r="W1871" s="415"/>
      <c r="X1871" s="415"/>
      <c r="Y1871" s="415"/>
      <c r="Z1871" s="415"/>
    </row>
    <row r="1872" spans="1:26" x14ac:dyDescent="0.2">
      <c r="A1872" s="414"/>
      <c r="B1872" s="414"/>
      <c r="P1872" s="141"/>
      <c r="Q1872" s="415"/>
      <c r="R1872" s="415"/>
      <c r="S1872" s="415"/>
      <c r="T1872" s="415"/>
      <c r="U1872" s="415"/>
      <c r="V1872" s="415"/>
      <c r="W1872" s="415"/>
      <c r="X1872" s="415"/>
      <c r="Y1872" s="415"/>
      <c r="Z1872" s="415"/>
    </row>
    <row r="1873" spans="1:26" x14ac:dyDescent="0.2">
      <c r="A1873" s="414"/>
      <c r="B1873" s="414"/>
      <c r="P1873" s="141"/>
      <c r="Q1873" s="415"/>
      <c r="R1873" s="415"/>
      <c r="S1873" s="415"/>
      <c r="T1873" s="415"/>
      <c r="U1873" s="415"/>
      <c r="V1873" s="415"/>
      <c r="W1873" s="415"/>
      <c r="X1873" s="415"/>
      <c r="Y1873" s="415"/>
      <c r="Z1873" s="415"/>
    </row>
    <row r="1874" spans="1:26" x14ac:dyDescent="0.2">
      <c r="A1874" s="414"/>
      <c r="B1874" s="414"/>
      <c r="P1874" s="141"/>
      <c r="Q1874" s="415"/>
      <c r="R1874" s="415"/>
      <c r="S1874" s="415"/>
      <c r="T1874" s="415"/>
      <c r="U1874" s="415"/>
      <c r="V1874" s="415"/>
      <c r="W1874" s="415"/>
      <c r="X1874" s="415"/>
      <c r="Y1874" s="415"/>
      <c r="Z1874" s="415"/>
    </row>
    <row r="1875" spans="1:26" x14ac:dyDescent="0.2">
      <c r="A1875" s="414"/>
      <c r="B1875" s="414"/>
      <c r="P1875" s="141"/>
      <c r="Q1875" s="415"/>
      <c r="R1875" s="415"/>
      <c r="S1875" s="415"/>
      <c r="T1875" s="415"/>
      <c r="U1875" s="415"/>
      <c r="V1875" s="415"/>
      <c r="W1875" s="415"/>
      <c r="X1875" s="415"/>
      <c r="Y1875" s="415"/>
      <c r="Z1875" s="415"/>
    </row>
    <row r="1876" spans="1:26" x14ac:dyDescent="0.2">
      <c r="A1876" s="414"/>
      <c r="B1876" s="414"/>
      <c r="P1876" s="141"/>
      <c r="Q1876" s="415"/>
      <c r="R1876" s="415"/>
      <c r="S1876" s="415"/>
      <c r="T1876" s="415"/>
      <c r="U1876" s="415"/>
      <c r="V1876" s="415"/>
      <c r="W1876" s="415"/>
      <c r="X1876" s="415"/>
      <c r="Y1876" s="415"/>
      <c r="Z1876" s="415"/>
    </row>
    <row r="1877" spans="1:26" x14ac:dyDescent="0.2">
      <c r="A1877" s="414"/>
      <c r="B1877" s="414"/>
      <c r="P1877" s="141"/>
      <c r="Q1877" s="415"/>
      <c r="R1877" s="415"/>
      <c r="S1877" s="415"/>
      <c r="T1877" s="415"/>
      <c r="U1877" s="415"/>
      <c r="V1877" s="415"/>
      <c r="W1877" s="415"/>
      <c r="X1877" s="415"/>
      <c r="Y1877" s="415"/>
      <c r="Z1877" s="415"/>
    </row>
    <row r="1878" spans="1:26" x14ac:dyDescent="0.2">
      <c r="A1878" s="414"/>
      <c r="B1878" s="414"/>
      <c r="P1878" s="141"/>
      <c r="Q1878" s="415"/>
      <c r="R1878" s="415"/>
      <c r="S1878" s="415"/>
      <c r="T1878" s="415"/>
      <c r="U1878" s="415"/>
      <c r="V1878" s="415"/>
      <c r="W1878" s="415"/>
      <c r="X1878" s="415"/>
      <c r="Y1878" s="415"/>
      <c r="Z1878" s="415"/>
    </row>
    <row r="1879" spans="1:26" x14ac:dyDescent="0.2">
      <c r="A1879" s="414"/>
      <c r="B1879" s="414"/>
      <c r="P1879" s="141"/>
      <c r="Q1879" s="415"/>
      <c r="R1879" s="415"/>
      <c r="S1879" s="415"/>
      <c r="T1879" s="415"/>
      <c r="U1879" s="415"/>
      <c r="V1879" s="415"/>
      <c r="W1879" s="415"/>
      <c r="X1879" s="415"/>
      <c r="Y1879" s="415"/>
      <c r="Z1879" s="415"/>
    </row>
    <row r="1880" spans="1:26" x14ac:dyDescent="0.2">
      <c r="A1880" s="414"/>
      <c r="B1880" s="414"/>
      <c r="P1880" s="141"/>
      <c r="Q1880" s="415"/>
      <c r="R1880" s="415"/>
      <c r="S1880" s="415"/>
      <c r="T1880" s="415"/>
      <c r="U1880" s="415"/>
      <c r="V1880" s="415"/>
      <c r="W1880" s="415"/>
      <c r="X1880" s="415"/>
      <c r="Y1880" s="415"/>
      <c r="Z1880" s="415"/>
    </row>
    <row r="1881" spans="1:26" x14ac:dyDescent="0.2">
      <c r="A1881" s="414"/>
      <c r="B1881" s="414"/>
      <c r="P1881" s="141"/>
      <c r="Q1881" s="415"/>
      <c r="R1881" s="415"/>
      <c r="S1881" s="415"/>
      <c r="T1881" s="415"/>
      <c r="U1881" s="415"/>
      <c r="V1881" s="415"/>
      <c r="W1881" s="415"/>
      <c r="X1881" s="415"/>
      <c r="Y1881" s="415"/>
      <c r="Z1881" s="415"/>
    </row>
    <row r="1882" spans="1:26" x14ac:dyDescent="0.2">
      <c r="A1882" s="414"/>
      <c r="B1882" s="414"/>
      <c r="P1882" s="141"/>
      <c r="Q1882" s="415"/>
      <c r="R1882" s="415"/>
      <c r="S1882" s="415"/>
      <c r="T1882" s="415"/>
      <c r="U1882" s="415"/>
      <c r="V1882" s="415"/>
      <c r="W1882" s="415"/>
      <c r="X1882" s="415"/>
      <c r="Y1882" s="415"/>
      <c r="Z1882" s="415"/>
    </row>
    <row r="1883" spans="1:26" x14ac:dyDescent="0.2">
      <c r="A1883" s="414"/>
      <c r="B1883" s="414"/>
      <c r="P1883" s="141"/>
      <c r="Q1883" s="415"/>
      <c r="R1883" s="415"/>
      <c r="S1883" s="415"/>
      <c r="T1883" s="415"/>
      <c r="U1883" s="415"/>
      <c r="V1883" s="415"/>
      <c r="W1883" s="415"/>
      <c r="X1883" s="415"/>
      <c r="Y1883" s="415"/>
      <c r="Z1883" s="415"/>
    </row>
    <row r="1884" spans="1:26" x14ac:dyDescent="0.2">
      <c r="A1884" s="414"/>
      <c r="B1884" s="414"/>
      <c r="P1884" s="141"/>
      <c r="Q1884" s="415"/>
      <c r="R1884" s="415"/>
      <c r="S1884" s="415"/>
      <c r="T1884" s="415"/>
      <c r="U1884" s="415"/>
      <c r="V1884" s="415"/>
      <c r="W1884" s="415"/>
      <c r="X1884" s="415"/>
      <c r="Y1884" s="415"/>
      <c r="Z1884" s="415"/>
    </row>
    <row r="1885" spans="1:26" x14ac:dyDescent="0.2">
      <c r="A1885" s="414"/>
      <c r="B1885" s="414"/>
      <c r="P1885" s="141"/>
      <c r="Q1885" s="415"/>
      <c r="R1885" s="415"/>
      <c r="S1885" s="415"/>
      <c r="T1885" s="415"/>
      <c r="U1885" s="415"/>
      <c r="V1885" s="415"/>
      <c r="W1885" s="415"/>
      <c r="X1885" s="415"/>
      <c r="Y1885" s="415"/>
      <c r="Z1885" s="415"/>
    </row>
    <row r="1886" spans="1:26" x14ac:dyDescent="0.2">
      <c r="A1886" s="414"/>
      <c r="B1886" s="414"/>
      <c r="P1886" s="141"/>
      <c r="Q1886" s="415"/>
      <c r="R1886" s="415"/>
      <c r="S1886" s="415"/>
      <c r="T1886" s="415"/>
      <c r="U1886" s="415"/>
      <c r="V1886" s="415"/>
      <c r="W1886" s="415"/>
      <c r="X1886" s="415"/>
      <c r="Y1886" s="415"/>
      <c r="Z1886" s="415"/>
    </row>
    <row r="1887" spans="1:26" x14ac:dyDescent="0.2">
      <c r="A1887" s="414"/>
      <c r="B1887" s="414"/>
      <c r="P1887" s="141"/>
      <c r="Q1887" s="415"/>
      <c r="R1887" s="415"/>
      <c r="S1887" s="415"/>
      <c r="T1887" s="415"/>
      <c r="U1887" s="415"/>
      <c r="V1887" s="415"/>
      <c r="W1887" s="415"/>
      <c r="X1887" s="415"/>
      <c r="Y1887" s="415"/>
      <c r="Z1887" s="415"/>
    </row>
    <row r="1888" spans="1:26" x14ac:dyDescent="0.2">
      <c r="A1888" s="414"/>
      <c r="B1888" s="414"/>
      <c r="P1888" s="141"/>
      <c r="Q1888" s="415"/>
      <c r="R1888" s="415"/>
      <c r="S1888" s="415"/>
      <c r="T1888" s="415"/>
      <c r="U1888" s="415"/>
      <c r="V1888" s="415"/>
      <c r="W1888" s="415"/>
      <c r="X1888" s="415"/>
      <c r="Y1888" s="415"/>
      <c r="Z1888" s="415"/>
    </row>
    <row r="1889" spans="1:26" x14ac:dyDescent="0.2">
      <c r="A1889" s="414"/>
      <c r="B1889" s="414"/>
      <c r="P1889" s="141"/>
      <c r="Q1889" s="415"/>
      <c r="R1889" s="415"/>
      <c r="S1889" s="415"/>
      <c r="T1889" s="415"/>
      <c r="U1889" s="415"/>
      <c r="V1889" s="415"/>
      <c r="W1889" s="415"/>
      <c r="X1889" s="415"/>
      <c r="Y1889" s="415"/>
      <c r="Z1889" s="415"/>
    </row>
    <row r="1890" spans="1:26" x14ac:dyDescent="0.2">
      <c r="A1890" s="414"/>
      <c r="B1890" s="414"/>
      <c r="P1890" s="141"/>
      <c r="Q1890" s="415"/>
      <c r="R1890" s="415"/>
      <c r="S1890" s="415"/>
      <c r="T1890" s="415"/>
      <c r="U1890" s="415"/>
      <c r="V1890" s="415"/>
      <c r="W1890" s="415"/>
      <c r="X1890" s="415"/>
      <c r="Y1890" s="415"/>
      <c r="Z1890" s="415"/>
    </row>
    <row r="1891" spans="1:26" x14ac:dyDescent="0.2">
      <c r="A1891" s="414"/>
      <c r="B1891" s="414"/>
      <c r="P1891" s="141"/>
      <c r="Q1891" s="415"/>
      <c r="R1891" s="415"/>
      <c r="S1891" s="415"/>
      <c r="T1891" s="415"/>
      <c r="U1891" s="415"/>
      <c r="V1891" s="415"/>
      <c r="W1891" s="415"/>
      <c r="X1891" s="415"/>
      <c r="Y1891" s="415"/>
      <c r="Z1891" s="415"/>
    </row>
    <row r="1892" spans="1:26" x14ac:dyDescent="0.2">
      <c r="A1892" s="414"/>
      <c r="B1892" s="414"/>
      <c r="P1892" s="141"/>
      <c r="Q1892" s="415"/>
      <c r="R1892" s="415"/>
      <c r="S1892" s="415"/>
      <c r="T1892" s="415"/>
      <c r="U1892" s="415"/>
      <c r="V1892" s="415"/>
      <c r="W1892" s="415"/>
      <c r="X1892" s="415"/>
      <c r="Y1892" s="415"/>
      <c r="Z1892" s="415"/>
    </row>
    <row r="1893" spans="1:26" x14ac:dyDescent="0.2">
      <c r="A1893" s="414"/>
      <c r="B1893" s="414"/>
      <c r="P1893" s="141"/>
      <c r="Q1893" s="415"/>
      <c r="R1893" s="415"/>
      <c r="S1893" s="415"/>
      <c r="T1893" s="415"/>
      <c r="U1893" s="415"/>
      <c r="V1893" s="415"/>
      <c r="W1893" s="415"/>
      <c r="X1893" s="415"/>
      <c r="Y1893" s="415"/>
      <c r="Z1893" s="415"/>
    </row>
    <row r="1894" spans="1:26" x14ac:dyDescent="0.2">
      <c r="A1894" s="414"/>
      <c r="B1894" s="414"/>
      <c r="P1894" s="141"/>
      <c r="Q1894" s="415"/>
      <c r="R1894" s="415"/>
      <c r="S1894" s="415"/>
      <c r="T1894" s="415"/>
      <c r="U1894" s="415"/>
      <c r="V1894" s="415"/>
      <c r="W1894" s="415"/>
      <c r="X1894" s="415"/>
      <c r="Y1894" s="415"/>
      <c r="Z1894" s="415"/>
    </row>
    <row r="1895" spans="1:26" x14ac:dyDescent="0.2">
      <c r="A1895" s="414"/>
      <c r="B1895" s="414"/>
      <c r="P1895" s="141"/>
      <c r="Q1895" s="415"/>
      <c r="R1895" s="415"/>
      <c r="S1895" s="415"/>
      <c r="T1895" s="415"/>
      <c r="U1895" s="415"/>
      <c r="V1895" s="415"/>
      <c r="W1895" s="415"/>
      <c r="X1895" s="415"/>
      <c r="Y1895" s="415"/>
      <c r="Z1895" s="415"/>
    </row>
    <row r="1896" spans="1:26" x14ac:dyDescent="0.2">
      <c r="A1896" s="414"/>
      <c r="B1896" s="414"/>
      <c r="P1896" s="141"/>
      <c r="Q1896" s="415"/>
      <c r="R1896" s="415"/>
      <c r="S1896" s="415"/>
      <c r="T1896" s="415"/>
      <c r="U1896" s="415"/>
      <c r="V1896" s="415"/>
      <c r="W1896" s="415"/>
      <c r="X1896" s="415"/>
      <c r="Y1896" s="415"/>
      <c r="Z1896" s="415"/>
    </row>
    <row r="1897" spans="1:26" x14ac:dyDescent="0.2">
      <c r="A1897" s="414"/>
      <c r="B1897" s="414"/>
      <c r="P1897" s="141"/>
      <c r="Q1897" s="415"/>
      <c r="R1897" s="415"/>
      <c r="S1897" s="415"/>
      <c r="T1897" s="415"/>
      <c r="U1897" s="415"/>
      <c r="V1897" s="415"/>
      <c r="W1897" s="415"/>
      <c r="X1897" s="415"/>
      <c r="Y1897" s="415"/>
      <c r="Z1897" s="415"/>
    </row>
    <row r="1898" spans="1:26" x14ac:dyDescent="0.2">
      <c r="A1898" s="414"/>
      <c r="B1898" s="414"/>
      <c r="P1898" s="141"/>
      <c r="Q1898" s="415"/>
      <c r="R1898" s="415"/>
      <c r="S1898" s="415"/>
      <c r="T1898" s="415"/>
      <c r="U1898" s="415"/>
      <c r="V1898" s="415"/>
      <c r="W1898" s="415"/>
      <c r="X1898" s="415"/>
      <c r="Y1898" s="415"/>
      <c r="Z1898" s="415"/>
    </row>
    <row r="1899" spans="1:26" x14ac:dyDescent="0.2">
      <c r="A1899" s="414"/>
      <c r="B1899" s="414"/>
      <c r="P1899" s="141"/>
      <c r="Q1899" s="415"/>
      <c r="R1899" s="415"/>
      <c r="S1899" s="415"/>
      <c r="T1899" s="415"/>
      <c r="U1899" s="415"/>
      <c r="V1899" s="415"/>
      <c r="W1899" s="415"/>
      <c r="X1899" s="415"/>
      <c r="Y1899" s="415"/>
      <c r="Z1899" s="415"/>
    </row>
    <row r="1900" spans="1:26" x14ac:dyDescent="0.2">
      <c r="A1900" s="414"/>
      <c r="B1900" s="414"/>
      <c r="P1900" s="141"/>
      <c r="Q1900" s="415"/>
      <c r="R1900" s="415"/>
      <c r="S1900" s="415"/>
      <c r="T1900" s="415"/>
      <c r="U1900" s="415"/>
      <c r="V1900" s="415"/>
      <c r="W1900" s="415"/>
      <c r="X1900" s="415"/>
      <c r="Y1900" s="415"/>
      <c r="Z1900" s="415"/>
    </row>
    <row r="1901" spans="1:26" x14ac:dyDescent="0.2">
      <c r="A1901" s="414"/>
      <c r="B1901" s="414"/>
      <c r="P1901" s="141"/>
      <c r="Q1901" s="415"/>
      <c r="R1901" s="415"/>
      <c r="S1901" s="415"/>
      <c r="T1901" s="415"/>
      <c r="U1901" s="415"/>
      <c r="V1901" s="415"/>
      <c r="W1901" s="415"/>
      <c r="X1901" s="415"/>
      <c r="Y1901" s="415"/>
      <c r="Z1901" s="415"/>
    </row>
    <row r="1902" spans="1:26" x14ac:dyDescent="0.2">
      <c r="A1902" s="414"/>
      <c r="B1902" s="414"/>
      <c r="P1902" s="141"/>
      <c r="Q1902" s="415"/>
      <c r="R1902" s="415"/>
      <c r="S1902" s="415"/>
      <c r="T1902" s="415"/>
      <c r="U1902" s="415"/>
      <c r="V1902" s="415"/>
      <c r="W1902" s="415"/>
      <c r="X1902" s="415"/>
      <c r="Y1902" s="415"/>
      <c r="Z1902" s="415"/>
    </row>
    <row r="1903" spans="1:26" x14ac:dyDescent="0.2">
      <c r="A1903" s="414"/>
      <c r="B1903" s="414"/>
      <c r="P1903" s="141"/>
      <c r="Q1903" s="415"/>
      <c r="R1903" s="415"/>
      <c r="S1903" s="415"/>
      <c r="T1903" s="415"/>
      <c r="U1903" s="415"/>
      <c r="V1903" s="415"/>
      <c r="W1903" s="415"/>
      <c r="X1903" s="415"/>
      <c r="Y1903" s="415"/>
      <c r="Z1903" s="415"/>
    </row>
    <row r="1904" spans="1:26" x14ac:dyDescent="0.2">
      <c r="A1904" s="414"/>
      <c r="B1904" s="414"/>
      <c r="P1904" s="141"/>
      <c r="Q1904" s="415"/>
      <c r="R1904" s="415"/>
      <c r="S1904" s="415"/>
      <c r="T1904" s="415"/>
      <c r="U1904" s="415"/>
      <c r="V1904" s="415"/>
      <c r="W1904" s="415"/>
      <c r="X1904" s="415"/>
      <c r="Y1904" s="415"/>
      <c r="Z1904" s="415"/>
    </row>
    <row r="1905" spans="1:26" x14ac:dyDescent="0.2">
      <c r="A1905" s="414"/>
      <c r="B1905" s="414"/>
      <c r="P1905" s="141"/>
      <c r="Q1905" s="415"/>
      <c r="R1905" s="415"/>
      <c r="S1905" s="415"/>
      <c r="T1905" s="415"/>
      <c r="U1905" s="415"/>
      <c r="V1905" s="415"/>
      <c r="W1905" s="415"/>
      <c r="X1905" s="415"/>
      <c r="Y1905" s="415"/>
      <c r="Z1905" s="415"/>
    </row>
    <row r="1906" spans="1:26" x14ac:dyDescent="0.2">
      <c r="A1906" s="414"/>
      <c r="B1906" s="414"/>
      <c r="P1906" s="141"/>
      <c r="Q1906" s="415"/>
      <c r="R1906" s="415"/>
      <c r="S1906" s="415"/>
      <c r="T1906" s="415"/>
      <c r="U1906" s="415"/>
      <c r="V1906" s="415"/>
      <c r="W1906" s="415"/>
      <c r="X1906" s="415"/>
      <c r="Y1906" s="415"/>
      <c r="Z1906" s="415"/>
    </row>
    <row r="1907" spans="1:26" x14ac:dyDescent="0.2">
      <c r="A1907" s="414"/>
      <c r="B1907" s="414"/>
      <c r="P1907" s="141"/>
      <c r="Q1907" s="415"/>
      <c r="R1907" s="415"/>
      <c r="S1907" s="415"/>
      <c r="T1907" s="415"/>
      <c r="U1907" s="415"/>
      <c r="V1907" s="415"/>
      <c r="W1907" s="415"/>
      <c r="X1907" s="415"/>
      <c r="Y1907" s="415"/>
      <c r="Z1907" s="415"/>
    </row>
    <row r="1908" spans="1:26" x14ac:dyDescent="0.2">
      <c r="A1908" s="414"/>
      <c r="B1908" s="414"/>
      <c r="P1908" s="141"/>
      <c r="Q1908" s="415"/>
      <c r="R1908" s="415"/>
      <c r="S1908" s="415"/>
      <c r="T1908" s="415"/>
      <c r="U1908" s="415"/>
      <c r="V1908" s="415"/>
      <c r="W1908" s="415"/>
      <c r="X1908" s="415"/>
      <c r="Y1908" s="415"/>
      <c r="Z1908" s="415"/>
    </row>
    <row r="1909" spans="1:26" x14ac:dyDescent="0.2">
      <c r="A1909" s="414"/>
      <c r="B1909" s="414"/>
      <c r="P1909" s="141"/>
      <c r="Q1909" s="415"/>
      <c r="R1909" s="415"/>
      <c r="S1909" s="415"/>
      <c r="T1909" s="415"/>
      <c r="U1909" s="415"/>
      <c r="V1909" s="415"/>
      <c r="W1909" s="415"/>
      <c r="X1909" s="415"/>
      <c r="Y1909" s="415"/>
      <c r="Z1909" s="415"/>
    </row>
    <row r="1910" spans="1:26" x14ac:dyDescent="0.2">
      <c r="A1910" s="414"/>
      <c r="B1910" s="414"/>
      <c r="P1910" s="141"/>
      <c r="Q1910" s="415"/>
      <c r="R1910" s="415"/>
      <c r="S1910" s="415"/>
      <c r="T1910" s="415"/>
      <c r="U1910" s="415"/>
      <c r="V1910" s="415"/>
      <c r="W1910" s="415"/>
      <c r="X1910" s="415"/>
      <c r="Y1910" s="415"/>
      <c r="Z1910" s="415"/>
    </row>
    <row r="1911" spans="1:26" x14ac:dyDescent="0.2">
      <c r="A1911" s="414"/>
      <c r="B1911" s="414"/>
      <c r="P1911" s="141"/>
      <c r="Q1911" s="415"/>
      <c r="R1911" s="415"/>
      <c r="S1911" s="415"/>
      <c r="T1911" s="415"/>
      <c r="U1911" s="415"/>
      <c r="V1911" s="415"/>
      <c r="W1911" s="415"/>
      <c r="X1911" s="415"/>
      <c r="Y1911" s="415"/>
      <c r="Z1911" s="415"/>
    </row>
    <row r="1912" spans="1:26" x14ac:dyDescent="0.2">
      <c r="A1912" s="414"/>
      <c r="B1912" s="414"/>
      <c r="P1912" s="141"/>
      <c r="Q1912" s="415"/>
      <c r="R1912" s="415"/>
      <c r="S1912" s="415"/>
      <c r="T1912" s="415"/>
      <c r="U1912" s="415"/>
      <c r="V1912" s="415"/>
      <c r="W1912" s="415"/>
      <c r="X1912" s="415"/>
      <c r="Y1912" s="415"/>
      <c r="Z1912" s="415"/>
    </row>
    <row r="1913" spans="1:26" x14ac:dyDescent="0.2">
      <c r="A1913" s="414"/>
      <c r="B1913" s="414"/>
      <c r="P1913" s="141"/>
      <c r="Q1913" s="415"/>
      <c r="R1913" s="415"/>
      <c r="S1913" s="415"/>
      <c r="T1913" s="415"/>
      <c r="U1913" s="415"/>
      <c r="V1913" s="415"/>
      <c r="W1913" s="415"/>
      <c r="X1913" s="415"/>
      <c r="Y1913" s="415"/>
      <c r="Z1913" s="415"/>
    </row>
    <row r="1914" spans="1:26" x14ac:dyDescent="0.2">
      <c r="A1914" s="414"/>
      <c r="B1914" s="414"/>
      <c r="P1914" s="141"/>
      <c r="Q1914" s="415"/>
      <c r="R1914" s="415"/>
      <c r="S1914" s="415"/>
      <c r="T1914" s="415"/>
      <c r="U1914" s="415"/>
      <c r="V1914" s="415"/>
      <c r="W1914" s="415"/>
      <c r="X1914" s="415"/>
      <c r="Y1914" s="415"/>
      <c r="Z1914" s="415"/>
    </row>
    <row r="1915" spans="1:26" x14ac:dyDescent="0.2">
      <c r="A1915" s="414"/>
      <c r="B1915" s="414"/>
      <c r="P1915" s="141"/>
      <c r="Q1915" s="415"/>
      <c r="R1915" s="415"/>
      <c r="S1915" s="415"/>
      <c r="T1915" s="415"/>
      <c r="U1915" s="415"/>
      <c r="V1915" s="415"/>
      <c r="W1915" s="415"/>
      <c r="X1915" s="415"/>
      <c r="Y1915" s="415"/>
      <c r="Z1915" s="415"/>
    </row>
    <row r="1916" spans="1:26" x14ac:dyDescent="0.2">
      <c r="A1916" s="414"/>
      <c r="B1916" s="414"/>
      <c r="P1916" s="141"/>
      <c r="Q1916" s="415"/>
      <c r="R1916" s="415"/>
      <c r="S1916" s="415"/>
      <c r="T1916" s="415"/>
      <c r="U1916" s="415"/>
      <c r="V1916" s="415"/>
      <c r="W1916" s="415"/>
      <c r="X1916" s="415"/>
      <c r="Y1916" s="415"/>
      <c r="Z1916" s="415"/>
    </row>
    <row r="1917" spans="1:26" x14ac:dyDescent="0.2">
      <c r="A1917" s="414"/>
      <c r="B1917" s="414"/>
      <c r="P1917" s="141"/>
      <c r="Q1917" s="415"/>
      <c r="R1917" s="415"/>
      <c r="S1917" s="415"/>
      <c r="T1917" s="415"/>
      <c r="U1917" s="415"/>
      <c r="V1917" s="415"/>
      <c r="W1917" s="415"/>
      <c r="X1917" s="415"/>
      <c r="Y1917" s="415"/>
      <c r="Z1917" s="415"/>
    </row>
    <row r="1918" spans="1:26" x14ac:dyDescent="0.2">
      <c r="A1918" s="414"/>
      <c r="B1918" s="414"/>
      <c r="P1918" s="141"/>
      <c r="Q1918" s="415"/>
      <c r="R1918" s="415"/>
      <c r="S1918" s="415"/>
      <c r="T1918" s="415"/>
      <c r="U1918" s="415"/>
      <c r="V1918" s="415"/>
      <c r="W1918" s="415"/>
      <c r="X1918" s="415"/>
      <c r="Y1918" s="415"/>
      <c r="Z1918" s="415"/>
    </row>
    <row r="1919" spans="1:26" x14ac:dyDescent="0.2">
      <c r="A1919" s="414"/>
      <c r="B1919" s="414"/>
      <c r="P1919" s="141"/>
      <c r="Q1919" s="415"/>
      <c r="R1919" s="415"/>
      <c r="S1919" s="415"/>
      <c r="T1919" s="415"/>
      <c r="U1919" s="415"/>
      <c r="V1919" s="415"/>
      <c r="W1919" s="415"/>
      <c r="X1919" s="415"/>
      <c r="Y1919" s="415"/>
      <c r="Z1919" s="415"/>
    </row>
    <row r="1920" spans="1:26" x14ac:dyDescent="0.2">
      <c r="A1920" s="414"/>
      <c r="B1920" s="414"/>
      <c r="P1920" s="141"/>
      <c r="Q1920" s="415"/>
      <c r="R1920" s="415"/>
      <c r="S1920" s="415"/>
      <c r="T1920" s="415"/>
      <c r="U1920" s="415"/>
      <c r="V1920" s="415"/>
      <c r="W1920" s="415"/>
      <c r="X1920" s="415"/>
      <c r="Y1920" s="415"/>
      <c r="Z1920" s="415"/>
    </row>
    <row r="1921" spans="1:26" x14ac:dyDescent="0.2">
      <c r="A1921" s="414"/>
      <c r="B1921" s="414"/>
      <c r="P1921" s="141"/>
      <c r="Q1921" s="415"/>
      <c r="R1921" s="415"/>
      <c r="S1921" s="415"/>
      <c r="T1921" s="415"/>
      <c r="U1921" s="415"/>
      <c r="V1921" s="415"/>
      <c r="W1921" s="415"/>
      <c r="X1921" s="415"/>
      <c r="Y1921" s="415"/>
      <c r="Z1921" s="415"/>
    </row>
    <row r="1922" spans="1:26" x14ac:dyDescent="0.2">
      <c r="A1922" s="414"/>
      <c r="B1922" s="414"/>
      <c r="P1922" s="141"/>
      <c r="Q1922" s="415"/>
      <c r="R1922" s="415"/>
      <c r="S1922" s="415"/>
      <c r="T1922" s="415"/>
      <c r="U1922" s="415"/>
      <c r="V1922" s="415"/>
      <c r="W1922" s="415"/>
      <c r="X1922" s="415"/>
      <c r="Y1922" s="415"/>
      <c r="Z1922" s="415"/>
    </row>
    <row r="1923" spans="1:26" x14ac:dyDescent="0.2">
      <c r="A1923" s="414"/>
      <c r="B1923" s="414"/>
      <c r="P1923" s="141"/>
      <c r="Q1923" s="415"/>
      <c r="R1923" s="415"/>
      <c r="S1923" s="415"/>
      <c r="T1923" s="415"/>
      <c r="U1923" s="415"/>
      <c r="V1923" s="415"/>
      <c r="W1923" s="415"/>
      <c r="X1923" s="415"/>
      <c r="Y1923" s="415"/>
      <c r="Z1923" s="415"/>
    </row>
    <row r="1924" spans="1:26" x14ac:dyDescent="0.2">
      <c r="A1924" s="414"/>
      <c r="B1924" s="414"/>
      <c r="P1924" s="141"/>
      <c r="Q1924" s="415"/>
      <c r="R1924" s="415"/>
      <c r="S1924" s="415"/>
      <c r="T1924" s="415"/>
      <c r="U1924" s="415"/>
      <c r="V1924" s="415"/>
      <c r="W1924" s="415"/>
      <c r="X1924" s="415"/>
      <c r="Y1924" s="415"/>
      <c r="Z1924" s="415"/>
    </row>
    <row r="1925" spans="1:26" x14ac:dyDescent="0.2">
      <c r="A1925" s="414"/>
      <c r="B1925" s="414"/>
      <c r="P1925" s="141"/>
      <c r="Q1925" s="415"/>
      <c r="R1925" s="415"/>
      <c r="S1925" s="415"/>
      <c r="T1925" s="415"/>
      <c r="U1925" s="415"/>
      <c r="V1925" s="415"/>
      <c r="W1925" s="415"/>
      <c r="X1925" s="415"/>
      <c r="Y1925" s="415"/>
      <c r="Z1925" s="415"/>
    </row>
    <row r="1926" spans="1:26" x14ac:dyDescent="0.2">
      <c r="A1926" s="414"/>
      <c r="B1926" s="414"/>
      <c r="P1926" s="141"/>
      <c r="Q1926" s="415"/>
      <c r="R1926" s="415"/>
      <c r="S1926" s="415"/>
      <c r="T1926" s="415"/>
      <c r="U1926" s="415"/>
      <c r="V1926" s="415"/>
      <c r="W1926" s="415"/>
      <c r="X1926" s="415"/>
      <c r="Y1926" s="415"/>
      <c r="Z1926" s="415"/>
    </row>
    <row r="1927" spans="1:26" x14ac:dyDescent="0.2">
      <c r="A1927" s="414"/>
      <c r="B1927" s="414"/>
      <c r="P1927" s="141"/>
      <c r="Q1927" s="415"/>
      <c r="R1927" s="415"/>
      <c r="S1927" s="415"/>
      <c r="T1927" s="415"/>
      <c r="U1927" s="415"/>
      <c r="V1927" s="415"/>
      <c r="W1927" s="415"/>
      <c r="X1927" s="415"/>
      <c r="Y1927" s="415"/>
      <c r="Z1927" s="415"/>
    </row>
    <row r="1928" spans="1:26" x14ac:dyDescent="0.2">
      <c r="A1928" s="414"/>
      <c r="B1928" s="414"/>
      <c r="P1928" s="141"/>
      <c r="Q1928" s="415"/>
      <c r="R1928" s="415"/>
      <c r="S1928" s="415"/>
      <c r="T1928" s="415"/>
      <c r="U1928" s="415"/>
      <c r="V1928" s="415"/>
      <c r="W1928" s="415"/>
      <c r="X1928" s="415"/>
      <c r="Y1928" s="415"/>
      <c r="Z1928" s="415"/>
    </row>
    <row r="1929" spans="1:26" x14ac:dyDescent="0.2">
      <c r="A1929" s="414"/>
      <c r="B1929" s="414"/>
      <c r="P1929" s="141"/>
      <c r="Q1929" s="415"/>
      <c r="R1929" s="415"/>
      <c r="S1929" s="415"/>
      <c r="T1929" s="415"/>
      <c r="U1929" s="415"/>
      <c r="V1929" s="415"/>
      <c r="W1929" s="415"/>
      <c r="X1929" s="415"/>
      <c r="Y1929" s="415"/>
      <c r="Z1929" s="415"/>
    </row>
    <row r="1930" spans="1:26" x14ac:dyDescent="0.2">
      <c r="A1930" s="414"/>
      <c r="B1930" s="414"/>
      <c r="P1930" s="141"/>
      <c r="Q1930" s="415"/>
      <c r="R1930" s="415"/>
      <c r="S1930" s="415"/>
      <c r="T1930" s="415"/>
      <c r="U1930" s="415"/>
      <c r="V1930" s="415"/>
      <c r="W1930" s="415"/>
      <c r="X1930" s="415"/>
      <c r="Y1930" s="415"/>
      <c r="Z1930" s="415"/>
    </row>
    <row r="1931" spans="1:26" x14ac:dyDescent="0.2">
      <c r="A1931" s="414"/>
      <c r="B1931" s="414"/>
      <c r="P1931" s="141"/>
      <c r="Q1931" s="415"/>
      <c r="R1931" s="415"/>
      <c r="S1931" s="415"/>
      <c r="T1931" s="415"/>
      <c r="U1931" s="415"/>
      <c r="V1931" s="415"/>
      <c r="W1931" s="415"/>
      <c r="X1931" s="415"/>
      <c r="Y1931" s="415"/>
      <c r="Z1931" s="415"/>
    </row>
    <row r="1932" spans="1:26" x14ac:dyDescent="0.2">
      <c r="A1932" s="414"/>
      <c r="B1932" s="414"/>
      <c r="P1932" s="141"/>
      <c r="Q1932" s="415"/>
      <c r="R1932" s="415"/>
      <c r="S1932" s="415"/>
      <c r="T1932" s="415"/>
      <c r="U1932" s="415"/>
      <c r="V1932" s="415"/>
      <c r="W1932" s="415"/>
      <c r="X1932" s="415"/>
      <c r="Y1932" s="415"/>
      <c r="Z1932" s="415"/>
    </row>
    <row r="1933" spans="1:26" x14ac:dyDescent="0.2">
      <c r="A1933" s="414"/>
      <c r="B1933" s="414"/>
      <c r="P1933" s="141"/>
      <c r="Q1933" s="415"/>
      <c r="R1933" s="415"/>
      <c r="S1933" s="415"/>
      <c r="T1933" s="415"/>
      <c r="U1933" s="415"/>
      <c r="V1933" s="415"/>
      <c r="W1933" s="415"/>
      <c r="X1933" s="415"/>
      <c r="Y1933" s="415"/>
      <c r="Z1933" s="415"/>
    </row>
    <row r="1934" spans="1:26" x14ac:dyDescent="0.2">
      <c r="A1934" s="414"/>
      <c r="B1934" s="414"/>
      <c r="P1934" s="141"/>
      <c r="Q1934" s="415"/>
      <c r="R1934" s="415"/>
      <c r="S1934" s="415"/>
      <c r="T1934" s="415"/>
      <c r="U1934" s="415"/>
      <c r="V1934" s="415"/>
      <c r="W1934" s="415"/>
      <c r="X1934" s="415"/>
      <c r="Y1934" s="415"/>
      <c r="Z1934" s="415"/>
    </row>
    <row r="1935" spans="1:26" x14ac:dyDescent="0.2">
      <c r="A1935" s="414"/>
      <c r="B1935" s="414"/>
      <c r="P1935" s="141"/>
      <c r="Q1935" s="415"/>
      <c r="R1935" s="415"/>
      <c r="S1935" s="415"/>
      <c r="T1935" s="415"/>
      <c r="U1935" s="415"/>
      <c r="V1935" s="415"/>
      <c r="W1935" s="415"/>
      <c r="X1935" s="415"/>
      <c r="Y1935" s="415"/>
      <c r="Z1935" s="415"/>
    </row>
    <row r="1936" spans="1:26" x14ac:dyDescent="0.2">
      <c r="A1936" s="414"/>
      <c r="B1936" s="414"/>
      <c r="P1936" s="141"/>
      <c r="Q1936" s="415"/>
      <c r="R1936" s="415"/>
      <c r="S1936" s="415"/>
      <c r="T1936" s="415"/>
      <c r="U1936" s="415"/>
      <c r="V1936" s="415"/>
      <c r="W1936" s="415"/>
      <c r="X1936" s="415"/>
      <c r="Y1936" s="415"/>
      <c r="Z1936" s="415"/>
    </row>
    <row r="1937" spans="1:26" x14ac:dyDescent="0.2">
      <c r="A1937" s="414"/>
      <c r="B1937" s="414"/>
      <c r="P1937" s="141"/>
      <c r="Q1937" s="415"/>
      <c r="R1937" s="415"/>
      <c r="S1937" s="415"/>
      <c r="T1937" s="415"/>
      <c r="U1937" s="415"/>
      <c r="V1937" s="415"/>
      <c r="W1937" s="415"/>
      <c r="X1937" s="415"/>
      <c r="Y1937" s="415"/>
      <c r="Z1937" s="415"/>
    </row>
    <row r="1938" spans="1:26" x14ac:dyDescent="0.2">
      <c r="A1938" s="414"/>
      <c r="B1938" s="414"/>
      <c r="P1938" s="141"/>
      <c r="Q1938" s="415"/>
      <c r="R1938" s="415"/>
      <c r="S1938" s="415"/>
      <c r="T1938" s="415"/>
      <c r="U1938" s="415"/>
      <c r="V1938" s="415"/>
      <c r="W1938" s="415"/>
      <c r="X1938" s="415"/>
      <c r="Y1938" s="415"/>
      <c r="Z1938" s="415"/>
    </row>
    <row r="1939" spans="1:26" x14ac:dyDescent="0.2">
      <c r="A1939" s="414"/>
      <c r="B1939" s="414"/>
      <c r="P1939" s="141"/>
      <c r="Q1939" s="415"/>
      <c r="R1939" s="415"/>
      <c r="S1939" s="415"/>
      <c r="T1939" s="415"/>
      <c r="U1939" s="415"/>
      <c r="V1939" s="415"/>
      <c r="W1939" s="415"/>
      <c r="X1939" s="415"/>
      <c r="Y1939" s="415"/>
      <c r="Z1939" s="415"/>
    </row>
    <row r="1940" spans="1:26" x14ac:dyDescent="0.2">
      <c r="A1940" s="414"/>
      <c r="B1940" s="414"/>
      <c r="P1940" s="141"/>
      <c r="Q1940" s="415"/>
      <c r="R1940" s="415"/>
      <c r="S1940" s="415"/>
      <c r="T1940" s="415"/>
      <c r="U1940" s="415"/>
      <c r="V1940" s="415"/>
      <c r="W1940" s="415"/>
      <c r="X1940" s="415"/>
      <c r="Y1940" s="415"/>
      <c r="Z1940" s="415"/>
    </row>
    <row r="1941" spans="1:26" x14ac:dyDescent="0.2">
      <c r="A1941" s="414"/>
      <c r="B1941" s="414"/>
      <c r="P1941" s="141"/>
      <c r="Q1941" s="415"/>
      <c r="R1941" s="415"/>
      <c r="S1941" s="415"/>
      <c r="T1941" s="415"/>
      <c r="U1941" s="415"/>
      <c r="V1941" s="415"/>
      <c r="W1941" s="415"/>
      <c r="X1941" s="415"/>
      <c r="Y1941" s="415"/>
      <c r="Z1941" s="415"/>
    </row>
    <row r="1942" spans="1:26" x14ac:dyDescent="0.2">
      <c r="A1942" s="414"/>
      <c r="B1942" s="414"/>
      <c r="P1942" s="141"/>
      <c r="Q1942" s="415"/>
      <c r="R1942" s="415"/>
      <c r="S1942" s="415"/>
      <c r="T1942" s="415"/>
      <c r="U1942" s="415"/>
      <c r="V1942" s="415"/>
      <c r="W1942" s="415"/>
      <c r="X1942" s="415"/>
      <c r="Y1942" s="415"/>
      <c r="Z1942" s="415"/>
    </row>
    <row r="1943" spans="1:26" x14ac:dyDescent="0.2">
      <c r="A1943" s="414"/>
      <c r="B1943" s="414"/>
      <c r="P1943" s="141"/>
      <c r="Q1943" s="415"/>
      <c r="R1943" s="415"/>
      <c r="S1943" s="415"/>
      <c r="T1943" s="415"/>
      <c r="U1943" s="415"/>
      <c r="V1943" s="415"/>
      <c r="W1943" s="415"/>
      <c r="X1943" s="415"/>
      <c r="Y1943" s="415"/>
      <c r="Z1943" s="415"/>
    </row>
    <row r="1944" spans="1:26" x14ac:dyDescent="0.2">
      <c r="A1944" s="414"/>
      <c r="B1944" s="414"/>
      <c r="P1944" s="141"/>
      <c r="Q1944" s="415"/>
      <c r="R1944" s="415"/>
      <c r="S1944" s="415"/>
      <c r="T1944" s="415"/>
      <c r="U1944" s="415"/>
      <c r="V1944" s="415"/>
      <c r="W1944" s="415"/>
      <c r="X1944" s="415"/>
      <c r="Y1944" s="415"/>
      <c r="Z1944" s="415"/>
    </row>
    <row r="1945" spans="1:26" x14ac:dyDescent="0.2">
      <c r="A1945" s="414"/>
      <c r="B1945" s="414"/>
      <c r="P1945" s="141"/>
      <c r="Q1945" s="415"/>
      <c r="R1945" s="415"/>
      <c r="S1945" s="415"/>
      <c r="T1945" s="415"/>
      <c r="U1945" s="415"/>
      <c r="V1945" s="415"/>
      <c r="W1945" s="415"/>
      <c r="X1945" s="415"/>
      <c r="Y1945" s="415"/>
      <c r="Z1945" s="415"/>
    </row>
    <row r="1946" spans="1:26" x14ac:dyDescent="0.2">
      <c r="A1946" s="414"/>
      <c r="B1946" s="414"/>
      <c r="P1946" s="141"/>
      <c r="Q1946" s="415"/>
      <c r="R1946" s="415"/>
      <c r="S1946" s="415"/>
      <c r="T1946" s="415"/>
      <c r="U1946" s="415"/>
      <c r="V1946" s="415"/>
      <c r="W1946" s="415"/>
      <c r="X1946" s="415"/>
      <c r="Y1946" s="415"/>
      <c r="Z1946" s="415"/>
    </row>
    <row r="1947" spans="1:26" x14ac:dyDescent="0.2">
      <c r="A1947" s="414"/>
      <c r="B1947" s="414"/>
      <c r="P1947" s="141"/>
      <c r="Q1947" s="415"/>
      <c r="R1947" s="415"/>
      <c r="S1947" s="415"/>
      <c r="T1947" s="415"/>
      <c r="U1947" s="415"/>
      <c r="V1947" s="415"/>
      <c r="W1947" s="415"/>
      <c r="X1947" s="415"/>
      <c r="Y1947" s="415"/>
      <c r="Z1947" s="415"/>
    </row>
    <row r="1948" spans="1:26" x14ac:dyDescent="0.2">
      <c r="A1948" s="414"/>
      <c r="B1948" s="414"/>
      <c r="P1948" s="141"/>
      <c r="Q1948" s="415"/>
      <c r="R1948" s="415"/>
      <c r="S1948" s="415"/>
      <c r="T1948" s="415"/>
      <c r="U1948" s="415"/>
      <c r="V1948" s="415"/>
      <c r="W1948" s="415"/>
      <c r="X1948" s="415"/>
      <c r="Y1948" s="415"/>
      <c r="Z1948" s="415"/>
    </row>
    <row r="1949" spans="1:26" x14ac:dyDescent="0.2">
      <c r="A1949" s="414"/>
      <c r="B1949" s="414"/>
      <c r="P1949" s="141"/>
      <c r="Q1949" s="415"/>
      <c r="R1949" s="415"/>
      <c r="S1949" s="415"/>
      <c r="T1949" s="415"/>
      <c r="U1949" s="415"/>
      <c r="V1949" s="415"/>
      <c r="W1949" s="415"/>
      <c r="X1949" s="415"/>
      <c r="Y1949" s="415"/>
      <c r="Z1949" s="415"/>
    </row>
    <row r="1950" spans="1:26" x14ac:dyDescent="0.2">
      <c r="A1950" s="414"/>
      <c r="B1950" s="414"/>
      <c r="P1950" s="141"/>
      <c r="Q1950" s="415"/>
      <c r="R1950" s="415"/>
      <c r="S1950" s="415"/>
      <c r="T1950" s="415"/>
      <c r="U1950" s="415"/>
      <c r="V1950" s="415"/>
      <c r="W1950" s="415"/>
      <c r="X1950" s="415"/>
      <c r="Y1950" s="415"/>
      <c r="Z1950" s="415"/>
    </row>
    <row r="1951" spans="1:26" x14ac:dyDescent="0.2">
      <c r="A1951" s="414"/>
      <c r="B1951" s="414"/>
      <c r="P1951" s="141"/>
      <c r="Q1951" s="415"/>
      <c r="R1951" s="415"/>
      <c r="S1951" s="415"/>
      <c r="T1951" s="415"/>
      <c r="U1951" s="415"/>
      <c r="V1951" s="415"/>
      <c r="W1951" s="415"/>
      <c r="X1951" s="415"/>
      <c r="Y1951" s="415"/>
      <c r="Z1951" s="415"/>
    </row>
    <row r="1952" spans="1:26" x14ac:dyDescent="0.2">
      <c r="A1952" s="414"/>
      <c r="B1952" s="414"/>
      <c r="P1952" s="141"/>
      <c r="Q1952" s="415"/>
      <c r="R1952" s="415"/>
      <c r="S1952" s="415"/>
      <c r="T1952" s="415"/>
      <c r="U1952" s="415"/>
      <c r="V1952" s="415"/>
      <c r="W1952" s="415"/>
      <c r="X1952" s="415"/>
      <c r="Y1952" s="415"/>
      <c r="Z1952" s="415"/>
    </row>
    <row r="1953" spans="1:26" x14ac:dyDescent="0.2">
      <c r="A1953" s="414"/>
      <c r="B1953" s="414"/>
      <c r="P1953" s="141"/>
      <c r="Q1953" s="415"/>
      <c r="R1953" s="415"/>
      <c r="S1953" s="415"/>
      <c r="T1953" s="415"/>
      <c r="U1953" s="415"/>
      <c r="V1953" s="415"/>
      <c r="W1953" s="415"/>
      <c r="X1953" s="415"/>
      <c r="Y1953" s="415"/>
      <c r="Z1953" s="415"/>
    </row>
    <row r="1954" spans="1:26" x14ac:dyDescent="0.2">
      <c r="A1954" s="414"/>
      <c r="B1954" s="414"/>
      <c r="P1954" s="141"/>
      <c r="Q1954" s="415"/>
      <c r="R1954" s="415"/>
      <c r="S1954" s="415"/>
      <c r="T1954" s="415"/>
      <c r="U1954" s="415"/>
      <c r="V1954" s="415"/>
      <c r="W1954" s="415"/>
      <c r="X1954" s="415"/>
      <c r="Y1954" s="415"/>
      <c r="Z1954" s="415"/>
    </row>
    <row r="1955" spans="1:26" x14ac:dyDescent="0.2">
      <c r="A1955" s="414"/>
      <c r="B1955" s="414"/>
      <c r="P1955" s="141"/>
      <c r="Q1955" s="415"/>
      <c r="R1955" s="415"/>
      <c r="S1955" s="415"/>
      <c r="T1955" s="415"/>
      <c r="U1955" s="415"/>
      <c r="V1955" s="415"/>
      <c r="W1955" s="415"/>
      <c r="X1955" s="415"/>
      <c r="Y1955" s="415"/>
      <c r="Z1955" s="415"/>
    </row>
    <row r="1956" spans="1:26" x14ac:dyDescent="0.2">
      <c r="A1956" s="414"/>
      <c r="B1956" s="414"/>
      <c r="P1956" s="141"/>
      <c r="Q1956" s="415"/>
      <c r="R1956" s="415"/>
      <c r="S1956" s="415"/>
      <c r="T1956" s="415"/>
      <c r="U1956" s="415"/>
      <c r="V1956" s="415"/>
      <c r="W1956" s="415"/>
      <c r="X1956" s="415"/>
      <c r="Y1956" s="415"/>
      <c r="Z1956" s="415"/>
    </row>
    <row r="1957" spans="1:26" x14ac:dyDescent="0.2">
      <c r="A1957" s="414"/>
      <c r="B1957" s="414"/>
      <c r="P1957" s="141"/>
      <c r="Q1957" s="415"/>
      <c r="R1957" s="415"/>
      <c r="S1957" s="415"/>
      <c r="T1957" s="415"/>
      <c r="U1957" s="415"/>
      <c r="V1957" s="415"/>
      <c r="W1957" s="415"/>
      <c r="X1957" s="415"/>
      <c r="Y1957" s="415"/>
      <c r="Z1957" s="415"/>
    </row>
    <row r="1958" spans="1:26" x14ac:dyDescent="0.2">
      <c r="A1958" s="414"/>
      <c r="B1958" s="414"/>
      <c r="P1958" s="141"/>
      <c r="Q1958" s="415"/>
      <c r="R1958" s="415"/>
      <c r="S1958" s="415"/>
      <c r="T1958" s="415"/>
      <c r="U1958" s="415"/>
      <c r="V1958" s="415"/>
      <c r="W1958" s="415"/>
      <c r="X1958" s="415"/>
      <c r="Y1958" s="415"/>
      <c r="Z1958" s="415"/>
    </row>
    <row r="1959" spans="1:26" x14ac:dyDescent="0.2">
      <c r="A1959" s="414"/>
      <c r="B1959" s="414"/>
      <c r="P1959" s="141"/>
      <c r="Q1959" s="415"/>
      <c r="R1959" s="415"/>
      <c r="S1959" s="415"/>
      <c r="T1959" s="415"/>
      <c r="U1959" s="415"/>
      <c r="V1959" s="415"/>
      <c r="W1959" s="415"/>
      <c r="X1959" s="415"/>
      <c r="Y1959" s="415"/>
      <c r="Z1959" s="415"/>
    </row>
    <row r="1960" spans="1:26" x14ac:dyDescent="0.2">
      <c r="A1960" s="414"/>
      <c r="B1960" s="414"/>
      <c r="P1960" s="141"/>
      <c r="Q1960" s="415"/>
      <c r="R1960" s="415"/>
      <c r="S1960" s="415"/>
      <c r="T1960" s="415"/>
      <c r="U1960" s="415"/>
      <c r="V1960" s="415"/>
      <c r="W1960" s="415"/>
      <c r="X1960" s="415"/>
      <c r="Y1960" s="415"/>
      <c r="Z1960" s="415"/>
    </row>
    <row r="1961" spans="1:26" x14ac:dyDescent="0.2">
      <c r="A1961" s="414"/>
      <c r="B1961" s="414"/>
      <c r="P1961" s="141"/>
      <c r="Q1961" s="415"/>
      <c r="R1961" s="415"/>
      <c r="S1961" s="415"/>
      <c r="T1961" s="415"/>
      <c r="U1961" s="415"/>
      <c r="V1961" s="415"/>
      <c r="W1961" s="415"/>
      <c r="X1961" s="415"/>
      <c r="Y1961" s="415"/>
      <c r="Z1961" s="415"/>
    </row>
    <row r="1962" spans="1:26" x14ac:dyDescent="0.2">
      <c r="A1962" s="414"/>
      <c r="B1962" s="414"/>
      <c r="P1962" s="141"/>
      <c r="Q1962" s="415"/>
      <c r="R1962" s="415"/>
      <c r="S1962" s="415"/>
      <c r="T1962" s="415"/>
      <c r="U1962" s="415"/>
      <c r="V1962" s="415"/>
      <c r="W1962" s="415"/>
      <c r="X1962" s="415"/>
      <c r="Y1962" s="415"/>
      <c r="Z1962" s="415"/>
    </row>
    <row r="1963" spans="1:26" x14ac:dyDescent="0.2">
      <c r="A1963" s="414"/>
      <c r="B1963" s="414"/>
      <c r="P1963" s="141"/>
      <c r="Q1963" s="415"/>
      <c r="R1963" s="415"/>
      <c r="S1963" s="415"/>
      <c r="T1963" s="415"/>
      <c r="U1963" s="415"/>
      <c r="V1963" s="415"/>
      <c r="W1963" s="415"/>
      <c r="X1963" s="415"/>
      <c r="Y1963" s="415"/>
      <c r="Z1963" s="415"/>
    </row>
    <row r="1964" spans="1:26" x14ac:dyDescent="0.2">
      <c r="A1964" s="414"/>
      <c r="B1964" s="414"/>
      <c r="P1964" s="141"/>
      <c r="Q1964" s="415"/>
      <c r="R1964" s="415"/>
      <c r="S1964" s="415"/>
      <c r="T1964" s="415"/>
      <c r="U1964" s="415"/>
      <c r="V1964" s="415"/>
      <c r="W1964" s="415"/>
      <c r="X1964" s="415"/>
      <c r="Y1964" s="415"/>
      <c r="Z1964" s="415"/>
    </row>
    <row r="1965" spans="1:26" x14ac:dyDescent="0.2">
      <c r="A1965" s="414"/>
      <c r="B1965" s="414"/>
      <c r="P1965" s="141"/>
      <c r="Q1965" s="415"/>
      <c r="R1965" s="415"/>
      <c r="S1965" s="415"/>
      <c r="T1965" s="415"/>
      <c r="U1965" s="415"/>
      <c r="V1965" s="415"/>
      <c r="W1965" s="415"/>
      <c r="X1965" s="415"/>
      <c r="Y1965" s="415"/>
      <c r="Z1965" s="415"/>
    </row>
    <row r="1966" spans="1:26" x14ac:dyDescent="0.2">
      <c r="A1966" s="414"/>
      <c r="B1966" s="414"/>
      <c r="P1966" s="141"/>
      <c r="Q1966" s="415"/>
      <c r="R1966" s="415"/>
      <c r="S1966" s="415"/>
      <c r="T1966" s="415"/>
      <c r="U1966" s="415"/>
      <c r="V1966" s="415"/>
      <c r="W1966" s="415"/>
      <c r="X1966" s="415"/>
      <c r="Y1966" s="415"/>
      <c r="Z1966" s="415"/>
    </row>
    <row r="1967" spans="1:26" x14ac:dyDescent="0.2">
      <c r="A1967" s="414"/>
      <c r="B1967" s="414"/>
      <c r="P1967" s="141"/>
      <c r="Q1967" s="415"/>
      <c r="R1967" s="415"/>
      <c r="S1967" s="415"/>
      <c r="T1967" s="415"/>
      <c r="U1967" s="415"/>
      <c r="V1967" s="415"/>
      <c r="W1967" s="415"/>
      <c r="X1967" s="415"/>
      <c r="Y1967" s="415"/>
      <c r="Z1967" s="415"/>
    </row>
    <row r="1968" spans="1:26" x14ac:dyDescent="0.2">
      <c r="A1968" s="414"/>
      <c r="B1968" s="414"/>
      <c r="P1968" s="141"/>
      <c r="Q1968" s="415"/>
      <c r="R1968" s="415"/>
      <c r="S1968" s="415"/>
      <c r="T1968" s="415"/>
      <c r="U1968" s="415"/>
      <c r="V1968" s="415"/>
      <c r="W1968" s="415"/>
      <c r="X1968" s="415"/>
      <c r="Y1968" s="415"/>
      <c r="Z1968" s="415"/>
    </row>
    <row r="1969" spans="1:26" x14ac:dyDescent="0.2">
      <c r="A1969" s="414"/>
      <c r="B1969" s="414"/>
      <c r="P1969" s="141"/>
      <c r="Q1969" s="415"/>
      <c r="R1969" s="415"/>
      <c r="S1969" s="415"/>
      <c r="T1969" s="415"/>
      <c r="U1969" s="415"/>
      <c r="V1969" s="415"/>
      <c r="W1969" s="415"/>
      <c r="X1969" s="415"/>
      <c r="Y1969" s="415"/>
      <c r="Z1969" s="415"/>
    </row>
    <row r="1970" spans="1:26" x14ac:dyDescent="0.2">
      <c r="A1970" s="414"/>
      <c r="B1970" s="414"/>
      <c r="P1970" s="141"/>
      <c r="Q1970" s="415"/>
      <c r="R1970" s="415"/>
      <c r="S1970" s="415"/>
      <c r="T1970" s="415"/>
      <c r="U1970" s="415"/>
      <c r="V1970" s="415"/>
      <c r="W1970" s="415"/>
      <c r="X1970" s="415"/>
      <c r="Y1970" s="415"/>
      <c r="Z1970" s="415"/>
    </row>
    <row r="1971" spans="1:26" x14ac:dyDescent="0.2">
      <c r="A1971" s="414"/>
      <c r="B1971" s="414"/>
      <c r="P1971" s="141"/>
      <c r="Q1971" s="415"/>
      <c r="R1971" s="415"/>
      <c r="S1971" s="415"/>
      <c r="T1971" s="415"/>
      <c r="U1971" s="415"/>
      <c r="V1971" s="415"/>
      <c r="W1971" s="415"/>
      <c r="X1971" s="415"/>
      <c r="Y1971" s="415"/>
      <c r="Z1971" s="415"/>
    </row>
    <row r="1972" spans="1:26" x14ac:dyDescent="0.2">
      <c r="A1972" s="414"/>
      <c r="B1972" s="414"/>
      <c r="P1972" s="141"/>
      <c r="Q1972" s="415"/>
      <c r="R1972" s="415"/>
      <c r="S1972" s="415"/>
      <c r="T1972" s="415"/>
      <c r="U1972" s="415"/>
      <c r="V1972" s="415"/>
      <c r="W1972" s="415"/>
      <c r="X1972" s="415"/>
      <c r="Y1972" s="415"/>
      <c r="Z1972" s="415"/>
    </row>
    <row r="1973" spans="1:26" x14ac:dyDescent="0.2">
      <c r="A1973" s="414"/>
      <c r="B1973" s="414"/>
      <c r="P1973" s="141"/>
      <c r="Q1973" s="415"/>
      <c r="R1973" s="415"/>
      <c r="S1973" s="415"/>
      <c r="T1973" s="415"/>
      <c r="U1973" s="415"/>
      <c r="V1973" s="415"/>
      <c r="W1973" s="415"/>
      <c r="X1973" s="415"/>
      <c r="Y1973" s="415"/>
      <c r="Z1973" s="415"/>
    </row>
    <row r="1974" spans="1:26" x14ac:dyDescent="0.2">
      <c r="A1974" s="414"/>
      <c r="B1974" s="414"/>
      <c r="P1974" s="141"/>
      <c r="Q1974" s="415"/>
      <c r="R1974" s="415"/>
      <c r="S1974" s="415"/>
      <c r="T1974" s="415"/>
      <c r="U1974" s="415"/>
      <c r="V1974" s="415"/>
      <c r="W1974" s="415"/>
      <c r="X1974" s="415"/>
      <c r="Y1974" s="415"/>
      <c r="Z1974" s="415"/>
    </row>
    <row r="1975" spans="1:26" x14ac:dyDescent="0.2">
      <c r="A1975" s="414"/>
      <c r="B1975" s="414"/>
      <c r="P1975" s="141"/>
      <c r="Q1975" s="415"/>
      <c r="R1975" s="415"/>
      <c r="S1975" s="415"/>
      <c r="T1975" s="415"/>
      <c r="U1975" s="415"/>
      <c r="V1975" s="415"/>
      <c r="W1975" s="415"/>
      <c r="X1975" s="415"/>
      <c r="Y1975" s="415"/>
      <c r="Z1975" s="415"/>
    </row>
    <row r="1976" spans="1:26" x14ac:dyDescent="0.2">
      <c r="A1976" s="414"/>
      <c r="B1976" s="414"/>
      <c r="P1976" s="141"/>
      <c r="Q1976" s="415"/>
      <c r="R1976" s="415"/>
      <c r="S1976" s="415"/>
      <c r="T1976" s="415"/>
      <c r="U1976" s="415"/>
      <c r="V1976" s="415"/>
      <c r="W1976" s="415"/>
      <c r="X1976" s="415"/>
      <c r="Y1976" s="415"/>
      <c r="Z1976" s="415"/>
    </row>
    <row r="1977" spans="1:26" x14ac:dyDescent="0.2">
      <c r="A1977" s="414"/>
      <c r="B1977" s="414"/>
      <c r="P1977" s="141"/>
      <c r="Q1977" s="415"/>
      <c r="R1977" s="415"/>
      <c r="S1977" s="415"/>
      <c r="T1977" s="415"/>
      <c r="U1977" s="415"/>
      <c r="V1977" s="415"/>
      <c r="W1977" s="415"/>
      <c r="X1977" s="415"/>
      <c r="Y1977" s="415"/>
      <c r="Z1977" s="415"/>
    </row>
    <row r="1978" spans="1:26" x14ac:dyDescent="0.2">
      <c r="A1978" s="414"/>
      <c r="B1978" s="414"/>
      <c r="P1978" s="141"/>
      <c r="Q1978" s="415"/>
      <c r="R1978" s="415"/>
      <c r="S1978" s="415"/>
      <c r="T1978" s="415"/>
      <c r="U1978" s="415"/>
      <c r="V1978" s="415"/>
      <c r="W1978" s="415"/>
      <c r="X1978" s="415"/>
      <c r="Y1978" s="415"/>
      <c r="Z1978" s="415"/>
    </row>
    <row r="1979" spans="1:26" x14ac:dyDescent="0.2">
      <c r="A1979" s="414"/>
      <c r="B1979" s="414"/>
      <c r="P1979" s="141"/>
      <c r="Q1979" s="415"/>
      <c r="R1979" s="415"/>
      <c r="S1979" s="415"/>
      <c r="T1979" s="415"/>
      <c r="U1979" s="415"/>
      <c r="V1979" s="415"/>
      <c r="W1979" s="415"/>
      <c r="X1979" s="415"/>
      <c r="Y1979" s="415"/>
      <c r="Z1979" s="415"/>
    </row>
    <row r="1980" spans="1:26" x14ac:dyDescent="0.2">
      <c r="A1980" s="414"/>
      <c r="B1980" s="414"/>
      <c r="P1980" s="141"/>
      <c r="Q1980" s="415"/>
      <c r="R1980" s="415"/>
      <c r="S1980" s="415"/>
      <c r="T1980" s="415"/>
      <c r="U1980" s="415"/>
      <c r="V1980" s="415"/>
      <c r="W1980" s="415"/>
      <c r="X1980" s="415"/>
      <c r="Y1980" s="415"/>
      <c r="Z1980" s="415"/>
    </row>
    <row r="1981" spans="1:26" x14ac:dyDescent="0.2">
      <c r="A1981" s="414"/>
      <c r="B1981" s="414"/>
      <c r="P1981" s="141"/>
      <c r="Q1981" s="415"/>
      <c r="R1981" s="415"/>
      <c r="S1981" s="415"/>
      <c r="T1981" s="415"/>
      <c r="U1981" s="415"/>
      <c r="V1981" s="415"/>
      <c r="W1981" s="415"/>
      <c r="X1981" s="415"/>
      <c r="Y1981" s="415"/>
      <c r="Z1981" s="415"/>
    </row>
    <row r="1982" spans="1:26" x14ac:dyDescent="0.2">
      <c r="A1982" s="414"/>
      <c r="B1982" s="414"/>
      <c r="P1982" s="141"/>
      <c r="Q1982" s="415"/>
      <c r="R1982" s="415"/>
      <c r="S1982" s="415"/>
      <c r="T1982" s="415"/>
      <c r="U1982" s="415"/>
      <c r="V1982" s="415"/>
      <c r="W1982" s="415"/>
      <c r="X1982" s="415"/>
      <c r="Y1982" s="415"/>
      <c r="Z1982" s="415"/>
    </row>
    <row r="1983" spans="1:26" x14ac:dyDescent="0.2">
      <c r="A1983" s="414"/>
      <c r="B1983" s="414"/>
      <c r="P1983" s="141"/>
      <c r="Q1983" s="415"/>
      <c r="R1983" s="415"/>
      <c r="S1983" s="415"/>
      <c r="T1983" s="415"/>
      <c r="U1983" s="415"/>
      <c r="V1983" s="415"/>
      <c r="W1983" s="415"/>
      <c r="X1983" s="415"/>
      <c r="Y1983" s="415"/>
      <c r="Z1983" s="415"/>
    </row>
    <row r="1984" spans="1:26" x14ac:dyDescent="0.2">
      <c r="A1984" s="414"/>
      <c r="B1984" s="414"/>
      <c r="P1984" s="141"/>
      <c r="Q1984" s="415"/>
      <c r="R1984" s="415"/>
      <c r="S1984" s="415"/>
      <c r="T1984" s="415"/>
      <c r="U1984" s="415"/>
      <c r="V1984" s="415"/>
      <c r="W1984" s="415"/>
      <c r="X1984" s="415"/>
      <c r="Y1984" s="415"/>
      <c r="Z1984" s="415"/>
    </row>
    <row r="1985" spans="1:26" x14ac:dyDescent="0.2">
      <c r="A1985" s="414"/>
      <c r="B1985" s="414"/>
      <c r="P1985" s="141"/>
      <c r="Q1985" s="415"/>
      <c r="R1985" s="415"/>
      <c r="S1985" s="415"/>
      <c r="T1985" s="415"/>
      <c r="U1985" s="415"/>
      <c r="V1985" s="415"/>
      <c r="W1985" s="415"/>
      <c r="X1985" s="415"/>
      <c r="Y1985" s="415"/>
      <c r="Z1985" s="415"/>
    </row>
    <row r="1986" spans="1:26" x14ac:dyDescent="0.2">
      <c r="A1986" s="414"/>
      <c r="B1986" s="414"/>
      <c r="P1986" s="141"/>
      <c r="Q1986" s="415"/>
      <c r="R1986" s="415"/>
      <c r="S1986" s="415"/>
      <c r="T1986" s="415"/>
      <c r="U1986" s="415"/>
      <c r="V1986" s="415"/>
      <c r="W1986" s="415"/>
      <c r="X1986" s="415"/>
      <c r="Y1986" s="415"/>
      <c r="Z1986" s="415"/>
    </row>
    <row r="1987" spans="1:26" x14ac:dyDescent="0.2">
      <c r="A1987" s="414"/>
      <c r="B1987" s="414"/>
      <c r="P1987" s="141"/>
      <c r="Q1987" s="415"/>
      <c r="R1987" s="415"/>
      <c r="S1987" s="415"/>
      <c r="T1987" s="415"/>
      <c r="U1987" s="415"/>
      <c r="V1987" s="415"/>
      <c r="W1987" s="415"/>
      <c r="X1987" s="415"/>
      <c r="Y1987" s="415"/>
      <c r="Z1987" s="415"/>
    </row>
    <row r="1988" spans="1:26" x14ac:dyDescent="0.2">
      <c r="A1988" s="414"/>
      <c r="B1988" s="414"/>
      <c r="P1988" s="141"/>
      <c r="Q1988" s="415"/>
      <c r="R1988" s="415"/>
      <c r="S1988" s="415"/>
      <c r="T1988" s="415"/>
      <c r="U1988" s="415"/>
      <c r="V1988" s="415"/>
      <c r="W1988" s="415"/>
      <c r="X1988" s="415"/>
      <c r="Y1988" s="415"/>
      <c r="Z1988" s="415"/>
    </row>
    <row r="1989" spans="1:26" x14ac:dyDescent="0.2">
      <c r="A1989" s="414"/>
      <c r="B1989" s="414"/>
      <c r="P1989" s="141"/>
      <c r="Q1989" s="415"/>
      <c r="R1989" s="415"/>
      <c r="S1989" s="415"/>
      <c r="T1989" s="415"/>
      <c r="U1989" s="415"/>
      <c r="V1989" s="415"/>
      <c r="W1989" s="415"/>
      <c r="X1989" s="415"/>
      <c r="Y1989" s="415"/>
      <c r="Z1989" s="415"/>
    </row>
    <row r="1990" spans="1:26" x14ac:dyDescent="0.2">
      <c r="A1990" s="414"/>
      <c r="B1990" s="414"/>
      <c r="P1990" s="141"/>
      <c r="Q1990" s="415"/>
      <c r="R1990" s="415"/>
      <c r="S1990" s="415"/>
      <c r="T1990" s="415"/>
      <c r="U1990" s="415"/>
      <c r="V1990" s="415"/>
      <c r="W1990" s="415"/>
      <c r="X1990" s="415"/>
      <c r="Y1990" s="415"/>
      <c r="Z1990" s="415"/>
    </row>
    <row r="1991" spans="1:26" x14ac:dyDescent="0.2">
      <c r="A1991" s="414"/>
      <c r="B1991" s="414"/>
      <c r="P1991" s="141"/>
      <c r="Q1991" s="415"/>
      <c r="R1991" s="415"/>
      <c r="S1991" s="415"/>
      <c r="T1991" s="415"/>
      <c r="U1991" s="415"/>
      <c r="V1991" s="415"/>
      <c r="W1991" s="415"/>
      <c r="X1991" s="415"/>
      <c r="Y1991" s="415"/>
      <c r="Z1991" s="415"/>
    </row>
    <row r="1992" spans="1:26" x14ac:dyDescent="0.2">
      <c r="A1992" s="414"/>
      <c r="B1992" s="414"/>
      <c r="P1992" s="141"/>
      <c r="Q1992" s="415"/>
      <c r="R1992" s="415"/>
      <c r="S1992" s="415"/>
      <c r="T1992" s="415"/>
      <c r="U1992" s="415"/>
      <c r="V1992" s="415"/>
      <c r="W1992" s="415"/>
      <c r="X1992" s="415"/>
      <c r="Y1992" s="415"/>
      <c r="Z1992" s="415"/>
    </row>
    <row r="1993" spans="1:26" x14ac:dyDescent="0.2">
      <c r="A1993" s="414"/>
      <c r="B1993" s="414"/>
      <c r="P1993" s="141"/>
      <c r="Q1993" s="415"/>
      <c r="R1993" s="415"/>
      <c r="S1993" s="415"/>
      <c r="T1993" s="415"/>
      <c r="U1993" s="415"/>
      <c r="V1993" s="415"/>
      <c r="W1993" s="415"/>
      <c r="X1993" s="415"/>
      <c r="Y1993" s="415"/>
      <c r="Z1993" s="415"/>
    </row>
    <row r="1994" spans="1:26" x14ac:dyDescent="0.2">
      <c r="A1994" s="414"/>
      <c r="B1994" s="414"/>
      <c r="P1994" s="141"/>
      <c r="Q1994" s="415"/>
      <c r="R1994" s="415"/>
      <c r="S1994" s="415"/>
      <c r="T1994" s="415"/>
      <c r="U1994" s="415"/>
      <c r="V1994" s="415"/>
      <c r="W1994" s="415"/>
      <c r="X1994" s="415"/>
      <c r="Y1994" s="415"/>
      <c r="Z1994" s="415"/>
    </row>
    <row r="1995" spans="1:26" x14ac:dyDescent="0.2">
      <c r="A1995" s="414"/>
      <c r="B1995" s="414"/>
      <c r="P1995" s="141"/>
      <c r="Q1995" s="415"/>
      <c r="R1995" s="415"/>
      <c r="S1995" s="415"/>
      <c r="T1995" s="415"/>
      <c r="U1995" s="415"/>
      <c r="V1995" s="415"/>
      <c r="W1995" s="415"/>
      <c r="X1995" s="415"/>
      <c r="Y1995" s="415"/>
      <c r="Z1995" s="415"/>
    </row>
    <row r="1996" spans="1:26" x14ac:dyDescent="0.2">
      <c r="A1996" s="414"/>
      <c r="B1996" s="414"/>
      <c r="P1996" s="141"/>
      <c r="Q1996" s="415"/>
      <c r="R1996" s="415"/>
      <c r="S1996" s="415"/>
      <c r="T1996" s="415"/>
      <c r="U1996" s="415"/>
      <c r="V1996" s="415"/>
      <c r="W1996" s="415"/>
      <c r="X1996" s="415"/>
      <c r="Y1996" s="415"/>
      <c r="Z1996" s="415"/>
    </row>
    <row r="1997" spans="1:26" x14ac:dyDescent="0.2">
      <c r="A1997" s="414"/>
      <c r="B1997" s="414"/>
      <c r="P1997" s="141"/>
      <c r="Q1997" s="415"/>
      <c r="R1997" s="415"/>
      <c r="S1997" s="415"/>
      <c r="T1997" s="415"/>
      <c r="U1997" s="415"/>
      <c r="V1997" s="415"/>
      <c r="W1997" s="415"/>
      <c r="X1997" s="415"/>
      <c r="Y1997" s="415"/>
      <c r="Z1997" s="415"/>
    </row>
    <row r="1998" spans="1:26" x14ac:dyDescent="0.2">
      <c r="A1998" s="414"/>
      <c r="B1998" s="414"/>
      <c r="P1998" s="141"/>
      <c r="Q1998" s="415"/>
      <c r="R1998" s="415"/>
      <c r="S1998" s="415"/>
      <c r="T1998" s="415"/>
      <c r="U1998" s="415"/>
      <c r="V1998" s="415"/>
      <c r="W1998" s="415"/>
      <c r="X1998" s="415"/>
      <c r="Y1998" s="415"/>
      <c r="Z1998" s="415"/>
    </row>
    <row r="1999" spans="1:26" x14ac:dyDescent="0.2">
      <c r="A1999" s="414"/>
      <c r="B1999" s="414"/>
      <c r="P1999" s="141"/>
      <c r="Q1999" s="415"/>
      <c r="R1999" s="415"/>
      <c r="S1999" s="415"/>
      <c r="T1999" s="415"/>
      <c r="U1999" s="415"/>
      <c r="V1999" s="415"/>
      <c r="W1999" s="415"/>
      <c r="X1999" s="415"/>
      <c r="Y1999" s="415"/>
      <c r="Z1999" s="415"/>
    </row>
    <row r="2000" spans="1:26" x14ac:dyDescent="0.2">
      <c r="A2000" s="414"/>
      <c r="B2000" s="414"/>
      <c r="P2000" s="141"/>
      <c r="Q2000" s="415"/>
      <c r="R2000" s="415"/>
      <c r="S2000" s="415"/>
      <c r="T2000" s="415"/>
      <c r="U2000" s="415"/>
      <c r="V2000" s="415"/>
      <c r="W2000" s="415"/>
      <c r="X2000" s="415"/>
      <c r="Y2000" s="415"/>
      <c r="Z2000" s="415"/>
    </row>
    <row r="2001" spans="1:26" x14ac:dyDescent="0.2">
      <c r="A2001" s="414"/>
      <c r="B2001" s="414"/>
      <c r="P2001" s="141"/>
      <c r="Q2001" s="415"/>
      <c r="R2001" s="415"/>
      <c r="S2001" s="415"/>
      <c r="T2001" s="415"/>
      <c r="U2001" s="415"/>
      <c r="V2001" s="415"/>
      <c r="W2001" s="415"/>
      <c r="X2001" s="415"/>
      <c r="Y2001" s="415"/>
      <c r="Z2001" s="415"/>
    </row>
    <row r="2002" spans="1:26" x14ac:dyDescent="0.2">
      <c r="A2002" s="414"/>
      <c r="B2002" s="414"/>
      <c r="P2002" s="141"/>
      <c r="Q2002" s="415"/>
      <c r="R2002" s="415"/>
      <c r="S2002" s="415"/>
      <c r="T2002" s="415"/>
      <c r="U2002" s="415"/>
      <c r="V2002" s="415"/>
      <c r="W2002" s="415"/>
      <c r="X2002" s="415"/>
      <c r="Y2002" s="415"/>
      <c r="Z2002" s="415"/>
    </row>
    <row r="2003" spans="1:26" x14ac:dyDescent="0.2">
      <c r="A2003" s="414"/>
      <c r="B2003" s="414"/>
      <c r="P2003" s="141"/>
      <c r="Q2003" s="415"/>
      <c r="R2003" s="415"/>
      <c r="S2003" s="415"/>
      <c r="T2003" s="415"/>
      <c r="U2003" s="415"/>
      <c r="V2003" s="415"/>
      <c r="W2003" s="415"/>
      <c r="X2003" s="415"/>
      <c r="Y2003" s="415"/>
      <c r="Z2003" s="415"/>
    </row>
    <row r="2004" spans="1:26" x14ac:dyDescent="0.2">
      <c r="A2004" s="414"/>
      <c r="B2004" s="414"/>
      <c r="P2004" s="141"/>
      <c r="Q2004" s="415"/>
      <c r="R2004" s="415"/>
      <c r="S2004" s="415"/>
      <c r="T2004" s="415"/>
      <c r="U2004" s="415"/>
      <c r="V2004" s="415"/>
      <c r="W2004" s="415"/>
      <c r="X2004" s="415"/>
      <c r="Y2004" s="415"/>
      <c r="Z2004" s="415"/>
    </row>
    <row r="2005" spans="1:26" x14ac:dyDescent="0.2">
      <c r="A2005" s="414"/>
      <c r="B2005" s="414"/>
      <c r="P2005" s="141"/>
      <c r="Q2005" s="415"/>
      <c r="R2005" s="415"/>
      <c r="S2005" s="415"/>
      <c r="T2005" s="415"/>
      <c r="U2005" s="415"/>
      <c r="V2005" s="415"/>
      <c r="W2005" s="415"/>
      <c r="X2005" s="415"/>
      <c r="Y2005" s="415"/>
      <c r="Z2005" s="415"/>
    </row>
    <row r="2006" spans="1:26" x14ac:dyDescent="0.2">
      <c r="A2006" s="414"/>
      <c r="B2006" s="414"/>
      <c r="P2006" s="141"/>
      <c r="Q2006" s="415"/>
      <c r="R2006" s="415"/>
      <c r="S2006" s="415"/>
      <c r="T2006" s="415"/>
      <c r="U2006" s="415"/>
      <c r="V2006" s="415"/>
      <c r="W2006" s="415"/>
      <c r="X2006" s="415"/>
      <c r="Y2006" s="415"/>
      <c r="Z2006" s="415"/>
    </row>
    <row r="2007" spans="1:26" x14ac:dyDescent="0.2">
      <c r="A2007" s="414"/>
      <c r="B2007" s="414"/>
      <c r="P2007" s="141"/>
      <c r="Q2007" s="415"/>
      <c r="R2007" s="415"/>
      <c r="S2007" s="415"/>
      <c r="T2007" s="415"/>
      <c r="U2007" s="415"/>
      <c r="V2007" s="415"/>
      <c r="W2007" s="415"/>
      <c r="X2007" s="415"/>
      <c r="Y2007" s="415"/>
      <c r="Z2007" s="415"/>
    </row>
    <row r="2008" spans="1:26" x14ac:dyDescent="0.2">
      <c r="A2008" s="414"/>
      <c r="B2008" s="414"/>
      <c r="P2008" s="141"/>
      <c r="Q2008" s="415"/>
      <c r="R2008" s="415"/>
      <c r="S2008" s="415"/>
      <c r="T2008" s="415"/>
      <c r="U2008" s="415"/>
      <c r="V2008" s="415"/>
      <c r="W2008" s="415"/>
      <c r="X2008" s="415"/>
      <c r="Y2008" s="415"/>
      <c r="Z2008" s="415"/>
    </row>
    <row r="2009" spans="1:26" x14ac:dyDescent="0.2">
      <c r="A2009" s="414"/>
      <c r="B2009" s="414"/>
      <c r="P2009" s="141"/>
      <c r="Q2009" s="415"/>
      <c r="R2009" s="415"/>
      <c r="S2009" s="415"/>
      <c r="T2009" s="415"/>
      <c r="U2009" s="415"/>
      <c r="V2009" s="415"/>
      <c r="W2009" s="415"/>
      <c r="X2009" s="415"/>
      <c r="Y2009" s="415"/>
      <c r="Z2009" s="415"/>
    </row>
    <row r="2010" spans="1:26" x14ac:dyDescent="0.2">
      <c r="A2010" s="414"/>
      <c r="B2010" s="414"/>
      <c r="P2010" s="141"/>
      <c r="Q2010" s="415"/>
      <c r="R2010" s="415"/>
      <c r="S2010" s="415"/>
      <c r="T2010" s="415"/>
      <c r="U2010" s="415"/>
      <c r="V2010" s="415"/>
      <c r="W2010" s="415"/>
      <c r="X2010" s="415"/>
      <c r="Y2010" s="415"/>
      <c r="Z2010" s="415"/>
    </row>
    <row r="2011" spans="1:26" x14ac:dyDescent="0.2">
      <c r="A2011" s="414"/>
      <c r="B2011" s="414"/>
      <c r="P2011" s="141"/>
      <c r="Q2011" s="415"/>
      <c r="R2011" s="415"/>
      <c r="S2011" s="415"/>
      <c r="T2011" s="415"/>
      <c r="U2011" s="415"/>
      <c r="V2011" s="415"/>
      <c r="W2011" s="415"/>
      <c r="X2011" s="415"/>
      <c r="Y2011" s="415"/>
      <c r="Z2011" s="415"/>
    </row>
    <row r="2012" spans="1:26" x14ac:dyDescent="0.2">
      <c r="A2012" s="414"/>
      <c r="B2012" s="414"/>
      <c r="P2012" s="141"/>
      <c r="Q2012" s="415"/>
      <c r="R2012" s="415"/>
      <c r="S2012" s="415"/>
      <c r="T2012" s="415"/>
      <c r="U2012" s="415"/>
      <c r="V2012" s="415"/>
      <c r="W2012" s="415"/>
      <c r="X2012" s="415"/>
      <c r="Y2012" s="415"/>
      <c r="Z2012" s="415"/>
    </row>
    <row r="2013" spans="1:26" x14ac:dyDescent="0.2">
      <c r="A2013" s="414"/>
      <c r="B2013" s="414"/>
      <c r="P2013" s="141"/>
      <c r="Q2013" s="415"/>
      <c r="R2013" s="415"/>
      <c r="S2013" s="415"/>
      <c r="T2013" s="415"/>
      <c r="U2013" s="415"/>
      <c r="V2013" s="415"/>
      <c r="W2013" s="415"/>
      <c r="X2013" s="415"/>
      <c r="Y2013" s="415"/>
      <c r="Z2013" s="415"/>
    </row>
    <row r="2014" spans="1:26" x14ac:dyDescent="0.2">
      <c r="A2014" s="414"/>
      <c r="B2014" s="414"/>
      <c r="P2014" s="141"/>
      <c r="Q2014" s="415"/>
      <c r="R2014" s="415"/>
      <c r="S2014" s="415"/>
      <c r="T2014" s="415"/>
      <c r="U2014" s="415"/>
      <c r="V2014" s="415"/>
      <c r="W2014" s="415"/>
      <c r="X2014" s="415"/>
      <c r="Y2014" s="415"/>
      <c r="Z2014" s="415"/>
    </row>
    <row r="2015" spans="1:26" x14ac:dyDescent="0.2">
      <c r="A2015" s="414"/>
      <c r="B2015" s="414"/>
      <c r="P2015" s="141"/>
      <c r="Q2015" s="415"/>
      <c r="R2015" s="415"/>
      <c r="S2015" s="415"/>
      <c r="T2015" s="415"/>
      <c r="U2015" s="415"/>
      <c r="V2015" s="415"/>
      <c r="W2015" s="415"/>
      <c r="X2015" s="415"/>
      <c r="Y2015" s="415"/>
      <c r="Z2015" s="415"/>
    </row>
    <row r="2016" spans="1:26" x14ac:dyDescent="0.2">
      <c r="A2016" s="414"/>
      <c r="B2016" s="414"/>
      <c r="P2016" s="141"/>
      <c r="Q2016" s="415"/>
      <c r="R2016" s="415"/>
      <c r="S2016" s="415"/>
      <c r="T2016" s="415"/>
      <c r="U2016" s="415"/>
      <c r="V2016" s="415"/>
      <c r="W2016" s="415"/>
      <c r="X2016" s="415"/>
      <c r="Y2016" s="415"/>
      <c r="Z2016" s="415"/>
    </row>
    <row r="2017" spans="1:26" x14ac:dyDescent="0.2">
      <c r="A2017" s="414"/>
      <c r="B2017" s="414"/>
      <c r="P2017" s="141"/>
      <c r="Q2017" s="415"/>
      <c r="R2017" s="415"/>
      <c r="S2017" s="415"/>
      <c r="T2017" s="415"/>
      <c r="U2017" s="415"/>
      <c r="V2017" s="415"/>
      <c r="W2017" s="415"/>
      <c r="X2017" s="415"/>
      <c r="Y2017" s="415"/>
      <c r="Z2017" s="415"/>
    </row>
    <row r="2018" spans="1:26" x14ac:dyDescent="0.2">
      <c r="A2018" s="414"/>
      <c r="B2018" s="414"/>
      <c r="P2018" s="141"/>
      <c r="Q2018" s="415"/>
      <c r="R2018" s="415"/>
      <c r="S2018" s="415"/>
      <c r="T2018" s="415"/>
      <c r="U2018" s="415"/>
      <c r="V2018" s="415"/>
      <c r="W2018" s="415"/>
      <c r="X2018" s="415"/>
      <c r="Y2018" s="415"/>
      <c r="Z2018" s="415"/>
    </row>
    <row r="2019" spans="1:26" x14ac:dyDescent="0.2">
      <c r="A2019" s="414"/>
      <c r="B2019" s="414"/>
      <c r="P2019" s="141"/>
      <c r="Q2019" s="415"/>
      <c r="R2019" s="415"/>
      <c r="S2019" s="415"/>
      <c r="T2019" s="415"/>
      <c r="U2019" s="415"/>
      <c r="V2019" s="415"/>
      <c r="W2019" s="415"/>
      <c r="X2019" s="415"/>
      <c r="Y2019" s="415"/>
      <c r="Z2019" s="415"/>
    </row>
    <row r="2020" spans="1:26" x14ac:dyDescent="0.2">
      <c r="A2020" s="414"/>
      <c r="B2020" s="414"/>
      <c r="P2020" s="141"/>
      <c r="Q2020" s="415"/>
      <c r="R2020" s="415"/>
      <c r="S2020" s="415"/>
      <c r="T2020" s="415"/>
      <c r="U2020" s="415"/>
      <c r="V2020" s="415"/>
      <c r="W2020" s="415"/>
      <c r="X2020" s="415"/>
      <c r="Y2020" s="415"/>
      <c r="Z2020" s="415"/>
    </row>
    <row r="2021" spans="1:26" x14ac:dyDescent="0.2">
      <c r="A2021" s="414"/>
      <c r="B2021" s="414"/>
      <c r="P2021" s="141"/>
      <c r="Q2021" s="415"/>
      <c r="R2021" s="415"/>
      <c r="S2021" s="415"/>
      <c r="T2021" s="415"/>
      <c r="U2021" s="415"/>
      <c r="V2021" s="415"/>
      <c r="W2021" s="415"/>
      <c r="X2021" s="415"/>
      <c r="Y2021" s="415"/>
      <c r="Z2021" s="415"/>
    </row>
    <row r="2022" spans="1:26" x14ac:dyDescent="0.2">
      <c r="A2022" s="414"/>
      <c r="B2022" s="414"/>
      <c r="P2022" s="141"/>
      <c r="Q2022" s="415"/>
      <c r="R2022" s="415"/>
      <c r="S2022" s="415"/>
      <c r="T2022" s="415"/>
      <c r="U2022" s="415"/>
      <c r="V2022" s="415"/>
      <c r="W2022" s="415"/>
      <c r="X2022" s="415"/>
      <c r="Y2022" s="415"/>
      <c r="Z2022" s="415"/>
    </row>
    <row r="2023" spans="1:26" x14ac:dyDescent="0.2">
      <c r="A2023" s="414"/>
      <c r="B2023" s="414"/>
      <c r="P2023" s="141"/>
      <c r="Q2023" s="415"/>
      <c r="R2023" s="415"/>
      <c r="S2023" s="415"/>
      <c r="T2023" s="415"/>
      <c r="U2023" s="415"/>
      <c r="V2023" s="415"/>
      <c r="W2023" s="415"/>
      <c r="X2023" s="415"/>
      <c r="Y2023" s="415"/>
      <c r="Z2023" s="415"/>
    </row>
    <row r="2024" spans="1:26" x14ac:dyDescent="0.2">
      <c r="A2024" s="414"/>
      <c r="B2024" s="414"/>
      <c r="P2024" s="141"/>
      <c r="Q2024" s="415"/>
      <c r="R2024" s="415"/>
      <c r="S2024" s="415"/>
      <c r="T2024" s="415"/>
      <c r="U2024" s="415"/>
      <c r="V2024" s="415"/>
      <c r="W2024" s="415"/>
      <c r="X2024" s="415"/>
      <c r="Y2024" s="415"/>
      <c r="Z2024" s="415"/>
    </row>
    <row r="2025" spans="1:26" x14ac:dyDescent="0.2">
      <c r="A2025" s="414"/>
      <c r="B2025" s="414"/>
      <c r="P2025" s="141"/>
      <c r="Q2025" s="415"/>
      <c r="R2025" s="415"/>
      <c r="S2025" s="415"/>
      <c r="T2025" s="415"/>
      <c r="U2025" s="415"/>
      <c r="V2025" s="415"/>
      <c r="W2025" s="415"/>
      <c r="X2025" s="415"/>
      <c r="Y2025" s="415"/>
      <c r="Z2025" s="415"/>
    </row>
    <row r="2026" spans="1:26" x14ac:dyDescent="0.2">
      <c r="A2026" s="414"/>
      <c r="B2026" s="414"/>
      <c r="P2026" s="141"/>
      <c r="Q2026" s="415"/>
      <c r="R2026" s="415"/>
      <c r="S2026" s="415"/>
      <c r="T2026" s="415"/>
      <c r="U2026" s="415"/>
      <c r="V2026" s="415"/>
      <c r="W2026" s="415"/>
      <c r="X2026" s="415"/>
      <c r="Y2026" s="415"/>
      <c r="Z2026" s="415"/>
    </row>
    <row r="2027" spans="1:26" x14ac:dyDescent="0.2">
      <c r="A2027" s="414"/>
      <c r="B2027" s="414"/>
      <c r="P2027" s="141"/>
      <c r="Q2027" s="415"/>
      <c r="R2027" s="415"/>
      <c r="S2027" s="415"/>
      <c r="T2027" s="415"/>
      <c r="U2027" s="415"/>
      <c r="V2027" s="415"/>
      <c r="W2027" s="415"/>
      <c r="X2027" s="415"/>
      <c r="Y2027" s="415"/>
      <c r="Z2027" s="415"/>
    </row>
    <row r="2028" spans="1:26" x14ac:dyDescent="0.2">
      <c r="A2028" s="414"/>
      <c r="B2028" s="414"/>
      <c r="P2028" s="141"/>
      <c r="Q2028" s="415"/>
      <c r="R2028" s="415"/>
      <c r="S2028" s="415"/>
      <c r="T2028" s="415"/>
      <c r="U2028" s="415"/>
      <c r="V2028" s="415"/>
      <c r="W2028" s="415"/>
      <c r="X2028" s="415"/>
      <c r="Y2028" s="415"/>
      <c r="Z2028" s="415"/>
    </row>
    <row r="2029" spans="1:26" x14ac:dyDescent="0.2">
      <c r="A2029" s="414"/>
      <c r="B2029" s="414"/>
      <c r="P2029" s="141"/>
      <c r="Q2029" s="415"/>
      <c r="R2029" s="415"/>
      <c r="S2029" s="415"/>
      <c r="T2029" s="415"/>
      <c r="U2029" s="415"/>
      <c r="V2029" s="415"/>
      <c r="W2029" s="415"/>
      <c r="X2029" s="415"/>
      <c r="Y2029" s="415"/>
      <c r="Z2029" s="415"/>
    </row>
    <row r="2030" spans="1:26" x14ac:dyDescent="0.2">
      <c r="A2030" s="414"/>
      <c r="B2030" s="414"/>
      <c r="P2030" s="141"/>
      <c r="Q2030" s="415"/>
      <c r="R2030" s="415"/>
      <c r="S2030" s="415"/>
      <c r="T2030" s="415"/>
      <c r="U2030" s="415"/>
      <c r="V2030" s="415"/>
      <c r="W2030" s="415"/>
      <c r="X2030" s="415"/>
      <c r="Y2030" s="415"/>
      <c r="Z2030" s="415"/>
    </row>
    <row r="2031" spans="1:26" x14ac:dyDescent="0.2">
      <c r="A2031" s="414"/>
      <c r="B2031" s="414"/>
      <c r="P2031" s="141"/>
      <c r="Q2031" s="415"/>
      <c r="R2031" s="415"/>
      <c r="S2031" s="415"/>
      <c r="T2031" s="415"/>
      <c r="U2031" s="415"/>
      <c r="V2031" s="415"/>
      <c r="W2031" s="415"/>
      <c r="X2031" s="415"/>
      <c r="Y2031" s="415"/>
      <c r="Z2031" s="415"/>
    </row>
    <row r="2032" spans="1:26" x14ac:dyDescent="0.2">
      <c r="A2032" s="414"/>
      <c r="B2032" s="414"/>
      <c r="P2032" s="141"/>
      <c r="Q2032" s="415"/>
      <c r="R2032" s="415"/>
      <c r="S2032" s="415"/>
      <c r="T2032" s="415"/>
      <c r="U2032" s="415"/>
      <c r="V2032" s="415"/>
      <c r="W2032" s="415"/>
      <c r="X2032" s="415"/>
      <c r="Y2032" s="415"/>
      <c r="Z2032" s="415"/>
    </row>
    <row r="2033" spans="1:26" x14ac:dyDescent="0.2">
      <c r="A2033" s="414"/>
      <c r="B2033" s="414"/>
      <c r="P2033" s="141"/>
      <c r="Q2033" s="415"/>
      <c r="R2033" s="415"/>
      <c r="S2033" s="415"/>
      <c r="T2033" s="415"/>
      <c r="U2033" s="415"/>
      <c r="V2033" s="415"/>
      <c r="W2033" s="415"/>
      <c r="X2033" s="415"/>
      <c r="Y2033" s="415"/>
      <c r="Z2033" s="415"/>
    </row>
    <row r="2034" spans="1:26" x14ac:dyDescent="0.2">
      <c r="A2034" s="414"/>
      <c r="B2034" s="414"/>
      <c r="P2034" s="141"/>
      <c r="Q2034" s="415"/>
      <c r="R2034" s="415"/>
      <c r="S2034" s="415"/>
      <c r="T2034" s="415"/>
      <c r="U2034" s="415"/>
      <c r="V2034" s="415"/>
      <c r="W2034" s="415"/>
      <c r="X2034" s="415"/>
      <c r="Y2034" s="415"/>
      <c r="Z2034" s="415"/>
    </row>
    <row r="2035" spans="1:26" x14ac:dyDescent="0.2">
      <c r="A2035" s="414"/>
      <c r="B2035" s="414"/>
      <c r="P2035" s="141"/>
      <c r="Q2035" s="415"/>
      <c r="R2035" s="415"/>
      <c r="S2035" s="415"/>
      <c r="T2035" s="415"/>
      <c r="U2035" s="415"/>
      <c r="V2035" s="415"/>
      <c r="W2035" s="415"/>
      <c r="X2035" s="415"/>
      <c r="Y2035" s="415"/>
      <c r="Z2035" s="415"/>
    </row>
    <row r="2036" spans="1:26" x14ac:dyDescent="0.2">
      <c r="A2036" s="414"/>
      <c r="B2036" s="414"/>
      <c r="P2036" s="141"/>
      <c r="Q2036" s="415"/>
      <c r="R2036" s="415"/>
      <c r="S2036" s="415"/>
      <c r="T2036" s="415"/>
      <c r="U2036" s="415"/>
      <c r="V2036" s="415"/>
      <c r="W2036" s="415"/>
      <c r="X2036" s="415"/>
      <c r="Y2036" s="415"/>
      <c r="Z2036" s="415"/>
    </row>
    <row r="2037" spans="1:26" x14ac:dyDescent="0.2">
      <c r="A2037" s="414"/>
      <c r="B2037" s="414"/>
      <c r="P2037" s="141"/>
      <c r="Q2037" s="415"/>
      <c r="R2037" s="415"/>
      <c r="S2037" s="415"/>
      <c r="T2037" s="415"/>
      <c r="U2037" s="415"/>
      <c r="V2037" s="415"/>
      <c r="W2037" s="415"/>
      <c r="X2037" s="415"/>
      <c r="Y2037" s="415"/>
      <c r="Z2037" s="415"/>
    </row>
    <row r="2038" spans="1:26" x14ac:dyDescent="0.2">
      <c r="A2038" s="414"/>
      <c r="B2038" s="414"/>
      <c r="P2038" s="141"/>
      <c r="Q2038" s="415"/>
      <c r="R2038" s="415"/>
      <c r="S2038" s="415"/>
      <c r="T2038" s="415"/>
      <c r="U2038" s="415"/>
      <c r="V2038" s="415"/>
      <c r="W2038" s="415"/>
      <c r="X2038" s="415"/>
      <c r="Y2038" s="415"/>
      <c r="Z2038" s="415"/>
    </row>
    <row r="2039" spans="1:26" x14ac:dyDescent="0.2">
      <c r="A2039" s="414"/>
      <c r="B2039" s="414"/>
      <c r="P2039" s="141"/>
      <c r="Q2039" s="415"/>
      <c r="R2039" s="415"/>
      <c r="S2039" s="415"/>
      <c r="T2039" s="415"/>
      <c r="U2039" s="415"/>
      <c r="V2039" s="415"/>
      <c r="W2039" s="415"/>
      <c r="X2039" s="415"/>
      <c r="Y2039" s="415"/>
      <c r="Z2039" s="415"/>
    </row>
    <row r="2040" spans="1:26" x14ac:dyDescent="0.2">
      <c r="A2040" s="414"/>
      <c r="B2040" s="414"/>
      <c r="P2040" s="141"/>
      <c r="Q2040" s="415"/>
      <c r="R2040" s="415"/>
      <c r="S2040" s="415"/>
      <c r="T2040" s="415"/>
      <c r="U2040" s="415"/>
      <c r="V2040" s="415"/>
      <c r="W2040" s="415"/>
      <c r="X2040" s="415"/>
      <c r="Y2040" s="415"/>
      <c r="Z2040" s="415"/>
    </row>
    <row r="2041" spans="1:26" x14ac:dyDescent="0.2">
      <c r="A2041" s="414"/>
      <c r="B2041" s="414"/>
      <c r="P2041" s="141"/>
      <c r="Q2041" s="415"/>
      <c r="R2041" s="415"/>
      <c r="S2041" s="415"/>
      <c r="T2041" s="415"/>
      <c r="U2041" s="415"/>
      <c r="V2041" s="415"/>
      <c r="W2041" s="415"/>
      <c r="X2041" s="415"/>
      <c r="Y2041" s="415"/>
      <c r="Z2041" s="415"/>
    </row>
    <row r="2042" spans="1:26" x14ac:dyDescent="0.2">
      <c r="A2042" s="414"/>
      <c r="B2042" s="414"/>
      <c r="P2042" s="141"/>
      <c r="Q2042" s="415"/>
      <c r="R2042" s="415"/>
      <c r="S2042" s="415"/>
      <c r="T2042" s="415"/>
      <c r="U2042" s="415"/>
      <c r="V2042" s="415"/>
      <c r="W2042" s="415"/>
      <c r="X2042" s="415"/>
      <c r="Y2042" s="415"/>
      <c r="Z2042" s="415"/>
    </row>
    <row r="2043" spans="1:26" x14ac:dyDescent="0.2">
      <c r="A2043" s="414"/>
      <c r="B2043" s="414"/>
      <c r="P2043" s="141"/>
      <c r="Q2043" s="415"/>
      <c r="R2043" s="415"/>
      <c r="S2043" s="415"/>
      <c r="T2043" s="415"/>
      <c r="U2043" s="415"/>
      <c r="V2043" s="415"/>
      <c r="W2043" s="415"/>
      <c r="X2043" s="415"/>
      <c r="Y2043" s="415"/>
      <c r="Z2043" s="415"/>
    </row>
    <row r="2044" spans="1:26" x14ac:dyDescent="0.2">
      <c r="A2044" s="414"/>
      <c r="B2044" s="414"/>
      <c r="P2044" s="141"/>
      <c r="Q2044" s="415"/>
      <c r="R2044" s="415"/>
      <c r="S2044" s="415"/>
      <c r="T2044" s="415"/>
      <c r="U2044" s="415"/>
      <c r="V2044" s="415"/>
      <c r="W2044" s="415"/>
      <c r="X2044" s="415"/>
      <c r="Y2044" s="415"/>
      <c r="Z2044" s="415"/>
    </row>
    <row r="2045" spans="1:26" x14ac:dyDescent="0.2">
      <c r="A2045" s="414"/>
      <c r="B2045" s="414"/>
      <c r="P2045" s="141"/>
      <c r="Q2045" s="415"/>
      <c r="R2045" s="415"/>
      <c r="S2045" s="415"/>
      <c r="T2045" s="415"/>
      <c r="U2045" s="415"/>
      <c r="V2045" s="415"/>
      <c r="W2045" s="415"/>
      <c r="X2045" s="415"/>
      <c r="Y2045" s="415"/>
      <c r="Z2045" s="415"/>
    </row>
    <row r="2046" spans="1:26" x14ac:dyDescent="0.2">
      <c r="A2046" s="414"/>
      <c r="B2046" s="414"/>
      <c r="P2046" s="141"/>
      <c r="Q2046" s="415"/>
      <c r="R2046" s="415"/>
      <c r="S2046" s="415"/>
      <c r="T2046" s="415"/>
      <c r="U2046" s="415"/>
      <c r="V2046" s="415"/>
      <c r="W2046" s="415"/>
      <c r="X2046" s="415"/>
      <c r="Y2046" s="415"/>
      <c r="Z2046" s="415"/>
    </row>
    <row r="2047" spans="1:26" x14ac:dyDescent="0.2">
      <c r="A2047" s="414"/>
      <c r="B2047" s="414"/>
      <c r="P2047" s="141"/>
      <c r="Q2047" s="415"/>
      <c r="R2047" s="415"/>
      <c r="S2047" s="415"/>
      <c r="T2047" s="415"/>
      <c r="U2047" s="415"/>
      <c r="V2047" s="415"/>
      <c r="W2047" s="415"/>
      <c r="X2047" s="415"/>
      <c r="Y2047" s="415"/>
      <c r="Z2047" s="415"/>
    </row>
    <row r="2048" spans="1:26" x14ac:dyDescent="0.2">
      <c r="A2048" s="414"/>
      <c r="B2048" s="414"/>
      <c r="P2048" s="141"/>
      <c r="Q2048" s="415"/>
      <c r="R2048" s="415"/>
      <c r="S2048" s="415"/>
      <c r="T2048" s="415"/>
      <c r="U2048" s="415"/>
      <c r="V2048" s="415"/>
      <c r="W2048" s="415"/>
      <c r="X2048" s="415"/>
      <c r="Y2048" s="415"/>
      <c r="Z2048" s="415"/>
    </row>
    <row r="2049" spans="1:26" x14ac:dyDescent="0.2">
      <c r="A2049" s="414"/>
      <c r="B2049" s="414"/>
      <c r="P2049" s="141"/>
      <c r="Q2049" s="415"/>
      <c r="R2049" s="415"/>
      <c r="S2049" s="415"/>
      <c r="T2049" s="415"/>
      <c r="U2049" s="415"/>
      <c r="V2049" s="415"/>
      <c r="W2049" s="415"/>
      <c r="X2049" s="415"/>
      <c r="Y2049" s="415"/>
      <c r="Z2049" s="415"/>
    </row>
    <row r="2050" spans="1:26" x14ac:dyDescent="0.2">
      <c r="A2050" s="414"/>
      <c r="B2050" s="414"/>
      <c r="P2050" s="141"/>
      <c r="Q2050" s="415"/>
      <c r="R2050" s="415"/>
      <c r="S2050" s="415"/>
      <c r="T2050" s="415"/>
      <c r="U2050" s="415"/>
      <c r="V2050" s="415"/>
      <c r="W2050" s="415"/>
      <c r="X2050" s="415"/>
      <c r="Y2050" s="415"/>
      <c r="Z2050" s="415"/>
    </row>
    <row r="2051" spans="1:26" x14ac:dyDescent="0.2">
      <c r="A2051" s="414"/>
      <c r="B2051" s="414"/>
      <c r="P2051" s="141"/>
      <c r="Q2051" s="415"/>
      <c r="R2051" s="415"/>
      <c r="S2051" s="415"/>
      <c r="T2051" s="415"/>
      <c r="U2051" s="415"/>
      <c r="V2051" s="415"/>
      <c r="W2051" s="415"/>
      <c r="X2051" s="415"/>
      <c r="Y2051" s="415"/>
      <c r="Z2051" s="415"/>
    </row>
    <row r="2052" spans="1:26" x14ac:dyDescent="0.2">
      <c r="A2052" s="414"/>
      <c r="B2052" s="414"/>
      <c r="P2052" s="141"/>
      <c r="Q2052" s="415"/>
      <c r="R2052" s="415"/>
      <c r="S2052" s="415"/>
      <c r="T2052" s="415"/>
      <c r="U2052" s="415"/>
      <c r="V2052" s="415"/>
      <c r="W2052" s="415"/>
      <c r="X2052" s="415"/>
      <c r="Y2052" s="415"/>
      <c r="Z2052" s="415"/>
    </row>
    <row r="2053" spans="1:26" x14ac:dyDescent="0.2">
      <c r="A2053" s="414"/>
      <c r="B2053" s="414"/>
      <c r="P2053" s="141"/>
      <c r="Q2053" s="415"/>
      <c r="R2053" s="415"/>
      <c r="S2053" s="415"/>
      <c r="T2053" s="415"/>
      <c r="U2053" s="415"/>
      <c r="V2053" s="415"/>
      <c r="W2053" s="415"/>
      <c r="X2053" s="415"/>
      <c r="Y2053" s="415"/>
      <c r="Z2053" s="415"/>
    </row>
    <row r="2054" spans="1:26" x14ac:dyDescent="0.2">
      <c r="A2054" s="414"/>
      <c r="B2054" s="414"/>
      <c r="P2054" s="141"/>
      <c r="Q2054" s="415"/>
      <c r="R2054" s="415"/>
      <c r="S2054" s="415"/>
      <c r="T2054" s="415"/>
      <c r="U2054" s="415"/>
      <c r="V2054" s="415"/>
      <c r="W2054" s="415"/>
      <c r="X2054" s="415"/>
      <c r="Y2054" s="415"/>
      <c r="Z2054" s="415"/>
    </row>
    <row r="2055" spans="1:26" x14ac:dyDescent="0.2">
      <c r="A2055" s="414"/>
      <c r="B2055" s="414"/>
      <c r="P2055" s="141"/>
      <c r="Q2055" s="415"/>
      <c r="R2055" s="415"/>
      <c r="S2055" s="415"/>
      <c r="T2055" s="415"/>
      <c r="U2055" s="415"/>
      <c r="V2055" s="415"/>
      <c r="W2055" s="415"/>
      <c r="X2055" s="415"/>
      <c r="Y2055" s="415"/>
      <c r="Z2055" s="415"/>
    </row>
    <row r="2056" spans="1:26" x14ac:dyDescent="0.2">
      <c r="A2056" s="414"/>
      <c r="B2056" s="414"/>
      <c r="P2056" s="141"/>
      <c r="Q2056" s="415"/>
      <c r="R2056" s="415"/>
      <c r="S2056" s="415"/>
      <c r="T2056" s="415"/>
      <c r="U2056" s="415"/>
      <c r="V2056" s="415"/>
      <c r="W2056" s="415"/>
      <c r="X2056" s="415"/>
      <c r="Y2056" s="415"/>
      <c r="Z2056" s="415"/>
    </row>
    <row r="2057" spans="1:26" x14ac:dyDescent="0.2">
      <c r="A2057" s="414"/>
      <c r="B2057" s="414"/>
      <c r="P2057" s="141"/>
      <c r="Q2057" s="415"/>
      <c r="R2057" s="415"/>
      <c r="S2057" s="415"/>
      <c r="T2057" s="415"/>
      <c r="U2057" s="415"/>
      <c r="V2057" s="415"/>
      <c r="W2057" s="415"/>
      <c r="X2057" s="415"/>
      <c r="Y2057" s="415"/>
      <c r="Z2057" s="415"/>
    </row>
    <row r="2058" spans="1:26" x14ac:dyDescent="0.2">
      <c r="A2058" s="414"/>
      <c r="B2058" s="414"/>
      <c r="P2058" s="141"/>
      <c r="Q2058" s="415"/>
      <c r="R2058" s="415"/>
      <c r="S2058" s="415"/>
      <c r="T2058" s="415"/>
      <c r="U2058" s="415"/>
      <c r="V2058" s="415"/>
      <c r="W2058" s="415"/>
      <c r="X2058" s="415"/>
      <c r="Y2058" s="415"/>
      <c r="Z2058" s="415"/>
    </row>
    <row r="2059" spans="1:26" x14ac:dyDescent="0.2">
      <c r="A2059" s="414"/>
      <c r="B2059" s="414"/>
      <c r="P2059" s="141"/>
      <c r="Q2059" s="415"/>
      <c r="R2059" s="415"/>
      <c r="S2059" s="415"/>
      <c r="T2059" s="415"/>
      <c r="U2059" s="415"/>
      <c r="V2059" s="415"/>
      <c r="W2059" s="415"/>
      <c r="X2059" s="415"/>
      <c r="Y2059" s="415"/>
      <c r="Z2059" s="415"/>
    </row>
    <row r="2060" spans="1:26" x14ac:dyDescent="0.2">
      <c r="A2060" s="414"/>
      <c r="B2060" s="414"/>
      <c r="P2060" s="141"/>
      <c r="Q2060" s="415"/>
      <c r="R2060" s="415"/>
      <c r="S2060" s="415"/>
      <c r="T2060" s="415"/>
      <c r="U2060" s="415"/>
      <c r="V2060" s="415"/>
      <c r="W2060" s="415"/>
      <c r="X2060" s="415"/>
      <c r="Y2060" s="415"/>
      <c r="Z2060" s="415"/>
    </row>
    <row r="2061" spans="1:26" x14ac:dyDescent="0.2">
      <c r="A2061" s="414"/>
      <c r="B2061" s="414"/>
      <c r="P2061" s="141"/>
      <c r="Q2061" s="415"/>
      <c r="R2061" s="415"/>
      <c r="S2061" s="415"/>
      <c r="T2061" s="415"/>
      <c r="U2061" s="415"/>
      <c r="V2061" s="415"/>
      <c r="W2061" s="415"/>
      <c r="X2061" s="415"/>
      <c r="Y2061" s="415"/>
      <c r="Z2061" s="415"/>
    </row>
    <row r="2062" spans="1:26" x14ac:dyDescent="0.2">
      <c r="A2062" s="414"/>
      <c r="B2062" s="414"/>
      <c r="P2062" s="141"/>
      <c r="Q2062" s="415"/>
      <c r="R2062" s="415"/>
      <c r="S2062" s="415"/>
      <c r="T2062" s="415"/>
      <c r="U2062" s="415"/>
      <c r="V2062" s="415"/>
      <c r="W2062" s="415"/>
      <c r="X2062" s="415"/>
      <c r="Y2062" s="415"/>
      <c r="Z2062" s="415"/>
    </row>
    <row r="2063" spans="1:26" x14ac:dyDescent="0.2">
      <c r="A2063" s="414"/>
      <c r="B2063" s="414"/>
      <c r="P2063" s="141"/>
      <c r="Q2063" s="415"/>
      <c r="R2063" s="415"/>
      <c r="S2063" s="415"/>
      <c r="T2063" s="415"/>
      <c r="U2063" s="415"/>
      <c r="V2063" s="415"/>
      <c r="W2063" s="415"/>
      <c r="X2063" s="415"/>
      <c r="Y2063" s="415"/>
      <c r="Z2063" s="415"/>
    </row>
    <row r="2064" spans="1:26" x14ac:dyDescent="0.2">
      <c r="A2064" s="414"/>
      <c r="B2064" s="414"/>
      <c r="P2064" s="141"/>
      <c r="Q2064" s="415"/>
      <c r="R2064" s="415"/>
      <c r="S2064" s="415"/>
      <c r="T2064" s="415"/>
      <c r="U2064" s="415"/>
      <c r="V2064" s="415"/>
      <c r="W2064" s="415"/>
      <c r="X2064" s="415"/>
      <c r="Y2064" s="415"/>
      <c r="Z2064" s="415"/>
    </row>
    <row r="2065" spans="1:26" x14ac:dyDescent="0.2">
      <c r="A2065" s="414"/>
      <c r="B2065" s="414"/>
      <c r="P2065" s="141"/>
      <c r="Q2065" s="415"/>
      <c r="R2065" s="415"/>
      <c r="S2065" s="415"/>
      <c r="T2065" s="415"/>
      <c r="U2065" s="415"/>
      <c r="V2065" s="415"/>
      <c r="W2065" s="415"/>
      <c r="X2065" s="415"/>
      <c r="Y2065" s="415"/>
      <c r="Z2065" s="415"/>
    </row>
    <row r="2066" spans="1:26" x14ac:dyDescent="0.2">
      <c r="A2066" s="414"/>
      <c r="B2066" s="414"/>
      <c r="P2066" s="141"/>
      <c r="Q2066" s="415"/>
      <c r="R2066" s="415"/>
      <c r="S2066" s="415"/>
      <c r="T2066" s="415"/>
      <c r="U2066" s="415"/>
      <c r="V2066" s="415"/>
      <c r="W2066" s="415"/>
      <c r="X2066" s="415"/>
      <c r="Y2066" s="415"/>
      <c r="Z2066" s="415"/>
    </row>
    <row r="2067" spans="1:26" x14ac:dyDescent="0.2">
      <c r="A2067" s="414"/>
      <c r="B2067" s="414"/>
      <c r="P2067" s="141"/>
      <c r="Q2067" s="415"/>
      <c r="R2067" s="415"/>
      <c r="S2067" s="415"/>
      <c r="T2067" s="415"/>
      <c r="U2067" s="415"/>
      <c r="V2067" s="415"/>
      <c r="W2067" s="415"/>
      <c r="X2067" s="415"/>
      <c r="Y2067" s="415"/>
      <c r="Z2067" s="415"/>
    </row>
    <row r="2068" spans="1:26" x14ac:dyDescent="0.2">
      <c r="A2068" s="414"/>
      <c r="B2068" s="414"/>
      <c r="P2068" s="141"/>
      <c r="Q2068" s="415"/>
      <c r="R2068" s="415"/>
      <c r="S2068" s="415"/>
      <c r="T2068" s="415"/>
      <c r="U2068" s="415"/>
      <c r="V2068" s="415"/>
      <c r="W2068" s="415"/>
      <c r="X2068" s="415"/>
      <c r="Y2068" s="415"/>
      <c r="Z2068" s="415"/>
    </row>
    <row r="2069" spans="1:26" x14ac:dyDescent="0.2">
      <c r="A2069" s="414"/>
      <c r="B2069" s="414"/>
      <c r="P2069" s="141"/>
      <c r="Q2069" s="415"/>
      <c r="R2069" s="415"/>
      <c r="S2069" s="415"/>
      <c r="T2069" s="415"/>
      <c r="U2069" s="415"/>
      <c r="V2069" s="415"/>
      <c r="W2069" s="415"/>
      <c r="X2069" s="415"/>
      <c r="Y2069" s="415"/>
      <c r="Z2069" s="415"/>
    </row>
    <row r="2070" spans="1:26" x14ac:dyDescent="0.2">
      <c r="A2070" s="414"/>
      <c r="B2070" s="414"/>
      <c r="P2070" s="141"/>
      <c r="Q2070" s="415"/>
      <c r="R2070" s="415"/>
      <c r="S2070" s="415"/>
      <c r="T2070" s="415"/>
      <c r="U2070" s="415"/>
      <c r="V2070" s="415"/>
      <c r="W2070" s="415"/>
      <c r="X2070" s="415"/>
      <c r="Y2070" s="415"/>
      <c r="Z2070" s="415"/>
    </row>
    <row r="2071" spans="1:26" x14ac:dyDescent="0.2">
      <c r="A2071" s="414"/>
      <c r="B2071" s="414"/>
      <c r="P2071" s="141"/>
      <c r="Q2071" s="415"/>
      <c r="R2071" s="415"/>
      <c r="S2071" s="415"/>
      <c r="T2071" s="415"/>
      <c r="U2071" s="415"/>
      <c r="V2071" s="415"/>
      <c r="W2071" s="415"/>
      <c r="X2071" s="415"/>
      <c r="Y2071" s="415"/>
      <c r="Z2071" s="415"/>
    </row>
    <row r="2072" spans="1:26" x14ac:dyDescent="0.2">
      <c r="A2072" s="414"/>
      <c r="B2072" s="414"/>
      <c r="P2072" s="141"/>
      <c r="Q2072" s="415"/>
      <c r="R2072" s="415"/>
      <c r="S2072" s="415"/>
      <c r="T2072" s="415"/>
      <c r="U2072" s="415"/>
      <c r="V2072" s="415"/>
      <c r="W2072" s="415"/>
      <c r="X2072" s="415"/>
      <c r="Y2072" s="415"/>
      <c r="Z2072" s="415"/>
    </row>
    <row r="2073" spans="1:26" x14ac:dyDescent="0.2">
      <c r="A2073" s="414"/>
      <c r="B2073" s="414"/>
      <c r="P2073" s="141"/>
      <c r="Q2073" s="415"/>
      <c r="R2073" s="415"/>
      <c r="S2073" s="415"/>
      <c r="T2073" s="415"/>
      <c r="U2073" s="415"/>
      <c r="V2073" s="415"/>
      <c r="W2073" s="415"/>
      <c r="X2073" s="415"/>
      <c r="Y2073" s="415"/>
      <c r="Z2073" s="415"/>
    </row>
    <row r="2074" spans="1:26" x14ac:dyDescent="0.2">
      <c r="A2074" s="414"/>
      <c r="B2074" s="414"/>
      <c r="P2074" s="141"/>
      <c r="Q2074" s="415"/>
      <c r="R2074" s="415"/>
      <c r="S2074" s="415"/>
      <c r="T2074" s="415"/>
      <c r="U2074" s="415"/>
      <c r="V2074" s="415"/>
      <c r="W2074" s="415"/>
      <c r="X2074" s="415"/>
      <c r="Y2074" s="415"/>
      <c r="Z2074" s="415"/>
    </row>
    <row r="2075" spans="1:26" x14ac:dyDescent="0.2">
      <c r="A2075" s="414"/>
      <c r="B2075" s="414"/>
      <c r="P2075" s="141"/>
      <c r="Q2075" s="415"/>
      <c r="R2075" s="415"/>
      <c r="S2075" s="415"/>
      <c r="T2075" s="415"/>
      <c r="U2075" s="415"/>
      <c r="V2075" s="415"/>
      <c r="W2075" s="415"/>
      <c r="X2075" s="415"/>
      <c r="Y2075" s="415"/>
      <c r="Z2075" s="415"/>
    </row>
    <row r="2076" spans="1:26" x14ac:dyDescent="0.2">
      <c r="A2076" s="414"/>
      <c r="B2076" s="414"/>
      <c r="P2076" s="141"/>
      <c r="Q2076" s="415"/>
      <c r="R2076" s="415"/>
      <c r="S2076" s="415"/>
      <c r="T2076" s="415"/>
      <c r="U2076" s="415"/>
      <c r="V2076" s="415"/>
      <c r="W2076" s="415"/>
      <c r="X2076" s="415"/>
      <c r="Y2076" s="415"/>
      <c r="Z2076" s="415"/>
    </row>
    <row r="2077" spans="1:26" x14ac:dyDescent="0.2">
      <c r="A2077" s="414"/>
      <c r="B2077" s="414"/>
      <c r="P2077" s="141"/>
      <c r="Q2077" s="415"/>
      <c r="R2077" s="415"/>
      <c r="S2077" s="415"/>
      <c r="T2077" s="415"/>
      <c r="U2077" s="415"/>
      <c r="V2077" s="415"/>
      <c r="W2077" s="415"/>
      <c r="X2077" s="415"/>
      <c r="Y2077" s="415"/>
      <c r="Z2077" s="415"/>
    </row>
    <row r="2078" spans="1:26" x14ac:dyDescent="0.2">
      <c r="A2078" s="414"/>
      <c r="B2078" s="414"/>
      <c r="P2078" s="141"/>
      <c r="Q2078" s="415"/>
      <c r="R2078" s="415"/>
      <c r="S2078" s="415"/>
      <c r="T2078" s="415"/>
      <c r="U2078" s="415"/>
      <c r="V2078" s="415"/>
      <c r="W2078" s="415"/>
      <c r="X2078" s="415"/>
      <c r="Y2078" s="415"/>
      <c r="Z2078" s="415"/>
    </row>
    <row r="2079" spans="1:26" x14ac:dyDescent="0.2">
      <c r="A2079" s="414"/>
      <c r="B2079" s="414"/>
      <c r="P2079" s="141"/>
      <c r="Q2079" s="415"/>
      <c r="R2079" s="415"/>
      <c r="S2079" s="415"/>
      <c r="T2079" s="415"/>
      <c r="U2079" s="415"/>
      <c r="V2079" s="415"/>
      <c r="W2079" s="415"/>
      <c r="X2079" s="415"/>
      <c r="Y2079" s="415"/>
      <c r="Z2079" s="415"/>
    </row>
    <row r="2080" spans="1:26" x14ac:dyDescent="0.2">
      <c r="A2080" s="414"/>
      <c r="B2080" s="414"/>
      <c r="P2080" s="141"/>
      <c r="Q2080" s="415"/>
      <c r="R2080" s="415"/>
      <c r="S2080" s="415"/>
      <c r="T2080" s="415"/>
      <c r="U2080" s="415"/>
      <c r="V2080" s="415"/>
      <c r="W2080" s="415"/>
      <c r="X2080" s="415"/>
      <c r="Y2080" s="415"/>
      <c r="Z2080" s="415"/>
    </row>
    <row r="2081" spans="1:26" x14ac:dyDescent="0.2">
      <c r="A2081" s="414"/>
      <c r="B2081" s="414"/>
      <c r="P2081" s="141"/>
      <c r="Q2081" s="415"/>
      <c r="R2081" s="415"/>
      <c r="S2081" s="415"/>
      <c r="T2081" s="415"/>
      <c r="U2081" s="415"/>
      <c r="V2081" s="415"/>
      <c r="W2081" s="415"/>
      <c r="X2081" s="415"/>
      <c r="Y2081" s="415"/>
      <c r="Z2081" s="415"/>
    </row>
    <row r="2082" spans="1:26" x14ac:dyDescent="0.2">
      <c r="A2082" s="414"/>
      <c r="B2082" s="414"/>
      <c r="P2082" s="141"/>
      <c r="Q2082" s="415"/>
      <c r="R2082" s="415"/>
      <c r="S2082" s="415"/>
      <c r="T2082" s="415"/>
      <c r="U2082" s="415"/>
      <c r="V2082" s="415"/>
      <c r="W2082" s="415"/>
      <c r="X2082" s="415"/>
      <c r="Y2082" s="415"/>
      <c r="Z2082" s="415"/>
    </row>
    <row r="2083" spans="1:26" x14ac:dyDescent="0.2">
      <c r="A2083" s="414"/>
      <c r="B2083" s="414"/>
      <c r="P2083" s="141"/>
      <c r="Q2083" s="415"/>
      <c r="R2083" s="415"/>
      <c r="S2083" s="415"/>
      <c r="T2083" s="415"/>
      <c r="U2083" s="415"/>
      <c r="V2083" s="415"/>
      <c r="W2083" s="415"/>
      <c r="X2083" s="415"/>
      <c r="Y2083" s="415"/>
      <c r="Z2083" s="415"/>
    </row>
    <row r="2084" spans="1:26" x14ac:dyDescent="0.2">
      <c r="A2084" s="414"/>
      <c r="B2084" s="414"/>
      <c r="P2084" s="141"/>
      <c r="Q2084" s="415"/>
      <c r="R2084" s="415"/>
      <c r="S2084" s="415"/>
      <c r="T2084" s="415"/>
      <c r="U2084" s="415"/>
      <c r="V2084" s="415"/>
      <c r="W2084" s="415"/>
      <c r="X2084" s="415"/>
      <c r="Y2084" s="415"/>
      <c r="Z2084" s="415"/>
    </row>
    <row r="2085" spans="1:26" x14ac:dyDescent="0.2">
      <c r="A2085" s="414"/>
      <c r="B2085" s="414"/>
      <c r="P2085" s="141"/>
      <c r="Q2085" s="415"/>
      <c r="R2085" s="415"/>
      <c r="S2085" s="415"/>
      <c r="T2085" s="415"/>
      <c r="U2085" s="415"/>
      <c r="V2085" s="415"/>
      <c r="W2085" s="415"/>
      <c r="X2085" s="415"/>
      <c r="Y2085" s="415"/>
      <c r="Z2085" s="415"/>
    </row>
    <row r="2086" spans="1:26" x14ac:dyDescent="0.2">
      <c r="A2086" s="414"/>
      <c r="B2086" s="414"/>
      <c r="P2086" s="141"/>
      <c r="Q2086" s="415"/>
      <c r="R2086" s="415"/>
      <c r="S2086" s="415"/>
      <c r="T2086" s="415"/>
      <c r="U2086" s="415"/>
      <c r="V2086" s="415"/>
      <c r="W2086" s="415"/>
      <c r="X2086" s="415"/>
      <c r="Y2086" s="415"/>
      <c r="Z2086" s="415"/>
    </row>
    <row r="2087" spans="1:26" x14ac:dyDescent="0.2">
      <c r="A2087" s="414"/>
      <c r="B2087" s="414"/>
      <c r="P2087" s="141"/>
      <c r="Q2087" s="415"/>
      <c r="R2087" s="415"/>
      <c r="S2087" s="415"/>
      <c r="T2087" s="415"/>
      <c r="U2087" s="415"/>
      <c r="V2087" s="415"/>
      <c r="W2087" s="415"/>
      <c r="X2087" s="415"/>
      <c r="Y2087" s="415"/>
      <c r="Z2087" s="415"/>
    </row>
    <row r="2088" spans="1:26" x14ac:dyDescent="0.2">
      <c r="A2088" s="414"/>
      <c r="B2088" s="414"/>
      <c r="P2088" s="141"/>
      <c r="Q2088" s="415"/>
      <c r="R2088" s="415"/>
      <c r="S2088" s="415"/>
      <c r="T2088" s="415"/>
      <c r="U2088" s="415"/>
      <c r="V2088" s="415"/>
      <c r="W2088" s="415"/>
      <c r="X2088" s="415"/>
      <c r="Y2088" s="415"/>
      <c r="Z2088" s="415"/>
    </row>
    <row r="2089" spans="1:26" x14ac:dyDescent="0.2">
      <c r="A2089" s="414"/>
      <c r="B2089" s="414"/>
      <c r="P2089" s="141"/>
      <c r="Q2089" s="415"/>
      <c r="R2089" s="415"/>
      <c r="S2089" s="415"/>
      <c r="T2089" s="415"/>
      <c r="U2089" s="415"/>
      <c r="V2089" s="415"/>
      <c r="W2089" s="415"/>
      <c r="X2089" s="415"/>
      <c r="Y2089" s="415"/>
      <c r="Z2089" s="415"/>
    </row>
    <row r="2090" spans="1:26" x14ac:dyDescent="0.2">
      <c r="A2090" s="414"/>
      <c r="B2090" s="414"/>
      <c r="P2090" s="141"/>
      <c r="Q2090" s="415"/>
      <c r="R2090" s="415"/>
      <c r="S2090" s="415"/>
      <c r="T2090" s="415"/>
      <c r="U2090" s="415"/>
      <c r="V2090" s="415"/>
      <c r="W2090" s="415"/>
      <c r="X2090" s="415"/>
      <c r="Y2090" s="415"/>
      <c r="Z2090" s="415"/>
    </row>
    <row r="2091" spans="1:26" x14ac:dyDescent="0.2">
      <c r="A2091" s="414"/>
      <c r="B2091" s="414"/>
      <c r="P2091" s="141"/>
      <c r="Q2091" s="415"/>
      <c r="R2091" s="415"/>
      <c r="S2091" s="415"/>
      <c r="T2091" s="415"/>
      <c r="U2091" s="415"/>
      <c r="V2091" s="415"/>
      <c r="W2091" s="415"/>
      <c r="X2091" s="415"/>
      <c r="Y2091" s="415"/>
      <c r="Z2091" s="415"/>
    </row>
    <row r="2092" spans="1:26" x14ac:dyDescent="0.2">
      <c r="A2092" s="414"/>
      <c r="B2092" s="414"/>
      <c r="P2092" s="141"/>
      <c r="Q2092" s="415"/>
      <c r="R2092" s="415"/>
      <c r="S2092" s="415"/>
      <c r="T2092" s="415"/>
      <c r="U2092" s="415"/>
      <c r="V2092" s="415"/>
      <c r="W2092" s="415"/>
      <c r="X2092" s="415"/>
      <c r="Y2092" s="415"/>
      <c r="Z2092" s="415"/>
    </row>
    <row r="2093" spans="1:26" x14ac:dyDescent="0.2">
      <c r="A2093" s="414"/>
      <c r="B2093" s="414"/>
      <c r="P2093" s="141"/>
      <c r="Q2093" s="415"/>
      <c r="R2093" s="415"/>
      <c r="S2093" s="415"/>
      <c r="T2093" s="415"/>
      <c r="U2093" s="415"/>
      <c r="V2093" s="415"/>
      <c r="W2093" s="415"/>
      <c r="X2093" s="415"/>
      <c r="Y2093" s="415"/>
      <c r="Z2093" s="415"/>
    </row>
    <row r="2094" spans="1:26" x14ac:dyDescent="0.2">
      <c r="A2094" s="414"/>
      <c r="B2094" s="414"/>
      <c r="P2094" s="141"/>
      <c r="Q2094" s="415"/>
      <c r="R2094" s="415"/>
      <c r="S2094" s="415"/>
      <c r="T2094" s="415"/>
      <c r="U2094" s="415"/>
      <c r="V2094" s="415"/>
      <c r="W2094" s="415"/>
      <c r="X2094" s="415"/>
      <c r="Y2094" s="415"/>
      <c r="Z2094" s="415"/>
    </row>
    <row r="2095" spans="1:26" x14ac:dyDescent="0.2">
      <c r="A2095" s="414"/>
      <c r="B2095" s="414"/>
      <c r="P2095" s="141"/>
      <c r="Q2095" s="415"/>
      <c r="R2095" s="415"/>
      <c r="S2095" s="415"/>
      <c r="T2095" s="415"/>
      <c r="U2095" s="415"/>
      <c r="V2095" s="415"/>
      <c r="W2095" s="415"/>
      <c r="X2095" s="415"/>
      <c r="Y2095" s="415"/>
      <c r="Z2095" s="415"/>
    </row>
    <row r="2096" spans="1:26" x14ac:dyDescent="0.2">
      <c r="A2096" s="414"/>
      <c r="B2096" s="414"/>
      <c r="P2096" s="141"/>
      <c r="Q2096" s="415"/>
      <c r="R2096" s="415"/>
      <c r="S2096" s="415"/>
      <c r="T2096" s="415"/>
      <c r="U2096" s="415"/>
      <c r="V2096" s="415"/>
      <c r="W2096" s="415"/>
      <c r="X2096" s="415"/>
      <c r="Y2096" s="415"/>
      <c r="Z2096" s="415"/>
    </row>
    <row r="2097" spans="1:26" x14ac:dyDescent="0.2">
      <c r="A2097" s="414"/>
      <c r="B2097" s="414"/>
      <c r="P2097" s="141"/>
      <c r="Q2097" s="415"/>
      <c r="R2097" s="415"/>
      <c r="S2097" s="415"/>
      <c r="T2097" s="415"/>
      <c r="U2097" s="415"/>
      <c r="V2097" s="415"/>
      <c r="W2097" s="415"/>
      <c r="X2097" s="415"/>
      <c r="Y2097" s="415"/>
      <c r="Z2097" s="415"/>
    </row>
    <row r="2098" spans="1:26" x14ac:dyDescent="0.2">
      <c r="A2098" s="414"/>
      <c r="B2098" s="414"/>
      <c r="P2098" s="141"/>
      <c r="Q2098" s="415"/>
      <c r="R2098" s="415"/>
      <c r="S2098" s="415"/>
      <c r="T2098" s="415"/>
      <c r="U2098" s="415"/>
      <c r="V2098" s="415"/>
      <c r="W2098" s="415"/>
      <c r="X2098" s="415"/>
      <c r="Y2098" s="415"/>
      <c r="Z2098" s="415"/>
    </row>
    <row r="2099" spans="1:26" x14ac:dyDescent="0.2">
      <c r="A2099" s="414"/>
      <c r="B2099" s="414"/>
      <c r="P2099" s="141"/>
      <c r="Q2099" s="415"/>
      <c r="R2099" s="415"/>
      <c r="S2099" s="415"/>
      <c r="T2099" s="415"/>
      <c r="U2099" s="415"/>
      <c r="V2099" s="415"/>
      <c r="W2099" s="415"/>
      <c r="X2099" s="415"/>
      <c r="Y2099" s="415"/>
      <c r="Z2099" s="415"/>
    </row>
    <row r="2100" spans="1:26" x14ac:dyDescent="0.2">
      <c r="A2100" s="414"/>
      <c r="B2100" s="414"/>
      <c r="P2100" s="141"/>
      <c r="Q2100" s="415"/>
      <c r="R2100" s="415"/>
      <c r="S2100" s="415"/>
      <c r="T2100" s="415"/>
      <c r="U2100" s="415"/>
      <c r="V2100" s="415"/>
      <c r="W2100" s="415"/>
      <c r="X2100" s="415"/>
      <c r="Y2100" s="415"/>
      <c r="Z2100" s="415"/>
    </row>
    <row r="2101" spans="1:26" x14ac:dyDescent="0.2">
      <c r="A2101" s="414"/>
      <c r="B2101" s="414"/>
      <c r="P2101" s="141"/>
      <c r="Q2101" s="415"/>
      <c r="R2101" s="415"/>
      <c r="S2101" s="415"/>
      <c r="T2101" s="415"/>
      <c r="U2101" s="415"/>
      <c r="V2101" s="415"/>
      <c r="W2101" s="415"/>
      <c r="X2101" s="415"/>
      <c r="Y2101" s="415"/>
      <c r="Z2101" s="415"/>
    </row>
    <row r="2102" spans="1:26" x14ac:dyDescent="0.2">
      <c r="A2102" s="414"/>
      <c r="B2102" s="414"/>
      <c r="P2102" s="141"/>
      <c r="Q2102" s="415"/>
      <c r="R2102" s="415"/>
      <c r="S2102" s="415"/>
      <c r="T2102" s="415"/>
      <c r="U2102" s="415"/>
      <c r="V2102" s="415"/>
      <c r="W2102" s="415"/>
      <c r="X2102" s="415"/>
      <c r="Y2102" s="415"/>
      <c r="Z2102" s="415"/>
    </row>
    <row r="2103" spans="1:26" x14ac:dyDescent="0.2">
      <c r="A2103" s="414"/>
      <c r="B2103" s="414"/>
      <c r="P2103" s="141"/>
      <c r="Q2103" s="415"/>
      <c r="R2103" s="415"/>
      <c r="S2103" s="415"/>
      <c r="T2103" s="415"/>
      <c r="U2103" s="415"/>
      <c r="V2103" s="415"/>
      <c r="W2103" s="415"/>
      <c r="X2103" s="415"/>
      <c r="Y2103" s="415"/>
      <c r="Z2103" s="415"/>
    </row>
    <row r="2104" spans="1:26" x14ac:dyDescent="0.2">
      <c r="A2104" s="414"/>
      <c r="B2104" s="414"/>
      <c r="P2104" s="141"/>
      <c r="Q2104" s="415"/>
      <c r="R2104" s="415"/>
      <c r="S2104" s="415"/>
      <c r="T2104" s="415"/>
      <c r="U2104" s="415"/>
      <c r="V2104" s="415"/>
      <c r="W2104" s="415"/>
      <c r="X2104" s="415"/>
      <c r="Y2104" s="415"/>
      <c r="Z2104" s="415"/>
    </row>
    <row r="2105" spans="1:26" x14ac:dyDescent="0.2">
      <c r="A2105" s="414"/>
      <c r="B2105" s="414"/>
      <c r="P2105" s="141"/>
      <c r="Q2105" s="415"/>
      <c r="R2105" s="415"/>
      <c r="S2105" s="415"/>
      <c r="T2105" s="415"/>
      <c r="U2105" s="415"/>
      <c r="V2105" s="415"/>
      <c r="W2105" s="415"/>
      <c r="X2105" s="415"/>
      <c r="Y2105" s="415"/>
      <c r="Z2105" s="415"/>
    </row>
    <row r="2106" spans="1:26" x14ac:dyDescent="0.2">
      <c r="A2106" s="414"/>
      <c r="B2106" s="414"/>
      <c r="P2106" s="141"/>
      <c r="Q2106" s="415"/>
      <c r="R2106" s="415"/>
      <c r="S2106" s="415"/>
      <c r="T2106" s="415"/>
      <c r="U2106" s="415"/>
      <c r="V2106" s="415"/>
      <c r="W2106" s="415"/>
      <c r="X2106" s="415"/>
      <c r="Y2106" s="415"/>
      <c r="Z2106" s="415"/>
    </row>
    <row r="2107" spans="1:26" x14ac:dyDescent="0.2">
      <c r="A2107" s="414"/>
      <c r="B2107" s="414"/>
      <c r="P2107" s="141"/>
      <c r="Q2107" s="415"/>
      <c r="R2107" s="415"/>
      <c r="S2107" s="415"/>
      <c r="T2107" s="415"/>
      <c r="U2107" s="415"/>
      <c r="V2107" s="415"/>
      <c r="W2107" s="415"/>
      <c r="X2107" s="415"/>
      <c r="Y2107" s="415"/>
      <c r="Z2107" s="415"/>
    </row>
    <row r="2108" spans="1:26" x14ac:dyDescent="0.2">
      <c r="A2108" s="414"/>
      <c r="B2108" s="414"/>
      <c r="P2108" s="141"/>
      <c r="Q2108" s="415"/>
      <c r="R2108" s="415"/>
      <c r="S2108" s="415"/>
      <c r="T2108" s="415"/>
      <c r="U2108" s="415"/>
      <c r="V2108" s="415"/>
      <c r="W2108" s="415"/>
      <c r="X2108" s="415"/>
      <c r="Y2108" s="415"/>
      <c r="Z2108" s="415"/>
    </row>
    <row r="2109" spans="1:26" x14ac:dyDescent="0.2">
      <c r="A2109" s="414"/>
      <c r="B2109" s="414"/>
      <c r="P2109" s="141"/>
      <c r="Q2109" s="415"/>
      <c r="R2109" s="415"/>
      <c r="S2109" s="415"/>
      <c r="T2109" s="415"/>
      <c r="U2109" s="415"/>
      <c r="V2109" s="415"/>
      <c r="W2109" s="415"/>
      <c r="X2109" s="415"/>
      <c r="Y2109" s="415"/>
      <c r="Z2109" s="415"/>
    </row>
    <row r="2110" spans="1:26" x14ac:dyDescent="0.2">
      <c r="A2110" s="414"/>
      <c r="B2110" s="414"/>
      <c r="P2110" s="141"/>
      <c r="Q2110" s="415"/>
      <c r="R2110" s="415"/>
      <c r="S2110" s="415"/>
      <c r="T2110" s="415"/>
      <c r="U2110" s="415"/>
      <c r="V2110" s="415"/>
      <c r="W2110" s="415"/>
      <c r="X2110" s="415"/>
      <c r="Y2110" s="415"/>
      <c r="Z2110" s="415"/>
    </row>
    <row r="2111" spans="1:26" x14ac:dyDescent="0.2">
      <c r="A2111" s="414"/>
      <c r="B2111" s="414"/>
      <c r="P2111" s="141"/>
      <c r="Q2111" s="415"/>
      <c r="R2111" s="415"/>
      <c r="S2111" s="415"/>
      <c r="T2111" s="415"/>
      <c r="U2111" s="415"/>
      <c r="V2111" s="415"/>
      <c r="W2111" s="415"/>
      <c r="X2111" s="415"/>
      <c r="Y2111" s="415"/>
      <c r="Z2111" s="415"/>
    </row>
    <row r="2112" spans="1:26" x14ac:dyDescent="0.2">
      <c r="A2112" s="414"/>
      <c r="B2112" s="414"/>
      <c r="P2112" s="141"/>
      <c r="Q2112" s="415"/>
      <c r="R2112" s="415"/>
      <c r="S2112" s="415"/>
      <c r="T2112" s="415"/>
      <c r="U2112" s="415"/>
      <c r="V2112" s="415"/>
      <c r="W2112" s="415"/>
      <c r="X2112" s="415"/>
      <c r="Y2112" s="415"/>
      <c r="Z2112" s="415"/>
    </row>
    <row r="2113" spans="1:26" x14ac:dyDescent="0.2">
      <c r="A2113" s="414"/>
      <c r="B2113" s="414"/>
      <c r="P2113" s="141"/>
      <c r="Q2113" s="415"/>
      <c r="R2113" s="415"/>
      <c r="S2113" s="415"/>
      <c r="T2113" s="415"/>
      <c r="U2113" s="415"/>
      <c r="V2113" s="415"/>
      <c r="W2113" s="415"/>
      <c r="X2113" s="415"/>
      <c r="Y2113" s="415"/>
      <c r="Z2113" s="415"/>
    </row>
    <row r="2114" spans="1:26" x14ac:dyDescent="0.2">
      <c r="A2114" s="414"/>
      <c r="B2114" s="414"/>
      <c r="P2114" s="141"/>
      <c r="Q2114" s="415"/>
      <c r="R2114" s="415"/>
      <c r="S2114" s="415"/>
      <c r="T2114" s="415"/>
      <c r="U2114" s="415"/>
      <c r="V2114" s="415"/>
      <c r="W2114" s="415"/>
      <c r="X2114" s="415"/>
      <c r="Y2114" s="415"/>
      <c r="Z2114" s="415"/>
    </row>
    <row r="2115" spans="1:26" x14ac:dyDescent="0.2">
      <c r="A2115" s="414"/>
      <c r="B2115" s="414"/>
      <c r="P2115" s="141"/>
      <c r="Q2115" s="415"/>
      <c r="R2115" s="415"/>
      <c r="S2115" s="415"/>
      <c r="T2115" s="415"/>
      <c r="U2115" s="415"/>
      <c r="V2115" s="415"/>
      <c r="W2115" s="415"/>
      <c r="X2115" s="415"/>
      <c r="Y2115" s="415"/>
      <c r="Z2115" s="415"/>
    </row>
    <row r="2116" spans="1:26" x14ac:dyDescent="0.2">
      <c r="A2116" s="414"/>
      <c r="B2116" s="414"/>
      <c r="P2116" s="141"/>
      <c r="Q2116" s="415"/>
      <c r="R2116" s="415"/>
      <c r="S2116" s="415"/>
      <c r="T2116" s="415"/>
      <c r="U2116" s="415"/>
      <c r="V2116" s="415"/>
      <c r="W2116" s="415"/>
      <c r="X2116" s="415"/>
      <c r="Y2116" s="415"/>
      <c r="Z2116" s="415"/>
    </row>
    <row r="2117" spans="1:26" x14ac:dyDescent="0.2">
      <c r="A2117" s="414"/>
      <c r="B2117" s="414"/>
      <c r="P2117" s="141"/>
      <c r="Q2117" s="415"/>
      <c r="R2117" s="415"/>
      <c r="S2117" s="415"/>
      <c r="T2117" s="415"/>
      <c r="U2117" s="415"/>
      <c r="V2117" s="415"/>
      <c r="W2117" s="415"/>
      <c r="X2117" s="415"/>
      <c r="Y2117" s="415"/>
      <c r="Z2117" s="415"/>
    </row>
    <row r="2118" spans="1:26" x14ac:dyDescent="0.2">
      <c r="A2118" s="414"/>
      <c r="B2118" s="414"/>
      <c r="P2118" s="141"/>
      <c r="Q2118" s="415"/>
      <c r="R2118" s="415"/>
      <c r="S2118" s="415"/>
      <c r="T2118" s="415"/>
      <c r="U2118" s="415"/>
      <c r="V2118" s="415"/>
      <c r="W2118" s="415"/>
      <c r="X2118" s="415"/>
      <c r="Y2118" s="415"/>
      <c r="Z2118" s="415"/>
    </row>
    <row r="2119" spans="1:26" x14ac:dyDescent="0.2">
      <c r="A2119" s="414"/>
      <c r="B2119" s="414"/>
      <c r="P2119" s="141"/>
      <c r="Q2119" s="415"/>
      <c r="R2119" s="415"/>
      <c r="S2119" s="415"/>
      <c r="T2119" s="415"/>
      <c r="U2119" s="415"/>
      <c r="V2119" s="415"/>
      <c r="W2119" s="415"/>
      <c r="X2119" s="415"/>
      <c r="Y2119" s="415"/>
      <c r="Z2119" s="415"/>
    </row>
    <row r="2120" spans="1:26" x14ac:dyDescent="0.2">
      <c r="A2120" s="414"/>
      <c r="B2120" s="414"/>
      <c r="P2120" s="141"/>
      <c r="Q2120" s="415"/>
      <c r="R2120" s="415"/>
      <c r="S2120" s="415"/>
      <c r="T2120" s="415"/>
      <c r="U2120" s="415"/>
      <c r="V2120" s="415"/>
      <c r="W2120" s="415"/>
      <c r="X2120" s="415"/>
      <c r="Y2120" s="415"/>
      <c r="Z2120" s="415"/>
    </row>
    <row r="2121" spans="1:26" x14ac:dyDescent="0.2">
      <c r="A2121" s="414"/>
      <c r="B2121" s="414"/>
      <c r="P2121" s="141"/>
      <c r="Q2121" s="415"/>
      <c r="R2121" s="415"/>
      <c r="S2121" s="415"/>
      <c r="T2121" s="415"/>
      <c r="U2121" s="415"/>
      <c r="V2121" s="415"/>
      <c r="W2121" s="415"/>
      <c r="X2121" s="415"/>
      <c r="Y2121" s="415"/>
      <c r="Z2121" s="415"/>
    </row>
    <row r="2122" spans="1:26" x14ac:dyDescent="0.2">
      <c r="A2122" s="414"/>
      <c r="B2122" s="414"/>
      <c r="P2122" s="141"/>
      <c r="Q2122" s="415"/>
      <c r="R2122" s="415"/>
      <c r="S2122" s="415"/>
      <c r="T2122" s="415"/>
      <c r="U2122" s="415"/>
      <c r="V2122" s="415"/>
      <c r="W2122" s="415"/>
      <c r="X2122" s="415"/>
      <c r="Y2122" s="415"/>
      <c r="Z2122" s="415"/>
    </row>
    <row r="2123" spans="1:26" x14ac:dyDescent="0.2">
      <c r="A2123" s="414"/>
      <c r="B2123" s="414"/>
      <c r="P2123" s="141"/>
      <c r="Q2123" s="415"/>
      <c r="R2123" s="415"/>
      <c r="S2123" s="415"/>
      <c r="T2123" s="415"/>
      <c r="U2123" s="415"/>
      <c r="V2123" s="415"/>
      <c r="W2123" s="415"/>
      <c r="X2123" s="415"/>
      <c r="Y2123" s="415"/>
      <c r="Z2123" s="415"/>
    </row>
    <row r="2124" spans="1:26" x14ac:dyDescent="0.2">
      <c r="A2124" s="414"/>
      <c r="B2124" s="414"/>
      <c r="P2124" s="141"/>
      <c r="Q2124" s="415"/>
      <c r="R2124" s="415"/>
      <c r="S2124" s="415"/>
      <c r="T2124" s="415"/>
      <c r="U2124" s="415"/>
      <c r="V2124" s="415"/>
      <c r="W2124" s="415"/>
      <c r="X2124" s="415"/>
      <c r="Y2124" s="415"/>
      <c r="Z2124" s="415"/>
    </row>
    <row r="2125" spans="1:26" x14ac:dyDescent="0.2">
      <c r="A2125" s="414"/>
      <c r="B2125" s="414"/>
      <c r="P2125" s="141"/>
      <c r="Q2125" s="415"/>
      <c r="R2125" s="415"/>
      <c r="S2125" s="415"/>
      <c r="T2125" s="415"/>
      <c r="U2125" s="415"/>
      <c r="V2125" s="415"/>
      <c r="W2125" s="415"/>
      <c r="X2125" s="415"/>
      <c r="Y2125" s="415"/>
      <c r="Z2125" s="415"/>
    </row>
    <row r="2126" spans="1:26" x14ac:dyDescent="0.2">
      <c r="A2126" s="414"/>
      <c r="B2126" s="414"/>
      <c r="P2126" s="141"/>
      <c r="Q2126" s="415"/>
      <c r="R2126" s="415"/>
      <c r="S2126" s="415"/>
      <c r="T2126" s="415"/>
      <c r="U2126" s="415"/>
      <c r="V2126" s="415"/>
      <c r="W2126" s="415"/>
      <c r="X2126" s="415"/>
      <c r="Y2126" s="415"/>
      <c r="Z2126" s="415"/>
    </row>
    <row r="2127" spans="1:26" x14ac:dyDescent="0.2">
      <c r="A2127" s="414"/>
      <c r="B2127" s="414"/>
      <c r="P2127" s="141"/>
      <c r="Q2127" s="415"/>
      <c r="R2127" s="415"/>
      <c r="S2127" s="415"/>
      <c r="T2127" s="415"/>
      <c r="U2127" s="415"/>
      <c r="V2127" s="415"/>
      <c r="W2127" s="415"/>
      <c r="X2127" s="415"/>
      <c r="Y2127" s="415"/>
      <c r="Z2127" s="415"/>
    </row>
    <row r="2128" spans="1:26" x14ac:dyDescent="0.2">
      <c r="A2128" s="414"/>
      <c r="B2128" s="414"/>
      <c r="P2128" s="141"/>
      <c r="Q2128" s="415"/>
      <c r="R2128" s="415"/>
      <c r="S2128" s="415"/>
      <c r="T2128" s="415"/>
      <c r="U2128" s="415"/>
      <c r="V2128" s="415"/>
      <c r="W2128" s="415"/>
      <c r="X2128" s="415"/>
      <c r="Y2128" s="415"/>
      <c r="Z2128" s="415"/>
    </row>
    <row r="2129" spans="1:26" x14ac:dyDescent="0.2">
      <c r="A2129" s="414"/>
      <c r="B2129" s="414"/>
      <c r="P2129" s="141"/>
      <c r="Q2129" s="415"/>
      <c r="R2129" s="415"/>
      <c r="S2129" s="415"/>
      <c r="T2129" s="415"/>
      <c r="U2129" s="415"/>
      <c r="V2129" s="415"/>
      <c r="W2129" s="415"/>
      <c r="X2129" s="415"/>
      <c r="Y2129" s="415"/>
      <c r="Z2129" s="415"/>
    </row>
    <row r="2130" spans="1:26" x14ac:dyDescent="0.2">
      <c r="A2130" s="414"/>
      <c r="B2130" s="414"/>
      <c r="P2130" s="141"/>
      <c r="Q2130" s="415"/>
      <c r="R2130" s="415"/>
      <c r="S2130" s="415"/>
      <c r="T2130" s="415"/>
      <c r="U2130" s="415"/>
      <c r="V2130" s="415"/>
      <c r="W2130" s="415"/>
      <c r="X2130" s="415"/>
      <c r="Y2130" s="415"/>
      <c r="Z2130" s="415"/>
    </row>
    <row r="2131" spans="1:26" x14ac:dyDescent="0.2">
      <c r="A2131" s="414"/>
      <c r="B2131" s="414"/>
      <c r="P2131" s="141"/>
      <c r="Q2131" s="415"/>
      <c r="R2131" s="415"/>
      <c r="S2131" s="415"/>
      <c r="T2131" s="415"/>
      <c r="U2131" s="415"/>
      <c r="V2131" s="415"/>
      <c r="W2131" s="415"/>
      <c r="X2131" s="415"/>
      <c r="Y2131" s="415"/>
      <c r="Z2131" s="415"/>
    </row>
    <row r="2132" spans="1:26" x14ac:dyDescent="0.2">
      <c r="A2132" s="414"/>
      <c r="B2132" s="414"/>
      <c r="P2132" s="141"/>
      <c r="Q2132" s="415"/>
      <c r="R2132" s="415"/>
      <c r="S2132" s="415"/>
      <c r="T2132" s="415"/>
      <c r="U2132" s="415"/>
      <c r="V2132" s="415"/>
      <c r="W2132" s="415"/>
      <c r="X2132" s="415"/>
      <c r="Y2132" s="415"/>
      <c r="Z2132" s="415"/>
    </row>
    <row r="2133" spans="1:26" x14ac:dyDescent="0.2">
      <c r="A2133" s="414"/>
      <c r="B2133" s="414"/>
      <c r="P2133" s="141"/>
      <c r="Q2133" s="415"/>
      <c r="R2133" s="415"/>
      <c r="S2133" s="415"/>
      <c r="T2133" s="415"/>
      <c r="U2133" s="415"/>
      <c r="V2133" s="415"/>
      <c r="W2133" s="415"/>
      <c r="X2133" s="415"/>
      <c r="Y2133" s="415"/>
      <c r="Z2133" s="415"/>
    </row>
    <row r="2134" spans="1:26" x14ac:dyDescent="0.2">
      <c r="A2134" s="414"/>
      <c r="B2134" s="414"/>
      <c r="P2134" s="141"/>
      <c r="Q2134" s="415"/>
      <c r="R2134" s="415"/>
      <c r="S2134" s="415"/>
      <c r="T2134" s="415"/>
      <c r="U2134" s="415"/>
      <c r="V2134" s="415"/>
      <c r="W2134" s="415"/>
      <c r="X2134" s="415"/>
      <c r="Y2134" s="415"/>
      <c r="Z2134" s="415"/>
    </row>
    <row r="2135" spans="1:26" x14ac:dyDescent="0.2">
      <c r="A2135" s="414"/>
      <c r="B2135" s="414"/>
      <c r="P2135" s="141"/>
      <c r="Q2135" s="415"/>
      <c r="R2135" s="415"/>
      <c r="S2135" s="415"/>
      <c r="T2135" s="415"/>
      <c r="U2135" s="415"/>
      <c r="V2135" s="415"/>
      <c r="W2135" s="415"/>
      <c r="X2135" s="415"/>
      <c r="Y2135" s="415"/>
      <c r="Z2135" s="415"/>
    </row>
    <row r="2136" spans="1:26" x14ac:dyDescent="0.2">
      <c r="A2136" s="414"/>
      <c r="B2136" s="414"/>
      <c r="P2136" s="141"/>
      <c r="Q2136" s="415"/>
      <c r="R2136" s="415"/>
      <c r="S2136" s="415"/>
      <c r="T2136" s="415"/>
      <c r="U2136" s="415"/>
      <c r="V2136" s="415"/>
      <c r="W2136" s="415"/>
      <c r="X2136" s="415"/>
      <c r="Y2136" s="415"/>
      <c r="Z2136" s="415"/>
    </row>
    <row r="2137" spans="1:26" x14ac:dyDescent="0.2">
      <c r="A2137" s="414"/>
      <c r="B2137" s="414"/>
      <c r="P2137" s="141"/>
      <c r="Q2137" s="415"/>
      <c r="R2137" s="415"/>
      <c r="S2137" s="415"/>
      <c r="T2137" s="415"/>
      <c r="U2137" s="415"/>
      <c r="V2137" s="415"/>
      <c r="W2137" s="415"/>
      <c r="X2137" s="415"/>
      <c r="Y2137" s="415"/>
      <c r="Z2137" s="415"/>
    </row>
    <row r="2138" spans="1:26" x14ac:dyDescent="0.2">
      <c r="A2138" s="414"/>
      <c r="B2138" s="414"/>
      <c r="P2138" s="141"/>
      <c r="Q2138" s="415"/>
      <c r="R2138" s="415"/>
      <c r="S2138" s="415"/>
      <c r="T2138" s="415"/>
      <c r="U2138" s="415"/>
      <c r="V2138" s="415"/>
      <c r="W2138" s="415"/>
      <c r="X2138" s="415"/>
      <c r="Y2138" s="415"/>
      <c r="Z2138" s="415"/>
    </row>
    <row r="2139" spans="1:26" x14ac:dyDescent="0.2">
      <c r="A2139" s="414"/>
      <c r="B2139" s="414"/>
      <c r="P2139" s="141"/>
      <c r="Q2139" s="415"/>
      <c r="R2139" s="415"/>
      <c r="S2139" s="415"/>
      <c r="T2139" s="415"/>
      <c r="U2139" s="415"/>
      <c r="V2139" s="415"/>
      <c r="W2139" s="415"/>
      <c r="X2139" s="415"/>
      <c r="Y2139" s="415"/>
      <c r="Z2139" s="415"/>
    </row>
    <row r="2140" spans="1:26" x14ac:dyDescent="0.2">
      <c r="A2140" s="414"/>
      <c r="B2140" s="414"/>
      <c r="P2140" s="141"/>
      <c r="Q2140" s="415"/>
      <c r="R2140" s="415"/>
      <c r="S2140" s="415"/>
      <c r="T2140" s="415"/>
      <c r="U2140" s="415"/>
      <c r="V2140" s="415"/>
      <c r="W2140" s="415"/>
      <c r="X2140" s="415"/>
      <c r="Y2140" s="415"/>
      <c r="Z2140" s="415"/>
    </row>
    <row r="2141" spans="1:26" x14ac:dyDescent="0.2">
      <c r="A2141" s="414"/>
      <c r="B2141" s="414"/>
      <c r="P2141" s="141"/>
      <c r="Q2141" s="415"/>
      <c r="R2141" s="415"/>
      <c r="S2141" s="415"/>
      <c r="T2141" s="415"/>
      <c r="U2141" s="415"/>
      <c r="V2141" s="415"/>
      <c r="W2141" s="415"/>
      <c r="X2141" s="415"/>
      <c r="Y2141" s="415"/>
      <c r="Z2141" s="415"/>
    </row>
    <row r="2142" spans="1:26" x14ac:dyDescent="0.2">
      <c r="A2142" s="414"/>
      <c r="B2142" s="414"/>
      <c r="P2142" s="141"/>
      <c r="Q2142" s="415"/>
      <c r="R2142" s="415"/>
      <c r="S2142" s="415"/>
      <c r="T2142" s="415"/>
      <c r="U2142" s="415"/>
      <c r="V2142" s="415"/>
      <c r="W2142" s="415"/>
      <c r="X2142" s="415"/>
      <c r="Y2142" s="415"/>
      <c r="Z2142" s="415"/>
    </row>
    <row r="2143" spans="1:26" x14ac:dyDescent="0.2">
      <c r="A2143" s="414"/>
      <c r="B2143" s="414"/>
      <c r="P2143" s="141"/>
      <c r="Q2143" s="415"/>
      <c r="R2143" s="415"/>
      <c r="S2143" s="415"/>
      <c r="T2143" s="415"/>
      <c r="U2143" s="415"/>
      <c r="V2143" s="415"/>
      <c r="W2143" s="415"/>
      <c r="X2143" s="415"/>
      <c r="Y2143" s="415"/>
      <c r="Z2143" s="415"/>
    </row>
    <row r="2144" spans="1:26" x14ac:dyDescent="0.2">
      <c r="A2144" s="414"/>
      <c r="B2144" s="414"/>
      <c r="P2144" s="141"/>
      <c r="Q2144" s="415"/>
      <c r="R2144" s="415"/>
      <c r="S2144" s="415"/>
      <c r="T2144" s="415"/>
      <c r="U2144" s="415"/>
      <c r="V2144" s="415"/>
      <c r="W2144" s="415"/>
      <c r="X2144" s="415"/>
      <c r="Y2144" s="415"/>
      <c r="Z2144" s="415"/>
    </row>
    <row r="2145" spans="1:26" x14ac:dyDescent="0.2">
      <c r="A2145" s="414"/>
      <c r="B2145" s="414"/>
      <c r="P2145" s="141"/>
      <c r="Q2145" s="415"/>
      <c r="R2145" s="415"/>
      <c r="S2145" s="415"/>
      <c r="T2145" s="415"/>
      <c r="U2145" s="415"/>
      <c r="V2145" s="415"/>
      <c r="W2145" s="415"/>
      <c r="X2145" s="415"/>
      <c r="Y2145" s="415"/>
      <c r="Z2145" s="415"/>
    </row>
    <row r="2146" spans="1:26" x14ac:dyDescent="0.2">
      <c r="A2146" s="414"/>
      <c r="B2146" s="414"/>
      <c r="P2146" s="141"/>
      <c r="Q2146" s="415"/>
      <c r="R2146" s="415"/>
      <c r="S2146" s="415"/>
      <c r="T2146" s="415"/>
      <c r="U2146" s="415"/>
      <c r="V2146" s="415"/>
      <c r="W2146" s="415"/>
      <c r="X2146" s="415"/>
      <c r="Y2146" s="415"/>
      <c r="Z2146" s="415"/>
    </row>
    <row r="2147" spans="1:26" x14ac:dyDescent="0.2">
      <c r="A2147" s="414"/>
      <c r="B2147" s="414"/>
      <c r="P2147" s="141"/>
      <c r="Q2147" s="415"/>
      <c r="R2147" s="415"/>
      <c r="S2147" s="415"/>
      <c r="T2147" s="415"/>
      <c r="U2147" s="415"/>
      <c r="V2147" s="415"/>
      <c r="W2147" s="415"/>
      <c r="X2147" s="415"/>
      <c r="Y2147" s="415"/>
      <c r="Z2147" s="415"/>
    </row>
    <row r="2148" spans="1:26" x14ac:dyDescent="0.2">
      <c r="A2148" s="414"/>
      <c r="B2148" s="414"/>
      <c r="P2148" s="141"/>
      <c r="Q2148" s="415"/>
      <c r="R2148" s="415"/>
      <c r="S2148" s="415"/>
      <c r="T2148" s="415"/>
      <c r="U2148" s="415"/>
      <c r="V2148" s="415"/>
      <c r="W2148" s="415"/>
      <c r="X2148" s="415"/>
      <c r="Y2148" s="415"/>
      <c r="Z2148" s="415"/>
    </row>
    <row r="2149" spans="1:26" x14ac:dyDescent="0.2">
      <c r="A2149" s="414"/>
      <c r="B2149" s="414"/>
      <c r="P2149" s="141"/>
      <c r="Q2149" s="415"/>
      <c r="R2149" s="415"/>
      <c r="S2149" s="415"/>
      <c r="T2149" s="415"/>
      <c r="U2149" s="415"/>
      <c r="V2149" s="415"/>
      <c r="W2149" s="415"/>
      <c r="X2149" s="415"/>
      <c r="Y2149" s="415"/>
      <c r="Z2149" s="415"/>
    </row>
    <row r="2150" spans="1:26" x14ac:dyDescent="0.2">
      <c r="A2150" s="414"/>
      <c r="B2150" s="414"/>
      <c r="P2150" s="141"/>
      <c r="Q2150" s="415"/>
      <c r="R2150" s="415"/>
      <c r="S2150" s="415"/>
      <c r="T2150" s="415"/>
      <c r="U2150" s="415"/>
      <c r="V2150" s="415"/>
      <c r="W2150" s="415"/>
      <c r="X2150" s="415"/>
      <c r="Y2150" s="415"/>
      <c r="Z2150" s="415"/>
    </row>
    <row r="2151" spans="1:26" x14ac:dyDescent="0.2">
      <c r="A2151" s="414"/>
      <c r="B2151" s="414"/>
      <c r="P2151" s="141"/>
      <c r="Q2151" s="415"/>
      <c r="R2151" s="415"/>
      <c r="S2151" s="415"/>
      <c r="T2151" s="415"/>
      <c r="U2151" s="415"/>
      <c r="V2151" s="415"/>
      <c r="W2151" s="415"/>
      <c r="X2151" s="415"/>
      <c r="Y2151" s="415"/>
      <c r="Z2151" s="415"/>
    </row>
    <row r="2152" spans="1:26" x14ac:dyDescent="0.2">
      <c r="A2152" s="414"/>
      <c r="B2152" s="414"/>
      <c r="P2152" s="141"/>
      <c r="Q2152" s="415"/>
      <c r="R2152" s="415"/>
      <c r="S2152" s="415"/>
      <c r="T2152" s="415"/>
      <c r="U2152" s="415"/>
      <c r="V2152" s="415"/>
      <c r="W2152" s="415"/>
      <c r="X2152" s="415"/>
      <c r="Y2152" s="415"/>
      <c r="Z2152" s="415"/>
    </row>
    <row r="2153" spans="1:26" x14ac:dyDescent="0.2">
      <c r="A2153" s="414"/>
      <c r="B2153" s="414"/>
      <c r="P2153" s="141"/>
      <c r="Q2153" s="415"/>
      <c r="R2153" s="415"/>
      <c r="S2153" s="415"/>
      <c r="T2153" s="415"/>
      <c r="U2153" s="415"/>
      <c r="V2153" s="415"/>
      <c r="W2153" s="415"/>
      <c r="X2153" s="415"/>
      <c r="Y2153" s="415"/>
      <c r="Z2153" s="415"/>
    </row>
    <row r="2154" spans="1:26" x14ac:dyDescent="0.2">
      <c r="A2154" s="414"/>
      <c r="B2154" s="414"/>
      <c r="P2154" s="141"/>
      <c r="Q2154" s="415"/>
      <c r="R2154" s="415"/>
      <c r="S2154" s="415"/>
      <c r="T2154" s="415"/>
      <c r="U2154" s="415"/>
      <c r="V2154" s="415"/>
      <c r="W2154" s="415"/>
      <c r="X2154" s="415"/>
      <c r="Y2154" s="415"/>
      <c r="Z2154" s="415"/>
    </row>
    <row r="2155" spans="1:26" x14ac:dyDescent="0.2">
      <c r="A2155" s="414"/>
      <c r="B2155" s="414"/>
      <c r="P2155" s="141"/>
      <c r="Q2155" s="415"/>
      <c r="R2155" s="415"/>
      <c r="S2155" s="415"/>
      <c r="T2155" s="415"/>
      <c r="U2155" s="415"/>
      <c r="V2155" s="415"/>
      <c r="W2155" s="415"/>
      <c r="X2155" s="415"/>
      <c r="Y2155" s="415"/>
      <c r="Z2155" s="415"/>
    </row>
    <row r="2156" spans="1:26" x14ac:dyDescent="0.2">
      <c r="A2156" s="414"/>
      <c r="B2156" s="414"/>
      <c r="P2156" s="141"/>
      <c r="Q2156" s="415"/>
      <c r="R2156" s="415"/>
      <c r="S2156" s="415"/>
      <c r="T2156" s="415"/>
      <c r="U2156" s="415"/>
      <c r="V2156" s="415"/>
      <c r="W2156" s="415"/>
      <c r="X2156" s="415"/>
      <c r="Y2156" s="415"/>
      <c r="Z2156" s="415"/>
    </row>
    <row r="2157" spans="1:26" x14ac:dyDescent="0.2">
      <c r="A2157" s="414"/>
      <c r="B2157" s="414"/>
      <c r="P2157" s="141"/>
      <c r="Q2157" s="415"/>
      <c r="R2157" s="415"/>
      <c r="S2157" s="415"/>
      <c r="T2157" s="415"/>
      <c r="U2157" s="415"/>
      <c r="V2157" s="415"/>
      <c r="W2157" s="415"/>
      <c r="X2157" s="415"/>
      <c r="Y2157" s="415"/>
      <c r="Z2157" s="415"/>
    </row>
    <row r="2158" spans="1:26" x14ac:dyDescent="0.2">
      <c r="A2158" s="414"/>
      <c r="B2158" s="414"/>
      <c r="P2158" s="141"/>
      <c r="Q2158" s="415"/>
      <c r="R2158" s="415"/>
      <c r="S2158" s="415"/>
      <c r="T2158" s="415"/>
      <c r="U2158" s="415"/>
      <c r="V2158" s="415"/>
      <c r="W2158" s="415"/>
      <c r="X2158" s="415"/>
      <c r="Y2158" s="415"/>
      <c r="Z2158" s="415"/>
    </row>
    <row r="2159" spans="1:26" x14ac:dyDescent="0.2">
      <c r="A2159" s="414"/>
      <c r="B2159" s="414"/>
      <c r="P2159" s="141"/>
      <c r="Q2159" s="415"/>
      <c r="R2159" s="415"/>
      <c r="S2159" s="415"/>
      <c r="T2159" s="415"/>
      <c r="U2159" s="415"/>
      <c r="V2159" s="415"/>
      <c r="W2159" s="415"/>
      <c r="X2159" s="415"/>
      <c r="Y2159" s="415"/>
      <c r="Z2159" s="415"/>
    </row>
    <row r="2160" spans="1:26" x14ac:dyDescent="0.2">
      <c r="A2160" s="414"/>
      <c r="B2160" s="414"/>
      <c r="P2160" s="141"/>
      <c r="Q2160" s="415"/>
      <c r="R2160" s="415"/>
      <c r="S2160" s="415"/>
      <c r="T2160" s="415"/>
      <c r="U2160" s="415"/>
      <c r="V2160" s="415"/>
      <c r="W2160" s="415"/>
      <c r="X2160" s="415"/>
      <c r="Y2160" s="415"/>
      <c r="Z2160" s="415"/>
    </row>
    <row r="2161" spans="1:26" x14ac:dyDescent="0.2">
      <c r="A2161" s="414"/>
      <c r="B2161" s="414"/>
      <c r="P2161" s="141"/>
      <c r="Q2161" s="415"/>
      <c r="R2161" s="415"/>
      <c r="S2161" s="415"/>
      <c r="T2161" s="415"/>
      <c r="U2161" s="415"/>
      <c r="V2161" s="415"/>
      <c r="W2161" s="415"/>
      <c r="X2161" s="415"/>
      <c r="Y2161" s="415"/>
      <c r="Z2161" s="415"/>
    </row>
    <row r="2162" spans="1:26" x14ac:dyDescent="0.2">
      <c r="A2162" s="414"/>
      <c r="B2162" s="414"/>
      <c r="P2162" s="141"/>
      <c r="Q2162" s="415"/>
      <c r="R2162" s="415"/>
      <c r="S2162" s="415"/>
      <c r="T2162" s="415"/>
      <c r="U2162" s="415"/>
      <c r="V2162" s="415"/>
      <c r="W2162" s="415"/>
      <c r="X2162" s="415"/>
      <c r="Y2162" s="415"/>
      <c r="Z2162" s="415"/>
    </row>
    <row r="2163" spans="1:26" x14ac:dyDescent="0.2">
      <c r="A2163" s="414"/>
      <c r="B2163" s="414"/>
      <c r="P2163" s="141"/>
      <c r="Q2163" s="415"/>
      <c r="R2163" s="415"/>
      <c r="S2163" s="415"/>
      <c r="T2163" s="415"/>
      <c r="U2163" s="415"/>
      <c r="V2163" s="415"/>
      <c r="W2163" s="415"/>
      <c r="X2163" s="415"/>
      <c r="Y2163" s="415"/>
      <c r="Z2163" s="415"/>
    </row>
    <row r="2164" spans="1:26" x14ac:dyDescent="0.2">
      <c r="A2164" s="414"/>
      <c r="B2164" s="414"/>
      <c r="P2164" s="141"/>
      <c r="Q2164" s="415"/>
      <c r="R2164" s="415"/>
      <c r="S2164" s="415"/>
      <c r="T2164" s="415"/>
      <c r="U2164" s="415"/>
      <c r="V2164" s="415"/>
      <c r="W2164" s="415"/>
      <c r="X2164" s="415"/>
      <c r="Y2164" s="415"/>
      <c r="Z2164" s="415"/>
    </row>
    <row r="2165" spans="1:26" x14ac:dyDescent="0.2">
      <c r="A2165" s="414"/>
      <c r="B2165" s="414"/>
      <c r="P2165" s="141"/>
      <c r="Q2165" s="415"/>
      <c r="R2165" s="415"/>
      <c r="S2165" s="415"/>
      <c r="T2165" s="415"/>
      <c r="U2165" s="415"/>
      <c r="V2165" s="415"/>
      <c r="W2165" s="415"/>
      <c r="X2165" s="415"/>
      <c r="Y2165" s="415"/>
      <c r="Z2165" s="415"/>
    </row>
    <row r="2166" spans="1:26" x14ac:dyDescent="0.2">
      <c r="A2166" s="414"/>
      <c r="B2166" s="414"/>
      <c r="P2166" s="141"/>
      <c r="Q2166" s="415"/>
      <c r="R2166" s="415"/>
      <c r="S2166" s="415"/>
      <c r="T2166" s="415"/>
      <c r="U2166" s="415"/>
      <c r="V2166" s="415"/>
      <c r="W2166" s="415"/>
      <c r="X2166" s="415"/>
      <c r="Y2166" s="415"/>
      <c r="Z2166" s="415"/>
    </row>
    <row r="2167" spans="1:26" x14ac:dyDescent="0.2">
      <c r="A2167" s="414"/>
      <c r="B2167" s="414"/>
      <c r="P2167" s="141"/>
      <c r="Q2167" s="415"/>
      <c r="R2167" s="415"/>
      <c r="S2167" s="415"/>
      <c r="T2167" s="415"/>
      <c r="U2167" s="415"/>
      <c r="V2167" s="415"/>
      <c r="W2167" s="415"/>
      <c r="X2167" s="415"/>
      <c r="Y2167" s="415"/>
      <c r="Z2167" s="415"/>
    </row>
    <row r="2168" spans="1:26" x14ac:dyDescent="0.2">
      <c r="A2168" s="414"/>
      <c r="B2168" s="414"/>
      <c r="P2168" s="141"/>
      <c r="Q2168" s="415"/>
      <c r="R2168" s="415"/>
      <c r="S2168" s="415"/>
      <c r="T2168" s="415"/>
      <c r="U2168" s="415"/>
      <c r="V2168" s="415"/>
      <c r="W2168" s="415"/>
      <c r="X2168" s="415"/>
      <c r="Y2168" s="415"/>
      <c r="Z2168" s="415"/>
    </row>
    <row r="2169" spans="1:26" x14ac:dyDescent="0.2">
      <c r="A2169" s="414"/>
      <c r="B2169" s="414"/>
      <c r="P2169" s="141"/>
      <c r="Q2169" s="415"/>
      <c r="R2169" s="415"/>
      <c r="S2169" s="415"/>
      <c r="T2169" s="415"/>
      <c r="U2169" s="415"/>
      <c r="V2169" s="415"/>
      <c r="W2169" s="415"/>
      <c r="X2169" s="415"/>
      <c r="Y2169" s="415"/>
      <c r="Z2169" s="415"/>
    </row>
    <row r="2170" spans="1:26" x14ac:dyDescent="0.2">
      <c r="A2170" s="414"/>
      <c r="B2170" s="414"/>
      <c r="P2170" s="141"/>
      <c r="Q2170" s="415"/>
      <c r="R2170" s="415"/>
      <c r="S2170" s="415"/>
      <c r="T2170" s="415"/>
      <c r="U2170" s="415"/>
      <c r="V2170" s="415"/>
      <c r="W2170" s="415"/>
      <c r="X2170" s="415"/>
      <c r="Y2170" s="415"/>
      <c r="Z2170" s="415"/>
    </row>
    <row r="2171" spans="1:26" x14ac:dyDescent="0.2">
      <c r="A2171" s="414"/>
      <c r="B2171" s="414"/>
      <c r="P2171" s="141"/>
      <c r="Q2171" s="415"/>
      <c r="R2171" s="415"/>
      <c r="S2171" s="415"/>
      <c r="T2171" s="415"/>
      <c r="U2171" s="415"/>
      <c r="V2171" s="415"/>
      <c r="W2171" s="415"/>
      <c r="X2171" s="415"/>
      <c r="Y2171" s="415"/>
      <c r="Z2171" s="415"/>
    </row>
    <row r="2172" spans="1:26" x14ac:dyDescent="0.2">
      <c r="A2172" s="414"/>
      <c r="B2172" s="414"/>
      <c r="P2172" s="141"/>
      <c r="Q2172" s="415"/>
      <c r="R2172" s="415"/>
      <c r="S2172" s="415"/>
      <c r="T2172" s="415"/>
      <c r="U2172" s="415"/>
      <c r="V2172" s="415"/>
      <c r="W2172" s="415"/>
      <c r="X2172" s="415"/>
      <c r="Y2172" s="415"/>
      <c r="Z2172" s="415"/>
    </row>
    <row r="2173" spans="1:26" x14ac:dyDescent="0.2">
      <c r="A2173" s="414"/>
      <c r="B2173" s="414"/>
      <c r="P2173" s="141"/>
      <c r="Q2173" s="415"/>
      <c r="R2173" s="415"/>
      <c r="S2173" s="415"/>
      <c r="T2173" s="415"/>
      <c r="U2173" s="415"/>
      <c r="V2173" s="415"/>
      <c r="W2173" s="415"/>
      <c r="X2173" s="415"/>
      <c r="Y2173" s="415"/>
      <c r="Z2173" s="415"/>
    </row>
    <row r="2174" spans="1:26" x14ac:dyDescent="0.2">
      <c r="A2174" s="414"/>
      <c r="B2174" s="414"/>
      <c r="P2174" s="141"/>
      <c r="Q2174" s="415"/>
      <c r="R2174" s="415"/>
      <c r="S2174" s="415"/>
      <c r="T2174" s="415"/>
      <c r="U2174" s="415"/>
      <c r="V2174" s="415"/>
      <c r="W2174" s="415"/>
      <c r="X2174" s="415"/>
      <c r="Y2174" s="415"/>
      <c r="Z2174" s="415"/>
    </row>
    <row r="2175" spans="1:26" x14ac:dyDescent="0.2">
      <c r="A2175" s="414"/>
      <c r="B2175" s="414"/>
      <c r="P2175" s="141"/>
      <c r="Q2175" s="415"/>
      <c r="R2175" s="415"/>
      <c r="S2175" s="415"/>
      <c r="T2175" s="415"/>
      <c r="U2175" s="415"/>
      <c r="V2175" s="415"/>
      <c r="W2175" s="415"/>
      <c r="X2175" s="415"/>
      <c r="Y2175" s="415"/>
      <c r="Z2175" s="415"/>
    </row>
    <row r="2176" spans="1:26" x14ac:dyDescent="0.2">
      <c r="A2176" s="414"/>
      <c r="B2176" s="414"/>
      <c r="P2176" s="141"/>
      <c r="Q2176" s="415"/>
      <c r="R2176" s="415"/>
      <c r="S2176" s="415"/>
      <c r="T2176" s="415"/>
      <c r="U2176" s="415"/>
      <c r="V2176" s="415"/>
      <c r="W2176" s="415"/>
      <c r="X2176" s="415"/>
      <c r="Y2176" s="415"/>
      <c r="Z2176" s="415"/>
    </row>
    <row r="2177" spans="1:26" x14ac:dyDescent="0.2">
      <c r="A2177" s="414"/>
      <c r="B2177" s="414"/>
      <c r="P2177" s="141"/>
      <c r="Q2177" s="415"/>
      <c r="R2177" s="415"/>
      <c r="S2177" s="415"/>
      <c r="T2177" s="415"/>
      <c r="U2177" s="415"/>
      <c r="V2177" s="415"/>
      <c r="W2177" s="415"/>
      <c r="X2177" s="415"/>
      <c r="Y2177" s="415"/>
      <c r="Z2177" s="415"/>
    </row>
    <row r="2178" spans="1:26" x14ac:dyDescent="0.2">
      <c r="A2178" s="414"/>
      <c r="B2178" s="414"/>
      <c r="P2178" s="141"/>
      <c r="Q2178" s="415"/>
      <c r="R2178" s="415"/>
      <c r="S2178" s="415"/>
      <c r="T2178" s="415"/>
      <c r="U2178" s="415"/>
      <c r="V2178" s="415"/>
      <c r="W2178" s="415"/>
      <c r="X2178" s="415"/>
      <c r="Y2178" s="415"/>
      <c r="Z2178" s="415"/>
    </row>
    <row r="2179" spans="1:26" x14ac:dyDescent="0.2">
      <c r="A2179" s="414"/>
      <c r="B2179" s="414"/>
      <c r="P2179" s="141"/>
      <c r="Q2179" s="415"/>
      <c r="R2179" s="415"/>
      <c r="S2179" s="415"/>
      <c r="T2179" s="415"/>
      <c r="U2179" s="415"/>
      <c r="V2179" s="415"/>
      <c r="W2179" s="415"/>
      <c r="X2179" s="415"/>
      <c r="Y2179" s="415"/>
      <c r="Z2179" s="415"/>
    </row>
    <row r="2180" spans="1:26" x14ac:dyDescent="0.2">
      <c r="A2180" s="414"/>
      <c r="B2180" s="414"/>
      <c r="P2180" s="141"/>
      <c r="Q2180" s="415"/>
      <c r="R2180" s="415"/>
      <c r="S2180" s="415"/>
      <c r="T2180" s="415"/>
      <c r="U2180" s="415"/>
      <c r="V2180" s="415"/>
      <c r="W2180" s="415"/>
      <c r="X2180" s="415"/>
      <c r="Y2180" s="415"/>
      <c r="Z2180" s="415"/>
    </row>
    <row r="2181" spans="1:26" x14ac:dyDescent="0.2">
      <c r="A2181" s="414"/>
      <c r="B2181" s="414"/>
      <c r="P2181" s="141"/>
      <c r="Q2181" s="415"/>
      <c r="R2181" s="415"/>
      <c r="S2181" s="415"/>
      <c r="T2181" s="415"/>
      <c r="U2181" s="415"/>
      <c r="V2181" s="415"/>
      <c r="W2181" s="415"/>
      <c r="X2181" s="415"/>
      <c r="Y2181" s="415"/>
      <c r="Z2181" s="415"/>
    </row>
    <row r="2182" spans="1:26" x14ac:dyDescent="0.2">
      <c r="A2182" s="414"/>
      <c r="B2182" s="414"/>
      <c r="P2182" s="141"/>
      <c r="Q2182" s="415"/>
      <c r="R2182" s="415"/>
      <c r="S2182" s="415"/>
      <c r="T2182" s="415"/>
      <c r="U2182" s="415"/>
      <c r="V2182" s="415"/>
      <c r="W2182" s="415"/>
      <c r="X2182" s="415"/>
      <c r="Y2182" s="415"/>
      <c r="Z2182" s="415"/>
    </row>
    <row r="2183" spans="1:26" x14ac:dyDescent="0.2">
      <c r="A2183" s="414"/>
      <c r="B2183" s="414"/>
      <c r="P2183" s="141"/>
      <c r="Q2183" s="415"/>
      <c r="R2183" s="415"/>
      <c r="S2183" s="415"/>
      <c r="T2183" s="415"/>
      <c r="U2183" s="415"/>
      <c r="V2183" s="415"/>
      <c r="W2183" s="415"/>
      <c r="X2183" s="415"/>
      <c r="Y2183" s="415"/>
      <c r="Z2183" s="415"/>
    </row>
    <row r="2184" spans="1:26" x14ac:dyDescent="0.2">
      <c r="A2184" s="414"/>
      <c r="B2184" s="414"/>
      <c r="P2184" s="141"/>
      <c r="Q2184" s="415"/>
      <c r="R2184" s="415"/>
      <c r="S2184" s="415"/>
      <c r="T2184" s="415"/>
      <c r="U2184" s="415"/>
      <c r="V2184" s="415"/>
      <c r="W2184" s="415"/>
      <c r="X2184" s="415"/>
      <c r="Y2184" s="415"/>
      <c r="Z2184" s="415"/>
    </row>
    <row r="2185" spans="1:26" x14ac:dyDescent="0.2">
      <c r="A2185" s="414"/>
      <c r="B2185" s="414"/>
      <c r="P2185" s="141"/>
      <c r="Q2185" s="415"/>
      <c r="R2185" s="415"/>
      <c r="S2185" s="415"/>
      <c r="T2185" s="415"/>
      <c r="U2185" s="415"/>
      <c r="V2185" s="415"/>
      <c r="W2185" s="415"/>
      <c r="X2185" s="415"/>
      <c r="Y2185" s="415"/>
      <c r="Z2185" s="415"/>
    </row>
    <row r="2186" spans="1:26" x14ac:dyDescent="0.2">
      <c r="A2186" s="414"/>
      <c r="B2186" s="414"/>
      <c r="P2186" s="141"/>
      <c r="Q2186" s="415"/>
      <c r="R2186" s="415"/>
      <c r="S2186" s="415"/>
      <c r="T2186" s="415"/>
      <c r="U2186" s="415"/>
      <c r="V2186" s="415"/>
      <c r="W2186" s="415"/>
      <c r="X2186" s="415"/>
      <c r="Y2186" s="415"/>
      <c r="Z2186" s="415"/>
    </row>
    <row r="2187" spans="1:26" x14ac:dyDescent="0.2">
      <c r="A2187" s="414"/>
      <c r="B2187" s="414"/>
      <c r="P2187" s="141"/>
      <c r="Q2187" s="415"/>
      <c r="R2187" s="415"/>
      <c r="S2187" s="415"/>
      <c r="T2187" s="415"/>
      <c r="U2187" s="415"/>
      <c r="V2187" s="415"/>
      <c r="W2187" s="415"/>
      <c r="X2187" s="415"/>
      <c r="Y2187" s="415"/>
      <c r="Z2187" s="415"/>
    </row>
    <row r="2188" spans="1:26" x14ac:dyDescent="0.2">
      <c r="A2188" s="414"/>
      <c r="B2188" s="414"/>
      <c r="P2188" s="141"/>
      <c r="Q2188" s="415"/>
      <c r="R2188" s="415"/>
      <c r="S2188" s="415"/>
      <c r="T2188" s="415"/>
      <c r="U2188" s="415"/>
      <c r="V2188" s="415"/>
      <c r="W2188" s="415"/>
      <c r="X2188" s="415"/>
      <c r="Y2188" s="415"/>
      <c r="Z2188" s="415"/>
    </row>
    <row r="2189" spans="1:26" x14ac:dyDescent="0.2">
      <c r="A2189" s="414"/>
      <c r="B2189" s="414"/>
      <c r="P2189" s="141"/>
      <c r="Q2189" s="415"/>
      <c r="R2189" s="415"/>
      <c r="S2189" s="415"/>
      <c r="T2189" s="415"/>
      <c r="U2189" s="415"/>
      <c r="V2189" s="415"/>
      <c r="W2189" s="415"/>
      <c r="X2189" s="415"/>
      <c r="Y2189" s="415"/>
      <c r="Z2189" s="415"/>
    </row>
    <row r="2190" spans="1:26" x14ac:dyDescent="0.2">
      <c r="A2190" s="414"/>
      <c r="B2190" s="414"/>
      <c r="P2190" s="141"/>
      <c r="Q2190" s="415"/>
      <c r="R2190" s="415"/>
      <c r="S2190" s="415"/>
      <c r="T2190" s="415"/>
      <c r="U2190" s="415"/>
      <c r="V2190" s="415"/>
      <c r="W2190" s="415"/>
      <c r="X2190" s="415"/>
      <c r="Y2190" s="415"/>
      <c r="Z2190" s="415"/>
    </row>
    <row r="2191" spans="1:26" x14ac:dyDescent="0.2">
      <c r="A2191" s="414"/>
      <c r="B2191" s="414"/>
      <c r="P2191" s="141"/>
      <c r="Q2191" s="415"/>
      <c r="R2191" s="415"/>
      <c r="S2191" s="415"/>
      <c r="T2191" s="415"/>
      <c r="U2191" s="415"/>
      <c r="V2191" s="415"/>
      <c r="W2191" s="415"/>
      <c r="X2191" s="415"/>
      <c r="Y2191" s="415"/>
      <c r="Z2191" s="415"/>
    </row>
    <row r="2192" spans="1:26" x14ac:dyDescent="0.2">
      <c r="A2192" s="414"/>
      <c r="B2192" s="414"/>
      <c r="P2192" s="141"/>
      <c r="Q2192" s="415"/>
      <c r="R2192" s="415"/>
      <c r="S2192" s="415"/>
      <c r="T2192" s="415"/>
      <c r="U2192" s="415"/>
      <c r="V2192" s="415"/>
      <c r="W2192" s="415"/>
      <c r="X2192" s="415"/>
      <c r="Y2192" s="415"/>
      <c r="Z2192" s="415"/>
    </row>
    <row r="2193" spans="1:26" x14ac:dyDescent="0.2">
      <c r="A2193" s="414"/>
      <c r="B2193" s="414"/>
      <c r="P2193" s="141"/>
      <c r="Q2193" s="415"/>
      <c r="R2193" s="415"/>
      <c r="S2193" s="415"/>
      <c r="T2193" s="415"/>
      <c r="U2193" s="415"/>
      <c r="V2193" s="415"/>
      <c r="W2193" s="415"/>
      <c r="X2193" s="415"/>
      <c r="Y2193" s="415"/>
      <c r="Z2193" s="415"/>
    </row>
    <row r="2194" spans="1:26" x14ac:dyDescent="0.2">
      <c r="A2194" s="414"/>
      <c r="B2194" s="414"/>
      <c r="P2194" s="141"/>
      <c r="Q2194" s="415"/>
      <c r="R2194" s="415"/>
      <c r="S2194" s="415"/>
      <c r="T2194" s="415"/>
      <c r="U2194" s="415"/>
      <c r="V2194" s="415"/>
      <c r="W2194" s="415"/>
      <c r="X2194" s="415"/>
      <c r="Y2194" s="415"/>
      <c r="Z2194" s="415"/>
    </row>
    <row r="2195" spans="1:26" x14ac:dyDescent="0.2">
      <c r="A2195" s="414"/>
      <c r="B2195" s="414"/>
      <c r="P2195" s="141"/>
      <c r="Q2195" s="415"/>
      <c r="R2195" s="415"/>
      <c r="S2195" s="415"/>
      <c r="T2195" s="415"/>
      <c r="U2195" s="415"/>
      <c r="V2195" s="415"/>
      <c r="W2195" s="415"/>
      <c r="X2195" s="415"/>
      <c r="Y2195" s="415"/>
      <c r="Z2195" s="415"/>
    </row>
    <row r="2196" spans="1:26" x14ac:dyDescent="0.2">
      <c r="A2196" s="414"/>
      <c r="B2196" s="414"/>
      <c r="P2196" s="141"/>
      <c r="Q2196" s="415"/>
      <c r="R2196" s="415"/>
      <c r="S2196" s="415"/>
      <c r="T2196" s="415"/>
      <c r="U2196" s="415"/>
      <c r="V2196" s="415"/>
      <c r="W2196" s="415"/>
      <c r="X2196" s="415"/>
      <c r="Y2196" s="415"/>
      <c r="Z2196" s="415"/>
    </row>
    <row r="2197" spans="1:26" x14ac:dyDescent="0.2">
      <c r="A2197" s="414"/>
      <c r="B2197" s="414"/>
      <c r="P2197" s="141"/>
      <c r="Q2197" s="415"/>
      <c r="R2197" s="415"/>
      <c r="S2197" s="415"/>
      <c r="T2197" s="415"/>
      <c r="U2197" s="415"/>
      <c r="V2197" s="415"/>
      <c r="W2197" s="415"/>
      <c r="X2197" s="415"/>
      <c r="Y2197" s="415"/>
      <c r="Z2197" s="415"/>
    </row>
    <row r="2198" spans="1:26" x14ac:dyDescent="0.2">
      <c r="A2198" s="414"/>
      <c r="B2198" s="414"/>
      <c r="P2198" s="141"/>
      <c r="Q2198" s="415"/>
      <c r="R2198" s="415"/>
      <c r="S2198" s="415"/>
      <c r="T2198" s="415"/>
      <c r="U2198" s="415"/>
      <c r="V2198" s="415"/>
      <c r="W2198" s="415"/>
      <c r="X2198" s="415"/>
      <c r="Y2198" s="415"/>
      <c r="Z2198" s="415"/>
    </row>
    <row r="2199" spans="1:26" x14ac:dyDescent="0.2">
      <c r="A2199" s="414"/>
      <c r="B2199" s="414"/>
      <c r="P2199" s="141"/>
      <c r="Q2199" s="415"/>
      <c r="R2199" s="415"/>
      <c r="S2199" s="415"/>
      <c r="T2199" s="415"/>
      <c r="U2199" s="415"/>
      <c r="V2199" s="415"/>
      <c r="W2199" s="415"/>
      <c r="X2199" s="415"/>
      <c r="Y2199" s="415"/>
      <c r="Z2199" s="415"/>
    </row>
    <row r="2200" spans="1:26" x14ac:dyDescent="0.2">
      <c r="A2200" s="414"/>
      <c r="B2200" s="414"/>
      <c r="P2200" s="141"/>
      <c r="Q2200" s="415"/>
      <c r="R2200" s="415"/>
      <c r="S2200" s="415"/>
      <c r="T2200" s="415"/>
      <c r="U2200" s="415"/>
      <c r="V2200" s="415"/>
      <c r="W2200" s="415"/>
      <c r="X2200" s="415"/>
      <c r="Y2200" s="415"/>
      <c r="Z2200" s="415"/>
    </row>
    <row r="2201" spans="1:26" x14ac:dyDescent="0.2">
      <c r="A2201" s="414"/>
      <c r="B2201" s="414"/>
      <c r="P2201" s="141"/>
      <c r="Q2201" s="415"/>
      <c r="R2201" s="415"/>
      <c r="S2201" s="415"/>
      <c r="T2201" s="415"/>
      <c r="U2201" s="415"/>
      <c r="V2201" s="415"/>
      <c r="W2201" s="415"/>
      <c r="X2201" s="415"/>
      <c r="Y2201" s="415"/>
      <c r="Z2201" s="415"/>
    </row>
    <row r="2202" spans="1:26" x14ac:dyDescent="0.2">
      <c r="A2202" s="414"/>
      <c r="B2202" s="414"/>
      <c r="P2202" s="141"/>
      <c r="Q2202" s="415"/>
      <c r="R2202" s="415"/>
      <c r="S2202" s="415"/>
      <c r="T2202" s="415"/>
      <c r="U2202" s="415"/>
      <c r="V2202" s="415"/>
      <c r="W2202" s="415"/>
      <c r="X2202" s="415"/>
      <c r="Y2202" s="415"/>
      <c r="Z2202" s="415"/>
    </row>
    <row r="2203" spans="1:26" x14ac:dyDescent="0.2">
      <c r="A2203" s="414"/>
      <c r="B2203" s="414"/>
      <c r="P2203" s="141"/>
      <c r="Q2203" s="415"/>
      <c r="R2203" s="415"/>
      <c r="S2203" s="415"/>
      <c r="T2203" s="415"/>
      <c r="U2203" s="415"/>
      <c r="V2203" s="415"/>
      <c r="W2203" s="415"/>
      <c r="X2203" s="415"/>
      <c r="Y2203" s="415"/>
      <c r="Z2203" s="415"/>
    </row>
    <row r="2204" spans="1:26" x14ac:dyDescent="0.2">
      <c r="A2204" s="414"/>
      <c r="B2204" s="414"/>
      <c r="P2204" s="141"/>
      <c r="Q2204" s="415"/>
      <c r="R2204" s="415"/>
      <c r="S2204" s="415"/>
      <c r="T2204" s="415"/>
      <c r="U2204" s="415"/>
      <c r="V2204" s="415"/>
      <c r="W2204" s="415"/>
      <c r="X2204" s="415"/>
      <c r="Y2204" s="415"/>
      <c r="Z2204" s="415"/>
    </row>
    <row r="2205" spans="1:26" x14ac:dyDescent="0.2">
      <c r="A2205" s="414"/>
      <c r="B2205" s="414"/>
      <c r="P2205" s="141"/>
      <c r="Q2205" s="415"/>
      <c r="R2205" s="415"/>
      <c r="S2205" s="415"/>
      <c r="T2205" s="415"/>
      <c r="U2205" s="415"/>
      <c r="V2205" s="415"/>
      <c r="W2205" s="415"/>
      <c r="X2205" s="415"/>
      <c r="Y2205" s="415"/>
      <c r="Z2205" s="415"/>
    </row>
    <row r="2206" spans="1:26" x14ac:dyDescent="0.2">
      <c r="A2206" s="414"/>
      <c r="B2206" s="414"/>
      <c r="P2206" s="141"/>
      <c r="Q2206" s="415"/>
      <c r="R2206" s="415"/>
      <c r="S2206" s="415"/>
      <c r="T2206" s="415"/>
      <c r="U2206" s="415"/>
      <c r="V2206" s="415"/>
      <c r="W2206" s="415"/>
      <c r="X2206" s="415"/>
      <c r="Y2206" s="415"/>
      <c r="Z2206" s="415"/>
    </row>
    <row r="2207" spans="1:26" x14ac:dyDescent="0.2">
      <c r="A2207" s="414"/>
      <c r="B2207" s="414"/>
      <c r="P2207" s="141"/>
      <c r="Q2207" s="415"/>
      <c r="R2207" s="415"/>
      <c r="S2207" s="415"/>
      <c r="T2207" s="415"/>
      <c r="U2207" s="415"/>
      <c r="V2207" s="415"/>
      <c r="W2207" s="415"/>
      <c r="X2207" s="415"/>
      <c r="Y2207" s="415"/>
      <c r="Z2207" s="415"/>
    </row>
    <row r="2208" spans="1:26" x14ac:dyDescent="0.2">
      <c r="A2208" s="414"/>
      <c r="B2208" s="414"/>
      <c r="P2208" s="141"/>
      <c r="Q2208" s="415"/>
      <c r="R2208" s="415"/>
      <c r="S2208" s="415"/>
      <c r="T2208" s="415"/>
      <c r="U2208" s="415"/>
      <c r="V2208" s="415"/>
      <c r="W2208" s="415"/>
      <c r="X2208" s="415"/>
      <c r="Y2208" s="415"/>
      <c r="Z2208" s="415"/>
    </row>
    <row r="2209" spans="1:26" x14ac:dyDescent="0.2">
      <c r="A2209" s="414"/>
      <c r="B2209" s="414"/>
      <c r="P2209" s="141"/>
      <c r="Q2209" s="415"/>
      <c r="R2209" s="415"/>
      <c r="S2209" s="415"/>
      <c r="T2209" s="415"/>
      <c r="U2209" s="415"/>
      <c r="V2209" s="415"/>
      <c r="W2209" s="415"/>
      <c r="X2209" s="415"/>
      <c r="Y2209" s="415"/>
      <c r="Z2209" s="415"/>
    </row>
    <row r="2210" spans="1:26" x14ac:dyDescent="0.2">
      <c r="A2210" s="414"/>
      <c r="B2210" s="414"/>
      <c r="P2210" s="141"/>
      <c r="Q2210" s="415"/>
      <c r="R2210" s="415"/>
      <c r="S2210" s="415"/>
      <c r="T2210" s="415"/>
      <c r="U2210" s="415"/>
      <c r="V2210" s="415"/>
      <c r="W2210" s="415"/>
      <c r="X2210" s="415"/>
      <c r="Y2210" s="415"/>
      <c r="Z2210" s="415"/>
    </row>
    <row r="2211" spans="1:26" x14ac:dyDescent="0.2">
      <c r="A2211" s="414"/>
      <c r="B2211" s="414"/>
      <c r="P2211" s="141"/>
      <c r="Q2211" s="415"/>
      <c r="R2211" s="415"/>
      <c r="S2211" s="415"/>
      <c r="T2211" s="415"/>
      <c r="U2211" s="415"/>
      <c r="V2211" s="415"/>
      <c r="W2211" s="415"/>
      <c r="X2211" s="415"/>
      <c r="Y2211" s="415"/>
      <c r="Z2211" s="415"/>
    </row>
    <row r="2212" spans="1:26" x14ac:dyDescent="0.2">
      <c r="A2212" s="414"/>
      <c r="B2212" s="414"/>
      <c r="P2212" s="141"/>
      <c r="Q2212" s="415"/>
      <c r="R2212" s="415"/>
      <c r="S2212" s="415"/>
      <c r="T2212" s="415"/>
      <c r="U2212" s="415"/>
      <c r="V2212" s="415"/>
      <c r="W2212" s="415"/>
      <c r="X2212" s="415"/>
      <c r="Y2212" s="415"/>
      <c r="Z2212" s="415"/>
    </row>
    <row r="2213" spans="1:26" x14ac:dyDescent="0.2">
      <c r="A2213" s="414"/>
      <c r="B2213" s="414"/>
      <c r="P2213" s="141"/>
      <c r="Q2213" s="415"/>
      <c r="R2213" s="415"/>
      <c r="S2213" s="415"/>
      <c r="T2213" s="415"/>
      <c r="U2213" s="415"/>
      <c r="V2213" s="415"/>
      <c r="W2213" s="415"/>
      <c r="X2213" s="415"/>
      <c r="Y2213" s="415"/>
      <c r="Z2213" s="415"/>
    </row>
    <row r="2214" spans="1:26" x14ac:dyDescent="0.2">
      <c r="A2214" s="414"/>
      <c r="B2214" s="414"/>
      <c r="P2214" s="141"/>
      <c r="Q2214" s="415"/>
      <c r="R2214" s="415"/>
      <c r="S2214" s="415"/>
      <c r="T2214" s="415"/>
      <c r="U2214" s="415"/>
      <c r="V2214" s="415"/>
      <c r="W2214" s="415"/>
      <c r="X2214" s="415"/>
      <c r="Y2214" s="415"/>
      <c r="Z2214" s="415"/>
    </row>
    <row r="2215" spans="1:26" x14ac:dyDescent="0.2">
      <c r="A2215" s="414"/>
      <c r="B2215" s="414"/>
      <c r="P2215" s="141"/>
      <c r="Q2215" s="415"/>
      <c r="R2215" s="415"/>
      <c r="S2215" s="415"/>
      <c r="T2215" s="415"/>
      <c r="U2215" s="415"/>
      <c r="V2215" s="415"/>
      <c r="W2215" s="415"/>
      <c r="X2215" s="415"/>
      <c r="Y2215" s="415"/>
      <c r="Z2215" s="415"/>
    </row>
    <row r="2216" spans="1:26" x14ac:dyDescent="0.2">
      <c r="A2216" s="414"/>
      <c r="B2216" s="414"/>
      <c r="P2216" s="141"/>
      <c r="Q2216" s="415"/>
      <c r="R2216" s="415"/>
      <c r="S2216" s="415"/>
      <c r="T2216" s="415"/>
      <c r="U2216" s="415"/>
      <c r="V2216" s="415"/>
      <c r="W2216" s="415"/>
      <c r="X2216" s="415"/>
      <c r="Y2216" s="415"/>
      <c r="Z2216" s="415"/>
    </row>
    <row r="2217" spans="1:26" x14ac:dyDescent="0.2">
      <c r="A2217" s="414"/>
      <c r="B2217" s="414"/>
      <c r="P2217" s="141"/>
      <c r="Q2217" s="415"/>
      <c r="R2217" s="415"/>
      <c r="S2217" s="415"/>
      <c r="T2217" s="415"/>
      <c r="U2217" s="415"/>
      <c r="V2217" s="415"/>
      <c r="W2217" s="415"/>
      <c r="X2217" s="415"/>
      <c r="Y2217" s="415"/>
      <c r="Z2217" s="415"/>
    </row>
    <row r="2218" spans="1:26" x14ac:dyDescent="0.2">
      <c r="A2218" s="414"/>
      <c r="B2218" s="414"/>
      <c r="P2218" s="141"/>
      <c r="Q2218" s="415"/>
      <c r="R2218" s="415"/>
      <c r="S2218" s="415"/>
      <c r="T2218" s="415"/>
      <c r="U2218" s="415"/>
      <c r="V2218" s="415"/>
      <c r="W2218" s="415"/>
      <c r="X2218" s="415"/>
      <c r="Y2218" s="415"/>
      <c r="Z2218" s="415"/>
    </row>
    <row r="2219" spans="1:26" x14ac:dyDescent="0.2">
      <c r="A2219" s="414"/>
      <c r="B2219" s="414"/>
      <c r="P2219" s="141"/>
      <c r="Q2219" s="415"/>
      <c r="R2219" s="415"/>
      <c r="S2219" s="415"/>
      <c r="T2219" s="415"/>
      <c r="U2219" s="415"/>
      <c r="V2219" s="415"/>
      <c r="W2219" s="415"/>
      <c r="X2219" s="415"/>
      <c r="Y2219" s="415"/>
      <c r="Z2219" s="415"/>
    </row>
    <row r="2220" spans="1:26" x14ac:dyDescent="0.2">
      <c r="A2220" s="414"/>
      <c r="B2220" s="414"/>
      <c r="P2220" s="141"/>
      <c r="Q2220" s="415"/>
      <c r="R2220" s="415"/>
      <c r="S2220" s="415"/>
      <c r="T2220" s="415"/>
      <c r="U2220" s="415"/>
      <c r="V2220" s="415"/>
      <c r="W2220" s="415"/>
      <c r="X2220" s="415"/>
      <c r="Y2220" s="415"/>
      <c r="Z2220" s="415"/>
    </row>
    <row r="2221" spans="1:26" x14ac:dyDescent="0.2">
      <c r="A2221" s="414"/>
      <c r="B2221" s="414"/>
      <c r="P2221" s="141"/>
      <c r="Q2221" s="415"/>
      <c r="R2221" s="415"/>
      <c r="S2221" s="415"/>
      <c r="T2221" s="415"/>
      <c r="U2221" s="415"/>
      <c r="V2221" s="415"/>
      <c r="W2221" s="415"/>
      <c r="X2221" s="415"/>
      <c r="Y2221" s="415"/>
      <c r="Z2221" s="415"/>
    </row>
    <row r="2222" spans="1:26" x14ac:dyDescent="0.2">
      <c r="A2222" s="414"/>
      <c r="B2222" s="414"/>
      <c r="P2222" s="141"/>
      <c r="Q2222" s="415"/>
      <c r="R2222" s="415"/>
      <c r="S2222" s="415"/>
      <c r="T2222" s="415"/>
      <c r="U2222" s="415"/>
      <c r="V2222" s="415"/>
      <c r="W2222" s="415"/>
      <c r="X2222" s="415"/>
      <c r="Y2222" s="415"/>
      <c r="Z2222" s="415"/>
    </row>
    <row r="2223" spans="1:26" x14ac:dyDescent="0.2">
      <c r="A2223" s="414"/>
      <c r="B2223" s="414"/>
      <c r="P2223" s="141"/>
      <c r="Q2223" s="415"/>
      <c r="R2223" s="415"/>
      <c r="S2223" s="415"/>
      <c r="T2223" s="415"/>
      <c r="U2223" s="415"/>
      <c r="V2223" s="415"/>
      <c r="W2223" s="415"/>
      <c r="X2223" s="415"/>
      <c r="Y2223" s="415"/>
      <c r="Z2223" s="415"/>
    </row>
    <row r="2224" spans="1:26" x14ac:dyDescent="0.2">
      <c r="A2224" s="414"/>
      <c r="B2224" s="414"/>
      <c r="P2224" s="141"/>
      <c r="Q2224" s="415"/>
      <c r="R2224" s="415"/>
      <c r="S2224" s="415"/>
      <c r="T2224" s="415"/>
      <c r="U2224" s="415"/>
      <c r="V2224" s="415"/>
      <c r="W2224" s="415"/>
      <c r="X2224" s="415"/>
      <c r="Y2224" s="415"/>
      <c r="Z2224" s="415"/>
    </row>
    <row r="2225" spans="1:26" x14ac:dyDescent="0.2">
      <c r="A2225" s="414"/>
      <c r="B2225" s="414"/>
      <c r="P2225" s="141"/>
      <c r="Q2225" s="415"/>
      <c r="R2225" s="415"/>
      <c r="S2225" s="415"/>
      <c r="T2225" s="415"/>
      <c r="U2225" s="415"/>
      <c r="V2225" s="415"/>
      <c r="W2225" s="415"/>
      <c r="X2225" s="415"/>
      <c r="Y2225" s="415"/>
      <c r="Z2225" s="415"/>
    </row>
    <row r="2226" spans="1:26" x14ac:dyDescent="0.2">
      <c r="A2226" s="414"/>
      <c r="B2226" s="414"/>
      <c r="P2226" s="141"/>
      <c r="Q2226" s="415"/>
      <c r="R2226" s="415"/>
      <c r="S2226" s="415"/>
      <c r="T2226" s="415"/>
      <c r="U2226" s="415"/>
      <c r="V2226" s="415"/>
      <c r="W2226" s="415"/>
      <c r="X2226" s="415"/>
      <c r="Y2226" s="415"/>
      <c r="Z2226" s="415"/>
    </row>
    <row r="2227" spans="1:26" x14ac:dyDescent="0.2">
      <c r="A2227" s="414"/>
      <c r="B2227" s="414"/>
      <c r="P2227" s="141"/>
      <c r="Q2227" s="415"/>
      <c r="R2227" s="415"/>
      <c r="S2227" s="415"/>
      <c r="T2227" s="415"/>
      <c r="U2227" s="415"/>
      <c r="V2227" s="415"/>
      <c r="W2227" s="415"/>
      <c r="X2227" s="415"/>
      <c r="Y2227" s="415"/>
      <c r="Z2227" s="415"/>
    </row>
    <row r="2228" spans="1:26" x14ac:dyDescent="0.2">
      <c r="A2228" s="414"/>
      <c r="B2228" s="414"/>
      <c r="P2228" s="141"/>
      <c r="Q2228" s="415"/>
      <c r="R2228" s="415"/>
      <c r="S2228" s="415"/>
      <c r="T2228" s="415"/>
      <c r="U2228" s="415"/>
      <c r="V2228" s="415"/>
      <c r="W2228" s="415"/>
      <c r="X2228" s="415"/>
      <c r="Y2228" s="415"/>
      <c r="Z2228" s="415"/>
    </row>
    <row r="2229" spans="1:26" x14ac:dyDescent="0.2">
      <c r="A2229" s="414"/>
      <c r="B2229" s="414"/>
      <c r="P2229" s="141"/>
      <c r="Q2229" s="415"/>
      <c r="R2229" s="415"/>
      <c r="S2229" s="415"/>
      <c r="T2229" s="415"/>
      <c r="U2229" s="415"/>
      <c r="V2229" s="415"/>
      <c r="W2229" s="415"/>
      <c r="X2229" s="415"/>
      <c r="Y2229" s="415"/>
      <c r="Z2229" s="415"/>
    </row>
    <row r="2230" spans="1:26" x14ac:dyDescent="0.2">
      <c r="A2230" s="414"/>
      <c r="B2230" s="414"/>
      <c r="P2230" s="141"/>
      <c r="Q2230" s="415"/>
      <c r="R2230" s="415"/>
      <c r="S2230" s="415"/>
      <c r="T2230" s="415"/>
      <c r="U2230" s="415"/>
      <c r="V2230" s="415"/>
      <c r="W2230" s="415"/>
      <c r="X2230" s="415"/>
      <c r="Y2230" s="415"/>
      <c r="Z2230" s="415"/>
    </row>
    <row r="2231" spans="1:26" x14ac:dyDescent="0.2">
      <c r="A2231" s="414"/>
      <c r="B2231" s="414"/>
      <c r="P2231" s="141"/>
      <c r="Q2231" s="415"/>
      <c r="R2231" s="415"/>
      <c r="S2231" s="415"/>
      <c r="T2231" s="415"/>
      <c r="U2231" s="415"/>
      <c r="V2231" s="415"/>
      <c r="W2231" s="415"/>
      <c r="X2231" s="415"/>
      <c r="Y2231" s="415"/>
      <c r="Z2231" s="415"/>
    </row>
    <row r="2232" spans="1:26" x14ac:dyDescent="0.2">
      <c r="A2232" s="414"/>
      <c r="B2232" s="414"/>
      <c r="P2232" s="141"/>
      <c r="Q2232" s="415"/>
      <c r="R2232" s="415"/>
      <c r="S2232" s="415"/>
      <c r="T2232" s="415"/>
      <c r="U2232" s="415"/>
      <c r="V2232" s="415"/>
      <c r="W2232" s="415"/>
      <c r="X2232" s="415"/>
      <c r="Y2232" s="415"/>
      <c r="Z2232" s="415"/>
    </row>
    <row r="2233" spans="1:26" x14ac:dyDescent="0.2">
      <c r="A2233" s="414"/>
      <c r="B2233" s="414"/>
      <c r="P2233" s="141"/>
      <c r="Q2233" s="415"/>
      <c r="R2233" s="415"/>
      <c r="S2233" s="415"/>
      <c r="T2233" s="415"/>
      <c r="U2233" s="415"/>
      <c r="V2233" s="415"/>
      <c r="W2233" s="415"/>
      <c r="X2233" s="415"/>
      <c r="Y2233" s="415"/>
      <c r="Z2233" s="415"/>
    </row>
    <row r="2234" spans="1:26" x14ac:dyDescent="0.2">
      <c r="A2234" s="414"/>
      <c r="B2234" s="414"/>
      <c r="P2234" s="141"/>
      <c r="Q2234" s="415"/>
      <c r="R2234" s="415"/>
      <c r="S2234" s="415"/>
      <c r="T2234" s="415"/>
      <c r="U2234" s="415"/>
      <c r="V2234" s="415"/>
      <c r="W2234" s="415"/>
      <c r="X2234" s="415"/>
      <c r="Y2234" s="415"/>
      <c r="Z2234" s="415"/>
    </row>
    <row r="2235" spans="1:26" x14ac:dyDescent="0.2">
      <c r="A2235" s="414"/>
      <c r="B2235" s="414"/>
      <c r="P2235" s="141"/>
      <c r="Q2235" s="415"/>
      <c r="R2235" s="415"/>
      <c r="S2235" s="415"/>
      <c r="T2235" s="415"/>
      <c r="U2235" s="415"/>
      <c r="V2235" s="415"/>
      <c r="W2235" s="415"/>
      <c r="X2235" s="415"/>
      <c r="Y2235" s="415"/>
      <c r="Z2235" s="415"/>
    </row>
    <row r="2236" spans="1:26" x14ac:dyDescent="0.2">
      <c r="A2236" s="414"/>
      <c r="B2236" s="414"/>
      <c r="P2236" s="141"/>
      <c r="Q2236" s="415"/>
      <c r="R2236" s="415"/>
      <c r="S2236" s="415"/>
      <c r="T2236" s="415"/>
      <c r="U2236" s="415"/>
      <c r="V2236" s="415"/>
      <c r="W2236" s="415"/>
      <c r="X2236" s="415"/>
      <c r="Y2236" s="415"/>
      <c r="Z2236" s="415"/>
    </row>
    <row r="2237" spans="1:26" x14ac:dyDescent="0.2">
      <c r="A2237" s="414"/>
      <c r="B2237" s="414"/>
      <c r="P2237" s="141"/>
      <c r="Q2237" s="415"/>
      <c r="R2237" s="415"/>
      <c r="S2237" s="415"/>
      <c r="T2237" s="415"/>
      <c r="U2237" s="415"/>
      <c r="V2237" s="415"/>
      <c r="W2237" s="415"/>
      <c r="X2237" s="415"/>
      <c r="Y2237" s="415"/>
      <c r="Z2237" s="415"/>
    </row>
    <row r="2238" spans="1:26" x14ac:dyDescent="0.2">
      <c r="A2238" s="414"/>
      <c r="B2238" s="414"/>
      <c r="P2238" s="141"/>
      <c r="Q2238" s="415"/>
      <c r="R2238" s="415"/>
      <c r="S2238" s="415"/>
      <c r="T2238" s="415"/>
      <c r="U2238" s="415"/>
      <c r="V2238" s="415"/>
      <c r="W2238" s="415"/>
      <c r="X2238" s="415"/>
      <c r="Y2238" s="415"/>
      <c r="Z2238" s="415"/>
    </row>
    <row r="2239" spans="1:26" x14ac:dyDescent="0.2">
      <c r="A2239" s="414"/>
      <c r="B2239" s="414"/>
      <c r="P2239" s="141"/>
      <c r="Q2239" s="415"/>
      <c r="R2239" s="415"/>
      <c r="S2239" s="415"/>
      <c r="T2239" s="415"/>
      <c r="U2239" s="415"/>
      <c r="V2239" s="415"/>
      <c r="W2239" s="415"/>
      <c r="X2239" s="415"/>
      <c r="Y2239" s="415"/>
      <c r="Z2239" s="415"/>
    </row>
    <row r="2240" spans="1:26" x14ac:dyDescent="0.2">
      <c r="A2240" s="414"/>
      <c r="B2240" s="414"/>
      <c r="P2240" s="141"/>
      <c r="Q2240" s="415"/>
      <c r="R2240" s="415"/>
      <c r="S2240" s="415"/>
      <c r="T2240" s="415"/>
      <c r="U2240" s="415"/>
      <c r="V2240" s="415"/>
      <c r="W2240" s="415"/>
      <c r="X2240" s="415"/>
      <c r="Y2240" s="415"/>
      <c r="Z2240" s="415"/>
    </row>
    <row r="2241" spans="1:26" x14ac:dyDescent="0.2">
      <c r="A2241" s="414"/>
      <c r="B2241" s="414"/>
      <c r="P2241" s="141"/>
      <c r="Q2241" s="415"/>
      <c r="R2241" s="415"/>
      <c r="S2241" s="415"/>
      <c r="T2241" s="415"/>
      <c r="U2241" s="415"/>
      <c r="V2241" s="415"/>
      <c r="W2241" s="415"/>
      <c r="X2241" s="415"/>
      <c r="Y2241" s="415"/>
      <c r="Z2241" s="415"/>
    </row>
    <row r="2242" spans="1:26" x14ac:dyDescent="0.2">
      <c r="A2242" s="414"/>
      <c r="B2242" s="414"/>
      <c r="P2242" s="141"/>
      <c r="Q2242" s="415"/>
      <c r="R2242" s="415"/>
      <c r="S2242" s="415"/>
      <c r="T2242" s="415"/>
      <c r="U2242" s="415"/>
      <c r="V2242" s="415"/>
      <c r="W2242" s="415"/>
      <c r="X2242" s="415"/>
      <c r="Y2242" s="415"/>
      <c r="Z2242" s="415"/>
    </row>
    <row r="2243" spans="1:26" x14ac:dyDescent="0.2">
      <c r="A2243" s="414"/>
      <c r="B2243" s="414"/>
      <c r="P2243" s="141"/>
      <c r="Q2243" s="415"/>
      <c r="R2243" s="415"/>
      <c r="S2243" s="415"/>
      <c r="T2243" s="415"/>
      <c r="U2243" s="415"/>
      <c r="V2243" s="415"/>
      <c r="W2243" s="415"/>
      <c r="X2243" s="415"/>
      <c r="Y2243" s="415"/>
      <c r="Z2243" s="415"/>
    </row>
    <row r="2244" spans="1:26" x14ac:dyDescent="0.2">
      <c r="A2244" s="414"/>
      <c r="B2244" s="414"/>
      <c r="P2244" s="141"/>
      <c r="Q2244" s="415"/>
      <c r="R2244" s="415"/>
      <c r="S2244" s="415"/>
      <c r="T2244" s="415"/>
      <c r="U2244" s="415"/>
      <c r="V2244" s="415"/>
      <c r="W2244" s="415"/>
      <c r="X2244" s="415"/>
      <c r="Y2244" s="415"/>
      <c r="Z2244" s="415"/>
    </row>
    <row r="2245" spans="1:26" x14ac:dyDescent="0.2">
      <c r="A2245" s="414"/>
      <c r="B2245" s="414"/>
      <c r="P2245" s="141"/>
      <c r="Q2245" s="415"/>
      <c r="R2245" s="415"/>
      <c r="S2245" s="415"/>
      <c r="T2245" s="415"/>
      <c r="U2245" s="415"/>
      <c r="V2245" s="415"/>
      <c r="W2245" s="415"/>
      <c r="X2245" s="415"/>
      <c r="Y2245" s="415"/>
      <c r="Z2245" s="415"/>
    </row>
    <row r="2246" spans="1:26" x14ac:dyDescent="0.2">
      <c r="A2246" s="414"/>
      <c r="B2246" s="414"/>
      <c r="P2246" s="141"/>
      <c r="Q2246" s="415"/>
      <c r="R2246" s="415"/>
      <c r="S2246" s="415"/>
      <c r="T2246" s="415"/>
      <c r="U2246" s="415"/>
      <c r="V2246" s="415"/>
      <c r="W2246" s="415"/>
      <c r="X2246" s="415"/>
      <c r="Y2246" s="415"/>
      <c r="Z2246" s="415"/>
    </row>
    <row r="2247" spans="1:26" x14ac:dyDescent="0.2">
      <c r="A2247" s="414"/>
      <c r="B2247" s="414"/>
      <c r="P2247" s="141"/>
      <c r="Q2247" s="415"/>
      <c r="R2247" s="415"/>
      <c r="S2247" s="415"/>
      <c r="T2247" s="415"/>
      <c r="U2247" s="415"/>
      <c r="V2247" s="415"/>
      <c r="W2247" s="415"/>
      <c r="X2247" s="415"/>
      <c r="Y2247" s="415"/>
      <c r="Z2247" s="415"/>
    </row>
    <row r="2248" spans="1:26" x14ac:dyDescent="0.2">
      <c r="A2248" s="414"/>
      <c r="B2248" s="414"/>
      <c r="P2248" s="141"/>
      <c r="Q2248" s="415"/>
      <c r="R2248" s="415"/>
      <c r="S2248" s="415"/>
      <c r="T2248" s="415"/>
      <c r="U2248" s="415"/>
      <c r="V2248" s="415"/>
      <c r="W2248" s="415"/>
      <c r="X2248" s="415"/>
      <c r="Y2248" s="415"/>
      <c r="Z2248" s="415"/>
    </row>
    <row r="2249" spans="1:26" x14ac:dyDescent="0.2">
      <c r="A2249" s="414"/>
      <c r="B2249" s="414"/>
      <c r="P2249" s="141"/>
      <c r="Q2249" s="415"/>
      <c r="R2249" s="415"/>
      <c r="S2249" s="415"/>
      <c r="T2249" s="415"/>
      <c r="U2249" s="415"/>
      <c r="V2249" s="415"/>
      <c r="W2249" s="415"/>
      <c r="X2249" s="415"/>
      <c r="Y2249" s="415"/>
      <c r="Z2249" s="415"/>
    </row>
    <row r="2250" spans="1:26" x14ac:dyDescent="0.2">
      <c r="A2250" s="414"/>
      <c r="B2250" s="414"/>
      <c r="P2250" s="141"/>
      <c r="Q2250" s="415"/>
      <c r="R2250" s="415"/>
      <c r="S2250" s="415"/>
      <c r="T2250" s="415"/>
      <c r="U2250" s="415"/>
      <c r="V2250" s="415"/>
      <c r="W2250" s="415"/>
      <c r="X2250" s="415"/>
      <c r="Y2250" s="415"/>
      <c r="Z2250" s="415"/>
    </row>
    <row r="2251" spans="1:26" x14ac:dyDescent="0.2">
      <c r="A2251" s="414"/>
      <c r="B2251" s="414"/>
      <c r="P2251" s="141"/>
      <c r="Q2251" s="415"/>
      <c r="R2251" s="415"/>
      <c r="S2251" s="415"/>
      <c r="T2251" s="415"/>
      <c r="U2251" s="415"/>
      <c r="V2251" s="415"/>
      <c r="W2251" s="415"/>
      <c r="X2251" s="415"/>
      <c r="Y2251" s="415"/>
      <c r="Z2251" s="415"/>
    </row>
    <row r="2252" spans="1:26" x14ac:dyDescent="0.2">
      <c r="A2252" s="414"/>
      <c r="B2252" s="414"/>
      <c r="P2252" s="141"/>
      <c r="Q2252" s="415"/>
      <c r="R2252" s="415"/>
      <c r="S2252" s="415"/>
      <c r="T2252" s="415"/>
      <c r="U2252" s="415"/>
      <c r="V2252" s="415"/>
      <c r="W2252" s="415"/>
      <c r="X2252" s="415"/>
      <c r="Y2252" s="415"/>
      <c r="Z2252" s="415"/>
    </row>
    <row r="2253" spans="1:26" x14ac:dyDescent="0.2">
      <c r="A2253" s="414"/>
      <c r="B2253" s="414"/>
      <c r="P2253" s="141"/>
      <c r="Q2253" s="415"/>
      <c r="R2253" s="415"/>
      <c r="S2253" s="415"/>
      <c r="T2253" s="415"/>
      <c r="U2253" s="415"/>
      <c r="V2253" s="415"/>
      <c r="W2253" s="415"/>
      <c r="X2253" s="415"/>
      <c r="Y2253" s="415"/>
      <c r="Z2253" s="415"/>
    </row>
    <row r="2254" spans="1:26" x14ac:dyDescent="0.2">
      <c r="A2254" s="414"/>
      <c r="B2254" s="414"/>
      <c r="P2254" s="141"/>
      <c r="Q2254" s="415"/>
      <c r="R2254" s="415"/>
      <c r="S2254" s="415"/>
      <c r="T2254" s="415"/>
      <c r="U2254" s="415"/>
      <c r="V2254" s="415"/>
      <c r="W2254" s="415"/>
      <c r="X2254" s="415"/>
      <c r="Y2254" s="415"/>
      <c r="Z2254" s="415"/>
    </row>
    <row r="2255" spans="1:26" x14ac:dyDescent="0.2">
      <c r="A2255" s="414"/>
      <c r="B2255" s="414"/>
      <c r="P2255" s="141"/>
      <c r="Q2255" s="415"/>
      <c r="R2255" s="415"/>
      <c r="S2255" s="415"/>
      <c r="T2255" s="415"/>
      <c r="U2255" s="415"/>
      <c r="V2255" s="415"/>
      <c r="W2255" s="415"/>
      <c r="X2255" s="415"/>
      <c r="Y2255" s="415"/>
      <c r="Z2255" s="415"/>
    </row>
    <row r="2256" spans="1:26" x14ac:dyDescent="0.2">
      <c r="A2256" s="414"/>
      <c r="B2256" s="414"/>
      <c r="P2256" s="141"/>
      <c r="Q2256" s="415"/>
      <c r="R2256" s="415"/>
      <c r="S2256" s="415"/>
      <c r="T2256" s="415"/>
      <c r="U2256" s="415"/>
      <c r="V2256" s="415"/>
      <c r="W2256" s="415"/>
      <c r="X2256" s="415"/>
      <c r="Y2256" s="415"/>
      <c r="Z2256" s="415"/>
    </row>
    <row r="2257" spans="1:26" x14ac:dyDescent="0.2">
      <c r="A2257" s="414"/>
      <c r="B2257" s="414"/>
      <c r="P2257" s="141"/>
      <c r="Q2257" s="415"/>
      <c r="R2257" s="415"/>
      <c r="S2257" s="415"/>
      <c r="T2257" s="415"/>
      <c r="U2257" s="415"/>
      <c r="V2257" s="415"/>
      <c r="W2257" s="415"/>
      <c r="X2257" s="415"/>
      <c r="Y2257" s="415"/>
      <c r="Z2257" s="415"/>
    </row>
    <row r="2258" spans="1:26" x14ac:dyDescent="0.2">
      <c r="A2258" s="414"/>
      <c r="B2258" s="414"/>
      <c r="P2258" s="141"/>
      <c r="Q2258" s="415"/>
      <c r="R2258" s="415"/>
      <c r="S2258" s="415"/>
      <c r="T2258" s="415"/>
      <c r="U2258" s="415"/>
      <c r="V2258" s="415"/>
      <c r="W2258" s="415"/>
      <c r="X2258" s="415"/>
      <c r="Y2258" s="415"/>
      <c r="Z2258" s="415"/>
    </row>
    <row r="2259" spans="1:26" x14ac:dyDescent="0.2">
      <c r="A2259" s="414"/>
      <c r="B2259" s="414"/>
      <c r="P2259" s="141"/>
      <c r="Q2259" s="415"/>
      <c r="R2259" s="415"/>
      <c r="S2259" s="415"/>
      <c r="T2259" s="415"/>
      <c r="U2259" s="415"/>
      <c r="V2259" s="415"/>
      <c r="W2259" s="415"/>
      <c r="X2259" s="415"/>
      <c r="Y2259" s="415"/>
      <c r="Z2259" s="415"/>
    </row>
    <row r="2260" spans="1:26" x14ac:dyDescent="0.2">
      <c r="A2260" s="414"/>
      <c r="B2260" s="414"/>
      <c r="P2260" s="141"/>
      <c r="Q2260" s="415"/>
      <c r="R2260" s="415"/>
      <c r="S2260" s="415"/>
      <c r="T2260" s="415"/>
      <c r="U2260" s="415"/>
      <c r="V2260" s="415"/>
      <c r="W2260" s="415"/>
      <c r="X2260" s="415"/>
      <c r="Y2260" s="415"/>
      <c r="Z2260" s="415"/>
    </row>
    <row r="2261" spans="1:26" x14ac:dyDescent="0.2">
      <c r="A2261" s="414"/>
      <c r="B2261" s="414"/>
      <c r="P2261" s="141"/>
      <c r="Q2261" s="415"/>
      <c r="R2261" s="415"/>
      <c r="S2261" s="415"/>
      <c r="T2261" s="415"/>
      <c r="U2261" s="415"/>
      <c r="V2261" s="415"/>
      <c r="W2261" s="415"/>
      <c r="X2261" s="415"/>
      <c r="Y2261" s="415"/>
      <c r="Z2261" s="415"/>
    </row>
    <row r="2262" spans="1:26" x14ac:dyDescent="0.2">
      <c r="A2262" s="414"/>
      <c r="B2262" s="414"/>
      <c r="P2262" s="141"/>
      <c r="Q2262" s="415"/>
      <c r="R2262" s="415"/>
      <c r="S2262" s="415"/>
      <c r="T2262" s="415"/>
      <c r="U2262" s="415"/>
      <c r="V2262" s="415"/>
      <c r="W2262" s="415"/>
      <c r="X2262" s="415"/>
      <c r="Y2262" s="415"/>
      <c r="Z2262" s="415"/>
    </row>
    <row r="2263" spans="1:26" x14ac:dyDescent="0.2">
      <c r="A2263" s="414"/>
      <c r="B2263" s="414"/>
      <c r="P2263" s="141"/>
      <c r="Q2263" s="415"/>
      <c r="R2263" s="415"/>
      <c r="S2263" s="415"/>
      <c r="T2263" s="415"/>
      <c r="U2263" s="415"/>
      <c r="V2263" s="415"/>
      <c r="W2263" s="415"/>
      <c r="X2263" s="415"/>
      <c r="Y2263" s="415"/>
      <c r="Z2263" s="415"/>
    </row>
    <row r="2264" spans="1:26" x14ac:dyDescent="0.2">
      <c r="A2264" s="414"/>
      <c r="B2264" s="414"/>
      <c r="P2264" s="141"/>
      <c r="Q2264" s="415"/>
      <c r="R2264" s="415"/>
      <c r="S2264" s="415"/>
      <c r="T2264" s="415"/>
      <c r="U2264" s="415"/>
      <c r="V2264" s="415"/>
      <c r="W2264" s="415"/>
      <c r="X2264" s="415"/>
      <c r="Y2264" s="415"/>
      <c r="Z2264" s="415"/>
    </row>
    <row r="2265" spans="1:26" x14ac:dyDescent="0.2">
      <c r="A2265" s="414"/>
      <c r="B2265" s="414"/>
      <c r="P2265" s="141"/>
      <c r="Q2265" s="415"/>
      <c r="R2265" s="415"/>
      <c r="S2265" s="415"/>
      <c r="T2265" s="415"/>
      <c r="U2265" s="415"/>
      <c r="V2265" s="415"/>
      <c r="W2265" s="415"/>
      <c r="X2265" s="415"/>
      <c r="Y2265" s="415"/>
      <c r="Z2265" s="415"/>
    </row>
    <row r="2266" spans="1:26" x14ac:dyDescent="0.2">
      <c r="A2266" s="414"/>
      <c r="B2266" s="414"/>
      <c r="P2266" s="141"/>
      <c r="Q2266" s="415"/>
      <c r="R2266" s="415"/>
      <c r="S2266" s="415"/>
      <c r="T2266" s="415"/>
      <c r="U2266" s="415"/>
      <c r="V2266" s="415"/>
      <c r="W2266" s="415"/>
      <c r="X2266" s="415"/>
      <c r="Y2266" s="415"/>
      <c r="Z2266" s="415"/>
    </row>
    <row r="2267" spans="1:26" x14ac:dyDescent="0.2">
      <c r="A2267" s="414"/>
      <c r="B2267" s="414"/>
      <c r="P2267" s="141"/>
      <c r="Q2267" s="415"/>
      <c r="R2267" s="415"/>
      <c r="S2267" s="415"/>
      <c r="T2267" s="415"/>
      <c r="U2267" s="415"/>
      <c r="V2267" s="415"/>
      <c r="W2267" s="415"/>
      <c r="X2267" s="415"/>
      <c r="Y2267" s="415"/>
      <c r="Z2267" s="415"/>
    </row>
    <row r="2268" spans="1:26" x14ac:dyDescent="0.2">
      <c r="A2268" s="414"/>
      <c r="B2268" s="414"/>
      <c r="P2268" s="141"/>
      <c r="Q2268" s="415"/>
      <c r="R2268" s="415"/>
      <c r="S2268" s="415"/>
      <c r="T2268" s="415"/>
      <c r="U2268" s="415"/>
      <c r="V2268" s="415"/>
      <c r="W2268" s="415"/>
      <c r="X2268" s="415"/>
      <c r="Y2268" s="415"/>
      <c r="Z2268" s="415"/>
    </row>
    <row r="2269" spans="1:26" x14ac:dyDescent="0.2">
      <c r="A2269" s="414"/>
      <c r="B2269" s="414"/>
      <c r="P2269" s="141"/>
      <c r="Q2269" s="415"/>
      <c r="R2269" s="415"/>
      <c r="S2269" s="415"/>
      <c r="T2269" s="415"/>
      <c r="U2269" s="415"/>
      <c r="V2269" s="415"/>
      <c r="W2269" s="415"/>
      <c r="X2269" s="415"/>
      <c r="Y2269" s="415"/>
      <c r="Z2269" s="415"/>
    </row>
    <row r="2270" spans="1:26" x14ac:dyDescent="0.2">
      <c r="A2270" s="414"/>
      <c r="B2270" s="414"/>
      <c r="P2270" s="141"/>
      <c r="Q2270" s="415"/>
      <c r="R2270" s="415"/>
      <c r="S2270" s="415"/>
      <c r="T2270" s="415"/>
      <c r="U2270" s="415"/>
      <c r="V2270" s="415"/>
      <c r="W2270" s="415"/>
      <c r="X2270" s="415"/>
      <c r="Y2270" s="415"/>
      <c r="Z2270" s="415"/>
    </row>
    <row r="2271" spans="1:26" x14ac:dyDescent="0.2">
      <c r="A2271" s="414"/>
      <c r="B2271" s="414"/>
      <c r="P2271" s="141"/>
      <c r="Q2271" s="415"/>
      <c r="R2271" s="415"/>
      <c r="S2271" s="415"/>
      <c r="T2271" s="415"/>
      <c r="U2271" s="415"/>
      <c r="V2271" s="415"/>
      <c r="W2271" s="415"/>
      <c r="X2271" s="415"/>
      <c r="Y2271" s="415"/>
      <c r="Z2271" s="415"/>
    </row>
    <row r="2272" spans="1:26" x14ac:dyDescent="0.2">
      <c r="A2272" s="414"/>
      <c r="B2272" s="414"/>
      <c r="P2272" s="141"/>
      <c r="Q2272" s="415"/>
      <c r="R2272" s="415"/>
      <c r="S2272" s="415"/>
      <c r="T2272" s="415"/>
      <c r="U2272" s="415"/>
      <c r="V2272" s="415"/>
      <c r="W2272" s="415"/>
      <c r="X2272" s="415"/>
      <c r="Y2272" s="415"/>
      <c r="Z2272" s="415"/>
    </row>
    <row r="2273" spans="1:26" x14ac:dyDescent="0.2">
      <c r="A2273" s="414"/>
      <c r="B2273" s="414"/>
      <c r="P2273" s="141"/>
      <c r="Q2273" s="415"/>
      <c r="R2273" s="415"/>
      <c r="S2273" s="415"/>
      <c r="T2273" s="415"/>
      <c r="U2273" s="415"/>
      <c r="V2273" s="415"/>
      <c r="W2273" s="415"/>
      <c r="X2273" s="415"/>
      <c r="Y2273" s="415"/>
      <c r="Z2273" s="415"/>
    </row>
    <row r="2274" spans="1:26" x14ac:dyDescent="0.2">
      <c r="A2274" s="414"/>
      <c r="B2274" s="414"/>
      <c r="P2274" s="141"/>
      <c r="Q2274" s="415"/>
      <c r="R2274" s="415"/>
      <c r="S2274" s="415"/>
      <c r="T2274" s="415"/>
      <c r="U2274" s="415"/>
      <c r="V2274" s="415"/>
      <c r="W2274" s="415"/>
      <c r="X2274" s="415"/>
      <c r="Y2274" s="415"/>
      <c r="Z2274" s="415"/>
    </row>
    <row r="2275" spans="1:26" x14ac:dyDescent="0.2">
      <c r="A2275" s="414"/>
      <c r="B2275" s="414"/>
      <c r="P2275" s="141"/>
      <c r="Q2275" s="415"/>
      <c r="R2275" s="415"/>
      <c r="S2275" s="415"/>
      <c r="T2275" s="415"/>
      <c r="U2275" s="415"/>
      <c r="V2275" s="415"/>
      <c r="W2275" s="415"/>
      <c r="X2275" s="415"/>
      <c r="Y2275" s="415"/>
      <c r="Z2275" s="415"/>
    </row>
    <row r="2276" spans="1:26" x14ac:dyDescent="0.2">
      <c r="A2276" s="414"/>
      <c r="B2276" s="414"/>
      <c r="P2276" s="141"/>
      <c r="Q2276" s="415"/>
      <c r="R2276" s="415"/>
      <c r="S2276" s="415"/>
      <c r="T2276" s="415"/>
      <c r="U2276" s="415"/>
      <c r="V2276" s="415"/>
      <c r="W2276" s="415"/>
      <c r="X2276" s="415"/>
      <c r="Y2276" s="415"/>
      <c r="Z2276" s="415"/>
    </row>
    <row r="2277" spans="1:26" x14ac:dyDescent="0.2">
      <c r="A2277" s="414"/>
      <c r="B2277" s="414"/>
      <c r="P2277" s="141"/>
      <c r="Q2277" s="415"/>
      <c r="R2277" s="415"/>
      <c r="S2277" s="415"/>
      <c r="T2277" s="415"/>
      <c r="U2277" s="415"/>
      <c r="V2277" s="415"/>
      <c r="W2277" s="415"/>
      <c r="X2277" s="415"/>
      <c r="Y2277" s="415"/>
      <c r="Z2277" s="415"/>
    </row>
    <row r="2278" spans="1:26" x14ac:dyDescent="0.2">
      <c r="A2278" s="414"/>
      <c r="B2278" s="414"/>
      <c r="P2278" s="141"/>
      <c r="Q2278" s="415"/>
      <c r="R2278" s="415"/>
      <c r="S2278" s="415"/>
      <c r="T2278" s="415"/>
      <c r="U2278" s="415"/>
      <c r="V2278" s="415"/>
      <c r="W2278" s="415"/>
      <c r="X2278" s="415"/>
      <c r="Y2278" s="415"/>
      <c r="Z2278" s="415"/>
    </row>
    <row r="2279" spans="1:26" x14ac:dyDescent="0.2">
      <c r="A2279" s="414"/>
      <c r="B2279" s="414"/>
      <c r="P2279" s="141"/>
      <c r="Q2279" s="415"/>
      <c r="R2279" s="415"/>
      <c r="S2279" s="415"/>
      <c r="T2279" s="415"/>
      <c r="U2279" s="415"/>
      <c r="V2279" s="415"/>
      <c r="W2279" s="415"/>
      <c r="X2279" s="415"/>
      <c r="Y2279" s="415"/>
      <c r="Z2279" s="415"/>
    </row>
    <row r="2280" spans="1:26" x14ac:dyDescent="0.2">
      <c r="A2280" s="414"/>
      <c r="B2280" s="414"/>
      <c r="P2280" s="141"/>
      <c r="Q2280" s="415"/>
      <c r="R2280" s="415"/>
      <c r="S2280" s="415"/>
      <c r="T2280" s="415"/>
      <c r="U2280" s="415"/>
      <c r="V2280" s="415"/>
      <c r="W2280" s="415"/>
      <c r="X2280" s="415"/>
      <c r="Y2280" s="415"/>
      <c r="Z2280" s="415"/>
    </row>
    <row r="2281" spans="1:26" x14ac:dyDescent="0.2">
      <c r="A2281" s="414"/>
      <c r="B2281" s="414"/>
      <c r="P2281" s="141"/>
      <c r="Q2281" s="415"/>
      <c r="R2281" s="415"/>
      <c r="S2281" s="415"/>
      <c r="T2281" s="415"/>
      <c r="U2281" s="415"/>
      <c r="V2281" s="415"/>
      <c r="W2281" s="415"/>
      <c r="X2281" s="415"/>
      <c r="Y2281" s="415"/>
      <c r="Z2281" s="415"/>
    </row>
    <row r="2282" spans="1:26" x14ac:dyDescent="0.2">
      <c r="A2282" s="414"/>
      <c r="B2282" s="414"/>
      <c r="P2282" s="141"/>
      <c r="Q2282" s="415"/>
      <c r="R2282" s="415"/>
      <c r="S2282" s="415"/>
      <c r="T2282" s="415"/>
      <c r="U2282" s="415"/>
      <c r="V2282" s="415"/>
      <c r="W2282" s="415"/>
      <c r="X2282" s="415"/>
      <c r="Y2282" s="415"/>
      <c r="Z2282" s="415"/>
    </row>
    <row r="2283" spans="1:26" x14ac:dyDescent="0.2">
      <c r="A2283" s="414"/>
      <c r="B2283" s="414"/>
      <c r="P2283" s="141"/>
      <c r="Q2283" s="415"/>
      <c r="R2283" s="415"/>
      <c r="S2283" s="415"/>
      <c r="T2283" s="415"/>
      <c r="U2283" s="415"/>
      <c r="V2283" s="415"/>
      <c r="W2283" s="415"/>
      <c r="X2283" s="415"/>
      <c r="Y2283" s="415"/>
      <c r="Z2283" s="415"/>
    </row>
    <row r="2284" spans="1:26" x14ac:dyDescent="0.2">
      <c r="A2284" s="414"/>
      <c r="B2284" s="414"/>
      <c r="P2284" s="141"/>
      <c r="Q2284" s="415"/>
      <c r="R2284" s="415"/>
      <c r="S2284" s="415"/>
      <c r="T2284" s="415"/>
      <c r="U2284" s="415"/>
      <c r="V2284" s="415"/>
      <c r="W2284" s="415"/>
      <c r="X2284" s="415"/>
      <c r="Y2284" s="415"/>
      <c r="Z2284" s="415"/>
    </row>
    <row r="2285" spans="1:26" x14ac:dyDescent="0.2">
      <c r="A2285" s="414"/>
      <c r="B2285" s="414"/>
      <c r="P2285" s="141"/>
      <c r="Q2285" s="415"/>
      <c r="R2285" s="415"/>
      <c r="S2285" s="415"/>
      <c r="T2285" s="415"/>
      <c r="U2285" s="415"/>
      <c r="V2285" s="415"/>
      <c r="W2285" s="415"/>
      <c r="X2285" s="415"/>
      <c r="Y2285" s="415"/>
      <c r="Z2285" s="415"/>
    </row>
    <row r="2286" spans="1:26" x14ac:dyDescent="0.2">
      <c r="A2286" s="414"/>
      <c r="B2286" s="414"/>
      <c r="P2286" s="141"/>
      <c r="Q2286" s="415"/>
      <c r="R2286" s="415"/>
      <c r="S2286" s="415"/>
      <c r="T2286" s="415"/>
      <c r="U2286" s="415"/>
      <c r="V2286" s="415"/>
      <c r="W2286" s="415"/>
      <c r="X2286" s="415"/>
      <c r="Y2286" s="415"/>
      <c r="Z2286" s="415"/>
    </row>
    <row r="2287" spans="1:26" x14ac:dyDescent="0.2">
      <c r="A2287" s="414"/>
      <c r="B2287" s="414"/>
      <c r="P2287" s="141"/>
      <c r="Q2287" s="415"/>
      <c r="R2287" s="415"/>
      <c r="S2287" s="415"/>
      <c r="T2287" s="415"/>
      <c r="U2287" s="415"/>
      <c r="V2287" s="415"/>
      <c r="W2287" s="415"/>
      <c r="X2287" s="415"/>
      <c r="Y2287" s="415"/>
      <c r="Z2287" s="415"/>
    </row>
    <row r="2288" spans="1:26" x14ac:dyDescent="0.2">
      <c r="A2288" s="414"/>
      <c r="B2288" s="414"/>
      <c r="P2288" s="141"/>
      <c r="Q2288" s="415"/>
      <c r="R2288" s="415"/>
      <c r="S2288" s="415"/>
      <c r="T2288" s="415"/>
      <c r="U2288" s="415"/>
      <c r="V2288" s="415"/>
      <c r="W2288" s="415"/>
      <c r="X2288" s="415"/>
      <c r="Y2288" s="415"/>
      <c r="Z2288" s="415"/>
    </row>
    <row r="2289" spans="1:26" x14ac:dyDescent="0.2">
      <c r="A2289" s="414"/>
      <c r="B2289" s="414"/>
      <c r="P2289" s="141"/>
      <c r="Q2289" s="415"/>
      <c r="R2289" s="415"/>
      <c r="S2289" s="415"/>
      <c r="T2289" s="415"/>
      <c r="U2289" s="415"/>
      <c r="V2289" s="415"/>
      <c r="W2289" s="415"/>
      <c r="X2289" s="415"/>
      <c r="Y2289" s="415"/>
      <c r="Z2289" s="415"/>
    </row>
    <row r="2290" spans="1:26" x14ac:dyDescent="0.2">
      <c r="A2290" s="414"/>
      <c r="B2290" s="414"/>
      <c r="P2290" s="141"/>
      <c r="Q2290" s="415"/>
      <c r="R2290" s="415"/>
      <c r="S2290" s="415"/>
      <c r="T2290" s="415"/>
      <c r="U2290" s="415"/>
      <c r="V2290" s="415"/>
      <c r="W2290" s="415"/>
      <c r="X2290" s="415"/>
      <c r="Y2290" s="415"/>
      <c r="Z2290" s="415"/>
    </row>
    <row r="2291" spans="1:26" x14ac:dyDescent="0.2">
      <c r="A2291" s="414"/>
      <c r="B2291" s="414"/>
      <c r="P2291" s="141"/>
      <c r="Q2291" s="415"/>
      <c r="R2291" s="415"/>
      <c r="S2291" s="415"/>
      <c r="T2291" s="415"/>
      <c r="U2291" s="415"/>
      <c r="V2291" s="415"/>
      <c r="W2291" s="415"/>
      <c r="X2291" s="415"/>
      <c r="Y2291" s="415"/>
      <c r="Z2291" s="415"/>
    </row>
    <row r="2292" spans="1:26" x14ac:dyDescent="0.2">
      <c r="A2292" s="414"/>
      <c r="B2292" s="414"/>
      <c r="P2292" s="141"/>
      <c r="Q2292" s="415"/>
      <c r="R2292" s="415"/>
      <c r="S2292" s="415"/>
      <c r="T2292" s="415"/>
      <c r="U2292" s="415"/>
      <c r="V2292" s="415"/>
      <c r="W2292" s="415"/>
      <c r="X2292" s="415"/>
      <c r="Y2292" s="415"/>
      <c r="Z2292" s="415"/>
    </row>
    <row r="2293" spans="1:26" x14ac:dyDescent="0.2">
      <c r="A2293" s="414"/>
      <c r="B2293" s="414"/>
      <c r="P2293" s="141"/>
      <c r="Q2293" s="415"/>
      <c r="R2293" s="415"/>
      <c r="S2293" s="415"/>
      <c r="T2293" s="415"/>
      <c r="U2293" s="415"/>
      <c r="V2293" s="415"/>
      <c r="W2293" s="415"/>
      <c r="X2293" s="415"/>
      <c r="Y2293" s="415"/>
      <c r="Z2293" s="415"/>
    </row>
    <row r="2294" spans="1:26" x14ac:dyDescent="0.2">
      <c r="A2294" s="414"/>
      <c r="B2294" s="414"/>
      <c r="P2294" s="141"/>
      <c r="Q2294" s="415"/>
      <c r="R2294" s="415"/>
      <c r="S2294" s="415"/>
      <c r="T2294" s="415"/>
      <c r="U2294" s="415"/>
      <c r="V2294" s="415"/>
      <c r="W2294" s="415"/>
      <c r="X2294" s="415"/>
      <c r="Y2294" s="415"/>
      <c r="Z2294" s="415"/>
    </row>
    <row r="2295" spans="1:26" x14ac:dyDescent="0.2">
      <c r="A2295" s="414"/>
      <c r="B2295" s="414"/>
      <c r="P2295" s="141"/>
      <c r="Q2295" s="415"/>
      <c r="R2295" s="415"/>
      <c r="S2295" s="415"/>
      <c r="T2295" s="415"/>
      <c r="U2295" s="415"/>
      <c r="V2295" s="415"/>
      <c r="W2295" s="415"/>
      <c r="X2295" s="415"/>
      <c r="Y2295" s="415"/>
      <c r="Z2295" s="415"/>
    </row>
    <row r="2296" spans="1:26" x14ac:dyDescent="0.2">
      <c r="A2296" s="414"/>
      <c r="B2296" s="414"/>
      <c r="P2296" s="141"/>
      <c r="Q2296" s="415"/>
      <c r="R2296" s="415"/>
      <c r="S2296" s="415"/>
      <c r="T2296" s="415"/>
      <c r="U2296" s="415"/>
      <c r="V2296" s="415"/>
      <c r="W2296" s="415"/>
      <c r="X2296" s="415"/>
      <c r="Y2296" s="415"/>
      <c r="Z2296" s="415"/>
    </row>
    <row r="2297" spans="1:26" x14ac:dyDescent="0.2">
      <c r="A2297" s="414"/>
      <c r="B2297" s="414"/>
      <c r="P2297" s="141"/>
      <c r="Q2297" s="415"/>
      <c r="R2297" s="415"/>
      <c r="S2297" s="415"/>
      <c r="T2297" s="415"/>
      <c r="U2297" s="415"/>
      <c r="V2297" s="415"/>
      <c r="W2297" s="415"/>
      <c r="X2297" s="415"/>
      <c r="Y2297" s="415"/>
      <c r="Z2297" s="415"/>
    </row>
    <row r="2298" spans="1:26" x14ac:dyDescent="0.2">
      <c r="A2298" s="414"/>
      <c r="B2298" s="414"/>
      <c r="P2298" s="141"/>
      <c r="Q2298" s="415"/>
      <c r="R2298" s="415"/>
      <c r="S2298" s="415"/>
      <c r="T2298" s="415"/>
      <c r="U2298" s="415"/>
      <c r="V2298" s="415"/>
      <c r="W2298" s="415"/>
      <c r="X2298" s="415"/>
      <c r="Y2298" s="415"/>
      <c r="Z2298" s="415"/>
    </row>
    <row r="2299" spans="1:26" x14ac:dyDescent="0.2">
      <c r="A2299" s="414"/>
      <c r="B2299" s="414"/>
      <c r="P2299" s="141"/>
      <c r="Q2299" s="415"/>
      <c r="R2299" s="415"/>
      <c r="S2299" s="415"/>
      <c r="T2299" s="415"/>
      <c r="U2299" s="415"/>
      <c r="V2299" s="415"/>
      <c r="W2299" s="415"/>
      <c r="X2299" s="415"/>
      <c r="Y2299" s="415"/>
      <c r="Z2299" s="415"/>
    </row>
    <row r="2300" spans="1:26" x14ac:dyDescent="0.2">
      <c r="A2300" s="414"/>
      <c r="B2300" s="414"/>
      <c r="P2300" s="141"/>
      <c r="Q2300" s="415"/>
      <c r="R2300" s="415"/>
      <c r="S2300" s="415"/>
      <c r="T2300" s="415"/>
      <c r="U2300" s="415"/>
      <c r="V2300" s="415"/>
      <c r="W2300" s="415"/>
      <c r="X2300" s="415"/>
      <c r="Y2300" s="415"/>
      <c r="Z2300" s="415"/>
    </row>
    <row r="2301" spans="1:26" x14ac:dyDescent="0.2">
      <c r="A2301" s="414"/>
      <c r="B2301" s="414"/>
      <c r="P2301" s="141"/>
      <c r="Q2301" s="415"/>
      <c r="R2301" s="415"/>
      <c r="S2301" s="415"/>
      <c r="T2301" s="415"/>
      <c r="U2301" s="415"/>
      <c r="V2301" s="415"/>
      <c r="W2301" s="415"/>
      <c r="X2301" s="415"/>
      <c r="Y2301" s="415"/>
      <c r="Z2301" s="415"/>
    </row>
    <row r="2302" spans="1:26" x14ac:dyDescent="0.2">
      <c r="A2302" s="414"/>
      <c r="B2302" s="414"/>
      <c r="P2302" s="141"/>
      <c r="Q2302" s="415"/>
      <c r="R2302" s="415"/>
      <c r="S2302" s="415"/>
      <c r="T2302" s="415"/>
      <c r="U2302" s="415"/>
      <c r="V2302" s="415"/>
      <c r="W2302" s="415"/>
      <c r="X2302" s="415"/>
      <c r="Y2302" s="415"/>
      <c r="Z2302" s="415"/>
    </row>
    <row r="2303" spans="1:26" x14ac:dyDescent="0.2">
      <c r="A2303" s="414"/>
      <c r="B2303" s="414"/>
      <c r="P2303" s="141"/>
      <c r="Q2303" s="415"/>
      <c r="R2303" s="415"/>
      <c r="S2303" s="415"/>
      <c r="T2303" s="415"/>
      <c r="U2303" s="415"/>
      <c r="V2303" s="415"/>
      <c r="W2303" s="415"/>
      <c r="X2303" s="415"/>
      <c r="Y2303" s="415"/>
      <c r="Z2303" s="415"/>
    </row>
    <row r="2304" spans="1:26" x14ac:dyDescent="0.2">
      <c r="A2304" s="414"/>
      <c r="B2304" s="414"/>
      <c r="P2304" s="141"/>
      <c r="Q2304" s="415"/>
      <c r="R2304" s="415"/>
      <c r="S2304" s="415"/>
      <c r="T2304" s="415"/>
      <c r="U2304" s="415"/>
      <c r="V2304" s="415"/>
      <c r="W2304" s="415"/>
      <c r="X2304" s="415"/>
      <c r="Y2304" s="415"/>
      <c r="Z2304" s="415"/>
    </row>
    <row r="2305" spans="1:26" x14ac:dyDescent="0.2">
      <c r="A2305" s="414"/>
      <c r="B2305" s="414"/>
      <c r="P2305" s="141"/>
      <c r="Q2305" s="415"/>
      <c r="R2305" s="415"/>
      <c r="S2305" s="415"/>
      <c r="T2305" s="415"/>
      <c r="U2305" s="415"/>
      <c r="V2305" s="415"/>
      <c r="W2305" s="415"/>
      <c r="X2305" s="415"/>
      <c r="Y2305" s="415"/>
      <c r="Z2305" s="415"/>
    </row>
    <row r="2306" spans="1:26" x14ac:dyDescent="0.2">
      <c r="A2306" s="414"/>
      <c r="B2306" s="414"/>
      <c r="P2306" s="141"/>
      <c r="Q2306" s="415"/>
      <c r="R2306" s="415"/>
      <c r="S2306" s="415"/>
      <c r="T2306" s="415"/>
      <c r="U2306" s="415"/>
      <c r="V2306" s="415"/>
      <c r="W2306" s="415"/>
      <c r="X2306" s="415"/>
      <c r="Y2306" s="415"/>
      <c r="Z2306" s="415"/>
    </row>
    <row r="2307" spans="1:26" x14ac:dyDescent="0.2">
      <c r="A2307" s="414"/>
      <c r="B2307" s="414"/>
      <c r="P2307" s="141"/>
      <c r="Q2307" s="415"/>
      <c r="R2307" s="415"/>
      <c r="S2307" s="415"/>
      <c r="T2307" s="415"/>
      <c r="U2307" s="415"/>
      <c r="V2307" s="415"/>
      <c r="W2307" s="415"/>
      <c r="X2307" s="415"/>
      <c r="Y2307" s="415"/>
      <c r="Z2307" s="415"/>
    </row>
    <row r="2308" spans="1:26" x14ac:dyDescent="0.2">
      <c r="A2308" s="414"/>
      <c r="B2308" s="414"/>
      <c r="P2308" s="141"/>
      <c r="Q2308" s="415"/>
      <c r="R2308" s="415"/>
      <c r="S2308" s="415"/>
      <c r="T2308" s="415"/>
      <c r="U2308" s="415"/>
      <c r="V2308" s="415"/>
      <c r="W2308" s="415"/>
      <c r="X2308" s="415"/>
      <c r="Y2308" s="415"/>
      <c r="Z2308" s="415"/>
    </row>
    <row r="2309" spans="1:26" x14ac:dyDescent="0.2">
      <c r="A2309" s="414"/>
      <c r="B2309" s="414"/>
      <c r="P2309" s="141"/>
      <c r="Q2309" s="415"/>
      <c r="R2309" s="415"/>
      <c r="S2309" s="415"/>
      <c r="T2309" s="415"/>
      <c r="U2309" s="415"/>
      <c r="V2309" s="415"/>
      <c r="W2309" s="415"/>
      <c r="X2309" s="415"/>
      <c r="Y2309" s="415"/>
      <c r="Z2309" s="415"/>
    </row>
    <row r="2310" spans="1:26" x14ac:dyDescent="0.2">
      <c r="A2310" s="414"/>
      <c r="B2310" s="414"/>
      <c r="P2310" s="141"/>
      <c r="Q2310" s="415"/>
      <c r="R2310" s="415"/>
      <c r="S2310" s="415"/>
      <c r="T2310" s="415"/>
      <c r="U2310" s="415"/>
      <c r="V2310" s="415"/>
      <c r="W2310" s="415"/>
      <c r="X2310" s="415"/>
      <c r="Y2310" s="415"/>
      <c r="Z2310" s="415"/>
    </row>
    <row r="2311" spans="1:26" x14ac:dyDescent="0.2">
      <c r="A2311" s="414"/>
      <c r="B2311" s="414"/>
      <c r="P2311" s="141"/>
      <c r="Q2311" s="415"/>
      <c r="R2311" s="415"/>
      <c r="S2311" s="415"/>
      <c r="T2311" s="415"/>
      <c r="U2311" s="415"/>
      <c r="V2311" s="415"/>
      <c r="W2311" s="415"/>
      <c r="X2311" s="415"/>
      <c r="Y2311" s="415"/>
      <c r="Z2311" s="415"/>
    </row>
    <row r="2312" spans="1:26" x14ac:dyDescent="0.2">
      <c r="A2312" s="414"/>
      <c r="B2312" s="414"/>
      <c r="P2312" s="141"/>
      <c r="Q2312" s="415"/>
      <c r="R2312" s="415"/>
      <c r="S2312" s="415"/>
      <c r="T2312" s="415"/>
      <c r="U2312" s="415"/>
      <c r="V2312" s="415"/>
      <c r="W2312" s="415"/>
      <c r="X2312" s="415"/>
      <c r="Y2312" s="415"/>
      <c r="Z2312" s="415"/>
    </row>
    <row r="2313" spans="1:26" x14ac:dyDescent="0.2">
      <c r="A2313" s="414"/>
      <c r="B2313" s="414"/>
      <c r="P2313" s="141"/>
      <c r="Q2313" s="415"/>
      <c r="R2313" s="415"/>
      <c r="S2313" s="415"/>
      <c r="T2313" s="415"/>
      <c r="U2313" s="415"/>
      <c r="V2313" s="415"/>
      <c r="W2313" s="415"/>
      <c r="X2313" s="415"/>
      <c r="Y2313" s="415"/>
      <c r="Z2313" s="415"/>
    </row>
    <row r="2314" spans="1:26" x14ac:dyDescent="0.2">
      <c r="A2314" s="414"/>
      <c r="B2314" s="414"/>
      <c r="P2314" s="141"/>
      <c r="Q2314" s="415"/>
      <c r="R2314" s="415"/>
      <c r="S2314" s="415"/>
      <c r="T2314" s="415"/>
      <c r="U2314" s="415"/>
      <c r="V2314" s="415"/>
      <c r="W2314" s="415"/>
      <c r="X2314" s="415"/>
      <c r="Y2314" s="415"/>
      <c r="Z2314" s="415"/>
    </row>
    <row r="2315" spans="1:26" x14ac:dyDescent="0.2">
      <c r="A2315" s="414"/>
      <c r="B2315" s="414"/>
      <c r="P2315" s="141"/>
      <c r="Q2315" s="415"/>
      <c r="R2315" s="415"/>
      <c r="S2315" s="415"/>
      <c r="T2315" s="415"/>
      <c r="U2315" s="415"/>
      <c r="V2315" s="415"/>
      <c r="W2315" s="415"/>
      <c r="X2315" s="415"/>
      <c r="Y2315" s="415"/>
      <c r="Z2315" s="415"/>
    </row>
    <row r="2316" spans="1:26" x14ac:dyDescent="0.2">
      <c r="A2316" s="414"/>
      <c r="B2316" s="414"/>
      <c r="P2316" s="141"/>
      <c r="Q2316" s="415"/>
      <c r="R2316" s="415"/>
      <c r="S2316" s="415"/>
      <c r="T2316" s="415"/>
      <c r="U2316" s="415"/>
      <c r="V2316" s="415"/>
      <c r="W2316" s="415"/>
      <c r="X2316" s="415"/>
      <c r="Y2316" s="415"/>
      <c r="Z2316" s="415"/>
    </row>
    <row r="2317" spans="1:26" x14ac:dyDescent="0.2">
      <c r="A2317" s="414"/>
      <c r="B2317" s="414"/>
      <c r="P2317" s="141"/>
      <c r="Q2317" s="415"/>
      <c r="R2317" s="415"/>
      <c r="S2317" s="415"/>
      <c r="T2317" s="415"/>
      <c r="U2317" s="415"/>
      <c r="V2317" s="415"/>
      <c r="W2317" s="415"/>
      <c r="X2317" s="415"/>
      <c r="Y2317" s="415"/>
      <c r="Z2317" s="415"/>
    </row>
    <row r="2318" spans="1:26" x14ac:dyDescent="0.2">
      <c r="A2318" s="414"/>
      <c r="B2318" s="414"/>
      <c r="P2318" s="141"/>
      <c r="Q2318" s="415"/>
      <c r="R2318" s="415"/>
      <c r="S2318" s="415"/>
      <c r="T2318" s="415"/>
      <c r="U2318" s="415"/>
      <c r="V2318" s="415"/>
      <c r="W2318" s="415"/>
      <c r="X2318" s="415"/>
      <c r="Y2318" s="415"/>
      <c r="Z2318" s="415"/>
    </row>
    <row r="2319" spans="1:26" x14ac:dyDescent="0.2">
      <c r="A2319" s="414"/>
      <c r="B2319" s="414"/>
      <c r="P2319" s="141"/>
      <c r="Q2319" s="415"/>
      <c r="R2319" s="415"/>
      <c r="S2319" s="415"/>
      <c r="T2319" s="415"/>
      <c r="U2319" s="415"/>
      <c r="V2319" s="415"/>
      <c r="W2319" s="415"/>
      <c r="X2319" s="415"/>
      <c r="Y2319" s="415"/>
      <c r="Z2319" s="415"/>
    </row>
    <row r="2320" spans="1:26" x14ac:dyDescent="0.2">
      <c r="A2320" s="414"/>
      <c r="B2320" s="414"/>
      <c r="P2320" s="141"/>
      <c r="Q2320" s="415"/>
      <c r="R2320" s="415"/>
      <c r="S2320" s="415"/>
      <c r="T2320" s="415"/>
      <c r="U2320" s="415"/>
      <c r="V2320" s="415"/>
      <c r="W2320" s="415"/>
      <c r="X2320" s="415"/>
      <c r="Y2320" s="415"/>
      <c r="Z2320" s="415"/>
    </row>
    <row r="2321" spans="1:26" x14ac:dyDescent="0.2">
      <c r="A2321" s="414"/>
      <c r="B2321" s="414"/>
      <c r="P2321" s="141"/>
      <c r="Q2321" s="415"/>
      <c r="R2321" s="415"/>
      <c r="S2321" s="415"/>
      <c r="T2321" s="415"/>
      <c r="U2321" s="415"/>
      <c r="V2321" s="415"/>
      <c r="W2321" s="415"/>
      <c r="X2321" s="415"/>
      <c r="Y2321" s="415"/>
      <c r="Z2321" s="415"/>
    </row>
    <row r="2322" spans="1:26" x14ac:dyDescent="0.2">
      <c r="A2322" s="414"/>
      <c r="B2322" s="414"/>
      <c r="P2322" s="141"/>
      <c r="Q2322" s="415"/>
      <c r="R2322" s="415"/>
      <c r="S2322" s="415"/>
      <c r="T2322" s="415"/>
      <c r="U2322" s="415"/>
      <c r="V2322" s="415"/>
      <c r="W2322" s="415"/>
      <c r="X2322" s="415"/>
      <c r="Y2322" s="415"/>
      <c r="Z2322" s="415"/>
    </row>
    <row r="2323" spans="1:26" x14ac:dyDescent="0.2">
      <c r="A2323" s="414"/>
      <c r="B2323" s="414"/>
      <c r="P2323" s="141"/>
      <c r="Q2323" s="415"/>
      <c r="R2323" s="415"/>
      <c r="S2323" s="415"/>
      <c r="T2323" s="415"/>
      <c r="U2323" s="415"/>
      <c r="V2323" s="415"/>
      <c r="W2323" s="415"/>
      <c r="X2323" s="415"/>
      <c r="Y2323" s="415"/>
      <c r="Z2323" s="415"/>
    </row>
    <row r="2324" spans="1:26" x14ac:dyDescent="0.2">
      <c r="A2324" s="414"/>
      <c r="B2324" s="414"/>
      <c r="P2324" s="141"/>
      <c r="Q2324" s="415"/>
      <c r="R2324" s="415"/>
      <c r="S2324" s="415"/>
      <c r="T2324" s="415"/>
      <c r="U2324" s="415"/>
      <c r="V2324" s="415"/>
      <c r="W2324" s="415"/>
      <c r="X2324" s="415"/>
      <c r="Y2324" s="415"/>
      <c r="Z2324" s="415"/>
    </row>
    <row r="2325" spans="1:26" x14ac:dyDescent="0.2">
      <c r="A2325" s="414"/>
      <c r="B2325" s="414"/>
      <c r="P2325" s="141"/>
      <c r="Q2325" s="415"/>
      <c r="R2325" s="415"/>
      <c r="S2325" s="415"/>
      <c r="T2325" s="415"/>
      <c r="U2325" s="415"/>
      <c r="V2325" s="415"/>
      <c r="W2325" s="415"/>
      <c r="X2325" s="415"/>
      <c r="Y2325" s="415"/>
      <c r="Z2325" s="415"/>
    </row>
    <row r="2326" spans="1:26" x14ac:dyDescent="0.2">
      <c r="A2326" s="414"/>
      <c r="B2326" s="414"/>
      <c r="P2326" s="141"/>
      <c r="Q2326" s="415"/>
      <c r="R2326" s="415"/>
      <c r="S2326" s="415"/>
      <c r="T2326" s="415"/>
      <c r="U2326" s="415"/>
      <c r="V2326" s="415"/>
      <c r="W2326" s="415"/>
      <c r="X2326" s="415"/>
      <c r="Y2326" s="415"/>
      <c r="Z2326" s="415"/>
    </row>
    <row r="2327" spans="1:26" x14ac:dyDescent="0.2">
      <c r="A2327" s="414"/>
      <c r="B2327" s="414"/>
      <c r="P2327" s="141"/>
      <c r="Q2327" s="415"/>
      <c r="R2327" s="415"/>
      <c r="S2327" s="415"/>
      <c r="T2327" s="415"/>
      <c r="U2327" s="415"/>
      <c r="V2327" s="415"/>
      <c r="W2327" s="415"/>
      <c r="X2327" s="415"/>
      <c r="Y2327" s="415"/>
      <c r="Z2327" s="415"/>
    </row>
    <row r="2328" spans="1:26" x14ac:dyDescent="0.2">
      <c r="A2328" s="414"/>
      <c r="B2328" s="414"/>
      <c r="P2328" s="141"/>
      <c r="Q2328" s="415"/>
      <c r="R2328" s="415"/>
      <c r="S2328" s="415"/>
      <c r="T2328" s="415"/>
      <c r="U2328" s="415"/>
      <c r="V2328" s="415"/>
      <c r="W2328" s="415"/>
      <c r="X2328" s="415"/>
      <c r="Y2328" s="415"/>
      <c r="Z2328" s="415"/>
    </row>
    <row r="2329" spans="1:26" x14ac:dyDescent="0.2">
      <c r="A2329" s="414"/>
      <c r="B2329" s="414"/>
      <c r="P2329" s="141"/>
      <c r="Q2329" s="415"/>
      <c r="R2329" s="415"/>
      <c r="S2329" s="415"/>
      <c r="T2329" s="415"/>
      <c r="U2329" s="415"/>
      <c r="V2329" s="415"/>
      <c r="W2329" s="415"/>
      <c r="X2329" s="415"/>
      <c r="Y2329" s="415"/>
      <c r="Z2329" s="415"/>
    </row>
    <row r="2330" spans="1:26" x14ac:dyDescent="0.2">
      <c r="A2330" s="414"/>
      <c r="B2330" s="414"/>
      <c r="P2330" s="141"/>
      <c r="Q2330" s="415"/>
      <c r="R2330" s="415"/>
      <c r="S2330" s="415"/>
      <c r="T2330" s="415"/>
      <c r="U2330" s="415"/>
      <c r="V2330" s="415"/>
      <c r="W2330" s="415"/>
      <c r="X2330" s="415"/>
      <c r="Y2330" s="415"/>
      <c r="Z2330" s="415"/>
    </row>
    <row r="2331" spans="1:26" x14ac:dyDescent="0.2">
      <c r="A2331" s="414"/>
      <c r="B2331" s="414"/>
      <c r="P2331" s="141"/>
      <c r="Q2331" s="415"/>
      <c r="R2331" s="415"/>
      <c r="S2331" s="415"/>
      <c r="T2331" s="415"/>
      <c r="U2331" s="415"/>
      <c r="V2331" s="415"/>
      <c r="W2331" s="415"/>
      <c r="X2331" s="415"/>
      <c r="Y2331" s="415"/>
      <c r="Z2331" s="415"/>
    </row>
    <row r="2332" spans="1:26" x14ac:dyDescent="0.2">
      <c r="A2332" s="414"/>
      <c r="B2332" s="414"/>
      <c r="P2332" s="141"/>
      <c r="Q2332" s="415"/>
      <c r="R2332" s="415"/>
      <c r="S2332" s="415"/>
      <c r="T2332" s="415"/>
      <c r="U2332" s="415"/>
      <c r="V2332" s="415"/>
      <c r="W2332" s="415"/>
      <c r="X2332" s="415"/>
      <c r="Y2332" s="415"/>
      <c r="Z2332" s="415"/>
    </row>
    <row r="2333" spans="1:26" x14ac:dyDescent="0.2">
      <c r="A2333" s="414"/>
      <c r="B2333" s="414"/>
      <c r="P2333" s="141"/>
      <c r="Q2333" s="415"/>
      <c r="R2333" s="415"/>
      <c r="S2333" s="415"/>
      <c r="T2333" s="415"/>
      <c r="U2333" s="415"/>
      <c r="V2333" s="415"/>
      <c r="W2333" s="415"/>
      <c r="X2333" s="415"/>
      <c r="Y2333" s="415"/>
      <c r="Z2333" s="415"/>
    </row>
    <row r="2334" spans="1:26" x14ac:dyDescent="0.2">
      <c r="A2334" s="414"/>
      <c r="B2334" s="414"/>
      <c r="P2334" s="141"/>
      <c r="Q2334" s="415"/>
      <c r="R2334" s="415"/>
      <c r="S2334" s="415"/>
      <c r="T2334" s="415"/>
      <c r="U2334" s="415"/>
      <c r="V2334" s="415"/>
      <c r="W2334" s="415"/>
      <c r="X2334" s="415"/>
      <c r="Y2334" s="415"/>
      <c r="Z2334" s="415"/>
    </row>
    <row r="2335" spans="1:26" x14ac:dyDescent="0.2">
      <c r="A2335" s="414"/>
      <c r="B2335" s="414"/>
      <c r="P2335" s="141"/>
      <c r="Q2335" s="415"/>
      <c r="R2335" s="415"/>
      <c r="S2335" s="415"/>
      <c r="T2335" s="415"/>
      <c r="U2335" s="415"/>
      <c r="V2335" s="415"/>
      <c r="W2335" s="415"/>
      <c r="X2335" s="415"/>
      <c r="Y2335" s="415"/>
      <c r="Z2335" s="415"/>
    </row>
    <row r="2336" spans="1:26" x14ac:dyDescent="0.2">
      <c r="A2336" s="414"/>
      <c r="B2336" s="414"/>
      <c r="P2336" s="141"/>
      <c r="Q2336" s="415"/>
      <c r="R2336" s="415"/>
      <c r="S2336" s="415"/>
      <c r="T2336" s="415"/>
      <c r="U2336" s="415"/>
      <c r="V2336" s="415"/>
      <c r="W2336" s="415"/>
      <c r="X2336" s="415"/>
      <c r="Y2336" s="415"/>
      <c r="Z2336" s="415"/>
    </row>
    <row r="2337" spans="1:26" x14ac:dyDescent="0.2">
      <c r="A2337" s="414"/>
      <c r="B2337" s="414"/>
      <c r="P2337" s="141"/>
      <c r="Q2337" s="415"/>
      <c r="R2337" s="415"/>
      <c r="S2337" s="415"/>
      <c r="T2337" s="415"/>
      <c r="U2337" s="415"/>
      <c r="V2337" s="415"/>
      <c r="W2337" s="415"/>
      <c r="X2337" s="415"/>
      <c r="Y2337" s="415"/>
      <c r="Z2337" s="415"/>
    </row>
    <row r="2338" spans="1:26" x14ac:dyDescent="0.2">
      <c r="A2338" s="414"/>
      <c r="B2338" s="414"/>
      <c r="P2338" s="141"/>
      <c r="Q2338" s="415"/>
      <c r="R2338" s="415"/>
      <c r="S2338" s="415"/>
      <c r="T2338" s="415"/>
      <c r="U2338" s="415"/>
      <c r="V2338" s="415"/>
      <c r="W2338" s="415"/>
      <c r="X2338" s="415"/>
      <c r="Y2338" s="415"/>
      <c r="Z2338" s="415"/>
    </row>
    <row r="2339" spans="1:26" x14ac:dyDescent="0.2">
      <c r="A2339" s="414"/>
      <c r="B2339" s="414"/>
      <c r="P2339" s="141"/>
      <c r="Q2339" s="415"/>
      <c r="R2339" s="415"/>
      <c r="S2339" s="415"/>
      <c r="T2339" s="415"/>
      <c r="U2339" s="415"/>
      <c r="V2339" s="415"/>
      <c r="W2339" s="415"/>
      <c r="X2339" s="415"/>
      <c r="Y2339" s="415"/>
      <c r="Z2339" s="415"/>
    </row>
    <row r="2340" spans="1:26" x14ac:dyDescent="0.2">
      <c r="A2340" s="414"/>
      <c r="B2340" s="414"/>
      <c r="P2340" s="141"/>
      <c r="Q2340" s="415"/>
      <c r="R2340" s="415"/>
      <c r="S2340" s="415"/>
      <c r="T2340" s="415"/>
      <c r="U2340" s="415"/>
      <c r="V2340" s="415"/>
      <c r="W2340" s="415"/>
      <c r="X2340" s="415"/>
      <c r="Y2340" s="415"/>
      <c r="Z2340" s="415"/>
    </row>
    <row r="2341" spans="1:26" x14ac:dyDescent="0.2">
      <c r="A2341" s="414"/>
      <c r="B2341" s="414"/>
      <c r="P2341" s="141"/>
      <c r="Q2341" s="415"/>
      <c r="R2341" s="415"/>
      <c r="S2341" s="415"/>
      <c r="T2341" s="415"/>
      <c r="U2341" s="415"/>
      <c r="V2341" s="415"/>
      <c r="W2341" s="415"/>
      <c r="X2341" s="415"/>
      <c r="Y2341" s="415"/>
      <c r="Z2341" s="415"/>
    </row>
    <row r="2342" spans="1:26" x14ac:dyDescent="0.2">
      <c r="A2342" s="414"/>
      <c r="B2342" s="414"/>
      <c r="P2342" s="141"/>
      <c r="Q2342" s="415"/>
      <c r="R2342" s="415"/>
      <c r="S2342" s="415"/>
      <c r="T2342" s="415"/>
      <c r="U2342" s="415"/>
      <c r="V2342" s="415"/>
      <c r="W2342" s="415"/>
      <c r="X2342" s="415"/>
      <c r="Y2342" s="415"/>
      <c r="Z2342" s="415"/>
    </row>
    <row r="2343" spans="1:26" x14ac:dyDescent="0.2">
      <c r="A2343" s="414"/>
      <c r="B2343" s="414"/>
      <c r="P2343" s="141"/>
      <c r="Q2343" s="415"/>
      <c r="R2343" s="415"/>
      <c r="S2343" s="415"/>
      <c r="T2343" s="415"/>
      <c r="U2343" s="415"/>
      <c r="V2343" s="415"/>
      <c r="W2343" s="415"/>
      <c r="X2343" s="415"/>
      <c r="Y2343" s="415"/>
      <c r="Z2343" s="415"/>
    </row>
    <row r="2344" spans="1:26" x14ac:dyDescent="0.2">
      <c r="A2344" s="414"/>
      <c r="B2344" s="414"/>
      <c r="P2344" s="141"/>
      <c r="Q2344" s="415"/>
      <c r="R2344" s="415"/>
      <c r="S2344" s="415"/>
      <c r="T2344" s="415"/>
      <c r="U2344" s="415"/>
      <c r="V2344" s="415"/>
      <c r="W2344" s="415"/>
      <c r="X2344" s="415"/>
      <c r="Y2344" s="415"/>
      <c r="Z2344" s="415"/>
    </row>
    <row r="2345" spans="1:26" x14ac:dyDescent="0.2">
      <c r="A2345" s="414"/>
      <c r="B2345" s="414"/>
      <c r="P2345" s="141"/>
      <c r="Q2345" s="415"/>
      <c r="R2345" s="415"/>
      <c r="S2345" s="415"/>
      <c r="T2345" s="415"/>
      <c r="U2345" s="415"/>
      <c r="V2345" s="415"/>
      <c r="W2345" s="415"/>
      <c r="X2345" s="415"/>
      <c r="Y2345" s="415"/>
      <c r="Z2345" s="415"/>
    </row>
    <row r="2346" spans="1:26" x14ac:dyDescent="0.2">
      <c r="A2346" s="414"/>
      <c r="B2346" s="414"/>
      <c r="P2346" s="141"/>
      <c r="Q2346" s="415"/>
      <c r="R2346" s="415"/>
      <c r="S2346" s="415"/>
      <c r="T2346" s="415"/>
      <c r="U2346" s="415"/>
      <c r="V2346" s="415"/>
      <c r="W2346" s="415"/>
      <c r="X2346" s="415"/>
      <c r="Y2346" s="415"/>
      <c r="Z2346" s="415"/>
    </row>
    <row r="2347" spans="1:26" x14ac:dyDescent="0.2">
      <c r="A2347" s="414"/>
      <c r="B2347" s="414"/>
      <c r="P2347" s="141"/>
      <c r="Q2347" s="415"/>
      <c r="R2347" s="415"/>
      <c r="S2347" s="415"/>
      <c r="T2347" s="415"/>
      <c r="U2347" s="415"/>
      <c r="V2347" s="415"/>
      <c r="W2347" s="415"/>
      <c r="X2347" s="415"/>
      <c r="Y2347" s="415"/>
      <c r="Z2347" s="415"/>
    </row>
    <row r="2348" spans="1:26" x14ac:dyDescent="0.2">
      <c r="A2348" s="414"/>
      <c r="B2348" s="414"/>
      <c r="P2348" s="141"/>
      <c r="Q2348" s="415"/>
      <c r="R2348" s="415"/>
      <c r="S2348" s="415"/>
      <c r="T2348" s="415"/>
      <c r="U2348" s="415"/>
      <c r="V2348" s="415"/>
      <c r="W2348" s="415"/>
      <c r="X2348" s="415"/>
      <c r="Y2348" s="415"/>
      <c r="Z2348" s="415"/>
    </row>
    <row r="2349" spans="1:26" x14ac:dyDescent="0.2">
      <c r="A2349" s="414"/>
      <c r="B2349" s="414"/>
      <c r="P2349" s="141"/>
      <c r="Q2349" s="415"/>
      <c r="R2349" s="415"/>
      <c r="S2349" s="415"/>
      <c r="T2349" s="415"/>
      <c r="U2349" s="415"/>
      <c r="V2349" s="415"/>
      <c r="W2349" s="415"/>
      <c r="X2349" s="415"/>
      <c r="Y2349" s="415"/>
      <c r="Z2349" s="415"/>
    </row>
    <row r="2350" spans="1:26" x14ac:dyDescent="0.2">
      <c r="A2350" s="414"/>
      <c r="B2350" s="414"/>
      <c r="P2350" s="141"/>
      <c r="Q2350" s="415"/>
      <c r="R2350" s="415"/>
      <c r="S2350" s="415"/>
      <c r="T2350" s="415"/>
      <c r="U2350" s="415"/>
      <c r="V2350" s="415"/>
      <c r="W2350" s="415"/>
      <c r="X2350" s="415"/>
      <c r="Y2350" s="415"/>
      <c r="Z2350" s="415"/>
    </row>
    <row r="2351" spans="1:26" x14ac:dyDescent="0.2">
      <c r="A2351" s="414"/>
      <c r="B2351" s="414"/>
      <c r="P2351" s="141"/>
      <c r="Q2351" s="415"/>
      <c r="R2351" s="415"/>
      <c r="S2351" s="415"/>
      <c r="T2351" s="415"/>
      <c r="U2351" s="415"/>
      <c r="V2351" s="415"/>
      <c r="W2351" s="415"/>
      <c r="X2351" s="415"/>
      <c r="Y2351" s="415"/>
      <c r="Z2351" s="415"/>
    </row>
    <row r="2352" spans="1:26" x14ac:dyDescent="0.2">
      <c r="A2352" s="414"/>
      <c r="B2352" s="414"/>
      <c r="P2352" s="141"/>
      <c r="Q2352" s="415"/>
      <c r="R2352" s="415"/>
      <c r="S2352" s="415"/>
      <c r="T2352" s="415"/>
      <c r="U2352" s="415"/>
      <c r="V2352" s="415"/>
      <c r="W2352" s="415"/>
      <c r="X2352" s="415"/>
      <c r="Y2352" s="415"/>
      <c r="Z2352" s="415"/>
    </row>
    <row r="2353" spans="1:26" x14ac:dyDescent="0.2">
      <c r="A2353" s="414"/>
      <c r="B2353" s="414"/>
      <c r="P2353" s="141"/>
      <c r="Q2353" s="415"/>
      <c r="R2353" s="415"/>
      <c r="S2353" s="415"/>
      <c r="T2353" s="415"/>
      <c r="U2353" s="415"/>
      <c r="V2353" s="415"/>
      <c r="W2353" s="415"/>
      <c r="X2353" s="415"/>
      <c r="Y2353" s="415"/>
      <c r="Z2353" s="415"/>
    </row>
    <row r="2354" spans="1:26" x14ac:dyDescent="0.2">
      <c r="A2354" s="414"/>
      <c r="B2354" s="414"/>
      <c r="P2354" s="141"/>
      <c r="Q2354" s="415"/>
      <c r="R2354" s="415"/>
      <c r="S2354" s="415"/>
      <c r="T2354" s="415"/>
      <c r="U2354" s="415"/>
      <c r="V2354" s="415"/>
      <c r="W2354" s="415"/>
      <c r="X2354" s="415"/>
      <c r="Y2354" s="415"/>
      <c r="Z2354" s="415"/>
    </row>
    <row r="2355" spans="1:26" x14ac:dyDescent="0.2">
      <c r="A2355" s="414"/>
      <c r="B2355" s="414"/>
      <c r="P2355" s="141"/>
      <c r="Q2355" s="415"/>
      <c r="R2355" s="415"/>
      <c r="S2355" s="415"/>
      <c r="T2355" s="415"/>
      <c r="U2355" s="415"/>
      <c r="V2355" s="415"/>
      <c r="W2355" s="415"/>
      <c r="X2355" s="415"/>
      <c r="Y2355" s="415"/>
      <c r="Z2355" s="415"/>
    </row>
    <row r="2356" spans="1:26" x14ac:dyDescent="0.2">
      <c r="A2356" s="414"/>
      <c r="B2356" s="414"/>
      <c r="P2356" s="141"/>
      <c r="Q2356" s="415"/>
      <c r="R2356" s="415"/>
      <c r="S2356" s="415"/>
      <c r="T2356" s="415"/>
      <c r="U2356" s="415"/>
      <c r="V2356" s="415"/>
      <c r="W2356" s="415"/>
      <c r="X2356" s="415"/>
      <c r="Y2356" s="415"/>
      <c r="Z2356" s="415"/>
    </row>
    <row r="2357" spans="1:26" x14ac:dyDescent="0.2">
      <c r="A2357" s="414"/>
      <c r="B2357" s="414"/>
      <c r="P2357" s="141"/>
      <c r="Q2357" s="415"/>
      <c r="R2357" s="415"/>
      <c r="S2357" s="415"/>
      <c r="T2357" s="415"/>
      <c r="U2357" s="415"/>
      <c r="V2357" s="415"/>
      <c r="W2357" s="415"/>
      <c r="X2357" s="415"/>
      <c r="Y2357" s="415"/>
      <c r="Z2357" s="415"/>
    </row>
    <row r="2358" spans="1:26" x14ac:dyDescent="0.2">
      <c r="A2358" s="414"/>
      <c r="B2358" s="414"/>
      <c r="P2358" s="141"/>
      <c r="Q2358" s="415"/>
      <c r="R2358" s="415"/>
      <c r="S2358" s="415"/>
      <c r="T2358" s="415"/>
      <c r="U2358" s="415"/>
      <c r="V2358" s="415"/>
      <c r="W2358" s="415"/>
      <c r="X2358" s="415"/>
      <c r="Y2358" s="415"/>
      <c r="Z2358" s="415"/>
    </row>
    <row r="2359" spans="1:26" x14ac:dyDescent="0.2">
      <c r="A2359" s="414"/>
      <c r="B2359" s="414"/>
      <c r="P2359" s="141"/>
      <c r="Q2359" s="415"/>
      <c r="R2359" s="415"/>
      <c r="S2359" s="415"/>
      <c r="T2359" s="415"/>
      <c r="U2359" s="415"/>
      <c r="V2359" s="415"/>
      <c r="W2359" s="415"/>
      <c r="X2359" s="415"/>
      <c r="Y2359" s="415"/>
      <c r="Z2359" s="415"/>
    </row>
    <row r="2360" spans="1:26" x14ac:dyDescent="0.2">
      <c r="A2360" s="414"/>
      <c r="B2360" s="414"/>
      <c r="P2360" s="141"/>
      <c r="Q2360" s="415"/>
      <c r="R2360" s="415"/>
      <c r="S2360" s="415"/>
      <c r="T2360" s="415"/>
      <c r="U2360" s="415"/>
      <c r="V2360" s="415"/>
      <c r="W2360" s="415"/>
      <c r="X2360" s="415"/>
      <c r="Y2360" s="415"/>
      <c r="Z2360" s="415"/>
    </row>
    <row r="2361" spans="1:26" x14ac:dyDescent="0.2">
      <c r="A2361" s="414"/>
      <c r="B2361" s="414"/>
      <c r="P2361" s="141"/>
      <c r="Q2361" s="415"/>
      <c r="R2361" s="415"/>
      <c r="S2361" s="415"/>
      <c r="T2361" s="415"/>
      <c r="U2361" s="415"/>
      <c r="V2361" s="415"/>
      <c r="W2361" s="415"/>
      <c r="X2361" s="415"/>
      <c r="Y2361" s="415"/>
      <c r="Z2361" s="415"/>
    </row>
    <row r="2362" spans="1:26" x14ac:dyDescent="0.2">
      <c r="A2362" s="414"/>
      <c r="B2362" s="414"/>
      <c r="P2362" s="141"/>
      <c r="Q2362" s="415"/>
      <c r="R2362" s="415"/>
      <c r="S2362" s="415"/>
      <c r="T2362" s="415"/>
      <c r="U2362" s="415"/>
      <c r="V2362" s="415"/>
      <c r="W2362" s="415"/>
      <c r="X2362" s="415"/>
      <c r="Y2362" s="415"/>
      <c r="Z2362" s="415"/>
    </row>
    <row r="2363" spans="1:26" x14ac:dyDescent="0.2">
      <c r="A2363" s="414"/>
      <c r="B2363" s="414"/>
      <c r="P2363" s="141"/>
      <c r="Q2363" s="415"/>
      <c r="R2363" s="415"/>
      <c r="S2363" s="415"/>
      <c r="T2363" s="415"/>
      <c r="U2363" s="415"/>
      <c r="V2363" s="415"/>
      <c r="W2363" s="415"/>
      <c r="X2363" s="415"/>
      <c r="Y2363" s="415"/>
      <c r="Z2363" s="415"/>
    </row>
    <row r="2364" spans="1:26" x14ac:dyDescent="0.2">
      <c r="A2364" s="414"/>
      <c r="B2364" s="414"/>
      <c r="P2364" s="141"/>
      <c r="Q2364" s="415"/>
      <c r="R2364" s="415"/>
      <c r="S2364" s="415"/>
      <c r="T2364" s="415"/>
      <c r="U2364" s="415"/>
      <c r="V2364" s="415"/>
      <c r="W2364" s="415"/>
      <c r="X2364" s="415"/>
      <c r="Y2364" s="415"/>
      <c r="Z2364" s="415"/>
    </row>
    <row r="2365" spans="1:26" x14ac:dyDescent="0.2">
      <c r="A2365" s="414"/>
      <c r="B2365" s="414"/>
      <c r="P2365" s="141"/>
      <c r="Q2365" s="415"/>
      <c r="R2365" s="415"/>
      <c r="S2365" s="415"/>
      <c r="T2365" s="415"/>
      <c r="U2365" s="415"/>
      <c r="V2365" s="415"/>
      <c r="W2365" s="415"/>
      <c r="X2365" s="415"/>
      <c r="Y2365" s="415"/>
      <c r="Z2365" s="415"/>
    </row>
    <row r="2366" spans="1:26" x14ac:dyDescent="0.2">
      <c r="A2366" s="414"/>
      <c r="B2366" s="414"/>
      <c r="P2366" s="141"/>
      <c r="Q2366" s="415"/>
      <c r="R2366" s="415"/>
      <c r="S2366" s="415"/>
      <c r="T2366" s="415"/>
      <c r="U2366" s="415"/>
      <c r="V2366" s="415"/>
      <c r="W2366" s="415"/>
      <c r="X2366" s="415"/>
      <c r="Y2366" s="415"/>
      <c r="Z2366" s="415"/>
    </row>
    <row r="2367" spans="1:26" x14ac:dyDescent="0.2">
      <c r="A2367" s="414"/>
      <c r="B2367" s="414"/>
      <c r="P2367" s="141"/>
      <c r="Q2367" s="415"/>
      <c r="R2367" s="415"/>
      <c r="S2367" s="415"/>
      <c r="T2367" s="415"/>
      <c r="U2367" s="415"/>
      <c r="V2367" s="415"/>
      <c r="W2367" s="415"/>
      <c r="X2367" s="415"/>
      <c r="Y2367" s="415"/>
      <c r="Z2367" s="415"/>
    </row>
    <row r="2368" spans="1:26" x14ac:dyDescent="0.2">
      <c r="A2368" s="414"/>
      <c r="B2368" s="414"/>
      <c r="P2368" s="141"/>
      <c r="Q2368" s="415"/>
      <c r="R2368" s="415"/>
      <c r="S2368" s="415"/>
      <c r="T2368" s="415"/>
      <c r="U2368" s="415"/>
      <c r="V2368" s="415"/>
      <c r="W2368" s="415"/>
      <c r="X2368" s="415"/>
      <c r="Y2368" s="415"/>
      <c r="Z2368" s="415"/>
    </row>
    <row r="2369" spans="1:26" x14ac:dyDescent="0.2">
      <c r="A2369" s="414"/>
      <c r="B2369" s="414"/>
      <c r="P2369" s="141"/>
      <c r="Q2369" s="415"/>
      <c r="R2369" s="415"/>
      <c r="S2369" s="415"/>
      <c r="T2369" s="415"/>
      <c r="U2369" s="415"/>
      <c r="V2369" s="415"/>
      <c r="W2369" s="415"/>
      <c r="X2369" s="415"/>
      <c r="Y2369" s="415"/>
      <c r="Z2369" s="415"/>
    </row>
    <row r="2370" spans="1:26" x14ac:dyDescent="0.2">
      <c r="A2370" s="414"/>
      <c r="B2370" s="414"/>
      <c r="P2370" s="141"/>
      <c r="Q2370" s="415"/>
      <c r="R2370" s="415"/>
      <c r="S2370" s="415"/>
      <c r="T2370" s="415"/>
      <c r="U2370" s="415"/>
      <c r="V2370" s="415"/>
      <c r="W2370" s="415"/>
      <c r="X2370" s="415"/>
      <c r="Y2370" s="415"/>
      <c r="Z2370" s="415"/>
    </row>
    <row r="2371" spans="1:26" x14ac:dyDescent="0.2">
      <c r="A2371" s="414"/>
      <c r="B2371" s="414"/>
      <c r="P2371" s="141"/>
      <c r="Q2371" s="415"/>
      <c r="R2371" s="415"/>
      <c r="S2371" s="415"/>
      <c r="T2371" s="415"/>
      <c r="U2371" s="415"/>
      <c r="V2371" s="415"/>
      <c r="W2371" s="415"/>
      <c r="X2371" s="415"/>
      <c r="Y2371" s="415"/>
      <c r="Z2371" s="415"/>
    </row>
    <row r="2372" spans="1:26" x14ac:dyDescent="0.2">
      <c r="A2372" s="414"/>
      <c r="B2372" s="414"/>
      <c r="P2372" s="141"/>
      <c r="Q2372" s="415"/>
      <c r="R2372" s="415"/>
      <c r="S2372" s="415"/>
      <c r="T2372" s="415"/>
      <c r="U2372" s="415"/>
      <c r="V2372" s="415"/>
      <c r="W2372" s="415"/>
      <c r="X2372" s="415"/>
      <c r="Y2372" s="415"/>
      <c r="Z2372" s="415"/>
    </row>
    <row r="2373" spans="1:26" x14ac:dyDescent="0.2">
      <c r="A2373" s="414"/>
      <c r="B2373" s="414"/>
      <c r="P2373" s="141"/>
      <c r="Q2373" s="415"/>
      <c r="R2373" s="415"/>
      <c r="S2373" s="415"/>
      <c r="T2373" s="415"/>
      <c r="U2373" s="415"/>
      <c r="V2373" s="415"/>
      <c r="W2373" s="415"/>
      <c r="X2373" s="415"/>
      <c r="Y2373" s="415"/>
      <c r="Z2373" s="415"/>
    </row>
    <row r="2374" spans="1:26" x14ac:dyDescent="0.2">
      <c r="A2374" s="414"/>
      <c r="B2374" s="414"/>
      <c r="P2374" s="141"/>
      <c r="Q2374" s="415"/>
      <c r="R2374" s="415"/>
      <c r="S2374" s="415"/>
      <c r="T2374" s="415"/>
      <c r="U2374" s="415"/>
      <c r="V2374" s="415"/>
      <c r="W2374" s="415"/>
      <c r="X2374" s="415"/>
      <c r="Y2374" s="415"/>
      <c r="Z2374" s="415"/>
    </row>
    <row r="2375" spans="1:26" x14ac:dyDescent="0.2">
      <c r="A2375" s="414"/>
      <c r="B2375" s="414"/>
      <c r="P2375" s="141"/>
      <c r="Q2375" s="415"/>
      <c r="R2375" s="415"/>
      <c r="S2375" s="415"/>
      <c r="T2375" s="415"/>
      <c r="U2375" s="415"/>
      <c r="V2375" s="415"/>
      <c r="W2375" s="415"/>
      <c r="X2375" s="415"/>
      <c r="Y2375" s="415"/>
      <c r="Z2375" s="415"/>
    </row>
    <row r="2376" spans="1:26" x14ac:dyDescent="0.2">
      <c r="A2376" s="414"/>
      <c r="B2376" s="414"/>
      <c r="P2376" s="141"/>
      <c r="Q2376" s="415"/>
      <c r="R2376" s="415"/>
      <c r="S2376" s="415"/>
      <c r="T2376" s="415"/>
      <c r="U2376" s="415"/>
      <c r="V2376" s="415"/>
      <c r="W2376" s="415"/>
      <c r="X2376" s="415"/>
      <c r="Y2376" s="415"/>
      <c r="Z2376" s="415"/>
    </row>
    <row r="2377" spans="1:26" x14ac:dyDescent="0.2">
      <c r="A2377" s="414"/>
      <c r="B2377" s="414"/>
      <c r="P2377" s="141"/>
      <c r="Q2377" s="415"/>
      <c r="R2377" s="415"/>
      <c r="S2377" s="415"/>
      <c r="T2377" s="415"/>
      <c r="U2377" s="415"/>
      <c r="V2377" s="415"/>
      <c r="W2377" s="415"/>
      <c r="X2377" s="415"/>
      <c r="Y2377" s="415"/>
      <c r="Z2377" s="415"/>
    </row>
    <row r="2378" spans="1:26" x14ac:dyDescent="0.2">
      <c r="A2378" s="414"/>
      <c r="B2378" s="414"/>
      <c r="P2378" s="141"/>
      <c r="Q2378" s="415"/>
      <c r="R2378" s="415"/>
      <c r="S2378" s="415"/>
      <c r="T2378" s="415"/>
      <c r="U2378" s="415"/>
      <c r="V2378" s="415"/>
      <c r="W2378" s="415"/>
      <c r="X2378" s="415"/>
      <c r="Y2378" s="415"/>
      <c r="Z2378" s="415"/>
    </row>
    <row r="2379" spans="1:26" x14ac:dyDescent="0.2">
      <c r="A2379" s="414"/>
      <c r="B2379" s="414"/>
      <c r="P2379" s="141"/>
      <c r="Q2379" s="415"/>
      <c r="R2379" s="415"/>
      <c r="S2379" s="415"/>
      <c r="T2379" s="415"/>
      <c r="U2379" s="415"/>
      <c r="V2379" s="415"/>
      <c r="W2379" s="415"/>
      <c r="X2379" s="415"/>
      <c r="Y2379" s="415"/>
      <c r="Z2379" s="415"/>
    </row>
    <row r="2380" spans="1:26" x14ac:dyDescent="0.2">
      <c r="A2380" s="414"/>
      <c r="B2380" s="414"/>
      <c r="P2380" s="141"/>
      <c r="Q2380" s="415"/>
      <c r="R2380" s="415"/>
      <c r="S2380" s="415"/>
      <c r="T2380" s="415"/>
      <c r="U2380" s="415"/>
      <c r="V2380" s="415"/>
      <c r="W2380" s="415"/>
      <c r="X2380" s="415"/>
      <c r="Y2380" s="415"/>
      <c r="Z2380" s="415"/>
    </row>
    <row r="2381" spans="1:26" x14ac:dyDescent="0.2">
      <c r="A2381" s="414"/>
      <c r="B2381" s="414"/>
      <c r="P2381" s="141"/>
      <c r="Q2381" s="415"/>
      <c r="R2381" s="415"/>
      <c r="S2381" s="415"/>
      <c r="T2381" s="415"/>
      <c r="U2381" s="415"/>
      <c r="V2381" s="415"/>
      <c r="W2381" s="415"/>
      <c r="X2381" s="415"/>
      <c r="Y2381" s="415"/>
      <c r="Z2381" s="415"/>
    </row>
    <row r="2382" spans="1:26" x14ac:dyDescent="0.2">
      <c r="A2382" s="414"/>
      <c r="B2382" s="414"/>
      <c r="P2382" s="141"/>
      <c r="Q2382" s="415"/>
      <c r="R2382" s="415"/>
      <c r="S2382" s="415"/>
      <c r="T2382" s="415"/>
      <c r="U2382" s="415"/>
      <c r="V2382" s="415"/>
      <c r="W2382" s="415"/>
      <c r="X2382" s="415"/>
      <c r="Y2382" s="415"/>
      <c r="Z2382" s="415"/>
    </row>
    <row r="2383" spans="1:26" x14ac:dyDescent="0.2">
      <c r="A2383" s="414"/>
      <c r="B2383" s="414"/>
      <c r="P2383" s="141"/>
      <c r="Q2383" s="415"/>
      <c r="R2383" s="415"/>
      <c r="S2383" s="415"/>
      <c r="T2383" s="415"/>
      <c r="U2383" s="415"/>
      <c r="V2383" s="415"/>
      <c r="W2383" s="415"/>
      <c r="X2383" s="415"/>
      <c r="Y2383" s="415"/>
      <c r="Z2383" s="415"/>
    </row>
    <row r="2384" spans="1:26" x14ac:dyDescent="0.2">
      <c r="A2384" s="414"/>
      <c r="B2384" s="414"/>
      <c r="P2384" s="141"/>
      <c r="Q2384" s="415"/>
      <c r="R2384" s="415"/>
      <c r="S2384" s="415"/>
      <c r="T2384" s="415"/>
      <c r="U2384" s="415"/>
      <c r="V2384" s="415"/>
      <c r="W2384" s="415"/>
      <c r="X2384" s="415"/>
      <c r="Y2384" s="415"/>
      <c r="Z2384" s="415"/>
    </row>
    <row r="2385" spans="1:26" x14ac:dyDescent="0.2">
      <c r="A2385" s="414"/>
      <c r="B2385" s="414"/>
      <c r="P2385" s="141"/>
      <c r="Q2385" s="415"/>
      <c r="R2385" s="415"/>
      <c r="S2385" s="415"/>
      <c r="T2385" s="415"/>
      <c r="U2385" s="415"/>
      <c r="V2385" s="415"/>
      <c r="W2385" s="415"/>
      <c r="X2385" s="415"/>
      <c r="Y2385" s="415"/>
      <c r="Z2385" s="415"/>
    </row>
    <row r="2386" spans="1:26" x14ac:dyDescent="0.2">
      <c r="A2386" s="414"/>
      <c r="B2386" s="414"/>
      <c r="P2386" s="141"/>
      <c r="Q2386" s="415"/>
      <c r="R2386" s="415"/>
      <c r="S2386" s="415"/>
      <c r="T2386" s="415"/>
      <c r="U2386" s="415"/>
      <c r="V2386" s="415"/>
      <c r="W2386" s="415"/>
      <c r="X2386" s="415"/>
      <c r="Y2386" s="415"/>
      <c r="Z2386" s="415"/>
    </row>
    <row r="2387" spans="1:26" x14ac:dyDescent="0.2">
      <c r="A2387" s="414"/>
      <c r="B2387" s="414"/>
      <c r="P2387" s="141"/>
      <c r="Q2387" s="415"/>
      <c r="R2387" s="415"/>
      <c r="S2387" s="415"/>
      <c r="T2387" s="415"/>
      <c r="U2387" s="415"/>
      <c r="V2387" s="415"/>
      <c r="W2387" s="415"/>
      <c r="X2387" s="415"/>
      <c r="Y2387" s="415"/>
      <c r="Z2387" s="415"/>
    </row>
    <row r="2388" spans="1:26" x14ac:dyDescent="0.2">
      <c r="A2388" s="414"/>
      <c r="B2388" s="414"/>
      <c r="P2388" s="141"/>
      <c r="Q2388" s="415"/>
      <c r="R2388" s="415"/>
      <c r="S2388" s="415"/>
      <c r="T2388" s="415"/>
      <c r="U2388" s="415"/>
      <c r="V2388" s="415"/>
      <c r="W2388" s="415"/>
      <c r="X2388" s="415"/>
      <c r="Y2388" s="415"/>
      <c r="Z2388" s="415"/>
    </row>
    <row r="2389" spans="1:26" x14ac:dyDescent="0.2">
      <c r="A2389" s="414"/>
      <c r="B2389" s="414"/>
      <c r="P2389" s="141"/>
      <c r="Q2389" s="415"/>
      <c r="R2389" s="415"/>
      <c r="S2389" s="415"/>
      <c r="T2389" s="415"/>
      <c r="U2389" s="415"/>
      <c r="V2389" s="415"/>
      <c r="W2389" s="415"/>
      <c r="X2389" s="415"/>
      <c r="Y2389" s="415"/>
      <c r="Z2389" s="415"/>
    </row>
    <row r="2390" spans="1:26" x14ac:dyDescent="0.2">
      <c r="A2390" s="414"/>
      <c r="B2390" s="414"/>
      <c r="P2390" s="141"/>
      <c r="Q2390" s="415"/>
      <c r="R2390" s="415"/>
      <c r="S2390" s="415"/>
      <c r="T2390" s="415"/>
      <c r="U2390" s="415"/>
      <c r="V2390" s="415"/>
      <c r="W2390" s="415"/>
      <c r="X2390" s="415"/>
      <c r="Y2390" s="415"/>
      <c r="Z2390" s="415"/>
    </row>
    <row r="2391" spans="1:26" x14ac:dyDescent="0.2">
      <c r="A2391" s="414"/>
      <c r="B2391" s="414"/>
      <c r="P2391" s="141"/>
      <c r="Q2391" s="415"/>
      <c r="R2391" s="415"/>
      <c r="S2391" s="415"/>
      <c r="T2391" s="415"/>
      <c r="U2391" s="415"/>
      <c r="V2391" s="415"/>
      <c r="W2391" s="415"/>
      <c r="X2391" s="415"/>
      <c r="Y2391" s="415"/>
      <c r="Z2391" s="415"/>
    </row>
    <row r="2392" spans="1:26" x14ac:dyDescent="0.2">
      <c r="A2392" s="414"/>
      <c r="B2392" s="414"/>
      <c r="P2392" s="141"/>
      <c r="Q2392" s="415"/>
      <c r="R2392" s="415"/>
      <c r="S2392" s="415"/>
      <c r="T2392" s="415"/>
      <c r="U2392" s="415"/>
      <c r="V2392" s="415"/>
      <c r="W2392" s="415"/>
      <c r="X2392" s="415"/>
      <c r="Y2392" s="415"/>
      <c r="Z2392" s="415"/>
    </row>
    <row r="2393" spans="1:26" x14ac:dyDescent="0.2">
      <c r="A2393" s="414"/>
      <c r="B2393" s="414"/>
      <c r="P2393" s="141"/>
      <c r="Q2393" s="415"/>
      <c r="R2393" s="415"/>
      <c r="S2393" s="415"/>
      <c r="T2393" s="415"/>
      <c r="U2393" s="415"/>
      <c r="V2393" s="415"/>
      <c r="W2393" s="415"/>
      <c r="X2393" s="415"/>
      <c r="Y2393" s="415"/>
      <c r="Z2393" s="415"/>
    </row>
    <row r="2394" spans="1:26" x14ac:dyDescent="0.2">
      <c r="A2394" s="414"/>
      <c r="B2394" s="414"/>
      <c r="P2394" s="141"/>
      <c r="Q2394" s="415"/>
      <c r="R2394" s="415"/>
      <c r="S2394" s="415"/>
      <c r="T2394" s="415"/>
      <c r="U2394" s="415"/>
      <c r="V2394" s="415"/>
      <c r="W2394" s="415"/>
      <c r="X2394" s="415"/>
      <c r="Y2394" s="415"/>
      <c r="Z2394" s="415"/>
    </row>
    <row r="2395" spans="1:26" x14ac:dyDescent="0.2">
      <c r="A2395" s="414"/>
      <c r="B2395" s="414"/>
      <c r="P2395" s="141"/>
      <c r="Q2395" s="415"/>
      <c r="R2395" s="415"/>
      <c r="S2395" s="415"/>
      <c r="T2395" s="415"/>
      <c r="U2395" s="415"/>
      <c r="V2395" s="415"/>
      <c r="W2395" s="415"/>
      <c r="X2395" s="415"/>
      <c r="Y2395" s="415"/>
      <c r="Z2395" s="415"/>
    </row>
    <row r="2396" spans="1:26" x14ac:dyDescent="0.2">
      <c r="A2396" s="414"/>
      <c r="B2396" s="414"/>
      <c r="P2396" s="141"/>
      <c r="Q2396" s="415"/>
      <c r="R2396" s="415"/>
      <c r="S2396" s="415"/>
      <c r="T2396" s="415"/>
      <c r="U2396" s="415"/>
      <c r="V2396" s="415"/>
      <c r="W2396" s="415"/>
      <c r="X2396" s="415"/>
      <c r="Y2396" s="415"/>
      <c r="Z2396" s="415"/>
    </row>
    <row r="2397" spans="1:26" x14ac:dyDescent="0.2">
      <c r="A2397" s="414"/>
      <c r="B2397" s="414"/>
      <c r="P2397" s="141"/>
      <c r="Q2397" s="415"/>
      <c r="R2397" s="415"/>
      <c r="S2397" s="415"/>
      <c r="T2397" s="415"/>
      <c r="U2397" s="415"/>
      <c r="V2397" s="415"/>
      <c r="W2397" s="415"/>
      <c r="X2397" s="415"/>
      <c r="Y2397" s="415"/>
      <c r="Z2397" s="415"/>
    </row>
    <row r="2398" spans="1:26" x14ac:dyDescent="0.2">
      <c r="A2398" s="414"/>
      <c r="B2398" s="414"/>
      <c r="P2398" s="141"/>
      <c r="Q2398" s="415"/>
      <c r="R2398" s="415"/>
      <c r="S2398" s="415"/>
      <c r="T2398" s="415"/>
      <c r="U2398" s="415"/>
      <c r="V2398" s="415"/>
      <c r="W2398" s="415"/>
      <c r="X2398" s="415"/>
      <c r="Y2398" s="415"/>
      <c r="Z2398" s="415"/>
    </row>
    <row r="2399" spans="1:26" x14ac:dyDescent="0.2">
      <c r="A2399" s="414"/>
      <c r="B2399" s="414"/>
      <c r="P2399" s="141"/>
      <c r="Q2399" s="415"/>
      <c r="R2399" s="415"/>
      <c r="S2399" s="415"/>
      <c r="T2399" s="415"/>
      <c r="U2399" s="415"/>
      <c r="V2399" s="415"/>
      <c r="W2399" s="415"/>
      <c r="X2399" s="415"/>
      <c r="Y2399" s="415"/>
      <c r="Z2399" s="415"/>
    </row>
    <row r="2400" spans="1:26" x14ac:dyDescent="0.2">
      <c r="A2400" s="414"/>
      <c r="B2400" s="414"/>
      <c r="P2400" s="141"/>
      <c r="Q2400" s="415"/>
      <c r="R2400" s="415"/>
      <c r="S2400" s="415"/>
      <c r="T2400" s="415"/>
      <c r="U2400" s="415"/>
      <c r="V2400" s="415"/>
      <c r="W2400" s="415"/>
      <c r="X2400" s="415"/>
      <c r="Y2400" s="415"/>
      <c r="Z2400" s="415"/>
    </row>
    <row r="2401" spans="1:26" x14ac:dyDescent="0.2">
      <c r="A2401" s="414"/>
      <c r="B2401" s="414"/>
      <c r="P2401" s="141"/>
      <c r="Q2401" s="415"/>
      <c r="R2401" s="415"/>
      <c r="S2401" s="415"/>
      <c r="T2401" s="415"/>
      <c r="U2401" s="415"/>
      <c r="V2401" s="415"/>
      <c r="W2401" s="415"/>
      <c r="X2401" s="415"/>
      <c r="Y2401" s="415"/>
      <c r="Z2401" s="415"/>
    </row>
    <row r="2402" spans="1:26" x14ac:dyDescent="0.2">
      <c r="A2402" s="414"/>
      <c r="B2402" s="414"/>
      <c r="P2402" s="141"/>
      <c r="Q2402" s="415"/>
      <c r="R2402" s="415"/>
      <c r="S2402" s="415"/>
      <c r="T2402" s="415"/>
      <c r="U2402" s="415"/>
      <c r="V2402" s="415"/>
      <c r="W2402" s="415"/>
      <c r="X2402" s="415"/>
      <c r="Y2402" s="415"/>
      <c r="Z2402" s="415"/>
    </row>
    <row r="2403" spans="1:26" x14ac:dyDescent="0.2">
      <c r="A2403" s="414"/>
      <c r="B2403" s="414"/>
      <c r="P2403" s="141"/>
      <c r="Q2403" s="415"/>
      <c r="R2403" s="415"/>
      <c r="S2403" s="415"/>
      <c r="T2403" s="415"/>
      <c r="U2403" s="415"/>
      <c r="V2403" s="415"/>
      <c r="W2403" s="415"/>
      <c r="X2403" s="415"/>
      <c r="Y2403" s="415"/>
      <c r="Z2403" s="415"/>
    </row>
    <row r="2404" spans="1:26" x14ac:dyDescent="0.2">
      <c r="A2404" s="414"/>
      <c r="B2404" s="414"/>
      <c r="P2404" s="141"/>
      <c r="Q2404" s="415"/>
      <c r="R2404" s="415"/>
      <c r="S2404" s="415"/>
      <c r="T2404" s="415"/>
      <c r="U2404" s="415"/>
      <c r="V2404" s="415"/>
      <c r="W2404" s="415"/>
      <c r="X2404" s="415"/>
      <c r="Y2404" s="415"/>
      <c r="Z2404" s="415"/>
    </row>
    <row r="2405" spans="1:26" x14ac:dyDescent="0.2">
      <c r="A2405" s="414"/>
      <c r="B2405" s="414"/>
      <c r="P2405" s="141"/>
      <c r="Q2405" s="415"/>
      <c r="R2405" s="415"/>
      <c r="S2405" s="415"/>
      <c r="T2405" s="415"/>
      <c r="U2405" s="415"/>
      <c r="V2405" s="415"/>
      <c r="W2405" s="415"/>
      <c r="X2405" s="415"/>
      <c r="Y2405" s="415"/>
      <c r="Z2405" s="415"/>
    </row>
    <row r="2406" spans="1:26" x14ac:dyDescent="0.2">
      <c r="A2406" s="414"/>
      <c r="B2406" s="414"/>
      <c r="P2406" s="141"/>
      <c r="Q2406" s="415"/>
      <c r="R2406" s="415"/>
      <c r="S2406" s="415"/>
      <c r="T2406" s="415"/>
      <c r="U2406" s="415"/>
      <c r="V2406" s="415"/>
      <c r="W2406" s="415"/>
      <c r="X2406" s="415"/>
      <c r="Y2406" s="415"/>
      <c r="Z2406" s="415"/>
    </row>
    <row r="2407" spans="1:26" x14ac:dyDescent="0.2">
      <c r="A2407" s="414"/>
      <c r="B2407" s="414"/>
      <c r="P2407" s="141"/>
      <c r="Q2407" s="415"/>
      <c r="R2407" s="415"/>
      <c r="S2407" s="415"/>
      <c r="T2407" s="415"/>
      <c r="U2407" s="415"/>
      <c r="V2407" s="415"/>
      <c r="W2407" s="415"/>
      <c r="X2407" s="415"/>
      <c r="Y2407" s="415"/>
      <c r="Z2407" s="415"/>
    </row>
    <row r="2408" spans="1:26" x14ac:dyDescent="0.2">
      <c r="A2408" s="414"/>
      <c r="B2408" s="414"/>
      <c r="P2408" s="141"/>
      <c r="Q2408" s="415"/>
      <c r="R2408" s="415"/>
      <c r="S2408" s="415"/>
      <c r="T2408" s="415"/>
      <c r="U2408" s="415"/>
      <c r="V2408" s="415"/>
      <c r="W2408" s="415"/>
      <c r="X2408" s="415"/>
      <c r="Y2408" s="415"/>
      <c r="Z2408" s="415"/>
    </row>
    <row r="2409" spans="1:26" x14ac:dyDescent="0.2">
      <c r="A2409" s="414"/>
      <c r="B2409" s="414"/>
      <c r="P2409" s="141"/>
      <c r="Q2409" s="415"/>
      <c r="R2409" s="415"/>
      <c r="S2409" s="415"/>
      <c r="T2409" s="415"/>
      <c r="U2409" s="415"/>
      <c r="V2409" s="415"/>
      <c r="W2409" s="415"/>
      <c r="X2409" s="415"/>
      <c r="Y2409" s="415"/>
      <c r="Z2409" s="415"/>
    </row>
    <row r="2410" spans="1:26" x14ac:dyDescent="0.2">
      <c r="A2410" s="414"/>
      <c r="B2410" s="414"/>
      <c r="P2410" s="141"/>
      <c r="Q2410" s="415"/>
      <c r="R2410" s="415"/>
      <c r="S2410" s="415"/>
      <c r="T2410" s="415"/>
      <c r="U2410" s="415"/>
      <c r="V2410" s="415"/>
      <c r="W2410" s="415"/>
      <c r="X2410" s="415"/>
      <c r="Y2410" s="415"/>
      <c r="Z2410" s="415"/>
    </row>
    <row r="2411" spans="1:26" x14ac:dyDescent="0.2">
      <c r="A2411" s="414"/>
      <c r="B2411" s="414"/>
      <c r="P2411" s="141"/>
      <c r="Q2411" s="415"/>
      <c r="R2411" s="415"/>
      <c r="S2411" s="415"/>
      <c r="T2411" s="415"/>
      <c r="U2411" s="415"/>
      <c r="V2411" s="415"/>
      <c r="W2411" s="415"/>
      <c r="X2411" s="415"/>
      <c r="Y2411" s="415"/>
      <c r="Z2411" s="415"/>
    </row>
    <row r="2412" spans="1:26" x14ac:dyDescent="0.2">
      <c r="A2412" s="414"/>
      <c r="B2412" s="414"/>
      <c r="P2412" s="141"/>
      <c r="Q2412" s="415"/>
      <c r="R2412" s="415"/>
      <c r="S2412" s="415"/>
      <c r="T2412" s="415"/>
      <c r="U2412" s="415"/>
      <c r="V2412" s="415"/>
      <c r="W2412" s="415"/>
      <c r="X2412" s="415"/>
      <c r="Y2412" s="415"/>
      <c r="Z2412" s="415"/>
    </row>
    <row r="2413" spans="1:26" x14ac:dyDescent="0.2">
      <c r="A2413" s="414"/>
      <c r="B2413" s="414"/>
      <c r="P2413" s="141"/>
      <c r="Q2413" s="415"/>
      <c r="R2413" s="415"/>
      <c r="S2413" s="415"/>
      <c r="T2413" s="415"/>
      <c r="U2413" s="415"/>
      <c r="V2413" s="415"/>
      <c r="W2413" s="415"/>
      <c r="X2413" s="415"/>
      <c r="Y2413" s="415"/>
      <c r="Z2413" s="415"/>
    </row>
    <row r="2414" spans="1:26" x14ac:dyDescent="0.2">
      <c r="A2414" s="414"/>
      <c r="B2414" s="414"/>
      <c r="P2414" s="141"/>
      <c r="Q2414" s="415"/>
      <c r="R2414" s="415"/>
      <c r="S2414" s="415"/>
      <c r="T2414" s="415"/>
      <c r="U2414" s="415"/>
      <c r="V2414" s="415"/>
      <c r="W2414" s="415"/>
      <c r="X2414" s="415"/>
      <c r="Y2414" s="415"/>
      <c r="Z2414" s="415"/>
    </row>
    <row r="2415" spans="1:26" x14ac:dyDescent="0.2">
      <c r="A2415" s="414"/>
      <c r="B2415" s="414"/>
      <c r="P2415" s="141"/>
      <c r="Q2415" s="415"/>
      <c r="R2415" s="415"/>
      <c r="S2415" s="415"/>
      <c r="T2415" s="415"/>
      <c r="U2415" s="415"/>
      <c r="V2415" s="415"/>
      <c r="W2415" s="415"/>
      <c r="X2415" s="415"/>
      <c r="Y2415" s="415"/>
      <c r="Z2415" s="415"/>
    </row>
    <row r="2416" spans="1:26" x14ac:dyDescent="0.2">
      <c r="A2416" s="414"/>
      <c r="B2416" s="414"/>
      <c r="P2416" s="141"/>
      <c r="Q2416" s="415"/>
      <c r="R2416" s="415"/>
      <c r="S2416" s="415"/>
      <c r="T2416" s="415"/>
      <c r="U2416" s="415"/>
      <c r="V2416" s="415"/>
      <c r="W2416" s="415"/>
      <c r="X2416" s="415"/>
      <c r="Y2416" s="415"/>
      <c r="Z2416" s="415"/>
    </row>
    <row r="2417" spans="1:26" x14ac:dyDescent="0.2">
      <c r="A2417" s="414"/>
      <c r="B2417" s="414"/>
      <c r="P2417" s="141"/>
      <c r="Q2417" s="415"/>
      <c r="R2417" s="415"/>
      <c r="S2417" s="415"/>
      <c r="T2417" s="415"/>
      <c r="U2417" s="415"/>
      <c r="V2417" s="415"/>
      <c r="W2417" s="415"/>
      <c r="X2417" s="415"/>
      <c r="Y2417" s="415"/>
      <c r="Z2417" s="415"/>
    </row>
    <row r="2418" spans="1:26" x14ac:dyDescent="0.2">
      <c r="A2418" s="414"/>
      <c r="B2418" s="414"/>
      <c r="P2418" s="141"/>
      <c r="Q2418" s="415"/>
      <c r="R2418" s="415"/>
      <c r="S2418" s="415"/>
      <c r="T2418" s="415"/>
      <c r="U2418" s="415"/>
      <c r="V2418" s="415"/>
      <c r="W2418" s="415"/>
      <c r="X2418" s="415"/>
      <c r="Y2418" s="415"/>
      <c r="Z2418" s="415"/>
    </row>
    <row r="2419" spans="1:26" x14ac:dyDescent="0.2">
      <c r="A2419" s="414"/>
      <c r="B2419" s="414"/>
      <c r="P2419" s="141"/>
      <c r="Q2419" s="415"/>
      <c r="R2419" s="415"/>
      <c r="S2419" s="415"/>
      <c r="T2419" s="415"/>
      <c r="U2419" s="415"/>
      <c r="V2419" s="415"/>
      <c r="W2419" s="415"/>
      <c r="X2419" s="415"/>
      <c r="Y2419" s="415"/>
      <c r="Z2419" s="415"/>
    </row>
    <row r="2420" spans="1:26" x14ac:dyDescent="0.2">
      <c r="A2420" s="414"/>
      <c r="B2420" s="414"/>
      <c r="P2420" s="141"/>
      <c r="Q2420" s="415"/>
      <c r="R2420" s="415"/>
      <c r="S2420" s="415"/>
      <c r="T2420" s="415"/>
      <c r="U2420" s="415"/>
      <c r="V2420" s="415"/>
      <c r="W2420" s="415"/>
      <c r="X2420" s="415"/>
      <c r="Y2420" s="415"/>
      <c r="Z2420" s="415"/>
    </row>
    <row r="2421" spans="1:26" x14ac:dyDescent="0.2">
      <c r="A2421" s="414"/>
      <c r="B2421" s="414"/>
      <c r="P2421" s="141"/>
      <c r="Q2421" s="415"/>
      <c r="R2421" s="415"/>
      <c r="S2421" s="415"/>
      <c r="T2421" s="415"/>
      <c r="U2421" s="415"/>
      <c r="V2421" s="415"/>
      <c r="W2421" s="415"/>
      <c r="X2421" s="415"/>
      <c r="Y2421" s="415"/>
      <c r="Z2421" s="415"/>
    </row>
    <row r="2422" spans="1:26" x14ac:dyDescent="0.2">
      <c r="A2422" s="414"/>
      <c r="B2422" s="414"/>
      <c r="P2422" s="141"/>
      <c r="Q2422" s="415"/>
      <c r="R2422" s="415"/>
      <c r="S2422" s="415"/>
      <c r="T2422" s="415"/>
      <c r="U2422" s="415"/>
      <c r="V2422" s="415"/>
      <c r="W2422" s="415"/>
      <c r="X2422" s="415"/>
      <c r="Y2422" s="415"/>
      <c r="Z2422" s="415"/>
    </row>
    <row r="2423" spans="1:26" x14ac:dyDescent="0.2">
      <c r="A2423" s="414"/>
      <c r="B2423" s="414"/>
      <c r="P2423" s="141"/>
      <c r="Q2423" s="415"/>
      <c r="R2423" s="415"/>
      <c r="S2423" s="415"/>
      <c r="T2423" s="415"/>
      <c r="U2423" s="415"/>
      <c r="V2423" s="415"/>
      <c r="W2423" s="415"/>
      <c r="X2423" s="415"/>
      <c r="Y2423" s="415"/>
      <c r="Z2423" s="415"/>
    </row>
    <row r="2424" spans="1:26" x14ac:dyDescent="0.2">
      <c r="A2424" s="414"/>
      <c r="B2424" s="414"/>
      <c r="P2424" s="141"/>
      <c r="Q2424" s="415"/>
      <c r="R2424" s="415"/>
      <c r="S2424" s="415"/>
      <c r="T2424" s="415"/>
      <c r="U2424" s="415"/>
      <c r="V2424" s="415"/>
      <c r="W2424" s="415"/>
      <c r="X2424" s="415"/>
      <c r="Y2424" s="415"/>
      <c r="Z2424" s="415"/>
    </row>
    <row r="2425" spans="1:26" x14ac:dyDescent="0.2">
      <c r="A2425" s="414"/>
      <c r="B2425" s="414"/>
      <c r="P2425" s="141"/>
      <c r="Q2425" s="415"/>
      <c r="R2425" s="415"/>
      <c r="S2425" s="415"/>
      <c r="T2425" s="415"/>
      <c r="U2425" s="415"/>
      <c r="V2425" s="415"/>
      <c r="W2425" s="415"/>
      <c r="X2425" s="415"/>
      <c r="Y2425" s="415"/>
      <c r="Z2425" s="415"/>
    </row>
    <row r="2426" spans="1:26" x14ac:dyDescent="0.2">
      <c r="A2426" s="414"/>
      <c r="B2426" s="414"/>
      <c r="P2426" s="141"/>
      <c r="Q2426" s="415"/>
      <c r="R2426" s="415"/>
      <c r="S2426" s="415"/>
      <c r="T2426" s="415"/>
      <c r="U2426" s="415"/>
      <c r="V2426" s="415"/>
      <c r="W2426" s="415"/>
      <c r="X2426" s="415"/>
      <c r="Y2426" s="415"/>
      <c r="Z2426" s="415"/>
    </row>
    <row r="2427" spans="1:26" x14ac:dyDescent="0.2">
      <c r="A2427" s="414"/>
      <c r="B2427" s="414"/>
      <c r="P2427" s="141"/>
      <c r="Q2427" s="415"/>
      <c r="R2427" s="415"/>
      <c r="S2427" s="415"/>
      <c r="T2427" s="415"/>
      <c r="U2427" s="415"/>
      <c r="V2427" s="415"/>
      <c r="W2427" s="415"/>
      <c r="X2427" s="415"/>
      <c r="Y2427" s="415"/>
      <c r="Z2427" s="415"/>
    </row>
    <row r="2428" spans="1:26" x14ac:dyDescent="0.2">
      <c r="A2428" s="414"/>
      <c r="B2428" s="414"/>
      <c r="P2428" s="141"/>
      <c r="Q2428" s="415"/>
      <c r="R2428" s="415"/>
      <c r="S2428" s="415"/>
      <c r="T2428" s="415"/>
      <c r="U2428" s="415"/>
      <c r="V2428" s="415"/>
      <c r="W2428" s="415"/>
      <c r="X2428" s="415"/>
      <c r="Y2428" s="415"/>
      <c r="Z2428" s="415"/>
    </row>
    <row r="2429" spans="1:26" x14ac:dyDescent="0.2">
      <c r="A2429" s="414"/>
      <c r="B2429" s="414"/>
      <c r="P2429" s="141"/>
      <c r="Q2429" s="415"/>
      <c r="R2429" s="415"/>
      <c r="S2429" s="415"/>
      <c r="T2429" s="415"/>
      <c r="U2429" s="415"/>
      <c r="V2429" s="415"/>
      <c r="W2429" s="415"/>
      <c r="X2429" s="415"/>
      <c r="Y2429" s="415"/>
      <c r="Z2429" s="415"/>
    </row>
    <row r="2430" spans="1:26" x14ac:dyDescent="0.2">
      <c r="A2430" s="414"/>
      <c r="B2430" s="414"/>
      <c r="P2430" s="141"/>
      <c r="Q2430" s="415"/>
      <c r="R2430" s="415"/>
      <c r="S2430" s="415"/>
      <c r="T2430" s="415"/>
      <c r="U2430" s="415"/>
      <c r="V2430" s="415"/>
      <c r="W2430" s="415"/>
      <c r="X2430" s="415"/>
      <c r="Y2430" s="415"/>
      <c r="Z2430" s="415"/>
    </row>
    <row r="2431" spans="1:26" x14ac:dyDescent="0.2">
      <c r="A2431" s="414"/>
      <c r="B2431" s="414"/>
      <c r="P2431" s="141"/>
      <c r="Q2431" s="415"/>
      <c r="R2431" s="415"/>
      <c r="S2431" s="415"/>
      <c r="T2431" s="415"/>
      <c r="U2431" s="415"/>
      <c r="V2431" s="415"/>
      <c r="W2431" s="415"/>
      <c r="X2431" s="415"/>
      <c r="Y2431" s="415"/>
      <c r="Z2431" s="415"/>
    </row>
    <row r="2432" spans="1:26" x14ac:dyDescent="0.2">
      <c r="A2432" s="414"/>
      <c r="B2432" s="414"/>
      <c r="P2432" s="141"/>
      <c r="Q2432" s="415"/>
      <c r="R2432" s="415"/>
      <c r="S2432" s="415"/>
      <c r="T2432" s="415"/>
      <c r="U2432" s="415"/>
      <c r="V2432" s="415"/>
      <c r="W2432" s="415"/>
      <c r="X2432" s="415"/>
      <c r="Y2432" s="415"/>
      <c r="Z2432" s="415"/>
    </row>
    <row r="2433" spans="1:26" x14ac:dyDescent="0.2">
      <c r="A2433" s="414"/>
      <c r="B2433" s="414"/>
      <c r="P2433" s="141"/>
      <c r="Q2433" s="415"/>
      <c r="R2433" s="415"/>
      <c r="S2433" s="415"/>
      <c r="T2433" s="415"/>
      <c r="U2433" s="415"/>
      <c r="V2433" s="415"/>
      <c r="W2433" s="415"/>
      <c r="X2433" s="415"/>
      <c r="Y2433" s="415"/>
      <c r="Z2433" s="415"/>
    </row>
    <row r="2434" spans="1:26" x14ac:dyDescent="0.2">
      <c r="A2434" s="414"/>
      <c r="B2434" s="414"/>
      <c r="P2434" s="141"/>
      <c r="Q2434" s="415"/>
      <c r="R2434" s="415"/>
      <c r="S2434" s="415"/>
      <c r="T2434" s="415"/>
      <c r="U2434" s="415"/>
      <c r="V2434" s="415"/>
      <c r="W2434" s="415"/>
      <c r="X2434" s="415"/>
      <c r="Y2434" s="415"/>
      <c r="Z2434" s="415"/>
    </row>
    <row r="2435" spans="1:26" x14ac:dyDescent="0.2">
      <c r="A2435" s="414"/>
      <c r="B2435" s="414"/>
      <c r="P2435" s="141"/>
      <c r="Q2435" s="415"/>
      <c r="R2435" s="415"/>
      <c r="S2435" s="415"/>
      <c r="T2435" s="415"/>
      <c r="U2435" s="415"/>
      <c r="V2435" s="415"/>
      <c r="W2435" s="415"/>
      <c r="X2435" s="415"/>
      <c r="Y2435" s="415"/>
      <c r="Z2435" s="415"/>
    </row>
    <row r="2436" spans="1:26" x14ac:dyDescent="0.2">
      <c r="A2436" s="414"/>
      <c r="B2436" s="414"/>
      <c r="P2436" s="141"/>
      <c r="Q2436" s="415"/>
      <c r="R2436" s="415"/>
      <c r="S2436" s="415"/>
      <c r="T2436" s="415"/>
      <c r="U2436" s="415"/>
      <c r="V2436" s="415"/>
      <c r="W2436" s="415"/>
      <c r="X2436" s="415"/>
      <c r="Y2436" s="415"/>
      <c r="Z2436" s="415"/>
    </row>
    <row r="2437" spans="1:26" x14ac:dyDescent="0.2">
      <c r="A2437" s="414"/>
      <c r="B2437" s="414"/>
      <c r="P2437" s="141"/>
      <c r="Q2437" s="415"/>
      <c r="R2437" s="415"/>
      <c r="S2437" s="415"/>
      <c r="T2437" s="415"/>
      <c r="U2437" s="415"/>
      <c r="V2437" s="415"/>
      <c r="W2437" s="415"/>
      <c r="X2437" s="415"/>
      <c r="Y2437" s="415"/>
      <c r="Z2437" s="415"/>
    </row>
    <row r="2438" spans="1:26" x14ac:dyDescent="0.2">
      <c r="A2438" s="414"/>
      <c r="B2438" s="414"/>
      <c r="P2438" s="141"/>
      <c r="Q2438" s="415"/>
      <c r="R2438" s="415"/>
      <c r="S2438" s="415"/>
      <c r="T2438" s="415"/>
      <c r="U2438" s="415"/>
      <c r="V2438" s="415"/>
      <c r="W2438" s="415"/>
      <c r="X2438" s="415"/>
      <c r="Y2438" s="415"/>
      <c r="Z2438" s="415"/>
    </row>
    <row r="2439" spans="1:26" x14ac:dyDescent="0.2">
      <c r="A2439" s="414"/>
      <c r="B2439" s="414"/>
      <c r="P2439" s="141"/>
      <c r="Q2439" s="415"/>
      <c r="R2439" s="415"/>
      <c r="S2439" s="415"/>
      <c r="T2439" s="415"/>
      <c r="U2439" s="415"/>
      <c r="V2439" s="415"/>
      <c r="W2439" s="415"/>
      <c r="X2439" s="415"/>
      <c r="Y2439" s="415"/>
      <c r="Z2439" s="415"/>
    </row>
    <row r="2440" spans="1:26" x14ac:dyDescent="0.2">
      <c r="A2440" s="414"/>
      <c r="B2440" s="414"/>
      <c r="P2440" s="141"/>
      <c r="Q2440" s="415"/>
      <c r="R2440" s="415"/>
      <c r="S2440" s="415"/>
      <c r="T2440" s="415"/>
      <c r="U2440" s="415"/>
      <c r="V2440" s="415"/>
      <c r="W2440" s="415"/>
      <c r="X2440" s="415"/>
      <c r="Y2440" s="415"/>
      <c r="Z2440" s="415"/>
    </row>
    <row r="2441" spans="1:26" x14ac:dyDescent="0.2">
      <c r="A2441" s="414"/>
      <c r="B2441" s="414"/>
      <c r="P2441" s="141"/>
      <c r="Q2441" s="415"/>
      <c r="R2441" s="415"/>
      <c r="S2441" s="415"/>
      <c r="T2441" s="415"/>
      <c r="U2441" s="415"/>
      <c r="V2441" s="415"/>
      <c r="W2441" s="415"/>
      <c r="X2441" s="415"/>
      <c r="Y2441" s="415"/>
      <c r="Z2441" s="415"/>
    </row>
    <row r="2442" spans="1:26" x14ac:dyDescent="0.2">
      <c r="A2442" s="414"/>
      <c r="B2442" s="414"/>
      <c r="P2442" s="141"/>
      <c r="Q2442" s="415"/>
      <c r="R2442" s="415"/>
      <c r="S2442" s="415"/>
      <c r="T2442" s="415"/>
      <c r="U2442" s="415"/>
      <c r="V2442" s="415"/>
      <c r="W2442" s="415"/>
      <c r="X2442" s="415"/>
      <c r="Y2442" s="415"/>
      <c r="Z2442" s="415"/>
    </row>
    <row r="2443" spans="1:26" x14ac:dyDescent="0.2">
      <c r="A2443" s="414"/>
      <c r="B2443" s="414"/>
      <c r="P2443" s="141"/>
      <c r="Q2443" s="415"/>
      <c r="R2443" s="415"/>
      <c r="S2443" s="415"/>
      <c r="T2443" s="415"/>
      <c r="U2443" s="415"/>
      <c r="V2443" s="415"/>
      <c r="W2443" s="415"/>
      <c r="X2443" s="415"/>
      <c r="Y2443" s="415"/>
      <c r="Z2443" s="415"/>
    </row>
    <row r="2444" spans="1:26" x14ac:dyDescent="0.2">
      <c r="A2444" s="414"/>
      <c r="B2444" s="414"/>
      <c r="P2444" s="141"/>
      <c r="Q2444" s="415"/>
      <c r="R2444" s="415"/>
      <c r="S2444" s="415"/>
      <c r="T2444" s="415"/>
      <c r="U2444" s="415"/>
      <c r="V2444" s="415"/>
      <c r="W2444" s="415"/>
      <c r="X2444" s="415"/>
      <c r="Y2444" s="415"/>
      <c r="Z2444" s="415"/>
    </row>
    <row r="2445" spans="1:26" x14ac:dyDescent="0.2">
      <c r="A2445" s="414"/>
      <c r="B2445" s="414"/>
      <c r="P2445" s="141"/>
      <c r="Q2445" s="415"/>
      <c r="R2445" s="415"/>
      <c r="S2445" s="415"/>
      <c r="T2445" s="415"/>
      <c r="U2445" s="415"/>
      <c r="V2445" s="415"/>
      <c r="W2445" s="415"/>
      <c r="X2445" s="415"/>
      <c r="Y2445" s="415"/>
      <c r="Z2445" s="415"/>
    </row>
    <row r="2446" spans="1:26" x14ac:dyDescent="0.2">
      <c r="A2446" s="414"/>
      <c r="B2446" s="414"/>
      <c r="P2446" s="141"/>
      <c r="Q2446" s="415"/>
      <c r="R2446" s="415"/>
      <c r="S2446" s="415"/>
      <c r="T2446" s="415"/>
      <c r="U2446" s="415"/>
      <c r="V2446" s="415"/>
      <c r="W2446" s="415"/>
      <c r="X2446" s="415"/>
      <c r="Y2446" s="415"/>
      <c r="Z2446" s="415"/>
    </row>
    <row r="2447" spans="1:26" x14ac:dyDescent="0.2">
      <c r="A2447" s="414"/>
      <c r="B2447" s="414"/>
      <c r="P2447" s="141"/>
      <c r="Q2447" s="415"/>
      <c r="R2447" s="415"/>
      <c r="S2447" s="415"/>
      <c r="T2447" s="415"/>
      <c r="U2447" s="415"/>
      <c r="V2447" s="415"/>
      <c r="W2447" s="415"/>
      <c r="X2447" s="415"/>
      <c r="Y2447" s="415"/>
      <c r="Z2447" s="415"/>
    </row>
    <row r="2448" spans="1:26" x14ac:dyDescent="0.2">
      <c r="A2448" s="414"/>
      <c r="B2448" s="414"/>
      <c r="P2448" s="141"/>
      <c r="Q2448" s="415"/>
      <c r="R2448" s="415"/>
      <c r="S2448" s="415"/>
      <c r="T2448" s="415"/>
      <c r="U2448" s="415"/>
      <c r="V2448" s="415"/>
      <c r="W2448" s="415"/>
      <c r="X2448" s="415"/>
      <c r="Y2448" s="415"/>
      <c r="Z2448" s="415"/>
    </row>
    <row r="2449" spans="1:26" x14ac:dyDescent="0.2">
      <c r="A2449" s="414"/>
      <c r="B2449" s="414"/>
      <c r="P2449" s="141"/>
      <c r="Q2449" s="415"/>
      <c r="R2449" s="415"/>
      <c r="S2449" s="415"/>
      <c r="T2449" s="415"/>
      <c r="U2449" s="415"/>
      <c r="V2449" s="415"/>
      <c r="W2449" s="415"/>
      <c r="X2449" s="415"/>
      <c r="Y2449" s="415"/>
      <c r="Z2449" s="415"/>
    </row>
    <row r="2450" spans="1:26" x14ac:dyDescent="0.2">
      <c r="A2450" s="414"/>
      <c r="B2450" s="414"/>
      <c r="P2450" s="141"/>
      <c r="Q2450" s="415"/>
      <c r="R2450" s="415"/>
      <c r="S2450" s="415"/>
      <c r="T2450" s="415"/>
      <c r="U2450" s="415"/>
      <c r="V2450" s="415"/>
      <c r="W2450" s="415"/>
      <c r="X2450" s="415"/>
      <c r="Y2450" s="415"/>
      <c r="Z2450" s="415"/>
    </row>
    <row r="2451" spans="1:26" x14ac:dyDescent="0.2">
      <c r="A2451" s="414"/>
      <c r="B2451" s="414"/>
      <c r="P2451" s="141"/>
      <c r="Q2451" s="415"/>
      <c r="R2451" s="415"/>
      <c r="S2451" s="415"/>
      <c r="T2451" s="415"/>
      <c r="U2451" s="415"/>
      <c r="V2451" s="415"/>
      <c r="W2451" s="415"/>
      <c r="X2451" s="415"/>
      <c r="Y2451" s="415"/>
      <c r="Z2451" s="415"/>
    </row>
    <row r="2452" spans="1:26" x14ac:dyDescent="0.2">
      <c r="A2452" s="414"/>
      <c r="B2452" s="414"/>
      <c r="P2452" s="141"/>
      <c r="Q2452" s="415"/>
      <c r="R2452" s="415"/>
      <c r="S2452" s="415"/>
      <c r="T2452" s="415"/>
      <c r="U2452" s="415"/>
      <c r="V2452" s="415"/>
      <c r="W2452" s="415"/>
      <c r="X2452" s="415"/>
      <c r="Y2452" s="415"/>
      <c r="Z2452" s="415"/>
    </row>
    <row r="2453" spans="1:26" x14ac:dyDescent="0.2">
      <c r="A2453" s="414"/>
      <c r="B2453" s="414"/>
      <c r="P2453" s="141"/>
      <c r="Q2453" s="415"/>
      <c r="R2453" s="415"/>
      <c r="S2453" s="415"/>
      <c r="T2453" s="415"/>
      <c r="U2453" s="415"/>
      <c r="V2453" s="415"/>
      <c r="W2453" s="415"/>
      <c r="X2453" s="415"/>
      <c r="Y2453" s="415"/>
      <c r="Z2453" s="415"/>
    </row>
    <row r="2454" spans="1:26" x14ac:dyDescent="0.2">
      <c r="A2454" s="414"/>
      <c r="B2454" s="414"/>
      <c r="P2454" s="141"/>
      <c r="Q2454" s="415"/>
      <c r="R2454" s="415"/>
      <c r="S2454" s="415"/>
      <c r="T2454" s="415"/>
      <c r="U2454" s="415"/>
      <c r="V2454" s="415"/>
      <c r="W2454" s="415"/>
      <c r="X2454" s="415"/>
      <c r="Y2454" s="415"/>
      <c r="Z2454" s="415"/>
    </row>
    <row r="2455" spans="1:26" x14ac:dyDescent="0.2">
      <c r="A2455" s="414"/>
      <c r="B2455" s="414"/>
      <c r="P2455" s="141"/>
      <c r="Q2455" s="415"/>
      <c r="R2455" s="415"/>
      <c r="S2455" s="415"/>
      <c r="T2455" s="415"/>
      <c r="U2455" s="415"/>
      <c r="V2455" s="415"/>
      <c r="W2455" s="415"/>
      <c r="X2455" s="415"/>
      <c r="Y2455" s="415"/>
      <c r="Z2455" s="415"/>
    </row>
    <row r="2456" spans="1:26" x14ac:dyDescent="0.2">
      <c r="A2456" s="414"/>
      <c r="B2456" s="414"/>
      <c r="P2456" s="141"/>
      <c r="Q2456" s="415"/>
      <c r="R2456" s="415"/>
      <c r="S2456" s="415"/>
      <c r="T2456" s="415"/>
      <c r="U2456" s="415"/>
      <c r="V2456" s="415"/>
      <c r="W2456" s="415"/>
      <c r="X2456" s="415"/>
      <c r="Y2456" s="415"/>
      <c r="Z2456" s="415"/>
    </row>
    <row r="2457" spans="1:26" x14ac:dyDescent="0.2">
      <c r="A2457" s="414"/>
      <c r="B2457" s="414"/>
      <c r="P2457" s="141"/>
      <c r="Q2457" s="415"/>
      <c r="R2457" s="415"/>
      <c r="S2457" s="415"/>
      <c r="T2457" s="415"/>
      <c r="U2457" s="415"/>
      <c r="V2457" s="415"/>
      <c r="W2457" s="415"/>
      <c r="X2457" s="415"/>
      <c r="Y2457" s="415"/>
      <c r="Z2457" s="415"/>
    </row>
    <row r="2458" spans="1:26" x14ac:dyDescent="0.2">
      <c r="A2458" s="414"/>
      <c r="B2458" s="414"/>
      <c r="P2458" s="141"/>
      <c r="Q2458" s="415"/>
      <c r="R2458" s="415"/>
      <c r="S2458" s="415"/>
      <c r="T2458" s="415"/>
      <c r="U2458" s="415"/>
      <c r="V2458" s="415"/>
      <c r="W2458" s="415"/>
      <c r="X2458" s="415"/>
      <c r="Y2458" s="415"/>
      <c r="Z2458" s="415"/>
    </row>
    <row r="2459" spans="1:26" x14ac:dyDescent="0.2">
      <c r="A2459" s="414"/>
      <c r="B2459" s="414"/>
      <c r="P2459" s="141"/>
      <c r="Q2459" s="415"/>
      <c r="R2459" s="415"/>
      <c r="S2459" s="415"/>
      <c r="T2459" s="415"/>
      <c r="U2459" s="415"/>
      <c r="V2459" s="415"/>
      <c r="W2459" s="415"/>
      <c r="X2459" s="415"/>
      <c r="Y2459" s="415"/>
      <c r="Z2459" s="415"/>
    </row>
    <row r="2460" spans="1:26" x14ac:dyDescent="0.2">
      <c r="A2460" s="414"/>
      <c r="B2460" s="414"/>
      <c r="P2460" s="141"/>
      <c r="Q2460" s="415"/>
      <c r="R2460" s="415"/>
      <c r="S2460" s="415"/>
      <c r="T2460" s="415"/>
      <c r="U2460" s="415"/>
      <c r="V2460" s="415"/>
      <c r="W2460" s="415"/>
      <c r="X2460" s="415"/>
      <c r="Y2460" s="415"/>
      <c r="Z2460" s="415"/>
    </row>
    <row r="2461" spans="1:26" x14ac:dyDescent="0.2">
      <c r="A2461" s="414"/>
      <c r="B2461" s="414"/>
      <c r="P2461" s="141"/>
      <c r="Q2461" s="415"/>
      <c r="R2461" s="415"/>
      <c r="S2461" s="415"/>
      <c r="T2461" s="415"/>
      <c r="U2461" s="415"/>
      <c r="V2461" s="415"/>
      <c r="W2461" s="415"/>
      <c r="X2461" s="415"/>
      <c r="Y2461" s="415"/>
      <c r="Z2461" s="415"/>
    </row>
    <row r="2462" spans="1:26" x14ac:dyDescent="0.2">
      <c r="A2462" s="414"/>
      <c r="B2462" s="414"/>
      <c r="P2462" s="141"/>
      <c r="Q2462" s="415"/>
      <c r="R2462" s="415"/>
      <c r="S2462" s="415"/>
      <c r="T2462" s="415"/>
      <c r="U2462" s="415"/>
      <c r="V2462" s="415"/>
      <c r="W2462" s="415"/>
      <c r="X2462" s="415"/>
      <c r="Y2462" s="415"/>
      <c r="Z2462" s="415"/>
    </row>
    <row r="2463" spans="1:26" x14ac:dyDescent="0.2">
      <c r="A2463" s="414"/>
      <c r="B2463" s="414"/>
      <c r="P2463" s="141"/>
      <c r="Q2463" s="415"/>
      <c r="R2463" s="415"/>
      <c r="S2463" s="415"/>
      <c r="T2463" s="415"/>
      <c r="U2463" s="415"/>
      <c r="V2463" s="415"/>
      <c r="W2463" s="415"/>
      <c r="X2463" s="415"/>
      <c r="Y2463" s="415"/>
      <c r="Z2463" s="415"/>
    </row>
    <row r="2464" spans="1:26" x14ac:dyDescent="0.2">
      <c r="A2464" s="414"/>
      <c r="B2464" s="414"/>
      <c r="P2464" s="141"/>
      <c r="Q2464" s="415"/>
      <c r="R2464" s="415"/>
      <c r="S2464" s="415"/>
      <c r="T2464" s="415"/>
      <c r="U2464" s="415"/>
      <c r="V2464" s="415"/>
      <c r="W2464" s="415"/>
      <c r="X2464" s="415"/>
      <c r="Y2464" s="415"/>
      <c r="Z2464" s="415"/>
    </row>
    <row r="2465" spans="1:26" x14ac:dyDescent="0.2">
      <c r="A2465" s="414"/>
      <c r="B2465" s="414"/>
      <c r="P2465" s="141"/>
      <c r="Q2465" s="415"/>
      <c r="R2465" s="415"/>
      <c r="S2465" s="415"/>
      <c r="T2465" s="415"/>
      <c r="U2465" s="415"/>
      <c r="V2465" s="415"/>
      <c r="W2465" s="415"/>
      <c r="X2465" s="415"/>
      <c r="Y2465" s="415"/>
      <c r="Z2465" s="415"/>
    </row>
    <row r="2466" spans="1:26" x14ac:dyDescent="0.2">
      <c r="A2466" s="414"/>
      <c r="B2466" s="414"/>
      <c r="P2466" s="141"/>
      <c r="Q2466" s="415"/>
      <c r="R2466" s="415"/>
      <c r="S2466" s="415"/>
      <c r="T2466" s="415"/>
      <c r="U2466" s="415"/>
      <c r="V2466" s="415"/>
      <c r="W2466" s="415"/>
      <c r="X2466" s="415"/>
      <c r="Y2466" s="415"/>
      <c r="Z2466" s="415"/>
    </row>
    <row r="2467" spans="1:26" x14ac:dyDescent="0.2">
      <c r="A2467" s="414"/>
      <c r="B2467" s="414"/>
      <c r="P2467" s="141"/>
      <c r="Q2467" s="415"/>
      <c r="R2467" s="415"/>
      <c r="S2467" s="415"/>
      <c r="T2467" s="415"/>
      <c r="U2467" s="415"/>
      <c r="V2467" s="415"/>
      <c r="W2467" s="415"/>
      <c r="X2467" s="415"/>
      <c r="Y2467" s="415"/>
      <c r="Z2467" s="415"/>
    </row>
    <row r="2468" spans="1:26" x14ac:dyDescent="0.2">
      <c r="A2468" s="414"/>
      <c r="B2468" s="414"/>
      <c r="P2468" s="141"/>
      <c r="Q2468" s="415"/>
      <c r="R2468" s="415"/>
      <c r="S2468" s="415"/>
      <c r="T2468" s="415"/>
      <c r="U2468" s="415"/>
      <c r="V2468" s="415"/>
      <c r="W2468" s="415"/>
      <c r="X2468" s="415"/>
      <c r="Y2468" s="415"/>
      <c r="Z2468" s="415"/>
    </row>
    <row r="2469" spans="1:26" x14ac:dyDescent="0.2">
      <c r="A2469" s="414"/>
      <c r="B2469" s="414"/>
      <c r="P2469" s="141"/>
      <c r="Q2469" s="415"/>
      <c r="R2469" s="415"/>
      <c r="S2469" s="415"/>
      <c r="T2469" s="415"/>
      <c r="U2469" s="415"/>
      <c r="V2469" s="415"/>
      <c r="W2469" s="415"/>
      <c r="X2469" s="415"/>
      <c r="Y2469" s="415"/>
      <c r="Z2469" s="415"/>
    </row>
    <row r="2470" spans="1:26" x14ac:dyDescent="0.2">
      <c r="A2470" s="414"/>
      <c r="B2470" s="414"/>
      <c r="P2470" s="141"/>
      <c r="Q2470" s="415"/>
      <c r="R2470" s="415"/>
      <c r="S2470" s="415"/>
      <c r="T2470" s="415"/>
      <c r="U2470" s="415"/>
      <c r="V2470" s="415"/>
      <c r="W2470" s="415"/>
      <c r="X2470" s="415"/>
      <c r="Y2470" s="415"/>
      <c r="Z2470" s="415"/>
    </row>
    <row r="2471" spans="1:26" x14ac:dyDescent="0.2">
      <c r="A2471" s="414"/>
      <c r="B2471" s="414"/>
      <c r="P2471" s="141"/>
      <c r="Q2471" s="415"/>
      <c r="R2471" s="415"/>
      <c r="S2471" s="415"/>
      <c r="T2471" s="415"/>
      <c r="U2471" s="415"/>
      <c r="V2471" s="415"/>
      <c r="W2471" s="415"/>
      <c r="X2471" s="415"/>
      <c r="Y2471" s="415"/>
      <c r="Z2471" s="415"/>
    </row>
    <row r="2472" spans="1:26" x14ac:dyDescent="0.2">
      <c r="A2472" s="414"/>
      <c r="B2472" s="414"/>
      <c r="P2472" s="141"/>
      <c r="Q2472" s="415"/>
      <c r="R2472" s="415"/>
      <c r="S2472" s="415"/>
      <c r="T2472" s="415"/>
      <c r="U2472" s="415"/>
      <c r="V2472" s="415"/>
      <c r="W2472" s="415"/>
      <c r="X2472" s="415"/>
      <c r="Y2472" s="415"/>
      <c r="Z2472" s="415"/>
    </row>
    <row r="2473" spans="1:26" x14ac:dyDescent="0.2">
      <c r="A2473" s="414"/>
      <c r="B2473" s="414"/>
      <c r="P2473" s="141"/>
      <c r="Q2473" s="415"/>
      <c r="R2473" s="415"/>
      <c r="S2473" s="415"/>
      <c r="T2473" s="415"/>
      <c r="U2473" s="415"/>
      <c r="V2473" s="415"/>
      <c r="W2473" s="415"/>
      <c r="X2473" s="415"/>
      <c r="Y2473" s="415"/>
      <c r="Z2473" s="415"/>
    </row>
    <row r="2474" spans="1:26" x14ac:dyDescent="0.2">
      <c r="A2474" s="414"/>
      <c r="B2474" s="414"/>
      <c r="P2474" s="141"/>
      <c r="Q2474" s="415"/>
      <c r="R2474" s="415"/>
      <c r="S2474" s="415"/>
      <c r="T2474" s="415"/>
      <c r="U2474" s="415"/>
      <c r="V2474" s="415"/>
      <c r="W2474" s="415"/>
      <c r="X2474" s="415"/>
      <c r="Y2474" s="415"/>
      <c r="Z2474" s="415"/>
    </row>
    <row r="2475" spans="1:26" x14ac:dyDescent="0.2">
      <c r="A2475" s="414"/>
      <c r="B2475" s="414"/>
      <c r="P2475" s="141"/>
      <c r="Q2475" s="415"/>
      <c r="R2475" s="415"/>
      <c r="S2475" s="415"/>
      <c r="T2475" s="415"/>
      <c r="U2475" s="415"/>
      <c r="V2475" s="415"/>
      <c r="W2475" s="415"/>
      <c r="X2475" s="415"/>
      <c r="Y2475" s="415"/>
      <c r="Z2475" s="415"/>
    </row>
    <row r="2476" spans="1:26" x14ac:dyDescent="0.2">
      <c r="A2476" s="414"/>
      <c r="B2476" s="414"/>
      <c r="P2476" s="141"/>
      <c r="Q2476" s="415"/>
      <c r="R2476" s="415"/>
      <c r="S2476" s="415"/>
      <c r="T2476" s="415"/>
      <c r="U2476" s="415"/>
      <c r="V2476" s="415"/>
      <c r="W2476" s="415"/>
      <c r="X2476" s="415"/>
      <c r="Y2476" s="415"/>
      <c r="Z2476" s="415"/>
    </row>
    <row r="2477" spans="1:26" x14ac:dyDescent="0.2">
      <c r="A2477" s="414"/>
      <c r="B2477" s="414"/>
      <c r="P2477" s="141"/>
      <c r="Q2477" s="415"/>
      <c r="R2477" s="415"/>
      <c r="S2477" s="415"/>
      <c r="T2477" s="415"/>
      <c r="U2477" s="415"/>
      <c r="V2477" s="415"/>
      <c r="W2477" s="415"/>
      <c r="X2477" s="415"/>
      <c r="Y2477" s="415"/>
      <c r="Z2477" s="415"/>
    </row>
    <row r="2478" spans="1:26" x14ac:dyDescent="0.2">
      <c r="A2478" s="414"/>
      <c r="B2478" s="414"/>
      <c r="P2478" s="141"/>
      <c r="Q2478" s="415"/>
      <c r="R2478" s="415"/>
      <c r="S2478" s="415"/>
      <c r="T2478" s="415"/>
      <c r="U2478" s="415"/>
      <c r="V2478" s="415"/>
      <c r="W2478" s="415"/>
      <c r="X2478" s="415"/>
      <c r="Y2478" s="415"/>
      <c r="Z2478" s="415"/>
    </row>
    <row r="2479" spans="1:26" x14ac:dyDescent="0.2">
      <c r="A2479" s="414"/>
      <c r="B2479" s="414"/>
      <c r="P2479" s="141"/>
      <c r="Q2479" s="415"/>
      <c r="R2479" s="415"/>
      <c r="S2479" s="415"/>
      <c r="T2479" s="415"/>
      <c r="U2479" s="415"/>
      <c r="V2479" s="415"/>
      <c r="W2479" s="415"/>
      <c r="X2479" s="415"/>
      <c r="Y2479" s="415"/>
      <c r="Z2479" s="415"/>
    </row>
    <row r="2480" spans="1:26" x14ac:dyDescent="0.2">
      <c r="A2480" s="414"/>
      <c r="B2480" s="414"/>
      <c r="P2480" s="141"/>
      <c r="Q2480" s="415"/>
      <c r="R2480" s="415"/>
      <c r="S2480" s="415"/>
      <c r="T2480" s="415"/>
      <c r="U2480" s="415"/>
      <c r="V2480" s="415"/>
      <c r="W2480" s="415"/>
      <c r="X2480" s="415"/>
      <c r="Y2480" s="415"/>
      <c r="Z2480" s="415"/>
    </row>
    <row r="2481" spans="1:26" x14ac:dyDescent="0.2">
      <c r="A2481" s="414"/>
      <c r="B2481" s="414"/>
      <c r="P2481" s="141"/>
      <c r="Q2481" s="415"/>
      <c r="R2481" s="415"/>
      <c r="S2481" s="415"/>
      <c r="T2481" s="415"/>
      <c r="U2481" s="415"/>
      <c r="V2481" s="415"/>
      <c r="W2481" s="415"/>
      <c r="X2481" s="415"/>
      <c r="Y2481" s="415"/>
      <c r="Z2481" s="415"/>
    </row>
    <row r="2482" spans="1:26" x14ac:dyDescent="0.2">
      <c r="A2482" s="414"/>
      <c r="B2482" s="414"/>
      <c r="P2482" s="141"/>
      <c r="Q2482" s="415"/>
      <c r="R2482" s="415"/>
      <c r="S2482" s="415"/>
      <c r="T2482" s="415"/>
      <c r="U2482" s="415"/>
      <c r="V2482" s="415"/>
      <c r="W2482" s="415"/>
      <c r="X2482" s="415"/>
      <c r="Y2482" s="415"/>
      <c r="Z2482" s="415"/>
    </row>
    <row r="2483" spans="1:26" x14ac:dyDescent="0.2">
      <c r="A2483" s="414"/>
      <c r="B2483" s="414"/>
      <c r="P2483" s="141"/>
      <c r="Q2483" s="415"/>
      <c r="R2483" s="415"/>
      <c r="S2483" s="415"/>
      <c r="T2483" s="415"/>
      <c r="U2483" s="415"/>
      <c r="V2483" s="415"/>
      <c r="W2483" s="415"/>
      <c r="X2483" s="415"/>
      <c r="Y2483" s="415"/>
      <c r="Z2483" s="415"/>
    </row>
    <row r="2484" spans="1:26" x14ac:dyDescent="0.2">
      <c r="A2484" s="414"/>
      <c r="B2484" s="414"/>
      <c r="P2484" s="141"/>
      <c r="Q2484" s="415"/>
      <c r="R2484" s="415"/>
      <c r="S2484" s="415"/>
      <c r="T2484" s="415"/>
      <c r="U2484" s="415"/>
      <c r="V2484" s="415"/>
      <c r="W2484" s="415"/>
      <c r="X2484" s="415"/>
      <c r="Y2484" s="415"/>
      <c r="Z2484" s="415"/>
    </row>
    <row r="2485" spans="1:26" x14ac:dyDescent="0.2">
      <c r="A2485" s="414"/>
      <c r="B2485" s="414"/>
      <c r="P2485" s="141"/>
      <c r="Q2485" s="415"/>
      <c r="R2485" s="415"/>
      <c r="S2485" s="415"/>
      <c r="T2485" s="415"/>
      <c r="U2485" s="415"/>
      <c r="V2485" s="415"/>
      <c r="W2485" s="415"/>
      <c r="X2485" s="415"/>
      <c r="Y2485" s="415"/>
      <c r="Z2485" s="415"/>
    </row>
    <row r="2486" spans="1:26" x14ac:dyDescent="0.2">
      <c r="A2486" s="414"/>
      <c r="B2486" s="414"/>
      <c r="P2486" s="141"/>
      <c r="Q2486" s="415"/>
      <c r="R2486" s="415"/>
      <c r="S2486" s="415"/>
      <c r="T2486" s="415"/>
      <c r="U2486" s="415"/>
      <c r="V2486" s="415"/>
      <c r="W2486" s="415"/>
      <c r="X2486" s="415"/>
      <c r="Y2486" s="415"/>
      <c r="Z2486" s="415"/>
    </row>
    <row r="2487" spans="1:26" x14ac:dyDescent="0.2">
      <c r="A2487" s="414"/>
      <c r="B2487" s="414"/>
      <c r="P2487" s="141"/>
      <c r="Q2487" s="415"/>
      <c r="R2487" s="415"/>
      <c r="S2487" s="415"/>
      <c r="T2487" s="415"/>
      <c r="U2487" s="415"/>
      <c r="V2487" s="415"/>
      <c r="W2487" s="415"/>
      <c r="X2487" s="415"/>
      <c r="Y2487" s="415"/>
      <c r="Z2487" s="415"/>
    </row>
    <row r="2488" spans="1:26" x14ac:dyDescent="0.2">
      <c r="A2488" s="414"/>
      <c r="B2488" s="414"/>
      <c r="P2488" s="141"/>
      <c r="Q2488" s="415"/>
      <c r="R2488" s="415"/>
      <c r="S2488" s="415"/>
      <c r="T2488" s="415"/>
      <c r="U2488" s="415"/>
      <c r="V2488" s="415"/>
      <c r="W2488" s="415"/>
      <c r="X2488" s="415"/>
      <c r="Y2488" s="415"/>
      <c r="Z2488" s="415"/>
    </row>
    <row r="2489" spans="1:26" x14ac:dyDescent="0.2">
      <c r="A2489" s="414"/>
      <c r="B2489" s="414"/>
      <c r="P2489" s="141"/>
      <c r="Q2489" s="415"/>
      <c r="R2489" s="415"/>
      <c r="S2489" s="415"/>
      <c r="T2489" s="415"/>
      <c r="U2489" s="415"/>
      <c r="V2489" s="415"/>
      <c r="W2489" s="415"/>
      <c r="X2489" s="415"/>
      <c r="Y2489" s="415"/>
      <c r="Z2489" s="415"/>
    </row>
    <row r="2490" spans="1:26" x14ac:dyDescent="0.2">
      <c r="A2490" s="414"/>
      <c r="B2490" s="414"/>
      <c r="P2490" s="141"/>
      <c r="Q2490" s="415"/>
      <c r="R2490" s="415"/>
      <c r="S2490" s="415"/>
      <c r="T2490" s="415"/>
      <c r="U2490" s="415"/>
      <c r="V2490" s="415"/>
      <c r="W2490" s="415"/>
      <c r="X2490" s="415"/>
      <c r="Y2490" s="415"/>
      <c r="Z2490" s="415"/>
    </row>
    <row r="2491" spans="1:26" x14ac:dyDescent="0.2">
      <c r="A2491" s="414"/>
      <c r="B2491" s="414"/>
      <c r="P2491" s="141"/>
      <c r="Q2491" s="415"/>
      <c r="R2491" s="415"/>
      <c r="S2491" s="415"/>
      <c r="T2491" s="415"/>
      <c r="U2491" s="415"/>
      <c r="V2491" s="415"/>
      <c r="W2491" s="415"/>
      <c r="X2491" s="415"/>
      <c r="Y2491" s="415"/>
      <c r="Z2491" s="415"/>
    </row>
    <row r="2492" spans="1:26" x14ac:dyDescent="0.2">
      <c r="A2492" s="414"/>
      <c r="B2492" s="414"/>
      <c r="P2492" s="141"/>
      <c r="Q2492" s="415"/>
      <c r="R2492" s="415"/>
      <c r="S2492" s="415"/>
      <c r="T2492" s="415"/>
      <c r="U2492" s="415"/>
      <c r="V2492" s="415"/>
      <c r="W2492" s="415"/>
      <c r="X2492" s="415"/>
      <c r="Y2492" s="415"/>
      <c r="Z2492" s="415"/>
    </row>
    <row r="2493" spans="1:26" x14ac:dyDescent="0.2">
      <c r="A2493" s="414"/>
      <c r="B2493" s="414"/>
      <c r="P2493" s="141"/>
      <c r="Q2493" s="415"/>
      <c r="R2493" s="415"/>
      <c r="S2493" s="415"/>
      <c r="T2493" s="415"/>
      <c r="U2493" s="415"/>
      <c r="V2493" s="415"/>
      <c r="W2493" s="415"/>
      <c r="X2493" s="415"/>
      <c r="Y2493" s="415"/>
      <c r="Z2493" s="415"/>
    </row>
    <row r="2494" spans="1:26" x14ac:dyDescent="0.2">
      <c r="A2494" s="414"/>
      <c r="B2494" s="414"/>
      <c r="P2494" s="141"/>
      <c r="Q2494" s="415"/>
      <c r="R2494" s="415"/>
      <c r="S2494" s="415"/>
      <c r="T2494" s="415"/>
      <c r="U2494" s="415"/>
      <c r="V2494" s="415"/>
      <c r="W2494" s="415"/>
      <c r="X2494" s="415"/>
      <c r="Y2494" s="415"/>
      <c r="Z2494" s="415"/>
    </row>
    <row r="2495" spans="1:26" x14ac:dyDescent="0.2">
      <c r="A2495" s="414"/>
      <c r="B2495" s="414"/>
      <c r="P2495" s="141"/>
      <c r="Q2495" s="415"/>
      <c r="R2495" s="415"/>
      <c r="S2495" s="415"/>
      <c r="T2495" s="415"/>
      <c r="U2495" s="415"/>
      <c r="V2495" s="415"/>
      <c r="W2495" s="415"/>
      <c r="X2495" s="415"/>
      <c r="Y2495" s="415"/>
      <c r="Z2495" s="415"/>
    </row>
    <row r="2496" spans="1:26" x14ac:dyDescent="0.2">
      <c r="A2496" s="414"/>
      <c r="B2496" s="414"/>
      <c r="P2496" s="141"/>
      <c r="Q2496" s="415"/>
      <c r="R2496" s="415"/>
      <c r="S2496" s="415"/>
      <c r="T2496" s="415"/>
      <c r="U2496" s="415"/>
      <c r="V2496" s="415"/>
      <c r="W2496" s="415"/>
      <c r="X2496" s="415"/>
      <c r="Y2496" s="415"/>
      <c r="Z2496" s="415"/>
    </row>
    <row r="2497" spans="1:26" x14ac:dyDescent="0.2">
      <c r="A2497" s="414"/>
      <c r="B2497" s="414"/>
      <c r="P2497" s="141"/>
      <c r="Q2497" s="415"/>
      <c r="R2497" s="415"/>
      <c r="S2497" s="415"/>
      <c r="T2497" s="415"/>
      <c r="U2497" s="415"/>
      <c r="V2497" s="415"/>
      <c r="W2497" s="415"/>
      <c r="X2497" s="415"/>
      <c r="Y2497" s="415"/>
      <c r="Z2497" s="415"/>
    </row>
    <row r="2498" spans="1:26" x14ac:dyDescent="0.2">
      <c r="A2498" s="414"/>
      <c r="B2498" s="414"/>
      <c r="P2498" s="141"/>
      <c r="Q2498" s="415"/>
      <c r="R2498" s="415"/>
      <c r="S2498" s="415"/>
      <c r="T2498" s="415"/>
      <c r="U2498" s="415"/>
      <c r="V2498" s="415"/>
      <c r="W2498" s="415"/>
      <c r="X2498" s="415"/>
      <c r="Y2498" s="415"/>
      <c r="Z2498" s="415"/>
    </row>
    <row r="2499" spans="1:26" x14ac:dyDescent="0.2">
      <c r="A2499" s="414"/>
      <c r="B2499" s="414"/>
      <c r="P2499" s="141"/>
      <c r="Q2499" s="415"/>
      <c r="R2499" s="415"/>
      <c r="S2499" s="415"/>
      <c r="T2499" s="415"/>
      <c r="U2499" s="415"/>
      <c r="V2499" s="415"/>
      <c r="W2499" s="415"/>
      <c r="X2499" s="415"/>
      <c r="Y2499" s="415"/>
      <c r="Z2499" s="415"/>
    </row>
    <row r="2500" spans="1:26" x14ac:dyDescent="0.2">
      <c r="A2500" s="414"/>
      <c r="B2500" s="414"/>
      <c r="P2500" s="141"/>
      <c r="Q2500" s="415"/>
      <c r="R2500" s="415"/>
      <c r="S2500" s="415"/>
      <c r="T2500" s="415"/>
      <c r="U2500" s="415"/>
      <c r="V2500" s="415"/>
      <c r="W2500" s="415"/>
      <c r="X2500" s="415"/>
      <c r="Y2500" s="415"/>
      <c r="Z2500" s="415"/>
    </row>
    <row r="2501" spans="1:26" x14ac:dyDescent="0.2">
      <c r="A2501" s="414"/>
      <c r="B2501" s="414"/>
      <c r="P2501" s="141"/>
      <c r="Q2501" s="415"/>
      <c r="R2501" s="415"/>
      <c r="S2501" s="415"/>
      <c r="T2501" s="415"/>
      <c r="U2501" s="415"/>
      <c r="V2501" s="415"/>
      <c r="W2501" s="415"/>
      <c r="X2501" s="415"/>
      <c r="Y2501" s="415"/>
      <c r="Z2501" s="415"/>
    </row>
    <row r="2502" spans="1:26" x14ac:dyDescent="0.2">
      <c r="A2502" s="414"/>
      <c r="B2502" s="414"/>
      <c r="P2502" s="141"/>
      <c r="Q2502" s="415"/>
      <c r="R2502" s="415"/>
      <c r="S2502" s="415"/>
      <c r="T2502" s="415"/>
      <c r="U2502" s="415"/>
      <c r="V2502" s="415"/>
      <c r="W2502" s="415"/>
      <c r="X2502" s="415"/>
      <c r="Y2502" s="415"/>
      <c r="Z2502" s="415"/>
    </row>
    <row r="2503" spans="1:26" x14ac:dyDescent="0.2">
      <c r="A2503" s="414"/>
      <c r="B2503" s="414"/>
      <c r="P2503" s="141"/>
      <c r="Q2503" s="415"/>
      <c r="R2503" s="415"/>
      <c r="S2503" s="415"/>
      <c r="T2503" s="415"/>
      <c r="U2503" s="415"/>
      <c r="V2503" s="415"/>
      <c r="W2503" s="415"/>
      <c r="X2503" s="415"/>
      <c r="Y2503" s="415"/>
      <c r="Z2503" s="415"/>
    </row>
    <row r="2504" spans="1:26" x14ac:dyDescent="0.2">
      <c r="A2504" s="414"/>
      <c r="B2504" s="414"/>
      <c r="P2504" s="141"/>
      <c r="Q2504" s="415"/>
      <c r="R2504" s="415"/>
      <c r="S2504" s="415"/>
      <c r="T2504" s="415"/>
      <c r="U2504" s="415"/>
      <c r="V2504" s="415"/>
      <c r="W2504" s="415"/>
      <c r="X2504" s="415"/>
      <c r="Y2504" s="415"/>
      <c r="Z2504" s="415"/>
    </row>
    <row r="2505" spans="1:26" x14ac:dyDescent="0.2">
      <c r="A2505" s="414"/>
      <c r="B2505" s="414"/>
      <c r="P2505" s="141"/>
      <c r="Q2505" s="415"/>
      <c r="R2505" s="415"/>
      <c r="S2505" s="415"/>
      <c r="T2505" s="415"/>
      <c r="U2505" s="415"/>
      <c r="V2505" s="415"/>
      <c r="W2505" s="415"/>
      <c r="X2505" s="415"/>
      <c r="Y2505" s="415"/>
      <c r="Z2505" s="415"/>
    </row>
    <row r="2506" spans="1:26" x14ac:dyDescent="0.2">
      <c r="A2506" s="414"/>
      <c r="B2506" s="414"/>
      <c r="P2506" s="141"/>
      <c r="Q2506" s="415"/>
      <c r="R2506" s="415"/>
      <c r="S2506" s="415"/>
      <c r="T2506" s="415"/>
      <c r="U2506" s="415"/>
      <c r="V2506" s="415"/>
      <c r="W2506" s="415"/>
      <c r="X2506" s="415"/>
      <c r="Y2506" s="415"/>
      <c r="Z2506" s="415"/>
    </row>
    <row r="2507" spans="1:26" x14ac:dyDescent="0.2">
      <c r="A2507" s="414"/>
      <c r="B2507" s="414"/>
      <c r="P2507" s="141"/>
      <c r="Q2507" s="415"/>
      <c r="R2507" s="415"/>
      <c r="S2507" s="415"/>
      <c r="T2507" s="415"/>
      <c r="U2507" s="415"/>
      <c r="V2507" s="415"/>
      <c r="W2507" s="415"/>
      <c r="X2507" s="415"/>
      <c r="Y2507" s="415"/>
      <c r="Z2507" s="415"/>
    </row>
    <row r="2508" spans="1:26" x14ac:dyDescent="0.2">
      <c r="A2508" s="414"/>
      <c r="B2508" s="414"/>
      <c r="P2508" s="141"/>
      <c r="Q2508" s="415"/>
      <c r="R2508" s="415"/>
      <c r="S2508" s="415"/>
      <c r="T2508" s="415"/>
      <c r="U2508" s="415"/>
      <c r="V2508" s="415"/>
      <c r="W2508" s="415"/>
      <c r="X2508" s="415"/>
      <c r="Y2508" s="415"/>
      <c r="Z2508" s="415"/>
    </row>
    <row r="2509" spans="1:26" x14ac:dyDescent="0.2">
      <c r="A2509" s="414"/>
      <c r="B2509" s="414"/>
      <c r="P2509" s="141"/>
      <c r="Q2509" s="415"/>
      <c r="R2509" s="415"/>
      <c r="S2509" s="415"/>
      <c r="T2509" s="415"/>
      <c r="U2509" s="415"/>
      <c r="V2509" s="415"/>
      <c r="W2509" s="415"/>
      <c r="X2509" s="415"/>
      <c r="Y2509" s="415"/>
      <c r="Z2509" s="415"/>
    </row>
    <row r="2510" spans="1:26" x14ac:dyDescent="0.2">
      <c r="A2510" s="414"/>
      <c r="B2510" s="414"/>
      <c r="P2510" s="141"/>
      <c r="Q2510" s="415"/>
      <c r="R2510" s="415"/>
      <c r="S2510" s="415"/>
      <c r="T2510" s="415"/>
      <c r="U2510" s="415"/>
      <c r="V2510" s="415"/>
      <c r="W2510" s="415"/>
      <c r="X2510" s="415"/>
      <c r="Y2510" s="415"/>
      <c r="Z2510" s="415"/>
    </row>
    <row r="2511" spans="1:26" x14ac:dyDescent="0.2">
      <c r="A2511" s="414"/>
      <c r="B2511" s="414"/>
      <c r="P2511" s="141"/>
      <c r="Q2511" s="415"/>
      <c r="R2511" s="415"/>
      <c r="S2511" s="415"/>
      <c r="T2511" s="415"/>
      <c r="U2511" s="415"/>
      <c r="V2511" s="415"/>
      <c r="W2511" s="415"/>
      <c r="X2511" s="415"/>
      <c r="Y2511" s="415"/>
      <c r="Z2511" s="415"/>
    </row>
    <row r="2512" spans="1:26" x14ac:dyDescent="0.2">
      <c r="A2512" s="414"/>
      <c r="B2512" s="414"/>
      <c r="P2512" s="141"/>
      <c r="Q2512" s="415"/>
      <c r="R2512" s="415"/>
      <c r="S2512" s="415"/>
      <c r="T2512" s="415"/>
      <c r="U2512" s="415"/>
      <c r="V2512" s="415"/>
      <c r="W2512" s="415"/>
      <c r="X2512" s="415"/>
      <c r="Y2512" s="415"/>
      <c r="Z2512" s="415"/>
    </row>
    <row r="2513" spans="1:26" x14ac:dyDescent="0.2">
      <c r="A2513" s="414"/>
      <c r="B2513" s="414"/>
      <c r="P2513" s="141"/>
      <c r="Q2513" s="415"/>
      <c r="R2513" s="415"/>
      <c r="S2513" s="415"/>
      <c r="T2513" s="415"/>
      <c r="U2513" s="415"/>
      <c r="V2513" s="415"/>
      <c r="W2513" s="415"/>
      <c r="X2513" s="415"/>
      <c r="Y2513" s="415"/>
      <c r="Z2513" s="415"/>
    </row>
    <row r="2514" spans="1:26" x14ac:dyDescent="0.2">
      <c r="A2514" s="414"/>
      <c r="B2514" s="414"/>
      <c r="P2514" s="141"/>
      <c r="Q2514" s="415"/>
      <c r="R2514" s="415"/>
      <c r="S2514" s="415"/>
      <c r="T2514" s="415"/>
      <c r="U2514" s="415"/>
      <c r="V2514" s="415"/>
      <c r="W2514" s="415"/>
      <c r="X2514" s="415"/>
      <c r="Y2514" s="415"/>
      <c r="Z2514" s="415"/>
    </row>
    <row r="2515" spans="1:26" x14ac:dyDescent="0.2">
      <c r="A2515" s="414"/>
      <c r="B2515" s="414"/>
      <c r="P2515" s="141"/>
      <c r="Q2515" s="415"/>
      <c r="R2515" s="415"/>
      <c r="S2515" s="415"/>
      <c r="T2515" s="415"/>
      <c r="U2515" s="415"/>
      <c r="V2515" s="415"/>
      <c r="W2515" s="415"/>
      <c r="X2515" s="415"/>
      <c r="Y2515" s="415"/>
      <c r="Z2515" s="415"/>
    </row>
    <row r="2516" spans="1:26" x14ac:dyDescent="0.2">
      <c r="A2516" s="414"/>
      <c r="B2516" s="414"/>
      <c r="P2516" s="141"/>
      <c r="Q2516" s="415"/>
      <c r="R2516" s="415"/>
      <c r="S2516" s="415"/>
      <c r="T2516" s="415"/>
      <c r="U2516" s="415"/>
      <c r="V2516" s="415"/>
      <c r="W2516" s="415"/>
      <c r="X2516" s="415"/>
      <c r="Y2516" s="415"/>
      <c r="Z2516" s="415"/>
    </row>
    <row r="2517" spans="1:26" x14ac:dyDescent="0.2">
      <c r="A2517" s="414"/>
      <c r="B2517" s="414"/>
      <c r="P2517" s="141"/>
      <c r="Q2517" s="415"/>
      <c r="R2517" s="415"/>
      <c r="S2517" s="415"/>
      <c r="T2517" s="415"/>
      <c r="U2517" s="415"/>
      <c r="V2517" s="415"/>
      <c r="W2517" s="415"/>
      <c r="X2517" s="415"/>
      <c r="Y2517" s="415"/>
      <c r="Z2517" s="415"/>
    </row>
    <row r="2518" spans="1:26" x14ac:dyDescent="0.2">
      <c r="A2518" s="414"/>
      <c r="B2518" s="414"/>
      <c r="P2518" s="141"/>
      <c r="Q2518" s="415"/>
      <c r="R2518" s="415"/>
      <c r="S2518" s="415"/>
      <c r="T2518" s="415"/>
      <c r="U2518" s="415"/>
      <c r="V2518" s="415"/>
      <c r="W2518" s="415"/>
      <c r="X2518" s="415"/>
      <c r="Y2518" s="415"/>
      <c r="Z2518" s="415"/>
    </row>
    <row r="2519" spans="1:26" x14ac:dyDescent="0.2">
      <c r="A2519" s="414"/>
      <c r="B2519" s="414"/>
      <c r="P2519" s="141"/>
      <c r="Q2519" s="415"/>
      <c r="R2519" s="415"/>
      <c r="S2519" s="415"/>
      <c r="T2519" s="415"/>
      <c r="U2519" s="415"/>
      <c r="V2519" s="415"/>
      <c r="W2519" s="415"/>
      <c r="X2519" s="415"/>
      <c r="Y2519" s="415"/>
      <c r="Z2519" s="415"/>
    </row>
    <row r="2520" spans="1:26" x14ac:dyDescent="0.2">
      <c r="A2520" s="414"/>
      <c r="B2520" s="414"/>
      <c r="P2520" s="141"/>
      <c r="Q2520" s="415"/>
      <c r="R2520" s="415"/>
      <c r="S2520" s="415"/>
      <c r="T2520" s="415"/>
      <c r="U2520" s="415"/>
      <c r="V2520" s="415"/>
      <c r="W2520" s="415"/>
      <c r="X2520" s="415"/>
      <c r="Y2520" s="415"/>
      <c r="Z2520" s="415"/>
    </row>
    <row r="2521" spans="1:26" x14ac:dyDescent="0.2">
      <c r="A2521" s="414"/>
      <c r="B2521" s="414"/>
      <c r="P2521" s="141"/>
      <c r="Q2521" s="415"/>
      <c r="R2521" s="415"/>
      <c r="S2521" s="415"/>
      <c r="T2521" s="415"/>
      <c r="U2521" s="415"/>
      <c r="V2521" s="415"/>
      <c r="W2521" s="415"/>
      <c r="X2521" s="415"/>
      <c r="Y2521" s="415"/>
      <c r="Z2521" s="415"/>
    </row>
    <row r="2522" spans="1:26" x14ac:dyDescent="0.2">
      <c r="A2522" s="414"/>
      <c r="B2522" s="414"/>
      <c r="P2522" s="141"/>
      <c r="Q2522" s="415"/>
      <c r="R2522" s="415"/>
      <c r="S2522" s="415"/>
      <c r="T2522" s="415"/>
      <c r="U2522" s="415"/>
      <c r="V2522" s="415"/>
      <c r="W2522" s="415"/>
      <c r="X2522" s="415"/>
      <c r="Y2522" s="415"/>
      <c r="Z2522" s="415"/>
    </row>
    <row r="2523" spans="1:26" x14ac:dyDescent="0.2">
      <c r="A2523" s="414"/>
      <c r="B2523" s="414"/>
      <c r="P2523" s="141"/>
      <c r="Q2523" s="415"/>
      <c r="R2523" s="415"/>
      <c r="S2523" s="415"/>
      <c r="T2523" s="415"/>
      <c r="U2523" s="415"/>
      <c r="V2523" s="415"/>
      <c r="W2523" s="415"/>
      <c r="X2523" s="415"/>
      <c r="Y2523" s="415"/>
      <c r="Z2523" s="415"/>
    </row>
    <row r="2524" spans="1:26" x14ac:dyDescent="0.2">
      <c r="A2524" s="414"/>
      <c r="B2524" s="414"/>
      <c r="P2524" s="141"/>
      <c r="Q2524" s="415"/>
      <c r="R2524" s="415"/>
      <c r="S2524" s="415"/>
      <c r="T2524" s="415"/>
      <c r="U2524" s="415"/>
      <c r="V2524" s="415"/>
      <c r="W2524" s="415"/>
      <c r="X2524" s="415"/>
      <c r="Y2524" s="415"/>
      <c r="Z2524" s="415"/>
    </row>
    <row r="2525" spans="1:26" x14ac:dyDescent="0.2">
      <c r="A2525" s="414"/>
      <c r="B2525" s="414"/>
      <c r="P2525" s="141"/>
      <c r="Q2525" s="415"/>
      <c r="R2525" s="415"/>
      <c r="S2525" s="415"/>
      <c r="T2525" s="415"/>
      <c r="U2525" s="415"/>
      <c r="V2525" s="415"/>
      <c r="W2525" s="415"/>
      <c r="X2525" s="415"/>
      <c r="Y2525" s="415"/>
      <c r="Z2525" s="415"/>
    </row>
    <row r="2526" spans="1:26" x14ac:dyDescent="0.2">
      <c r="A2526" s="414"/>
      <c r="B2526" s="414"/>
      <c r="P2526" s="141"/>
      <c r="Q2526" s="415"/>
      <c r="R2526" s="415"/>
      <c r="S2526" s="415"/>
      <c r="T2526" s="415"/>
      <c r="U2526" s="415"/>
      <c r="V2526" s="415"/>
      <c r="W2526" s="415"/>
      <c r="X2526" s="415"/>
      <c r="Y2526" s="415"/>
      <c r="Z2526" s="415"/>
    </row>
    <row r="2527" spans="1:26" x14ac:dyDescent="0.2">
      <c r="A2527" s="414"/>
      <c r="B2527" s="414"/>
      <c r="P2527" s="141"/>
      <c r="Q2527" s="415"/>
      <c r="R2527" s="415"/>
      <c r="S2527" s="415"/>
      <c r="T2527" s="415"/>
      <c r="U2527" s="415"/>
      <c r="V2527" s="415"/>
      <c r="W2527" s="415"/>
      <c r="X2527" s="415"/>
      <c r="Y2527" s="415"/>
      <c r="Z2527" s="415"/>
    </row>
    <row r="2528" spans="1:26" x14ac:dyDescent="0.2">
      <c r="A2528" s="414"/>
      <c r="B2528" s="414"/>
      <c r="P2528" s="141"/>
      <c r="Q2528" s="415"/>
      <c r="R2528" s="415"/>
      <c r="S2528" s="415"/>
      <c r="T2528" s="415"/>
      <c r="U2528" s="415"/>
      <c r="V2528" s="415"/>
      <c r="W2528" s="415"/>
      <c r="X2528" s="415"/>
      <c r="Y2528" s="415"/>
      <c r="Z2528" s="415"/>
    </row>
    <row r="2529" spans="1:26" x14ac:dyDescent="0.2">
      <c r="A2529" s="414"/>
      <c r="B2529" s="414"/>
      <c r="P2529" s="141"/>
      <c r="Q2529" s="415"/>
      <c r="R2529" s="415"/>
      <c r="S2529" s="415"/>
      <c r="T2529" s="415"/>
      <c r="U2529" s="415"/>
      <c r="V2529" s="415"/>
      <c r="W2529" s="415"/>
      <c r="X2529" s="415"/>
      <c r="Y2529" s="415"/>
      <c r="Z2529" s="415"/>
    </row>
    <row r="2530" spans="1:26" x14ac:dyDescent="0.2">
      <c r="A2530" s="414"/>
      <c r="B2530" s="414"/>
      <c r="P2530" s="141"/>
      <c r="Q2530" s="415"/>
      <c r="R2530" s="415"/>
      <c r="S2530" s="415"/>
      <c r="T2530" s="415"/>
      <c r="U2530" s="415"/>
      <c r="V2530" s="415"/>
      <c r="W2530" s="415"/>
      <c r="X2530" s="415"/>
      <c r="Y2530" s="415"/>
      <c r="Z2530" s="415"/>
    </row>
    <row r="2531" spans="1:26" x14ac:dyDescent="0.2">
      <c r="A2531" s="414"/>
      <c r="B2531" s="414"/>
      <c r="P2531" s="141"/>
      <c r="Q2531" s="415"/>
      <c r="R2531" s="415"/>
      <c r="S2531" s="415"/>
      <c r="T2531" s="415"/>
      <c r="U2531" s="415"/>
      <c r="V2531" s="415"/>
      <c r="W2531" s="415"/>
      <c r="X2531" s="415"/>
      <c r="Y2531" s="415"/>
      <c r="Z2531" s="415"/>
    </row>
    <row r="2532" spans="1:26" x14ac:dyDescent="0.2">
      <c r="A2532" s="414"/>
      <c r="B2532" s="414"/>
      <c r="P2532" s="141"/>
      <c r="Q2532" s="415"/>
      <c r="R2532" s="415"/>
      <c r="S2532" s="415"/>
      <c r="T2532" s="415"/>
      <c r="U2532" s="415"/>
      <c r="V2532" s="415"/>
      <c r="W2532" s="415"/>
      <c r="X2532" s="415"/>
      <c r="Y2532" s="415"/>
      <c r="Z2532" s="415"/>
    </row>
    <row r="2533" spans="1:26" x14ac:dyDescent="0.2">
      <c r="A2533" s="414"/>
      <c r="B2533" s="414"/>
      <c r="P2533" s="141"/>
      <c r="Q2533" s="415"/>
      <c r="R2533" s="415"/>
      <c r="S2533" s="415"/>
      <c r="T2533" s="415"/>
      <c r="U2533" s="415"/>
      <c r="V2533" s="415"/>
      <c r="W2533" s="415"/>
      <c r="X2533" s="415"/>
      <c r="Y2533" s="415"/>
      <c r="Z2533" s="415"/>
    </row>
    <row r="2534" spans="1:26" x14ac:dyDescent="0.2">
      <c r="A2534" s="414"/>
      <c r="B2534" s="414"/>
      <c r="P2534" s="141"/>
      <c r="Q2534" s="415"/>
      <c r="R2534" s="415"/>
      <c r="S2534" s="415"/>
      <c r="T2534" s="415"/>
      <c r="U2534" s="415"/>
      <c r="V2534" s="415"/>
      <c r="W2534" s="415"/>
      <c r="X2534" s="415"/>
      <c r="Y2534" s="415"/>
      <c r="Z2534" s="415"/>
    </row>
    <row r="2535" spans="1:26" x14ac:dyDescent="0.2">
      <c r="A2535" s="414"/>
      <c r="B2535" s="414"/>
      <c r="P2535" s="141"/>
      <c r="Q2535" s="415"/>
      <c r="R2535" s="415"/>
      <c r="S2535" s="415"/>
      <c r="T2535" s="415"/>
      <c r="U2535" s="415"/>
      <c r="V2535" s="415"/>
      <c r="W2535" s="415"/>
      <c r="X2535" s="415"/>
      <c r="Y2535" s="415"/>
      <c r="Z2535" s="415"/>
    </row>
    <row r="2536" spans="1:26" x14ac:dyDescent="0.2">
      <c r="A2536" s="414"/>
      <c r="B2536" s="414"/>
      <c r="P2536" s="141"/>
      <c r="Q2536" s="415"/>
      <c r="R2536" s="415"/>
      <c r="S2536" s="415"/>
      <c r="T2536" s="415"/>
      <c r="U2536" s="415"/>
      <c r="V2536" s="415"/>
      <c r="W2536" s="415"/>
      <c r="X2536" s="415"/>
      <c r="Y2536" s="415"/>
      <c r="Z2536" s="415"/>
    </row>
    <row r="2537" spans="1:26" x14ac:dyDescent="0.2">
      <c r="A2537" s="414"/>
      <c r="B2537" s="414"/>
      <c r="P2537" s="141"/>
      <c r="Q2537" s="415"/>
      <c r="R2537" s="415"/>
      <c r="S2537" s="415"/>
      <c r="T2537" s="415"/>
      <c r="U2537" s="415"/>
      <c r="V2537" s="415"/>
      <c r="W2537" s="415"/>
      <c r="X2537" s="415"/>
      <c r="Y2537" s="415"/>
      <c r="Z2537" s="415"/>
    </row>
    <row r="2538" spans="1:26" x14ac:dyDescent="0.2">
      <c r="A2538" s="414"/>
      <c r="B2538" s="414"/>
      <c r="P2538" s="141"/>
      <c r="Q2538" s="415"/>
      <c r="R2538" s="415"/>
      <c r="S2538" s="415"/>
      <c r="T2538" s="415"/>
      <c r="U2538" s="415"/>
      <c r="V2538" s="415"/>
      <c r="W2538" s="415"/>
      <c r="X2538" s="415"/>
      <c r="Y2538" s="415"/>
      <c r="Z2538" s="415"/>
    </row>
    <row r="2539" spans="1:26" x14ac:dyDescent="0.2">
      <c r="A2539" s="414"/>
      <c r="B2539" s="414"/>
      <c r="P2539" s="141"/>
      <c r="Q2539" s="415"/>
      <c r="R2539" s="415"/>
      <c r="S2539" s="415"/>
      <c r="T2539" s="415"/>
      <c r="U2539" s="415"/>
      <c r="V2539" s="415"/>
      <c r="W2539" s="415"/>
      <c r="X2539" s="415"/>
      <c r="Y2539" s="415"/>
      <c r="Z2539" s="415"/>
    </row>
    <row r="2540" spans="1:26" x14ac:dyDescent="0.2">
      <c r="A2540" s="414"/>
      <c r="B2540" s="414"/>
      <c r="P2540" s="141"/>
      <c r="Q2540" s="415"/>
      <c r="R2540" s="415"/>
      <c r="S2540" s="415"/>
      <c r="T2540" s="415"/>
      <c r="U2540" s="415"/>
      <c r="V2540" s="415"/>
      <c r="W2540" s="415"/>
      <c r="X2540" s="415"/>
      <c r="Y2540" s="415"/>
      <c r="Z2540" s="415"/>
    </row>
    <row r="2541" spans="1:26" x14ac:dyDescent="0.2">
      <c r="A2541" s="414"/>
      <c r="B2541" s="414"/>
      <c r="P2541" s="141"/>
      <c r="Q2541" s="415"/>
      <c r="R2541" s="415"/>
      <c r="S2541" s="415"/>
      <c r="T2541" s="415"/>
      <c r="U2541" s="415"/>
      <c r="V2541" s="415"/>
      <c r="W2541" s="415"/>
      <c r="X2541" s="415"/>
      <c r="Y2541" s="415"/>
      <c r="Z2541" s="415"/>
    </row>
    <row r="2542" spans="1:26" x14ac:dyDescent="0.2">
      <c r="A2542" s="414"/>
      <c r="B2542" s="414"/>
      <c r="P2542" s="141"/>
      <c r="Q2542" s="415"/>
      <c r="R2542" s="415"/>
      <c r="S2542" s="415"/>
      <c r="T2542" s="415"/>
      <c r="U2542" s="415"/>
      <c r="V2542" s="415"/>
      <c r="W2542" s="415"/>
      <c r="X2542" s="415"/>
      <c r="Y2542" s="415"/>
      <c r="Z2542" s="415"/>
    </row>
    <row r="2543" spans="1:26" x14ac:dyDescent="0.2">
      <c r="A2543" s="414"/>
      <c r="B2543" s="414"/>
      <c r="P2543" s="141"/>
      <c r="Q2543" s="415"/>
      <c r="R2543" s="415"/>
      <c r="S2543" s="415"/>
      <c r="T2543" s="415"/>
      <c r="U2543" s="415"/>
      <c r="V2543" s="415"/>
      <c r="W2543" s="415"/>
      <c r="X2543" s="415"/>
      <c r="Y2543" s="415"/>
      <c r="Z2543" s="415"/>
    </row>
    <row r="2544" spans="1:26" x14ac:dyDescent="0.2">
      <c r="A2544" s="414"/>
      <c r="B2544" s="414"/>
      <c r="P2544" s="141"/>
      <c r="Q2544" s="415"/>
      <c r="R2544" s="415"/>
      <c r="S2544" s="415"/>
      <c r="T2544" s="415"/>
      <c r="U2544" s="415"/>
      <c r="V2544" s="415"/>
      <c r="W2544" s="415"/>
      <c r="X2544" s="415"/>
      <c r="Y2544" s="415"/>
      <c r="Z2544" s="415"/>
    </row>
    <row r="2545" spans="1:26" x14ac:dyDescent="0.2">
      <c r="A2545" s="414"/>
      <c r="B2545" s="414"/>
      <c r="P2545" s="141"/>
      <c r="Q2545" s="415"/>
      <c r="R2545" s="415"/>
      <c r="S2545" s="415"/>
      <c r="T2545" s="415"/>
      <c r="U2545" s="415"/>
      <c r="V2545" s="415"/>
      <c r="W2545" s="415"/>
      <c r="X2545" s="415"/>
      <c r="Y2545" s="415"/>
      <c r="Z2545" s="415"/>
    </row>
    <row r="2546" spans="1:26" x14ac:dyDescent="0.2">
      <c r="A2546" s="414"/>
      <c r="B2546" s="414"/>
      <c r="P2546" s="141"/>
      <c r="Q2546" s="415"/>
      <c r="R2546" s="415"/>
      <c r="S2546" s="415"/>
      <c r="T2546" s="415"/>
      <c r="U2546" s="415"/>
      <c r="V2546" s="415"/>
      <c r="W2546" s="415"/>
      <c r="X2546" s="415"/>
      <c r="Y2546" s="415"/>
      <c r="Z2546" s="415"/>
    </row>
    <row r="2547" spans="1:26" x14ac:dyDescent="0.2">
      <c r="A2547" s="414"/>
      <c r="B2547" s="414"/>
      <c r="P2547" s="141"/>
      <c r="Q2547" s="415"/>
      <c r="R2547" s="415"/>
      <c r="S2547" s="415"/>
      <c r="T2547" s="415"/>
      <c r="U2547" s="415"/>
      <c r="V2547" s="415"/>
      <c r="W2547" s="415"/>
      <c r="X2547" s="415"/>
      <c r="Y2547" s="415"/>
      <c r="Z2547" s="415"/>
    </row>
    <row r="2548" spans="1:26" x14ac:dyDescent="0.2">
      <c r="A2548" s="414"/>
      <c r="B2548" s="414"/>
      <c r="P2548" s="141"/>
      <c r="Q2548" s="415"/>
      <c r="R2548" s="415"/>
      <c r="S2548" s="415"/>
      <c r="T2548" s="415"/>
      <c r="U2548" s="415"/>
      <c r="V2548" s="415"/>
      <c r="W2548" s="415"/>
      <c r="X2548" s="415"/>
      <c r="Y2548" s="415"/>
      <c r="Z2548" s="415"/>
    </row>
    <row r="2549" spans="1:26" x14ac:dyDescent="0.2">
      <c r="A2549" s="414"/>
      <c r="B2549" s="414"/>
      <c r="P2549" s="141"/>
      <c r="Q2549" s="415"/>
      <c r="R2549" s="415"/>
      <c r="S2549" s="415"/>
      <c r="T2549" s="415"/>
      <c r="U2549" s="415"/>
      <c r="V2549" s="415"/>
      <c r="W2549" s="415"/>
      <c r="X2549" s="415"/>
      <c r="Y2549" s="415"/>
      <c r="Z2549" s="415"/>
    </row>
    <row r="2550" spans="1:26" x14ac:dyDescent="0.2">
      <c r="A2550" s="414"/>
      <c r="B2550" s="414"/>
      <c r="P2550" s="141"/>
      <c r="Q2550" s="415"/>
      <c r="R2550" s="415"/>
      <c r="S2550" s="415"/>
      <c r="T2550" s="415"/>
      <c r="U2550" s="415"/>
      <c r="V2550" s="415"/>
      <c r="W2550" s="415"/>
      <c r="X2550" s="415"/>
      <c r="Y2550" s="415"/>
      <c r="Z2550" s="415"/>
    </row>
    <row r="2551" spans="1:26" x14ac:dyDescent="0.2">
      <c r="A2551" s="414"/>
      <c r="B2551" s="414"/>
      <c r="P2551" s="141"/>
      <c r="Q2551" s="415"/>
      <c r="R2551" s="415"/>
      <c r="S2551" s="415"/>
      <c r="T2551" s="415"/>
      <c r="U2551" s="415"/>
      <c r="V2551" s="415"/>
      <c r="W2551" s="415"/>
      <c r="X2551" s="415"/>
      <c r="Y2551" s="415"/>
      <c r="Z2551" s="415"/>
    </row>
    <row r="2552" spans="1:26" x14ac:dyDescent="0.2">
      <c r="A2552" s="414"/>
      <c r="B2552" s="414"/>
      <c r="P2552" s="141"/>
      <c r="Q2552" s="415"/>
      <c r="R2552" s="415"/>
      <c r="S2552" s="415"/>
      <c r="T2552" s="415"/>
      <c r="U2552" s="415"/>
      <c r="V2552" s="415"/>
      <c r="W2552" s="415"/>
      <c r="X2552" s="415"/>
      <c r="Y2552" s="415"/>
      <c r="Z2552" s="415"/>
    </row>
    <row r="2553" spans="1:26" x14ac:dyDescent="0.2">
      <c r="A2553" s="414"/>
      <c r="B2553" s="414"/>
      <c r="P2553" s="141"/>
      <c r="Q2553" s="415"/>
      <c r="R2553" s="415"/>
      <c r="S2553" s="415"/>
      <c r="T2553" s="415"/>
      <c r="U2553" s="415"/>
      <c r="V2553" s="415"/>
      <c r="W2553" s="415"/>
      <c r="X2553" s="415"/>
      <c r="Y2553" s="415"/>
      <c r="Z2553" s="415"/>
    </row>
    <row r="2554" spans="1:26" x14ac:dyDescent="0.2">
      <c r="A2554" s="414"/>
      <c r="B2554" s="414"/>
      <c r="P2554" s="141"/>
      <c r="Q2554" s="415"/>
      <c r="R2554" s="415"/>
      <c r="S2554" s="415"/>
      <c r="T2554" s="415"/>
      <c r="U2554" s="415"/>
      <c r="V2554" s="415"/>
      <c r="W2554" s="415"/>
      <c r="X2554" s="415"/>
      <c r="Y2554" s="415"/>
      <c r="Z2554" s="415"/>
    </row>
    <row r="2555" spans="1:26" x14ac:dyDescent="0.2">
      <c r="A2555" s="414"/>
      <c r="B2555" s="414"/>
      <c r="P2555" s="141"/>
      <c r="Q2555" s="415"/>
      <c r="R2555" s="415"/>
      <c r="S2555" s="415"/>
      <c r="T2555" s="415"/>
      <c r="U2555" s="415"/>
      <c r="V2555" s="415"/>
      <c r="W2555" s="415"/>
      <c r="X2555" s="415"/>
      <c r="Y2555" s="415"/>
      <c r="Z2555" s="415"/>
    </row>
    <row r="2556" spans="1:26" x14ac:dyDescent="0.2">
      <c r="A2556" s="414"/>
      <c r="B2556" s="414"/>
      <c r="P2556" s="141"/>
      <c r="Q2556" s="415"/>
      <c r="R2556" s="415"/>
      <c r="S2556" s="415"/>
      <c r="T2556" s="415"/>
      <c r="U2556" s="415"/>
      <c r="V2556" s="415"/>
      <c r="W2556" s="415"/>
      <c r="X2556" s="415"/>
      <c r="Y2556" s="415"/>
      <c r="Z2556" s="415"/>
    </row>
    <row r="2557" spans="1:26" x14ac:dyDescent="0.2">
      <c r="A2557" s="414"/>
      <c r="B2557" s="414"/>
      <c r="P2557" s="141"/>
      <c r="Q2557" s="415"/>
      <c r="R2557" s="415"/>
      <c r="S2557" s="415"/>
      <c r="T2557" s="415"/>
      <c r="U2557" s="415"/>
      <c r="V2557" s="415"/>
      <c r="W2557" s="415"/>
      <c r="X2557" s="415"/>
      <c r="Y2557" s="415"/>
      <c r="Z2557" s="415"/>
    </row>
    <row r="2558" spans="1:26" x14ac:dyDescent="0.2">
      <c r="A2558" s="414"/>
      <c r="B2558" s="414"/>
      <c r="P2558" s="141"/>
      <c r="Q2558" s="415"/>
      <c r="R2558" s="415"/>
      <c r="S2558" s="415"/>
      <c r="T2558" s="415"/>
      <c r="U2558" s="415"/>
      <c r="V2558" s="415"/>
      <c r="W2558" s="415"/>
      <c r="X2558" s="415"/>
      <c r="Y2558" s="415"/>
      <c r="Z2558" s="415"/>
    </row>
    <row r="2559" spans="1:26" x14ac:dyDescent="0.2">
      <c r="A2559" s="414"/>
      <c r="B2559" s="414"/>
      <c r="P2559" s="141"/>
      <c r="Q2559" s="415"/>
      <c r="R2559" s="415"/>
      <c r="S2559" s="415"/>
      <c r="T2559" s="415"/>
      <c r="U2559" s="415"/>
      <c r="V2559" s="415"/>
      <c r="W2559" s="415"/>
      <c r="X2559" s="415"/>
      <c r="Y2559" s="415"/>
      <c r="Z2559" s="415"/>
    </row>
    <row r="2560" spans="1:26" x14ac:dyDescent="0.2">
      <c r="A2560" s="414"/>
      <c r="B2560" s="414"/>
      <c r="P2560" s="141"/>
      <c r="Q2560" s="415"/>
      <c r="R2560" s="415"/>
      <c r="S2560" s="415"/>
      <c r="T2560" s="415"/>
      <c r="U2560" s="415"/>
      <c r="V2560" s="415"/>
      <c r="W2560" s="415"/>
      <c r="X2560" s="415"/>
      <c r="Y2560" s="415"/>
      <c r="Z2560" s="415"/>
    </row>
    <row r="2561" spans="1:26" x14ac:dyDescent="0.2">
      <c r="A2561" s="414"/>
      <c r="B2561" s="414"/>
      <c r="P2561" s="141"/>
      <c r="Q2561" s="415"/>
      <c r="R2561" s="415"/>
      <c r="S2561" s="415"/>
      <c r="T2561" s="415"/>
      <c r="U2561" s="415"/>
      <c r="V2561" s="415"/>
      <c r="W2561" s="415"/>
      <c r="X2561" s="415"/>
      <c r="Y2561" s="415"/>
      <c r="Z2561" s="415"/>
    </row>
    <row r="2562" spans="1:26" x14ac:dyDescent="0.2">
      <c r="A2562" s="414"/>
      <c r="B2562" s="414"/>
      <c r="P2562" s="141"/>
      <c r="Q2562" s="415"/>
      <c r="R2562" s="415"/>
      <c r="S2562" s="415"/>
      <c r="T2562" s="415"/>
      <c r="U2562" s="415"/>
      <c r="V2562" s="415"/>
      <c r="W2562" s="415"/>
      <c r="X2562" s="415"/>
      <c r="Y2562" s="415"/>
      <c r="Z2562" s="415"/>
    </row>
    <row r="2563" spans="1:26" x14ac:dyDescent="0.2">
      <c r="A2563" s="414"/>
      <c r="B2563" s="414"/>
      <c r="P2563" s="141"/>
      <c r="Q2563" s="415"/>
      <c r="R2563" s="415"/>
      <c r="S2563" s="415"/>
      <c r="T2563" s="415"/>
      <c r="U2563" s="415"/>
      <c r="V2563" s="415"/>
      <c r="W2563" s="415"/>
      <c r="X2563" s="415"/>
      <c r="Y2563" s="415"/>
      <c r="Z2563" s="415"/>
    </row>
    <row r="2564" spans="1:26" x14ac:dyDescent="0.2">
      <c r="A2564" s="414"/>
      <c r="B2564" s="414"/>
      <c r="P2564" s="141"/>
      <c r="Q2564" s="415"/>
      <c r="R2564" s="415"/>
      <c r="S2564" s="415"/>
      <c r="T2564" s="415"/>
      <c r="U2564" s="415"/>
      <c r="V2564" s="415"/>
      <c r="W2564" s="415"/>
      <c r="X2564" s="415"/>
      <c r="Y2564" s="415"/>
      <c r="Z2564" s="415"/>
    </row>
    <row r="2565" spans="1:26" x14ac:dyDescent="0.2">
      <c r="A2565" s="414"/>
      <c r="B2565" s="414"/>
      <c r="P2565" s="141"/>
      <c r="Q2565" s="415"/>
      <c r="R2565" s="415"/>
      <c r="S2565" s="415"/>
      <c r="T2565" s="415"/>
      <c r="U2565" s="415"/>
      <c r="V2565" s="415"/>
      <c r="W2565" s="415"/>
      <c r="X2565" s="415"/>
      <c r="Y2565" s="415"/>
      <c r="Z2565" s="415"/>
    </row>
    <row r="2566" spans="1:26" x14ac:dyDescent="0.2">
      <c r="A2566" s="414"/>
      <c r="B2566" s="414"/>
      <c r="P2566" s="141"/>
      <c r="Q2566" s="415"/>
      <c r="R2566" s="415"/>
      <c r="S2566" s="415"/>
      <c r="T2566" s="415"/>
      <c r="U2566" s="415"/>
      <c r="V2566" s="415"/>
      <c r="W2566" s="415"/>
      <c r="X2566" s="415"/>
      <c r="Y2566" s="415"/>
      <c r="Z2566" s="415"/>
    </row>
    <row r="2567" spans="1:26" x14ac:dyDescent="0.2">
      <c r="A2567" s="414"/>
      <c r="B2567" s="414"/>
      <c r="P2567" s="141"/>
      <c r="Q2567" s="415"/>
      <c r="R2567" s="415"/>
      <c r="S2567" s="415"/>
      <c r="T2567" s="415"/>
      <c r="U2567" s="415"/>
      <c r="V2567" s="415"/>
      <c r="W2567" s="415"/>
      <c r="X2567" s="415"/>
      <c r="Y2567" s="415"/>
      <c r="Z2567" s="415"/>
    </row>
    <row r="2568" spans="1:26" x14ac:dyDescent="0.2">
      <c r="A2568" s="414"/>
      <c r="B2568" s="414"/>
      <c r="P2568" s="141"/>
      <c r="Q2568" s="415"/>
      <c r="R2568" s="415"/>
      <c r="S2568" s="415"/>
      <c r="T2568" s="415"/>
      <c r="U2568" s="415"/>
      <c r="V2568" s="415"/>
      <c r="W2568" s="415"/>
      <c r="X2568" s="415"/>
      <c r="Y2568" s="415"/>
      <c r="Z2568" s="415"/>
    </row>
    <row r="2569" spans="1:26" x14ac:dyDescent="0.2">
      <c r="A2569" s="414"/>
      <c r="B2569" s="414"/>
      <c r="P2569" s="141"/>
      <c r="Q2569" s="415"/>
      <c r="R2569" s="415"/>
      <c r="S2569" s="415"/>
      <c r="T2569" s="415"/>
      <c r="U2569" s="415"/>
      <c r="V2569" s="415"/>
      <c r="W2569" s="415"/>
      <c r="X2569" s="415"/>
      <c r="Y2569" s="415"/>
      <c r="Z2569" s="415"/>
    </row>
    <row r="2570" spans="1:26" x14ac:dyDescent="0.2">
      <c r="A2570" s="414"/>
      <c r="B2570" s="414"/>
      <c r="P2570" s="141"/>
      <c r="Q2570" s="415"/>
      <c r="R2570" s="415"/>
      <c r="S2570" s="415"/>
      <c r="T2570" s="415"/>
      <c r="U2570" s="415"/>
      <c r="V2570" s="415"/>
      <c r="W2570" s="415"/>
      <c r="X2570" s="415"/>
      <c r="Y2570" s="415"/>
      <c r="Z2570" s="415"/>
    </row>
    <row r="2571" spans="1:26" x14ac:dyDescent="0.2">
      <c r="A2571" s="414"/>
      <c r="B2571" s="414"/>
      <c r="P2571" s="141"/>
      <c r="Q2571" s="415"/>
      <c r="R2571" s="415"/>
      <c r="S2571" s="415"/>
      <c r="T2571" s="415"/>
      <c r="U2571" s="415"/>
      <c r="V2571" s="415"/>
      <c r="W2571" s="415"/>
      <c r="X2571" s="415"/>
      <c r="Y2571" s="415"/>
      <c r="Z2571" s="415"/>
    </row>
    <row r="2572" spans="1:26" x14ac:dyDescent="0.2">
      <c r="A2572" s="414"/>
      <c r="B2572" s="414"/>
      <c r="P2572" s="141"/>
      <c r="Q2572" s="415"/>
      <c r="R2572" s="415"/>
      <c r="S2572" s="415"/>
      <c r="T2572" s="415"/>
      <c r="U2572" s="415"/>
      <c r="V2572" s="415"/>
      <c r="W2572" s="415"/>
      <c r="X2572" s="415"/>
      <c r="Y2572" s="415"/>
      <c r="Z2572" s="415"/>
    </row>
    <row r="2573" spans="1:26" x14ac:dyDescent="0.2">
      <c r="A2573" s="414"/>
      <c r="B2573" s="414"/>
      <c r="P2573" s="141"/>
      <c r="Q2573" s="415"/>
      <c r="R2573" s="415"/>
      <c r="S2573" s="415"/>
      <c r="T2573" s="415"/>
      <c r="U2573" s="415"/>
      <c r="V2573" s="415"/>
      <c r="W2573" s="415"/>
      <c r="X2573" s="415"/>
      <c r="Y2573" s="415"/>
      <c r="Z2573" s="415"/>
    </row>
    <row r="2574" spans="1:26" x14ac:dyDescent="0.2">
      <c r="A2574" s="414"/>
      <c r="B2574" s="414"/>
      <c r="P2574" s="141"/>
      <c r="Q2574" s="415"/>
      <c r="R2574" s="415"/>
      <c r="S2574" s="415"/>
      <c r="T2574" s="415"/>
      <c r="U2574" s="415"/>
      <c r="V2574" s="415"/>
      <c r="W2574" s="415"/>
      <c r="X2574" s="415"/>
      <c r="Y2574" s="415"/>
      <c r="Z2574" s="415"/>
    </row>
    <row r="2575" spans="1:26" x14ac:dyDescent="0.2">
      <c r="A2575" s="414"/>
      <c r="B2575" s="414"/>
      <c r="P2575" s="141"/>
      <c r="Q2575" s="415"/>
      <c r="R2575" s="415"/>
      <c r="S2575" s="415"/>
      <c r="T2575" s="415"/>
      <c r="U2575" s="415"/>
      <c r="V2575" s="415"/>
      <c r="W2575" s="415"/>
      <c r="X2575" s="415"/>
      <c r="Y2575" s="415"/>
      <c r="Z2575" s="415"/>
    </row>
    <row r="2576" spans="1:26" x14ac:dyDescent="0.2">
      <c r="A2576" s="414"/>
      <c r="B2576" s="414"/>
      <c r="P2576" s="141"/>
      <c r="Q2576" s="415"/>
      <c r="R2576" s="415"/>
      <c r="S2576" s="415"/>
      <c r="T2576" s="415"/>
      <c r="U2576" s="415"/>
      <c r="V2576" s="415"/>
      <c r="W2576" s="415"/>
      <c r="X2576" s="415"/>
      <c r="Y2576" s="415"/>
      <c r="Z2576" s="415"/>
    </row>
    <row r="2577" spans="1:26" x14ac:dyDescent="0.2">
      <c r="A2577" s="414"/>
      <c r="B2577" s="414"/>
      <c r="P2577" s="141"/>
      <c r="Q2577" s="415"/>
      <c r="R2577" s="415"/>
      <c r="S2577" s="415"/>
      <c r="T2577" s="415"/>
      <c r="U2577" s="415"/>
      <c r="V2577" s="415"/>
      <c r="W2577" s="415"/>
      <c r="X2577" s="415"/>
      <c r="Y2577" s="415"/>
      <c r="Z2577" s="415"/>
    </row>
    <row r="2578" spans="1:26" x14ac:dyDescent="0.2">
      <c r="A2578" s="414"/>
      <c r="B2578" s="414"/>
      <c r="P2578" s="141"/>
      <c r="Q2578" s="415"/>
      <c r="R2578" s="415"/>
      <c r="S2578" s="415"/>
      <c r="T2578" s="415"/>
      <c r="U2578" s="415"/>
      <c r="V2578" s="415"/>
      <c r="W2578" s="415"/>
      <c r="X2578" s="415"/>
      <c r="Y2578" s="415"/>
      <c r="Z2578" s="415"/>
    </row>
    <row r="2579" spans="1:26" x14ac:dyDescent="0.2">
      <c r="A2579" s="414"/>
      <c r="B2579" s="414"/>
      <c r="P2579" s="141"/>
      <c r="Q2579" s="415"/>
      <c r="R2579" s="415"/>
      <c r="S2579" s="415"/>
      <c r="T2579" s="415"/>
      <c r="U2579" s="415"/>
      <c r="V2579" s="415"/>
      <c r="W2579" s="415"/>
      <c r="X2579" s="415"/>
      <c r="Y2579" s="415"/>
      <c r="Z2579" s="415"/>
    </row>
    <row r="2580" spans="1:26" x14ac:dyDescent="0.2">
      <c r="A2580" s="414"/>
      <c r="B2580" s="414"/>
      <c r="P2580" s="141"/>
      <c r="Q2580" s="415"/>
      <c r="R2580" s="415"/>
      <c r="S2580" s="415"/>
      <c r="T2580" s="415"/>
      <c r="U2580" s="415"/>
      <c r="V2580" s="415"/>
      <c r="W2580" s="415"/>
      <c r="X2580" s="415"/>
      <c r="Y2580" s="415"/>
      <c r="Z2580" s="415"/>
    </row>
    <row r="2581" spans="1:26" x14ac:dyDescent="0.2">
      <c r="A2581" s="414"/>
      <c r="B2581" s="414"/>
      <c r="P2581" s="141"/>
      <c r="Q2581" s="415"/>
      <c r="R2581" s="415"/>
      <c r="S2581" s="415"/>
      <c r="T2581" s="415"/>
      <c r="U2581" s="415"/>
      <c r="V2581" s="415"/>
      <c r="W2581" s="415"/>
      <c r="X2581" s="415"/>
      <c r="Y2581" s="415"/>
      <c r="Z2581" s="415"/>
    </row>
    <row r="2582" spans="1:26" x14ac:dyDescent="0.2">
      <c r="A2582" s="414"/>
      <c r="B2582" s="414"/>
      <c r="P2582" s="141"/>
      <c r="Q2582" s="415"/>
      <c r="R2582" s="415"/>
      <c r="S2582" s="415"/>
      <c r="T2582" s="415"/>
      <c r="U2582" s="415"/>
      <c r="V2582" s="415"/>
      <c r="W2582" s="415"/>
      <c r="X2582" s="415"/>
      <c r="Y2582" s="415"/>
      <c r="Z2582" s="415"/>
    </row>
    <row r="2583" spans="1:26" x14ac:dyDescent="0.2">
      <c r="A2583" s="414"/>
      <c r="B2583" s="414"/>
      <c r="P2583" s="141"/>
      <c r="Q2583" s="415"/>
      <c r="R2583" s="415"/>
      <c r="S2583" s="415"/>
      <c r="T2583" s="415"/>
      <c r="U2583" s="415"/>
      <c r="V2583" s="415"/>
      <c r="W2583" s="415"/>
      <c r="X2583" s="415"/>
      <c r="Y2583" s="415"/>
      <c r="Z2583" s="415"/>
    </row>
    <row r="2584" spans="1:26" x14ac:dyDescent="0.2">
      <c r="A2584" s="414"/>
      <c r="B2584" s="414"/>
      <c r="P2584" s="141"/>
      <c r="Q2584" s="415"/>
      <c r="R2584" s="415"/>
      <c r="S2584" s="415"/>
      <c r="T2584" s="415"/>
      <c r="U2584" s="415"/>
      <c r="V2584" s="415"/>
      <c r="W2584" s="415"/>
      <c r="X2584" s="415"/>
      <c r="Y2584" s="415"/>
      <c r="Z2584" s="415"/>
    </row>
    <row r="2585" spans="1:26" x14ac:dyDescent="0.2">
      <c r="A2585" s="414"/>
      <c r="B2585" s="414"/>
      <c r="P2585" s="141"/>
      <c r="Q2585" s="415"/>
      <c r="R2585" s="415"/>
      <c r="S2585" s="415"/>
      <c r="T2585" s="415"/>
      <c r="U2585" s="415"/>
      <c r="V2585" s="415"/>
      <c r="W2585" s="415"/>
      <c r="X2585" s="415"/>
      <c r="Y2585" s="415"/>
      <c r="Z2585" s="415"/>
    </row>
    <row r="2586" spans="1:26" x14ac:dyDescent="0.2">
      <c r="A2586" s="414"/>
      <c r="B2586" s="414"/>
      <c r="P2586" s="141"/>
      <c r="Q2586" s="415"/>
      <c r="R2586" s="415"/>
      <c r="S2586" s="415"/>
      <c r="T2586" s="415"/>
      <c r="U2586" s="415"/>
      <c r="V2586" s="415"/>
      <c r="W2586" s="415"/>
      <c r="X2586" s="415"/>
      <c r="Y2586" s="415"/>
      <c r="Z2586" s="415"/>
    </row>
    <row r="2587" spans="1:26" x14ac:dyDescent="0.2">
      <c r="A2587" s="414"/>
      <c r="B2587" s="414"/>
      <c r="P2587" s="141"/>
      <c r="Q2587" s="415"/>
      <c r="R2587" s="415"/>
      <c r="S2587" s="415"/>
      <c r="T2587" s="415"/>
      <c r="U2587" s="415"/>
      <c r="V2587" s="415"/>
      <c r="W2587" s="415"/>
      <c r="X2587" s="415"/>
      <c r="Y2587" s="415"/>
      <c r="Z2587" s="415"/>
    </row>
    <row r="2588" spans="1:26" x14ac:dyDescent="0.2">
      <c r="A2588" s="414"/>
      <c r="B2588" s="414"/>
      <c r="P2588" s="141"/>
      <c r="Q2588" s="415"/>
      <c r="R2588" s="415"/>
      <c r="S2588" s="415"/>
      <c r="T2588" s="415"/>
      <c r="U2588" s="415"/>
      <c r="V2588" s="415"/>
      <c r="W2588" s="415"/>
      <c r="X2588" s="415"/>
      <c r="Y2588" s="415"/>
      <c r="Z2588" s="415"/>
    </row>
    <row r="2589" spans="1:26" x14ac:dyDescent="0.2">
      <c r="A2589" s="414"/>
      <c r="B2589" s="414"/>
      <c r="P2589" s="141"/>
      <c r="Q2589" s="415"/>
      <c r="R2589" s="415"/>
      <c r="S2589" s="415"/>
      <c r="T2589" s="415"/>
      <c r="U2589" s="415"/>
      <c r="V2589" s="415"/>
      <c r="W2589" s="415"/>
      <c r="X2589" s="415"/>
      <c r="Y2589" s="415"/>
      <c r="Z2589" s="415"/>
    </row>
    <row r="2590" spans="1:26" x14ac:dyDescent="0.2">
      <c r="A2590" s="414"/>
      <c r="B2590" s="414"/>
      <c r="P2590" s="141"/>
      <c r="Q2590" s="415"/>
      <c r="R2590" s="415"/>
      <c r="S2590" s="415"/>
      <c r="T2590" s="415"/>
      <c r="U2590" s="415"/>
      <c r="V2590" s="415"/>
      <c r="W2590" s="415"/>
      <c r="X2590" s="415"/>
      <c r="Y2590" s="415"/>
      <c r="Z2590" s="415"/>
    </row>
    <row r="2591" spans="1:26" x14ac:dyDescent="0.2">
      <c r="A2591" s="414"/>
      <c r="B2591" s="414"/>
      <c r="P2591" s="141"/>
      <c r="Q2591" s="415"/>
      <c r="R2591" s="415"/>
      <c r="S2591" s="415"/>
      <c r="T2591" s="415"/>
      <c r="U2591" s="415"/>
      <c r="V2591" s="415"/>
      <c r="W2591" s="415"/>
      <c r="X2591" s="415"/>
      <c r="Y2591" s="415"/>
      <c r="Z2591" s="415"/>
    </row>
    <row r="2592" spans="1:26" x14ac:dyDescent="0.2">
      <c r="A2592" s="414"/>
      <c r="B2592" s="414"/>
      <c r="P2592" s="141"/>
      <c r="Q2592" s="415"/>
      <c r="R2592" s="415"/>
      <c r="S2592" s="415"/>
      <c r="T2592" s="415"/>
      <c r="U2592" s="415"/>
      <c r="V2592" s="415"/>
      <c r="W2592" s="415"/>
      <c r="X2592" s="415"/>
      <c r="Y2592" s="415"/>
      <c r="Z2592" s="415"/>
    </row>
    <row r="2593" spans="1:26" x14ac:dyDescent="0.2">
      <c r="A2593" s="414"/>
      <c r="B2593" s="414"/>
      <c r="P2593" s="141"/>
      <c r="Q2593" s="415"/>
      <c r="R2593" s="415"/>
      <c r="S2593" s="415"/>
      <c r="T2593" s="415"/>
      <c r="U2593" s="415"/>
      <c r="V2593" s="415"/>
      <c r="W2593" s="415"/>
      <c r="X2593" s="415"/>
      <c r="Y2593" s="415"/>
      <c r="Z2593" s="415"/>
    </row>
    <row r="2594" spans="1:26" x14ac:dyDescent="0.2">
      <c r="A2594" s="414"/>
      <c r="B2594" s="414"/>
      <c r="P2594" s="141"/>
      <c r="Q2594" s="415"/>
      <c r="R2594" s="415"/>
      <c r="S2594" s="415"/>
      <c r="T2594" s="415"/>
      <c r="U2594" s="415"/>
      <c r="V2594" s="415"/>
      <c r="W2594" s="415"/>
      <c r="X2594" s="415"/>
      <c r="Y2594" s="415"/>
      <c r="Z2594" s="415"/>
    </row>
    <row r="2595" spans="1:26" x14ac:dyDescent="0.2">
      <c r="A2595" s="414"/>
      <c r="B2595" s="414"/>
      <c r="P2595" s="141"/>
      <c r="Q2595" s="415"/>
      <c r="R2595" s="415"/>
      <c r="S2595" s="415"/>
      <c r="T2595" s="415"/>
      <c r="U2595" s="415"/>
      <c r="V2595" s="415"/>
      <c r="W2595" s="415"/>
      <c r="X2595" s="415"/>
      <c r="Y2595" s="415"/>
      <c r="Z2595" s="415"/>
    </row>
    <row r="2596" spans="1:26" x14ac:dyDescent="0.2">
      <c r="A2596" s="414"/>
      <c r="B2596" s="414"/>
      <c r="P2596" s="141"/>
      <c r="Q2596" s="415"/>
      <c r="R2596" s="415"/>
      <c r="S2596" s="415"/>
      <c r="T2596" s="415"/>
      <c r="U2596" s="415"/>
      <c r="V2596" s="415"/>
      <c r="W2596" s="415"/>
      <c r="X2596" s="415"/>
      <c r="Y2596" s="415"/>
      <c r="Z2596" s="415"/>
    </row>
    <row r="2597" spans="1:26" x14ac:dyDescent="0.2">
      <c r="A2597" s="414"/>
      <c r="B2597" s="414"/>
      <c r="P2597" s="141"/>
      <c r="Q2597" s="415"/>
      <c r="R2597" s="415"/>
      <c r="S2597" s="415"/>
      <c r="T2597" s="415"/>
      <c r="U2597" s="415"/>
      <c r="V2597" s="415"/>
      <c r="W2597" s="415"/>
      <c r="X2597" s="415"/>
      <c r="Y2597" s="415"/>
      <c r="Z2597" s="415"/>
    </row>
    <row r="2598" spans="1:26" x14ac:dyDescent="0.2">
      <c r="A2598" s="414"/>
      <c r="B2598" s="414"/>
      <c r="P2598" s="141"/>
      <c r="Q2598" s="415"/>
      <c r="R2598" s="415"/>
      <c r="S2598" s="415"/>
      <c r="T2598" s="415"/>
      <c r="U2598" s="415"/>
      <c r="V2598" s="415"/>
      <c r="W2598" s="415"/>
      <c r="X2598" s="415"/>
      <c r="Y2598" s="415"/>
      <c r="Z2598" s="415"/>
    </row>
    <row r="2599" spans="1:26" x14ac:dyDescent="0.2">
      <c r="A2599" s="414"/>
      <c r="B2599" s="414"/>
      <c r="P2599" s="141"/>
      <c r="Q2599" s="415"/>
      <c r="R2599" s="415"/>
      <c r="S2599" s="415"/>
      <c r="T2599" s="415"/>
      <c r="U2599" s="415"/>
      <c r="V2599" s="415"/>
      <c r="W2599" s="415"/>
      <c r="X2599" s="415"/>
      <c r="Y2599" s="415"/>
      <c r="Z2599" s="415"/>
    </row>
    <row r="2600" spans="1:26" x14ac:dyDescent="0.2">
      <c r="A2600" s="414"/>
      <c r="B2600" s="414"/>
      <c r="P2600" s="141"/>
      <c r="Q2600" s="415"/>
      <c r="R2600" s="415"/>
      <c r="S2600" s="415"/>
      <c r="T2600" s="415"/>
      <c r="U2600" s="415"/>
      <c r="V2600" s="415"/>
      <c r="W2600" s="415"/>
      <c r="X2600" s="415"/>
      <c r="Y2600" s="415"/>
      <c r="Z2600" s="415"/>
    </row>
    <row r="2601" spans="1:26" x14ac:dyDescent="0.2">
      <c r="A2601" s="414"/>
      <c r="B2601" s="414"/>
      <c r="P2601" s="141"/>
      <c r="Q2601" s="415"/>
      <c r="R2601" s="415"/>
      <c r="S2601" s="415"/>
      <c r="T2601" s="415"/>
      <c r="U2601" s="415"/>
      <c r="V2601" s="415"/>
      <c r="W2601" s="415"/>
      <c r="X2601" s="415"/>
      <c r="Y2601" s="415"/>
      <c r="Z2601" s="415"/>
    </row>
    <row r="2602" spans="1:26" x14ac:dyDescent="0.2">
      <c r="A2602" s="414"/>
      <c r="B2602" s="414"/>
      <c r="P2602" s="141"/>
      <c r="Q2602" s="415"/>
      <c r="R2602" s="415"/>
      <c r="S2602" s="415"/>
      <c r="T2602" s="415"/>
      <c r="U2602" s="415"/>
      <c r="V2602" s="415"/>
      <c r="W2602" s="415"/>
      <c r="X2602" s="415"/>
      <c r="Y2602" s="415"/>
      <c r="Z2602" s="415"/>
    </row>
    <row r="2603" spans="1:26" x14ac:dyDescent="0.2">
      <c r="A2603" s="414"/>
      <c r="B2603" s="414"/>
      <c r="P2603" s="141"/>
      <c r="Q2603" s="415"/>
      <c r="R2603" s="415"/>
      <c r="S2603" s="415"/>
      <c r="T2603" s="415"/>
      <c r="U2603" s="415"/>
      <c r="V2603" s="415"/>
      <c r="W2603" s="415"/>
      <c r="X2603" s="415"/>
      <c r="Y2603" s="415"/>
      <c r="Z2603" s="415"/>
    </row>
    <row r="2604" spans="1:26" x14ac:dyDescent="0.2">
      <c r="A2604" s="414"/>
      <c r="B2604" s="414"/>
      <c r="P2604" s="141"/>
      <c r="Q2604" s="415"/>
      <c r="R2604" s="415"/>
      <c r="S2604" s="415"/>
      <c r="T2604" s="415"/>
      <c r="U2604" s="415"/>
      <c r="V2604" s="415"/>
      <c r="W2604" s="415"/>
      <c r="X2604" s="415"/>
      <c r="Y2604" s="415"/>
      <c r="Z2604" s="415"/>
    </row>
    <row r="2605" spans="1:26" x14ac:dyDescent="0.2">
      <c r="A2605" s="414"/>
      <c r="B2605" s="414"/>
      <c r="P2605" s="141"/>
      <c r="Q2605" s="415"/>
      <c r="R2605" s="415"/>
      <c r="S2605" s="415"/>
      <c r="T2605" s="415"/>
      <c r="U2605" s="415"/>
      <c r="V2605" s="415"/>
      <c r="W2605" s="415"/>
      <c r="X2605" s="415"/>
      <c r="Y2605" s="415"/>
      <c r="Z2605" s="415"/>
    </row>
    <row r="2606" spans="1:26" x14ac:dyDescent="0.2">
      <c r="A2606" s="414"/>
      <c r="B2606" s="414"/>
      <c r="P2606" s="141"/>
      <c r="Q2606" s="415"/>
      <c r="R2606" s="415"/>
      <c r="S2606" s="415"/>
      <c r="T2606" s="415"/>
      <c r="U2606" s="415"/>
      <c r="V2606" s="415"/>
      <c r="W2606" s="415"/>
      <c r="X2606" s="415"/>
      <c r="Y2606" s="415"/>
      <c r="Z2606" s="415"/>
    </row>
    <row r="2607" spans="1:26" x14ac:dyDescent="0.2">
      <c r="A2607" s="414"/>
      <c r="B2607" s="414"/>
      <c r="P2607" s="141"/>
      <c r="Q2607" s="415"/>
      <c r="R2607" s="415"/>
      <c r="S2607" s="415"/>
      <c r="T2607" s="415"/>
      <c r="U2607" s="415"/>
      <c r="V2607" s="415"/>
      <c r="W2607" s="415"/>
      <c r="X2607" s="415"/>
      <c r="Y2607" s="415"/>
      <c r="Z2607" s="415"/>
    </row>
    <row r="2608" spans="1:26" x14ac:dyDescent="0.2">
      <c r="A2608" s="414"/>
      <c r="B2608" s="414"/>
      <c r="P2608" s="141"/>
      <c r="Q2608" s="415"/>
      <c r="R2608" s="415"/>
      <c r="S2608" s="415"/>
      <c r="T2608" s="415"/>
      <c r="U2608" s="415"/>
      <c r="V2608" s="415"/>
      <c r="W2608" s="415"/>
      <c r="X2608" s="415"/>
      <c r="Y2608" s="415"/>
      <c r="Z2608" s="415"/>
    </row>
    <row r="2609" spans="1:26" x14ac:dyDescent="0.2">
      <c r="A2609" s="414"/>
      <c r="B2609" s="414"/>
      <c r="P2609" s="141"/>
      <c r="Q2609" s="415"/>
      <c r="R2609" s="415"/>
      <c r="S2609" s="415"/>
      <c r="T2609" s="415"/>
      <c r="U2609" s="415"/>
      <c r="V2609" s="415"/>
      <c r="W2609" s="415"/>
      <c r="X2609" s="415"/>
      <c r="Y2609" s="415"/>
      <c r="Z2609" s="415"/>
    </row>
    <row r="2610" spans="1:26" x14ac:dyDescent="0.2">
      <c r="A2610" s="414"/>
      <c r="B2610" s="414"/>
      <c r="P2610" s="141"/>
      <c r="Q2610" s="415"/>
      <c r="R2610" s="415"/>
      <c r="S2610" s="415"/>
      <c r="T2610" s="415"/>
      <c r="U2610" s="415"/>
      <c r="V2610" s="415"/>
      <c r="W2610" s="415"/>
      <c r="X2610" s="415"/>
      <c r="Y2610" s="415"/>
      <c r="Z2610" s="415"/>
    </row>
    <row r="2611" spans="1:26" x14ac:dyDescent="0.2">
      <c r="A2611" s="414"/>
      <c r="B2611" s="414"/>
      <c r="P2611" s="141"/>
      <c r="Q2611" s="415"/>
      <c r="R2611" s="415"/>
      <c r="S2611" s="415"/>
      <c r="T2611" s="415"/>
      <c r="U2611" s="415"/>
      <c r="V2611" s="415"/>
      <c r="W2611" s="415"/>
      <c r="X2611" s="415"/>
      <c r="Y2611" s="415"/>
      <c r="Z2611" s="415"/>
    </row>
    <row r="2612" spans="1:26" x14ac:dyDescent="0.2">
      <c r="A2612" s="414"/>
      <c r="B2612" s="414"/>
      <c r="P2612" s="141"/>
      <c r="Q2612" s="415"/>
      <c r="R2612" s="415"/>
      <c r="S2612" s="415"/>
      <c r="T2612" s="415"/>
      <c r="U2612" s="415"/>
      <c r="V2612" s="415"/>
      <c r="W2612" s="415"/>
      <c r="X2612" s="415"/>
      <c r="Y2612" s="415"/>
      <c r="Z2612" s="415"/>
    </row>
    <row r="2613" spans="1:26" x14ac:dyDescent="0.2">
      <c r="A2613" s="414"/>
      <c r="B2613" s="414"/>
      <c r="P2613" s="141"/>
      <c r="Q2613" s="415"/>
      <c r="R2613" s="415"/>
      <c r="S2613" s="415"/>
      <c r="T2613" s="415"/>
      <c r="U2613" s="415"/>
      <c r="V2613" s="415"/>
      <c r="W2613" s="415"/>
      <c r="X2613" s="415"/>
      <c r="Y2613" s="415"/>
      <c r="Z2613" s="415"/>
    </row>
    <row r="2614" spans="1:26" x14ac:dyDescent="0.2">
      <c r="A2614" s="414"/>
      <c r="B2614" s="414"/>
      <c r="P2614" s="141"/>
      <c r="Q2614" s="415"/>
      <c r="R2614" s="415"/>
      <c r="S2614" s="415"/>
      <c r="T2614" s="415"/>
      <c r="U2614" s="415"/>
      <c r="V2614" s="415"/>
      <c r="W2614" s="415"/>
      <c r="X2614" s="415"/>
      <c r="Y2614" s="415"/>
      <c r="Z2614" s="415"/>
    </row>
    <row r="2615" spans="1:26" x14ac:dyDescent="0.2">
      <c r="A2615" s="414"/>
      <c r="B2615" s="414"/>
      <c r="P2615" s="141"/>
      <c r="Q2615" s="415"/>
      <c r="R2615" s="415"/>
      <c r="S2615" s="415"/>
      <c r="T2615" s="415"/>
      <c r="U2615" s="415"/>
      <c r="V2615" s="415"/>
      <c r="W2615" s="415"/>
      <c r="X2615" s="415"/>
      <c r="Y2615" s="415"/>
      <c r="Z2615" s="415"/>
    </row>
    <row r="2616" spans="1:26" x14ac:dyDescent="0.2">
      <c r="A2616" s="414"/>
      <c r="B2616" s="414"/>
      <c r="P2616" s="141"/>
      <c r="Q2616" s="415"/>
      <c r="R2616" s="415"/>
      <c r="S2616" s="415"/>
      <c r="T2616" s="415"/>
      <c r="U2616" s="415"/>
      <c r="V2616" s="415"/>
      <c r="W2616" s="415"/>
      <c r="X2616" s="415"/>
      <c r="Y2616" s="415"/>
      <c r="Z2616" s="415"/>
    </row>
    <row r="2617" spans="1:26" x14ac:dyDescent="0.2">
      <c r="A2617" s="414"/>
      <c r="B2617" s="414"/>
      <c r="P2617" s="141"/>
      <c r="Q2617" s="415"/>
      <c r="R2617" s="415"/>
      <c r="S2617" s="415"/>
      <c r="T2617" s="415"/>
      <c r="U2617" s="415"/>
      <c r="V2617" s="415"/>
      <c r="W2617" s="415"/>
      <c r="X2617" s="415"/>
      <c r="Y2617" s="415"/>
      <c r="Z2617" s="415"/>
    </row>
    <row r="2618" spans="1:26" x14ac:dyDescent="0.2">
      <c r="A2618" s="414"/>
      <c r="B2618" s="414"/>
      <c r="P2618" s="141"/>
      <c r="Q2618" s="415"/>
      <c r="R2618" s="415"/>
      <c r="S2618" s="415"/>
      <c r="T2618" s="415"/>
      <c r="U2618" s="415"/>
      <c r="V2618" s="415"/>
      <c r="W2618" s="415"/>
      <c r="X2618" s="415"/>
      <c r="Y2618" s="415"/>
      <c r="Z2618" s="415"/>
    </row>
    <row r="2619" spans="1:26" x14ac:dyDescent="0.2">
      <c r="A2619" s="414"/>
      <c r="B2619" s="414"/>
      <c r="P2619" s="141"/>
      <c r="Q2619" s="415"/>
      <c r="R2619" s="415"/>
      <c r="S2619" s="415"/>
      <c r="T2619" s="415"/>
      <c r="U2619" s="415"/>
      <c r="V2619" s="415"/>
      <c r="W2619" s="415"/>
      <c r="X2619" s="415"/>
      <c r="Y2619" s="415"/>
      <c r="Z2619" s="415"/>
    </row>
    <row r="2620" spans="1:26" x14ac:dyDescent="0.2">
      <c r="A2620" s="414"/>
      <c r="B2620" s="414"/>
      <c r="P2620" s="141"/>
      <c r="Q2620" s="415"/>
      <c r="R2620" s="415"/>
      <c r="S2620" s="415"/>
      <c r="T2620" s="415"/>
      <c r="U2620" s="415"/>
      <c r="V2620" s="415"/>
      <c r="W2620" s="415"/>
      <c r="X2620" s="415"/>
      <c r="Y2620" s="415"/>
      <c r="Z2620" s="415"/>
    </row>
    <row r="2621" spans="1:26" x14ac:dyDescent="0.2">
      <c r="A2621" s="414"/>
      <c r="B2621" s="414"/>
      <c r="P2621" s="141"/>
      <c r="Q2621" s="415"/>
      <c r="R2621" s="415"/>
      <c r="S2621" s="415"/>
      <c r="T2621" s="415"/>
      <c r="U2621" s="415"/>
      <c r="V2621" s="415"/>
      <c r="W2621" s="415"/>
      <c r="X2621" s="415"/>
      <c r="Y2621" s="415"/>
      <c r="Z2621" s="415"/>
    </row>
    <row r="2622" spans="1:26" x14ac:dyDescent="0.2">
      <c r="A2622" s="414"/>
      <c r="B2622" s="414"/>
      <c r="P2622" s="141"/>
      <c r="Q2622" s="415"/>
      <c r="R2622" s="415"/>
      <c r="S2622" s="415"/>
      <c r="T2622" s="415"/>
      <c r="U2622" s="415"/>
      <c r="V2622" s="415"/>
      <c r="W2622" s="415"/>
      <c r="X2622" s="415"/>
      <c r="Y2622" s="415"/>
      <c r="Z2622" s="415"/>
    </row>
    <row r="2623" spans="1:26" x14ac:dyDescent="0.2">
      <c r="A2623" s="414"/>
      <c r="B2623" s="414"/>
      <c r="P2623" s="141"/>
      <c r="Q2623" s="415"/>
      <c r="R2623" s="415"/>
      <c r="S2623" s="415"/>
      <c r="T2623" s="415"/>
      <c r="U2623" s="415"/>
      <c r="V2623" s="415"/>
      <c r="W2623" s="415"/>
      <c r="X2623" s="415"/>
      <c r="Y2623" s="415"/>
      <c r="Z2623" s="415"/>
    </row>
    <row r="2624" spans="1:26" x14ac:dyDescent="0.2">
      <c r="A2624" s="414"/>
      <c r="B2624" s="414"/>
      <c r="P2624" s="141"/>
      <c r="Q2624" s="415"/>
      <c r="R2624" s="415"/>
      <c r="S2624" s="415"/>
      <c r="T2624" s="415"/>
      <c r="U2624" s="415"/>
      <c r="V2624" s="415"/>
      <c r="W2624" s="415"/>
      <c r="X2624" s="415"/>
      <c r="Y2624" s="415"/>
      <c r="Z2624" s="415"/>
    </row>
    <row r="2625" spans="1:26" x14ac:dyDescent="0.2">
      <c r="A2625" s="414"/>
      <c r="B2625" s="414"/>
      <c r="P2625" s="141"/>
      <c r="Q2625" s="415"/>
      <c r="R2625" s="415"/>
      <c r="S2625" s="415"/>
      <c r="T2625" s="415"/>
      <c r="U2625" s="415"/>
      <c r="V2625" s="415"/>
      <c r="W2625" s="415"/>
      <c r="X2625" s="415"/>
      <c r="Y2625" s="415"/>
      <c r="Z2625" s="415"/>
    </row>
    <row r="2626" spans="1:26" x14ac:dyDescent="0.2">
      <c r="A2626" s="414"/>
      <c r="B2626" s="414"/>
      <c r="P2626" s="141"/>
      <c r="Q2626" s="415"/>
      <c r="R2626" s="415"/>
      <c r="S2626" s="415"/>
      <c r="T2626" s="415"/>
      <c r="U2626" s="415"/>
      <c r="V2626" s="415"/>
      <c r="W2626" s="415"/>
      <c r="X2626" s="415"/>
      <c r="Y2626" s="415"/>
      <c r="Z2626" s="415"/>
    </row>
    <row r="2627" spans="1:26" x14ac:dyDescent="0.2">
      <c r="A2627" s="414"/>
      <c r="B2627" s="414"/>
      <c r="P2627" s="141"/>
      <c r="Q2627" s="415"/>
      <c r="R2627" s="415"/>
      <c r="S2627" s="415"/>
      <c r="T2627" s="415"/>
      <c r="U2627" s="415"/>
      <c r="V2627" s="415"/>
      <c r="W2627" s="415"/>
      <c r="X2627" s="415"/>
      <c r="Y2627" s="415"/>
      <c r="Z2627" s="415"/>
    </row>
    <row r="2628" spans="1:26" x14ac:dyDescent="0.2">
      <c r="A2628" s="414"/>
      <c r="B2628" s="414"/>
      <c r="P2628" s="141"/>
      <c r="Q2628" s="415"/>
      <c r="R2628" s="415"/>
      <c r="S2628" s="415"/>
      <c r="T2628" s="415"/>
      <c r="U2628" s="415"/>
      <c r="V2628" s="415"/>
      <c r="W2628" s="415"/>
      <c r="X2628" s="415"/>
      <c r="Y2628" s="415"/>
      <c r="Z2628" s="415"/>
    </row>
    <row r="2629" spans="1:26" x14ac:dyDescent="0.2">
      <c r="A2629" s="414"/>
      <c r="B2629" s="414"/>
      <c r="P2629" s="141"/>
      <c r="Q2629" s="415"/>
      <c r="R2629" s="415"/>
      <c r="S2629" s="415"/>
      <c r="T2629" s="415"/>
      <c r="U2629" s="415"/>
      <c r="V2629" s="415"/>
      <c r="W2629" s="415"/>
      <c r="X2629" s="415"/>
      <c r="Y2629" s="415"/>
      <c r="Z2629" s="415"/>
    </row>
    <row r="2630" spans="1:26" x14ac:dyDescent="0.2">
      <c r="A2630" s="414"/>
      <c r="B2630" s="414"/>
      <c r="P2630" s="141"/>
      <c r="Q2630" s="415"/>
      <c r="R2630" s="415"/>
      <c r="S2630" s="415"/>
      <c r="T2630" s="415"/>
      <c r="U2630" s="415"/>
      <c r="V2630" s="415"/>
      <c r="W2630" s="415"/>
      <c r="X2630" s="415"/>
      <c r="Y2630" s="415"/>
      <c r="Z2630" s="415"/>
    </row>
    <row r="2631" spans="1:26" x14ac:dyDescent="0.2">
      <c r="A2631" s="414"/>
      <c r="B2631" s="414"/>
      <c r="P2631" s="141"/>
      <c r="Q2631" s="415"/>
      <c r="R2631" s="415"/>
      <c r="S2631" s="415"/>
      <c r="T2631" s="415"/>
      <c r="U2631" s="415"/>
      <c r="V2631" s="415"/>
      <c r="W2631" s="415"/>
      <c r="X2631" s="415"/>
      <c r="Y2631" s="415"/>
      <c r="Z2631" s="415"/>
    </row>
    <row r="2632" spans="1:26" x14ac:dyDescent="0.2">
      <c r="A2632" s="414"/>
      <c r="B2632" s="414"/>
      <c r="P2632" s="141"/>
      <c r="Q2632" s="415"/>
      <c r="R2632" s="415"/>
      <c r="S2632" s="415"/>
      <c r="T2632" s="415"/>
      <c r="U2632" s="415"/>
      <c r="V2632" s="415"/>
      <c r="W2632" s="415"/>
      <c r="X2632" s="415"/>
      <c r="Y2632" s="415"/>
      <c r="Z2632" s="415"/>
    </row>
    <row r="2633" spans="1:26" x14ac:dyDescent="0.2">
      <c r="A2633" s="414"/>
      <c r="B2633" s="414"/>
      <c r="P2633" s="141"/>
      <c r="Q2633" s="415"/>
      <c r="R2633" s="415"/>
      <c r="S2633" s="415"/>
      <c r="T2633" s="415"/>
      <c r="U2633" s="415"/>
      <c r="V2633" s="415"/>
      <c r="W2633" s="415"/>
      <c r="X2633" s="415"/>
      <c r="Y2633" s="415"/>
      <c r="Z2633" s="415"/>
    </row>
    <row r="2634" spans="1:26" x14ac:dyDescent="0.2">
      <c r="A2634" s="414"/>
      <c r="B2634" s="414"/>
      <c r="P2634" s="141"/>
      <c r="Q2634" s="415"/>
      <c r="R2634" s="415"/>
      <c r="S2634" s="415"/>
      <c r="T2634" s="415"/>
      <c r="U2634" s="415"/>
      <c r="V2634" s="415"/>
      <c r="W2634" s="415"/>
      <c r="X2634" s="415"/>
      <c r="Y2634" s="415"/>
      <c r="Z2634" s="415"/>
    </row>
    <row r="2635" spans="1:26" x14ac:dyDescent="0.2">
      <c r="A2635" s="414"/>
      <c r="B2635" s="414"/>
      <c r="P2635" s="141"/>
      <c r="Q2635" s="415"/>
      <c r="R2635" s="415"/>
      <c r="S2635" s="415"/>
      <c r="T2635" s="415"/>
      <c r="U2635" s="415"/>
      <c r="V2635" s="415"/>
      <c r="W2635" s="415"/>
      <c r="X2635" s="415"/>
      <c r="Y2635" s="415"/>
      <c r="Z2635" s="415"/>
    </row>
    <row r="2636" spans="1:26" x14ac:dyDescent="0.2">
      <c r="A2636" s="414"/>
      <c r="B2636" s="414"/>
      <c r="P2636" s="141"/>
      <c r="Q2636" s="415"/>
      <c r="R2636" s="415"/>
      <c r="S2636" s="415"/>
      <c r="T2636" s="415"/>
      <c r="U2636" s="415"/>
      <c r="V2636" s="415"/>
      <c r="W2636" s="415"/>
      <c r="X2636" s="415"/>
      <c r="Y2636" s="415"/>
      <c r="Z2636" s="415"/>
    </row>
    <row r="2637" spans="1:26" x14ac:dyDescent="0.2">
      <c r="A2637" s="414"/>
      <c r="B2637" s="414"/>
      <c r="P2637" s="141"/>
      <c r="Q2637" s="415"/>
      <c r="R2637" s="415"/>
      <c r="S2637" s="415"/>
      <c r="T2637" s="415"/>
      <c r="U2637" s="415"/>
      <c r="V2637" s="415"/>
      <c r="W2637" s="415"/>
      <c r="X2637" s="415"/>
      <c r="Y2637" s="415"/>
      <c r="Z2637" s="415"/>
    </row>
    <row r="2638" spans="1:26" x14ac:dyDescent="0.2">
      <c r="A2638" s="414"/>
      <c r="B2638" s="414"/>
      <c r="P2638" s="141"/>
      <c r="Q2638" s="415"/>
      <c r="R2638" s="415"/>
      <c r="S2638" s="415"/>
      <c r="T2638" s="415"/>
      <c r="U2638" s="415"/>
      <c r="V2638" s="415"/>
      <c r="W2638" s="415"/>
      <c r="X2638" s="415"/>
      <c r="Y2638" s="415"/>
      <c r="Z2638" s="415"/>
    </row>
    <row r="2639" spans="1:26" x14ac:dyDescent="0.2">
      <c r="A2639" s="414"/>
      <c r="B2639" s="414"/>
      <c r="P2639" s="141"/>
      <c r="Q2639" s="415"/>
      <c r="R2639" s="415"/>
      <c r="S2639" s="415"/>
      <c r="T2639" s="415"/>
      <c r="U2639" s="415"/>
      <c r="V2639" s="415"/>
      <c r="W2639" s="415"/>
      <c r="X2639" s="415"/>
      <c r="Y2639" s="415"/>
      <c r="Z2639" s="415"/>
    </row>
    <row r="2640" spans="1:26" x14ac:dyDescent="0.2">
      <c r="A2640" s="414"/>
      <c r="B2640" s="414"/>
      <c r="P2640" s="141"/>
      <c r="Q2640" s="415"/>
      <c r="R2640" s="415"/>
      <c r="S2640" s="415"/>
      <c r="T2640" s="415"/>
      <c r="U2640" s="415"/>
      <c r="V2640" s="415"/>
      <c r="W2640" s="415"/>
      <c r="X2640" s="415"/>
      <c r="Y2640" s="415"/>
      <c r="Z2640" s="415"/>
    </row>
    <row r="2641" spans="1:26" x14ac:dyDescent="0.2">
      <c r="A2641" s="414"/>
      <c r="B2641" s="414"/>
      <c r="P2641" s="141"/>
      <c r="Q2641" s="415"/>
      <c r="R2641" s="415"/>
      <c r="S2641" s="415"/>
      <c r="T2641" s="415"/>
      <c r="U2641" s="415"/>
      <c r="V2641" s="415"/>
      <c r="W2641" s="415"/>
      <c r="X2641" s="415"/>
      <c r="Y2641" s="415"/>
      <c r="Z2641" s="415"/>
    </row>
    <row r="2642" spans="1:26" x14ac:dyDescent="0.2">
      <c r="A2642" s="414"/>
      <c r="B2642" s="414"/>
      <c r="P2642" s="141"/>
      <c r="Q2642" s="415"/>
      <c r="R2642" s="415"/>
      <c r="S2642" s="415"/>
      <c r="T2642" s="415"/>
      <c r="U2642" s="415"/>
      <c r="V2642" s="415"/>
      <c r="W2642" s="415"/>
      <c r="X2642" s="415"/>
      <c r="Y2642" s="415"/>
      <c r="Z2642" s="415"/>
    </row>
    <row r="2643" spans="1:26" x14ac:dyDescent="0.2">
      <c r="A2643" s="414"/>
      <c r="B2643" s="414"/>
      <c r="P2643" s="141"/>
      <c r="Q2643" s="415"/>
      <c r="R2643" s="415"/>
      <c r="S2643" s="415"/>
      <c r="T2643" s="415"/>
      <c r="U2643" s="415"/>
      <c r="V2643" s="415"/>
      <c r="W2643" s="415"/>
      <c r="X2643" s="415"/>
      <c r="Y2643" s="415"/>
      <c r="Z2643" s="415"/>
    </row>
    <row r="2644" spans="1:26" x14ac:dyDescent="0.2">
      <c r="A2644" s="414"/>
      <c r="B2644" s="414"/>
      <c r="P2644" s="141"/>
      <c r="Q2644" s="415"/>
      <c r="R2644" s="415"/>
      <c r="S2644" s="415"/>
      <c r="T2644" s="415"/>
      <c r="U2644" s="415"/>
      <c r="V2644" s="415"/>
      <c r="W2644" s="415"/>
      <c r="X2644" s="415"/>
      <c r="Y2644" s="415"/>
      <c r="Z2644" s="415"/>
    </row>
    <row r="2645" spans="1:26" x14ac:dyDescent="0.2">
      <c r="A2645" s="414"/>
      <c r="B2645" s="414"/>
      <c r="P2645" s="141"/>
      <c r="Q2645" s="415"/>
      <c r="R2645" s="415"/>
      <c r="S2645" s="415"/>
      <c r="T2645" s="415"/>
      <c r="U2645" s="415"/>
      <c r="V2645" s="415"/>
      <c r="W2645" s="415"/>
      <c r="X2645" s="415"/>
      <c r="Y2645" s="415"/>
      <c r="Z2645" s="415"/>
    </row>
    <row r="2646" spans="1:26" x14ac:dyDescent="0.2">
      <c r="A2646" s="414"/>
      <c r="B2646" s="414"/>
      <c r="P2646" s="141"/>
      <c r="Q2646" s="415"/>
      <c r="R2646" s="415"/>
      <c r="S2646" s="415"/>
      <c r="T2646" s="415"/>
      <c r="U2646" s="415"/>
      <c r="V2646" s="415"/>
      <c r="W2646" s="415"/>
      <c r="X2646" s="415"/>
      <c r="Y2646" s="415"/>
      <c r="Z2646" s="415"/>
    </row>
    <row r="2647" spans="1:26" x14ac:dyDescent="0.2">
      <c r="A2647" s="414"/>
      <c r="B2647" s="414"/>
      <c r="P2647" s="141"/>
      <c r="Q2647" s="415"/>
      <c r="R2647" s="415"/>
      <c r="S2647" s="415"/>
      <c r="T2647" s="415"/>
      <c r="U2647" s="415"/>
      <c r="V2647" s="415"/>
      <c r="W2647" s="415"/>
      <c r="X2647" s="415"/>
      <c r="Y2647" s="415"/>
      <c r="Z2647" s="415"/>
    </row>
    <row r="2648" spans="1:26" x14ac:dyDescent="0.2">
      <c r="A2648" s="414"/>
      <c r="B2648" s="414"/>
      <c r="P2648" s="141"/>
      <c r="Q2648" s="415"/>
      <c r="R2648" s="415"/>
      <c r="S2648" s="415"/>
      <c r="T2648" s="415"/>
      <c r="U2648" s="415"/>
      <c r="V2648" s="415"/>
      <c r="W2648" s="415"/>
      <c r="X2648" s="415"/>
      <c r="Y2648" s="415"/>
      <c r="Z2648" s="415"/>
    </row>
    <row r="2649" spans="1:26" x14ac:dyDescent="0.2">
      <c r="A2649" s="414"/>
      <c r="B2649" s="414"/>
      <c r="P2649" s="141"/>
      <c r="Q2649" s="415"/>
      <c r="R2649" s="415"/>
      <c r="S2649" s="415"/>
      <c r="T2649" s="415"/>
      <c r="U2649" s="415"/>
      <c r="V2649" s="415"/>
      <c r="W2649" s="415"/>
      <c r="X2649" s="415"/>
      <c r="Y2649" s="415"/>
      <c r="Z2649" s="415"/>
    </row>
    <row r="2650" spans="1:26" x14ac:dyDescent="0.2">
      <c r="A2650" s="414"/>
      <c r="B2650" s="414"/>
      <c r="P2650" s="141"/>
      <c r="Q2650" s="415"/>
      <c r="R2650" s="415"/>
      <c r="S2650" s="415"/>
      <c r="T2650" s="415"/>
      <c r="U2650" s="415"/>
      <c r="V2650" s="415"/>
      <c r="W2650" s="415"/>
      <c r="X2650" s="415"/>
      <c r="Y2650" s="415"/>
      <c r="Z2650" s="415"/>
    </row>
    <row r="2651" spans="1:26" x14ac:dyDescent="0.2">
      <c r="A2651" s="414"/>
      <c r="B2651" s="414"/>
      <c r="P2651" s="141"/>
      <c r="Q2651" s="415"/>
      <c r="R2651" s="415"/>
      <c r="S2651" s="415"/>
      <c r="T2651" s="415"/>
      <c r="U2651" s="415"/>
      <c r="V2651" s="415"/>
      <c r="W2651" s="415"/>
      <c r="X2651" s="415"/>
      <c r="Y2651" s="415"/>
      <c r="Z2651" s="415"/>
    </row>
    <row r="2652" spans="1:26" x14ac:dyDescent="0.2">
      <c r="A2652" s="414"/>
      <c r="B2652" s="414"/>
      <c r="P2652" s="141"/>
      <c r="Q2652" s="415"/>
      <c r="R2652" s="415"/>
      <c r="S2652" s="415"/>
      <c r="T2652" s="415"/>
      <c r="U2652" s="415"/>
      <c r="V2652" s="415"/>
      <c r="W2652" s="415"/>
      <c r="X2652" s="415"/>
      <c r="Y2652" s="415"/>
      <c r="Z2652" s="415"/>
    </row>
    <row r="2653" spans="1:26" x14ac:dyDescent="0.2">
      <c r="A2653" s="414"/>
      <c r="B2653" s="414"/>
      <c r="P2653" s="141"/>
      <c r="Q2653" s="415"/>
      <c r="R2653" s="415"/>
      <c r="S2653" s="415"/>
      <c r="T2653" s="415"/>
      <c r="U2653" s="415"/>
      <c r="V2653" s="415"/>
      <c r="W2653" s="415"/>
      <c r="X2653" s="415"/>
      <c r="Y2653" s="415"/>
      <c r="Z2653" s="415"/>
    </row>
    <row r="2654" spans="1:26" x14ac:dyDescent="0.2">
      <c r="A2654" s="414"/>
      <c r="B2654" s="414"/>
      <c r="P2654" s="141"/>
      <c r="Q2654" s="415"/>
      <c r="R2654" s="415"/>
      <c r="S2654" s="415"/>
      <c r="T2654" s="415"/>
      <c r="U2654" s="415"/>
      <c r="V2654" s="415"/>
      <c r="W2654" s="415"/>
      <c r="X2654" s="415"/>
      <c r="Y2654" s="415"/>
      <c r="Z2654" s="415"/>
    </row>
    <row r="2655" spans="1:26" x14ac:dyDescent="0.2">
      <c r="A2655" s="414"/>
      <c r="B2655" s="414"/>
      <c r="P2655" s="141"/>
      <c r="Q2655" s="415"/>
      <c r="R2655" s="415"/>
      <c r="S2655" s="415"/>
      <c r="T2655" s="415"/>
      <c r="U2655" s="415"/>
      <c r="V2655" s="415"/>
      <c r="W2655" s="415"/>
      <c r="X2655" s="415"/>
      <c r="Y2655" s="415"/>
      <c r="Z2655" s="415"/>
    </row>
    <row r="2656" spans="1:26" x14ac:dyDescent="0.2">
      <c r="A2656" s="414"/>
      <c r="B2656" s="414"/>
      <c r="P2656" s="141"/>
      <c r="Q2656" s="415"/>
      <c r="R2656" s="415"/>
      <c r="S2656" s="415"/>
      <c r="T2656" s="415"/>
      <c r="U2656" s="415"/>
      <c r="V2656" s="415"/>
      <c r="W2656" s="415"/>
      <c r="X2656" s="415"/>
      <c r="Y2656" s="415"/>
      <c r="Z2656" s="415"/>
    </row>
    <row r="2657" spans="1:26" x14ac:dyDescent="0.2">
      <c r="A2657" s="414"/>
      <c r="B2657" s="414"/>
      <c r="P2657" s="141"/>
      <c r="Q2657" s="415"/>
      <c r="R2657" s="415"/>
      <c r="S2657" s="415"/>
      <c r="T2657" s="415"/>
      <c r="U2657" s="415"/>
      <c r="V2657" s="415"/>
      <c r="W2657" s="415"/>
      <c r="X2657" s="415"/>
      <c r="Y2657" s="415"/>
      <c r="Z2657" s="415"/>
    </row>
    <row r="2658" spans="1:26" x14ac:dyDescent="0.2">
      <c r="A2658" s="414"/>
      <c r="B2658" s="414"/>
      <c r="P2658" s="141"/>
      <c r="Q2658" s="415"/>
      <c r="R2658" s="415"/>
      <c r="S2658" s="415"/>
      <c r="T2658" s="415"/>
      <c r="U2658" s="415"/>
      <c r="V2658" s="415"/>
      <c r="W2658" s="415"/>
      <c r="X2658" s="415"/>
      <c r="Y2658" s="415"/>
      <c r="Z2658" s="415"/>
    </row>
    <row r="2659" spans="1:26" x14ac:dyDescent="0.2">
      <c r="A2659" s="414"/>
      <c r="B2659" s="414"/>
      <c r="P2659" s="141"/>
      <c r="Q2659" s="415"/>
      <c r="R2659" s="415"/>
      <c r="S2659" s="415"/>
      <c r="T2659" s="415"/>
      <c r="U2659" s="415"/>
      <c r="V2659" s="415"/>
      <c r="W2659" s="415"/>
      <c r="X2659" s="415"/>
      <c r="Y2659" s="415"/>
      <c r="Z2659" s="415"/>
    </row>
    <row r="2660" spans="1:26" x14ac:dyDescent="0.2">
      <c r="A2660" s="414"/>
      <c r="B2660" s="414"/>
      <c r="P2660" s="141"/>
      <c r="Q2660" s="415"/>
      <c r="R2660" s="415"/>
      <c r="S2660" s="415"/>
      <c r="T2660" s="415"/>
      <c r="U2660" s="415"/>
      <c r="V2660" s="415"/>
      <c r="W2660" s="415"/>
      <c r="X2660" s="415"/>
      <c r="Y2660" s="415"/>
      <c r="Z2660" s="415"/>
    </row>
    <row r="2661" spans="1:26" x14ac:dyDescent="0.2">
      <c r="A2661" s="414"/>
      <c r="B2661" s="414"/>
      <c r="P2661" s="141"/>
      <c r="Q2661" s="415"/>
      <c r="R2661" s="415"/>
      <c r="S2661" s="415"/>
      <c r="T2661" s="415"/>
      <c r="U2661" s="415"/>
      <c r="V2661" s="415"/>
      <c r="W2661" s="415"/>
      <c r="X2661" s="415"/>
      <c r="Y2661" s="415"/>
      <c r="Z2661" s="415"/>
    </row>
    <row r="2662" spans="1:26" x14ac:dyDescent="0.2">
      <c r="A2662" s="414"/>
      <c r="B2662" s="414"/>
      <c r="P2662" s="141"/>
      <c r="Q2662" s="415"/>
      <c r="R2662" s="415"/>
      <c r="S2662" s="415"/>
      <c r="T2662" s="415"/>
      <c r="U2662" s="415"/>
      <c r="V2662" s="415"/>
      <c r="W2662" s="415"/>
      <c r="X2662" s="415"/>
      <c r="Y2662" s="415"/>
      <c r="Z2662" s="415"/>
    </row>
    <row r="2663" spans="1:26" x14ac:dyDescent="0.2">
      <c r="A2663" s="414"/>
      <c r="B2663" s="414"/>
      <c r="P2663" s="141"/>
      <c r="Q2663" s="415"/>
      <c r="R2663" s="415"/>
      <c r="S2663" s="415"/>
      <c r="T2663" s="415"/>
      <c r="U2663" s="415"/>
      <c r="V2663" s="415"/>
      <c r="W2663" s="415"/>
      <c r="X2663" s="415"/>
      <c r="Y2663" s="415"/>
      <c r="Z2663" s="415"/>
    </row>
    <row r="2664" spans="1:26" x14ac:dyDescent="0.2">
      <c r="A2664" s="414"/>
      <c r="B2664" s="414"/>
      <c r="P2664" s="141"/>
      <c r="Q2664" s="415"/>
      <c r="R2664" s="415"/>
      <c r="S2664" s="415"/>
      <c r="T2664" s="415"/>
      <c r="U2664" s="415"/>
      <c r="V2664" s="415"/>
      <c r="W2664" s="415"/>
      <c r="X2664" s="415"/>
      <c r="Y2664" s="415"/>
      <c r="Z2664" s="415"/>
    </row>
    <row r="2665" spans="1:26" x14ac:dyDescent="0.2">
      <c r="A2665" s="414"/>
      <c r="B2665" s="414"/>
      <c r="P2665" s="141"/>
      <c r="Q2665" s="415"/>
      <c r="R2665" s="415"/>
      <c r="S2665" s="415"/>
      <c r="T2665" s="415"/>
      <c r="U2665" s="415"/>
      <c r="V2665" s="415"/>
      <c r="W2665" s="415"/>
      <c r="X2665" s="415"/>
      <c r="Y2665" s="415"/>
      <c r="Z2665" s="415"/>
    </row>
    <row r="2666" spans="1:26" x14ac:dyDescent="0.2">
      <c r="A2666" s="414"/>
      <c r="B2666" s="414"/>
      <c r="P2666" s="141"/>
      <c r="Q2666" s="415"/>
      <c r="R2666" s="415"/>
      <c r="S2666" s="415"/>
      <c r="T2666" s="415"/>
      <c r="U2666" s="415"/>
      <c r="V2666" s="415"/>
      <c r="W2666" s="415"/>
      <c r="X2666" s="415"/>
      <c r="Y2666" s="415"/>
      <c r="Z2666" s="415"/>
    </row>
    <row r="2667" spans="1:26" x14ac:dyDescent="0.2">
      <c r="A2667" s="414"/>
      <c r="B2667" s="414"/>
      <c r="P2667" s="141"/>
      <c r="Q2667" s="415"/>
      <c r="R2667" s="415"/>
      <c r="S2667" s="415"/>
      <c r="T2667" s="415"/>
      <c r="U2667" s="415"/>
      <c r="V2667" s="415"/>
      <c r="W2667" s="415"/>
      <c r="X2667" s="415"/>
      <c r="Y2667" s="415"/>
      <c r="Z2667" s="415"/>
    </row>
    <row r="2668" spans="1:26" x14ac:dyDescent="0.2">
      <c r="A2668" s="414"/>
      <c r="B2668" s="414"/>
      <c r="P2668" s="141"/>
      <c r="Q2668" s="415"/>
      <c r="R2668" s="415"/>
      <c r="S2668" s="415"/>
      <c r="T2668" s="415"/>
      <c r="U2668" s="415"/>
      <c r="V2668" s="415"/>
      <c r="W2668" s="415"/>
      <c r="X2668" s="415"/>
      <c r="Y2668" s="415"/>
      <c r="Z2668" s="415"/>
    </row>
    <row r="2669" spans="1:26" x14ac:dyDescent="0.2">
      <c r="A2669" s="414"/>
      <c r="B2669" s="414"/>
      <c r="P2669" s="141"/>
      <c r="Q2669" s="415"/>
      <c r="R2669" s="415"/>
      <c r="S2669" s="415"/>
      <c r="T2669" s="415"/>
      <c r="U2669" s="415"/>
      <c r="V2669" s="415"/>
      <c r="W2669" s="415"/>
      <c r="X2669" s="415"/>
      <c r="Y2669" s="415"/>
      <c r="Z2669" s="415"/>
    </row>
    <row r="2670" spans="1:26" x14ac:dyDescent="0.2">
      <c r="A2670" s="414"/>
      <c r="B2670" s="414"/>
      <c r="P2670" s="141"/>
      <c r="Q2670" s="415"/>
      <c r="R2670" s="415"/>
      <c r="S2670" s="415"/>
      <c r="T2670" s="415"/>
      <c r="U2670" s="415"/>
      <c r="V2670" s="415"/>
      <c r="W2670" s="415"/>
      <c r="X2670" s="415"/>
      <c r="Y2670" s="415"/>
      <c r="Z2670" s="415"/>
    </row>
    <row r="2671" spans="1:26" x14ac:dyDescent="0.2">
      <c r="A2671" s="414"/>
      <c r="B2671" s="414"/>
      <c r="P2671" s="141"/>
      <c r="Q2671" s="415"/>
      <c r="R2671" s="415"/>
      <c r="S2671" s="415"/>
      <c r="T2671" s="415"/>
      <c r="U2671" s="415"/>
      <c r="V2671" s="415"/>
      <c r="W2671" s="415"/>
      <c r="X2671" s="415"/>
      <c r="Y2671" s="415"/>
      <c r="Z2671" s="415"/>
    </row>
    <row r="2672" spans="1:26" x14ac:dyDescent="0.2">
      <c r="A2672" s="414"/>
      <c r="B2672" s="414"/>
      <c r="P2672" s="141"/>
      <c r="Q2672" s="415"/>
      <c r="R2672" s="415"/>
      <c r="S2672" s="415"/>
      <c r="T2672" s="415"/>
      <c r="U2672" s="415"/>
      <c r="V2672" s="415"/>
      <c r="W2672" s="415"/>
      <c r="X2672" s="415"/>
      <c r="Y2672" s="415"/>
      <c r="Z2672" s="415"/>
    </row>
    <row r="2673" spans="1:26" x14ac:dyDescent="0.2">
      <c r="A2673" s="414"/>
      <c r="B2673" s="414"/>
      <c r="P2673" s="141"/>
      <c r="Q2673" s="415"/>
      <c r="R2673" s="415"/>
      <c r="S2673" s="415"/>
      <c r="T2673" s="415"/>
      <c r="U2673" s="415"/>
      <c r="V2673" s="415"/>
      <c r="W2673" s="415"/>
      <c r="X2673" s="415"/>
      <c r="Y2673" s="415"/>
      <c r="Z2673" s="415"/>
    </row>
    <row r="2674" spans="1:26" x14ac:dyDescent="0.2">
      <c r="A2674" s="414"/>
      <c r="B2674" s="414"/>
      <c r="P2674" s="141"/>
      <c r="Q2674" s="415"/>
      <c r="R2674" s="415"/>
      <c r="S2674" s="415"/>
      <c r="T2674" s="415"/>
      <c r="U2674" s="415"/>
      <c r="V2674" s="415"/>
      <c r="W2674" s="415"/>
      <c r="X2674" s="415"/>
      <c r="Y2674" s="415"/>
      <c r="Z2674" s="415"/>
    </row>
    <row r="2675" spans="1:26" x14ac:dyDescent="0.2">
      <c r="A2675" s="414"/>
      <c r="B2675" s="414"/>
      <c r="P2675" s="141"/>
      <c r="Q2675" s="415"/>
      <c r="R2675" s="415"/>
      <c r="S2675" s="415"/>
      <c r="T2675" s="415"/>
      <c r="U2675" s="415"/>
      <c r="V2675" s="415"/>
      <c r="W2675" s="415"/>
      <c r="X2675" s="415"/>
      <c r="Y2675" s="415"/>
      <c r="Z2675" s="415"/>
    </row>
    <row r="2676" spans="1:26" x14ac:dyDescent="0.2">
      <c r="A2676" s="414"/>
      <c r="B2676" s="414"/>
      <c r="P2676" s="141"/>
      <c r="Q2676" s="415"/>
      <c r="R2676" s="415"/>
      <c r="S2676" s="415"/>
      <c r="T2676" s="415"/>
      <c r="U2676" s="415"/>
      <c r="V2676" s="415"/>
      <c r="W2676" s="415"/>
      <c r="X2676" s="415"/>
      <c r="Y2676" s="415"/>
      <c r="Z2676" s="415"/>
    </row>
    <row r="2677" spans="1:26" x14ac:dyDescent="0.2">
      <c r="A2677" s="414"/>
      <c r="B2677" s="414"/>
      <c r="P2677" s="141"/>
      <c r="Q2677" s="415"/>
      <c r="R2677" s="415"/>
      <c r="S2677" s="415"/>
      <c r="T2677" s="415"/>
      <c r="U2677" s="415"/>
      <c r="V2677" s="415"/>
      <c r="W2677" s="415"/>
      <c r="X2677" s="415"/>
      <c r="Y2677" s="415"/>
      <c r="Z2677" s="415"/>
    </row>
    <row r="2678" spans="1:26" x14ac:dyDescent="0.2">
      <c r="A2678" s="414"/>
      <c r="B2678" s="414"/>
      <c r="P2678" s="141"/>
      <c r="Q2678" s="415"/>
      <c r="R2678" s="415"/>
      <c r="S2678" s="415"/>
      <c r="T2678" s="415"/>
      <c r="U2678" s="415"/>
      <c r="V2678" s="415"/>
      <c r="W2678" s="415"/>
      <c r="X2678" s="415"/>
      <c r="Y2678" s="415"/>
      <c r="Z2678" s="415"/>
    </row>
    <row r="2679" spans="1:26" x14ac:dyDescent="0.2">
      <c r="A2679" s="414"/>
      <c r="B2679" s="414"/>
      <c r="P2679" s="141"/>
      <c r="Q2679" s="415"/>
      <c r="R2679" s="415"/>
      <c r="S2679" s="415"/>
      <c r="T2679" s="415"/>
      <c r="U2679" s="415"/>
      <c r="V2679" s="415"/>
      <c r="W2679" s="415"/>
      <c r="X2679" s="415"/>
      <c r="Y2679" s="415"/>
      <c r="Z2679" s="415"/>
    </row>
    <row r="2680" spans="1:26" x14ac:dyDescent="0.2">
      <c r="A2680" s="414"/>
      <c r="B2680" s="414"/>
      <c r="P2680" s="141"/>
      <c r="Q2680" s="415"/>
      <c r="R2680" s="415"/>
      <c r="S2680" s="415"/>
      <c r="T2680" s="415"/>
      <c r="U2680" s="415"/>
      <c r="V2680" s="415"/>
      <c r="W2680" s="415"/>
      <c r="X2680" s="415"/>
      <c r="Y2680" s="415"/>
      <c r="Z2680" s="415"/>
    </row>
    <row r="2681" spans="1:26" x14ac:dyDescent="0.2">
      <c r="A2681" s="414"/>
      <c r="B2681" s="414"/>
      <c r="P2681" s="141"/>
      <c r="Q2681" s="415"/>
      <c r="R2681" s="415"/>
      <c r="S2681" s="415"/>
      <c r="T2681" s="415"/>
      <c r="U2681" s="415"/>
      <c r="V2681" s="415"/>
      <c r="W2681" s="415"/>
      <c r="X2681" s="415"/>
      <c r="Y2681" s="415"/>
      <c r="Z2681" s="415"/>
    </row>
    <row r="2682" spans="1:26" x14ac:dyDescent="0.2">
      <c r="A2682" s="414"/>
      <c r="B2682" s="414"/>
      <c r="P2682" s="141"/>
      <c r="Q2682" s="415"/>
      <c r="R2682" s="415"/>
      <c r="S2682" s="415"/>
      <c r="T2682" s="415"/>
      <c r="U2682" s="415"/>
      <c r="V2682" s="415"/>
      <c r="W2682" s="415"/>
      <c r="X2682" s="415"/>
      <c r="Y2682" s="415"/>
      <c r="Z2682" s="415"/>
    </row>
    <row r="2683" spans="1:26" x14ac:dyDescent="0.2">
      <c r="A2683" s="414"/>
      <c r="B2683" s="414"/>
      <c r="P2683" s="141"/>
      <c r="Q2683" s="415"/>
      <c r="R2683" s="415"/>
      <c r="S2683" s="415"/>
      <c r="T2683" s="415"/>
      <c r="U2683" s="415"/>
      <c r="V2683" s="415"/>
      <c r="W2683" s="415"/>
      <c r="X2683" s="415"/>
      <c r="Y2683" s="415"/>
      <c r="Z2683" s="415"/>
    </row>
    <row r="2684" spans="1:26" x14ac:dyDescent="0.2">
      <c r="A2684" s="414"/>
      <c r="B2684" s="414"/>
      <c r="P2684" s="141"/>
      <c r="Q2684" s="415"/>
      <c r="R2684" s="415"/>
      <c r="S2684" s="415"/>
      <c r="T2684" s="415"/>
      <c r="U2684" s="415"/>
      <c r="V2684" s="415"/>
      <c r="W2684" s="415"/>
      <c r="X2684" s="415"/>
      <c r="Y2684" s="415"/>
      <c r="Z2684" s="415"/>
    </row>
    <row r="2685" spans="1:26" x14ac:dyDescent="0.2">
      <c r="A2685" s="414"/>
      <c r="B2685" s="414"/>
      <c r="P2685" s="141"/>
      <c r="Q2685" s="415"/>
      <c r="R2685" s="415"/>
      <c r="S2685" s="415"/>
      <c r="T2685" s="415"/>
      <c r="U2685" s="415"/>
      <c r="V2685" s="415"/>
      <c r="W2685" s="415"/>
      <c r="X2685" s="415"/>
      <c r="Y2685" s="415"/>
      <c r="Z2685" s="415"/>
    </row>
    <row r="2686" spans="1:26" x14ac:dyDescent="0.2">
      <c r="A2686" s="414"/>
      <c r="B2686" s="414"/>
      <c r="P2686" s="141"/>
      <c r="Q2686" s="415"/>
      <c r="R2686" s="415"/>
      <c r="S2686" s="415"/>
      <c r="T2686" s="415"/>
      <c r="U2686" s="415"/>
      <c r="V2686" s="415"/>
      <c r="W2686" s="415"/>
      <c r="X2686" s="415"/>
      <c r="Y2686" s="415"/>
      <c r="Z2686" s="415"/>
    </row>
    <row r="2687" spans="1:26" x14ac:dyDescent="0.2">
      <c r="A2687" s="414"/>
      <c r="B2687" s="414"/>
      <c r="P2687" s="141"/>
      <c r="Q2687" s="415"/>
      <c r="R2687" s="415"/>
      <c r="S2687" s="415"/>
      <c r="T2687" s="415"/>
      <c r="U2687" s="415"/>
      <c r="V2687" s="415"/>
      <c r="W2687" s="415"/>
      <c r="X2687" s="415"/>
      <c r="Y2687" s="415"/>
      <c r="Z2687" s="415"/>
    </row>
    <row r="2688" spans="1:26" x14ac:dyDescent="0.2">
      <c r="A2688" s="414"/>
      <c r="B2688" s="414"/>
      <c r="P2688" s="141"/>
      <c r="Q2688" s="415"/>
      <c r="R2688" s="415"/>
      <c r="S2688" s="415"/>
      <c r="T2688" s="415"/>
      <c r="U2688" s="415"/>
      <c r="V2688" s="415"/>
      <c r="W2688" s="415"/>
      <c r="X2688" s="415"/>
      <c r="Y2688" s="415"/>
      <c r="Z2688" s="415"/>
    </row>
    <row r="2689" spans="1:26" x14ac:dyDescent="0.2">
      <c r="A2689" s="414"/>
      <c r="B2689" s="414"/>
      <c r="P2689" s="141"/>
      <c r="Q2689" s="415"/>
      <c r="R2689" s="415"/>
      <c r="S2689" s="415"/>
      <c r="T2689" s="415"/>
      <c r="U2689" s="415"/>
      <c r="V2689" s="415"/>
      <c r="W2689" s="415"/>
      <c r="X2689" s="415"/>
      <c r="Y2689" s="415"/>
      <c r="Z2689" s="415"/>
    </row>
    <row r="2690" spans="1:26" x14ac:dyDescent="0.2">
      <c r="A2690" s="414"/>
      <c r="B2690" s="414"/>
      <c r="P2690" s="141"/>
      <c r="Q2690" s="415"/>
      <c r="R2690" s="415"/>
      <c r="S2690" s="415"/>
      <c r="T2690" s="415"/>
      <c r="U2690" s="415"/>
      <c r="V2690" s="415"/>
      <c r="W2690" s="415"/>
      <c r="X2690" s="415"/>
      <c r="Y2690" s="415"/>
      <c r="Z2690" s="415"/>
    </row>
    <row r="2691" spans="1:26" x14ac:dyDescent="0.2">
      <c r="A2691" s="414"/>
      <c r="B2691" s="414"/>
      <c r="P2691" s="141"/>
      <c r="Q2691" s="415"/>
      <c r="R2691" s="415"/>
      <c r="S2691" s="415"/>
      <c r="T2691" s="415"/>
      <c r="U2691" s="415"/>
      <c r="V2691" s="415"/>
      <c r="W2691" s="415"/>
      <c r="X2691" s="415"/>
      <c r="Y2691" s="415"/>
      <c r="Z2691" s="415"/>
    </row>
    <row r="2692" spans="1:26" x14ac:dyDescent="0.2">
      <c r="A2692" s="414"/>
      <c r="B2692" s="414"/>
      <c r="P2692" s="141"/>
      <c r="Q2692" s="415"/>
      <c r="R2692" s="415"/>
      <c r="S2692" s="415"/>
      <c r="T2692" s="415"/>
      <c r="U2692" s="415"/>
      <c r="V2692" s="415"/>
      <c r="W2692" s="415"/>
      <c r="X2692" s="415"/>
      <c r="Y2692" s="415"/>
      <c r="Z2692" s="415"/>
    </row>
    <row r="2693" spans="1:26" x14ac:dyDescent="0.2">
      <c r="A2693" s="414"/>
      <c r="B2693" s="414"/>
      <c r="P2693" s="141"/>
      <c r="Q2693" s="415"/>
      <c r="R2693" s="415"/>
      <c r="S2693" s="415"/>
      <c r="T2693" s="415"/>
      <c r="U2693" s="415"/>
      <c r="V2693" s="415"/>
      <c r="W2693" s="415"/>
      <c r="X2693" s="415"/>
      <c r="Y2693" s="415"/>
      <c r="Z2693" s="415"/>
    </row>
    <row r="2694" spans="1:26" x14ac:dyDescent="0.2">
      <c r="A2694" s="414"/>
      <c r="B2694" s="414"/>
      <c r="P2694" s="141"/>
      <c r="Q2694" s="415"/>
      <c r="R2694" s="415"/>
      <c r="S2694" s="415"/>
      <c r="T2694" s="415"/>
      <c r="U2694" s="415"/>
      <c r="V2694" s="415"/>
      <c r="W2694" s="415"/>
      <c r="X2694" s="415"/>
      <c r="Y2694" s="415"/>
      <c r="Z2694" s="415"/>
    </row>
    <row r="2695" spans="1:26" x14ac:dyDescent="0.2">
      <c r="A2695" s="414"/>
      <c r="B2695" s="414"/>
      <c r="P2695" s="141"/>
      <c r="Q2695" s="415"/>
      <c r="R2695" s="415"/>
      <c r="S2695" s="415"/>
      <c r="T2695" s="415"/>
      <c r="U2695" s="415"/>
      <c r="V2695" s="415"/>
      <c r="W2695" s="415"/>
      <c r="X2695" s="415"/>
      <c r="Y2695" s="415"/>
      <c r="Z2695" s="415"/>
    </row>
    <row r="2696" spans="1:26" x14ac:dyDescent="0.2">
      <c r="A2696" s="414"/>
      <c r="B2696" s="414"/>
      <c r="P2696" s="141"/>
      <c r="Q2696" s="415"/>
      <c r="R2696" s="415"/>
      <c r="S2696" s="415"/>
      <c r="T2696" s="415"/>
      <c r="U2696" s="415"/>
      <c r="V2696" s="415"/>
      <c r="W2696" s="415"/>
      <c r="X2696" s="415"/>
      <c r="Y2696" s="415"/>
      <c r="Z2696" s="415"/>
    </row>
    <row r="2697" spans="1:26" x14ac:dyDescent="0.2">
      <c r="A2697" s="414"/>
      <c r="B2697" s="414"/>
      <c r="P2697" s="141"/>
      <c r="Q2697" s="415"/>
      <c r="R2697" s="415"/>
      <c r="S2697" s="415"/>
      <c r="T2697" s="415"/>
      <c r="U2697" s="415"/>
      <c r="V2697" s="415"/>
      <c r="W2697" s="415"/>
      <c r="X2697" s="415"/>
      <c r="Y2697" s="415"/>
      <c r="Z2697" s="415"/>
    </row>
    <row r="2698" spans="1:26" x14ac:dyDescent="0.2">
      <c r="A2698" s="414"/>
      <c r="B2698" s="414"/>
      <c r="P2698" s="141"/>
      <c r="Q2698" s="415"/>
      <c r="R2698" s="415"/>
      <c r="S2698" s="415"/>
      <c r="T2698" s="415"/>
      <c r="U2698" s="415"/>
      <c r="V2698" s="415"/>
      <c r="W2698" s="415"/>
      <c r="X2698" s="415"/>
      <c r="Y2698" s="415"/>
      <c r="Z2698" s="415"/>
    </row>
    <row r="2699" spans="1:26" x14ac:dyDescent="0.2">
      <c r="A2699" s="414"/>
      <c r="B2699" s="414"/>
      <c r="P2699" s="141"/>
      <c r="Q2699" s="415"/>
      <c r="R2699" s="415"/>
      <c r="S2699" s="415"/>
      <c r="T2699" s="415"/>
      <c r="U2699" s="415"/>
      <c r="V2699" s="415"/>
      <c r="W2699" s="415"/>
      <c r="X2699" s="415"/>
      <c r="Y2699" s="415"/>
      <c r="Z2699" s="415"/>
    </row>
    <row r="2700" spans="1:26" x14ac:dyDescent="0.2">
      <c r="A2700" s="414"/>
      <c r="B2700" s="414"/>
      <c r="P2700" s="141"/>
      <c r="Q2700" s="415"/>
      <c r="R2700" s="415"/>
      <c r="S2700" s="415"/>
      <c r="T2700" s="415"/>
      <c r="U2700" s="415"/>
      <c r="V2700" s="415"/>
      <c r="W2700" s="415"/>
      <c r="X2700" s="415"/>
      <c r="Y2700" s="415"/>
      <c r="Z2700" s="415"/>
    </row>
    <row r="2701" spans="1:26" x14ac:dyDescent="0.2">
      <c r="A2701" s="414"/>
      <c r="B2701" s="414"/>
      <c r="P2701" s="141"/>
      <c r="Q2701" s="415"/>
      <c r="R2701" s="415"/>
      <c r="S2701" s="415"/>
      <c r="T2701" s="415"/>
      <c r="U2701" s="415"/>
      <c r="V2701" s="415"/>
      <c r="W2701" s="415"/>
      <c r="X2701" s="415"/>
      <c r="Y2701" s="415"/>
      <c r="Z2701" s="415"/>
    </row>
    <row r="2702" spans="1:26" x14ac:dyDescent="0.2">
      <c r="A2702" s="414"/>
      <c r="B2702" s="414"/>
      <c r="P2702" s="141"/>
      <c r="Q2702" s="415"/>
      <c r="R2702" s="415"/>
      <c r="S2702" s="415"/>
      <c r="T2702" s="415"/>
      <c r="U2702" s="415"/>
      <c r="V2702" s="415"/>
      <c r="W2702" s="415"/>
      <c r="X2702" s="415"/>
      <c r="Y2702" s="415"/>
      <c r="Z2702" s="415"/>
    </row>
    <row r="2703" spans="1:26" x14ac:dyDescent="0.2">
      <c r="A2703" s="414"/>
      <c r="B2703" s="414"/>
      <c r="P2703" s="141"/>
      <c r="Q2703" s="415"/>
      <c r="R2703" s="415"/>
      <c r="S2703" s="415"/>
      <c r="T2703" s="415"/>
      <c r="U2703" s="415"/>
      <c r="V2703" s="415"/>
      <c r="W2703" s="415"/>
      <c r="X2703" s="415"/>
      <c r="Y2703" s="415"/>
      <c r="Z2703" s="415"/>
    </row>
    <row r="2704" spans="1:26" x14ac:dyDescent="0.2">
      <c r="A2704" s="414"/>
      <c r="B2704" s="414"/>
      <c r="P2704" s="141"/>
      <c r="Q2704" s="415"/>
      <c r="R2704" s="415"/>
      <c r="S2704" s="415"/>
      <c r="T2704" s="415"/>
      <c r="U2704" s="415"/>
      <c r="V2704" s="415"/>
      <c r="W2704" s="415"/>
      <c r="X2704" s="415"/>
      <c r="Y2704" s="415"/>
      <c r="Z2704" s="415"/>
    </row>
    <row r="2705" spans="1:26" x14ac:dyDescent="0.2">
      <c r="A2705" s="414"/>
      <c r="B2705" s="414"/>
      <c r="P2705" s="141"/>
      <c r="Q2705" s="415"/>
      <c r="R2705" s="415"/>
      <c r="S2705" s="415"/>
      <c r="T2705" s="415"/>
      <c r="U2705" s="415"/>
      <c r="V2705" s="415"/>
      <c r="W2705" s="415"/>
      <c r="X2705" s="415"/>
      <c r="Y2705" s="415"/>
      <c r="Z2705" s="415"/>
    </row>
    <row r="2706" spans="1:26" x14ac:dyDescent="0.2">
      <c r="A2706" s="414"/>
      <c r="B2706" s="414"/>
      <c r="P2706" s="141"/>
      <c r="Q2706" s="415"/>
      <c r="R2706" s="415"/>
      <c r="S2706" s="415"/>
      <c r="T2706" s="415"/>
      <c r="U2706" s="415"/>
      <c r="V2706" s="415"/>
      <c r="W2706" s="415"/>
      <c r="X2706" s="415"/>
      <c r="Y2706" s="415"/>
      <c r="Z2706" s="415"/>
    </row>
    <row r="2707" spans="1:26" x14ac:dyDescent="0.2">
      <c r="A2707" s="414"/>
      <c r="B2707" s="414"/>
      <c r="P2707" s="141"/>
      <c r="Q2707" s="415"/>
      <c r="R2707" s="415"/>
      <c r="S2707" s="415"/>
      <c r="T2707" s="415"/>
      <c r="U2707" s="415"/>
      <c r="V2707" s="415"/>
      <c r="W2707" s="415"/>
      <c r="X2707" s="415"/>
      <c r="Y2707" s="415"/>
      <c r="Z2707" s="415"/>
    </row>
    <row r="2708" spans="1:26" x14ac:dyDescent="0.2">
      <c r="A2708" s="414"/>
      <c r="B2708" s="414"/>
      <c r="P2708" s="141"/>
      <c r="Q2708" s="415"/>
      <c r="R2708" s="415"/>
      <c r="S2708" s="415"/>
      <c r="T2708" s="415"/>
      <c r="U2708" s="415"/>
      <c r="V2708" s="415"/>
      <c r="W2708" s="415"/>
      <c r="X2708" s="415"/>
      <c r="Y2708" s="415"/>
      <c r="Z2708" s="415"/>
    </row>
    <row r="2709" spans="1:26" x14ac:dyDescent="0.2">
      <c r="A2709" s="414"/>
      <c r="B2709" s="414"/>
      <c r="P2709" s="141"/>
      <c r="Q2709" s="415"/>
      <c r="R2709" s="415"/>
      <c r="S2709" s="415"/>
      <c r="T2709" s="415"/>
      <c r="U2709" s="415"/>
      <c r="V2709" s="415"/>
      <c r="W2709" s="415"/>
      <c r="X2709" s="415"/>
      <c r="Y2709" s="415"/>
      <c r="Z2709" s="415"/>
    </row>
    <row r="2710" spans="1:26" x14ac:dyDescent="0.2">
      <c r="A2710" s="414"/>
      <c r="B2710" s="414"/>
      <c r="P2710" s="141"/>
      <c r="Q2710" s="415"/>
      <c r="R2710" s="415"/>
      <c r="S2710" s="415"/>
      <c r="T2710" s="415"/>
      <c r="U2710" s="415"/>
      <c r="V2710" s="415"/>
      <c r="W2710" s="415"/>
      <c r="X2710" s="415"/>
      <c r="Y2710" s="415"/>
      <c r="Z2710" s="415"/>
    </row>
    <row r="2711" spans="1:26" x14ac:dyDescent="0.2">
      <c r="A2711" s="414"/>
      <c r="B2711" s="414"/>
      <c r="P2711" s="141"/>
      <c r="Q2711" s="415"/>
      <c r="R2711" s="415"/>
      <c r="S2711" s="415"/>
      <c r="T2711" s="415"/>
      <c r="U2711" s="415"/>
      <c r="V2711" s="415"/>
      <c r="W2711" s="415"/>
      <c r="X2711" s="415"/>
      <c r="Y2711" s="415"/>
      <c r="Z2711" s="415"/>
    </row>
    <row r="2712" spans="1:26" x14ac:dyDescent="0.2">
      <c r="A2712" s="414"/>
      <c r="B2712" s="414"/>
      <c r="P2712" s="141"/>
      <c r="Q2712" s="415"/>
      <c r="R2712" s="415"/>
      <c r="S2712" s="415"/>
      <c r="T2712" s="415"/>
      <c r="U2712" s="415"/>
      <c r="V2712" s="415"/>
      <c r="W2712" s="415"/>
      <c r="X2712" s="415"/>
      <c r="Y2712" s="415"/>
      <c r="Z2712" s="415"/>
    </row>
    <row r="2713" spans="1:26" x14ac:dyDescent="0.2">
      <c r="A2713" s="414"/>
      <c r="B2713" s="414"/>
      <c r="P2713" s="141"/>
      <c r="Q2713" s="415"/>
      <c r="R2713" s="415"/>
      <c r="S2713" s="415"/>
      <c r="T2713" s="415"/>
      <c r="U2713" s="415"/>
      <c r="V2713" s="415"/>
      <c r="W2713" s="415"/>
      <c r="X2713" s="415"/>
      <c r="Y2713" s="415"/>
      <c r="Z2713" s="415"/>
    </row>
    <row r="2714" spans="1:26" x14ac:dyDescent="0.2">
      <c r="A2714" s="414"/>
      <c r="B2714" s="414"/>
      <c r="P2714" s="141"/>
      <c r="Q2714" s="415"/>
      <c r="R2714" s="415"/>
      <c r="S2714" s="415"/>
      <c r="T2714" s="415"/>
      <c r="U2714" s="415"/>
      <c r="V2714" s="415"/>
      <c r="W2714" s="415"/>
      <c r="X2714" s="415"/>
      <c r="Y2714" s="415"/>
      <c r="Z2714" s="415"/>
    </row>
    <row r="2715" spans="1:26" x14ac:dyDescent="0.2">
      <c r="A2715" s="414"/>
      <c r="B2715" s="414"/>
      <c r="P2715" s="141"/>
      <c r="Q2715" s="415"/>
      <c r="R2715" s="415"/>
      <c r="S2715" s="415"/>
      <c r="T2715" s="415"/>
      <c r="U2715" s="415"/>
      <c r="V2715" s="415"/>
      <c r="W2715" s="415"/>
      <c r="X2715" s="415"/>
      <c r="Y2715" s="415"/>
      <c r="Z2715" s="415"/>
    </row>
    <row r="2716" spans="1:26" x14ac:dyDescent="0.2">
      <c r="A2716" s="414"/>
      <c r="B2716" s="414"/>
      <c r="P2716" s="141"/>
      <c r="Q2716" s="415"/>
      <c r="R2716" s="415"/>
      <c r="S2716" s="415"/>
      <c r="T2716" s="415"/>
      <c r="U2716" s="415"/>
      <c r="V2716" s="415"/>
      <c r="W2716" s="415"/>
      <c r="X2716" s="415"/>
      <c r="Y2716" s="415"/>
      <c r="Z2716" s="415"/>
    </row>
    <row r="2717" spans="1:26" x14ac:dyDescent="0.2">
      <c r="A2717" s="414"/>
      <c r="B2717" s="414"/>
      <c r="P2717" s="141"/>
      <c r="Q2717" s="415"/>
      <c r="R2717" s="415"/>
      <c r="S2717" s="415"/>
      <c r="T2717" s="415"/>
      <c r="U2717" s="415"/>
      <c r="V2717" s="415"/>
      <c r="W2717" s="415"/>
      <c r="X2717" s="415"/>
      <c r="Y2717" s="415"/>
      <c r="Z2717" s="415"/>
    </row>
    <row r="2718" spans="1:26" x14ac:dyDescent="0.2">
      <c r="A2718" s="414"/>
      <c r="B2718" s="414"/>
      <c r="P2718" s="141"/>
      <c r="Q2718" s="415"/>
      <c r="R2718" s="415"/>
      <c r="S2718" s="415"/>
      <c r="T2718" s="415"/>
      <c r="U2718" s="415"/>
      <c r="V2718" s="415"/>
      <c r="W2718" s="415"/>
      <c r="X2718" s="415"/>
      <c r="Y2718" s="415"/>
      <c r="Z2718" s="415"/>
    </row>
    <row r="2719" spans="1:26" x14ac:dyDescent="0.2">
      <c r="A2719" s="414"/>
      <c r="B2719" s="414"/>
      <c r="P2719" s="141"/>
      <c r="Q2719" s="415"/>
      <c r="R2719" s="415"/>
      <c r="S2719" s="415"/>
      <c r="T2719" s="415"/>
      <c r="U2719" s="415"/>
      <c r="V2719" s="415"/>
      <c r="W2719" s="415"/>
      <c r="X2719" s="415"/>
      <c r="Y2719" s="415"/>
      <c r="Z2719" s="415"/>
    </row>
    <row r="2720" spans="1:26" x14ac:dyDescent="0.2">
      <c r="A2720" s="414"/>
      <c r="B2720" s="414"/>
      <c r="P2720" s="141"/>
      <c r="Q2720" s="415"/>
      <c r="R2720" s="415"/>
      <c r="S2720" s="415"/>
      <c r="T2720" s="415"/>
      <c r="U2720" s="415"/>
      <c r="V2720" s="415"/>
      <c r="W2720" s="415"/>
      <c r="X2720" s="415"/>
      <c r="Y2720" s="415"/>
      <c r="Z2720" s="415"/>
    </row>
    <row r="2721" spans="1:26" x14ac:dyDescent="0.2">
      <c r="A2721" s="414"/>
      <c r="B2721" s="414"/>
      <c r="P2721" s="141"/>
      <c r="Q2721" s="415"/>
      <c r="R2721" s="415"/>
      <c r="S2721" s="415"/>
      <c r="T2721" s="415"/>
      <c r="U2721" s="415"/>
      <c r="V2721" s="415"/>
      <c r="W2721" s="415"/>
      <c r="X2721" s="415"/>
      <c r="Y2721" s="415"/>
      <c r="Z2721" s="415"/>
    </row>
    <row r="2722" spans="1:26" x14ac:dyDescent="0.2">
      <c r="A2722" s="414"/>
      <c r="B2722" s="414"/>
      <c r="P2722" s="141"/>
      <c r="Q2722" s="415"/>
      <c r="R2722" s="415"/>
      <c r="S2722" s="415"/>
      <c r="T2722" s="415"/>
      <c r="U2722" s="415"/>
      <c r="V2722" s="415"/>
      <c r="W2722" s="415"/>
      <c r="X2722" s="415"/>
      <c r="Y2722" s="415"/>
      <c r="Z2722" s="415"/>
    </row>
    <row r="2723" spans="1:26" x14ac:dyDescent="0.2">
      <c r="A2723" s="414"/>
      <c r="B2723" s="414"/>
      <c r="P2723" s="141"/>
      <c r="Q2723" s="415"/>
      <c r="R2723" s="415"/>
      <c r="S2723" s="415"/>
      <c r="T2723" s="415"/>
      <c r="U2723" s="415"/>
      <c r="V2723" s="415"/>
      <c r="W2723" s="415"/>
      <c r="X2723" s="415"/>
      <c r="Y2723" s="415"/>
      <c r="Z2723" s="415"/>
    </row>
    <row r="2724" spans="1:26" x14ac:dyDescent="0.2">
      <c r="A2724" s="414"/>
      <c r="B2724" s="414"/>
      <c r="P2724" s="141"/>
      <c r="Q2724" s="415"/>
      <c r="R2724" s="415"/>
      <c r="S2724" s="415"/>
      <c r="T2724" s="415"/>
      <c r="U2724" s="415"/>
      <c r="V2724" s="415"/>
      <c r="W2724" s="415"/>
      <c r="X2724" s="415"/>
      <c r="Y2724" s="415"/>
      <c r="Z2724" s="415"/>
    </row>
    <row r="2725" spans="1:26" x14ac:dyDescent="0.2">
      <c r="A2725" s="414"/>
      <c r="B2725" s="414"/>
      <c r="P2725" s="141"/>
      <c r="Q2725" s="415"/>
      <c r="R2725" s="415"/>
      <c r="S2725" s="415"/>
      <c r="T2725" s="415"/>
      <c r="U2725" s="415"/>
      <c r="V2725" s="415"/>
      <c r="W2725" s="415"/>
      <c r="X2725" s="415"/>
      <c r="Y2725" s="415"/>
      <c r="Z2725" s="415"/>
    </row>
    <row r="2726" spans="1:26" x14ac:dyDescent="0.2">
      <c r="A2726" s="414"/>
      <c r="B2726" s="414"/>
      <c r="P2726" s="141"/>
      <c r="Q2726" s="415"/>
      <c r="R2726" s="415"/>
      <c r="S2726" s="415"/>
      <c r="T2726" s="415"/>
      <c r="U2726" s="415"/>
      <c r="V2726" s="415"/>
      <c r="W2726" s="415"/>
      <c r="X2726" s="415"/>
      <c r="Y2726" s="415"/>
      <c r="Z2726" s="415"/>
    </row>
    <row r="2727" spans="1:26" x14ac:dyDescent="0.2">
      <c r="A2727" s="414"/>
      <c r="B2727" s="414"/>
      <c r="P2727" s="141"/>
      <c r="Q2727" s="415"/>
      <c r="R2727" s="415"/>
      <c r="S2727" s="415"/>
      <c r="T2727" s="415"/>
      <c r="U2727" s="415"/>
      <c r="V2727" s="415"/>
      <c r="W2727" s="415"/>
      <c r="X2727" s="415"/>
      <c r="Y2727" s="415"/>
      <c r="Z2727" s="415"/>
    </row>
    <row r="2728" spans="1:26" x14ac:dyDescent="0.2">
      <c r="A2728" s="414"/>
      <c r="B2728" s="414"/>
      <c r="P2728" s="141"/>
      <c r="Q2728" s="415"/>
      <c r="R2728" s="415"/>
      <c r="S2728" s="415"/>
      <c r="T2728" s="415"/>
      <c r="U2728" s="415"/>
      <c r="V2728" s="415"/>
      <c r="W2728" s="415"/>
      <c r="X2728" s="415"/>
      <c r="Y2728" s="415"/>
      <c r="Z2728" s="415"/>
    </row>
    <row r="2729" spans="1:26" x14ac:dyDescent="0.2">
      <c r="A2729" s="414"/>
      <c r="B2729" s="414"/>
      <c r="P2729" s="141"/>
      <c r="Q2729" s="415"/>
      <c r="R2729" s="415"/>
      <c r="S2729" s="415"/>
      <c r="T2729" s="415"/>
      <c r="U2729" s="415"/>
      <c r="V2729" s="415"/>
      <c r="W2729" s="415"/>
      <c r="X2729" s="415"/>
      <c r="Y2729" s="415"/>
      <c r="Z2729" s="415"/>
    </row>
    <row r="2730" spans="1:26" x14ac:dyDescent="0.2">
      <c r="A2730" s="414"/>
      <c r="B2730" s="414"/>
      <c r="P2730" s="141"/>
      <c r="Q2730" s="415"/>
      <c r="R2730" s="415"/>
      <c r="S2730" s="415"/>
      <c r="T2730" s="415"/>
      <c r="U2730" s="415"/>
      <c r="V2730" s="415"/>
      <c r="W2730" s="415"/>
      <c r="X2730" s="415"/>
      <c r="Y2730" s="415"/>
      <c r="Z2730" s="415"/>
    </row>
    <row r="2731" spans="1:26" x14ac:dyDescent="0.2">
      <c r="A2731" s="414"/>
      <c r="B2731" s="414"/>
      <c r="P2731" s="141"/>
      <c r="Q2731" s="415"/>
      <c r="R2731" s="415"/>
      <c r="S2731" s="415"/>
      <c r="T2731" s="415"/>
      <c r="U2731" s="415"/>
      <c r="V2731" s="415"/>
      <c r="W2731" s="415"/>
      <c r="X2731" s="415"/>
      <c r="Y2731" s="415"/>
      <c r="Z2731" s="415"/>
    </row>
    <row r="2732" spans="1:26" x14ac:dyDescent="0.2">
      <c r="A2732" s="414"/>
      <c r="B2732" s="414"/>
      <c r="P2732" s="141"/>
      <c r="Q2732" s="415"/>
      <c r="R2732" s="415"/>
      <c r="S2732" s="415"/>
      <c r="T2732" s="415"/>
      <c r="U2732" s="415"/>
      <c r="V2732" s="415"/>
      <c r="W2732" s="415"/>
      <c r="X2732" s="415"/>
      <c r="Y2732" s="415"/>
      <c r="Z2732" s="415"/>
    </row>
    <row r="2733" spans="1:26" x14ac:dyDescent="0.2">
      <c r="A2733" s="414"/>
      <c r="B2733" s="414"/>
      <c r="P2733" s="141"/>
      <c r="Q2733" s="415"/>
      <c r="R2733" s="415"/>
      <c r="S2733" s="415"/>
      <c r="T2733" s="415"/>
      <c r="U2733" s="415"/>
      <c r="V2733" s="415"/>
      <c r="W2733" s="415"/>
      <c r="X2733" s="415"/>
      <c r="Y2733" s="415"/>
      <c r="Z2733" s="415"/>
    </row>
    <row r="2734" spans="1:26" x14ac:dyDescent="0.2">
      <c r="A2734" s="414"/>
      <c r="B2734" s="414"/>
      <c r="P2734" s="141"/>
      <c r="Q2734" s="415"/>
      <c r="R2734" s="415"/>
      <c r="S2734" s="415"/>
      <c r="T2734" s="415"/>
      <c r="U2734" s="415"/>
      <c r="V2734" s="415"/>
      <c r="W2734" s="415"/>
      <c r="X2734" s="415"/>
      <c r="Y2734" s="415"/>
      <c r="Z2734" s="415"/>
    </row>
    <row r="2735" spans="1:26" x14ac:dyDescent="0.2">
      <c r="A2735" s="414"/>
      <c r="B2735" s="414"/>
      <c r="P2735" s="141"/>
      <c r="Q2735" s="415"/>
      <c r="R2735" s="415"/>
      <c r="S2735" s="415"/>
      <c r="T2735" s="415"/>
      <c r="U2735" s="415"/>
      <c r="V2735" s="415"/>
      <c r="W2735" s="415"/>
      <c r="X2735" s="415"/>
      <c r="Y2735" s="415"/>
      <c r="Z2735" s="415"/>
    </row>
    <row r="2736" spans="1:26" x14ac:dyDescent="0.2">
      <c r="A2736" s="414"/>
      <c r="B2736" s="414"/>
      <c r="P2736" s="141"/>
      <c r="Q2736" s="415"/>
      <c r="R2736" s="415"/>
      <c r="S2736" s="415"/>
      <c r="T2736" s="415"/>
      <c r="U2736" s="415"/>
      <c r="V2736" s="415"/>
      <c r="W2736" s="415"/>
      <c r="X2736" s="415"/>
      <c r="Y2736" s="415"/>
      <c r="Z2736" s="415"/>
    </row>
    <row r="2737" spans="1:26" x14ac:dyDescent="0.2">
      <c r="A2737" s="414"/>
      <c r="B2737" s="414"/>
      <c r="P2737" s="141"/>
      <c r="Q2737" s="415"/>
      <c r="R2737" s="415"/>
      <c r="S2737" s="415"/>
      <c r="T2737" s="415"/>
      <c r="U2737" s="415"/>
      <c r="V2737" s="415"/>
      <c r="W2737" s="415"/>
      <c r="X2737" s="415"/>
      <c r="Y2737" s="415"/>
      <c r="Z2737" s="415"/>
    </row>
    <row r="2738" spans="1:26" x14ac:dyDescent="0.2">
      <c r="A2738" s="414"/>
      <c r="B2738" s="414"/>
      <c r="P2738" s="141"/>
      <c r="Q2738" s="415"/>
      <c r="R2738" s="415"/>
      <c r="S2738" s="415"/>
      <c r="T2738" s="415"/>
      <c r="U2738" s="415"/>
      <c r="V2738" s="415"/>
      <c r="W2738" s="415"/>
      <c r="X2738" s="415"/>
      <c r="Y2738" s="415"/>
      <c r="Z2738" s="415"/>
    </row>
    <row r="2739" spans="1:26" x14ac:dyDescent="0.2">
      <c r="A2739" s="414"/>
      <c r="B2739" s="414"/>
      <c r="P2739" s="141"/>
      <c r="Q2739" s="415"/>
      <c r="R2739" s="415"/>
      <c r="S2739" s="415"/>
      <c r="T2739" s="415"/>
      <c r="U2739" s="415"/>
      <c r="V2739" s="415"/>
      <c r="W2739" s="415"/>
      <c r="X2739" s="415"/>
      <c r="Y2739" s="415"/>
      <c r="Z2739" s="415"/>
    </row>
    <row r="2740" spans="1:26" x14ac:dyDescent="0.2">
      <c r="A2740" s="414"/>
      <c r="B2740" s="414"/>
      <c r="P2740" s="141"/>
      <c r="Q2740" s="415"/>
      <c r="R2740" s="415"/>
      <c r="S2740" s="415"/>
      <c r="T2740" s="415"/>
      <c r="U2740" s="415"/>
      <c r="V2740" s="415"/>
      <c r="W2740" s="415"/>
      <c r="X2740" s="415"/>
      <c r="Y2740" s="415"/>
      <c r="Z2740" s="415"/>
    </row>
    <row r="2741" spans="1:26" x14ac:dyDescent="0.2">
      <c r="A2741" s="414"/>
      <c r="B2741" s="414"/>
      <c r="P2741" s="141"/>
      <c r="Q2741" s="415"/>
      <c r="R2741" s="415"/>
      <c r="S2741" s="415"/>
      <c r="T2741" s="415"/>
      <c r="U2741" s="415"/>
      <c r="V2741" s="415"/>
      <c r="W2741" s="415"/>
      <c r="X2741" s="415"/>
      <c r="Y2741" s="415"/>
      <c r="Z2741" s="415"/>
    </row>
    <row r="2742" spans="1:26" x14ac:dyDescent="0.2">
      <c r="A2742" s="414"/>
      <c r="B2742" s="414"/>
      <c r="P2742" s="141"/>
      <c r="Q2742" s="415"/>
      <c r="R2742" s="415"/>
      <c r="S2742" s="415"/>
      <c r="T2742" s="415"/>
      <c r="U2742" s="415"/>
      <c r="V2742" s="415"/>
      <c r="W2742" s="415"/>
      <c r="X2742" s="415"/>
      <c r="Y2742" s="415"/>
      <c r="Z2742" s="415"/>
    </row>
    <row r="2743" spans="1:26" x14ac:dyDescent="0.2">
      <c r="A2743" s="414"/>
      <c r="B2743" s="414"/>
      <c r="P2743" s="141"/>
      <c r="Q2743" s="415"/>
      <c r="R2743" s="415"/>
      <c r="S2743" s="415"/>
      <c r="T2743" s="415"/>
      <c r="U2743" s="415"/>
      <c r="V2743" s="415"/>
      <c r="W2743" s="415"/>
      <c r="X2743" s="415"/>
      <c r="Y2743" s="415"/>
      <c r="Z2743" s="415"/>
    </row>
    <row r="2744" spans="1:26" x14ac:dyDescent="0.2">
      <c r="A2744" s="414"/>
      <c r="B2744" s="414"/>
      <c r="P2744" s="141"/>
      <c r="Q2744" s="415"/>
      <c r="R2744" s="415"/>
      <c r="S2744" s="415"/>
      <c r="T2744" s="415"/>
      <c r="U2744" s="415"/>
      <c r="V2744" s="415"/>
      <c r="W2744" s="415"/>
      <c r="X2744" s="415"/>
      <c r="Y2744" s="415"/>
      <c r="Z2744" s="415"/>
    </row>
    <row r="2745" spans="1:26" x14ac:dyDescent="0.2">
      <c r="A2745" s="414"/>
      <c r="B2745" s="414"/>
      <c r="P2745" s="141"/>
      <c r="Q2745" s="415"/>
      <c r="R2745" s="415"/>
      <c r="S2745" s="415"/>
      <c r="T2745" s="415"/>
      <c r="U2745" s="415"/>
      <c r="V2745" s="415"/>
      <c r="W2745" s="415"/>
      <c r="X2745" s="415"/>
      <c r="Y2745" s="415"/>
      <c r="Z2745" s="415"/>
    </row>
    <row r="2746" spans="1:26" x14ac:dyDescent="0.2">
      <c r="A2746" s="414"/>
      <c r="B2746" s="414"/>
      <c r="P2746" s="141"/>
      <c r="Q2746" s="415"/>
      <c r="R2746" s="415"/>
      <c r="S2746" s="415"/>
      <c r="T2746" s="415"/>
      <c r="U2746" s="415"/>
      <c r="V2746" s="415"/>
      <c r="W2746" s="415"/>
      <c r="X2746" s="415"/>
      <c r="Y2746" s="415"/>
      <c r="Z2746" s="415"/>
    </row>
    <row r="2747" spans="1:26" x14ac:dyDescent="0.2">
      <c r="A2747" s="414"/>
      <c r="B2747" s="414"/>
      <c r="P2747" s="141"/>
      <c r="Q2747" s="415"/>
      <c r="R2747" s="415"/>
      <c r="S2747" s="415"/>
      <c r="T2747" s="415"/>
      <c r="U2747" s="415"/>
      <c r="V2747" s="415"/>
      <c r="W2747" s="415"/>
      <c r="X2747" s="415"/>
      <c r="Y2747" s="415"/>
      <c r="Z2747" s="415"/>
    </row>
    <row r="2748" spans="1:26" x14ac:dyDescent="0.2">
      <c r="A2748" s="414"/>
      <c r="B2748" s="414"/>
      <c r="P2748" s="141"/>
      <c r="Q2748" s="415"/>
      <c r="R2748" s="415"/>
      <c r="S2748" s="415"/>
      <c r="T2748" s="415"/>
      <c r="U2748" s="415"/>
      <c r="V2748" s="415"/>
      <c r="W2748" s="415"/>
      <c r="X2748" s="415"/>
      <c r="Y2748" s="415"/>
      <c r="Z2748" s="415"/>
    </row>
    <row r="2749" spans="1:26" x14ac:dyDescent="0.2">
      <c r="A2749" s="414"/>
      <c r="B2749" s="414"/>
      <c r="P2749" s="141"/>
      <c r="Q2749" s="415"/>
      <c r="R2749" s="415"/>
      <c r="S2749" s="415"/>
      <c r="T2749" s="415"/>
      <c r="U2749" s="415"/>
      <c r="V2749" s="415"/>
      <c r="W2749" s="415"/>
      <c r="X2749" s="415"/>
      <c r="Y2749" s="415"/>
      <c r="Z2749" s="415"/>
    </row>
    <row r="2750" spans="1:26" x14ac:dyDescent="0.2">
      <c r="A2750" s="414"/>
      <c r="B2750" s="414"/>
      <c r="P2750" s="141"/>
      <c r="Q2750" s="415"/>
      <c r="R2750" s="415"/>
      <c r="S2750" s="415"/>
      <c r="T2750" s="415"/>
      <c r="U2750" s="415"/>
      <c r="V2750" s="415"/>
      <c r="W2750" s="415"/>
      <c r="X2750" s="415"/>
      <c r="Y2750" s="415"/>
      <c r="Z2750" s="415"/>
    </row>
    <row r="2751" spans="1:26" x14ac:dyDescent="0.2">
      <c r="A2751" s="414"/>
      <c r="B2751" s="414"/>
      <c r="P2751" s="141"/>
      <c r="Q2751" s="415"/>
      <c r="R2751" s="415"/>
      <c r="S2751" s="415"/>
      <c r="T2751" s="415"/>
      <c r="U2751" s="415"/>
      <c r="V2751" s="415"/>
      <c r="W2751" s="415"/>
      <c r="X2751" s="415"/>
      <c r="Y2751" s="415"/>
      <c r="Z2751" s="415"/>
    </row>
    <row r="2752" spans="1:26" x14ac:dyDescent="0.2">
      <c r="A2752" s="414"/>
      <c r="B2752" s="414"/>
      <c r="P2752" s="141"/>
      <c r="Q2752" s="415"/>
      <c r="R2752" s="415"/>
      <c r="S2752" s="415"/>
      <c r="T2752" s="415"/>
      <c r="U2752" s="415"/>
      <c r="V2752" s="415"/>
      <c r="W2752" s="415"/>
      <c r="X2752" s="415"/>
      <c r="Y2752" s="415"/>
      <c r="Z2752" s="415"/>
    </row>
    <row r="2753" spans="1:26" x14ac:dyDescent="0.2">
      <c r="A2753" s="414"/>
      <c r="B2753" s="414"/>
      <c r="P2753" s="141"/>
      <c r="Q2753" s="415"/>
      <c r="R2753" s="415"/>
      <c r="S2753" s="415"/>
      <c r="T2753" s="415"/>
      <c r="U2753" s="415"/>
      <c r="V2753" s="415"/>
      <c r="W2753" s="415"/>
      <c r="X2753" s="415"/>
      <c r="Y2753" s="415"/>
      <c r="Z2753" s="415"/>
    </row>
    <row r="2754" spans="1:26" x14ac:dyDescent="0.2">
      <c r="A2754" s="414"/>
      <c r="B2754" s="414"/>
      <c r="P2754" s="141"/>
      <c r="Q2754" s="415"/>
      <c r="R2754" s="415"/>
      <c r="S2754" s="415"/>
      <c r="T2754" s="415"/>
      <c r="U2754" s="415"/>
      <c r="V2754" s="415"/>
      <c r="W2754" s="415"/>
      <c r="X2754" s="415"/>
      <c r="Y2754" s="415"/>
      <c r="Z2754" s="415"/>
    </row>
    <row r="2755" spans="1:26" x14ac:dyDescent="0.2">
      <c r="A2755" s="414"/>
      <c r="B2755" s="414"/>
      <c r="P2755" s="141"/>
      <c r="Q2755" s="415"/>
      <c r="R2755" s="415"/>
      <c r="S2755" s="415"/>
      <c r="T2755" s="415"/>
      <c r="U2755" s="415"/>
      <c r="V2755" s="415"/>
      <c r="W2755" s="415"/>
      <c r="X2755" s="415"/>
      <c r="Y2755" s="415"/>
      <c r="Z2755" s="415"/>
    </row>
    <row r="2756" spans="1:26" x14ac:dyDescent="0.2">
      <c r="A2756" s="414"/>
      <c r="B2756" s="414"/>
      <c r="P2756" s="141"/>
      <c r="Q2756" s="415"/>
      <c r="R2756" s="415"/>
      <c r="S2756" s="415"/>
      <c r="T2756" s="415"/>
      <c r="U2756" s="415"/>
      <c r="V2756" s="415"/>
      <c r="W2756" s="415"/>
      <c r="X2756" s="415"/>
      <c r="Y2756" s="415"/>
      <c r="Z2756" s="415"/>
    </row>
    <row r="2757" spans="1:26" x14ac:dyDescent="0.2">
      <c r="A2757" s="414"/>
      <c r="B2757" s="414"/>
      <c r="P2757" s="141"/>
      <c r="Q2757" s="415"/>
      <c r="R2757" s="415"/>
      <c r="S2757" s="415"/>
      <c r="T2757" s="415"/>
      <c r="U2757" s="415"/>
      <c r="V2757" s="415"/>
      <c r="W2757" s="415"/>
      <c r="X2757" s="415"/>
      <c r="Y2757" s="415"/>
      <c r="Z2757" s="415"/>
    </row>
    <row r="2758" spans="1:26" x14ac:dyDescent="0.2">
      <c r="A2758" s="414"/>
      <c r="B2758" s="414"/>
      <c r="P2758" s="141"/>
      <c r="Q2758" s="415"/>
      <c r="R2758" s="415"/>
      <c r="S2758" s="415"/>
      <c r="T2758" s="415"/>
      <c r="U2758" s="415"/>
      <c r="V2758" s="415"/>
      <c r="W2758" s="415"/>
      <c r="X2758" s="415"/>
      <c r="Y2758" s="415"/>
      <c r="Z2758" s="415"/>
    </row>
    <row r="2759" spans="1:26" x14ac:dyDescent="0.2">
      <c r="A2759" s="414"/>
      <c r="B2759" s="414"/>
      <c r="P2759" s="141"/>
      <c r="Q2759" s="415"/>
      <c r="R2759" s="415"/>
      <c r="S2759" s="415"/>
      <c r="T2759" s="415"/>
      <c r="U2759" s="415"/>
      <c r="V2759" s="415"/>
      <c r="W2759" s="415"/>
      <c r="X2759" s="415"/>
      <c r="Y2759" s="415"/>
      <c r="Z2759" s="415"/>
    </row>
    <row r="2760" spans="1:26" x14ac:dyDescent="0.2">
      <c r="A2760" s="414"/>
      <c r="B2760" s="414"/>
      <c r="P2760" s="141"/>
      <c r="Q2760" s="415"/>
      <c r="R2760" s="415"/>
      <c r="S2760" s="415"/>
      <c r="T2760" s="415"/>
      <c r="U2760" s="415"/>
      <c r="V2760" s="415"/>
      <c r="W2760" s="415"/>
      <c r="X2760" s="415"/>
      <c r="Y2760" s="415"/>
      <c r="Z2760" s="415"/>
    </row>
    <row r="2761" spans="1:26" x14ac:dyDescent="0.2">
      <c r="A2761" s="414"/>
      <c r="B2761" s="414"/>
      <c r="P2761" s="141"/>
      <c r="Q2761" s="415"/>
      <c r="R2761" s="415"/>
      <c r="S2761" s="415"/>
      <c r="T2761" s="415"/>
      <c r="U2761" s="415"/>
      <c r="V2761" s="415"/>
      <c r="W2761" s="415"/>
      <c r="X2761" s="415"/>
      <c r="Y2761" s="415"/>
      <c r="Z2761" s="415"/>
    </row>
    <row r="2762" spans="1:26" x14ac:dyDescent="0.2">
      <c r="A2762" s="414"/>
      <c r="B2762" s="414"/>
      <c r="P2762" s="141"/>
      <c r="Q2762" s="415"/>
      <c r="R2762" s="415"/>
      <c r="S2762" s="415"/>
      <c r="T2762" s="415"/>
      <c r="U2762" s="415"/>
      <c r="V2762" s="415"/>
      <c r="W2762" s="415"/>
      <c r="X2762" s="415"/>
      <c r="Y2762" s="415"/>
      <c r="Z2762" s="415"/>
    </row>
    <row r="2763" spans="1:26" x14ac:dyDescent="0.2">
      <c r="A2763" s="414"/>
      <c r="B2763" s="414"/>
      <c r="P2763" s="141"/>
      <c r="Q2763" s="415"/>
      <c r="R2763" s="415"/>
      <c r="S2763" s="415"/>
      <c r="T2763" s="415"/>
      <c r="U2763" s="415"/>
      <c r="V2763" s="415"/>
      <c r="W2763" s="415"/>
      <c r="X2763" s="415"/>
      <c r="Y2763" s="415"/>
      <c r="Z2763" s="415"/>
    </row>
    <row r="2764" spans="1:26" x14ac:dyDescent="0.2">
      <c r="A2764" s="414"/>
      <c r="B2764" s="414"/>
      <c r="P2764" s="141"/>
      <c r="Q2764" s="415"/>
      <c r="R2764" s="415"/>
      <c r="S2764" s="415"/>
      <c r="T2764" s="415"/>
      <c r="U2764" s="415"/>
      <c r="V2764" s="415"/>
      <c r="W2764" s="415"/>
      <c r="X2764" s="415"/>
      <c r="Y2764" s="415"/>
      <c r="Z2764" s="415"/>
    </row>
    <row r="2765" spans="1:26" x14ac:dyDescent="0.2">
      <c r="A2765" s="414"/>
      <c r="B2765" s="414"/>
      <c r="P2765" s="141"/>
      <c r="Q2765" s="415"/>
      <c r="R2765" s="415"/>
      <c r="S2765" s="415"/>
      <c r="T2765" s="415"/>
      <c r="U2765" s="415"/>
      <c r="V2765" s="415"/>
      <c r="W2765" s="415"/>
      <c r="X2765" s="415"/>
      <c r="Y2765" s="415"/>
      <c r="Z2765" s="415"/>
    </row>
    <row r="2766" spans="1:26" x14ac:dyDescent="0.2">
      <c r="A2766" s="414"/>
      <c r="B2766" s="414"/>
      <c r="P2766" s="141"/>
      <c r="Q2766" s="415"/>
      <c r="R2766" s="415"/>
      <c r="S2766" s="415"/>
      <c r="T2766" s="415"/>
      <c r="U2766" s="415"/>
      <c r="V2766" s="415"/>
      <c r="W2766" s="415"/>
      <c r="X2766" s="415"/>
      <c r="Y2766" s="415"/>
      <c r="Z2766" s="415"/>
    </row>
    <row r="2767" spans="1:26" x14ac:dyDescent="0.2">
      <c r="A2767" s="414"/>
      <c r="B2767" s="414"/>
      <c r="P2767" s="141"/>
      <c r="Q2767" s="415"/>
      <c r="R2767" s="415"/>
      <c r="S2767" s="415"/>
      <c r="T2767" s="415"/>
      <c r="U2767" s="415"/>
      <c r="V2767" s="415"/>
      <c r="W2767" s="415"/>
      <c r="X2767" s="415"/>
      <c r="Y2767" s="415"/>
      <c r="Z2767" s="415"/>
    </row>
    <row r="2768" spans="1:26" x14ac:dyDescent="0.2">
      <c r="A2768" s="414"/>
      <c r="B2768" s="414"/>
      <c r="P2768" s="141"/>
      <c r="Q2768" s="415"/>
      <c r="R2768" s="415"/>
      <c r="S2768" s="415"/>
      <c r="T2768" s="415"/>
      <c r="U2768" s="415"/>
      <c r="V2768" s="415"/>
      <c r="W2768" s="415"/>
      <c r="X2768" s="415"/>
      <c r="Y2768" s="415"/>
      <c r="Z2768" s="415"/>
    </row>
    <row r="2769" spans="1:26" x14ac:dyDescent="0.2">
      <c r="A2769" s="414"/>
      <c r="B2769" s="414"/>
      <c r="P2769" s="141"/>
      <c r="Q2769" s="415"/>
      <c r="R2769" s="415"/>
      <c r="S2769" s="415"/>
      <c r="T2769" s="415"/>
      <c r="U2769" s="415"/>
      <c r="V2769" s="415"/>
      <c r="W2769" s="415"/>
      <c r="X2769" s="415"/>
      <c r="Y2769" s="415"/>
      <c r="Z2769" s="415"/>
    </row>
    <row r="2770" spans="1:26" x14ac:dyDescent="0.2">
      <c r="A2770" s="414"/>
      <c r="B2770" s="414"/>
      <c r="P2770" s="141"/>
      <c r="Q2770" s="415"/>
      <c r="R2770" s="415"/>
      <c r="S2770" s="415"/>
      <c r="T2770" s="415"/>
      <c r="U2770" s="415"/>
      <c r="V2770" s="415"/>
      <c r="W2770" s="415"/>
      <c r="X2770" s="415"/>
      <c r="Y2770" s="415"/>
      <c r="Z2770" s="415"/>
    </row>
    <row r="2771" spans="1:26" x14ac:dyDescent="0.2">
      <c r="A2771" s="414"/>
      <c r="B2771" s="414"/>
      <c r="P2771" s="141"/>
      <c r="Q2771" s="415"/>
      <c r="R2771" s="415"/>
      <c r="S2771" s="415"/>
      <c r="T2771" s="415"/>
      <c r="U2771" s="415"/>
      <c r="V2771" s="415"/>
      <c r="W2771" s="415"/>
      <c r="X2771" s="415"/>
      <c r="Y2771" s="415"/>
      <c r="Z2771" s="415"/>
    </row>
    <row r="2772" spans="1:26" x14ac:dyDescent="0.2">
      <c r="A2772" s="414"/>
      <c r="B2772" s="414"/>
      <c r="P2772" s="141"/>
      <c r="Q2772" s="415"/>
      <c r="R2772" s="415"/>
      <c r="S2772" s="415"/>
      <c r="T2772" s="415"/>
      <c r="U2772" s="415"/>
      <c r="V2772" s="415"/>
      <c r="W2772" s="415"/>
      <c r="X2772" s="415"/>
      <c r="Y2772" s="415"/>
      <c r="Z2772" s="415"/>
    </row>
    <row r="2773" spans="1:26" x14ac:dyDescent="0.2">
      <c r="A2773" s="414"/>
      <c r="B2773" s="414"/>
      <c r="P2773" s="141"/>
      <c r="Q2773" s="415"/>
      <c r="R2773" s="415"/>
      <c r="S2773" s="415"/>
      <c r="T2773" s="415"/>
      <c r="U2773" s="415"/>
      <c r="V2773" s="415"/>
      <c r="W2773" s="415"/>
      <c r="X2773" s="415"/>
      <c r="Y2773" s="415"/>
      <c r="Z2773" s="415"/>
    </row>
    <row r="2774" spans="1:26" x14ac:dyDescent="0.2">
      <c r="A2774" s="414"/>
      <c r="B2774" s="414"/>
      <c r="P2774" s="141"/>
      <c r="Q2774" s="415"/>
      <c r="R2774" s="415"/>
      <c r="S2774" s="415"/>
      <c r="T2774" s="415"/>
      <c r="U2774" s="415"/>
      <c r="V2774" s="415"/>
      <c r="W2774" s="415"/>
      <c r="X2774" s="415"/>
      <c r="Y2774" s="415"/>
      <c r="Z2774" s="415"/>
    </row>
    <row r="2775" spans="1:26" x14ac:dyDescent="0.2">
      <c r="A2775" s="414"/>
      <c r="B2775" s="414"/>
      <c r="P2775" s="141"/>
      <c r="Q2775" s="415"/>
      <c r="R2775" s="415"/>
      <c r="S2775" s="415"/>
      <c r="T2775" s="415"/>
      <c r="U2775" s="415"/>
      <c r="V2775" s="415"/>
      <c r="W2775" s="415"/>
      <c r="X2775" s="415"/>
      <c r="Y2775" s="415"/>
      <c r="Z2775" s="415"/>
    </row>
    <row r="2776" spans="1:26" x14ac:dyDescent="0.2">
      <c r="A2776" s="414"/>
      <c r="B2776" s="414"/>
      <c r="P2776" s="141"/>
      <c r="Q2776" s="415"/>
      <c r="R2776" s="415"/>
      <c r="S2776" s="415"/>
      <c r="T2776" s="415"/>
      <c r="U2776" s="415"/>
      <c r="V2776" s="415"/>
      <c r="W2776" s="415"/>
      <c r="X2776" s="415"/>
      <c r="Y2776" s="415"/>
      <c r="Z2776" s="415"/>
    </row>
    <row r="2777" spans="1:26" x14ac:dyDescent="0.2">
      <c r="A2777" s="414"/>
      <c r="B2777" s="414"/>
      <c r="P2777" s="141"/>
      <c r="Q2777" s="415"/>
      <c r="R2777" s="415"/>
      <c r="S2777" s="415"/>
      <c r="T2777" s="415"/>
      <c r="U2777" s="415"/>
      <c r="V2777" s="415"/>
      <c r="W2777" s="415"/>
      <c r="X2777" s="415"/>
      <c r="Y2777" s="415"/>
      <c r="Z2777" s="415"/>
    </row>
    <row r="2778" spans="1:26" x14ac:dyDescent="0.2">
      <c r="A2778" s="414"/>
      <c r="B2778" s="414"/>
      <c r="P2778" s="141"/>
      <c r="Q2778" s="415"/>
      <c r="R2778" s="415"/>
      <c r="S2778" s="415"/>
      <c r="T2778" s="415"/>
      <c r="U2778" s="415"/>
      <c r="V2778" s="415"/>
      <c r="W2778" s="415"/>
      <c r="X2778" s="415"/>
      <c r="Y2778" s="415"/>
      <c r="Z2778" s="415"/>
    </row>
    <row r="2779" spans="1:26" x14ac:dyDescent="0.2">
      <c r="A2779" s="414"/>
      <c r="B2779" s="414"/>
      <c r="P2779" s="141"/>
      <c r="Q2779" s="415"/>
      <c r="R2779" s="415"/>
      <c r="S2779" s="415"/>
      <c r="T2779" s="415"/>
      <c r="U2779" s="415"/>
      <c r="V2779" s="415"/>
      <c r="W2779" s="415"/>
      <c r="X2779" s="415"/>
      <c r="Y2779" s="415"/>
      <c r="Z2779" s="415"/>
    </row>
    <row r="2780" spans="1:26" x14ac:dyDescent="0.2">
      <c r="A2780" s="414"/>
      <c r="B2780" s="414"/>
      <c r="P2780" s="141"/>
      <c r="Q2780" s="415"/>
      <c r="R2780" s="415"/>
      <c r="S2780" s="415"/>
      <c r="T2780" s="415"/>
      <c r="U2780" s="415"/>
      <c r="V2780" s="415"/>
      <c r="W2780" s="415"/>
      <c r="X2780" s="415"/>
      <c r="Y2780" s="415"/>
      <c r="Z2780" s="415"/>
    </row>
    <row r="2781" spans="1:26" x14ac:dyDescent="0.2">
      <c r="A2781" s="414"/>
      <c r="B2781" s="414"/>
      <c r="P2781" s="141"/>
      <c r="Q2781" s="415"/>
      <c r="R2781" s="415"/>
      <c r="S2781" s="415"/>
      <c r="T2781" s="415"/>
      <c r="U2781" s="415"/>
      <c r="V2781" s="415"/>
      <c r="W2781" s="415"/>
      <c r="X2781" s="415"/>
      <c r="Y2781" s="415"/>
      <c r="Z2781" s="415"/>
    </row>
    <row r="2782" spans="1:26" x14ac:dyDescent="0.2">
      <c r="A2782" s="414"/>
      <c r="B2782" s="414"/>
      <c r="P2782" s="141"/>
      <c r="Q2782" s="415"/>
      <c r="R2782" s="415"/>
      <c r="S2782" s="415"/>
      <c r="T2782" s="415"/>
      <c r="U2782" s="415"/>
      <c r="V2782" s="415"/>
      <c r="W2782" s="415"/>
      <c r="X2782" s="415"/>
      <c r="Y2782" s="415"/>
      <c r="Z2782" s="415"/>
    </row>
    <row r="2783" spans="1:26" x14ac:dyDescent="0.2">
      <c r="A2783" s="414"/>
      <c r="B2783" s="414"/>
      <c r="P2783" s="141"/>
      <c r="Q2783" s="415"/>
      <c r="R2783" s="415"/>
      <c r="S2783" s="415"/>
      <c r="T2783" s="415"/>
      <c r="U2783" s="415"/>
      <c r="V2783" s="415"/>
      <c r="W2783" s="415"/>
      <c r="X2783" s="415"/>
      <c r="Y2783" s="415"/>
      <c r="Z2783" s="415"/>
    </row>
    <row r="2784" spans="1:26" x14ac:dyDescent="0.2">
      <c r="A2784" s="414"/>
      <c r="B2784" s="414"/>
      <c r="P2784" s="141"/>
      <c r="Q2784" s="415"/>
      <c r="R2784" s="415"/>
      <c r="S2784" s="415"/>
      <c r="T2784" s="415"/>
      <c r="U2784" s="415"/>
      <c r="V2784" s="415"/>
      <c r="W2784" s="415"/>
      <c r="X2784" s="415"/>
      <c r="Y2784" s="415"/>
      <c r="Z2784" s="415"/>
    </row>
    <row r="2785" spans="1:26" x14ac:dyDescent="0.2">
      <c r="A2785" s="414"/>
      <c r="B2785" s="414"/>
      <c r="P2785" s="141"/>
      <c r="Q2785" s="415"/>
      <c r="R2785" s="415"/>
      <c r="S2785" s="415"/>
      <c r="T2785" s="415"/>
      <c r="U2785" s="415"/>
      <c r="V2785" s="415"/>
      <c r="W2785" s="415"/>
      <c r="X2785" s="415"/>
      <c r="Y2785" s="415"/>
      <c r="Z2785" s="415"/>
    </row>
    <row r="2786" spans="1:26" x14ac:dyDescent="0.2">
      <c r="A2786" s="414"/>
      <c r="B2786" s="414"/>
      <c r="P2786" s="141"/>
      <c r="Q2786" s="415"/>
      <c r="R2786" s="415"/>
      <c r="S2786" s="415"/>
      <c r="T2786" s="415"/>
      <c r="U2786" s="415"/>
      <c r="V2786" s="415"/>
      <c r="W2786" s="415"/>
      <c r="X2786" s="415"/>
      <c r="Y2786" s="415"/>
      <c r="Z2786" s="415"/>
    </row>
    <row r="2787" spans="1:26" x14ac:dyDescent="0.2">
      <c r="A2787" s="414"/>
      <c r="B2787" s="414"/>
      <c r="P2787" s="141"/>
      <c r="Q2787" s="415"/>
      <c r="R2787" s="415"/>
      <c r="S2787" s="415"/>
      <c r="T2787" s="415"/>
      <c r="U2787" s="415"/>
      <c r="V2787" s="415"/>
      <c r="W2787" s="415"/>
      <c r="X2787" s="415"/>
      <c r="Y2787" s="415"/>
      <c r="Z2787" s="415"/>
    </row>
    <row r="2788" spans="1:26" x14ac:dyDescent="0.2">
      <c r="A2788" s="414"/>
      <c r="B2788" s="414"/>
      <c r="P2788" s="141"/>
      <c r="Q2788" s="415"/>
      <c r="R2788" s="415"/>
      <c r="S2788" s="415"/>
      <c r="T2788" s="415"/>
      <c r="U2788" s="415"/>
      <c r="V2788" s="415"/>
      <c r="W2788" s="415"/>
      <c r="X2788" s="415"/>
      <c r="Y2788" s="415"/>
      <c r="Z2788" s="415"/>
    </row>
    <row r="2789" spans="1:26" x14ac:dyDescent="0.2">
      <c r="A2789" s="414"/>
      <c r="B2789" s="414"/>
      <c r="P2789" s="141"/>
      <c r="Q2789" s="415"/>
      <c r="R2789" s="415"/>
      <c r="S2789" s="415"/>
      <c r="T2789" s="415"/>
      <c r="U2789" s="415"/>
      <c r="V2789" s="415"/>
      <c r="W2789" s="415"/>
      <c r="X2789" s="415"/>
      <c r="Y2789" s="415"/>
      <c r="Z2789" s="415"/>
    </row>
    <row r="2790" spans="1:26" x14ac:dyDescent="0.2">
      <c r="A2790" s="414"/>
      <c r="B2790" s="414"/>
      <c r="P2790" s="141"/>
      <c r="Q2790" s="415"/>
      <c r="R2790" s="415"/>
      <c r="S2790" s="415"/>
      <c r="T2790" s="415"/>
      <c r="U2790" s="415"/>
      <c r="V2790" s="415"/>
      <c r="W2790" s="415"/>
      <c r="X2790" s="415"/>
      <c r="Y2790" s="415"/>
      <c r="Z2790" s="415"/>
    </row>
    <row r="2791" spans="1:26" x14ac:dyDescent="0.2">
      <c r="A2791" s="414"/>
      <c r="B2791" s="414"/>
      <c r="P2791" s="141"/>
      <c r="Q2791" s="415"/>
      <c r="R2791" s="415"/>
      <c r="S2791" s="415"/>
      <c r="T2791" s="415"/>
      <c r="U2791" s="415"/>
      <c r="V2791" s="415"/>
      <c r="W2791" s="415"/>
      <c r="X2791" s="415"/>
      <c r="Y2791" s="415"/>
      <c r="Z2791" s="415"/>
    </row>
    <row r="2792" spans="1:26" x14ac:dyDescent="0.2">
      <c r="A2792" s="414"/>
      <c r="B2792" s="414"/>
      <c r="P2792" s="141"/>
      <c r="Q2792" s="415"/>
      <c r="R2792" s="415"/>
      <c r="S2792" s="415"/>
      <c r="T2792" s="415"/>
      <c r="U2792" s="415"/>
      <c r="V2792" s="415"/>
      <c r="W2792" s="415"/>
      <c r="X2792" s="415"/>
      <c r="Y2792" s="415"/>
      <c r="Z2792" s="415"/>
    </row>
    <row r="2793" spans="1:26" x14ac:dyDescent="0.2">
      <c r="A2793" s="414"/>
      <c r="B2793" s="414"/>
      <c r="P2793" s="141"/>
      <c r="Q2793" s="415"/>
      <c r="R2793" s="415"/>
      <c r="S2793" s="415"/>
      <c r="T2793" s="415"/>
      <c r="U2793" s="415"/>
      <c r="V2793" s="415"/>
      <c r="W2793" s="415"/>
      <c r="X2793" s="415"/>
      <c r="Y2793" s="415"/>
      <c r="Z2793" s="415"/>
    </row>
    <row r="2794" spans="1:26" x14ac:dyDescent="0.2">
      <c r="A2794" s="414"/>
      <c r="B2794" s="414"/>
      <c r="P2794" s="141"/>
      <c r="Q2794" s="415"/>
      <c r="R2794" s="415"/>
      <c r="S2794" s="415"/>
      <c r="T2794" s="415"/>
      <c r="U2794" s="415"/>
      <c r="V2794" s="415"/>
      <c r="W2794" s="415"/>
      <c r="X2794" s="415"/>
      <c r="Y2794" s="415"/>
      <c r="Z2794" s="415"/>
    </row>
    <row r="2795" spans="1:26" x14ac:dyDescent="0.2">
      <c r="A2795" s="414"/>
      <c r="B2795" s="414"/>
      <c r="P2795" s="141"/>
      <c r="Q2795" s="415"/>
      <c r="R2795" s="415"/>
      <c r="S2795" s="415"/>
      <c r="T2795" s="415"/>
      <c r="U2795" s="415"/>
      <c r="V2795" s="415"/>
      <c r="W2795" s="415"/>
      <c r="X2795" s="415"/>
      <c r="Y2795" s="415"/>
      <c r="Z2795" s="415"/>
    </row>
    <row r="2796" spans="1:26" x14ac:dyDescent="0.2">
      <c r="A2796" s="414"/>
      <c r="B2796" s="414"/>
      <c r="P2796" s="141"/>
      <c r="Q2796" s="415"/>
      <c r="R2796" s="415"/>
      <c r="S2796" s="415"/>
      <c r="T2796" s="415"/>
      <c r="U2796" s="415"/>
      <c r="V2796" s="415"/>
      <c r="W2796" s="415"/>
      <c r="X2796" s="415"/>
      <c r="Y2796" s="415"/>
      <c r="Z2796" s="415"/>
    </row>
    <row r="2797" spans="1:26" x14ac:dyDescent="0.2">
      <c r="A2797" s="414"/>
      <c r="B2797" s="414"/>
      <c r="P2797" s="141"/>
      <c r="Q2797" s="415"/>
      <c r="R2797" s="415"/>
      <c r="S2797" s="415"/>
      <c r="T2797" s="415"/>
      <c r="U2797" s="415"/>
      <c r="V2797" s="415"/>
      <c r="W2797" s="415"/>
      <c r="X2797" s="415"/>
      <c r="Y2797" s="415"/>
      <c r="Z2797" s="415"/>
    </row>
    <row r="2798" spans="1:26" x14ac:dyDescent="0.2">
      <c r="A2798" s="414"/>
      <c r="B2798" s="414"/>
      <c r="P2798" s="141"/>
      <c r="Q2798" s="415"/>
      <c r="R2798" s="415"/>
      <c r="S2798" s="415"/>
      <c r="T2798" s="415"/>
      <c r="U2798" s="415"/>
      <c r="V2798" s="415"/>
      <c r="W2798" s="415"/>
      <c r="X2798" s="415"/>
      <c r="Y2798" s="415"/>
      <c r="Z2798" s="415"/>
    </row>
    <row r="2799" spans="1:26" x14ac:dyDescent="0.2">
      <c r="A2799" s="414"/>
      <c r="B2799" s="414"/>
      <c r="P2799" s="141"/>
      <c r="Q2799" s="415"/>
      <c r="R2799" s="415"/>
      <c r="S2799" s="415"/>
      <c r="T2799" s="415"/>
      <c r="U2799" s="415"/>
      <c r="V2799" s="415"/>
      <c r="W2799" s="415"/>
      <c r="X2799" s="415"/>
      <c r="Y2799" s="415"/>
      <c r="Z2799" s="415"/>
    </row>
    <row r="2800" spans="1:26" x14ac:dyDescent="0.2">
      <c r="A2800" s="414"/>
      <c r="B2800" s="414"/>
      <c r="P2800" s="141"/>
      <c r="Q2800" s="415"/>
      <c r="R2800" s="415"/>
      <c r="S2800" s="415"/>
      <c r="T2800" s="415"/>
      <c r="U2800" s="415"/>
      <c r="V2800" s="415"/>
      <c r="W2800" s="415"/>
      <c r="X2800" s="415"/>
      <c r="Y2800" s="415"/>
      <c r="Z2800" s="415"/>
    </row>
    <row r="2801" spans="1:26" x14ac:dyDescent="0.2">
      <c r="A2801" s="414"/>
      <c r="B2801" s="414"/>
      <c r="P2801" s="141"/>
      <c r="Q2801" s="415"/>
      <c r="R2801" s="415"/>
      <c r="S2801" s="415"/>
      <c r="T2801" s="415"/>
      <c r="U2801" s="415"/>
      <c r="V2801" s="415"/>
      <c r="W2801" s="415"/>
      <c r="X2801" s="415"/>
      <c r="Y2801" s="415"/>
      <c r="Z2801" s="415"/>
    </row>
    <row r="2802" spans="1:26" x14ac:dyDescent="0.2">
      <c r="A2802" s="414"/>
      <c r="B2802" s="414"/>
      <c r="P2802" s="141"/>
      <c r="Q2802" s="415"/>
      <c r="R2802" s="415"/>
      <c r="S2802" s="415"/>
      <c r="T2802" s="415"/>
      <c r="U2802" s="415"/>
      <c r="V2802" s="415"/>
      <c r="W2802" s="415"/>
      <c r="X2802" s="415"/>
      <c r="Y2802" s="415"/>
      <c r="Z2802" s="415"/>
    </row>
    <row r="2803" spans="1:26" x14ac:dyDescent="0.2">
      <c r="A2803" s="414"/>
      <c r="B2803" s="414"/>
      <c r="P2803" s="141"/>
      <c r="Q2803" s="415"/>
      <c r="R2803" s="415"/>
      <c r="S2803" s="415"/>
      <c r="T2803" s="415"/>
      <c r="U2803" s="415"/>
      <c r="V2803" s="415"/>
      <c r="W2803" s="415"/>
      <c r="X2803" s="415"/>
      <c r="Y2803" s="415"/>
      <c r="Z2803" s="415"/>
    </row>
    <row r="2804" spans="1:26" x14ac:dyDescent="0.2">
      <c r="A2804" s="414"/>
      <c r="B2804" s="414"/>
      <c r="P2804" s="141"/>
      <c r="Q2804" s="415"/>
      <c r="R2804" s="415"/>
      <c r="S2804" s="415"/>
      <c r="T2804" s="415"/>
      <c r="U2804" s="415"/>
      <c r="V2804" s="415"/>
      <c r="W2804" s="415"/>
      <c r="X2804" s="415"/>
      <c r="Y2804" s="415"/>
      <c r="Z2804" s="415"/>
    </row>
    <row r="2805" spans="1:26" x14ac:dyDescent="0.2">
      <c r="A2805" s="414"/>
      <c r="B2805" s="414"/>
      <c r="P2805" s="141"/>
      <c r="Q2805" s="415"/>
      <c r="R2805" s="415"/>
      <c r="S2805" s="415"/>
      <c r="T2805" s="415"/>
      <c r="U2805" s="415"/>
      <c r="V2805" s="415"/>
      <c r="W2805" s="415"/>
      <c r="X2805" s="415"/>
      <c r="Y2805" s="415"/>
      <c r="Z2805" s="415"/>
    </row>
    <row r="2806" spans="1:26" x14ac:dyDescent="0.2">
      <c r="A2806" s="414"/>
      <c r="B2806" s="414"/>
      <c r="P2806" s="141"/>
      <c r="Q2806" s="415"/>
      <c r="R2806" s="415"/>
      <c r="S2806" s="415"/>
      <c r="T2806" s="415"/>
      <c r="U2806" s="415"/>
      <c r="V2806" s="415"/>
      <c r="W2806" s="415"/>
      <c r="X2806" s="415"/>
      <c r="Y2806" s="415"/>
      <c r="Z2806" s="415"/>
    </row>
    <row r="2807" spans="1:26" x14ac:dyDescent="0.2">
      <c r="A2807" s="414"/>
      <c r="B2807" s="414"/>
      <c r="P2807" s="141"/>
      <c r="Q2807" s="415"/>
      <c r="R2807" s="415"/>
      <c r="S2807" s="415"/>
      <c r="T2807" s="415"/>
      <c r="U2807" s="415"/>
      <c r="V2807" s="415"/>
      <c r="W2807" s="415"/>
      <c r="X2807" s="415"/>
      <c r="Y2807" s="415"/>
      <c r="Z2807" s="415"/>
    </row>
    <row r="2808" spans="1:26" x14ac:dyDescent="0.2">
      <c r="A2808" s="414"/>
      <c r="B2808" s="414"/>
      <c r="P2808" s="141"/>
      <c r="Q2808" s="415"/>
      <c r="R2808" s="415"/>
      <c r="S2808" s="415"/>
      <c r="T2808" s="415"/>
      <c r="U2808" s="415"/>
      <c r="V2808" s="415"/>
      <c r="W2808" s="415"/>
      <c r="X2808" s="415"/>
      <c r="Y2808" s="415"/>
      <c r="Z2808" s="415"/>
    </row>
    <row r="2809" spans="1:26" x14ac:dyDescent="0.2">
      <c r="A2809" s="414"/>
      <c r="B2809" s="414"/>
      <c r="P2809" s="141"/>
      <c r="Q2809" s="415"/>
      <c r="R2809" s="415"/>
      <c r="S2809" s="415"/>
      <c r="T2809" s="415"/>
      <c r="U2809" s="415"/>
      <c r="V2809" s="415"/>
      <c r="W2809" s="415"/>
      <c r="X2809" s="415"/>
      <c r="Y2809" s="415"/>
      <c r="Z2809" s="415"/>
    </row>
    <row r="2810" spans="1:26" x14ac:dyDescent="0.2">
      <c r="A2810" s="414"/>
      <c r="B2810" s="414"/>
      <c r="P2810" s="141"/>
      <c r="Q2810" s="415"/>
      <c r="R2810" s="415"/>
      <c r="S2810" s="415"/>
      <c r="T2810" s="415"/>
      <c r="U2810" s="415"/>
      <c r="V2810" s="415"/>
      <c r="W2810" s="415"/>
      <c r="X2810" s="415"/>
      <c r="Y2810" s="415"/>
      <c r="Z2810" s="415"/>
    </row>
    <row r="2811" spans="1:26" x14ac:dyDescent="0.2">
      <c r="A2811" s="414"/>
      <c r="B2811" s="414"/>
      <c r="P2811" s="141"/>
      <c r="Q2811" s="415"/>
      <c r="R2811" s="415"/>
      <c r="S2811" s="415"/>
      <c r="T2811" s="415"/>
      <c r="U2811" s="415"/>
      <c r="V2811" s="415"/>
      <c r="W2811" s="415"/>
      <c r="X2811" s="415"/>
      <c r="Y2811" s="415"/>
      <c r="Z2811" s="415"/>
    </row>
    <row r="2812" spans="1:26" x14ac:dyDescent="0.2">
      <c r="A2812" s="414"/>
      <c r="B2812" s="414"/>
      <c r="P2812" s="141"/>
      <c r="Q2812" s="415"/>
      <c r="R2812" s="415"/>
      <c r="S2812" s="415"/>
      <c r="T2812" s="415"/>
      <c r="U2812" s="415"/>
      <c r="V2812" s="415"/>
      <c r="W2812" s="415"/>
      <c r="X2812" s="415"/>
      <c r="Y2812" s="415"/>
      <c r="Z2812" s="415"/>
    </row>
    <row r="2813" spans="1:26" x14ac:dyDescent="0.2">
      <c r="A2813" s="414"/>
      <c r="B2813" s="414"/>
      <c r="P2813" s="141"/>
      <c r="Q2813" s="415"/>
      <c r="R2813" s="415"/>
      <c r="S2813" s="415"/>
      <c r="T2813" s="415"/>
      <c r="U2813" s="415"/>
      <c r="V2813" s="415"/>
      <c r="W2813" s="415"/>
      <c r="X2813" s="415"/>
      <c r="Y2813" s="415"/>
      <c r="Z2813" s="415"/>
    </row>
    <row r="2814" spans="1:26" x14ac:dyDescent="0.2">
      <c r="A2814" s="414"/>
      <c r="B2814" s="414"/>
      <c r="P2814" s="141"/>
      <c r="Q2814" s="415"/>
      <c r="R2814" s="415"/>
      <c r="S2814" s="415"/>
      <c r="T2814" s="415"/>
      <c r="U2814" s="415"/>
      <c r="V2814" s="415"/>
      <c r="W2814" s="415"/>
      <c r="X2814" s="415"/>
      <c r="Y2814" s="415"/>
      <c r="Z2814" s="415"/>
    </row>
    <row r="2815" spans="1:26" x14ac:dyDescent="0.2">
      <c r="A2815" s="414"/>
      <c r="B2815" s="414"/>
      <c r="P2815" s="141"/>
      <c r="Q2815" s="415"/>
      <c r="R2815" s="415"/>
      <c r="S2815" s="415"/>
      <c r="T2815" s="415"/>
      <c r="U2815" s="415"/>
      <c r="V2815" s="415"/>
      <c r="W2815" s="415"/>
      <c r="X2815" s="415"/>
      <c r="Y2815" s="415"/>
      <c r="Z2815" s="415"/>
    </row>
    <row r="2816" spans="1:26" x14ac:dyDescent="0.2">
      <c r="A2816" s="414"/>
      <c r="B2816" s="414"/>
      <c r="P2816" s="141"/>
      <c r="Q2816" s="415"/>
      <c r="R2816" s="415"/>
      <c r="S2816" s="415"/>
      <c r="T2816" s="415"/>
      <c r="U2816" s="415"/>
      <c r="V2816" s="415"/>
      <c r="W2816" s="415"/>
      <c r="X2816" s="415"/>
      <c r="Y2816" s="415"/>
      <c r="Z2816" s="415"/>
    </row>
    <row r="2817" spans="1:26" x14ac:dyDescent="0.2">
      <c r="A2817" s="414"/>
      <c r="B2817" s="414"/>
      <c r="P2817" s="141"/>
      <c r="Q2817" s="415"/>
      <c r="R2817" s="415"/>
      <c r="S2817" s="415"/>
      <c r="T2817" s="415"/>
      <c r="U2817" s="415"/>
      <c r="V2817" s="415"/>
      <c r="W2817" s="415"/>
      <c r="X2817" s="415"/>
      <c r="Y2817" s="415"/>
      <c r="Z2817" s="415"/>
    </row>
    <row r="2818" spans="1:26" x14ac:dyDescent="0.2">
      <c r="A2818" s="414"/>
      <c r="B2818" s="414"/>
      <c r="P2818" s="141"/>
      <c r="Q2818" s="415"/>
      <c r="R2818" s="415"/>
      <c r="S2818" s="415"/>
      <c r="T2818" s="415"/>
      <c r="U2818" s="415"/>
      <c r="V2818" s="415"/>
      <c r="W2818" s="415"/>
      <c r="X2818" s="415"/>
      <c r="Y2818" s="415"/>
      <c r="Z2818" s="415"/>
    </row>
    <row r="2819" spans="1:26" x14ac:dyDescent="0.2">
      <c r="A2819" s="414"/>
      <c r="B2819" s="414"/>
      <c r="P2819" s="141"/>
      <c r="Q2819" s="415"/>
      <c r="R2819" s="415"/>
      <c r="S2819" s="415"/>
      <c r="T2819" s="415"/>
      <c r="U2819" s="415"/>
      <c r="V2819" s="415"/>
      <c r="W2819" s="415"/>
      <c r="X2819" s="415"/>
      <c r="Y2819" s="415"/>
      <c r="Z2819" s="415"/>
    </row>
    <row r="2820" spans="1:26" x14ac:dyDescent="0.2">
      <c r="A2820" s="414"/>
      <c r="B2820" s="414"/>
      <c r="P2820" s="141"/>
      <c r="Q2820" s="415"/>
      <c r="R2820" s="415"/>
      <c r="S2820" s="415"/>
      <c r="T2820" s="415"/>
      <c r="U2820" s="415"/>
      <c r="V2820" s="415"/>
      <c r="W2820" s="415"/>
      <c r="X2820" s="415"/>
      <c r="Y2820" s="415"/>
      <c r="Z2820" s="415"/>
    </row>
    <row r="2821" spans="1:26" x14ac:dyDescent="0.2">
      <c r="A2821" s="414"/>
      <c r="B2821" s="414"/>
      <c r="P2821" s="141"/>
      <c r="Q2821" s="415"/>
      <c r="R2821" s="415"/>
      <c r="S2821" s="415"/>
      <c r="T2821" s="415"/>
      <c r="U2821" s="415"/>
      <c r="V2821" s="415"/>
      <c r="W2821" s="415"/>
      <c r="X2821" s="415"/>
      <c r="Y2821" s="415"/>
      <c r="Z2821" s="415"/>
    </row>
    <row r="2822" spans="1:26" x14ac:dyDescent="0.2">
      <c r="A2822" s="414"/>
      <c r="B2822" s="414"/>
      <c r="P2822" s="141"/>
      <c r="Q2822" s="415"/>
      <c r="R2822" s="415"/>
      <c r="S2822" s="415"/>
      <c r="T2822" s="415"/>
      <c r="U2822" s="415"/>
      <c r="V2822" s="415"/>
      <c r="W2822" s="415"/>
      <c r="X2822" s="415"/>
      <c r="Y2822" s="415"/>
      <c r="Z2822" s="415"/>
    </row>
    <row r="2823" spans="1:26" x14ac:dyDescent="0.2">
      <c r="A2823" s="414"/>
      <c r="B2823" s="414"/>
      <c r="P2823" s="141"/>
      <c r="Q2823" s="415"/>
      <c r="R2823" s="415"/>
      <c r="S2823" s="415"/>
      <c r="T2823" s="415"/>
      <c r="U2823" s="415"/>
      <c r="V2823" s="415"/>
      <c r="W2823" s="415"/>
      <c r="X2823" s="415"/>
      <c r="Y2823" s="415"/>
      <c r="Z2823" s="415"/>
    </row>
    <row r="2824" spans="1:26" x14ac:dyDescent="0.2">
      <c r="A2824" s="414"/>
      <c r="B2824" s="414"/>
      <c r="P2824" s="141"/>
      <c r="Q2824" s="415"/>
      <c r="R2824" s="415"/>
      <c r="S2824" s="415"/>
      <c r="T2824" s="415"/>
      <c r="U2824" s="415"/>
      <c r="V2824" s="415"/>
      <c r="W2824" s="415"/>
      <c r="X2824" s="415"/>
      <c r="Y2824" s="415"/>
      <c r="Z2824" s="415"/>
    </row>
    <row r="2825" spans="1:26" x14ac:dyDescent="0.2">
      <c r="A2825" s="414"/>
      <c r="B2825" s="414"/>
      <c r="P2825" s="141"/>
      <c r="Q2825" s="415"/>
      <c r="R2825" s="415"/>
      <c r="S2825" s="415"/>
      <c r="T2825" s="415"/>
      <c r="U2825" s="415"/>
      <c r="V2825" s="415"/>
      <c r="W2825" s="415"/>
      <c r="X2825" s="415"/>
      <c r="Y2825" s="415"/>
      <c r="Z2825" s="415"/>
    </row>
    <row r="2826" spans="1:26" x14ac:dyDescent="0.2">
      <c r="A2826" s="414"/>
      <c r="B2826" s="414"/>
      <c r="P2826" s="141"/>
      <c r="Q2826" s="415"/>
      <c r="R2826" s="415"/>
      <c r="S2826" s="415"/>
      <c r="T2826" s="415"/>
      <c r="U2826" s="415"/>
      <c r="V2826" s="415"/>
      <c r="W2826" s="415"/>
      <c r="X2826" s="415"/>
      <c r="Y2826" s="415"/>
      <c r="Z2826" s="415"/>
    </row>
    <row r="2827" spans="1:26" x14ac:dyDescent="0.2">
      <c r="A2827" s="414"/>
      <c r="B2827" s="414"/>
      <c r="P2827" s="141"/>
      <c r="Q2827" s="415"/>
      <c r="R2827" s="415"/>
      <c r="S2827" s="415"/>
      <c r="T2827" s="415"/>
      <c r="U2827" s="415"/>
      <c r="V2827" s="415"/>
      <c r="W2827" s="415"/>
      <c r="X2827" s="415"/>
      <c r="Y2827" s="415"/>
      <c r="Z2827" s="415"/>
    </row>
    <row r="2828" spans="1:26" x14ac:dyDescent="0.2">
      <c r="A2828" s="414"/>
      <c r="B2828" s="414"/>
      <c r="P2828" s="141"/>
      <c r="Q2828" s="415"/>
      <c r="R2828" s="415"/>
      <c r="S2828" s="415"/>
      <c r="T2828" s="415"/>
      <c r="U2828" s="415"/>
      <c r="V2828" s="415"/>
      <c r="W2828" s="415"/>
      <c r="X2828" s="415"/>
      <c r="Y2828" s="415"/>
      <c r="Z2828" s="415"/>
    </row>
    <row r="2829" spans="1:26" x14ac:dyDescent="0.2">
      <c r="A2829" s="414"/>
      <c r="B2829" s="414"/>
      <c r="P2829" s="141"/>
      <c r="Q2829" s="415"/>
      <c r="R2829" s="415"/>
      <c r="S2829" s="415"/>
      <c r="T2829" s="415"/>
      <c r="U2829" s="415"/>
      <c r="V2829" s="415"/>
      <c r="W2829" s="415"/>
      <c r="X2829" s="415"/>
      <c r="Y2829" s="415"/>
      <c r="Z2829" s="415"/>
    </row>
    <row r="2830" spans="1:26" x14ac:dyDescent="0.2">
      <c r="A2830" s="414"/>
      <c r="B2830" s="414"/>
      <c r="P2830" s="141"/>
      <c r="Q2830" s="415"/>
      <c r="R2830" s="415"/>
      <c r="S2830" s="415"/>
      <c r="T2830" s="415"/>
      <c r="U2830" s="415"/>
      <c r="V2830" s="415"/>
      <c r="W2830" s="415"/>
      <c r="X2830" s="415"/>
      <c r="Y2830" s="415"/>
      <c r="Z2830" s="415"/>
    </row>
    <row r="2831" spans="1:26" x14ac:dyDescent="0.2">
      <c r="A2831" s="414"/>
      <c r="B2831" s="414"/>
      <c r="P2831" s="141"/>
      <c r="Q2831" s="415"/>
      <c r="R2831" s="415"/>
      <c r="S2831" s="415"/>
      <c r="T2831" s="415"/>
      <c r="U2831" s="415"/>
      <c r="V2831" s="415"/>
      <c r="W2831" s="415"/>
      <c r="X2831" s="415"/>
      <c r="Y2831" s="415"/>
      <c r="Z2831" s="415"/>
    </row>
    <row r="2832" spans="1:26" x14ac:dyDescent="0.2">
      <c r="A2832" s="414"/>
      <c r="B2832" s="414"/>
      <c r="P2832" s="141"/>
      <c r="Q2832" s="415"/>
      <c r="R2832" s="415"/>
      <c r="S2832" s="415"/>
      <c r="T2832" s="415"/>
      <c r="U2832" s="415"/>
      <c r="V2832" s="415"/>
      <c r="W2832" s="415"/>
      <c r="X2832" s="415"/>
      <c r="Y2832" s="415"/>
      <c r="Z2832" s="415"/>
    </row>
    <row r="2833" spans="1:26" x14ac:dyDescent="0.2">
      <c r="A2833" s="414"/>
      <c r="B2833" s="414"/>
      <c r="P2833" s="141"/>
      <c r="Q2833" s="415"/>
      <c r="R2833" s="415"/>
      <c r="S2833" s="415"/>
      <c r="T2833" s="415"/>
      <c r="U2833" s="415"/>
      <c r="V2833" s="415"/>
      <c r="W2833" s="415"/>
      <c r="X2833" s="415"/>
      <c r="Y2833" s="415"/>
      <c r="Z2833" s="415"/>
    </row>
    <row r="2834" spans="1:26" x14ac:dyDescent="0.2">
      <c r="A2834" s="414"/>
      <c r="B2834" s="414"/>
      <c r="P2834" s="141"/>
      <c r="Q2834" s="415"/>
      <c r="R2834" s="415"/>
      <c r="S2834" s="415"/>
      <c r="T2834" s="415"/>
      <c r="U2834" s="415"/>
      <c r="V2834" s="415"/>
      <c r="W2834" s="415"/>
      <c r="X2834" s="415"/>
      <c r="Y2834" s="415"/>
      <c r="Z2834" s="415"/>
    </row>
    <row r="2835" spans="1:26" x14ac:dyDescent="0.2">
      <c r="A2835" s="414"/>
      <c r="B2835" s="414"/>
      <c r="P2835" s="141"/>
      <c r="Q2835" s="415"/>
      <c r="R2835" s="415"/>
      <c r="S2835" s="415"/>
      <c r="T2835" s="415"/>
      <c r="U2835" s="415"/>
      <c r="V2835" s="415"/>
      <c r="W2835" s="415"/>
      <c r="X2835" s="415"/>
      <c r="Y2835" s="415"/>
      <c r="Z2835" s="415"/>
    </row>
    <row r="2836" spans="1:26" x14ac:dyDescent="0.2">
      <c r="A2836" s="414"/>
      <c r="B2836" s="414"/>
      <c r="P2836" s="141"/>
      <c r="Q2836" s="415"/>
      <c r="R2836" s="415"/>
      <c r="S2836" s="415"/>
      <c r="T2836" s="415"/>
      <c r="U2836" s="415"/>
      <c r="V2836" s="415"/>
      <c r="W2836" s="415"/>
      <c r="X2836" s="415"/>
      <c r="Y2836" s="415"/>
      <c r="Z2836" s="415"/>
    </row>
    <row r="2837" spans="1:26" x14ac:dyDescent="0.2">
      <c r="A2837" s="414"/>
      <c r="B2837" s="414"/>
      <c r="P2837" s="141"/>
      <c r="Q2837" s="415"/>
      <c r="R2837" s="415"/>
      <c r="S2837" s="415"/>
      <c r="T2837" s="415"/>
      <c r="U2837" s="415"/>
      <c r="V2837" s="415"/>
      <c r="W2837" s="415"/>
      <c r="X2837" s="415"/>
      <c r="Y2837" s="415"/>
      <c r="Z2837" s="415"/>
    </row>
    <row r="2838" spans="1:26" x14ac:dyDescent="0.2">
      <c r="A2838" s="414"/>
      <c r="B2838" s="414"/>
      <c r="P2838" s="141"/>
      <c r="Q2838" s="415"/>
      <c r="R2838" s="415"/>
      <c r="S2838" s="415"/>
      <c r="T2838" s="415"/>
      <c r="U2838" s="415"/>
      <c r="V2838" s="415"/>
      <c r="W2838" s="415"/>
      <c r="X2838" s="415"/>
      <c r="Y2838" s="415"/>
      <c r="Z2838" s="415"/>
    </row>
    <row r="2839" spans="1:26" x14ac:dyDescent="0.2">
      <c r="A2839" s="414"/>
      <c r="B2839" s="414"/>
      <c r="P2839" s="141"/>
      <c r="Q2839" s="415"/>
      <c r="R2839" s="415"/>
      <c r="S2839" s="415"/>
      <c r="T2839" s="415"/>
      <c r="U2839" s="415"/>
      <c r="V2839" s="415"/>
      <c r="W2839" s="415"/>
      <c r="X2839" s="415"/>
      <c r="Y2839" s="415"/>
      <c r="Z2839" s="415"/>
    </row>
    <row r="2840" spans="1:26" x14ac:dyDescent="0.2">
      <c r="A2840" s="414"/>
      <c r="B2840" s="414"/>
      <c r="P2840" s="141"/>
      <c r="Q2840" s="415"/>
      <c r="R2840" s="415"/>
      <c r="S2840" s="415"/>
      <c r="T2840" s="415"/>
      <c r="U2840" s="415"/>
      <c r="V2840" s="415"/>
      <c r="W2840" s="415"/>
      <c r="X2840" s="415"/>
      <c r="Y2840" s="415"/>
      <c r="Z2840" s="415"/>
    </row>
    <row r="2841" spans="1:26" x14ac:dyDescent="0.2">
      <c r="A2841" s="414"/>
      <c r="B2841" s="414"/>
      <c r="P2841" s="141"/>
      <c r="Q2841" s="415"/>
      <c r="R2841" s="415"/>
      <c r="S2841" s="415"/>
      <c r="T2841" s="415"/>
      <c r="U2841" s="415"/>
      <c r="V2841" s="415"/>
      <c r="W2841" s="415"/>
      <c r="X2841" s="415"/>
      <c r="Y2841" s="415"/>
      <c r="Z2841" s="415"/>
    </row>
    <row r="2842" spans="1:26" x14ac:dyDescent="0.2">
      <c r="A2842" s="414"/>
      <c r="B2842" s="414"/>
      <c r="P2842" s="141"/>
      <c r="Q2842" s="415"/>
      <c r="R2842" s="415"/>
      <c r="S2842" s="415"/>
      <c r="T2842" s="415"/>
      <c r="U2842" s="415"/>
      <c r="V2842" s="415"/>
      <c r="W2842" s="415"/>
      <c r="X2842" s="415"/>
      <c r="Y2842" s="415"/>
      <c r="Z2842" s="415"/>
    </row>
    <row r="2843" spans="1:26" x14ac:dyDescent="0.2">
      <c r="A2843" s="414"/>
      <c r="B2843" s="414"/>
      <c r="P2843" s="141"/>
      <c r="Q2843" s="415"/>
      <c r="R2843" s="415"/>
      <c r="S2843" s="415"/>
      <c r="T2843" s="415"/>
      <c r="U2843" s="415"/>
      <c r="V2843" s="415"/>
      <c r="W2843" s="415"/>
      <c r="X2843" s="415"/>
      <c r="Y2843" s="415"/>
      <c r="Z2843" s="415"/>
    </row>
    <row r="2844" spans="1:26" x14ac:dyDescent="0.2">
      <c r="A2844" s="414"/>
      <c r="B2844" s="414"/>
      <c r="P2844" s="141"/>
      <c r="Q2844" s="415"/>
      <c r="R2844" s="415"/>
      <c r="S2844" s="415"/>
      <c r="T2844" s="415"/>
      <c r="U2844" s="415"/>
      <c r="V2844" s="415"/>
      <c r="W2844" s="415"/>
      <c r="X2844" s="415"/>
      <c r="Y2844" s="415"/>
      <c r="Z2844" s="415"/>
    </row>
    <row r="2845" spans="1:26" x14ac:dyDescent="0.2">
      <c r="A2845" s="414"/>
      <c r="B2845" s="414"/>
      <c r="P2845" s="141"/>
      <c r="Q2845" s="415"/>
      <c r="R2845" s="415"/>
      <c r="S2845" s="415"/>
      <c r="T2845" s="415"/>
      <c r="U2845" s="415"/>
      <c r="V2845" s="415"/>
      <c r="W2845" s="415"/>
      <c r="X2845" s="415"/>
      <c r="Y2845" s="415"/>
      <c r="Z2845" s="415"/>
    </row>
    <row r="2846" spans="1:26" x14ac:dyDescent="0.2">
      <c r="A2846" s="414"/>
      <c r="B2846" s="414"/>
      <c r="P2846" s="141"/>
      <c r="Q2846" s="415"/>
      <c r="R2846" s="415"/>
      <c r="S2846" s="415"/>
      <c r="T2846" s="415"/>
      <c r="U2846" s="415"/>
      <c r="V2846" s="415"/>
      <c r="W2846" s="415"/>
      <c r="X2846" s="415"/>
      <c r="Y2846" s="415"/>
      <c r="Z2846" s="415"/>
    </row>
    <row r="2847" spans="1:26" x14ac:dyDescent="0.2">
      <c r="A2847" s="414"/>
      <c r="B2847" s="414"/>
      <c r="P2847" s="141"/>
      <c r="Q2847" s="415"/>
      <c r="R2847" s="415"/>
      <c r="S2847" s="415"/>
      <c r="T2847" s="415"/>
      <c r="U2847" s="415"/>
      <c r="V2847" s="415"/>
      <c r="W2847" s="415"/>
      <c r="X2847" s="415"/>
      <c r="Y2847" s="415"/>
      <c r="Z2847" s="415"/>
    </row>
    <row r="2848" spans="1:26" x14ac:dyDescent="0.2">
      <c r="A2848" s="414"/>
      <c r="B2848" s="414"/>
      <c r="P2848" s="141"/>
      <c r="Q2848" s="415"/>
      <c r="R2848" s="415"/>
      <c r="S2848" s="415"/>
      <c r="T2848" s="415"/>
      <c r="U2848" s="415"/>
      <c r="V2848" s="415"/>
      <c r="W2848" s="415"/>
      <c r="X2848" s="415"/>
      <c r="Y2848" s="415"/>
      <c r="Z2848" s="415"/>
    </row>
    <row r="2849" spans="1:26" x14ac:dyDescent="0.2">
      <c r="A2849" s="414"/>
      <c r="B2849" s="414"/>
      <c r="P2849" s="141"/>
      <c r="Q2849" s="415"/>
      <c r="R2849" s="415"/>
      <c r="S2849" s="415"/>
      <c r="T2849" s="415"/>
      <c r="U2849" s="415"/>
      <c r="V2849" s="415"/>
      <c r="W2849" s="415"/>
      <c r="X2849" s="415"/>
      <c r="Y2849" s="415"/>
      <c r="Z2849" s="415"/>
    </row>
    <row r="2850" spans="1:26" x14ac:dyDescent="0.2">
      <c r="A2850" s="414"/>
      <c r="B2850" s="414"/>
      <c r="P2850" s="141"/>
      <c r="Q2850" s="415"/>
      <c r="R2850" s="415"/>
      <c r="S2850" s="415"/>
      <c r="T2850" s="415"/>
      <c r="U2850" s="415"/>
      <c r="V2850" s="415"/>
      <c r="W2850" s="415"/>
      <c r="X2850" s="415"/>
      <c r="Y2850" s="415"/>
      <c r="Z2850" s="415"/>
    </row>
    <row r="2851" spans="1:26" x14ac:dyDescent="0.2">
      <c r="A2851" s="414"/>
      <c r="B2851" s="414"/>
      <c r="P2851" s="141"/>
      <c r="Q2851" s="415"/>
      <c r="R2851" s="415"/>
      <c r="S2851" s="415"/>
      <c r="T2851" s="415"/>
      <c r="U2851" s="415"/>
      <c r="V2851" s="415"/>
      <c r="W2851" s="415"/>
      <c r="X2851" s="415"/>
      <c r="Y2851" s="415"/>
      <c r="Z2851" s="415"/>
    </row>
    <row r="2852" spans="1:26" x14ac:dyDescent="0.2">
      <c r="A2852" s="414"/>
      <c r="B2852" s="414"/>
      <c r="P2852" s="141"/>
      <c r="Q2852" s="415"/>
      <c r="R2852" s="415"/>
      <c r="S2852" s="415"/>
      <c r="T2852" s="415"/>
      <c r="U2852" s="415"/>
      <c r="V2852" s="415"/>
      <c r="W2852" s="415"/>
      <c r="X2852" s="415"/>
      <c r="Y2852" s="415"/>
      <c r="Z2852" s="415"/>
    </row>
    <row r="2853" spans="1:26" x14ac:dyDescent="0.2">
      <c r="A2853" s="414"/>
      <c r="B2853" s="414"/>
      <c r="P2853" s="141"/>
      <c r="Q2853" s="415"/>
      <c r="R2853" s="415"/>
      <c r="S2853" s="415"/>
      <c r="T2853" s="415"/>
      <c r="U2853" s="415"/>
      <c r="V2853" s="415"/>
      <c r="W2853" s="415"/>
      <c r="X2853" s="415"/>
      <c r="Y2853" s="415"/>
      <c r="Z2853" s="415"/>
    </row>
    <row r="2854" spans="1:26" x14ac:dyDescent="0.2">
      <c r="A2854" s="414"/>
      <c r="B2854" s="414"/>
      <c r="P2854" s="141"/>
      <c r="Q2854" s="415"/>
      <c r="R2854" s="415"/>
      <c r="S2854" s="415"/>
      <c r="T2854" s="415"/>
      <c r="U2854" s="415"/>
      <c r="V2854" s="415"/>
      <c r="W2854" s="415"/>
      <c r="X2854" s="415"/>
      <c r="Y2854" s="415"/>
      <c r="Z2854" s="415"/>
    </row>
    <row r="2855" spans="1:26" x14ac:dyDescent="0.2">
      <c r="A2855" s="414"/>
      <c r="B2855" s="414"/>
      <c r="P2855" s="141"/>
      <c r="Q2855" s="415"/>
      <c r="R2855" s="415"/>
      <c r="S2855" s="415"/>
      <c r="T2855" s="415"/>
      <c r="U2855" s="415"/>
      <c r="V2855" s="415"/>
      <c r="W2855" s="415"/>
      <c r="X2855" s="415"/>
      <c r="Y2855" s="415"/>
      <c r="Z2855" s="415"/>
    </row>
    <row r="2856" spans="1:26" x14ac:dyDescent="0.2">
      <c r="A2856" s="414"/>
      <c r="B2856" s="414"/>
      <c r="P2856" s="141"/>
      <c r="Q2856" s="415"/>
      <c r="R2856" s="415"/>
      <c r="S2856" s="415"/>
      <c r="T2856" s="415"/>
      <c r="U2856" s="415"/>
      <c r="V2856" s="415"/>
      <c r="W2856" s="415"/>
      <c r="X2856" s="415"/>
      <c r="Y2856" s="415"/>
      <c r="Z2856" s="415"/>
    </row>
    <row r="2857" spans="1:26" x14ac:dyDescent="0.2">
      <c r="A2857" s="414"/>
      <c r="B2857" s="414"/>
      <c r="P2857" s="141"/>
      <c r="Q2857" s="415"/>
      <c r="R2857" s="415"/>
      <c r="S2857" s="415"/>
      <c r="T2857" s="415"/>
      <c r="U2857" s="415"/>
      <c r="V2857" s="415"/>
      <c r="W2857" s="415"/>
      <c r="X2857" s="415"/>
      <c r="Y2857" s="415"/>
      <c r="Z2857" s="415"/>
    </row>
    <row r="2858" spans="1:26" x14ac:dyDescent="0.2">
      <c r="A2858" s="414"/>
      <c r="B2858" s="414"/>
      <c r="P2858" s="141"/>
      <c r="Q2858" s="415"/>
      <c r="R2858" s="415"/>
      <c r="S2858" s="415"/>
      <c r="T2858" s="415"/>
      <c r="U2858" s="415"/>
      <c r="V2858" s="415"/>
      <c r="W2858" s="415"/>
      <c r="X2858" s="415"/>
      <c r="Y2858" s="415"/>
      <c r="Z2858" s="415"/>
    </row>
    <row r="2859" spans="1:26" x14ac:dyDescent="0.2">
      <c r="A2859" s="414"/>
      <c r="B2859" s="414"/>
      <c r="P2859" s="141"/>
      <c r="Q2859" s="415"/>
      <c r="R2859" s="415"/>
      <c r="S2859" s="415"/>
      <c r="T2859" s="415"/>
      <c r="U2859" s="415"/>
      <c r="V2859" s="415"/>
      <c r="W2859" s="415"/>
      <c r="X2859" s="415"/>
      <c r="Y2859" s="415"/>
      <c r="Z2859" s="415"/>
    </row>
    <row r="2860" spans="1:26" x14ac:dyDescent="0.2">
      <c r="A2860" s="414"/>
      <c r="B2860" s="414"/>
      <c r="P2860" s="141"/>
      <c r="Q2860" s="415"/>
      <c r="R2860" s="415"/>
      <c r="S2860" s="415"/>
      <c r="T2860" s="415"/>
      <c r="U2860" s="415"/>
      <c r="V2860" s="415"/>
      <c r="W2860" s="415"/>
      <c r="X2860" s="415"/>
      <c r="Y2860" s="415"/>
      <c r="Z2860" s="415"/>
    </row>
    <row r="2861" spans="1:26" x14ac:dyDescent="0.2">
      <c r="A2861" s="414"/>
      <c r="B2861" s="414"/>
      <c r="P2861" s="141"/>
      <c r="Q2861" s="415"/>
      <c r="R2861" s="415"/>
      <c r="S2861" s="415"/>
      <c r="T2861" s="415"/>
      <c r="U2861" s="415"/>
      <c r="V2861" s="415"/>
      <c r="W2861" s="415"/>
      <c r="X2861" s="415"/>
      <c r="Y2861" s="415"/>
      <c r="Z2861" s="415"/>
    </row>
    <row r="2862" spans="1:26" x14ac:dyDescent="0.2">
      <c r="A2862" s="414"/>
      <c r="B2862" s="414"/>
      <c r="P2862" s="141"/>
      <c r="Q2862" s="415"/>
      <c r="R2862" s="415"/>
      <c r="S2862" s="415"/>
      <c r="T2862" s="415"/>
      <c r="U2862" s="415"/>
      <c r="V2862" s="415"/>
      <c r="W2862" s="415"/>
      <c r="X2862" s="415"/>
      <c r="Y2862" s="415"/>
      <c r="Z2862" s="415"/>
    </row>
    <row r="2863" spans="1:26" x14ac:dyDescent="0.2">
      <c r="A2863" s="414"/>
      <c r="B2863" s="414"/>
      <c r="P2863" s="141"/>
      <c r="Q2863" s="415"/>
      <c r="R2863" s="415"/>
      <c r="S2863" s="415"/>
      <c r="T2863" s="415"/>
      <c r="U2863" s="415"/>
      <c r="V2863" s="415"/>
      <c r="W2863" s="415"/>
      <c r="X2863" s="415"/>
      <c r="Y2863" s="415"/>
      <c r="Z2863" s="415"/>
    </row>
    <row r="2864" spans="1:26" x14ac:dyDescent="0.2">
      <c r="A2864" s="414"/>
      <c r="B2864" s="414"/>
      <c r="P2864" s="141"/>
      <c r="Q2864" s="415"/>
      <c r="R2864" s="415"/>
      <c r="S2864" s="415"/>
      <c r="T2864" s="415"/>
      <c r="U2864" s="415"/>
      <c r="V2864" s="415"/>
      <c r="W2864" s="415"/>
      <c r="X2864" s="415"/>
      <c r="Y2864" s="415"/>
      <c r="Z2864" s="415"/>
    </row>
    <row r="2865" spans="1:26" x14ac:dyDescent="0.2">
      <c r="A2865" s="414"/>
      <c r="B2865" s="414"/>
      <c r="P2865" s="141"/>
      <c r="Q2865" s="415"/>
      <c r="R2865" s="415"/>
      <c r="S2865" s="415"/>
      <c r="T2865" s="415"/>
      <c r="U2865" s="415"/>
      <c r="V2865" s="415"/>
      <c r="W2865" s="415"/>
      <c r="X2865" s="415"/>
      <c r="Y2865" s="415"/>
      <c r="Z2865" s="415"/>
    </row>
    <row r="2866" spans="1:26" x14ac:dyDescent="0.2">
      <c r="A2866" s="414"/>
      <c r="B2866" s="414"/>
      <c r="P2866" s="141"/>
      <c r="Q2866" s="415"/>
      <c r="R2866" s="415"/>
      <c r="S2866" s="415"/>
      <c r="T2866" s="415"/>
      <c r="U2866" s="415"/>
      <c r="V2866" s="415"/>
      <c r="W2866" s="415"/>
      <c r="X2866" s="415"/>
      <c r="Y2866" s="415"/>
      <c r="Z2866" s="415"/>
    </row>
    <row r="2867" spans="1:26" x14ac:dyDescent="0.2">
      <c r="A2867" s="414"/>
      <c r="B2867" s="414"/>
      <c r="P2867" s="141"/>
      <c r="Q2867" s="415"/>
      <c r="R2867" s="415"/>
      <c r="S2867" s="415"/>
      <c r="T2867" s="415"/>
      <c r="U2867" s="415"/>
      <c r="V2867" s="415"/>
      <c r="W2867" s="415"/>
      <c r="X2867" s="415"/>
      <c r="Y2867" s="415"/>
      <c r="Z2867" s="415"/>
    </row>
    <row r="2868" spans="1:26" x14ac:dyDescent="0.2">
      <c r="A2868" s="414"/>
      <c r="B2868" s="414"/>
      <c r="P2868" s="141"/>
      <c r="Q2868" s="415"/>
      <c r="R2868" s="415"/>
      <c r="S2868" s="415"/>
      <c r="T2868" s="415"/>
      <c r="U2868" s="415"/>
      <c r="V2868" s="415"/>
      <c r="W2868" s="415"/>
      <c r="X2868" s="415"/>
      <c r="Y2868" s="415"/>
      <c r="Z2868" s="415"/>
    </row>
    <row r="2869" spans="1:26" x14ac:dyDescent="0.2">
      <c r="A2869" s="414"/>
      <c r="B2869" s="414"/>
      <c r="P2869" s="141"/>
      <c r="Q2869" s="415"/>
      <c r="R2869" s="415"/>
      <c r="S2869" s="415"/>
      <c r="T2869" s="415"/>
      <c r="U2869" s="415"/>
      <c r="V2869" s="415"/>
      <c r="W2869" s="415"/>
      <c r="X2869" s="415"/>
      <c r="Y2869" s="415"/>
      <c r="Z2869" s="415"/>
    </row>
    <row r="2870" spans="1:26" x14ac:dyDescent="0.2">
      <c r="A2870" s="414"/>
      <c r="B2870" s="414"/>
      <c r="P2870" s="141"/>
      <c r="Q2870" s="415"/>
      <c r="R2870" s="415"/>
      <c r="S2870" s="415"/>
      <c r="T2870" s="415"/>
      <c r="U2870" s="415"/>
      <c r="V2870" s="415"/>
      <c r="W2870" s="415"/>
      <c r="X2870" s="415"/>
      <c r="Y2870" s="415"/>
      <c r="Z2870" s="415"/>
    </row>
    <row r="2871" spans="1:26" x14ac:dyDescent="0.2">
      <c r="A2871" s="414"/>
      <c r="B2871" s="414"/>
      <c r="P2871" s="141"/>
      <c r="Q2871" s="415"/>
      <c r="R2871" s="415"/>
      <c r="S2871" s="415"/>
      <c r="T2871" s="415"/>
      <c r="U2871" s="415"/>
      <c r="V2871" s="415"/>
      <c r="W2871" s="415"/>
      <c r="X2871" s="415"/>
      <c r="Y2871" s="415"/>
      <c r="Z2871" s="415"/>
    </row>
    <row r="2872" spans="1:26" x14ac:dyDescent="0.2">
      <c r="A2872" s="414"/>
      <c r="B2872" s="414"/>
      <c r="P2872" s="141"/>
      <c r="Q2872" s="415"/>
      <c r="R2872" s="415"/>
      <c r="S2872" s="415"/>
      <c r="T2872" s="415"/>
      <c r="U2872" s="415"/>
      <c r="V2872" s="415"/>
      <c r="W2872" s="415"/>
      <c r="X2872" s="415"/>
      <c r="Y2872" s="415"/>
      <c r="Z2872" s="415"/>
    </row>
    <row r="2873" spans="1:26" x14ac:dyDescent="0.2">
      <c r="A2873" s="414"/>
      <c r="B2873" s="414"/>
      <c r="P2873" s="141"/>
      <c r="Q2873" s="415"/>
      <c r="R2873" s="415"/>
      <c r="S2873" s="415"/>
      <c r="T2873" s="415"/>
      <c r="U2873" s="415"/>
      <c r="V2873" s="415"/>
      <c r="W2873" s="415"/>
      <c r="X2873" s="415"/>
      <c r="Y2873" s="415"/>
      <c r="Z2873" s="415"/>
    </row>
    <row r="2874" spans="1:26" x14ac:dyDescent="0.2">
      <c r="A2874" s="414"/>
      <c r="B2874" s="414"/>
      <c r="P2874" s="141"/>
      <c r="Q2874" s="415"/>
      <c r="R2874" s="415"/>
      <c r="S2874" s="415"/>
      <c r="T2874" s="415"/>
      <c r="U2874" s="415"/>
      <c r="V2874" s="415"/>
      <c r="W2874" s="415"/>
      <c r="X2874" s="415"/>
      <c r="Y2874" s="415"/>
      <c r="Z2874" s="415"/>
    </row>
    <row r="2875" spans="1:26" x14ac:dyDescent="0.2">
      <c r="A2875" s="414"/>
      <c r="B2875" s="414"/>
      <c r="P2875" s="141"/>
      <c r="Q2875" s="415"/>
      <c r="R2875" s="415"/>
      <c r="S2875" s="415"/>
      <c r="T2875" s="415"/>
      <c r="U2875" s="415"/>
      <c r="V2875" s="415"/>
      <c r="W2875" s="415"/>
      <c r="X2875" s="415"/>
      <c r="Y2875" s="415"/>
      <c r="Z2875" s="415"/>
    </row>
    <row r="2876" spans="1:26" x14ac:dyDescent="0.2">
      <c r="A2876" s="414"/>
      <c r="B2876" s="414"/>
      <c r="P2876" s="141"/>
      <c r="Q2876" s="415"/>
      <c r="R2876" s="415"/>
      <c r="S2876" s="415"/>
      <c r="T2876" s="415"/>
      <c r="U2876" s="415"/>
      <c r="V2876" s="415"/>
      <c r="W2876" s="415"/>
      <c r="X2876" s="415"/>
      <c r="Y2876" s="415"/>
      <c r="Z2876" s="415"/>
    </row>
    <row r="2877" spans="1:26" x14ac:dyDescent="0.2">
      <c r="A2877" s="414"/>
      <c r="B2877" s="414"/>
      <c r="P2877" s="141"/>
      <c r="Q2877" s="415"/>
      <c r="R2877" s="415"/>
      <c r="S2877" s="415"/>
      <c r="T2877" s="415"/>
      <c r="U2877" s="415"/>
      <c r="V2877" s="415"/>
      <c r="W2877" s="415"/>
      <c r="X2877" s="415"/>
      <c r="Y2877" s="415"/>
      <c r="Z2877" s="415"/>
    </row>
    <row r="2878" spans="1:26" x14ac:dyDescent="0.2">
      <c r="A2878" s="414"/>
      <c r="B2878" s="414"/>
      <c r="P2878" s="141"/>
      <c r="Q2878" s="415"/>
      <c r="R2878" s="415"/>
      <c r="S2878" s="415"/>
      <c r="T2878" s="415"/>
      <c r="U2878" s="415"/>
      <c r="V2878" s="415"/>
      <c r="W2878" s="415"/>
      <c r="X2878" s="415"/>
      <c r="Y2878" s="415"/>
      <c r="Z2878" s="415"/>
    </row>
    <row r="2879" spans="1:26" x14ac:dyDescent="0.2">
      <c r="A2879" s="414"/>
      <c r="B2879" s="414"/>
      <c r="P2879" s="141"/>
      <c r="Q2879" s="415"/>
      <c r="R2879" s="415"/>
      <c r="S2879" s="415"/>
      <c r="T2879" s="415"/>
      <c r="U2879" s="415"/>
      <c r="V2879" s="415"/>
      <c r="W2879" s="415"/>
      <c r="X2879" s="415"/>
      <c r="Y2879" s="415"/>
      <c r="Z2879" s="415"/>
    </row>
    <row r="2880" spans="1:26" x14ac:dyDescent="0.2">
      <c r="A2880" s="414"/>
      <c r="B2880" s="414"/>
      <c r="P2880" s="141"/>
      <c r="Q2880" s="415"/>
      <c r="R2880" s="415"/>
      <c r="S2880" s="415"/>
      <c r="T2880" s="415"/>
      <c r="U2880" s="415"/>
      <c r="V2880" s="415"/>
      <c r="W2880" s="415"/>
      <c r="X2880" s="415"/>
      <c r="Y2880" s="415"/>
      <c r="Z2880" s="415"/>
    </row>
    <row r="2881" spans="1:26" x14ac:dyDescent="0.2">
      <c r="A2881" s="414"/>
      <c r="B2881" s="414"/>
      <c r="P2881" s="141"/>
      <c r="Q2881" s="415"/>
      <c r="R2881" s="415"/>
      <c r="S2881" s="415"/>
      <c r="T2881" s="415"/>
      <c r="U2881" s="415"/>
      <c r="V2881" s="415"/>
      <c r="W2881" s="415"/>
      <c r="X2881" s="415"/>
      <c r="Y2881" s="415"/>
      <c r="Z2881" s="415"/>
    </row>
    <row r="2882" spans="1:26" x14ac:dyDescent="0.2">
      <c r="A2882" s="414"/>
      <c r="B2882" s="414"/>
      <c r="P2882" s="141"/>
      <c r="Q2882" s="415"/>
      <c r="R2882" s="415"/>
      <c r="S2882" s="415"/>
      <c r="T2882" s="415"/>
      <c r="U2882" s="415"/>
      <c r="V2882" s="415"/>
      <c r="W2882" s="415"/>
      <c r="X2882" s="415"/>
      <c r="Y2882" s="415"/>
      <c r="Z2882" s="415"/>
    </row>
    <row r="2883" spans="1:26" x14ac:dyDescent="0.2">
      <c r="A2883" s="414"/>
      <c r="B2883" s="414"/>
      <c r="P2883" s="141"/>
      <c r="Q2883" s="415"/>
      <c r="R2883" s="415"/>
      <c r="S2883" s="415"/>
      <c r="T2883" s="415"/>
      <c r="U2883" s="415"/>
      <c r="V2883" s="415"/>
      <c r="W2883" s="415"/>
      <c r="X2883" s="415"/>
      <c r="Y2883" s="415"/>
      <c r="Z2883" s="415"/>
    </row>
    <row r="2884" spans="1:26" x14ac:dyDescent="0.2">
      <c r="A2884" s="414"/>
      <c r="B2884" s="414"/>
      <c r="P2884" s="141"/>
      <c r="Q2884" s="415"/>
      <c r="R2884" s="415"/>
      <c r="S2884" s="415"/>
      <c r="T2884" s="415"/>
      <c r="U2884" s="415"/>
      <c r="V2884" s="415"/>
      <c r="W2884" s="415"/>
      <c r="X2884" s="415"/>
      <c r="Y2884" s="415"/>
      <c r="Z2884" s="415"/>
    </row>
    <row r="2885" spans="1:26" x14ac:dyDescent="0.2">
      <c r="A2885" s="414"/>
      <c r="B2885" s="414"/>
      <c r="P2885" s="141"/>
      <c r="Q2885" s="415"/>
      <c r="R2885" s="415"/>
      <c r="S2885" s="415"/>
      <c r="T2885" s="415"/>
      <c r="U2885" s="415"/>
      <c r="V2885" s="415"/>
      <c r="W2885" s="415"/>
      <c r="X2885" s="415"/>
      <c r="Y2885" s="415"/>
      <c r="Z2885" s="415"/>
    </row>
    <row r="2886" spans="1:26" x14ac:dyDescent="0.2">
      <c r="A2886" s="414"/>
      <c r="B2886" s="414"/>
      <c r="P2886" s="141"/>
      <c r="Q2886" s="415"/>
      <c r="R2886" s="415"/>
      <c r="S2886" s="415"/>
      <c r="T2886" s="415"/>
      <c r="U2886" s="415"/>
      <c r="V2886" s="415"/>
      <c r="W2886" s="415"/>
      <c r="X2886" s="415"/>
      <c r="Y2886" s="415"/>
      <c r="Z2886" s="415"/>
    </row>
    <row r="2887" spans="1:26" x14ac:dyDescent="0.2">
      <c r="A2887" s="414"/>
      <c r="B2887" s="414"/>
      <c r="P2887" s="141"/>
      <c r="Q2887" s="415"/>
      <c r="R2887" s="415"/>
      <c r="S2887" s="415"/>
      <c r="T2887" s="415"/>
      <c r="U2887" s="415"/>
      <c r="V2887" s="415"/>
      <c r="W2887" s="415"/>
      <c r="X2887" s="415"/>
      <c r="Y2887" s="415"/>
      <c r="Z2887" s="415"/>
    </row>
    <row r="2888" spans="1:26" x14ac:dyDescent="0.2">
      <c r="A2888" s="414"/>
      <c r="B2888" s="414"/>
      <c r="P2888" s="141"/>
      <c r="Q2888" s="415"/>
      <c r="R2888" s="415"/>
      <c r="S2888" s="415"/>
      <c r="T2888" s="415"/>
      <c r="U2888" s="415"/>
      <c r="V2888" s="415"/>
      <c r="W2888" s="415"/>
      <c r="X2888" s="415"/>
      <c r="Y2888" s="415"/>
      <c r="Z2888" s="415"/>
    </row>
    <row r="2889" spans="1:26" x14ac:dyDescent="0.2">
      <c r="A2889" s="414"/>
      <c r="B2889" s="414"/>
      <c r="P2889" s="141"/>
      <c r="Q2889" s="415"/>
      <c r="R2889" s="415"/>
      <c r="S2889" s="415"/>
      <c r="T2889" s="415"/>
      <c r="U2889" s="415"/>
      <c r="V2889" s="415"/>
      <c r="W2889" s="415"/>
      <c r="X2889" s="415"/>
      <c r="Y2889" s="415"/>
      <c r="Z2889" s="415"/>
    </row>
    <row r="2890" spans="1:26" x14ac:dyDescent="0.2">
      <c r="A2890" s="414"/>
      <c r="B2890" s="414"/>
      <c r="P2890" s="141"/>
      <c r="Q2890" s="415"/>
      <c r="R2890" s="415"/>
      <c r="S2890" s="415"/>
      <c r="T2890" s="415"/>
      <c r="U2890" s="415"/>
      <c r="V2890" s="415"/>
      <c r="W2890" s="415"/>
      <c r="X2890" s="415"/>
      <c r="Y2890" s="415"/>
      <c r="Z2890" s="415"/>
    </row>
    <row r="2891" spans="1:26" x14ac:dyDescent="0.2">
      <c r="A2891" s="414"/>
      <c r="B2891" s="414"/>
      <c r="P2891" s="141"/>
      <c r="Q2891" s="415"/>
      <c r="R2891" s="415"/>
      <c r="S2891" s="415"/>
      <c r="T2891" s="415"/>
      <c r="U2891" s="415"/>
      <c r="V2891" s="415"/>
      <c r="W2891" s="415"/>
      <c r="X2891" s="415"/>
      <c r="Y2891" s="415"/>
      <c r="Z2891" s="415"/>
    </row>
    <row r="2892" spans="1:26" x14ac:dyDescent="0.2">
      <c r="A2892" s="414"/>
      <c r="B2892" s="414"/>
      <c r="P2892" s="141"/>
      <c r="Q2892" s="415"/>
      <c r="R2892" s="415"/>
      <c r="S2892" s="415"/>
      <c r="T2892" s="415"/>
      <c r="U2892" s="415"/>
      <c r="V2892" s="415"/>
      <c r="W2892" s="415"/>
      <c r="X2892" s="415"/>
      <c r="Y2892" s="415"/>
      <c r="Z2892" s="415"/>
    </row>
    <row r="2893" spans="1:26" x14ac:dyDescent="0.2">
      <c r="A2893" s="414"/>
      <c r="B2893" s="414"/>
      <c r="P2893" s="141"/>
      <c r="Q2893" s="415"/>
      <c r="R2893" s="415"/>
      <c r="S2893" s="415"/>
      <c r="T2893" s="415"/>
      <c r="U2893" s="415"/>
      <c r="V2893" s="415"/>
      <c r="W2893" s="415"/>
      <c r="X2893" s="415"/>
      <c r="Y2893" s="415"/>
      <c r="Z2893" s="415"/>
    </row>
    <row r="2894" spans="1:26" x14ac:dyDescent="0.2">
      <c r="A2894" s="414"/>
      <c r="B2894" s="414"/>
      <c r="P2894" s="141"/>
      <c r="Q2894" s="415"/>
      <c r="R2894" s="415"/>
      <c r="S2894" s="415"/>
      <c r="T2894" s="415"/>
      <c r="U2894" s="415"/>
      <c r="V2894" s="415"/>
      <c r="W2894" s="415"/>
      <c r="X2894" s="415"/>
      <c r="Y2894" s="415"/>
      <c r="Z2894" s="415"/>
    </row>
    <row r="2895" spans="1:26" x14ac:dyDescent="0.2">
      <c r="A2895" s="414"/>
      <c r="B2895" s="414"/>
      <c r="P2895" s="141"/>
      <c r="Q2895" s="415"/>
      <c r="R2895" s="415"/>
      <c r="S2895" s="415"/>
      <c r="T2895" s="415"/>
      <c r="U2895" s="415"/>
      <c r="V2895" s="415"/>
      <c r="W2895" s="415"/>
      <c r="X2895" s="415"/>
      <c r="Y2895" s="415"/>
      <c r="Z2895" s="415"/>
    </row>
    <row r="2896" spans="1:26" x14ac:dyDescent="0.2">
      <c r="A2896" s="414"/>
      <c r="B2896" s="414"/>
      <c r="P2896" s="141"/>
      <c r="Q2896" s="415"/>
      <c r="R2896" s="415"/>
      <c r="S2896" s="415"/>
      <c r="T2896" s="415"/>
      <c r="U2896" s="415"/>
      <c r="V2896" s="415"/>
      <c r="W2896" s="415"/>
      <c r="X2896" s="415"/>
      <c r="Y2896" s="415"/>
      <c r="Z2896" s="415"/>
    </row>
    <row r="2897" spans="1:26" x14ac:dyDescent="0.2">
      <c r="A2897" s="414"/>
      <c r="B2897" s="414"/>
      <c r="P2897" s="141"/>
      <c r="Q2897" s="415"/>
      <c r="R2897" s="415"/>
      <c r="S2897" s="415"/>
      <c r="T2897" s="415"/>
      <c r="U2897" s="415"/>
      <c r="V2897" s="415"/>
      <c r="W2897" s="415"/>
      <c r="X2897" s="415"/>
      <c r="Y2897" s="415"/>
      <c r="Z2897" s="415"/>
    </row>
    <row r="2898" spans="1:26" x14ac:dyDescent="0.2">
      <c r="A2898" s="414"/>
      <c r="B2898" s="414"/>
      <c r="P2898" s="141"/>
      <c r="Q2898" s="415"/>
      <c r="R2898" s="415"/>
      <c r="S2898" s="415"/>
      <c r="T2898" s="415"/>
      <c r="U2898" s="415"/>
      <c r="V2898" s="415"/>
      <c r="W2898" s="415"/>
      <c r="X2898" s="415"/>
      <c r="Y2898" s="415"/>
      <c r="Z2898" s="415"/>
    </row>
    <row r="2899" spans="1:26" x14ac:dyDescent="0.2">
      <c r="A2899" s="414"/>
      <c r="B2899" s="414"/>
      <c r="P2899" s="141"/>
      <c r="Q2899" s="415"/>
      <c r="R2899" s="415"/>
      <c r="S2899" s="415"/>
      <c r="T2899" s="415"/>
      <c r="U2899" s="415"/>
      <c r="V2899" s="415"/>
      <c r="W2899" s="415"/>
      <c r="X2899" s="415"/>
      <c r="Y2899" s="415"/>
      <c r="Z2899" s="415"/>
    </row>
    <row r="2900" spans="1:26" x14ac:dyDescent="0.2">
      <c r="A2900" s="414"/>
      <c r="B2900" s="414"/>
      <c r="P2900" s="141"/>
      <c r="Q2900" s="415"/>
      <c r="R2900" s="415"/>
      <c r="S2900" s="415"/>
      <c r="T2900" s="415"/>
      <c r="U2900" s="415"/>
      <c r="V2900" s="415"/>
      <c r="W2900" s="415"/>
      <c r="X2900" s="415"/>
      <c r="Y2900" s="415"/>
      <c r="Z2900" s="415"/>
    </row>
    <row r="2901" spans="1:26" x14ac:dyDescent="0.2">
      <c r="A2901" s="414"/>
      <c r="B2901" s="414"/>
      <c r="P2901" s="141"/>
      <c r="Q2901" s="415"/>
      <c r="R2901" s="415"/>
      <c r="S2901" s="415"/>
      <c r="T2901" s="415"/>
      <c r="U2901" s="415"/>
      <c r="V2901" s="415"/>
      <c r="W2901" s="415"/>
      <c r="X2901" s="415"/>
      <c r="Y2901" s="415"/>
      <c r="Z2901" s="415"/>
    </row>
    <row r="2902" spans="1:26" x14ac:dyDescent="0.2">
      <c r="A2902" s="414"/>
      <c r="B2902" s="414"/>
      <c r="P2902" s="141"/>
      <c r="Q2902" s="415"/>
      <c r="R2902" s="415"/>
      <c r="S2902" s="415"/>
      <c r="T2902" s="415"/>
      <c r="U2902" s="415"/>
      <c r="V2902" s="415"/>
      <c r="W2902" s="415"/>
      <c r="X2902" s="415"/>
      <c r="Y2902" s="415"/>
      <c r="Z2902" s="415"/>
    </row>
    <row r="2903" spans="1:26" x14ac:dyDescent="0.2">
      <c r="A2903" s="414"/>
      <c r="B2903" s="414"/>
      <c r="P2903" s="141"/>
      <c r="Q2903" s="415"/>
      <c r="R2903" s="415"/>
      <c r="S2903" s="415"/>
      <c r="T2903" s="415"/>
      <c r="U2903" s="415"/>
      <c r="V2903" s="415"/>
      <c r="W2903" s="415"/>
      <c r="X2903" s="415"/>
      <c r="Y2903" s="415"/>
      <c r="Z2903" s="415"/>
    </row>
    <row r="2904" spans="1:26" x14ac:dyDescent="0.2">
      <c r="A2904" s="414"/>
      <c r="B2904" s="414"/>
      <c r="P2904" s="141"/>
      <c r="Q2904" s="415"/>
      <c r="R2904" s="415"/>
      <c r="S2904" s="415"/>
      <c r="T2904" s="415"/>
      <c r="U2904" s="415"/>
      <c r="V2904" s="415"/>
      <c r="W2904" s="415"/>
      <c r="X2904" s="415"/>
      <c r="Y2904" s="415"/>
      <c r="Z2904" s="415"/>
    </row>
    <row r="2905" spans="1:26" x14ac:dyDescent="0.2">
      <c r="A2905" s="414"/>
      <c r="B2905" s="414"/>
      <c r="P2905" s="141"/>
      <c r="Q2905" s="415"/>
      <c r="R2905" s="415"/>
      <c r="S2905" s="415"/>
      <c r="T2905" s="415"/>
      <c r="U2905" s="415"/>
      <c r="V2905" s="415"/>
      <c r="W2905" s="415"/>
      <c r="X2905" s="415"/>
      <c r="Y2905" s="415"/>
      <c r="Z2905" s="415"/>
    </row>
    <row r="2906" spans="1:26" x14ac:dyDescent="0.2">
      <c r="A2906" s="414"/>
      <c r="B2906" s="414"/>
      <c r="P2906" s="141"/>
      <c r="Q2906" s="415"/>
      <c r="R2906" s="415"/>
      <c r="S2906" s="415"/>
      <c r="T2906" s="415"/>
      <c r="U2906" s="415"/>
      <c r="V2906" s="415"/>
      <c r="W2906" s="415"/>
      <c r="X2906" s="415"/>
      <c r="Y2906" s="415"/>
      <c r="Z2906" s="415"/>
    </row>
    <row r="2907" spans="1:26" x14ac:dyDescent="0.2">
      <c r="A2907" s="414"/>
      <c r="B2907" s="414"/>
      <c r="P2907" s="141"/>
      <c r="Q2907" s="415"/>
      <c r="R2907" s="415"/>
      <c r="S2907" s="415"/>
      <c r="T2907" s="415"/>
      <c r="U2907" s="415"/>
      <c r="V2907" s="415"/>
      <c r="W2907" s="415"/>
      <c r="X2907" s="415"/>
      <c r="Y2907" s="415"/>
      <c r="Z2907" s="415"/>
    </row>
    <row r="2908" spans="1:26" x14ac:dyDescent="0.2">
      <c r="A2908" s="414"/>
      <c r="B2908" s="414"/>
      <c r="P2908" s="141"/>
      <c r="Q2908" s="415"/>
      <c r="R2908" s="415"/>
      <c r="S2908" s="415"/>
      <c r="T2908" s="415"/>
      <c r="U2908" s="415"/>
      <c r="V2908" s="415"/>
      <c r="W2908" s="415"/>
      <c r="X2908" s="415"/>
      <c r="Y2908" s="415"/>
      <c r="Z2908" s="415"/>
    </row>
    <row r="2909" spans="1:26" x14ac:dyDescent="0.2">
      <c r="A2909" s="414"/>
      <c r="B2909" s="414"/>
      <c r="P2909" s="141"/>
      <c r="Q2909" s="415"/>
      <c r="R2909" s="415"/>
      <c r="S2909" s="415"/>
      <c r="T2909" s="415"/>
      <c r="U2909" s="415"/>
      <c r="V2909" s="415"/>
      <c r="W2909" s="415"/>
      <c r="X2909" s="415"/>
      <c r="Y2909" s="415"/>
      <c r="Z2909" s="415"/>
    </row>
    <row r="2910" spans="1:26" x14ac:dyDescent="0.2">
      <c r="A2910" s="414"/>
      <c r="B2910" s="414"/>
      <c r="P2910" s="141"/>
      <c r="Q2910" s="415"/>
      <c r="R2910" s="415"/>
      <c r="S2910" s="415"/>
      <c r="T2910" s="415"/>
      <c r="U2910" s="415"/>
      <c r="V2910" s="415"/>
      <c r="W2910" s="415"/>
      <c r="X2910" s="415"/>
      <c r="Y2910" s="415"/>
      <c r="Z2910" s="415"/>
    </row>
    <row r="2911" spans="1:26" x14ac:dyDescent="0.2">
      <c r="A2911" s="414"/>
      <c r="B2911" s="414"/>
      <c r="P2911" s="141"/>
      <c r="Q2911" s="415"/>
      <c r="R2911" s="415"/>
      <c r="S2911" s="415"/>
      <c r="T2911" s="415"/>
      <c r="U2911" s="415"/>
      <c r="V2911" s="415"/>
      <c r="W2911" s="415"/>
      <c r="X2911" s="415"/>
      <c r="Y2911" s="415"/>
      <c r="Z2911" s="415"/>
    </row>
    <row r="2912" spans="1:26" x14ac:dyDescent="0.2">
      <c r="A2912" s="414"/>
      <c r="B2912" s="414"/>
      <c r="P2912" s="141"/>
      <c r="Q2912" s="415"/>
      <c r="R2912" s="415"/>
      <c r="S2912" s="415"/>
      <c r="T2912" s="415"/>
      <c r="U2912" s="415"/>
      <c r="V2912" s="415"/>
      <c r="W2912" s="415"/>
      <c r="X2912" s="415"/>
      <c r="Y2912" s="415"/>
      <c r="Z2912" s="415"/>
    </row>
    <row r="2913" spans="1:26" x14ac:dyDescent="0.2">
      <c r="A2913" s="414"/>
      <c r="B2913" s="414"/>
      <c r="P2913" s="141"/>
      <c r="Q2913" s="415"/>
      <c r="R2913" s="415"/>
      <c r="S2913" s="415"/>
      <c r="T2913" s="415"/>
      <c r="U2913" s="415"/>
      <c r="V2913" s="415"/>
      <c r="W2913" s="415"/>
      <c r="X2913" s="415"/>
      <c r="Y2913" s="415"/>
      <c r="Z2913" s="415"/>
    </row>
    <row r="2914" spans="1:26" x14ac:dyDescent="0.2">
      <c r="A2914" s="414"/>
      <c r="B2914" s="414"/>
      <c r="P2914" s="141"/>
      <c r="Q2914" s="415"/>
      <c r="R2914" s="415"/>
      <c r="S2914" s="415"/>
      <c r="T2914" s="415"/>
      <c r="U2914" s="415"/>
      <c r="V2914" s="415"/>
      <c r="W2914" s="415"/>
      <c r="X2914" s="415"/>
      <c r="Y2914" s="415"/>
      <c r="Z2914" s="415"/>
    </row>
    <row r="2915" spans="1:26" x14ac:dyDescent="0.2">
      <c r="A2915" s="414"/>
      <c r="B2915" s="414"/>
      <c r="P2915" s="141"/>
      <c r="Q2915" s="415"/>
      <c r="R2915" s="415"/>
      <c r="S2915" s="415"/>
      <c r="T2915" s="415"/>
      <c r="U2915" s="415"/>
      <c r="V2915" s="415"/>
      <c r="W2915" s="415"/>
      <c r="X2915" s="415"/>
      <c r="Y2915" s="415"/>
      <c r="Z2915" s="415"/>
    </row>
    <row r="2916" spans="1:26" x14ac:dyDescent="0.2">
      <c r="A2916" s="414"/>
      <c r="B2916" s="414"/>
      <c r="P2916" s="141"/>
      <c r="Q2916" s="415"/>
      <c r="R2916" s="415"/>
      <c r="S2916" s="415"/>
      <c r="T2916" s="415"/>
      <c r="U2916" s="415"/>
      <c r="V2916" s="415"/>
      <c r="W2916" s="415"/>
      <c r="X2916" s="415"/>
      <c r="Y2916" s="415"/>
      <c r="Z2916" s="415"/>
    </row>
    <row r="2917" spans="1:26" x14ac:dyDescent="0.2">
      <c r="A2917" s="414"/>
      <c r="B2917" s="414"/>
      <c r="P2917" s="141"/>
      <c r="Q2917" s="415"/>
      <c r="R2917" s="415"/>
      <c r="S2917" s="415"/>
      <c r="T2917" s="415"/>
      <c r="U2917" s="415"/>
      <c r="V2917" s="415"/>
      <c r="W2917" s="415"/>
      <c r="X2917" s="415"/>
      <c r="Y2917" s="415"/>
      <c r="Z2917" s="415"/>
    </row>
    <row r="2918" spans="1:26" x14ac:dyDescent="0.2">
      <c r="A2918" s="414"/>
      <c r="B2918" s="414"/>
      <c r="P2918" s="141"/>
      <c r="Q2918" s="415"/>
      <c r="R2918" s="415"/>
      <c r="S2918" s="415"/>
      <c r="T2918" s="415"/>
      <c r="U2918" s="415"/>
      <c r="V2918" s="415"/>
      <c r="W2918" s="415"/>
      <c r="X2918" s="415"/>
      <c r="Y2918" s="415"/>
      <c r="Z2918" s="415"/>
    </row>
    <row r="2919" spans="1:26" x14ac:dyDescent="0.2">
      <c r="A2919" s="414"/>
      <c r="B2919" s="414"/>
      <c r="P2919" s="141"/>
      <c r="Q2919" s="415"/>
      <c r="R2919" s="415"/>
      <c r="S2919" s="415"/>
      <c r="T2919" s="415"/>
      <c r="U2919" s="415"/>
      <c r="V2919" s="415"/>
      <c r="W2919" s="415"/>
      <c r="X2919" s="415"/>
      <c r="Y2919" s="415"/>
      <c r="Z2919" s="415"/>
    </row>
    <row r="2920" spans="1:26" x14ac:dyDescent="0.2">
      <c r="A2920" s="414"/>
      <c r="B2920" s="414"/>
      <c r="P2920" s="141"/>
      <c r="Q2920" s="415"/>
      <c r="R2920" s="415"/>
      <c r="S2920" s="415"/>
      <c r="T2920" s="415"/>
      <c r="U2920" s="415"/>
      <c r="V2920" s="415"/>
      <c r="W2920" s="415"/>
      <c r="X2920" s="415"/>
      <c r="Y2920" s="415"/>
      <c r="Z2920" s="415"/>
    </row>
    <row r="2921" spans="1:26" x14ac:dyDescent="0.2">
      <c r="A2921" s="414"/>
      <c r="B2921" s="414"/>
      <c r="P2921" s="141"/>
      <c r="Q2921" s="415"/>
      <c r="R2921" s="415"/>
      <c r="S2921" s="415"/>
      <c r="T2921" s="415"/>
      <c r="U2921" s="415"/>
      <c r="V2921" s="415"/>
      <c r="W2921" s="415"/>
      <c r="X2921" s="415"/>
      <c r="Y2921" s="415"/>
      <c r="Z2921" s="415"/>
    </row>
    <row r="2922" spans="1:26" x14ac:dyDescent="0.2">
      <c r="A2922" s="414"/>
      <c r="B2922" s="414"/>
      <c r="P2922" s="141"/>
      <c r="Q2922" s="415"/>
      <c r="R2922" s="415"/>
      <c r="S2922" s="415"/>
      <c r="T2922" s="415"/>
      <c r="U2922" s="415"/>
      <c r="V2922" s="415"/>
      <c r="W2922" s="415"/>
      <c r="X2922" s="415"/>
      <c r="Y2922" s="415"/>
      <c r="Z2922" s="415"/>
    </row>
    <row r="2923" spans="1:26" x14ac:dyDescent="0.2">
      <c r="A2923" s="414"/>
      <c r="B2923" s="414"/>
      <c r="P2923" s="141"/>
      <c r="Q2923" s="415"/>
      <c r="R2923" s="415"/>
      <c r="S2923" s="415"/>
      <c r="T2923" s="415"/>
      <c r="U2923" s="415"/>
      <c r="V2923" s="415"/>
      <c r="W2923" s="415"/>
      <c r="X2923" s="415"/>
      <c r="Y2923" s="415"/>
      <c r="Z2923" s="415"/>
    </row>
    <row r="2924" spans="1:26" x14ac:dyDescent="0.2">
      <c r="A2924" s="414"/>
      <c r="B2924" s="414"/>
      <c r="P2924" s="141"/>
      <c r="Q2924" s="415"/>
      <c r="R2924" s="415"/>
      <c r="S2924" s="415"/>
      <c r="T2924" s="415"/>
      <c r="U2924" s="415"/>
      <c r="V2924" s="415"/>
      <c r="W2924" s="415"/>
      <c r="X2924" s="415"/>
      <c r="Y2924" s="415"/>
      <c r="Z2924" s="415"/>
    </row>
    <row r="2925" spans="1:26" x14ac:dyDescent="0.2">
      <c r="A2925" s="414"/>
      <c r="B2925" s="414"/>
      <c r="P2925" s="141"/>
      <c r="Q2925" s="415"/>
      <c r="R2925" s="415"/>
      <c r="S2925" s="415"/>
      <c r="T2925" s="415"/>
      <c r="U2925" s="415"/>
      <c r="V2925" s="415"/>
      <c r="W2925" s="415"/>
      <c r="X2925" s="415"/>
      <c r="Y2925" s="415"/>
      <c r="Z2925" s="415"/>
    </row>
    <row r="2926" spans="1:26" x14ac:dyDescent="0.2">
      <c r="A2926" s="414"/>
      <c r="B2926" s="414"/>
      <c r="P2926" s="141"/>
      <c r="Q2926" s="415"/>
      <c r="R2926" s="415"/>
      <c r="S2926" s="415"/>
      <c r="T2926" s="415"/>
      <c r="U2926" s="415"/>
      <c r="V2926" s="415"/>
      <c r="W2926" s="415"/>
      <c r="X2926" s="415"/>
      <c r="Y2926" s="415"/>
      <c r="Z2926" s="415"/>
    </row>
    <row r="2927" spans="1:26" x14ac:dyDescent="0.2">
      <c r="A2927" s="414"/>
      <c r="B2927" s="414"/>
      <c r="P2927" s="141"/>
      <c r="Q2927" s="415"/>
      <c r="R2927" s="415"/>
      <c r="S2927" s="415"/>
      <c r="T2927" s="415"/>
      <c r="U2927" s="415"/>
      <c r="V2927" s="415"/>
      <c r="W2927" s="415"/>
      <c r="X2927" s="415"/>
      <c r="Y2927" s="415"/>
      <c r="Z2927" s="415"/>
    </row>
    <row r="2928" spans="1:26" x14ac:dyDescent="0.2">
      <c r="A2928" s="414"/>
      <c r="B2928" s="414"/>
      <c r="P2928" s="141"/>
      <c r="Q2928" s="415"/>
      <c r="R2928" s="415"/>
      <c r="S2928" s="415"/>
      <c r="T2928" s="415"/>
      <c r="U2928" s="415"/>
      <c r="V2928" s="415"/>
      <c r="W2928" s="415"/>
      <c r="X2928" s="415"/>
      <c r="Y2928" s="415"/>
      <c r="Z2928" s="415"/>
    </row>
    <row r="2929" spans="1:26" x14ac:dyDescent="0.2">
      <c r="A2929" s="414"/>
      <c r="B2929" s="414"/>
      <c r="P2929" s="141"/>
      <c r="Q2929" s="415"/>
      <c r="R2929" s="415"/>
      <c r="S2929" s="415"/>
      <c r="T2929" s="415"/>
      <c r="U2929" s="415"/>
      <c r="V2929" s="415"/>
      <c r="W2929" s="415"/>
      <c r="X2929" s="415"/>
      <c r="Y2929" s="415"/>
      <c r="Z2929" s="415"/>
    </row>
    <row r="2930" spans="1:26" x14ac:dyDescent="0.2">
      <c r="A2930" s="414"/>
      <c r="B2930" s="414"/>
      <c r="P2930" s="141"/>
      <c r="Q2930" s="415"/>
      <c r="R2930" s="415"/>
      <c r="S2930" s="415"/>
      <c r="T2930" s="415"/>
      <c r="U2930" s="415"/>
      <c r="V2930" s="415"/>
      <c r="W2930" s="415"/>
      <c r="X2930" s="415"/>
      <c r="Y2930" s="415"/>
      <c r="Z2930" s="415"/>
    </row>
    <row r="2931" spans="1:26" x14ac:dyDescent="0.2">
      <c r="A2931" s="414"/>
      <c r="B2931" s="414"/>
      <c r="P2931" s="141"/>
      <c r="Q2931" s="415"/>
      <c r="R2931" s="415"/>
      <c r="S2931" s="415"/>
      <c r="T2931" s="415"/>
      <c r="U2931" s="415"/>
      <c r="V2931" s="415"/>
      <c r="W2931" s="415"/>
      <c r="X2931" s="415"/>
      <c r="Y2931" s="415"/>
      <c r="Z2931" s="415"/>
    </row>
    <row r="2932" spans="1:26" x14ac:dyDescent="0.2">
      <c r="A2932" s="414"/>
      <c r="B2932" s="414"/>
      <c r="P2932" s="141"/>
      <c r="Q2932" s="415"/>
      <c r="R2932" s="415"/>
      <c r="S2932" s="415"/>
      <c r="T2932" s="415"/>
      <c r="U2932" s="415"/>
      <c r="V2932" s="415"/>
      <c r="W2932" s="415"/>
      <c r="X2932" s="415"/>
      <c r="Y2932" s="415"/>
      <c r="Z2932" s="415"/>
    </row>
    <row r="2933" spans="1:26" x14ac:dyDescent="0.2">
      <c r="A2933" s="414"/>
      <c r="B2933" s="414"/>
      <c r="P2933" s="141"/>
      <c r="Q2933" s="415"/>
      <c r="R2933" s="415"/>
      <c r="S2933" s="415"/>
      <c r="T2933" s="415"/>
      <c r="U2933" s="415"/>
      <c r="V2933" s="415"/>
      <c r="W2933" s="415"/>
      <c r="X2933" s="415"/>
      <c r="Y2933" s="415"/>
      <c r="Z2933" s="415"/>
    </row>
    <row r="2934" spans="1:26" x14ac:dyDescent="0.2">
      <c r="A2934" s="414"/>
      <c r="B2934" s="414"/>
      <c r="P2934" s="141"/>
      <c r="Q2934" s="415"/>
      <c r="R2934" s="415"/>
      <c r="S2934" s="415"/>
      <c r="T2934" s="415"/>
      <c r="U2934" s="415"/>
      <c r="V2934" s="415"/>
      <c r="W2934" s="415"/>
      <c r="X2934" s="415"/>
      <c r="Y2934" s="415"/>
      <c r="Z2934" s="415"/>
    </row>
    <row r="2935" spans="1:26" x14ac:dyDescent="0.2">
      <c r="A2935" s="414"/>
      <c r="B2935" s="414"/>
      <c r="P2935" s="141"/>
      <c r="Q2935" s="415"/>
      <c r="R2935" s="415"/>
      <c r="S2935" s="415"/>
      <c r="T2935" s="415"/>
      <c r="U2935" s="415"/>
      <c r="V2935" s="415"/>
      <c r="W2935" s="415"/>
      <c r="X2935" s="415"/>
      <c r="Y2935" s="415"/>
      <c r="Z2935" s="415"/>
    </row>
    <row r="2936" spans="1:26" x14ac:dyDescent="0.2">
      <c r="A2936" s="414"/>
      <c r="B2936" s="414"/>
      <c r="P2936" s="141"/>
      <c r="Q2936" s="415"/>
      <c r="R2936" s="415"/>
      <c r="S2936" s="415"/>
      <c r="T2936" s="415"/>
      <c r="U2936" s="415"/>
      <c r="V2936" s="415"/>
      <c r="W2936" s="415"/>
      <c r="X2936" s="415"/>
      <c r="Y2936" s="415"/>
      <c r="Z2936" s="415"/>
    </row>
    <row r="2937" spans="1:26" x14ac:dyDescent="0.2">
      <c r="A2937" s="414"/>
      <c r="B2937" s="414"/>
      <c r="P2937" s="141"/>
      <c r="Q2937" s="415"/>
      <c r="R2937" s="415"/>
      <c r="S2937" s="415"/>
      <c r="T2937" s="415"/>
      <c r="U2937" s="415"/>
      <c r="V2937" s="415"/>
      <c r="W2937" s="415"/>
      <c r="X2937" s="415"/>
      <c r="Y2937" s="415"/>
      <c r="Z2937" s="415"/>
    </row>
    <row r="2938" spans="1:26" x14ac:dyDescent="0.2">
      <c r="A2938" s="414"/>
      <c r="B2938" s="414"/>
      <c r="P2938" s="141"/>
      <c r="Q2938" s="415"/>
      <c r="R2938" s="415"/>
      <c r="S2938" s="415"/>
      <c r="T2938" s="415"/>
      <c r="U2938" s="415"/>
      <c r="V2938" s="415"/>
      <c r="W2938" s="415"/>
      <c r="X2938" s="415"/>
      <c r="Y2938" s="415"/>
      <c r="Z2938" s="415"/>
    </row>
    <row r="2939" spans="1:26" x14ac:dyDescent="0.2">
      <c r="A2939" s="414"/>
      <c r="B2939" s="414"/>
      <c r="P2939" s="141"/>
      <c r="Q2939" s="415"/>
      <c r="R2939" s="415"/>
      <c r="S2939" s="415"/>
      <c r="T2939" s="415"/>
      <c r="U2939" s="415"/>
      <c r="V2939" s="415"/>
      <c r="W2939" s="415"/>
      <c r="X2939" s="415"/>
      <c r="Y2939" s="415"/>
      <c r="Z2939" s="415"/>
    </row>
    <row r="2940" spans="1:26" x14ac:dyDescent="0.2">
      <c r="A2940" s="414"/>
      <c r="B2940" s="414"/>
      <c r="P2940" s="141"/>
      <c r="Q2940" s="415"/>
      <c r="R2940" s="415"/>
      <c r="S2940" s="415"/>
      <c r="T2940" s="415"/>
      <c r="U2940" s="415"/>
      <c r="V2940" s="415"/>
      <c r="W2940" s="415"/>
      <c r="X2940" s="415"/>
      <c r="Y2940" s="415"/>
      <c r="Z2940" s="415"/>
    </row>
    <row r="2941" spans="1:26" x14ac:dyDescent="0.2">
      <c r="A2941" s="414"/>
      <c r="B2941" s="414"/>
      <c r="P2941" s="141"/>
      <c r="Q2941" s="415"/>
      <c r="R2941" s="415"/>
      <c r="S2941" s="415"/>
      <c r="T2941" s="415"/>
      <c r="U2941" s="415"/>
      <c r="V2941" s="415"/>
      <c r="W2941" s="415"/>
      <c r="X2941" s="415"/>
      <c r="Y2941" s="415"/>
      <c r="Z2941" s="415"/>
    </row>
    <row r="2942" spans="1:26" x14ac:dyDescent="0.2">
      <c r="A2942" s="414"/>
      <c r="B2942" s="414"/>
      <c r="P2942" s="141"/>
      <c r="Q2942" s="415"/>
      <c r="R2942" s="415"/>
      <c r="S2942" s="415"/>
      <c r="T2942" s="415"/>
      <c r="U2942" s="415"/>
      <c r="V2942" s="415"/>
      <c r="W2942" s="415"/>
      <c r="X2942" s="415"/>
      <c r="Y2942" s="415"/>
      <c r="Z2942" s="415"/>
    </row>
    <row r="2943" spans="1:26" x14ac:dyDescent="0.2">
      <c r="A2943" s="414"/>
      <c r="B2943" s="414"/>
      <c r="P2943" s="141"/>
      <c r="Q2943" s="415"/>
      <c r="R2943" s="415"/>
      <c r="S2943" s="415"/>
      <c r="T2943" s="415"/>
      <c r="U2943" s="415"/>
      <c r="V2943" s="415"/>
      <c r="W2943" s="415"/>
      <c r="X2943" s="415"/>
      <c r="Y2943" s="415"/>
      <c r="Z2943" s="415"/>
    </row>
    <row r="2944" spans="1:26" x14ac:dyDescent="0.2">
      <c r="A2944" s="414"/>
      <c r="B2944" s="414"/>
      <c r="P2944" s="141"/>
      <c r="Q2944" s="415"/>
      <c r="R2944" s="415"/>
      <c r="S2944" s="415"/>
      <c r="T2944" s="415"/>
      <c r="U2944" s="415"/>
      <c r="V2944" s="415"/>
      <c r="W2944" s="415"/>
      <c r="X2944" s="415"/>
      <c r="Y2944" s="415"/>
      <c r="Z2944" s="415"/>
    </row>
    <row r="2945" spans="1:26" x14ac:dyDescent="0.2">
      <c r="A2945" s="414"/>
      <c r="B2945" s="414"/>
      <c r="P2945" s="141"/>
      <c r="Q2945" s="415"/>
      <c r="R2945" s="415"/>
      <c r="S2945" s="415"/>
      <c r="T2945" s="415"/>
      <c r="U2945" s="415"/>
      <c r="V2945" s="415"/>
      <c r="W2945" s="415"/>
      <c r="X2945" s="415"/>
      <c r="Y2945" s="415"/>
      <c r="Z2945" s="415"/>
    </row>
    <row r="2946" spans="1:26" x14ac:dyDescent="0.2">
      <c r="A2946" s="414"/>
      <c r="B2946" s="414"/>
      <c r="P2946" s="141"/>
      <c r="Q2946" s="415"/>
      <c r="R2946" s="415"/>
      <c r="S2946" s="415"/>
      <c r="T2946" s="415"/>
      <c r="U2946" s="415"/>
      <c r="V2946" s="415"/>
      <c r="W2946" s="415"/>
      <c r="X2946" s="415"/>
      <c r="Y2946" s="415"/>
      <c r="Z2946" s="415"/>
    </row>
    <row r="2947" spans="1:26" x14ac:dyDescent="0.2">
      <c r="A2947" s="414"/>
      <c r="B2947" s="414"/>
      <c r="P2947" s="141"/>
      <c r="Q2947" s="415"/>
      <c r="R2947" s="415"/>
      <c r="S2947" s="415"/>
      <c r="T2947" s="415"/>
      <c r="U2947" s="415"/>
      <c r="V2947" s="415"/>
      <c r="W2947" s="415"/>
      <c r="X2947" s="415"/>
      <c r="Y2947" s="415"/>
      <c r="Z2947" s="415"/>
    </row>
    <row r="2948" spans="1:26" x14ac:dyDescent="0.2">
      <c r="A2948" s="414"/>
      <c r="B2948" s="414"/>
      <c r="P2948" s="141"/>
      <c r="Q2948" s="415"/>
      <c r="R2948" s="415"/>
      <c r="S2948" s="415"/>
      <c r="T2948" s="415"/>
      <c r="U2948" s="415"/>
      <c r="V2948" s="415"/>
      <c r="W2948" s="415"/>
      <c r="X2948" s="415"/>
      <c r="Y2948" s="415"/>
      <c r="Z2948" s="415"/>
    </row>
    <row r="2949" spans="1:26" x14ac:dyDescent="0.2">
      <c r="A2949" s="414"/>
      <c r="B2949" s="414"/>
      <c r="P2949" s="141"/>
      <c r="Q2949" s="415"/>
      <c r="R2949" s="415"/>
      <c r="S2949" s="415"/>
      <c r="T2949" s="415"/>
      <c r="U2949" s="415"/>
      <c r="V2949" s="415"/>
      <c r="W2949" s="415"/>
      <c r="X2949" s="415"/>
      <c r="Y2949" s="415"/>
      <c r="Z2949" s="415"/>
    </row>
    <row r="2950" spans="1:26" x14ac:dyDescent="0.2">
      <c r="A2950" s="414"/>
      <c r="B2950" s="414"/>
      <c r="P2950" s="141"/>
      <c r="Q2950" s="415"/>
      <c r="R2950" s="415"/>
      <c r="S2950" s="415"/>
      <c r="T2950" s="415"/>
      <c r="U2950" s="415"/>
      <c r="V2950" s="415"/>
      <c r="W2950" s="415"/>
      <c r="X2950" s="415"/>
      <c r="Y2950" s="415"/>
      <c r="Z2950" s="415"/>
    </row>
    <row r="2951" spans="1:26" x14ac:dyDescent="0.2">
      <c r="A2951" s="414"/>
      <c r="B2951" s="414"/>
      <c r="P2951" s="141"/>
      <c r="Q2951" s="415"/>
      <c r="R2951" s="415"/>
      <c r="S2951" s="415"/>
      <c r="T2951" s="415"/>
      <c r="U2951" s="415"/>
      <c r="V2951" s="415"/>
      <c r="W2951" s="415"/>
      <c r="X2951" s="415"/>
      <c r="Y2951" s="415"/>
      <c r="Z2951" s="415"/>
    </row>
    <row r="2952" spans="1:26" x14ac:dyDescent="0.2">
      <c r="A2952" s="414"/>
      <c r="B2952" s="414"/>
      <c r="P2952" s="141"/>
      <c r="Q2952" s="415"/>
      <c r="R2952" s="415"/>
      <c r="S2952" s="415"/>
      <c r="T2952" s="415"/>
      <c r="U2952" s="415"/>
      <c r="V2952" s="415"/>
      <c r="W2952" s="415"/>
      <c r="X2952" s="415"/>
      <c r="Y2952" s="415"/>
      <c r="Z2952" s="415"/>
    </row>
    <row r="2953" spans="1:26" x14ac:dyDescent="0.2">
      <c r="A2953" s="414"/>
      <c r="B2953" s="414"/>
      <c r="P2953" s="141"/>
      <c r="Q2953" s="415"/>
      <c r="R2953" s="415"/>
      <c r="S2953" s="415"/>
      <c r="T2953" s="415"/>
      <c r="U2953" s="415"/>
      <c r="V2953" s="415"/>
      <c r="W2953" s="415"/>
      <c r="X2953" s="415"/>
      <c r="Y2953" s="415"/>
      <c r="Z2953" s="415"/>
    </row>
    <row r="2954" spans="1:26" x14ac:dyDescent="0.2">
      <c r="A2954" s="414"/>
      <c r="B2954" s="414"/>
      <c r="P2954" s="141"/>
      <c r="Q2954" s="415"/>
      <c r="R2954" s="415"/>
      <c r="S2954" s="415"/>
      <c r="T2954" s="415"/>
      <c r="U2954" s="415"/>
      <c r="V2954" s="415"/>
      <c r="W2954" s="415"/>
      <c r="X2954" s="415"/>
      <c r="Y2954" s="415"/>
      <c r="Z2954" s="415"/>
    </row>
    <row r="2955" spans="1:26" x14ac:dyDescent="0.2">
      <c r="A2955" s="414"/>
      <c r="B2955" s="414"/>
      <c r="P2955" s="141"/>
      <c r="Q2955" s="415"/>
      <c r="R2955" s="415"/>
      <c r="S2955" s="415"/>
      <c r="T2955" s="415"/>
      <c r="U2955" s="415"/>
      <c r="V2955" s="415"/>
      <c r="W2955" s="415"/>
      <c r="X2955" s="415"/>
      <c r="Y2955" s="415"/>
      <c r="Z2955" s="415"/>
    </row>
    <row r="2956" spans="1:26" x14ac:dyDescent="0.2">
      <c r="A2956" s="414"/>
      <c r="B2956" s="414"/>
      <c r="P2956" s="141"/>
      <c r="Q2956" s="415"/>
      <c r="R2956" s="415"/>
      <c r="S2956" s="415"/>
      <c r="T2956" s="415"/>
      <c r="U2956" s="415"/>
      <c r="V2956" s="415"/>
      <c r="W2956" s="415"/>
      <c r="X2956" s="415"/>
      <c r="Y2956" s="415"/>
      <c r="Z2956" s="415"/>
    </row>
    <row r="2957" spans="1:26" x14ac:dyDescent="0.2">
      <c r="A2957" s="414"/>
      <c r="B2957" s="414"/>
      <c r="P2957" s="141"/>
      <c r="Q2957" s="415"/>
      <c r="R2957" s="415"/>
      <c r="S2957" s="415"/>
      <c r="T2957" s="415"/>
      <c r="U2957" s="415"/>
      <c r="V2957" s="415"/>
      <c r="W2957" s="415"/>
      <c r="X2957" s="415"/>
      <c r="Y2957" s="415"/>
      <c r="Z2957" s="415"/>
    </row>
    <row r="2958" spans="1:26" x14ac:dyDescent="0.2">
      <c r="A2958" s="414"/>
      <c r="B2958" s="414"/>
      <c r="P2958" s="141"/>
      <c r="Q2958" s="415"/>
      <c r="R2958" s="415"/>
      <c r="S2958" s="415"/>
      <c r="T2958" s="415"/>
      <c r="U2958" s="415"/>
      <c r="V2958" s="415"/>
      <c r="W2958" s="415"/>
      <c r="X2958" s="415"/>
      <c r="Y2958" s="415"/>
      <c r="Z2958" s="415"/>
    </row>
    <row r="2959" spans="1:26" x14ac:dyDescent="0.2">
      <c r="A2959" s="414"/>
      <c r="B2959" s="414"/>
      <c r="P2959" s="141"/>
      <c r="Q2959" s="415"/>
      <c r="R2959" s="415"/>
      <c r="S2959" s="415"/>
      <c r="T2959" s="415"/>
      <c r="U2959" s="415"/>
      <c r="V2959" s="415"/>
      <c r="W2959" s="415"/>
      <c r="X2959" s="415"/>
      <c r="Y2959" s="415"/>
      <c r="Z2959" s="415"/>
    </row>
    <row r="2960" spans="1:26" x14ac:dyDescent="0.2">
      <c r="A2960" s="414"/>
      <c r="B2960" s="414"/>
      <c r="P2960" s="141"/>
      <c r="Q2960" s="415"/>
      <c r="R2960" s="415"/>
      <c r="S2960" s="415"/>
      <c r="T2960" s="415"/>
      <c r="U2960" s="415"/>
      <c r="V2960" s="415"/>
      <c r="W2960" s="415"/>
      <c r="X2960" s="415"/>
      <c r="Y2960" s="415"/>
      <c r="Z2960" s="415"/>
    </row>
    <row r="2961" spans="1:26" x14ac:dyDescent="0.2">
      <c r="A2961" s="414"/>
      <c r="B2961" s="414"/>
      <c r="P2961" s="141"/>
      <c r="Q2961" s="415"/>
      <c r="R2961" s="415"/>
      <c r="S2961" s="415"/>
      <c r="T2961" s="415"/>
      <c r="U2961" s="415"/>
      <c r="V2961" s="415"/>
      <c r="W2961" s="415"/>
      <c r="X2961" s="415"/>
      <c r="Y2961" s="415"/>
      <c r="Z2961" s="415"/>
    </row>
    <row r="2962" spans="1:26" x14ac:dyDescent="0.2">
      <c r="A2962" s="414"/>
      <c r="B2962" s="414"/>
      <c r="P2962" s="141"/>
      <c r="Q2962" s="415"/>
      <c r="R2962" s="415"/>
      <c r="S2962" s="415"/>
      <c r="T2962" s="415"/>
      <c r="U2962" s="415"/>
      <c r="V2962" s="415"/>
      <c r="W2962" s="415"/>
      <c r="X2962" s="415"/>
      <c r="Y2962" s="415"/>
      <c r="Z2962" s="415"/>
    </row>
    <row r="2963" spans="1:26" x14ac:dyDescent="0.2">
      <c r="A2963" s="414"/>
      <c r="B2963" s="414"/>
      <c r="P2963" s="141"/>
      <c r="Q2963" s="415"/>
      <c r="R2963" s="415"/>
      <c r="S2963" s="415"/>
      <c r="T2963" s="415"/>
      <c r="U2963" s="415"/>
      <c r="V2963" s="415"/>
      <c r="W2963" s="415"/>
      <c r="X2963" s="415"/>
      <c r="Y2963" s="415"/>
      <c r="Z2963" s="415"/>
    </row>
    <row r="2964" spans="1:26" x14ac:dyDescent="0.2">
      <c r="A2964" s="414"/>
      <c r="B2964" s="414"/>
      <c r="P2964" s="141"/>
      <c r="Q2964" s="415"/>
      <c r="R2964" s="415"/>
      <c r="S2964" s="415"/>
      <c r="T2964" s="415"/>
      <c r="U2964" s="415"/>
      <c r="V2964" s="415"/>
      <c r="W2964" s="415"/>
      <c r="X2964" s="415"/>
      <c r="Y2964" s="415"/>
      <c r="Z2964" s="415"/>
    </row>
    <row r="2965" spans="1:26" x14ac:dyDescent="0.2">
      <c r="A2965" s="414"/>
      <c r="B2965" s="414"/>
      <c r="P2965" s="141"/>
      <c r="Q2965" s="415"/>
      <c r="R2965" s="415"/>
      <c r="S2965" s="415"/>
      <c r="T2965" s="415"/>
      <c r="U2965" s="415"/>
      <c r="V2965" s="415"/>
      <c r="W2965" s="415"/>
      <c r="X2965" s="415"/>
      <c r="Y2965" s="415"/>
      <c r="Z2965" s="415"/>
    </row>
    <row r="2966" spans="1:26" x14ac:dyDescent="0.2">
      <c r="A2966" s="414"/>
      <c r="B2966" s="414"/>
      <c r="P2966" s="141"/>
      <c r="Q2966" s="415"/>
      <c r="R2966" s="415"/>
      <c r="S2966" s="415"/>
      <c r="T2966" s="415"/>
      <c r="U2966" s="415"/>
      <c r="V2966" s="415"/>
      <c r="W2966" s="415"/>
      <c r="X2966" s="415"/>
      <c r="Y2966" s="415"/>
      <c r="Z2966" s="415"/>
    </row>
    <row r="2967" spans="1:26" x14ac:dyDescent="0.2">
      <c r="A2967" s="414"/>
      <c r="B2967" s="414"/>
      <c r="P2967" s="141"/>
      <c r="Q2967" s="415"/>
      <c r="R2967" s="415"/>
      <c r="S2967" s="415"/>
      <c r="T2967" s="415"/>
      <c r="U2967" s="415"/>
      <c r="V2967" s="415"/>
      <c r="W2967" s="415"/>
      <c r="X2967" s="415"/>
      <c r="Y2967" s="415"/>
      <c r="Z2967" s="415"/>
    </row>
    <row r="2968" spans="1:26" x14ac:dyDescent="0.2">
      <c r="A2968" s="414"/>
      <c r="B2968" s="414"/>
      <c r="P2968" s="141"/>
      <c r="Q2968" s="415"/>
      <c r="R2968" s="415"/>
      <c r="S2968" s="415"/>
      <c r="T2968" s="415"/>
      <c r="U2968" s="415"/>
      <c r="V2968" s="415"/>
      <c r="W2968" s="415"/>
      <c r="X2968" s="415"/>
      <c r="Y2968" s="415"/>
      <c r="Z2968" s="415"/>
    </row>
    <row r="2969" spans="1:26" x14ac:dyDescent="0.2">
      <c r="A2969" s="414"/>
      <c r="B2969" s="414"/>
      <c r="P2969" s="141"/>
      <c r="Q2969" s="415"/>
      <c r="R2969" s="415"/>
      <c r="S2969" s="415"/>
      <c r="T2969" s="415"/>
      <c r="U2969" s="415"/>
      <c r="V2969" s="415"/>
      <c r="W2969" s="415"/>
      <c r="X2969" s="415"/>
      <c r="Y2969" s="415"/>
      <c r="Z2969" s="415"/>
    </row>
    <row r="2970" spans="1:26" x14ac:dyDescent="0.2">
      <c r="A2970" s="414"/>
      <c r="B2970" s="414"/>
      <c r="P2970" s="141"/>
      <c r="Q2970" s="415"/>
      <c r="R2970" s="415"/>
      <c r="S2970" s="415"/>
      <c r="T2970" s="415"/>
      <c r="U2970" s="415"/>
      <c r="V2970" s="415"/>
      <c r="W2970" s="415"/>
      <c r="X2970" s="415"/>
      <c r="Y2970" s="415"/>
      <c r="Z2970" s="415"/>
    </row>
    <row r="2971" spans="1:26" x14ac:dyDescent="0.2">
      <c r="A2971" s="414"/>
      <c r="B2971" s="414"/>
      <c r="P2971" s="141"/>
      <c r="Q2971" s="415"/>
      <c r="R2971" s="415"/>
      <c r="S2971" s="415"/>
      <c r="T2971" s="415"/>
      <c r="U2971" s="415"/>
      <c r="V2971" s="415"/>
      <c r="W2971" s="415"/>
      <c r="X2971" s="415"/>
      <c r="Y2971" s="415"/>
      <c r="Z2971" s="415"/>
    </row>
    <row r="2972" spans="1:26" x14ac:dyDescent="0.2">
      <c r="A2972" s="414"/>
      <c r="B2972" s="414"/>
      <c r="P2972" s="141"/>
      <c r="Q2972" s="415"/>
      <c r="R2972" s="415"/>
      <c r="S2972" s="415"/>
      <c r="T2972" s="415"/>
      <c r="U2972" s="415"/>
      <c r="V2972" s="415"/>
      <c r="W2972" s="415"/>
      <c r="X2972" s="415"/>
      <c r="Y2972" s="415"/>
      <c r="Z2972" s="415"/>
    </row>
    <row r="2973" spans="1:26" x14ac:dyDescent="0.2">
      <c r="A2973" s="414"/>
      <c r="B2973" s="414"/>
      <c r="P2973" s="141"/>
      <c r="Q2973" s="415"/>
      <c r="R2973" s="415"/>
      <c r="S2973" s="415"/>
      <c r="T2973" s="415"/>
      <c r="U2973" s="415"/>
      <c r="V2973" s="415"/>
      <c r="W2973" s="415"/>
      <c r="X2973" s="415"/>
      <c r="Y2973" s="415"/>
      <c r="Z2973" s="415"/>
    </row>
    <row r="2974" spans="1:26" x14ac:dyDescent="0.2">
      <c r="A2974" s="414"/>
      <c r="B2974" s="414"/>
      <c r="P2974" s="141"/>
      <c r="Q2974" s="415"/>
      <c r="R2974" s="415"/>
      <c r="S2974" s="415"/>
      <c r="T2974" s="415"/>
      <c r="U2974" s="415"/>
      <c r="V2974" s="415"/>
      <c r="W2974" s="415"/>
      <c r="X2974" s="415"/>
      <c r="Y2974" s="415"/>
      <c r="Z2974" s="415"/>
    </row>
    <row r="2975" spans="1:26" x14ac:dyDescent="0.2">
      <c r="A2975" s="414"/>
      <c r="B2975" s="414"/>
      <c r="P2975" s="141"/>
      <c r="Q2975" s="415"/>
      <c r="R2975" s="415"/>
      <c r="S2975" s="415"/>
      <c r="T2975" s="415"/>
      <c r="U2975" s="415"/>
      <c r="V2975" s="415"/>
      <c r="W2975" s="415"/>
      <c r="X2975" s="415"/>
      <c r="Y2975" s="415"/>
      <c r="Z2975" s="415"/>
    </row>
    <row r="2976" spans="1:26" x14ac:dyDescent="0.2">
      <c r="A2976" s="414"/>
      <c r="B2976" s="414"/>
      <c r="P2976" s="141"/>
      <c r="Q2976" s="415"/>
      <c r="R2976" s="415"/>
      <c r="S2976" s="415"/>
      <c r="T2976" s="415"/>
      <c r="U2976" s="415"/>
      <c r="V2976" s="415"/>
      <c r="W2976" s="415"/>
      <c r="X2976" s="415"/>
      <c r="Y2976" s="415"/>
      <c r="Z2976" s="415"/>
    </row>
    <row r="2977" spans="1:26" x14ac:dyDescent="0.2">
      <c r="A2977" s="414"/>
      <c r="B2977" s="414"/>
      <c r="P2977" s="141"/>
      <c r="Q2977" s="415"/>
      <c r="R2977" s="415"/>
      <c r="S2977" s="415"/>
      <c r="T2977" s="415"/>
      <c r="U2977" s="415"/>
      <c r="V2977" s="415"/>
      <c r="W2977" s="415"/>
      <c r="X2977" s="415"/>
      <c r="Y2977" s="415"/>
      <c r="Z2977" s="415"/>
    </row>
    <row r="2978" spans="1:26" x14ac:dyDescent="0.2">
      <c r="A2978" s="414"/>
      <c r="B2978" s="414"/>
      <c r="P2978" s="141"/>
      <c r="Q2978" s="415"/>
      <c r="R2978" s="415"/>
      <c r="S2978" s="415"/>
      <c r="T2978" s="415"/>
      <c r="U2978" s="415"/>
      <c r="V2978" s="415"/>
      <c r="W2978" s="415"/>
      <c r="X2978" s="415"/>
      <c r="Y2978" s="415"/>
      <c r="Z2978" s="415"/>
    </row>
    <row r="2979" spans="1:26" x14ac:dyDescent="0.2">
      <c r="A2979" s="414"/>
      <c r="B2979" s="414"/>
      <c r="P2979" s="141"/>
      <c r="Q2979" s="415"/>
      <c r="R2979" s="415"/>
      <c r="S2979" s="415"/>
      <c r="T2979" s="415"/>
      <c r="U2979" s="415"/>
      <c r="V2979" s="415"/>
      <c r="W2979" s="415"/>
      <c r="X2979" s="415"/>
      <c r="Y2979" s="415"/>
      <c r="Z2979" s="415"/>
    </row>
    <row r="2980" spans="1:26" x14ac:dyDescent="0.2">
      <c r="A2980" s="414"/>
      <c r="B2980" s="414"/>
      <c r="P2980" s="141"/>
      <c r="Q2980" s="415"/>
      <c r="R2980" s="415"/>
      <c r="S2980" s="415"/>
      <c r="T2980" s="415"/>
      <c r="U2980" s="415"/>
      <c r="V2980" s="415"/>
      <c r="W2980" s="415"/>
      <c r="X2980" s="415"/>
      <c r="Y2980" s="415"/>
      <c r="Z2980" s="415"/>
    </row>
    <row r="2981" spans="1:26" x14ac:dyDescent="0.2">
      <c r="A2981" s="414"/>
      <c r="B2981" s="414"/>
      <c r="P2981" s="141"/>
      <c r="Q2981" s="415"/>
      <c r="R2981" s="415"/>
      <c r="S2981" s="415"/>
      <c r="T2981" s="415"/>
      <c r="U2981" s="415"/>
      <c r="V2981" s="415"/>
      <c r="W2981" s="415"/>
      <c r="X2981" s="415"/>
      <c r="Y2981" s="415"/>
      <c r="Z2981" s="415"/>
    </row>
    <row r="2982" spans="1:26" x14ac:dyDescent="0.2">
      <c r="A2982" s="414"/>
      <c r="B2982" s="414"/>
      <c r="P2982" s="141"/>
      <c r="Q2982" s="415"/>
      <c r="R2982" s="415"/>
      <c r="S2982" s="415"/>
      <c r="T2982" s="415"/>
      <c r="U2982" s="415"/>
      <c r="V2982" s="415"/>
      <c r="W2982" s="415"/>
      <c r="X2982" s="415"/>
      <c r="Y2982" s="415"/>
      <c r="Z2982" s="415"/>
    </row>
    <row r="2983" spans="1:26" x14ac:dyDescent="0.2">
      <c r="A2983" s="414"/>
      <c r="B2983" s="414"/>
      <c r="P2983" s="141"/>
      <c r="Q2983" s="415"/>
      <c r="R2983" s="415"/>
      <c r="S2983" s="415"/>
      <c r="T2983" s="415"/>
      <c r="U2983" s="415"/>
      <c r="V2983" s="415"/>
      <c r="W2983" s="415"/>
      <c r="X2983" s="415"/>
      <c r="Y2983" s="415"/>
      <c r="Z2983" s="415"/>
    </row>
    <row r="2984" spans="1:26" x14ac:dyDescent="0.2">
      <c r="A2984" s="414"/>
      <c r="B2984" s="414"/>
      <c r="P2984" s="141"/>
      <c r="Q2984" s="415"/>
      <c r="R2984" s="415"/>
      <c r="S2984" s="415"/>
      <c r="T2984" s="415"/>
      <c r="U2984" s="415"/>
      <c r="V2984" s="415"/>
      <c r="W2984" s="415"/>
      <c r="X2984" s="415"/>
      <c r="Y2984" s="415"/>
      <c r="Z2984" s="415"/>
    </row>
    <row r="2985" spans="1:26" x14ac:dyDescent="0.2">
      <c r="A2985" s="414"/>
      <c r="B2985" s="414"/>
      <c r="P2985" s="141"/>
      <c r="Q2985" s="415"/>
      <c r="R2985" s="415"/>
      <c r="S2985" s="415"/>
      <c r="T2985" s="415"/>
      <c r="U2985" s="415"/>
      <c r="V2985" s="415"/>
      <c r="W2985" s="415"/>
      <c r="X2985" s="415"/>
      <c r="Y2985" s="415"/>
      <c r="Z2985" s="415"/>
    </row>
    <row r="2986" spans="1:26" x14ac:dyDescent="0.2">
      <c r="A2986" s="414"/>
      <c r="B2986" s="414"/>
      <c r="P2986" s="141"/>
      <c r="Q2986" s="415"/>
      <c r="R2986" s="415"/>
      <c r="S2986" s="415"/>
      <c r="T2986" s="415"/>
      <c r="U2986" s="415"/>
      <c r="V2986" s="415"/>
      <c r="W2986" s="415"/>
      <c r="X2986" s="415"/>
      <c r="Y2986" s="415"/>
      <c r="Z2986" s="415"/>
    </row>
    <row r="2987" spans="1:26" x14ac:dyDescent="0.2">
      <c r="A2987" s="414"/>
      <c r="B2987" s="414"/>
      <c r="P2987" s="141"/>
      <c r="Q2987" s="415"/>
      <c r="R2987" s="415"/>
      <c r="S2987" s="415"/>
      <c r="T2987" s="415"/>
      <c r="U2987" s="415"/>
      <c r="V2987" s="415"/>
      <c r="W2987" s="415"/>
      <c r="X2987" s="415"/>
      <c r="Y2987" s="415"/>
      <c r="Z2987" s="415"/>
    </row>
    <row r="2988" spans="1:26" x14ac:dyDescent="0.2">
      <c r="A2988" s="414"/>
      <c r="B2988" s="414"/>
      <c r="P2988" s="141"/>
      <c r="Q2988" s="415"/>
      <c r="R2988" s="415"/>
      <c r="S2988" s="415"/>
      <c r="T2988" s="415"/>
      <c r="U2988" s="415"/>
      <c r="V2988" s="415"/>
      <c r="W2988" s="415"/>
      <c r="X2988" s="415"/>
      <c r="Y2988" s="415"/>
      <c r="Z2988" s="415"/>
    </row>
    <row r="2989" spans="1:26" x14ac:dyDescent="0.2">
      <c r="A2989" s="414"/>
      <c r="B2989" s="414"/>
      <c r="P2989" s="141"/>
      <c r="Q2989" s="415"/>
      <c r="R2989" s="415"/>
      <c r="S2989" s="415"/>
      <c r="T2989" s="415"/>
      <c r="U2989" s="415"/>
      <c r="V2989" s="415"/>
      <c r="W2989" s="415"/>
      <c r="X2989" s="415"/>
      <c r="Y2989" s="415"/>
      <c r="Z2989" s="415"/>
    </row>
    <row r="2990" spans="1:26" x14ac:dyDescent="0.2">
      <c r="A2990" s="414"/>
      <c r="B2990" s="414"/>
      <c r="P2990" s="141"/>
      <c r="Q2990" s="415"/>
      <c r="R2990" s="415"/>
      <c r="S2990" s="415"/>
      <c r="T2990" s="415"/>
      <c r="U2990" s="415"/>
      <c r="V2990" s="415"/>
      <c r="W2990" s="415"/>
      <c r="X2990" s="415"/>
      <c r="Y2990" s="415"/>
      <c r="Z2990" s="415"/>
    </row>
    <row r="2991" spans="1:26" x14ac:dyDescent="0.2">
      <c r="A2991" s="414"/>
      <c r="B2991" s="414"/>
      <c r="P2991" s="141"/>
      <c r="Q2991" s="415"/>
      <c r="R2991" s="415"/>
      <c r="S2991" s="415"/>
      <c r="T2991" s="415"/>
      <c r="U2991" s="415"/>
      <c r="V2991" s="415"/>
      <c r="W2991" s="415"/>
      <c r="X2991" s="415"/>
      <c r="Y2991" s="415"/>
      <c r="Z2991" s="415"/>
    </row>
    <row r="2992" spans="1:26" x14ac:dyDescent="0.2">
      <c r="A2992" s="414"/>
      <c r="B2992" s="414"/>
      <c r="P2992" s="141"/>
      <c r="Q2992" s="415"/>
      <c r="R2992" s="415"/>
      <c r="S2992" s="415"/>
      <c r="T2992" s="415"/>
      <c r="U2992" s="415"/>
      <c r="V2992" s="415"/>
      <c r="W2992" s="415"/>
      <c r="X2992" s="415"/>
      <c r="Y2992" s="415"/>
      <c r="Z2992" s="415"/>
    </row>
    <row r="2993" spans="1:26" x14ac:dyDescent="0.2">
      <c r="A2993" s="414"/>
      <c r="B2993" s="414"/>
      <c r="P2993" s="141"/>
      <c r="Q2993" s="415"/>
      <c r="R2993" s="415"/>
      <c r="S2993" s="415"/>
      <c r="T2993" s="415"/>
      <c r="U2993" s="415"/>
      <c r="V2993" s="415"/>
      <c r="W2993" s="415"/>
      <c r="X2993" s="415"/>
      <c r="Y2993" s="415"/>
      <c r="Z2993" s="415"/>
    </row>
    <row r="2994" spans="1:26" x14ac:dyDescent="0.2">
      <c r="A2994" s="414"/>
      <c r="B2994" s="414"/>
      <c r="P2994" s="141"/>
      <c r="Q2994" s="415"/>
      <c r="R2994" s="415"/>
      <c r="S2994" s="415"/>
      <c r="T2994" s="415"/>
      <c r="U2994" s="415"/>
      <c r="V2994" s="415"/>
      <c r="W2994" s="415"/>
      <c r="X2994" s="415"/>
      <c r="Y2994" s="415"/>
      <c r="Z2994" s="415"/>
    </row>
    <row r="2995" spans="1:26" x14ac:dyDescent="0.2">
      <c r="A2995" s="414"/>
      <c r="B2995" s="414"/>
      <c r="P2995" s="141"/>
      <c r="Q2995" s="415"/>
      <c r="R2995" s="415"/>
      <c r="S2995" s="415"/>
      <c r="T2995" s="415"/>
      <c r="U2995" s="415"/>
      <c r="V2995" s="415"/>
      <c r="W2995" s="415"/>
      <c r="X2995" s="415"/>
      <c r="Y2995" s="415"/>
      <c r="Z2995" s="415"/>
    </row>
    <row r="2996" spans="1:26" x14ac:dyDescent="0.2">
      <c r="A2996" s="414"/>
      <c r="B2996" s="414"/>
      <c r="P2996" s="141"/>
      <c r="Q2996" s="415"/>
      <c r="R2996" s="415"/>
      <c r="S2996" s="415"/>
      <c r="T2996" s="415"/>
      <c r="U2996" s="415"/>
      <c r="V2996" s="415"/>
      <c r="W2996" s="415"/>
      <c r="X2996" s="415"/>
      <c r="Y2996" s="415"/>
      <c r="Z2996" s="415"/>
    </row>
    <row r="2997" spans="1:26" x14ac:dyDescent="0.2">
      <c r="A2997" s="414"/>
      <c r="B2997" s="414"/>
      <c r="P2997" s="141"/>
      <c r="Q2997" s="415"/>
      <c r="R2997" s="415"/>
      <c r="S2997" s="415"/>
      <c r="T2997" s="415"/>
      <c r="U2997" s="415"/>
      <c r="V2997" s="415"/>
      <c r="W2997" s="415"/>
      <c r="X2997" s="415"/>
      <c r="Y2997" s="415"/>
      <c r="Z2997" s="415"/>
    </row>
    <row r="2998" spans="1:26" x14ac:dyDescent="0.2">
      <c r="A2998" s="414"/>
      <c r="B2998" s="414"/>
      <c r="P2998" s="141"/>
      <c r="Q2998" s="415"/>
      <c r="R2998" s="415"/>
      <c r="S2998" s="415"/>
      <c r="T2998" s="415"/>
      <c r="U2998" s="415"/>
      <c r="V2998" s="415"/>
      <c r="W2998" s="415"/>
      <c r="X2998" s="415"/>
      <c r="Y2998" s="415"/>
      <c r="Z2998" s="415"/>
    </row>
    <row r="2999" spans="1:26" x14ac:dyDescent="0.2">
      <c r="A2999" s="414"/>
      <c r="B2999" s="414"/>
      <c r="P2999" s="141"/>
      <c r="Q2999" s="415"/>
      <c r="R2999" s="415"/>
      <c r="S2999" s="415"/>
      <c r="T2999" s="415"/>
      <c r="U2999" s="415"/>
      <c r="V2999" s="415"/>
      <c r="W2999" s="415"/>
      <c r="X2999" s="415"/>
      <c r="Y2999" s="415"/>
      <c r="Z2999" s="415"/>
    </row>
    <row r="3000" spans="1:26" x14ac:dyDescent="0.2">
      <c r="A3000" s="414"/>
      <c r="B3000" s="414"/>
      <c r="P3000" s="141"/>
      <c r="Q3000" s="415"/>
      <c r="R3000" s="415"/>
      <c r="S3000" s="415"/>
      <c r="T3000" s="415"/>
      <c r="U3000" s="415"/>
      <c r="V3000" s="415"/>
      <c r="W3000" s="415"/>
      <c r="X3000" s="415"/>
      <c r="Y3000" s="415"/>
      <c r="Z3000" s="415"/>
    </row>
    <row r="3001" spans="1:26" x14ac:dyDescent="0.2">
      <c r="A3001" s="414"/>
      <c r="B3001" s="414"/>
      <c r="P3001" s="141"/>
      <c r="Q3001" s="415"/>
      <c r="R3001" s="415"/>
      <c r="S3001" s="415"/>
      <c r="T3001" s="415"/>
      <c r="U3001" s="415"/>
      <c r="V3001" s="415"/>
      <c r="W3001" s="415"/>
      <c r="X3001" s="415"/>
      <c r="Y3001" s="415"/>
      <c r="Z3001" s="415"/>
    </row>
    <row r="3002" spans="1:26" x14ac:dyDescent="0.2">
      <c r="A3002" s="414"/>
      <c r="B3002" s="414"/>
      <c r="P3002" s="141"/>
      <c r="Q3002" s="415"/>
      <c r="R3002" s="415"/>
      <c r="S3002" s="415"/>
      <c r="T3002" s="415"/>
      <c r="U3002" s="415"/>
      <c r="V3002" s="415"/>
      <c r="W3002" s="415"/>
      <c r="X3002" s="415"/>
      <c r="Y3002" s="415"/>
      <c r="Z3002" s="415"/>
    </row>
    <row r="3003" spans="1:26" x14ac:dyDescent="0.2">
      <c r="A3003" s="414"/>
      <c r="B3003" s="414"/>
      <c r="P3003" s="141"/>
      <c r="Q3003" s="415"/>
      <c r="R3003" s="415"/>
      <c r="S3003" s="415"/>
      <c r="T3003" s="415"/>
      <c r="U3003" s="415"/>
      <c r="V3003" s="415"/>
      <c r="W3003" s="415"/>
      <c r="X3003" s="415"/>
      <c r="Y3003" s="415"/>
      <c r="Z3003" s="415"/>
    </row>
    <row r="3004" spans="1:26" x14ac:dyDescent="0.2">
      <c r="A3004" s="414"/>
      <c r="B3004" s="414"/>
      <c r="P3004" s="141"/>
      <c r="Q3004" s="415"/>
      <c r="R3004" s="415"/>
      <c r="S3004" s="415"/>
      <c r="T3004" s="415"/>
      <c r="U3004" s="415"/>
      <c r="V3004" s="415"/>
      <c r="W3004" s="415"/>
      <c r="X3004" s="415"/>
      <c r="Y3004" s="415"/>
      <c r="Z3004" s="415"/>
    </row>
    <row r="3005" spans="1:26" x14ac:dyDescent="0.2">
      <c r="A3005" s="414"/>
      <c r="B3005" s="414"/>
      <c r="P3005" s="141"/>
      <c r="Q3005" s="415"/>
      <c r="R3005" s="415"/>
      <c r="S3005" s="415"/>
      <c r="T3005" s="415"/>
      <c r="U3005" s="415"/>
      <c r="V3005" s="415"/>
      <c r="W3005" s="415"/>
      <c r="X3005" s="415"/>
      <c r="Y3005" s="415"/>
      <c r="Z3005" s="415"/>
    </row>
    <row r="3006" spans="1:26" x14ac:dyDescent="0.2">
      <c r="A3006" s="414"/>
      <c r="B3006" s="414"/>
      <c r="P3006" s="141"/>
      <c r="Q3006" s="415"/>
      <c r="R3006" s="415"/>
      <c r="S3006" s="415"/>
      <c r="T3006" s="415"/>
      <c r="U3006" s="415"/>
      <c r="V3006" s="415"/>
      <c r="W3006" s="415"/>
      <c r="X3006" s="415"/>
      <c r="Y3006" s="415"/>
      <c r="Z3006" s="415"/>
    </row>
    <row r="3007" spans="1:26" x14ac:dyDescent="0.2">
      <c r="A3007" s="414"/>
      <c r="B3007" s="414"/>
      <c r="P3007" s="141"/>
      <c r="Q3007" s="415"/>
      <c r="R3007" s="415"/>
      <c r="S3007" s="415"/>
      <c r="T3007" s="415"/>
      <c r="U3007" s="415"/>
      <c r="V3007" s="415"/>
      <c r="W3007" s="415"/>
      <c r="X3007" s="415"/>
      <c r="Y3007" s="415"/>
      <c r="Z3007" s="415"/>
    </row>
    <row r="3008" spans="1:26" x14ac:dyDescent="0.2">
      <c r="A3008" s="414"/>
      <c r="B3008" s="414"/>
      <c r="P3008" s="141"/>
      <c r="Q3008" s="415"/>
      <c r="R3008" s="415"/>
      <c r="S3008" s="415"/>
      <c r="T3008" s="415"/>
      <c r="U3008" s="415"/>
      <c r="V3008" s="415"/>
      <c r="W3008" s="415"/>
      <c r="X3008" s="415"/>
      <c r="Y3008" s="415"/>
      <c r="Z3008" s="415"/>
    </row>
    <row r="3009" spans="1:26" x14ac:dyDescent="0.2">
      <c r="A3009" s="414"/>
      <c r="B3009" s="414"/>
      <c r="P3009" s="141"/>
      <c r="Q3009" s="415"/>
      <c r="R3009" s="415"/>
      <c r="S3009" s="415"/>
      <c r="T3009" s="415"/>
      <c r="U3009" s="415"/>
      <c r="V3009" s="415"/>
      <c r="W3009" s="415"/>
      <c r="X3009" s="415"/>
      <c r="Y3009" s="415"/>
      <c r="Z3009" s="415"/>
    </row>
    <row r="3010" spans="1:26" x14ac:dyDescent="0.2">
      <c r="A3010" s="414"/>
      <c r="B3010" s="414"/>
      <c r="P3010" s="141"/>
      <c r="Q3010" s="415"/>
      <c r="R3010" s="415"/>
      <c r="S3010" s="415"/>
      <c r="T3010" s="415"/>
      <c r="U3010" s="415"/>
      <c r="V3010" s="415"/>
      <c r="W3010" s="415"/>
      <c r="X3010" s="415"/>
      <c r="Y3010" s="415"/>
      <c r="Z3010" s="415"/>
    </row>
    <row r="3011" spans="1:26" x14ac:dyDescent="0.2">
      <c r="A3011" s="414"/>
      <c r="B3011" s="414"/>
      <c r="P3011" s="141"/>
      <c r="Q3011" s="415"/>
      <c r="R3011" s="415"/>
      <c r="S3011" s="415"/>
      <c r="T3011" s="415"/>
      <c r="U3011" s="415"/>
      <c r="V3011" s="415"/>
      <c r="W3011" s="415"/>
      <c r="X3011" s="415"/>
      <c r="Y3011" s="415"/>
      <c r="Z3011" s="415"/>
    </row>
    <row r="3012" spans="1:26" x14ac:dyDescent="0.2">
      <c r="A3012" s="414"/>
      <c r="B3012" s="414"/>
      <c r="P3012" s="141"/>
      <c r="Q3012" s="415"/>
      <c r="R3012" s="415"/>
      <c r="S3012" s="415"/>
      <c r="T3012" s="415"/>
      <c r="U3012" s="415"/>
      <c r="V3012" s="415"/>
      <c r="W3012" s="415"/>
      <c r="X3012" s="415"/>
      <c r="Y3012" s="415"/>
      <c r="Z3012" s="415"/>
    </row>
    <row r="3013" spans="1:26" x14ac:dyDescent="0.2">
      <c r="A3013" s="414"/>
      <c r="B3013" s="414"/>
      <c r="P3013" s="141"/>
      <c r="Q3013" s="415"/>
      <c r="R3013" s="415"/>
      <c r="S3013" s="415"/>
      <c r="T3013" s="415"/>
      <c r="U3013" s="415"/>
      <c r="V3013" s="415"/>
      <c r="W3013" s="415"/>
      <c r="X3013" s="415"/>
      <c r="Y3013" s="415"/>
      <c r="Z3013" s="415"/>
    </row>
    <row r="3014" spans="1:26" x14ac:dyDescent="0.2">
      <c r="A3014" s="414"/>
      <c r="B3014" s="414"/>
      <c r="P3014" s="141"/>
      <c r="Q3014" s="415"/>
      <c r="R3014" s="415"/>
      <c r="S3014" s="415"/>
      <c r="T3014" s="415"/>
      <c r="U3014" s="415"/>
      <c r="V3014" s="415"/>
      <c r="W3014" s="415"/>
      <c r="X3014" s="415"/>
      <c r="Y3014" s="415"/>
      <c r="Z3014" s="415"/>
    </row>
    <row r="3015" spans="1:26" x14ac:dyDescent="0.2">
      <c r="A3015" s="414"/>
      <c r="B3015" s="414"/>
      <c r="P3015" s="141"/>
      <c r="Q3015" s="415"/>
      <c r="R3015" s="415"/>
      <c r="S3015" s="415"/>
      <c r="T3015" s="415"/>
      <c r="U3015" s="415"/>
      <c r="V3015" s="415"/>
      <c r="W3015" s="415"/>
      <c r="X3015" s="415"/>
      <c r="Y3015" s="415"/>
      <c r="Z3015" s="415"/>
    </row>
    <row r="3016" spans="1:26" x14ac:dyDescent="0.2">
      <c r="A3016" s="414"/>
      <c r="B3016" s="414"/>
      <c r="P3016" s="141"/>
      <c r="Q3016" s="415"/>
      <c r="R3016" s="415"/>
      <c r="S3016" s="415"/>
      <c r="T3016" s="415"/>
      <c r="U3016" s="415"/>
      <c r="V3016" s="415"/>
      <c r="W3016" s="415"/>
      <c r="X3016" s="415"/>
      <c r="Y3016" s="415"/>
      <c r="Z3016" s="415"/>
    </row>
    <row r="3017" spans="1:26" x14ac:dyDescent="0.2">
      <c r="A3017" s="414"/>
      <c r="B3017" s="414"/>
      <c r="P3017" s="141"/>
      <c r="Q3017" s="415"/>
      <c r="R3017" s="415"/>
      <c r="S3017" s="415"/>
      <c r="T3017" s="415"/>
      <c r="U3017" s="415"/>
      <c r="V3017" s="415"/>
      <c r="W3017" s="415"/>
      <c r="X3017" s="415"/>
      <c r="Y3017" s="415"/>
      <c r="Z3017" s="415"/>
    </row>
    <row r="3018" spans="1:26" x14ac:dyDescent="0.2">
      <c r="A3018" s="414"/>
      <c r="B3018" s="414"/>
      <c r="P3018" s="141"/>
      <c r="Q3018" s="415"/>
      <c r="R3018" s="415"/>
      <c r="S3018" s="415"/>
      <c r="T3018" s="415"/>
      <c r="U3018" s="415"/>
      <c r="V3018" s="415"/>
      <c r="W3018" s="415"/>
      <c r="X3018" s="415"/>
      <c r="Y3018" s="415"/>
      <c r="Z3018" s="415"/>
    </row>
    <row r="3019" spans="1:26" x14ac:dyDescent="0.2">
      <c r="A3019" s="414"/>
      <c r="B3019" s="414"/>
      <c r="P3019" s="141"/>
      <c r="Q3019" s="415"/>
      <c r="R3019" s="415"/>
      <c r="S3019" s="415"/>
      <c r="T3019" s="415"/>
      <c r="U3019" s="415"/>
      <c r="V3019" s="415"/>
      <c r="W3019" s="415"/>
      <c r="X3019" s="415"/>
      <c r="Y3019" s="415"/>
      <c r="Z3019" s="415"/>
    </row>
    <row r="3020" spans="1:26" x14ac:dyDescent="0.2">
      <c r="A3020" s="414"/>
      <c r="B3020" s="414"/>
      <c r="P3020" s="141"/>
      <c r="Q3020" s="415"/>
      <c r="R3020" s="415"/>
      <c r="S3020" s="415"/>
      <c r="T3020" s="415"/>
      <c r="U3020" s="415"/>
      <c r="V3020" s="415"/>
      <c r="W3020" s="415"/>
      <c r="X3020" s="415"/>
      <c r="Y3020" s="415"/>
      <c r="Z3020" s="415"/>
    </row>
    <row r="3021" spans="1:26" x14ac:dyDescent="0.2">
      <c r="A3021" s="414"/>
      <c r="B3021" s="414"/>
      <c r="P3021" s="141"/>
      <c r="Q3021" s="415"/>
      <c r="R3021" s="415"/>
      <c r="S3021" s="415"/>
      <c r="T3021" s="415"/>
      <c r="U3021" s="415"/>
      <c r="V3021" s="415"/>
      <c r="W3021" s="415"/>
      <c r="X3021" s="415"/>
      <c r="Y3021" s="415"/>
      <c r="Z3021" s="415"/>
    </row>
    <row r="3022" spans="1:26" x14ac:dyDescent="0.2">
      <c r="A3022" s="414"/>
      <c r="B3022" s="414"/>
      <c r="P3022" s="141"/>
      <c r="Q3022" s="415"/>
      <c r="R3022" s="415"/>
      <c r="S3022" s="415"/>
      <c r="T3022" s="415"/>
      <c r="U3022" s="415"/>
      <c r="V3022" s="415"/>
      <c r="W3022" s="415"/>
      <c r="X3022" s="415"/>
      <c r="Y3022" s="415"/>
      <c r="Z3022" s="415"/>
    </row>
    <row r="3023" spans="1:26" x14ac:dyDescent="0.2">
      <c r="A3023" s="414"/>
      <c r="B3023" s="414"/>
      <c r="P3023" s="141"/>
      <c r="Q3023" s="415"/>
      <c r="R3023" s="415"/>
      <c r="S3023" s="415"/>
      <c r="T3023" s="415"/>
      <c r="U3023" s="415"/>
      <c r="V3023" s="415"/>
      <c r="W3023" s="415"/>
      <c r="X3023" s="415"/>
      <c r="Y3023" s="415"/>
      <c r="Z3023" s="415"/>
    </row>
    <row r="3024" spans="1:26" x14ac:dyDescent="0.2">
      <c r="A3024" s="414"/>
      <c r="B3024" s="414"/>
      <c r="P3024" s="141"/>
      <c r="Q3024" s="415"/>
      <c r="R3024" s="415"/>
      <c r="S3024" s="415"/>
      <c r="T3024" s="415"/>
      <c r="U3024" s="415"/>
      <c r="V3024" s="415"/>
      <c r="W3024" s="415"/>
      <c r="X3024" s="415"/>
      <c r="Y3024" s="415"/>
      <c r="Z3024" s="415"/>
    </row>
    <row r="3025" spans="1:26" x14ac:dyDescent="0.2">
      <c r="A3025" s="414"/>
      <c r="B3025" s="414"/>
      <c r="P3025" s="141"/>
      <c r="Q3025" s="415"/>
      <c r="R3025" s="415"/>
      <c r="S3025" s="415"/>
      <c r="T3025" s="415"/>
      <c r="U3025" s="415"/>
      <c r="V3025" s="415"/>
      <c r="W3025" s="415"/>
      <c r="X3025" s="415"/>
      <c r="Y3025" s="415"/>
      <c r="Z3025" s="415"/>
    </row>
    <row r="3026" spans="1:26" x14ac:dyDescent="0.2">
      <c r="A3026" s="414"/>
      <c r="B3026" s="414"/>
      <c r="P3026" s="141"/>
      <c r="Q3026" s="415"/>
      <c r="R3026" s="415"/>
      <c r="S3026" s="415"/>
      <c r="T3026" s="415"/>
      <c r="U3026" s="415"/>
      <c r="V3026" s="415"/>
      <c r="W3026" s="415"/>
      <c r="X3026" s="415"/>
      <c r="Y3026" s="415"/>
      <c r="Z3026" s="415"/>
    </row>
    <row r="3027" spans="1:26" x14ac:dyDescent="0.2">
      <c r="A3027" s="414"/>
      <c r="B3027" s="414"/>
      <c r="P3027" s="141"/>
      <c r="Q3027" s="415"/>
      <c r="R3027" s="415"/>
      <c r="S3027" s="415"/>
      <c r="T3027" s="415"/>
      <c r="U3027" s="415"/>
      <c r="V3027" s="415"/>
      <c r="W3027" s="415"/>
      <c r="X3027" s="415"/>
      <c r="Y3027" s="415"/>
      <c r="Z3027" s="415"/>
    </row>
    <row r="3028" spans="1:26" x14ac:dyDescent="0.2">
      <c r="A3028" s="414"/>
      <c r="B3028" s="414"/>
      <c r="P3028" s="141"/>
      <c r="Q3028" s="415"/>
      <c r="R3028" s="415"/>
      <c r="S3028" s="415"/>
      <c r="T3028" s="415"/>
      <c r="U3028" s="415"/>
      <c r="V3028" s="415"/>
      <c r="W3028" s="415"/>
      <c r="X3028" s="415"/>
      <c r="Y3028" s="415"/>
      <c r="Z3028" s="415"/>
    </row>
    <row r="3029" spans="1:26" x14ac:dyDescent="0.2">
      <c r="A3029" s="414"/>
      <c r="B3029" s="414"/>
      <c r="P3029" s="141"/>
      <c r="Q3029" s="415"/>
      <c r="R3029" s="415"/>
      <c r="S3029" s="415"/>
      <c r="T3029" s="415"/>
      <c r="U3029" s="415"/>
      <c r="V3029" s="415"/>
      <c r="W3029" s="415"/>
      <c r="X3029" s="415"/>
      <c r="Y3029" s="415"/>
      <c r="Z3029" s="415"/>
    </row>
    <row r="3030" spans="1:26" x14ac:dyDescent="0.2">
      <c r="A3030" s="414"/>
      <c r="B3030" s="414"/>
      <c r="P3030" s="141"/>
      <c r="Q3030" s="415"/>
      <c r="R3030" s="415"/>
      <c r="S3030" s="415"/>
      <c r="T3030" s="415"/>
      <c r="U3030" s="415"/>
      <c r="V3030" s="415"/>
      <c r="W3030" s="415"/>
      <c r="X3030" s="415"/>
      <c r="Y3030" s="415"/>
      <c r="Z3030" s="415"/>
    </row>
    <row r="3031" spans="1:26" x14ac:dyDescent="0.2">
      <c r="A3031" s="414"/>
      <c r="B3031" s="414"/>
      <c r="P3031" s="141"/>
      <c r="Q3031" s="415"/>
      <c r="R3031" s="415"/>
      <c r="S3031" s="415"/>
      <c r="T3031" s="415"/>
      <c r="U3031" s="415"/>
      <c r="V3031" s="415"/>
      <c r="W3031" s="415"/>
      <c r="X3031" s="415"/>
      <c r="Y3031" s="415"/>
      <c r="Z3031" s="415"/>
    </row>
    <row r="3032" spans="1:26" x14ac:dyDescent="0.2">
      <c r="A3032" s="414"/>
      <c r="B3032" s="414"/>
      <c r="P3032" s="141"/>
      <c r="Q3032" s="415"/>
      <c r="R3032" s="415"/>
      <c r="S3032" s="415"/>
      <c r="T3032" s="415"/>
      <c r="U3032" s="415"/>
      <c r="V3032" s="415"/>
      <c r="W3032" s="415"/>
      <c r="X3032" s="415"/>
      <c r="Y3032" s="415"/>
      <c r="Z3032" s="415"/>
    </row>
    <row r="3033" spans="1:26" x14ac:dyDescent="0.2">
      <c r="A3033" s="414"/>
      <c r="B3033" s="414"/>
      <c r="P3033" s="141"/>
      <c r="Q3033" s="415"/>
      <c r="R3033" s="415"/>
      <c r="S3033" s="415"/>
      <c r="T3033" s="415"/>
      <c r="U3033" s="415"/>
      <c r="V3033" s="415"/>
      <c r="W3033" s="415"/>
      <c r="X3033" s="415"/>
      <c r="Y3033" s="415"/>
      <c r="Z3033" s="415"/>
    </row>
    <row r="3034" spans="1:26" x14ac:dyDescent="0.2">
      <c r="A3034" s="414"/>
      <c r="B3034" s="414"/>
      <c r="P3034" s="141"/>
      <c r="Q3034" s="415"/>
      <c r="R3034" s="415"/>
      <c r="S3034" s="415"/>
      <c r="T3034" s="415"/>
      <c r="U3034" s="415"/>
      <c r="V3034" s="415"/>
      <c r="W3034" s="415"/>
      <c r="X3034" s="415"/>
      <c r="Y3034" s="415"/>
      <c r="Z3034" s="415"/>
    </row>
    <row r="3035" spans="1:26" x14ac:dyDescent="0.2">
      <c r="A3035" s="414"/>
      <c r="B3035" s="414"/>
      <c r="P3035" s="141"/>
      <c r="Q3035" s="415"/>
      <c r="R3035" s="415"/>
      <c r="S3035" s="415"/>
      <c r="T3035" s="415"/>
      <c r="U3035" s="415"/>
      <c r="V3035" s="415"/>
      <c r="W3035" s="415"/>
      <c r="X3035" s="415"/>
      <c r="Y3035" s="415"/>
      <c r="Z3035" s="415"/>
    </row>
    <row r="3036" spans="1:26" x14ac:dyDescent="0.2">
      <c r="A3036" s="414"/>
      <c r="B3036" s="414"/>
      <c r="P3036" s="141"/>
      <c r="Q3036" s="415"/>
      <c r="R3036" s="415"/>
      <c r="S3036" s="415"/>
      <c r="T3036" s="415"/>
      <c r="U3036" s="415"/>
      <c r="V3036" s="415"/>
      <c r="W3036" s="415"/>
      <c r="X3036" s="415"/>
      <c r="Y3036" s="415"/>
      <c r="Z3036" s="415"/>
    </row>
    <row r="3037" spans="1:26" x14ac:dyDescent="0.2">
      <c r="A3037" s="414"/>
      <c r="B3037" s="414"/>
      <c r="P3037" s="141"/>
      <c r="Q3037" s="415"/>
      <c r="R3037" s="415"/>
      <c r="S3037" s="415"/>
      <c r="T3037" s="415"/>
      <c r="U3037" s="415"/>
      <c r="V3037" s="415"/>
      <c r="W3037" s="415"/>
      <c r="X3037" s="415"/>
      <c r="Y3037" s="415"/>
      <c r="Z3037" s="415"/>
    </row>
    <row r="3038" spans="1:26" x14ac:dyDescent="0.2">
      <c r="A3038" s="414"/>
      <c r="B3038" s="414"/>
      <c r="P3038" s="141"/>
      <c r="Q3038" s="415"/>
      <c r="R3038" s="415"/>
      <c r="S3038" s="415"/>
      <c r="T3038" s="415"/>
      <c r="U3038" s="415"/>
      <c r="V3038" s="415"/>
      <c r="W3038" s="415"/>
      <c r="X3038" s="415"/>
      <c r="Y3038" s="415"/>
      <c r="Z3038" s="415"/>
    </row>
    <row r="3039" spans="1:26" x14ac:dyDescent="0.2">
      <c r="A3039" s="414"/>
      <c r="B3039" s="414"/>
      <c r="P3039" s="141"/>
      <c r="Q3039" s="415"/>
      <c r="R3039" s="415"/>
      <c r="S3039" s="415"/>
      <c r="T3039" s="415"/>
      <c r="U3039" s="415"/>
      <c r="V3039" s="415"/>
      <c r="W3039" s="415"/>
      <c r="X3039" s="415"/>
      <c r="Y3039" s="415"/>
      <c r="Z3039" s="415"/>
    </row>
    <row r="3040" spans="1:26" x14ac:dyDescent="0.2">
      <c r="A3040" s="414"/>
      <c r="B3040" s="414"/>
      <c r="P3040" s="141"/>
      <c r="Q3040" s="415"/>
      <c r="R3040" s="415"/>
      <c r="S3040" s="415"/>
      <c r="T3040" s="415"/>
      <c r="U3040" s="415"/>
      <c r="V3040" s="415"/>
      <c r="W3040" s="415"/>
      <c r="X3040" s="415"/>
      <c r="Y3040" s="415"/>
      <c r="Z3040" s="415"/>
    </row>
    <row r="3041" spans="1:26" x14ac:dyDescent="0.2">
      <c r="A3041" s="414"/>
      <c r="B3041" s="414"/>
      <c r="P3041" s="141"/>
      <c r="Q3041" s="415"/>
      <c r="R3041" s="415"/>
      <c r="S3041" s="415"/>
      <c r="T3041" s="415"/>
      <c r="U3041" s="415"/>
      <c r="V3041" s="415"/>
      <c r="W3041" s="415"/>
      <c r="X3041" s="415"/>
      <c r="Y3041" s="415"/>
      <c r="Z3041" s="415"/>
    </row>
    <row r="3042" spans="1:26" x14ac:dyDescent="0.2">
      <c r="A3042" s="414"/>
      <c r="B3042" s="414"/>
      <c r="P3042" s="141"/>
      <c r="Q3042" s="415"/>
      <c r="R3042" s="415"/>
      <c r="S3042" s="415"/>
      <c r="T3042" s="415"/>
      <c r="U3042" s="415"/>
      <c r="V3042" s="415"/>
      <c r="W3042" s="415"/>
      <c r="X3042" s="415"/>
      <c r="Y3042" s="415"/>
      <c r="Z3042" s="415"/>
    </row>
    <row r="3043" spans="1:26" x14ac:dyDescent="0.2">
      <c r="A3043" s="414"/>
      <c r="B3043" s="414"/>
      <c r="P3043" s="141"/>
      <c r="Q3043" s="415"/>
      <c r="R3043" s="415"/>
      <c r="S3043" s="415"/>
      <c r="T3043" s="415"/>
      <c r="U3043" s="415"/>
      <c r="V3043" s="415"/>
      <c r="W3043" s="415"/>
      <c r="X3043" s="415"/>
      <c r="Y3043" s="415"/>
      <c r="Z3043" s="415"/>
    </row>
    <row r="3044" spans="1:26" x14ac:dyDescent="0.2">
      <c r="A3044" s="414"/>
      <c r="B3044" s="414"/>
      <c r="P3044" s="141"/>
      <c r="Q3044" s="415"/>
      <c r="R3044" s="415"/>
      <c r="S3044" s="415"/>
      <c r="T3044" s="415"/>
      <c r="U3044" s="415"/>
      <c r="V3044" s="415"/>
      <c r="W3044" s="415"/>
      <c r="X3044" s="415"/>
      <c r="Y3044" s="415"/>
      <c r="Z3044" s="415"/>
    </row>
    <row r="3045" spans="1:26" x14ac:dyDescent="0.2">
      <c r="A3045" s="414"/>
      <c r="B3045" s="414"/>
      <c r="P3045" s="141"/>
      <c r="Q3045" s="415"/>
      <c r="R3045" s="415"/>
      <c r="S3045" s="415"/>
      <c r="T3045" s="415"/>
      <c r="U3045" s="415"/>
      <c r="V3045" s="415"/>
      <c r="W3045" s="415"/>
      <c r="X3045" s="415"/>
      <c r="Y3045" s="415"/>
      <c r="Z3045" s="415"/>
    </row>
    <row r="3046" spans="1:26" x14ac:dyDescent="0.2">
      <c r="A3046" s="414"/>
      <c r="B3046" s="414"/>
      <c r="P3046" s="141"/>
      <c r="Q3046" s="415"/>
      <c r="R3046" s="415"/>
      <c r="S3046" s="415"/>
      <c r="T3046" s="415"/>
      <c r="U3046" s="415"/>
      <c r="V3046" s="415"/>
      <c r="W3046" s="415"/>
      <c r="X3046" s="415"/>
      <c r="Y3046" s="415"/>
      <c r="Z3046" s="415"/>
    </row>
    <row r="3047" spans="1:26" x14ac:dyDescent="0.2">
      <c r="A3047" s="414"/>
      <c r="B3047" s="414"/>
      <c r="P3047" s="141"/>
      <c r="Q3047" s="415"/>
      <c r="R3047" s="415"/>
      <c r="S3047" s="415"/>
      <c r="T3047" s="415"/>
      <c r="U3047" s="415"/>
      <c r="V3047" s="415"/>
      <c r="W3047" s="415"/>
      <c r="X3047" s="415"/>
      <c r="Y3047" s="415"/>
      <c r="Z3047" s="415"/>
    </row>
    <row r="3048" spans="1:26" x14ac:dyDescent="0.2">
      <c r="A3048" s="414"/>
      <c r="B3048" s="414"/>
      <c r="P3048" s="141"/>
      <c r="Q3048" s="415"/>
      <c r="R3048" s="415"/>
      <c r="S3048" s="415"/>
      <c r="T3048" s="415"/>
      <c r="U3048" s="415"/>
      <c r="V3048" s="415"/>
      <c r="W3048" s="415"/>
      <c r="X3048" s="415"/>
      <c r="Y3048" s="415"/>
      <c r="Z3048" s="415"/>
    </row>
    <row r="3049" spans="1:26" x14ac:dyDescent="0.2">
      <c r="A3049" s="414"/>
      <c r="B3049" s="414"/>
      <c r="P3049" s="141"/>
      <c r="Q3049" s="415"/>
      <c r="R3049" s="415"/>
      <c r="S3049" s="415"/>
      <c r="T3049" s="415"/>
      <c r="U3049" s="415"/>
      <c r="V3049" s="415"/>
      <c r="W3049" s="415"/>
      <c r="X3049" s="415"/>
      <c r="Y3049" s="415"/>
      <c r="Z3049" s="415"/>
    </row>
    <row r="3050" spans="1:26" x14ac:dyDescent="0.2">
      <c r="A3050" s="414"/>
      <c r="B3050" s="414"/>
      <c r="P3050" s="141"/>
      <c r="Q3050" s="415"/>
      <c r="R3050" s="415"/>
      <c r="S3050" s="415"/>
      <c r="T3050" s="415"/>
      <c r="U3050" s="415"/>
      <c r="V3050" s="415"/>
      <c r="W3050" s="415"/>
      <c r="X3050" s="415"/>
      <c r="Y3050" s="415"/>
      <c r="Z3050" s="415"/>
    </row>
    <row r="3051" spans="1:26" x14ac:dyDescent="0.2">
      <c r="A3051" s="414"/>
      <c r="B3051" s="414"/>
      <c r="P3051" s="141"/>
      <c r="Q3051" s="415"/>
      <c r="R3051" s="415"/>
      <c r="S3051" s="415"/>
      <c r="T3051" s="415"/>
      <c r="U3051" s="415"/>
      <c r="V3051" s="415"/>
      <c r="W3051" s="415"/>
      <c r="X3051" s="415"/>
      <c r="Y3051" s="415"/>
      <c r="Z3051" s="415"/>
    </row>
    <row r="3052" spans="1:26" x14ac:dyDescent="0.2">
      <c r="A3052" s="414"/>
      <c r="B3052" s="414"/>
      <c r="P3052" s="141"/>
      <c r="Q3052" s="415"/>
      <c r="R3052" s="415"/>
      <c r="S3052" s="415"/>
      <c r="T3052" s="415"/>
      <c r="U3052" s="415"/>
      <c r="V3052" s="415"/>
      <c r="W3052" s="415"/>
      <c r="X3052" s="415"/>
      <c r="Y3052" s="415"/>
      <c r="Z3052" s="415"/>
    </row>
    <row r="3053" spans="1:26" x14ac:dyDescent="0.2">
      <c r="A3053" s="414"/>
      <c r="B3053" s="414"/>
      <c r="P3053" s="141"/>
      <c r="Q3053" s="415"/>
      <c r="R3053" s="415"/>
      <c r="S3053" s="415"/>
      <c r="T3053" s="415"/>
      <c r="U3053" s="415"/>
      <c r="V3053" s="415"/>
      <c r="W3053" s="415"/>
      <c r="X3053" s="415"/>
      <c r="Y3053" s="415"/>
      <c r="Z3053" s="415"/>
    </row>
    <row r="3054" spans="1:26" x14ac:dyDescent="0.2">
      <c r="A3054" s="414"/>
      <c r="B3054" s="414"/>
      <c r="P3054" s="141"/>
      <c r="Q3054" s="415"/>
      <c r="R3054" s="415"/>
      <c r="S3054" s="415"/>
      <c r="T3054" s="415"/>
      <c r="U3054" s="415"/>
      <c r="V3054" s="415"/>
      <c r="W3054" s="415"/>
      <c r="X3054" s="415"/>
      <c r="Y3054" s="415"/>
      <c r="Z3054" s="415"/>
    </row>
    <row r="3055" spans="1:26" x14ac:dyDescent="0.2">
      <c r="A3055" s="414"/>
      <c r="B3055" s="414"/>
      <c r="P3055" s="141"/>
      <c r="Q3055" s="415"/>
      <c r="R3055" s="415"/>
      <c r="S3055" s="415"/>
      <c r="T3055" s="415"/>
      <c r="U3055" s="415"/>
      <c r="V3055" s="415"/>
      <c r="W3055" s="415"/>
      <c r="X3055" s="415"/>
      <c r="Y3055" s="415"/>
      <c r="Z3055" s="415"/>
    </row>
    <row r="3056" spans="1:26" x14ac:dyDescent="0.2">
      <c r="A3056" s="414"/>
      <c r="B3056" s="414"/>
      <c r="P3056" s="141"/>
      <c r="Q3056" s="415"/>
      <c r="R3056" s="415"/>
      <c r="S3056" s="415"/>
      <c r="T3056" s="415"/>
      <c r="U3056" s="415"/>
      <c r="V3056" s="415"/>
      <c r="W3056" s="415"/>
      <c r="X3056" s="415"/>
      <c r="Y3056" s="415"/>
      <c r="Z3056" s="415"/>
    </row>
    <row r="3057" spans="1:26" x14ac:dyDescent="0.2">
      <c r="A3057" s="414"/>
      <c r="B3057" s="414"/>
      <c r="P3057" s="141"/>
      <c r="Q3057" s="415"/>
      <c r="R3057" s="415"/>
      <c r="S3057" s="415"/>
      <c r="T3057" s="415"/>
      <c r="U3057" s="415"/>
      <c r="V3057" s="415"/>
      <c r="W3057" s="415"/>
      <c r="X3057" s="415"/>
      <c r="Y3057" s="415"/>
      <c r="Z3057" s="415"/>
    </row>
    <row r="3058" spans="1:26" x14ac:dyDescent="0.2">
      <c r="A3058" s="414"/>
      <c r="B3058" s="414"/>
      <c r="P3058" s="141"/>
      <c r="Q3058" s="415"/>
      <c r="R3058" s="415"/>
      <c r="S3058" s="415"/>
      <c r="T3058" s="415"/>
      <c r="U3058" s="415"/>
      <c r="V3058" s="415"/>
      <c r="W3058" s="415"/>
      <c r="X3058" s="415"/>
      <c r="Y3058" s="415"/>
      <c r="Z3058" s="415"/>
    </row>
    <row r="3059" spans="1:26" x14ac:dyDescent="0.2">
      <c r="A3059" s="414"/>
      <c r="B3059" s="414"/>
      <c r="P3059" s="141"/>
      <c r="Q3059" s="415"/>
      <c r="R3059" s="415"/>
      <c r="S3059" s="415"/>
      <c r="T3059" s="415"/>
      <c r="U3059" s="415"/>
      <c r="V3059" s="415"/>
      <c r="W3059" s="415"/>
      <c r="X3059" s="415"/>
      <c r="Y3059" s="415"/>
      <c r="Z3059" s="415"/>
    </row>
    <row r="3060" spans="1:26" x14ac:dyDescent="0.2">
      <c r="A3060" s="414"/>
      <c r="B3060" s="414"/>
      <c r="P3060" s="141"/>
      <c r="Q3060" s="415"/>
      <c r="R3060" s="415"/>
      <c r="S3060" s="415"/>
      <c r="T3060" s="415"/>
      <c r="U3060" s="415"/>
      <c r="V3060" s="415"/>
      <c r="W3060" s="415"/>
      <c r="X3060" s="415"/>
      <c r="Y3060" s="415"/>
      <c r="Z3060" s="415"/>
    </row>
    <row r="3061" spans="1:26" x14ac:dyDescent="0.2">
      <c r="A3061" s="414"/>
      <c r="B3061" s="414"/>
      <c r="P3061" s="141"/>
      <c r="Q3061" s="415"/>
      <c r="R3061" s="415"/>
      <c r="S3061" s="415"/>
      <c r="T3061" s="415"/>
      <c r="U3061" s="415"/>
      <c r="V3061" s="415"/>
      <c r="W3061" s="415"/>
      <c r="X3061" s="415"/>
      <c r="Y3061" s="415"/>
      <c r="Z3061" s="415"/>
    </row>
    <row r="3062" spans="1:26" x14ac:dyDescent="0.2">
      <c r="A3062" s="414"/>
      <c r="B3062" s="414"/>
      <c r="P3062" s="141"/>
      <c r="Q3062" s="415"/>
      <c r="R3062" s="415"/>
      <c r="S3062" s="415"/>
      <c r="T3062" s="415"/>
      <c r="U3062" s="415"/>
      <c r="V3062" s="415"/>
      <c r="W3062" s="415"/>
      <c r="X3062" s="415"/>
      <c r="Y3062" s="415"/>
      <c r="Z3062" s="415"/>
    </row>
    <row r="3063" spans="1:26" x14ac:dyDescent="0.2">
      <c r="A3063" s="414"/>
      <c r="B3063" s="414"/>
      <c r="P3063" s="141"/>
      <c r="Q3063" s="415"/>
      <c r="R3063" s="415"/>
      <c r="S3063" s="415"/>
      <c r="T3063" s="415"/>
      <c r="U3063" s="415"/>
      <c r="V3063" s="415"/>
      <c r="W3063" s="415"/>
      <c r="X3063" s="415"/>
      <c r="Y3063" s="415"/>
      <c r="Z3063" s="415"/>
    </row>
    <row r="3064" spans="1:26" x14ac:dyDescent="0.2">
      <c r="A3064" s="414"/>
      <c r="B3064" s="414"/>
      <c r="P3064" s="141"/>
      <c r="Q3064" s="415"/>
      <c r="R3064" s="415"/>
      <c r="S3064" s="415"/>
      <c r="T3064" s="415"/>
      <c r="U3064" s="415"/>
      <c r="V3064" s="415"/>
      <c r="W3064" s="415"/>
      <c r="X3064" s="415"/>
      <c r="Y3064" s="415"/>
      <c r="Z3064" s="415"/>
    </row>
    <row r="3065" spans="1:26" x14ac:dyDescent="0.2">
      <c r="A3065" s="414"/>
      <c r="B3065" s="414"/>
      <c r="P3065" s="141"/>
      <c r="Q3065" s="415"/>
      <c r="R3065" s="415"/>
      <c r="S3065" s="415"/>
      <c r="T3065" s="415"/>
      <c r="U3065" s="415"/>
      <c r="V3065" s="415"/>
      <c r="W3065" s="415"/>
      <c r="X3065" s="415"/>
      <c r="Y3065" s="415"/>
      <c r="Z3065" s="415"/>
    </row>
    <row r="3066" spans="1:26" x14ac:dyDescent="0.2">
      <c r="A3066" s="414"/>
      <c r="B3066" s="414"/>
      <c r="P3066" s="141"/>
      <c r="Q3066" s="415"/>
      <c r="R3066" s="415"/>
      <c r="S3066" s="415"/>
      <c r="T3066" s="415"/>
      <c r="U3066" s="415"/>
      <c r="V3066" s="415"/>
      <c r="W3066" s="415"/>
      <c r="X3066" s="415"/>
      <c r="Y3066" s="415"/>
      <c r="Z3066" s="415"/>
    </row>
    <row r="3067" spans="1:26" x14ac:dyDescent="0.2">
      <c r="A3067" s="414"/>
      <c r="B3067" s="414"/>
      <c r="P3067" s="141"/>
      <c r="Q3067" s="415"/>
      <c r="R3067" s="415"/>
      <c r="S3067" s="415"/>
      <c r="T3067" s="415"/>
      <c r="U3067" s="415"/>
      <c r="V3067" s="415"/>
      <c r="W3067" s="415"/>
      <c r="X3067" s="415"/>
      <c r="Y3067" s="415"/>
      <c r="Z3067" s="415"/>
    </row>
    <row r="3068" spans="1:26" x14ac:dyDescent="0.2">
      <c r="A3068" s="414"/>
      <c r="B3068" s="414"/>
      <c r="P3068" s="141"/>
      <c r="Q3068" s="415"/>
      <c r="R3068" s="415"/>
      <c r="S3068" s="415"/>
      <c r="T3068" s="415"/>
      <c r="U3068" s="415"/>
      <c r="V3068" s="415"/>
      <c r="W3068" s="415"/>
      <c r="X3068" s="415"/>
      <c r="Y3068" s="415"/>
      <c r="Z3068" s="415"/>
    </row>
    <row r="3069" spans="1:26" x14ac:dyDescent="0.2">
      <c r="A3069" s="414"/>
      <c r="B3069" s="414"/>
      <c r="P3069" s="141"/>
      <c r="Q3069" s="415"/>
      <c r="R3069" s="415"/>
      <c r="S3069" s="415"/>
      <c r="T3069" s="415"/>
      <c r="U3069" s="415"/>
      <c r="V3069" s="415"/>
      <c r="W3069" s="415"/>
      <c r="X3069" s="415"/>
      <c r="Y3069" s="415"/>
      <c r="Z3069" s="415"/>
    </row>
    <row r="3070" spans="1:26" x14ac:dyDescent="0.2">
      <c r="A3070" s="414"/>
      <c r="B3070" s="414"/>
      <c r="P3070" s="141"/>
      <c r="Q3070" s="415"/>
      <c r="R3070" s="415"/>
      <c r="S3070" s="415"/>
      <c r="T3070" s="415"/>
      <c r="U3070" s="415"/>
      <c r="V3070" s="415"/>
      <c r="W3070" s="415"/>
      <c r="X3070" s="415"/>
      <c r="Y3070" s="415"/>
      <c r="Z3070" s="415"/>
    </row>
    <row r="3071" spans="1:26" x14ac:dyDescent="0.2">
      <c r="A3071" s="414"/>
      <c r="B3071" s="414"/>
      <c r="P3071" s="141"/>
      <c r="Q3071" s="415"/>
      <c r="R3071" s="415"/>
      <c r="S3071" s="415"/>
      <c r="T3071" s="415"/>
      <c r="U3071" s="415"/>
      <c r="V3071" s="415"/>
      <c r="W3071" s="415"/>
      <c r="X3071" s="415"/>
      <c r="Y3071" s="415"/>
      <c r="Z3071" s="415"/>
    </row>
    <row r="3072" spans="1:26" x14ac:dyDescent="0.2">
      <c r="A3072" s="414"/>
      <c r="B3072" s="414"/>
      <c r="P3072" s="141"/>
      <c r="Q3072" s="415"/>
      <c r="R3072" s="415"/>
      <c r="S3072" s="415"/>
      <c r="T3072" s="415"/>
      <c r="U3072" s="415"/>
      <c r="V3072" s="415"/>
      <c r="W3072" s="415"/>
      <c r="X3072" s="415"/>
      <c r="Y3072" s="415"/>
      <c r="Z3072" s="415"/>
    </row>
    <row r="3073" spans="1:26" x14ac:dyDescent="0.2">
      <c r="A3073" s="414"/>
      <c r="B3073" s="414"/>
      <c r="P3073" s="141"/>
      <c r="Q3073" s="415"/>
      <c r="R3073" s="415"/>
      <c r="S3073" s="415"/>
      <c r="T3073" s="415"/>
      <c r="U3073" s="415"/>
      <c r="V3073" s="415"/>
      <c r="W3073" s="415"/>
      <c r="X3073" s="415"/>
      <c r="Y3073" s="415"/>
      <c r="Z3073" s="415"/>
    </row>
    <row r="3074" spans="1:26" x14ac:dyDescent="0.2">
      <c r="A3074" s="414"/>
      <c r="B3074" s="414"/>
      <c r="P3074" s="141"/>
      <c r="Q3074" s="415"/>
      <c r="R3074" s="415"/>
      <c r="S3074" s="415"/>
      <c r="T3074" s="415"/>
      <c r="U3074" s="415"/>
      <c r="V3074" s="415"/>
      <c r="W3074" s="415"/>
      <c r="X3074" s="415"/>
      <c r="Y3074" s="415"/>
      <c r="Z3074" s="415"/>
    </row>
    <row r="3075" spans="1:26" x14ac:dyDescent="0.2">
      <c r="A3075" s="414"/>
      <c r="B3075" s="414"/>
      <c r="P3075" s="141"/>
      <c r="Q3075" s="415"/>
      <c r="R3075" s="415"/>
      <c r="S3075" s="415"/>
      <c r="T3075" s="415"/>
      <c r="U3075" s="415"/>
      <c r="V3075" s="415"/>
      <c r="W3075" s="415"/>
      <c r="X3075" s="415"/>
      <c r="Y3075" s="415"/>
      <c r="Z3075" s="415"/>
    </row>
    <row r="3076" spans="1:26" x14ac:dyDescent="0.2">
      <c r="A3076" s="414"/>
      <c r="B3076" s="414"/>
      <c r="P3076" s="141"/>
      <c r="Q3076" s="415"/>
      <c r="R3076" s="415"/>
      <c r="S3076" s="415"/>
      <c r="T3076" s="415"/>
      <c r="U3076" s="415"/>
      <c r="V3076" s="415"/>
      <c r="W3076" s="415"/>
      <c r="X3076" s="415"/>
      <c r="Y3076" s="415"/>
      <c r="Z3076" s="415"/>
    </row>
    <row r="3077" spans="1:26" x14ac:dyDescent="0.2">
      <c r="A3077" s="414"/>
      <c r="B3077" s="414"/>
      <c r="P3077" s="141"/>
      <c r="Q3077" s="415"/>
      <c r="R3077" s="415"/>
      <c r="S3077" s="415"/>
      <c r="T3077" s="415"/>
      <c r="U3077" s="415"/>
      <c r="V3077" s="415"/>
      <c r="W3077" s="415"/>
      <c r="X3077" s="415"/>
      <c r="Y3077" s="415"/>
      <c r="Z3077" s="415"/>
    </row>
    <row r="3078" spans="1:26" x14ac:dyDescent="0.2">
      <c r="A3078" s="414"/>
      <c r="B3078" s="414"/>
      <c r="P3078" s="141"/>
      <c r="Q3078" s="415"/>
      <c r="R3078" s="415"/>
      <c r="S3078" s="415"/>
      <c r="T3078" s="415"/>
      <c r="U3078" s="415"/>
      <c r="V3078" s="415"/>
      <c r="W3078" s="415"/>
      <c r="X3078" s="415"/>
      <c r="Y3078" s="415"/>
      <c r="Z3078" s="415"/>
    </row>
    <row r="3079" spans="1:26" x14ac:dyDescent="0.2">
      <c r="A3079" s="414"/>
      <c r="B3079" s="414"/>
      <c r="P3079" s="141"/>
      <c r="Q3079" s="415"/>
      <c r="R3079" s="415"/>
      <c r="S3079" s="415"/>
      <c r="T3079" s="415"/>
      <c r="U3079" s="415"/>
      <c r="V3079" s="415"/>
      <c r="W3079" s="415"/>
      <c r="X3079" s="415"/>
      <c r="Y3079" s="415"/>
      <c r="Z3079" s="415"/>
    </row>
    <row r="3080" spans="1:26" x14ac:dyDescent="0.2">
      <c r="A3080" s="414"/>
      <c r="B3080" s="414"/>
      <c r="P3080" s="141"/>
      <c r="Q3080" s="415"/>
      <c r="R3080" s="415"/>
      <c r="S3080" s="415"/>
      <c r="T3080" s="415"/>
      <c r="U3080" s="415"/>
      <c r="V3080" s="415"/>
      <c r="W3080" s="415"/>
      <c r="X3080" s="415"/>
      <c r="Y3080" s="415"/>
      <c r="Z3080" s="415"/>
    </row>
    <row r="3081" spans="1:26" x14ac:dyDescent="0.2">
      <c r="A3081" s="414"/>
      <c r="B3081" s="414"/>
      <c r="P3081" s="141"/>
      <c r="Q3081" s="415"/>
      <c r="R3081" s="415"/>
      <c r="S3081" s="415"/>
      <c r="T3081" s="415"/>
      <c r="U3081" s="415"/>
      <c r="V3081" s="415"/>
      <c r="W3081" s="415"/>
      <c r="X3081" s="415"/>
      <c r="Y3081" s="415"/>
      <c r="Z3081" s="415"/>
    </row>
    <row r="3082" spans="1:26" x14ac:dyDescent="0.2">
      <c r="A3082" s="414"/>
      <c r="B3082" s="414"/>
      <c r="P3082" s="141"/>
      <c r="Q3082" s="415"/>
      <c r="R3082" s="415"/>
      <c r="S3082" s="415"/>
      <c r="T3082" s="415"/>
      <c r="U3082" s="415"/>
      <c r="V3082" s="415"/>
      <c r="W3082" s="415"/>
      <c r="X3082" s="415"/>
      <c r="Y3082" s="415"/>
      <c r="Z3082" s="415"/>
    </row>
    <row r="3083" spans="1:26" x14ac:dyDescent="0.2">
      <c r="A3083" s="414"/>
      <c r="B3083" s="414"/>
      <c r="P3083" s="141"/>
      <c r="Q3083" s="415"/>
      <c r="R3083" s="415"/>
      <c r="S3083" s="415"/>
      <c r="T3083" s="415"/>
      <c r="U3083" s="415"/>
      <c r="V3083" s="415"/>
      <c r="W3083" s="415"/>
      <c r="X3083" s="415"/>
      <c r="Y3083" s="415"/>
      <c r="Z3083" s="415"/>
    </row>
    <row r="3084" spans="1:26" x14ac:dyDescent="0.2">
      <c r="A3084" s="414"/>
      <c r="B3084" s="414"/>
      <c r="P3084" s="141"/>
      <c r="Q3084" s="415"/>
      <c r="R3084" s="415"/>
      <c r="S3084" s="415"/>
      <c r="T3084" s="415"/>
      <c r="U3084" s="415"/>
      <c r="V3084" s="415"/>
      <c r="W3084" s="415"/>
      <c r="X3084" s="415"/>
      <c r="Y3084" s="415"/>
      <c r="Z3084" s="415"/>
    </row>
    <row r="3085" spans="1:26" x14ac:dyDescent="0.2">
      <c r="A3085" s="414"/>
      <c r="B3085" s="414"/>
      <c r="P3085" s="141"/>
      <c r="Q3085" s="415"/>
      <c r="R3085" s="415"/>
      <c r="S3085" s="415"/>
      <c r="T3085" s="415"/>
      <c r="U3085" s="415"/>
      <c r="V3085" s="415"/>
      <c r="W3085" s="415"/>
      <c r="X3085" s="415"/>
      <c r="Y3085" s="415"/>
      <c r="Z3085" s="415"/>
    </row>
    <row r="3086" spans="1:26" x14ac:dyDescent="0.2">
      <c r="A3086" s="414"/>
      <c r="B3086" s="414"/>
      <c r="P3086" s="141"/>
      <c r="Q3086" s="415"/>
      <c r="R3086" s="415"/>
      <c r="S3086" s="415"/>
      <c r="T3086" s="415"/>
      <c r="U3086" s="415"/>
      <c r="V3086" s="415"/>
      <c r="W3086" s="415"/>
      <c r="X3086" s="415"/>
      <c r="Y3086" s="415"/>
      <c r="Z3086" s="415"/>
    </row>
    <row r="3087" spans="1:26" x14ac:dyDescent="0.2">
      <c r="A3087" s="414"/>
      <c r="B3087" s="414"/>
      <c r="P3087" s="141"/>
      <c r="Q3087" s="415"/>
      <c r="R3087" s="415"/>
      <c r="S3087" s="415"/>
      <c r="T3087" s="415"/>
      <c r="U3087" s="415"/>
      <c r="V3087" s="415"/>
      <c r="W3087" s="415"/>
      <c r="X3087" s="415"/>
      <c r="Y3087" s="415"/>
      <c r="Z3087" s="415"/>
    </row>
    <row r="3088" spans="1:26" x14ac:dyDescent="0.2">
      <c r="A3088" s="414"/>
      <c r="B3088" s="414"/>
      <c r="P3088" s="141"/>
      <c r="Q3088" s="415"/>
      <c r="R3088" s="415"/>
      <c r="S3088" s="415"/>
      <c r="T3088" s="415"/>
      <c r="U3088" s="415"/>
      <c r="V3088" s="415"/>
      <c r="W3088" s="415"/>
      <c r="X3088" s="415"/>
      <c r="Y3088" s="415"/>
      <c r="Z3088" s="415"/>
    </row>
    <row r="3089" spans="1:26" x14ac:dyDescent="0.2">
      <c r="A3089" s="414"/>
      <c r="B3089" s="414"/>
      <c r="P3089" s="141"/>
      <c r="Q3089" s="415"/>
      <c r="R3089" s="415"/>
      <c r="S3089" s="415"/>
      <c r="T3089" s="415"/>
      <c r="U3089" s="415"/>
      <c r="V3089" s="415"/>
      <c r="W3089" s="415"/>
      <c r="X3089" s="415"/>
      <c r="Y3089" s="415"/>
      <c r="Z3089" s="415"/>
    </row>
    <row r="3090" spans="1:26" x14ac:dyDescent="0.2">
      <c r="A3090" s="414"/>
      <c r="B3090" s="414"/>
      <c r="P3090" s="141"/>
      <c r="Q3090" s="415"/>
      <c r="R3090" s="415"/>
      <c r="S3090" s="415"/>
      <c r="T3090" s="415"/>
      <c r="U3090" s="415"/>
      <c r="V3090" s="415"/>
      <c r="W3090" s="415"/>
      <c r="X3090" s="415"/>
      <c r="Y3090" s="415"/>
      <c r="Z3090" s="415"/>
    </row>
    <row r="3091" spans="1:26" x14ac:dyDescent="0.2">
      <c r="A3091" s="414"/>
      <c r="B3091" s="414"/>
      <c r="P3091" s="141"/>
      <c r="Q3091" s="415"/>
      <c r="R3091" s="415"/>
      <c r="S3091" s="415"/>
      <c r="T3091" s="415"/>
      <c r="U3091" s="415"/>
      <c r="V3091" s="415"/>
      <c r="W3091" s="415"/>
      <c r="X3091" s="415"/>
      <c r="Y3091" s="415"/>
      <c r="Z3091" s="415"/>
    </row>
    <row r="3092" spans="1:26" x14ac:dyDescent="0.2">
      <c r="A3092" s="414"/>
      <c r="B3092" s="414"/>
      <c r="P3092" s="141"/>
      <c r="Q3092" s="415"/>
      <c r="R3092" s="415"/>
      <c r="S3092" s="415"/>
      <c r="T3092" s="415"/>
      <c r="U3092" s="415"/>
      <c r="V3092" s="415"/>
      <c r="W3092" s="415"/>
      <c r="X3092" s="415"/>
      <c r="Y3092" s="415"/>
      <c r="Z3092" s="415"/>
    </row>
    <row r="3093" spans="1:26" x14ac:dyDescent="0.2">
      <c r="A3093" s="414"/>
      <c r="B3093" s="414"/>
      <c r="P3093" s="141"/>
      <c r="Q3093" s="415"/>
      <c r="R3093" s="415"/>
      <c r="S3093" s="415"/>
      <c r="T3093" s="415"/>
      <c r="U3093" s="415"/>
      <c r="V3093" s="415"/>
      <c r="W3093" s="415"/>
      <c r="X3093" s="415"/>
      <c r="Y3093" s="415"/>
      <c r="Z3093" s="415"/>
    </row>
    <row r="3094" spans="1:26" x14ac:dyDescent="0.2">
      <c r="A3094" s="414"/>
      <c r="B3094" s="414"/>
      <c r="P3094" s="141"/>
      <c r="Q3094" s="415"/>
      <c r="R3094" s="415"/>
      <c r="S3094" s="415"/>
      <c r="T3094" s="415"/>
      <c r="U3094" s="415"/>
      <c r="V3094" s="415"/>
      <c r="W3094" s="415"/>
      <c r="X3094" s="415"/>
      <c r="Y3094" s="415"/>
      <c r="Z3094" s="415"/>
    </row>
    <row r="3095" spans="1:26" x14ac:dyDescent="0.2">
      <c r="A3095" s="414"/>
      <c r="B3095" s="414"/>
      <c r="P3095" s="141"/>
      <c r="Q3095" s="415"/>
      <c r="R3095" s="415"/>
      <c r="S3095" s="415"/>
      <c r="T3095" s="415"/>
      <c r="U3095" s="415"/>
      <c r="V3095" s="415"/>
      <c r="W3095" s="415"/>
      <c r="X3095" s="415"/>
      <c r="Y3095" s="415"/>
      <c r="Z3095" s="415"/>
    </row>
    <row r="3096" spans="1:26" x14ac:dyDescent="0.2">
      <c r="A3096" s="414"/>
      <c r="B3096" s="414"/>
      <c r="P3096" s="141"/>
      <c r="Q3096" s="415"/>
      <c r="R3096" s="415"/>
      <c r="S3096" s="415"/>
      <c r="T3096" s="415"/>
      <c r="U3096" s="415"/>
      <c r="V3096" s="415"/>
      <c r="W3096" s="415"/>
      <c r="X3096" s="415"/>
      <c r="Y3096" s="415"/>
      <c r="Z3096" s="415"/>
    </row>
    <row r="3097" spans="1:26" x14ac:dyDescent="0.2">
      <c r="A3097" s="414"/>
      <c r="B3097" s="414"/>
      <c r="P3097" s="141"/>
      <c r="Q3097" s="415"/>
      <c r="R3097" s="415"/>
      <c r="S3097" s="415"/>
      <c r="T3097" s="415"/>
      <c r="U3097" s="415"/>
      <c r="V3097" s="415"/>
      <c r="W3097" s="415"/>
      <c r="X3097" s="415"/>
      <c r="Y3097" s="415"/>
      <c r="Z3097" s="415"/>
    </row>
    <row r="3098" spans="1:26" x14ac:dyDescent="0.2">
      <c r="A3098" s="414"/>
      <c r="B3098" s="414"/>
      <c r="P3098" s="141"/>
      <c r="Q3098" s="415"/>
      <c r="R3098" s="415"/>
      <c r="S3098" s="415"/>
      <c r="T3098" s="415"/>
      <c r="U3098" s="415"/>
      <c r="V3098" s="415"/>
      <c r="W3098" s="415"/>
      <c r="X3098" s="415"/>
      <c r="Y3098" s="415"/>
      <c r="Z3098" s="415"/>
    </row>
    <row r="3099" spans="1:26" x14ac:dyDescent="0.2">
      <c r="A3099" s="414"/>
      <c r="B3099" s="414"/>
      <c r="P3099" s="141"/>
      <c r="Q3099" s="415"/>
      <c r="R3099" s="415"/>
      <c r="S3099" s="415"/>
      <c r="T3099" s="415"/>
      <c r="U3099" s="415"/>
      <c r="V3099" s="415"/>
      <c r="W3099" s="415"/>
      <c r="X3099" s="415"/>
      <c r="Y3099" s="415"/>
      <c r="Z3099" s="415"/>
    </row>
    <row r="3100" spans="1:26" x14ac:dyDescent="0.2">
      <c r="A3100" s="414"/>
      <c r="B3100" s="414"/>
      <c r="P3100" s="141"/>
      <c r="Q3100" s="415"/>
      <c r="R3100" s="415"/>
      <c r="S3100" s="415"/>
      <c r="T3100" s="415"/>
      <c r="U3100" s="415"/>
      <c r="V3100" s="415"/>
      <c r="W3100" s="415"/>
      <c r="X3100" s="415"/>
      <c r="Y3100" s="415"/>
      <c r="Z3100" s="415"/>
    </row>
    <row r="3101" spans="1:26" x14ac:dyDescent="0.2">
      <c r="A3101" s="414"/>
      <c r="B3101" s="414"/>
      <c r="P3101" s="141"/>
      <c r="Q3101" s="415"/>
      <c r="R3101" s="415"/>
      <c r="S3101" s="415"/>
      <c r="T3101" s="415"/>
      <c r="U3101" s="415"/>
      <c r="V3101" s="415"/>
      <c r="W3101" s="415"/>
      <c r="X3101" s="415"/>
      <c r="Y3101" s="415"/>
      <c r="Z3101" s="415"/>
    </row>
    <row r="3102" spans="1:26" x14ac:dyDescent="0.2">
      <c r="A3102" s="414"/>
      <c r="B3102" s="414"/>
      <c r="P3102" s="141"/>
      <c r="Q3102" s="415"/>
      <c r="R3102" s="415"/>
      <c r="S3102" s="415"/>
      <c r="T3102" s="415"/>
      <c r="U3102" s="415"/>
      <c r="V3102" s="415"/>
      <c r="W3102" s="415"/>
      <c r="X3102" s="415"/>
      <c r="Y3102" s="415"/>
      <c r="Z3102" s="415"/>
    </row>
    <row r="3103" spans="1:26" x14ac:dyDescent="0.2">
      <c r="A3103" s="414"/>
      <c r="B3103" s="414"/>
      <c r="P3103" s="141"/>
      <c r="Q3103" s="415"/>
      <c r="R3103" s="415"/>
      <c r="S3103" s="415"/>
      <c r="T3103" s="415"/>
      <c r="U3103" s="415"/>
      <c r="V3103" s="415"/>
      <c r="W3103" s="415"/>
      <c r="X3103" s="415"/>
      <c r="Y3103" s="415"/>
      <c r="Z3103" s="415"/>
    </row>
    <row r="3104" spans="1:26" x14ac:dyDescent="0.2">
      <c r="A3104" s="414"/>
      <c r="B3104" s="414"/>
      <c r="P3104" s="141"/>
      <c r="Q3104" s="415"/>
      <c r="R3104" s="415"/>
      <c r="S3104" s="415"/>
      <c r="T3104" s="415"/>
      <c r="U3104" s="415"/>
      <c r="V3104" s="415"/>
      <c r="W3104" s="415"/>
      <c r="X3104" s="415"/>
      <c r="Y3104" s="415"/>
      <c r="Z3104" s="415"/>
    </row>
    <row r="3105" spans="1:26" x14ac:dyDescent="0.2">
      <c r="A3105" s="414"/>
      <c r="B3105" s="414"/>
      <c r="P3105" s="141"/>
      <c r="Q3105" s="415"/>
      <c r="R3105" s="415"/>
      <c r="S3105" s="415"/>
      <c r="T3105" s="415"/>
      <c r="U3105" s="415"/>
      <c r="V3105" s="415"/>
      <c r="W3105" s="415"/>
      <c r="X3105" s="415"/>
      <c r="Y3105" s="415"/>
      <c r="Z3105" s="415"/>
    </row>
    <row r="3106" spans="1:26" x14ac:dyDescent="0.2">
      <c r="A3106" s="414"/>
      <c r="B3106" s="414"/>
      <c r="P3106" s="141"/>
      <c r="Q3106" s="415"/>
      <c r="R3106" s="415"/>
      <c r="S3106" s="415"/>
      <c r="T3106" s="415"/>
      <c r="U3106" s="415"/>
      <c r="V3106" s="415"/>
      <c r="W3106" s="415"/>
      <c r="X3106" s="415"/>
      <c r="Y3106" s="415"/>
      <c r="Z3106" s="415"/>
    </row>
    <row r="3107" spans="1:26" x14ac:dyDescent="0.2">
      <c r="A3107" s="414"/>
      <c r="B3107" s="414"/>
      <c r="P3107" s="141"/>
      <c r="Q3107" s="415"/>
      <c r="R3107" s="415"/>
      <c r="S3107" s="415"/>
      <c r="T3107" s="415"/>
      <c r="U3107" s="415"/>
      <c r="V3107" s="415"/>
      <c r="W3107" s="415"/>
      <c r="X3107" s="415"/>
      <c r="Y3107" s="415"/>
      <c r="Z3107" s="415"/>
    </row>
    <row r="3108" spans="1:26" x14ac:dyDescent="0.2">
      <c r="A3108" s="414"/>
      <c r="B3108" s="414"/>
      <c r="P3108" s="141"/>
      <c r="Q3108" s="415"/>
      <c r="R3108" s="415"/>
      <c r="S3108" s="415"/>
      <c r="T3108" s="415"/>
      <c r="U3108" s="415"/>
      <c r="V3108" s="415"/>
      <c r="W3108" s="415"/>
      <c r="X3108" s="415"/>
      <c r="Y3108" s="415"/>
      <c r="Z3108" s="415"/>
    </row>
    <row r="3109" spans="1:26" x14ac:dyDescent="0.2">
      <c r="A3109" s="414"/>
      <c r="B3109" s="414"/>
      <c r="P3109" s="141"/>
      <c r="Q3109" s="415"/>
      <c r="R3109" s="415"/>
      <c r="S3109" s="415"/>
      <c r="T3109" s="415"/>
      <c r="U3109" s="415"/>
      <c r="V3109" s="415"/>
      <c r="W3109" s="415"/>
      <c r="X3109" s="415"/>
      <c r="Y3109" s="415"/>
      <c r="Z3109" s="415"/>
    </row>
    <row r="3110" spans="1:26" x14ac:dyDescent="0.2">
      <c r="A3110" s="414"/>
      <c r="B3110" s="414"/>
      <c r="P3110" s="141"/>
      <c r="Q3110" s="415"/>
      <c r="R3110" s="415"/>
      <c r="S3110" s="415"/>
      <c r="T3110" s="415"/>
      <c r="U3110" s="415"/>
      <c r="V3110" s="415"/>
      <c r="W3110" s="415"/>
      <c r="X3110" s="415"/>
      <c r="Y3110" s="415"/>
      <c r="Z3110" s="415"/>
    </row>
    <row r="3111" spans="1:26" x14ac:dyDescent="0.2">
      <c r="A3111" s="414"/>
      <c r="B3111" s="414"/>
      <c r="P3111" s="141"/>
      <c r="Q3111" s="415"/>
      <c r="R3111" s="415"/>
      <c r="S3111" s="415"/>
      <c r="T3111" s="415"/>
      <c r="U3111" s="415"/>
      <c r="V3111" s="415"/>
      <c r="W3111" s="415"/>
      <c r="X3111" s="415"/>
      <c r="Y3111" s="415"/>
      <c r="Z3111" s="415"/>
    </row>
    <row r="3112" spans="1:26" x14ac:dyDescent="0.2">
      <c r="A3112" s="414"/>
      <c r="B3112" s="414"/>
      <c r="P3112" s="141"/>
      <c r="Q3112" s="415"/>
      <c r="R3112" s="415"/>
      <c r="S3112" s="415"/>
      <c r="T3112" s="415"/>
      <c r="U3112" s="415"/>
      <c r="V3112" s="415"/>
      <c r="W3112" s="415"/>
      <c r="X3112" s="415"/>
      <c r="Y3112" s="415"/>
      <c r="Z3112" s="415"/>
    </row>
    <row r="3113" spans="1:26" x14ac:dyDescent="0.2">
      <c r="A3113" s="414"/>
      <c r="B3113" s="414"/>
      <c r="P3113" s="141"/>
      <c r="Q3113" s="415"/>
      <c r="R3113" s="415"/>
      <c r="S3113" s="415"/>
      <c r="T3113" s="415"/>
      <c r="U3113" s="415"/>
      <c r="V3113" s="415"/>
      <c r="W3113" s="415"/>
      <c r="X3113" s="415"/>
      <c r="Y3113" s="415"/>
      <c r="Z3113" s="415"/>
    </row>
    <row r="3114" spans="1:26" x14ac:dyDescent="0.2">
      <c r="A3114" s="414"/>
      <c r="B3114" s="414"/>
      <c r="P3114" s="141"/>
      <c r="Q3114" s="415"/>
      <c r="R3114" s="415"/>
      <c r="S3114" s="415"/>
      <c r="T3114" s="415"/>
      <c r="U3114" s="415"/>
      <c r="V3114" s="415"/>
      <c r="W3114" s="415"/>
      <c r="X3114" s="415"/>
      <c r="Y3114" s="415"/>
      <c r="Z3114" s="415"/>
    </row>
    <row r="3115" spans="1:26" x14ac:dyDescent="0.2">
      <c r="A3115" s="414"/>
      <c r="B3115" s="414"/>
      <c r="P3115" s="141"/>
      <c r="Q3115" s="415"/>
      <c r="R3115" s="415"/>
      <c r="S3115" s="415"/>
      <c r="T3115" s="415"/>
      <c r="U3115" s="415"/>
      <c r="V3115" s="415"/>
      <c r="W3115" s="415"/>
      <c r="X3115" s="415"/>
      <c r="Y3115" s="415"/>
      <c r="Z3115" s="415"/>
    </row>
    <row r="3116" spans="1:26" x14ac:dyDescent="0.2">
      <c r="A3116" s="414"/>
      <c r="B3116" s="414"/>
      <c r="P3116" s="141"/>
      <c r="Q3116" s="415"/>
      <c r="R3116" s="415"/>
      <c r="S3116" s="415"/>
      <c r="T3116" s="415"/>
      <c r="U3116" s="415"/>
      <c r="V3116" s="415"/>
      <c r="W3116" s="415"/>
      <c r="X3116" s="415"/>
      <c r="Y3116" s="415"/>
      <c r="Z3116" s="415"/>
    </row>
    <row r="3117" spans="1:26" x14ac:dyDescent="0.2">
      <c r="A3117" s="414"/>
      <c r="B3117" s="414"/>
      <c r="P3117" s="141"/>
      <c r="Q3117" s="415"/>
      <c r="R3117" s="415"/>
      <c r="S3117" s="415"/>
      <c r="T3117" s="415"/>
      <c r="U3117" s="415"/>
      <c r="V3117" s="415"/>
      <c r="W3117" s="415"/>
      <c r="X3117" s="415"/>
      <c r="Y3117" s="415"/>
      <c r="Z3117" s="415"/>
    </row>
    <row r="3118" spans="1:26" x14ac:dyDescent="0.2">
      <c r="A3118" s="414"/>
      <c r="B3118" s="414"/>
      <c r="P3118" s="141"/>
      <c r="Q3118" s="415"/>
      <c r="R3118" s="415"/>
      <c r="S3118" s="415"/>
      <c r="T3118" s="415"/>
      <c r="U3118" s="415"/>
      <c r="V3118" s="415"/>
      <c r="W3118" s="415"/>
      <c r="X3118" s="415"/>
      <c r="Y3118" s="415"/>
      <c r="Z3118" s="415"/>
    </row>
    <row r="3119" spans="1:26" x14ac:dyDescent="0.2">
      <c r="A3119" s="414"/>
      <c r="B3119" s="414"/>
      <c r="P3119" s="141"/>
      <c r="Q3119" s="415"/>
      <c r="R3119" s="415"/>
      <c r="S3119" s="415"/>
      <c r="T3119" s="415"/>
      <c r="U3119" s="415"/>
      <c r="V3119" s="415"/>
      <c r="W3119" s="415"/>
      <c r="X3119" s="415"/>
      <c r="Y3119" s="415"/>
      <c r="Z3119" s="415"/>
    </row>
    <row r="3120" spans="1:26" x14ac:dyDescent="0.2">
      <c r="A3120" s="414"/>
      <c r="B3120" s="414"/>
      <c r="P3120" s="141"/>
      <c r="Q3120" s="415"/>
      <c r="R3120" s="415"/>
      <c r="S3120" s="415"/>
      <c r="T3120" s="415"/>
      <c r="U3120" s="415"/>
      <c r="V3120" s="415"/>
      <c r="W3120" s="415"/>
      <c r="X3120" s="415"/>
      <c r="Y3120" s="415"/>
      <c r="Z3120" s="415"/>
    </row>
    <row r="3121" spans="1:26" x14ac:dyDescent="0.2">
      <c r="A3121" s="414"/>
      <c r="B3121" s="414"/>
      <c r="P3121" s="141"/>
      <c r="Q3121" s="415"/>
      <c r="R3121" s="415"/>
      <c r="S3121" s="415"/>
      <c r="T3121" s="415"/>
      <c r="U3121" s="415"/>
      <c r="V3121" s="415"/>
      <c r="W3121" s="415"/>
      <c r="X3121" s="415"/>
      <c r="Y3121" s="415"/>
      <c r="Z3121" s="415"/>
    </row>
    <row r="3122" spans="1:26" x14ac:dyDescent="0.2">
      <c r="A3122" s="414"/>
      <c r="B3122" s="414"/>
      <c r="P3122" s="141"/>
      <c r="Q3122" s="415"/>
      <c r="R3122" s="415"/>
      <c r="S3122" s="415"/>
      <c r="T3122" s="415"/>
      <c r="U3122" s="415"/>
      <c r="V3122" s="415"/>
      <c r="W3122" s="415"/>
      <c r="X3122" s="415"/>
      <c r="Y3122" s="415"/>
      <c r="Z3122" s="415"/>
    </row>
    <row r="3123" spans="1:26" x14ac:dyDescent="0.2">
      <c r="A3123" s="414"/>
      <c r="B3123" s="414"/>
      <c r="P3123" s="141"/>
      <c r="Q3123" s="415"/>
      <c r="R3123" s="415"/>
      <c r="S3123" s="415"/>
      <c r="T3123" s="415"/>
      <c r="U3123" s="415"/>
      <c r="V3123" s="415"/>
      <c r="W3123" s="415"/>
      <c r="X3123" s="415"/>
      <c r="Y3123" s="415"/>
      <c r="Z3123" s="415"/>
    </row>
    <row r="3124" spans="1:26" x14ac:dyDescent="0.2">
      <c r="A3124" s="414"/>
      <c r="B3124" s="414"/>
      <c r="P3124" s="141"/>
      <c r="Q3124" s="415"/>
      <c r="R3124" s="415"/>
      <c r="S3124" s="415"/>
      <c r="T3124" s="415"/>
      <c r="U3124" s="415"/>
      <c r="V3124" s="415"/>
      <c r="W3124" s="415"/>
      <c r="X3124" s="415"/>
      <c r="Y3124" s="415"/>
      <c r="Z3124" s="415"/>
    </row>
    <row r="3125" spans="1:26" x14ac:dyDescent="0.2">
      <c r="A3125" s="414"/>
      <c r="B3125" s="414"/>
      <c r="P3125" s="141"/>
      <c r="Q3125" s="415"/>
      <c r="R3125" s="415"/>
      <c r="S3125" s="415"/>
      <c r="T3125" s="415"/>
      <c r="U3125" s="415"/>
      <c r="V3125" s="415"/>
      <c r="W3125" s="415"/>
      <c r="X3125" s="415"/>
      <c r="Y3125" s="415"/>
      <c r="Z3125" s="415"/>
    </row>
    <row r="3126" spans="1:26" x14ac:dyDescent="0.2">
      <c r="A3126" s="414"/>
      <c r="B3126" s="414"/>
      <c r="P3126" s="141"/>
      <c r="Q3126" s="415"/>
      <c r="R3126" s="415"/>
      <c r="S3126" s="415"/>
      <c r="T3126" s="415"/>
      <c r="U3126" s="415"/>
      <c r="V3126" s="415"/>
      <c r="W3126" s="415"/>
      <c r="X3126" s="415"/>
      <c r="Y3126" s="415"/>
      <c r="Z3126" s="415"/>
    </row>
    <row r="3127" spans="1:26" x14ac:dyDescent="0.2">
      <c r="A3127" s="414"/>
      <c r="B3127" s="414"/>
      <c r="P3127" s="141"/>
      <c r="Q3127" s="415"/>
      <c r="R3127" s="415"/>
      <c r="S3127" s="415"/>
      <c r="T3127" s="415"/>
      <c r="U3127" s="415"/>
      <c r="V3127" s="415"/>
      <c r="W3127" s="415"/>
      <c r="X3127" s="415"/>
      <c r="Y3127" s="415"/>
      <c r="Z3127" s="415"/>
    </row>
    <row r="3128" spans="1:26" x14ac:dyDescent="0.2">
      <c r="A3128" s="414"/>
      <c r="B3128" s="414"/>
      <c r="P3128" s="141"/>
      <c r="Q3128" s="415"/>
      <c r="R3128" s="415"/>
      <c r="S3128" s="415"/>
      <c r="T3128" s="415"/>
      <c r="U3128" s="415"/>
      <c r="V3128" s="415"/>
      <c r="W3128" s="415"/>
      <c r="X3128" s="415"/>
      <c r="Y3128" s="415"/>
      <c r="Z3128" s="415"/>
    </row>
    <row r="3129" spans="1:26" x14ac:dyDescent="0.2">
      <c r="A3129" s="414"/>
      <c r="B3129" s="414"/>
      <c r="P3129" s="141"/>
      <c r="Q3129" s="415"/>
      <c r="R3129" s="415"/>
      <c r="S3129" s="415"/>
      <c r="T3129" s="415"/>
      <c r="U3129" s="415"/>
      <c r="V3129" s="415"/>
      <c r="W3129" s="415"/>
      <c r="X3129" s="415"/>
      <c r="Y3129" s="415"/>
      <c r="Z3129" s="415"/>
    </row>
    <row r="3130" spans="1:26" x14ac:dyDescent="0.2">
      <c r="A3130" s="414"/>
      <c r="B3130" s="414"/>
      <c r="P3130" s="141"/>
      <c r="Q3130" s="415"/>
      <c r="R3130" s="415"/>
      <c r="S3130" s="415"/>
      <c r="T3130" s="415"/>
      <c r="U3130" s="415"/>
      <c r="V3130" s="415"/>
      <c r="W3130" s="415"/>
      <c r="X3130" s="415"/>
      <c r="Y3130" s="415"/>
      <c r="Z3130" s="415"/>
    </row>
    <row r="3131" spans="1:26" x14ac:dyDescent="0.2">
      <c r="A3131" s="414"/>
      <c r="B3131" s="414"/>
      <c r="P3131" s="141"/>
      <c r="Q3131" s="415"/>
      <c r="R3131" s="415"/>
      <c r="S3131" s="415"/>
      <c r="T3131" s="415"/>
      <c r="U3131" s="415"/>
      <c r="V3131" s="415"/>
      <c r="W3131" s="415"/>
      <c r="X3131" s="415"/>
      <c r="Y3131" s="415"/>
      <c r="Z3131" s="415"/>
    </row>
    <row r="3132" spans="1:26" x14ac:dyDescent="0.2">
      <c r="A3132" s="414"/>
      <c r="B3132" s="414"/>
      <c r="P3132" s="141"/>
      <c r="Q3132" s="415"/>
      <c r="R3132" s="415"/>
      <c r="S3132" s="415"/>
      <c r="T3132" s="415"/>
      <c r="U3132" s="415"/>
      <c r="V3132" s="415"/>
      <c r="W3132" s="415"/>
      <c r="X3132" s="415"/>
      <c r="Y3132" s="415"/>
      <c r="Z3132" s="415"/>
    </row>
    <row r="3133" spans="1:26" x14ac:dyDescent="0.2">
      <c r="A3133" s="414"/>
      <c r="B3133" s="414"/>
      <c r="P3133" s="141"/>
      <c r="Q3133" s="415"/>
      <c r="R3133" s="415"/>
      <c r="S3133" s="415"/>
      <c r="T3133" s="415"/>
      <c r="U3133" s="415"/>
      <c r="V3133" s="415"/>
      <c r="W3133" s="415"/>
      <c r="X3133" s="415"/>
      <c r="Y3133" s="415"/>
      <c r="Z3133" s="415"/>
    </row>
    <row r="3134" spans="1:26" x14ac:dyDescent="0.2">
      <c r="A3134" s="414"/>
      <c r="B3134" s="414"/>
      <c r="P3134" s="141"/>
      <c r="Q3134" s="415"/>
      <c r="R3134" s="415"/>
      <c r="S3134" s="415"/>
      <c r="T3134" s="415"/>
      <c r="U3134" s="415"/>
      <c r="V3134" s="415"/>
      <c r="W3134" s="415"/>
      <c r="X3134" s="415"/>
      <c r="Y3134" s="415"/>
      <c r="Z3134" s="415"/>
    </row>
    <row r="3135" spans="1:26" x14ac:dyDescent="0.2">
      <c r="A3135" s="414"/>
      <c r="B3135" s="414"/>
      <c r="P3135" s="141"/>
      <c r="Q3135" s="415"/>
      <c r="R3135" s="415"/>
      <c r="S3135" s="415"/>
      <c r="T3135" s="415"/>
      <c r="U3135" s="415"/>
      <c r="V3135" s="415"/>
      <c r="W3135" s="415"/>
      <c r="X3135" s="415"/>
      <c r="Y3135" s="415"/>
      <c r="Z3135" s="415"/>
    </row>
    <row r="3136" spans="1:26" x14ac:dyDescent="0.2">
      <c r="A3136" s="414"/>
      <c r="B3136" s="414"/>
      <c r="P3136" s="141"/>
      <c r="Q3136" s="415"/>
      <c r="R3136" s="415"/>
      <c r="S3136" s="415"/>
      <c r="T3136" s="415"/>
      <c r="U3136" s="415"/>
      <c r="V3136" s="415"/>
      <c r="W3136" s="415"/>
      <c r="X3136" s="415"/>
      <c r="Y3136" s="415"/>
      <c r="Z3136" s="415"/>
    </row>
    <row r="3137" spans="1:26" x14ac:dyDescent="0.2">
      <c r="A3137" s="414"/>
      <c r="B3137" s="414"/>
      <c r="P3137" s="141"/>
      <c r="Q3137" s="415"/>
      <c r="R3137" s="415"/>
      <c r="S3137" s="415"/>
      <c r="T3137" s="415"/>
      <c r="U3137" s="415"/>
      <c r="V3137" s="415"/>
      <c r="W3137" s="415"/>
      <c r="X3137" s="415"/>
      <c r="Y3137" s="415"/>
      <c r="Z3137" s="415"/>
    </row>
    <row r="3138" spans="1:26" x14ac:dyDescent="0.2">
      <c r="A3138" s="414"/>
      <c r="B3138" s="414"/>
      <c r="P3138" s="141"/>
      <c r="Q3138" s="415"/>
      <c r="R3138" s="415"/>
      <c r="S3138" s="415"/>
      <c r="T3138" s="415"/>
      <c r="U3138" s="415"/>
      <c r="V3138" s="415"/>
      <c r="W3138" s="415"/>
      <c r="X3138" s="415"/>
      <c r="Y3138" s="415"/>
      <c r="Z3138" s="415"/>
    </row>
    <row r="3139" spans="1:26" x14ac:dyDescent="0.2">
      <c r="A3139" s="414"/>
      <c r="B3139" s="414"/>
      <c r="P3139" s="141"/>
      <c r="Q3139" s="415"/>
      <c r="R3139" s="415"/>
      <c r="S3139" s="415"/>
      <c r="T3139" s="415"/>
      <c r="U3139" s="415"/>
      <c r="V3139" s="415"/>
      <c r="W3139" s="415"/>
      <c r="X3139" s="415"/>
      <c r="Y3139" s="415"/>
      <c r="Z3139" s="415"/>
    </row>
    <row r="3140" spans="1:26" x14ac:dyDescent="0.2">
      <c r="A3140" s="414"/>
      <c r="B3140" s="414"/>
      <c r="P3140" s="141"/>
      <c r="Q3140" s="415"/>
      <c r="R3140" s="415"/>
      <c r="S3140" s="415"/>
      <c r="T3140" s="415"/>
      <c r="U3140" s="415"/>
      <c r="V3140" s="415"/>
      <c r="W3140" s="415"/>
      <c r="X3140" s="415"/>
      <c r="Y3140" s="415"/>
      <c r="Z3140" s="415"/>
    </row>
    <row r="3141" spans="1:26" x14ac:dyDescent="0.2">
      <c r="A3141" s="414"/>
      <c r="B3141" s="414"/>
      <c r="P3141" s="141"/>
      <c r="Q3141" s="415"/>
      <c r="R3141" s="415"/>
      <c r="S3141" s="415"/>
      <c r="T3141" s="415"/>
      <c r="U3141" s="415"/>
      <c r="V3141" s="415"/>
      <c r="W3141" s="415"/>
      <c r="X3141" s="415"/>
      <c r="Y3141" s="415"/>
      <c r="Z3141" s="415"/>
    </row>
    <row r="3142" spans="1:26" x14ac:dyDescent="0.2">
      <c r="A3142" s="414"/>
      <c r="B3142" s="414"/>
      <c r="P3142" s="141"/>
      <c r="Q3142" s="415"/>
      <c r="R3142" s="415"/>
      <c r="S3142" s="415"/>
      <c r="T3142" s="415"/>
      <c r="U3142" s="415"/>
      <c r="V3142" s="415"/>
      <c r="W3142" s="415"/>
      <c r="X3142" s="415"/>
      <c r="Y3142" s="415"/>
      <c r="Z3142" s="415"/>
    </row>
    <row r="3143" spans="1:26" x14ac:dyDescent="0.2">
      <c r="A3143" s="414"/>
      <c r="B3143" s="414"/>
      <c r="P3143" s="141"/>
      <c r="Q3143" s="415"/>
      <c r="R3143" s="415"/>
      <c r="S3143" s="415"/>
      <c r="T3143" s="415"/>
      <c r="U3143" s="415"/>
      <c r="V3143" s="415"/>
      <c r="W3143" s="415"/>
      <c r="X3143" s="415"/>
      <c r="Y3143" s="415"/>
      <c r="Z3143" s="415"/>
    </row>
    <row r="3144" spans="1:26" x14ac:dyDescent="0.2">
      <c r="A3144" s="414"/>
      <c r="B3144" s="414"/>
      <c r="P3144" s="141"/>
      <c r="Q3144" s="415"/>
      <c r="R3144" s="415"/>
      <c r="S3144" s="415"/>
      <c r="T3144" s="415"/>
      <c r="U3144" s="415"/>
      <c r="V3144" s="415"/>
      <c r="W3144" s="415"/>
      <c r="X3144" s="415"/>
      <c r="Y3144" s="415"/>
      <c r="Z3144" s="415"/>
    </row>
    <row r="3145" spans="1:26" x14ac:dyDescent="0.2">
      <c r="A3145" s="414"/>
      <c r="B3145" s="414"/>
      <c r="P3145" s="141"/>
      <c r="Q3145" s="415"/>
      <c r="R3145" s="415"/>
      <c r="S3145" s="415"/>
      <c r="T3145" s="415"/>
      <c r="U3145" s="415"/>
      <c r="V3145" s="415"/>
      <c r="W3145" s="415"/>
      <c r="X3145" s="415"/>
      <c r="Y3145" s="415"/>
      <c r="Z3145" s="415"/>
    </row>
    <row r="3146" spans="1:26" x14ac:dyDescent="0.2">
      <c r="A3146" s="414"/>
      <c r="B3146" s="414"/>
      <c r="P3146" s="141"/>
      <c r="Q3146" s="415"/>
      <c r="R3146" s="415"/>
      <c r="S3146" s="415"/>
      <c r="T3146" s="415"/>
      <c r="U3146" s="415"/>
      <c r="V3146" s="415"/>
      <c r="W3146" s="415"/>
      <c r="X3146" s="415"/>
      <c r="Y3146" s="415"/>
      <c r="Z3146" s="415"/>
    </row>
    <row r="3147" spans="1:26" x14ac:dyDescent="0.2">
      <c r="A3147" s="414"/>
      <c r="B3147" s="414"/>
      <c r="P3147" s="141"/>
      <c r="Q3147" s="415"/>
      <c r="R3147" s="415"/>
      <c r="S3147" s="415"/>
      <c r="T3147" s="415"/>
      <c r="U3147" s="415"/>
      <c r="V3147" s="415"/>
      <c r="W3147" s="415"/>
      <c r="X3147" s="415"/>
      <c r="Y3147" s="415"/>
      <c r="Z3147" s="415"/>
    </row>
    <row r="3148" spans="1:26" x14ac:dyDescent="0.2">
      <c r="A3148" s="414"/>
      <c r="B3148" s="414"/>
      <c r="P3148" s="141"/>
      <c r="Q3148" s="415"/>
      <c r="R3148" s="415"/>
      <c r="S3148" s="415"/>
      <c r="T3148" s="415"/>
      <c r="U3148" s="415"/>
      <c r="V3148" s="415"/>
      <c r="W3148" s="415"/>
      <c r="X3148" s="415"/>
      <c r="Y3148" s="415"/>
      <c r="Z3148" s="415"/>
    </row>
    <row r="3149" spans="1:26" x14ac:dyDescent="0.2">
      <c r="A3149" s="414"/>
      <c r="B3149" s="414"/>
      <c r="P3149" s="141"/>
      <c r="Q3149" s="415"/>
      <c r="R3149" s="415"/>
      <c r="S3149" s="415"/>
      <c r="T3149" s="415"/>
      <c r="U3149" s="415"/>
      <c r="V3149" s="415"/>
      <c r="W3149" s="415"/>
      <c r="X3149" s="415"/>
      <c r="Y3149" s="415"/>
      <c r="Z3149" s="415"/>
    </row>
    <row r="3150" spans="1:26" x14ac:dyDescent="0.2">
      <c r="A3150" s="414"/>
      <c r="B3150" s="414"/>
      <c r="P3150" s="141"/>
      <c r="Q3150" s="415"/>
      <c r="R3150" s="415"/>
      <c r="S3150" s="415"/>
      <c r="T3150" s="415"/>
      <c r="U3150" s="415"/>
      <c r="V3150" s="415"/>
      <c r="W3150" s="415"/>
      <c r="X3150" s="415"/>
      <c r="Y3150" s="415"/>
      <c r="Z3150" s="415"/>
    </row>
    <row r="3151" spans="1:26" x14ac:dyDescent="0.2">
      <c r="A3151" s="414"/>
      <c r="B3151" s="414"/>
      <c r="P3151" s="141"/>
      <c r="Q3151" s="415"/>
      <c r="R3151" s="415"/>
      <c r="S3151" s="415"/>
      <c r="T3151" s="415"/>
      <c r="U3151" s="415"/>
      <c r="V3151" s="415"/>
      <c r="W3151" s="415"/>
      <c r="X3151" s="415"/>
      <c r="Y3151" s="415"/>
      <c r="Z3151" s="415"/>
    </row>
    <row r="3152" spans="1:26" x14ac:dyDescent="0.2">
      <c r="A3152" s="414"/>
      <c r="B3152" s="414"/>
      <c r="P3152" s="141"/>
      <c r="Q3152" s="415"/>
      <c r="R3152" s="415"/>
      <c r="S3152" s="415"/>
      <c r="T3152" s="415"/>
      <c r="U3152" s="415"/>
      <c r="V3152" s="415"/>
      <c r="W3152" s="415"/>
      <c r="X3152" s="415"/>
      <c r="Y3152" s="415"/>
      <c r="Z3152" s="415"/>
    </row>
    <row r="3153" spans="1:26" x14ac:dyDescent="0.2">
      <c r="A3153" s="414"/>
      <c r="B3153" s="414"/>
      <c r="P3153" s="141"/>
      <c r="Q3153" s="415"/>
      <c r="R3153" s="415"/>
      <c r="S3153" s="415"/>
      <c r="T3153" s="415"/>
      <c r="U3153" s="415"/>
      <c r="V3153" s="415"/>
      <c r="W3153" s="415"/>
      <c r="X3153" s="415"/>
      <c r="Y3153" s="415"/>
      <c r="Z3153" s="415"/>
    </row>
    <row r="3154" spans="1:26" x14ac:dyDescent="0.2">
      <c r="A3154" s="414"/>
      <c r="B3154" s="414"/>
      <c r="P3154" s="141"/>
      <c r="Q3154" s="415"/>
      <c r="R3154" s="415"/>
      <c r="S3154" s="415"/>
      <c r="T3154" s="415"/>
      <c r="U3154" s="415"/>
      <c r="V3154" s="415"/>
      <c r="W3154" s="415"/>
      <c r="X3154" s="415"/>
      <c r="Y3154" s="415"/>
      <c r="Z3154" s="415"/>
    </row>
    <row r="3155" spans="1:26" x14ac:dyDescent="0.2">
      <c r="A3155" s="414"/>
      <c r="B3155" s="414"/>
      <c r="P3155" s="141"/>
      <c r="Q3155" s="415"/>
      <c r="R3155" s="415"/>
      <c r="S3155" s="415"/>
      <c r="T3155" s="415"/>
      <c r="U3155" s="415"/>
      <c r="V3155" s="415"/>
      <c r="W3155" s="415"/>
      <c r="X3155" s="415"/>
      <c r="Y3155" s="415"/>
      <c r="Z3155" s="415"/>
    </row>
    <row r="3156" spans="1:26" x14ac:dyDescent="0.2">
      <c r="A3156" s="414"/>
      <c r="B3156" s="414"/>
      <c r="P3156" s="141"/>
      <c r="Q3156" s="415"/>
      <c r="R3156" s="415"/>
      <c r="S3156" s="415"/>
      <c r="T3156" s="415"/>
      <c r="U3156" s="415"/>
      <c r="V3156" s="415"/>
      <c r="W3156" s="415"/>
      <c r="X3156" s="415"/>
      <c r="Y3156" s="415"/>
      <c r="Z3156" s="415"/>
    </row>
    <row r="3157" spans="1:26" x14ac:dyDescent="0.2">
      <c r="A3157" s="414"/>
      <c r="B3157" s="414"/>
      <c r="P3157" s="141"/>
      <c r="Q3157" s="415"/>
      <c r="R3157" s="415"/>
      <c r="S3157" s="415"/>
      <c r="T3157" s="415"/>
      <c r="U3157" s="415"/>
      <c r="V3157" s="415"/>
      <c r="W3157" s="415"/>
      <c r="X3157" s="415"/>
      <c r="Y3157" s="415"/>
      <c r="Z3157" s="415"/>
    </row>
    <row r="3158" spans="1:26" x14ac:dyDescent="0.2">
      <c r="A3158" s="414"/>
      <c r="B3158" s="414"/>
      <c r="P3158" s="141"/>
      <c r="Q3158" s="415"/>
      <c r="R3158" s="415"/>
      <c r="S3158" s="415"/>
      <c r="T3158" s="415"/>
      <c r="U3158" s="415"/>
      <c r="V3158" s="415"/>
      <c r="W3158" s="415"/>
      <c r="X3158" s="415"/>
      <c r="Y3158" s="415"/>
      <c r="Z3158" s="415"/>
    </row>
    <row r="3159" spans="1:26" x14ac:dyDescent="0.2">
      <c r="A3159" s="414"/>
      <c r="B3159" s="414"/>
      <c r="P3159" s="141"/>
      <c r="Q3159" s="415"/>
      <c r="R3159" s="415"/>
      <c r="S3159" s="415"/>
      <c r="T3159" s="415"/>
      <c r="U3159" s="415"/>
      <c r="V3159" s="415"/>
      <c r="W3159" s="415"/>
      <c r="X3159" s="415"/>
      <c r="Y3159" s="415"/>
      <c r="Z3159" s="415"/>
    </row>
    <row r="3160" spans="1:26" x14ac:dyDescent="0.2">
      <c r="A3160" s="414"/>
      <c r="B3160" s="414"/>
      <c r="P3160" s="141"/>
      <c r="Q3160" s="415"/>
      <c r="R3160" s="415"/>
      <c r="S3160" s="415"/>
      <c r="T3160" s="415"/>
      <c r="U3160" s="415"/>
      <c r="V3160" s="415"/>
      <c r="W3160" s="415"/>
      <c r="X3160" s="415"/>
      <c r="Y3160" s="415"/>
      <c r="Z3160" s="415"/>
    </row>
    <row r="3161" spans="1:26" x14ac:dyDescent="0.2">
      <c r="A3161" s="414"/>
      <c r="B3161" s="414"/>
      <c r="P3161" s="141"/>
      <c r="Q3161" s="415"/>
      <c r="R3161" s="415"/>
      <c r="S3161" s="415"/>
      <c r="T3161" s="415"/>
      <c r="U3161" s="415"/>
      <c r="V3161" s="415"/>
      <c r="W3161" s="415"/>
      <c r="X3161" s="415"/>
      <c r="Y3161" s="415"/>
      <c r="Z3161" s="415"/>
    </row>
    <row r="3162" spans="1:26" x14ac:dyDescent="0.2">
      <c r="A3162" s="414"/>
      <c r="B3162" s="414"/>
      <c r="P3162" s="141"/>
      <c r="Q3162" s="415"/>
      <c r="R3162" s="415"/>
      <c r="S3162" s="415"/>
      <c r="T3162" s="415"/>
      <c r="U3162" s="415"/>
      <c r="V3162" s="415"/>
      <c r="W3162" s="415"/>
      <c r="X3162" s="415"/>
      <c r="Y3162" s="415"/>
      <c r="Z3162" s="415"/>
    </row>
    <row r="3163" spans="1:26" x14ac:dyDescent="0.2">
      <c r="A3163" s="414"/>
      <c r="B3163" s="414"/>
      <c r="P3163" s="141"/>
      <c r="Q3163" s="415"/>
      <c r="R3163" s="415"/>
      <c r="S3163" s="415"/>
      <c r="T3163" s="415"/>
      <c r="U3163" s="415"/>
      <c r="V3163" s="415"/>
      <c r="W3163" s="415"/>
      <c r="X3163" s="415"/>
      <c r="Y3163" s="415"/>
      <c r="Z3163" s="415"/>
    </row>
    <row r="3164" spans="1:26" x14ac:dyDescent="0.2">
      <c r="A3164" s="414"/>
      <c r="B3164" s="414"/>
      <c r="P3164" s="141"/>
      <c r="Q3164" s="415"/>
      <c r="R3164" s="415"/>
      <c r="S3164" s="415"/>
      <c r="T3164" s="415"/>
      <c r="U3164" s="415"/>
      <c r="V3164" s="415"/>
      <c r="W3164" s="415"/>
      <c r="X3164" s="415"/>
      <c r="Y3164" s="415"/>
      <c r="Z3164" s="415"/>
    </row>
    <row r="3165" spans="1:26" x14ac:dyDescent="0.2">
      <c r="A3165" s="414"/>
      <c r="B3165" s="414"/>
      <c r="P3165" s="141"/>
      <c r="Q3165" s="415"/>
      <c r="R3165" s="415"/>
      <c r="S3165" s="415"/>
      <c r="T3165" s="415"/>
      <c r="U3165" s="415"/>
      <c r="V3165" s="415"/>
      <c r="W3165" s="415"/>
      <c r="X3165" s="415"/>
      <c r="Y3165" s="415"/>
      <c r="Z3165" s="415"/>
    </row>
    <row r="3166" spans="1:26" x14ac:dyDescent="0.2">
      <c r="A3166" s="414"/>
      <c r="B3166" s="414"/>
      <c r="P3166" s="141"/>
      <c r="Q3166" s="415"/>
      <c r="R3166" s="415"/>
      <c r="S3166" s="415"/>
      <c r="T3166" s="415"/>
      <c r="U3166" s="415"/>
      <c r="V3166" s="415"/>
      <c r="W3166" s="415"/>
      <c r="X3166" s="415"/>
      <c r="Y3166" s="415"/>
      <c r="Z3166" s="415"/>
    </row>
    <row r="3167" spans="1:26" x14ac:dyDescent="0.2">
      <c r="A3167" s="414"/>
      <c r="B3167" s="414"/>
      <c r="P3167" s="141"/>
      <c r="Q3167" s="415"/>
      <c r="R3167" s="415"/>
      <c r="S3167" s="415"/>
      <c r="T3167" s="415"/>
      <c r="U3167" s="415"/>
      <c r="V3167" s="415"/>
      <c r="W3167" s="415"/>
      <c r="X3167" s="415"/>
      <c r="Y3167" s="415"/>
      <c r="Z3167" s="415"/>
    </row>
    <row r="3168" spans="1:26" x14ac:dyDescent="0.2">
      <c r="A3168" s="414"/>
      <c r="B3168" s="414"/>
      <c r="P3168" s="141"/>
      <c r="Q3168" s="415"/>
      <c r="R3168" s="415"/>
      <c r="S3168" s="415"/>
      <c r="T3168" s="415"/>
      <c r="U3168" s="415"/>
      <c r="V3168" s="415"/>
      <c r="W3168" s="415"/>
      <c r="X3168" s="415"/>
      <c r="Y3168" s="415"/>
      <c r="Z3168" s="415"/>
    </row>
    <row r="3169" spans="1:26" x14ac:dyDescent="0.2">
      <c r="A3169" s="414"/>
      <c r="B3169" s="414"/>
      <c r="P3169" s="141"/>
      <c r="Q3169" s="415"/>
      <c r="R3169" s="415"/>
      <c r="S3169" s="415"/>
      <c r="T3169" s="415"/>
      <c r="U3169" s="415"/>
      <c r="V3169" s="415"/>
      <c r="W3169" s="415"/>
      <c r="X3169" s="415"/>
      <c r="Y3169" s="415"/>
      <c r="Z3169" s="415"/>
    </row>
    <row r="3170" spans="1:26" x14ac:dyDescent="0.2">
      <c r="A3170" s="414"/>
      <c r="B3170" s="414"/>
      <c r="P3170" s="141"/>
      <c r="Q3170" s="415"/>
      <c r="R3170" s="415"/>
      <c r="S3170" s="415"/>
      <c r="T3170" s="415"/>
      <c r="U3170" s="415"/>
      <c r="V3170" s="415"/>
      <c r="W3170" s="415"/>
      <c r="X3170" s="415"/>
      <c r="Y3170" s="415"/>
      <c r="Z3170" s="415"/>
    </row>
    <row r="3171" spans="1:26" x14ac:dyDescent="0.2">
      <c r="A3171" s="414"/>
      <c r="B3171" s="414"/>
      <c r="P3171" s="141"/>
      <c r="Q3171" s="415"/>
      <c r="R3171" s="415"/>
      <c r="S3171" s="415"/>
      <c r="T3171" s="415"/>
      <c r="U3171" s="415"/>
      <c r="V3171" s="415"/>
      <c r="W3171" s="415"/>
      <c r="X3171" s="415"/>
      <c r="Y3171" s="415"/>
      <c r="Z3171" s="415"/>
    </row>
    <row r="3172" spans="1:26" x14ac:dyDescent="0.2">
      <c r="A3172" s="414"/>
      <c r="B3172" s="414"/>
      <c r="P3172" s="141"/>
      <c r="Q3172" s="415"/>
      <c r="R3172" s="415"/>
      <c r="S3172" s="415"/>
      <c r="T3172" s="415"/>
      <c r="U3172" s="415"/>
      <c r="V3172" s="415"/>
      <c r="W3172" s="415"/>
      <c r="X3172" s="415"/>
      <c r="Y3172" s="415"/>
      <c r="Z3172" s="415"/>
    </row>
    <row r="3173" spans="1:26" x14ac:dyDescent="0.2">
      <c r="A3173" s="414"/>
      <c r="B3173" s="414"/>
      <c r="P3173" s="141"/>
      <c r="Q3173" s="415"/>
      <c r="R3173" s="415"/>
      <c r="S3173" s="415"/>
      <c r="T3173" s="415"/>
      <c r="U3173" s="415"/>
      <c r="V3173" s="415"/>
      <c r="W3173" s="415"/>
      <c r="X3173" s="415"/>
      <c r="Y3173" s="415"/>
      <c r="Z3173" s="415"/>
    </row>
    <row r="3174" spans="1:26" x14ac:dyDescent="0.2">
      <c r="A3174" s="414"/>
      <c r="B3174" s="414"/>
      <c r="P3174" s="141"/>
      <c r="Q3174" s="415"/>
      <c r="R3174" s="415"/>
      <c r="S3174" s="415"/>
      <c r="T3174" s="415"/>
      <c r="U3174" s="415"/>
      <c r="V3174" s="415"/>
      <c r="W3174" s="415"/>
      <c r="X3174" s="415"/>
      <c r="Y3174" s="415"/>
      <c r="Z3174" s="415"/>
    </row>
    <row r="3175" spans="1:26" x14ac:dyDescent="0.2">
      <c r="A3175" s="414"/>
      <c r="B3175" s="414"/>
      <c r="P3175" s="141"/>
      <c r="Q3175" s="415"/>
      <c r="R3175" s="415"/>
      <c r="S3175" s="415"/>
      <c r="T3175" s="415"/>
      <c r="U3175" s="415"/>
      <c r="V3175" s="415"/>
      <c r="W3175" s="415"/>
      <c r="X3175" s="415"/>
      <c r="Y3175" s="415"/>
      <c r="Z3175" s="415"/>
    </row>
    <row r="3176" spans="1:26" x14ac:dyDescent="0.2">
      <c r="A3176" s="414"/>
      <c r="B3176" s="414"/>
      <c r="P3176" s="141"/>
      <c r="Q3176" s="415"/>
      <c r="R3176" s="415"/>
      <c r="S3176" s="415"/>
      <c r="T3176" s="415"/>
      <c r="U3176" s="415"/>
      <c r="V3176" s="415"/>
      <c r="W3176" s="415"/>
      <c r="X3176" s="415"/>
      <c r="Y3176" s="415"/>
      <c r="Z3176" s="415"/>
    </row>
    <row r="3177" spans="1:26" x14ac:dyDescent="0.2">
      <c r="A3177" s="414"/>
      <c r="B3177" s="414"/>
      <c r="P3177" s="141"/>
      <c r="Q3177" s="415"/>
      <c r="R3177" s="415"/>
      <c r="S3177" s="415"/>
      <c r="T3177" s="415"/>
      <c r="U3177" s="415"/>
      <c r="V3177" s="415"/>
      <c r="W3177" s="415"/>
      <c r="X3177" s="415"/>
      <c r="Y3177" s="415"/>
      <c r="Z3177" s="415"/>
    </row>
    <row r="3178" spans="1:26" x14ac:dyDescent="0.2">
      <c r="A3178" s="414"/>
      <c r="B3178" s="414"/>
      <c r="P3178" s="141"/>
      <c r="Q3178" s="415"/>
      <c r="R3178" s="415"/>
      <c r="S3178" s="415"/>
      <c r="T3178" s="415"/>
      <c r="U3178" s="415"/>
      <c r="V3178" s="415"/>
      <c r="W3178" s="415"/>
      <c r="X3178" s="415"/>
      <c r="Y3178" s="415"/>
      <c r="Z3178" s="415"/>
    </row>
    <row r="3179" spans="1:26" x14ac:dyDescent="0.2">
      <c r="A3179" s="414"/>
      <c r="B3179" s="414"/>
      <c r="P3179" s="141"/>
      <c r="Q3179" s="415"/>
      <c r="R3179" s="415"/>
      <c r="S3179" s="415"/>
      <c r="T3179" s="415"/>
      <c r="U3179" s="415"/>
      <c r="V3179" s="415"/>
      <c r="W3179" s="415"/>
      <c r="X3179" s="415"/>
      <c r="Y3179" s="415"/>
      <c r="Z3179" s="415"/>
    </row>
    <row r="3180" spans="1:26" x14ac:dyDescent="0.2">
      <c r="A3180" s="414"/>
      <c r="B3180" s="414"/>
      <c r="P3180" s="141"/>
      <c r="Q3180" s="415"/>
      <c r="R3180" s="415"/>
      <c r="S3180" s="415"/>
      <c r="T3180" s="415"/>
      <c r="U3180" s="415"/>
      <c r="V3180" s="415"/>
      <c r="W3180" s="415"/>
      <c r="X3180" s="415"/>
      <c r="Y3180" s="415"/>
      <c r="Z3180" s="415"/>
    </row>
    <row r="3181" spans="1:26" x14ac:dyDescent="0.2">
      <c r="A3181" s="414"/>
      <c r="B3181" s="414"/>
      <c r="P3181" s="141"/>
      <c r="Q3181" s="415"/>
      <c r="R3181" s="415"/>
      <c r="S3181" s="415"/>
      <c r="T3181" s="415"/>
      <c r="U3181" s="415"/>
      <c r="V3181" s="415"/>
      <c r="W3181" s="415"/>
      <c r="X3181" s="415"/>
      <c r="Y3181" s="415"/>
      <c r="Z3181" s="415"/>
    </row>
    <row r="3182" spans="1:26" x14ac:dyDescent="0.2">
      <c r="A3182" s="414"/>
      <c r="B3182" s="414"/>
      <c r="P3182" s="141"/>
      <c r="Q3182" s="415"/>
      <c r="R3182" s="415"/>
      <c r="S3182" s="415"/>
      <c r="T3182" s="415"/>
      <c r="U3182" s="415"/>
      <c r="V3182" s="415"/>
      <c r="W3182" s="415"/>
      <c r="X3182" s="415"/>
      <c r="Y3182" s="415"/>
      <c r="Z3182" s="415"/>
    </row>
    <row r="3183" spans="1:26" x14ac:dyDescent="0.2">
      <c r="A3183" s="414"/>
      <c r="B3183" s="414"/>
      <c r="P3183" s="141"/>
      <c r="Q3183" s="415"/>
      <c r="R3183" s="415"/>
      <c r="S3183" s="415"/>
      <c r="T3183" s="415"/>
      <c r="U3183" s="415"/>
      <c r="V3183" s="415"/>
      <c r="W3183" s="415"/>
      <c r="X3183" s="415"/>
      <c r="Y3183" s="415"/>
      <c r="Z3183" s="415"/>
    </row>
    <row r="3184" spans="1:26" x14ac:dyDescent="0.2">
      <c r="A3184" s="414"/>
      <c r="B3184" s="414"/>
      <c r="P3184" s="141"/>
      <c r="Q3184" s="415"/>
      <c r="R3184" s="415"/>
      <c r="S3184" s="415"/>
      <c r="T3184" s="415"/>
      <c r="U3184" s="415"/>
      <c r="V3184" s="415"/>
      <c r="W3184" s="415"/>
      <c r="X3184" s="415"/>
      <c r="Y3184" s="415"/>
      <c r="Z3184" s="415"/>
    </row>
    <row r="3185" spans="1:26" x14ac:dyDescent="0.2">
      <c r="A3185" s="414"/>
      <c r="B3185" s="414"/>
      <c r="P3185" s="141"/>
      <c r="Q3185" s="415"/>
      <c r="R3185" s="415"/>
      <c r="S3185" s="415"/>
      <c r="T3185" s="415"/>
      <c r="U3185" s="415"/>
      <c r="V3185" s="415"/>
      <c r="W3185" s="415"/>
      <c r="X3185" s="415"/>
      <c r="Y3185" s="415"/>
      <c r="Z3185" s="415"/>
    </row>
    <row r="3186" spans="1:26" x14ac:dyDescent="0.2">
      <c r="A3186" s="414"/>
      <c r="B3186" s="414"/>
      <c r="P3186" s="141"/>
      <c r="Q3186" s="415"/>
      <c r="R3186" s="415"/>
      <c r="S3186" s="415"/>
      <c r="T3186" s="415"/>
      <c r="U3186" s="415"/>
      <c r="V3186" s="415"/>
      <c r="W3186" s="415"/>
      <c r="X3186" s="415"/>
      <c r="Y3186" s="415"/>
      <c r="Z3186" s="415"/>
    </row>
    <row r="3187" spans="1:26" x14ac:dyDescent="0.2">
      <c r="A3187" s="414"/>
      <c r="B3187" s="414"/>
      <c r="P3187" s="141"/>
      <c r="Q3187" s="415"/>
      <c r="R3187" s="415"/>
      <c r="S3187" s="415"/>
      <c r="T3187" s="415"/>
      <c r="U3187" s="415"/>
      <c r="V3187" s="415"/>
      <c r="W3187" s="415"/>
      <c r="X3187" s="415"/>
      <c r="Y3187" s="415"/>
      <c r="Z3187" s="415"/>
    </row>
    <row r="3188" spans="1:26" x14ac:dyDescent="0.2">
      <c r="A3188" s="414"/>
      <c r="B3188" s="414"/>
      <c r="P3188" s="141"/>
      <c r="Q3188" s="415"/>
      <c r="R3188" s="415"/>
      <c r="S3188" s="415"/>
      <c r="T3188" s="415"/>
      <c r="U3188" s="415"/>
      <c r="V3188" s="415"/>
      <c r="W3188" s="415"/>
      <c r="X3188" s="415"/>
      <c r="Y3188" s="415"/>
      <c r="Z3188" s="415"/>
    </row>
    <row r="3189" spans="1:26" x14ac:dyDescent="0.2">
      <c r="A3189" s="414"/>
      <c r="B3189" s="414"/>
      <c r="P3189" s="141"/>
      <c r="Q3189" s="415"/>
      <c r="R3189" s="415"/>
      <c r="S3189" s="415"/>
      <c r="T3189" s="415"/>
      <c r="U3189" s="415"/>
      <c r="V3189" s="415"/>
      <c r="W3189" s="415"/>
      <c r="X3189" s="415"/>
      <c r="Y3189" s="415"/>
      <c r="Z3189" s="415"/>
    </row>
    <row r="3190" spans="1:26" x14ac:dyDescent="0.2">
      <c r="A3190" s="414"/>
      <c r="B3190" s="414"/>
      <c r="P3190" s="141"/>
      <c r="Q3190" s="415"/>
      <c r="R3190" s="415"/>
      <c r="S3190" s="415"/>
      <c r="T3190" s="415"/>
      <c r="U3190" s="415"/>
      <c r="V3190" s="415"/>
      <c r="W3190" s="415"/>
      <c r="X3190" s="415"/>
      <c r="Y3190" s="415"/>
      <c r="Z3190" s="415"/>
    </row>
    <row r="3191" spans="1:26" x14ac:dyDescent="0.2">
      <c r="A3191" s="414"/>
      <c r="B3191" s="414"/>
      <c r="P3191" s="141"/>
      <c r="Q3191" s="415"/>
      <c r="R3191" s="415"/>
      <c r="S3191" s="415"/>
      <c r="T3191" s="415"/>
      <c r="U3191" s="415"/>
      <c r="V3191" s="415"/>
      <c r="W3191" s="415"/>
      <c r="X3191" s="415"/>
      <c r="Y3191" s="415"/>
      <c r="Z3191" s="415"/>
    </row>
    <row r="3192" spans="1:26" x14ac:dyDescent="0.2">
      <c r="A3192" s="414"/>
      <c r="B3192" s="414"/>
      <c r="P3192" s="141"/>
      <c r="Q3192" s="415"/>
      <c r="R3192" s="415"/>
      <c r="S3192" s="415"/>
      <c r="T3192" s="415"/>
      <c r="U3192" s="415"/>
      <c r="V3192" s="415"/>
      <c r="W3192" s="415"/>
      <c r="X3192" s="415"/>
      <c r="Y3192" s="415"/>
      <c r="Z3192" s="415"/>
    </row>
    <row r="3193" spans="1:26" x14ac:dyDescent="0.2">
      <c r="A3193" s="414"/>
      <c r="B3193" s="414"/>
      <c r="P3193" s="141"/>
      <c r="Q3193" s="415"/>
      <c r="R3193" s="415"/>
      <c r="S3193" s="415"/>
      <c r="T3193" s="415"/>
      <c r="U3193" s="415"/>
      <c r="V3193" s="415"/>
      <c r="W3193" s="415"/>
      <c r="X3193" s="415"/>
      <c r="Y3193" s="415"/>
      <c r="Z3193" s="415"/>
    </row>
    <row r="3194" spans="1:26" x14ac:dyDescent="0.2">
      <c r="A3194" s="414"/>
      <c r="B3194" s="414"/>
      <c r="P3194" s="141"/>
      <c r="Q3194" s="415"/>
      <c r="R3194" s="415"/>
      <c r="S3194" s="415"/>
      <c r="T3194" s="415"/>
      <c r="U3194" s="415"/>
      <c r="V3194" s="415"/>
      <c r="W3194" s="415"/>
      <c r="X3194" s="415"/>
      <c r="Y3194" s="415"/>
      <c r="Z3194" s="415"/>
    </row>
    <row r="3195" spans="1:26" x14ac:dyDescent="0.2">
      <c r="A3195" s="414"/>
      <c r="B3195" s="414"/>
      <c r="P3195" s="141"/>
      <c r="Q3195" s="415"/>
      <c r="R3195" s="415"/>
      <c r="S3195" s="415"/>
      <c r="T3195" s="415"/>
      <c r="U3195" s="415"/>
      <c r="V3195" s="415"/>
      <c r="W3195" s="415"/>
      <c r="X3195" s="415"/>
      <c r="Y3195" s="415"/>
      <c r="Z3195" s="415"/>
    </row>
    <row r="3196" spans="1:26" x14ac:dyDescent="0.2">
      <c r="A3196" s="414"/>
      <c r="B3196" s="414"/>
      <c r="P3196" s="141"/>
      <c r="Q3196" s="415"/>
      <c r="R3196" s="415"/>
      <c r="S3196" s="415"/>
      <c r="T3196" s="415"/>
      <c r="U3196" s="415"/>
      <c r="V3196" s="415"/>
      <c r="W3196" s="415"/>
      <c r="X3196" s="415"/>
      <c r="Y3196" s="415"/>
      <c r="Z3196" s="415"/>
    </row>
    <row r="3197" spans="1:26" x14ac:dyDescent="0.2">
      <c r="A3197" s="414"/>
      <c r="B3197" s="414"/>
      <c r="P3197" s="141"/>
      <c r="Q3197" s="415"/>
      <c r="R3197" s="415"/>
      <c r="S3197" s="415"/>
      <c r="T3197" s="415"/>
      <c r="U3197" s="415"/>
      <c r="V3197" s="415"/>
      <c r="W3197" s="415"/>
      <c r="X3197" s="415"/>
      <c r="Y3197" s="415"/>
      <c r="Z3197" s="415"/>
    </row>
    <row r="3198" spans="1:26" x14ac:dyDescent="0.2">
      <c r="A3198" s="414"/>
      <c r="B3198" s="414"/>
      <c r="P3198" s="141"/>
      <c r="Q3198" s="415"/>
      <c r="R3198" s="415"/>
      <c r="S3198" s="415"/>
      <c r="T3198" s="415"/>
      <c r="U3198" s="415"/>
      <c r="V3198" s="415"/>
      <c r="W3198" s="415"/>
      <c r="X3198" s="415"/>
      <c r="Y3198" s="415"/>
      <c r="Z3198" s="415"/>
    </row>
    <row r="3199" spans="1:26" x14ac:dyDescent="0.2">
      <c r="A3199" s="414"/>
      <c r="B3199" s="414"/>
      <c r="P3199" s="141"/>
      <c r="Q3199" s="415"/>
      <c r="R3199" s="415"/>
      <c r="S3199" s="415"/>
      <c r="T3199" s="415"/>
      <c r="U3199" s="415"/>
      <c r="V3199" s="415"/>
      <c r="W3199" s="415"/>
      <c r="X3199" s="415"/>
      <c r="Y3199" s="415"/>
      <c r="Z3199" s="415"/>
    </row>
    <row r="3200" spans="1:26" x14ac:dyDescent="0.2">
      <c r="A3200" s="414"/>
      <c r="B3200" s="414"/>
      <c r="P3200" s="141"/>
      <c r="Q3200" s="415"/>
      <c r="R3200" s="415"/>
      <c r="S3200" s="415"/>
      <c r="T3200" s="415"/>
      <c r="U3200" s="415"/>
      <c r="V3200" s="415"/>
      <c r="W3200" s="415"/>
      <c r="X3200" s="415"/>
      <c r="Y3200" s="415"/>
      <c r="Z3200" s="415"/>
    </row>
    <row r="3201" spans="1:26" x14ac:dyDescent="0.2">
      <c r="A3201" s="414"/>
      <c r="B3201" s="414"/>
      <c r="P3201" s="141"/>
      <c r="Q3201" s="415"/>
      <c r="R3201" s="415"/>
      <c r="S3201" s="415"/>
      <c r="T3201" s="415"/>
      <c r="U3201" s="415"/>
      <c r="V3201" s="415"/>
      <c r="W3201" s="415"/>
      <c r="X3201" s="415"/>
      <c r="Y3201" s="415"/>
      <c r="Z3201" s="415"/>
    </row>
    <row r="3202" spans="1:26" x14ac:dyDescent="0.2">
      <c r="A3202" s="414"/>
      <c r="B3202" s="414"/>
      <c r="P3202" s="141"/>
      <c r="Q3202" s="415"/>
      <c r="R3202" s="415"/>
      <c r="S3202" s="415"/>
      <c r="T3202" s="415"/>
      <c r="U3202" s="415"/>
      <c r="V3202" s="415"/>
      <c r="W3202" s="415"/>
      <c r="X3202" s="415"/>
      <c r="Y3202" s="415"/>
      <c r="Z3202" s="415"/>
    </row>
    <row r="3203" spans="1:26" x14ac:dyDescent="0.2">
      <c r="A3203" s="414"/>
      <c r="B3203" s="414"/>
      <c r="P3203" s="141"/>
      <c r="Q3203" s="415"/>
      <c r="R3203" s="415"/>
      <c r="S3203" s="415"/>
      <c r="T3203" s="415"/>
      <c r="U3203" s="415"/>
      <c r="V3203" s="415"/>
      <c r="W3203" s="415"/>
      <c r="X3203" s="415"/>
      <c r="Y3203" s="415"/>
      <c r="Z3203" s="415"/>
    </row>
    <row r="3204" spans="1:26" x14ac:dyDescent="0.2">
      <c r="A3204" s="414"/>
      <c r="B3204" s="414"/>
      <c r="P3204" s="141"/>
      <c r="Q3204" s="415"/>
      <c r="R3204" s="415"/>
      <c r="S3204" s="415"/>
      <c r="T3204" s="415"/>
      <c r="U3204" s="415"/>
      <c r="V3204" s="415"/>
      <c r="W3204" s="415"/>
      <c r="X3204" s="415"/>
      <c r="Y3204" s="415"/>
      <c r="Z3204" s="415"/>
    </row>
    <row r="3205" spans="1:26" x14ac:dyDescent="0.2">
      <c r="A3205" s="414"/>
      <c r="B3205" s="414"/>
      <c r="P3205" s="141"/>
      <c r="Q3205" s="415"/>
      <c r="R3205" s="415"/>
      <c r="S3205" s="415"/>
      <c r="T3205" s="415"/>
      <c r="U3205" s="415"/>
      <c r="V3205" s="415"/>
      <c r="W3205" s="415"/>
      <c r="X3205" s="415"/>
      <c r="Y3205" s="415"/>
      <c r="Z3205" s="415"/>
    </row>
    <row r="3206" spans="1:26" x14ac:dyDescent="0.2">
      <c r="A3206" s="414"/>
      <c r="B3206" s="414"/>
      <c r="P3206" s="141"/>
      <c r="Q3206" s="415"/>
      <c r="R3206" s="415"/>
      <c r="S3206" s="415"/>
      <c r="T3206" s="415"/>
      <c r="U3206" s="415"/>
      <c r="V3206" s="415"/>
      <c r="W3206" s="415"/>
      <c r="X3206" s="415"/>
      <c r="Y3206" s="415"/>
      <c r="Z3206" s="415"/>
    </row>
    <row r="3207" spans="1:26" x14ac:dyDescent="0.2">
      <c r="A3207" s="414"/>
      <c r="B3207" s="414"/>
      <c r="P3207" s="141"/>
      <c r="Q3207" s="415"/>
      <c r="R3207" s="415"/>
      <c r="S3207" s="415"/>
      <c r="T3207" s="415"/>
      <c r="U3207" s="415"/>
      <c r="V3207" s="415"/>
      <c r="W3207" s="415"/>
      <c r="X3207" s="415"/>
      <c r="Y3207" s="415"/>
      <c r="Z3207" s="415"/>
    </row>
    <row r="3208" spans="1:26" x14ac:dyDescent="0.2">
      <c r="A3208" s="414"/>
      <c r="B3208" s="414"/>
      <c r="P3208" s="141"/>
      <c r="Q3208" s="415"/>
      <c r="R3208" s="415"/>
      <c r="S3208" s="415"/>
      <c r="T3208" s="415"/>
      <c r="U3208" s="415"/>
      <c r="V3208" s="415"/>
      <c r="W3208" s="415"/>
      <c r="X3208" s="415"/>
      <c r="Y3208" s="415"/>
      <c r="Z3208" s="415"/>
    </row>
    <row r="3209" spans="1:26" x14ac:dyDescent="0.2">
      <c r="A3209" s="414"/>
      <c r="B3209" s="414"/>
      <c r="P3209" s="141"/>
      <c r="Q3209" s="415"/>
      <c r="R3209" s="415"/>
      <c r="S3209" s="415"/>
      <c r="T3209" s="415"/>
      <c r="U3209" s="415"/>
      <c r="V3209" s="415"/>
      <c r="W3209" s="415"/>
      <c r="X3209" s="415"/>
      <c r="Y3209" s="415"/>
      <c r="Z3209" s="415"/>
    </row>
    <row r="3210" spans="1:26" x14ac:dyDescent="0.2">
      <c r="A3210" s="414"/>
      <c r="B3210" s="414"/>
      <c r="P3210" s="141"/>
      <c r="Q3210" s="415"/>
      <c r="R3210" s="415"/>
      <c r="S3210" s="415"/>
      <c r="T3210" s="415"/>
      <c r="U3210" s="415"/>
      <c r="V3210" s="415"/>
      <c r="W3210" s="415"/>
      <c r="X3210" s="415"/>
      <c r="Y3210" s="415"/>
      <c r="Z3210" s="415"/>
    </row>
    <row r="3211" spans="1:26" x14ac:dyDescent="0.2">
      <c r="A3211" s="414"/>
      <c r="B3211" s="414"/>
      <c r="P3211" s="141"/>
      <c r="Q3211" s="415"/>
      <c r="R3211" s="415"/>
      <c r="S3211" s="415"/>
      <c r="T3211" s="415"/>
      <c r="U3211" s="415"/>
      <c r="V3211" s="415"/>
      <c r="W3211" s="415"/>
      <c r="X3211" s="415"/>
      <c r="Y3211" s="415"/>
      <c r="Z3211" s="415"/>
    </row>
    <row r="3212" spans="1:26" x14ac:dyDescent="0.2">
      <c r="A3212" s="414"/>
      <c r="B3212" s="414"/>
      <c r="P3212" s="141"/>
      <c r="Q3212" s="415"/>
      <c r="R3212" s="415"/>
      <c r="S3212" s="415"/>
      <c r="T3212" s="415"/>
      <c r="U3212" s="415"/>
      <c r="V3212" s="415"/>
      <c r="W3212" s="415"/>
      <c r="X3212" s="415"/>
      <c r="Y3212" s="415"/>
      <c r="Z3212" s="415"/>
    </row>
    <row r="3213" spans="1:26" x14ac:dyDescent="0.2">
      <c r="A3213" s="414"/>
      <c r="B3213" s="414"/>
      <c r="P3213" s="141"/>
      <c r="Q3213" s="415"/>
      <c r="R3213" s="415"/>
      <c r="S3213" s="415"/>
      <c r="T3213" s="415"/>
      <c r="U3213" s="415"/>
      <c r="V3213" s="415"/>
      <c r="W3213" s="415"/>
      <c r="X3213" s="415"/>
      <c r="Y3213" s="415"/>
      <c r="Z3213" s="415"/>
    </row>
    <row r="3214" spans="1:26" x14ac:dyDescent="0.2">
      <c r="A3214" s="414"/>
      <c r="B3214" s="414"/>
      <c r="P3214" s="141"/>
      <c r="Q3214" s="415"/>
      <c r="R3214" s="415"/>
      <c r="S3214" s="415"/>
      <c r="T3214" s="415"/>
      <c r="U3214" s="415"/>
      <c r="V3214" s="415"/>
      <c r="W3214" s="415"/>
      <c r="X3214" s="415"/>
      <c r="Y3214" s="415"/>
      <c r="Z3214" s="415"/>
    </row>
    <row r="3215" spans="1:26" x14ac:dyDescent="0.2">
      <c r="A3215" s="414"/>
      <c r="B3215" s="414"/>
      <c r="P3215" s="141"/>
      <c r="Q3215" s="415"/>
      <c r="R3215" s="415"/>
      <c r="S3215" s="415"/>
      <c r="T3215" s="415"/>
      <c r="U3215" s="415"/>
      <c r="V3215" s="415"/>
      <c r="W3215" s="415"/>
      <c r="X3215" s="415"/>
      <c r="Y3215" s="415"/>
      <c r="Z3215" s="415"/>
    </row>
    <row r="3216" spans="1:26" x14ac:dyDescent="0.2">
      <c r="A3216" s="414"/>
      <c r="B3216" s="414"/>
      <c r="P3216" s="141"/>
      <c r="Q3216" s="415"/>
      <c r="R3216" s="415"/>
      <c r="S3216" s="415"/>
      <c r="T3216" s="415"/>
      <c r="U3216" s="415"/>
      <c r="V3216" s="415"/>
      <c r="W3216" s="415"/>
      <c r="X3216" s="415"/>
      <c r="Y3216" s="415"/>
      <c r="Z3216" s="415"/>
    </row>
    <row r="3217" spans="1:26" x14ac:dyDescent="0.2">
      <c r="A3217" s="414"/>
      <c r="B3217" s="414"/>
      <c r="P3217" s="141"/>
      <c r="Q3217" s="415"/>
      <c r="R3217" s="415"/>
      <c r="S3217" s="415"/>
      <c r="T3217" s="415"/>
      <c r="U3217" s="415"/>
      <c r="V3217" s="415"/>
      <c r="W3217" s="415"/>
      <c r="X3217" s="415"/>
      <c r="Y3217" s="415"/>
      <c r="Z3217" s="415"/>
    </row>
    <row r="3218" spans="1:26" x14ac:dyDescent="0.2">
      <c r="A3218" s="414"/>
      <c r="B3218" s="414"/>
      <c r="P3218" s="141"/>
      <c r="Q3218" s="415"/>
      <c r="R3218" s="415"/>
      <c r="S3218" s="415"/>
      <c r="T3218" s="415"/>
      <c r="U3218" s="415"/>
      <c r="V3218" s="415"/>
      <c r="W3218" s="415"/>
      <c r="X3218" s="415"/>
      <c r="Y3218" s="415"/>
      <c r="Z3218" s="415"/>
    </row>
    <row r="3219" spans="1:26" x14ac:dyDescent="0.2">
      <c r="A3219" s="414"/>
      <c r="B3219" s="414"/>
      <c r="P3219" s="141"/>
      <c r="Q3219" s="415"/>
      <c r="R3219" s="415"/>
      <c r="S3219" s="415"/>
      <c r="T3219" s="415"/>
      <c r="U3219" s="415"/>
      <c r="V3219" s="415"/>
      <c r="W3219" s="415"/>
      <c r="X3219" s="415"/>
      <c r="Y3219" s="415"/>
      <c r="Z3219" s="415"/>
    </row>
    <row r="3220" spans="1:26" x14ac:dyDescent="0.2">
      <c r="A3220" s="414"/>
      <c r="B3220" s="414"/>
      <c r="P3220" s="141"/>
      <c r="Q3220" s="415"/>
      <c r="R3220" s="415"/>
      <c r="S3220" s="415"/>
      <c r="T3220" s="415"/>
      <c r="U3220" s="415"/>
      <c r="V3220" s="415"/>
      <c r="W3220" s="415"/>
      <c r="X3220" s="415"/>
      <c r="Y3220" s="415"/>
      <c r="Z3220" s="415"/>
    </row>
    <row r="3221" spans="1:26" x14ac:dyDescent="0.2">
      <c r="A3221" s="414"/>
      <c r="B3221" s="414"/>
      <c r="P3221" s="141"/>
      <c r="Q3221" s="415"/>
      <c r="R3221" s="415"/>
      <c r="S3221" s="415"/>
      <c r="T3221" s="415"/>
      <c r="U3221" s="415"/>
      <c r="V3221" s="415"/>
      <c r="W3221" s="415"/>
      <c r="X3221" s="415"/>
      <c r="Y3221" s="415"/>
      <c r="Z3221" s="415"/>
    </row>
    <row r="3222" spans="1:26" x14ac:dyDescent="0.2">
      <c r="A3222" s="414"/>
      <c r="B3222" s="414"/>
      <c r="P3222" s="141"/>
      <c r="Q3222" s="415"/>
      <c r="R3222" s="415"/>
      <c r="S3222" s="415"/>
      <c r="T3222" s="415"/>
      <c r="U3222" s="415"/>
      <c r="V3222" s="415"/>
      <c r="W3222" s="415"/>
      <c r="X3222" s="415"/>
      <c r="Y3222" s="415"/>
      <c r="Z3222" s="415"/>
    </row>
    <row r="3223" spans="1:26" x14ac:dyDescent="0.2">
      <c r="A3223" s="414"/>
      <c r="B3223" s="414"/>
      <c r="P3223" s="141"/>
      <c r="Q3223" s="415"/>
      <c r="R3223" s="415"/>
      <c r="S3223" s="415"/>
      <c r="T3223" s="415"/>
      <c r="U3223" s="415"/>
      <c r="V3223" s="415"/>
      <c r="W3223" s="415"/>
      <c r="X3223" s="415"/>
      <c r="Y3223" s="415"/>
      <c r="Z3223" s="415"/>
    </row>
    <row r="3224" spans="1:26" x14ac:dyDescent="0.2">
      <c r="A3224" s="414"/>
      <c r="B3224" s="414"/>
      <c r="P3224" s="141"/>
      <c r="Q3224" s="415"/>
      <c r="R3224" s="415"/>
      <c r="S3224" s="415"/>
      <c r="T3224" s="415"/>
      <c r="U3224" s="415"/>
      <c r="V3224" s="415"/>
      <c r="W3224" s="415"/>
      <c r="X3224" s="415"/>
      <c r="Y3224" s="415"/>
      <c r="Z3224" s="415"/>
    </row>
    <row r="3225" spans="1:26" x14ac:dyDescent="0.2">
      <c r="A3225" s="414"/>
      <c r="B3225" s="414"/>
      <c r="P3225" s="141"/>
      <c r="Q3225" s="415"/>
      <c r="R3225" s="415"/>
      <c r="S3225" s="415"/>
      <c r="T3225" s="415"/>
      <c r="U3225" s="415"/>
      <c r="V3225" s="415"/>
      <c r="W3225" s="415"/>
      <c r="X3225" s="415"/>
      <c r="Y3225" s="415"/>
      <c r="Z3225" s="415"/>
    </row>
    <row r="3226" spans="1:26" x14ac:dyDescent="0.2">
      <c r="A3226" s="414"/>
      <c r="B3226" s="414"/>
      <c r="P3226" s="141"/>
      <c r="Q3226" s="415"/>
      <c r="R3226" s="415"/>
      <c r="S3226" s="415"/>
      <c r="T3226" s="415"/>
      <c r="U3226" s="415"/>
      <c r="V3226" s="415"/>
      <c r="W3226" s="415"/>
      <c r="X3226" s="415"/>
      <c r="Y3226" s="415"/>
      <c r="Z3226" s="415"/>
    </row>
    <row r="3227" spans="1:26" x14ac:dyDescent="0.2">
      <c r="A3227" s="414"/>
      <c r="B3227" s="414"/>
      <c r="P3227" s="141"/>
      <c r="Q3227" s="415"/>
      <c r="R3227" s="415"/>
      <c r="S3227" s="415"/>
      <c r="T3227" s="415"/>
      <c r="U3227" s="415"/>
      <c r="V3227" s="415"/>
      <c r="W3227" s="415"/>
      <c r="X3227" s="415"/>
      <c r="Y3227" s="415"/>
      <c r="Z3227" s="415"/>
    </row>
    <row r="3228" spans="1:26" x14ac:dyDescent="0.2">
      <c r="A3228" s="414"/>
      <c r="B3228" s="414"/>
      <c r="P3228" s="141"/>
      <c r="Q3228" s="415"/>
      <c r="R3228" s="415"/>
      <c r="S3228" s="415"/>
      <c r="T3228" s="415"/>
      <c r="U3228" s="415"/>
      <c r="V3228" s="415"/>
      <c r="W3228" s="415"/>
      <c r="X3228" s="415"/>
      <c r="Y3228" s="415"/>
      <c r="Z3228" s="415"/>
    </row>
    <row r="3229" spans="1:26" x14ac:dyDescent="0.2">
      <c r="A3229" s="414"/>
      <c r="B3229" s="414"/>
      <c r="P3229" s="141"/>
      <c r="Q3229" s="415"/>
      <c r="R3229" s="415"/>
      <c r="S3229" s="415"/>
      <c r="T3229" s="415"/>
      <c r="U3229" s="415"/>
      <c r="V3229" s="415"/>
      <c r="W3229" s="415"/>
      <c r="X3229" s="415"/>
      <c r="Y3229" s="415"/>
      <c r="Z3229" s="415"/>
    </row>
    <row r="3230" spans="1:26" x14ac:dyDescent="0.2">
      <c r="A3230" s="414"/>
      <c r="B3230" s="414"/>
      <c r="P3230" s="141"/>
      <c r="Q3230" s="415"/>
      <c r="R3230" s="415"/>
      <c r="S3230" s="415"/>
      <c r="T3230" s="415"/>
      <c r="U3230" s="415"/>
      <c r="V3230" s="415"/>
      <c r="W3230" s="415"/>
      <c r="X3230" s="415"/>
      <c r="Y3230" s="415"/>
      <c r="Z3230" s="415"/>
    </row>
    <row r="3231" spans="1:26" x14ac:dyDescent="0.2">
      <c r="A3231" s="414"/>
      <c r="B3231" s="414"/>
      <c r="P3231" s="141"/>
      <c r="Q3231" s="415"/>
      <c r="R3231" s="415"/>
      <c r="S3231" s="415"/>
      <c r="T3231" s="415"/>
      <c r="U3231" s="415"/>
      <c r="V3231" s="415"/>
      <c r="W3231" s="415"/>
      <c r="X3231" s="415"/>
      <c r="Y3231" s="415"/>
      <c r="Z3231" s="415"/>
    </row>
    <row r="3232" spans="1:26" x14ac:dyDescent="0.2">
      <c r="A3232" s="414"/>
      <c r="B3232" s="414"/>
      <c r="P3232" s="141"/>
      <c r="Q3232" s="415"/>
      <c r="R3232" s="415"/>
      <c r="S3232" s="415"/>
      <c r="T3232" s="415"/>
      <c r="U3232" s="415"/>
      <c r="V3232" s="415"/>
      <c r="W3232" s="415"/>
      <c r="X3232" s="415"/>
      <c r="Y3232" s="415"/>
      <c r="Z3232" s="415"/>
    </row>
    <row r="3233" spans="1:26" x14ac:dyDescent="0.2">
      <c r="A3233" s="414"/>
      <c r="B3233" s="414"/>
      <c r="P3233" s="141"/>
      <c r="Q3233" s="415"/>
      <c r="R3233" s="415"/>
      <c r="S3233" s="415"/>
      <c r="T3233" s="415"/>
      <c r="U3233" s="415"/>
      <c r="V3233" s="415"/>
      <c r="W3233" s="415"/>
      <c r="X3233" s="415"/>
      <c r="Y3233" s="415"/>
      <c r="Z3233" s="415"/>
    </row>
    <row r="3234" spans="1:26" x14ac:dyDescent="0.2">
      <c r="A3234" s="414"/>
      <c r="B3234" s="414"/>
      <c r="P3234" s="141"/>
      <c r="Q3234" s="415"/>
      <c r="R3234" s="415"/>
      <c r="S3234" s="415"/>
      <c r="T3234" s="415"/>
      <c r="U3234" s="415"/>
      <c r="V3234" s="415"/>
      <c r="W3234" s="415"/>
      <c r="X3234" s="415"/>
      <c r="Y3234" s="415"/>
      <c r="Z3234" s="415"/>
    </row>
    <row r="3235" spans="1:26" x14ac:dyDescent="0.2">
      <c r="A3235" s="414"/>
      <c r="B3235" s="414"/>
      <c r="P3235" s="141"/>
      <c r="Q3235" s="415"/>
      <c r="R3235" s="415"/>
      <c r="S3235" s="415"/>
      <c r="T3235" s="415"/>
      <c r="U3235" s="415"/>
      <c r="V3235" s="415"/>
      <c r="W3235" s="415"/>
      <c r="X3235" s="415"/>
      <c r="Y3235" s="415"/>
      <c r="Z3235" s="415"/>
    </row>
    <row r="3236" spans="1:26" x14ac:dyDescent="0.2">
      <c r="A3236" s="414"/>
      <c r="B3236" s="414"/>
      <c r="P3236" s="141"/>
      <c r="Q3236" s="415"/>
      <c r="R3236" s="415"/>
      <c r="S3236" s="415"/>
      <c r="T3236" s="415"/>
      <c r="U3236" s="415"/>
      <c r="V3236" s="415"/>
      <c r="W3236" s="415"/>
      <c r="X3236" s="415"/>
      <c r="Y3236" s="415"/>
      <c r="Z3236" s="415"/>
    </row>
    <row r="3237" spans="1:26" x14ac:dyDescent="0.2">
      <c r="A3237" s="414"/>
      <c r="B3237" s="414"/>
      <c r="P3237" s="141"/>
      <c r="Q3237" s="415"/>
      <c r="R3237" s="415"/>
      <c r="S3237" s="415"/>
      <c r="T3237" s="415"/>
      <c r="U3237" s="415"/>
      <c r="V3237" s="415"/>
      <c r="W3237" s="415"/>
      <c r="X3237" s="415"/>
      <c r="Y3237" s="415"/>
      <c r="Z3237" s="415"/>
    </row>
    <row r="3238" spans="1:26" x14ac:dyDescent="0.2">
      <c r="A3238" s="414"/>
      <c r="B3238" s="414"/>
      <c r="P3238" s="141"/>
      <c r="Q3238" s="415"/>
      <c r="R3238" s="415"/>
      <c r="S3238" s="415"/>
      <c r="T3238" s="415"/>
      <c r="U3238" s="415"/>
      <c r="V3238" s="415"/>
      <c r="W3238" s="415"/>
      <c r="X3238" s="415"/>
      <c r="Y3238" s="415"/>
      <c r="Z3238" s="415"/>
    </row>
    <row r="3239" spans="1:26" x14ac:dyDescent="0.2">
      <c r="A3239" s="414"/>
      <c r="B3239" s="414"/>
      <c r="P3239" s="141"/>
      <c r="Q3239" s="415"/>
      <c r="R3239" s="415"/>
      <c r="S3239" s="415"/>
      <c r="T3239" s="415"/>
      <c r="U3239" s="415"/>
      <c r="V3239" s="415"/>
      <c r="W3239" s="415"/>
      <c r="X3239" s="415"/>
      <c r="Y3239" s="415"/>
      <c r="Z3239" s="415"/>
    </row>
    <row r="3240" spans="1:26" x14ac:dyDescent="0.2">
      <c r="A3240" s="414"/>
      <c r="B3240" s="414"/>
      <c r="P3240" s="141"/>
      <c r="Q3240" s="415"/>
      <c r="R3240" s="415"/>
      <c r="S3240" s="415"/>
      <c r="T3240" s="415"/>
      <c r="U3240" s="415"/>
      <c r="V3240" s="415"/>
      <c r="W3240" s="415"/>
      <c r="X3240" s="415"/>
      <c r="Y3240" s="415"/>
      <c r="Z3240" s="415"/>
    </row>
    <row r="3241" spans="1:26" x14ac:dyDescent="0.2">
      <c r="A3241" s="414"/>
      <c r="B3241" s="414"/>
      <c r="P3241" s="141"/>
      <c r="Q3241" s="415"/>
      <c r="R3241" s="415"/>
      <c r="S3241" s="415"/>
      <c r="T3241" s="415"/>
      <c r="U3241" s="415"/>
      <c r="V3241" s="415"/>
      <c r="W3241" s="415"/>
      <c r="X3241" s="415"/>
      <c r="Y3241" s="415"/>
      <c r="Z3241" s="415"/>
    </row>
    <row r="3242" spans="1:26" x14ac:dyDescent="0.2">
      <c r="A3242" s="414"/>
      <c r="B3242" s="414"/>
      <c r="P3242" s="141"/>
      <c r="Q3242" s="415"/>
      <c r="R3242" s="415"/>
      <c r="S3242" s="415"/>
      <c r="T3242" s="415"/>
      <c r="U3242" s="415"/>
      <c r="V3242" s="415"/>
      <c r="W3242" s="415"/>
      <c r="X3242" s="415"/>
      <c r="Y3242" s="415"/>
      <c r="Z3242" s="415"/>
    </row>
    <row r="3243" spans="1:26" x14ac:dyDescent="0.2">
      <c r="A3243" s="414"/>
      <c r="B3243" s="414"/>
      <c r="P3243" s="141"/>
      <c r="Q3243" s="415"/>
      <c r="R3243" s="415"/>
      <c r="S3243" s="415"/>
      <c r="T3243" s="415"/>
      <c r="U3243" s="415"/>
      <c r="V3243" s="415"/>
      <c r="W3243" s="415"/>
      <c r="X3243" s="415"/>
      <c r="Y3243" s="415"/>
      <c r="Z3243" s="415"/>
    </row>
    <row r="3244" spans="1:26" x14ac:dyDescent="0.2">
      <c r="A3244" s="414"/>
      <c r="B3244" s="414"/>
      <c r="P3244" s="141"/>
      <c r="Q3244" s="415"/>
      <c r="R3244" s="415"/>
      <c r="S3244" s="415"/>
      <c r="T3244" s="415"/>
      <c r="U3244" s="415"/>
      <c r="V3244" s="415"/>
      <c r="W3244" s="415"/>
      <c r="X3244" s="415"/>
      <c r="Y3244" s="415"/>
      <c r="Z3244" s="415"/>
    </row>
    <row r="3245" spans="1:26" x14ac:dyDescent="0.2">
      <c r="A3245" s="414"/>
      <c r="B3245" s="414"/>
      <c r="P3245" s="141"/>
      <c r="Q3245" s="415"/>
      <c r="R3245" s="415"/>
      <c r="S3245" s="415"/>
      <c r="T3245" s="415"/>
      <c r="U3245" s="415"/>
      <c r="V3245" s="415"/>
      <c r="W3245" s="415"/>
      <c r="X3245" s="415"/>
      <c r="Y3245" s="415"/>
      <c r="Z3245" s="415"/>
    </row>
    <row r="3246" spans="1:26" x14ac:dyDescent="0.2">
      <c r="A3246" s="414"/>
      <c r="B3246" s="414"/>
      <c r="P3246" s="141"/>
      <c r="Q3246" s="415"/>
      <c r="R3246" s="415"/>
      <c r="S3246" s="415"/>
      <c r="T3246" s="415"/>
      <c r="U3246" s="415"/>
      <c r="V3246" s="415"/>
      <c r="W3246" s="415"/>
      <c r="X3246" s="415"/>
      <c r="Y3246" s="415"/>
      <c r="Z3246" s="415"/>
    </row>
    <row r="3247" spans="1:26" x14ac:dyDescent="0.2">
      <c r="A3247" s="414"/>
      <c r="B3247" s="414"/>
      <c r="P3247" s="141"/>
      <c r="Q3247" s="415"/>
      <c r="R3247" s="415"/>
      <c r="S3247" s="415"/>
      <c r="T3247" s="415"/>
      <c r="U3247" s="415"/>
      <c r="V3247" s="415"/>
      <c r="W3247" s="415"/>
      <c r="X3247" s="415"/>
      <c r="Y3247" s="415"/>
      <c r="Z3247" s="415"/>
    </row>
    <row r="3248" spans="1:26" x14ac:dyDescent="0.2">
      <c r="A3248" s="414"/>
      <c r="B3248" s="414"/>
      <c r="P3248" s="141"/>
      <c r="Q3248" s="415"/>
      <c r="R3248" s="415"/>
      <c r="S3248" s="415"/>
      <c r="T3248" s="415"/>
      <c r="U3248" s="415"/>
      <c r="V3248" s="415"/>
      <c r="W3248" s="415"/>
      <c r="X3248" s="415"/>
      <c r="Y3248" s="415"/>
      <c r="Z3248" s="415"/>
    </row>
    <row r="3249" spans="1:26" x14ac:dyDescent="0.2">
      <c r="A3249" s="414"/>
      <c r="B3249" s="414"/>
      <c r="P3249" s="141"/>
      <c r="Q3249" s="415"/>
      <c r="R3249" s="415"/>
      <c r="S3249" s="415"/>
      <c r="T3249" s="415"/>
      <c r="U3249" s="415"/>
      <c r="V3249" s="415"/>
      <c r="W3249" s="415"/>
      <c r="X3249" s="415"/>
      <c r="Y3249" s="415"/>
      <c r="Z3249" s="415"/>
    </row>
    <row r="3250" spans="1:26" x14ac:dyDescent="0.2">
      <c r="A3250" s="414"/>
      <c r="B3250" s="414"/>
      <c r="P3250" s="141"/>
      <c r="Q3250" s="415"/>
      <c r="R3250" s="415"/>
      <c r="S3250" s="415"/>
      <c r="T3250" s="415"/>
      <c r="U3250" s="415"/>
      <c r="V3250" s="415"/>
      <c r="W3250" s="415"/>
      <c r="X3250" s="415"/>
      <c r="Y3250" s="415"/>
      <c r="Z3250" s="415"/>
    </row>
    <row r="3251" spans="1:26" x14ac:dyDescent="0.2">
      <c r="A3251" s="414"/>
      <c r="B3251" s="414"/>
      <c r="P3251" s="141"/>
      <c r="Q3251" s="415"/>
      <c r="R3251" s="415"/>
      <c r="S3251" s="415"/>
      <c r="T3251" s="415"/>
      <c r="U3251" s="415"/>
      <c r="V3251" s="415"/>
      <c r="W3251" s="415"/>
      <c r="X3251" s="415"/>
      <c r="Y3251" s="415"/>
      <c r="Z3251" s="415"/>
    </row>
    <row r="3252" spans="1:26" x14ac:dyDescent="0.2">
      <c r="A3252" s="414"/>
      <c r="B3252" s="414"/>
      <c r="P3252" s="141"/>
      <c r="Q3252" s="415"/>
      <c r="R3252" s="415"/>
      <c r="S3252" s="415"/>
      <c r="T3252" s="415"/>
      <c r="U3252" s="415"/>
      <c r="V3252" s="415"/>
      <c r="W3252" s="415"/>
      <c r="X3252" s="415"/>
      <c r="Y3252" s="415"/>
      <c r="Z3252" s="415"/>
    </row>
    <row r="3253" spans="1:26" x14ac:dyDescent="0.2">
      <c r="A3253" s="414"/>
      <c r="B3253" s="414"/>
      <c r="P3253" s="141"/>
      <c r="Q3253" s="415"/>
      <c r="R3253" s="415"/>
      <c r="S3253" s="415"/>
      <c r="T3253" s="415"/>
      <c r="U3253" s="415"/>
      <c r="V3253" s="415"/>
      <c r="W3253" s="415"/>
      <c r="X3253" s="415"/>
      <c r="Y3253" s="415"/>
      <c r="Z3253" s="415"/>
    </row>
    <row r="3254" spans="1:26" x14ac:dyDescent="0.2">
      <c r="A3254" s="414"/>
      <c r="B3254" s="414"/>
      <c r="P3254" s="141"/>
      <c r="Q3254" s="415"/>
      <c r="R3254" s="415"/>
      <c r="S3254" s="415"/>
      <c r="T3254" s="415"/>
      <c r="U3254" s="415"/>
      <c r="V3254" s="415"/>
      <c r="W3254" s="415"/>
      <c r="X3254" s="415"/>
      <c r="Y3254" s="415"/>
      <c r="Z3254" s="415"/>
    </row>
    <row r="3255" spans="1:26" x14ac:dyDescent="0.2">
      <c r="A3255" s="414"/>
      <c r="B3255" s="414"/>
      <c r="P3255" s="141"/>
      <c r="Q3255" s="415"/>
      <c r="R3255" s="415"/>
      <c r="S3255" s="415"/>
      <c r="T3255" s="415"/>
      <c r="U3255" s="415"/>
      <c r="V3255" s="415"/>
      <c r="W3255" s="415"/>
      <c r="X3255" s="415"/>
      <c r="Y3255" s="415"/>
      <c r="Z3255" s="415"/>
    </row>
    <row r="3256" spans="1:26" x14ac:dyDescent="0.2">
      <c r="A3256" s="414"/>
      <c r="B3256" s="414"/>
      <c r="P3256" s="141"/>
      <c r="Q3256" s="415"/>
      <c r="R3256" s="415"/>
      <c r="S3256" s="415"/>
      <c r="T3256" s="415"/>
      <c r="U3256" s="415"/>
      <c r="V3256" s="415"/>
      <c r="W3256" s="415"/>
      <c r="X3256" s="415"/>
      <c r="Y3256" s="415"/>
      <c r="Z3256" s="415"/>
    </row>
    <row r="3257" spans="1:26" x14ac:dyDescent="0.2">
      <c r="A3257" s="414"/>
      <c r="B3257" s="414"/>
      <c r="P3257" s="141"/>
      <c r="Q3257" s="415"/>
      <c r="R3257" s="415"/>
      <c r="S3257" s="415"/>
      <c r="T3257" s="415"/>
      <c r="U3257" s="415"/>
      <c r="V3257" s="415"/>
      <c r="W3257" s="415"/>
      <c r="X3257" s="415"/>
      <c r="Y3257" s="415"/>
      <c r="Z3257" s="415"/>
    </row>
    <row r="3258" spans="1:26" x14ac:dyDescent="0.2">
      <c r="A3258" s="414"/>
      <c r="B3258" s="414"/>
      <c r="P3258" s="141"/>
      <c r="Q3258" s="415"/>
      <c r="R3258" s="415"/>
      <c r="S3258" s="415"/>
      <c r="T3258" s="415"/>
      <c r="U3258" s="415"/>
      <c r="V3258" s="415"/>
      <c r="W3258" s="415"/>
      <c r="X3258" s="415"/>
      <c r="Y3258" s="415"/>
      <c r="Z3258" s="415"/>
    </row>
    <row r="3259" spans="1:26" x14ac:dyDescent="0.2">
      <c r="A3259" s="414"/>
      <c r="B3259" s="414"/>
      <c r="P3259" s="141"/>
      <c r="Q3259" s="415"/>
      <c r="R3259" s="415"/>
      <c r="S3259" s="415"/>
      <c r="T3259" s="415"/>
      <c r="U3259" s="415"/>
      <c r="V3259" s="415"/>
      <c r="W3259" s="415"/>
      <c r="X3259" s="415"/>
      <c r="Y3259" s="415"/>
      <c r="Z3259" s="415"/>
    </row>
    <row r="3260" spans="1:26" x14ac:dyDescent="0.2">
      <c r="A3260" s="414"/>
      <c r="B3260" s="414"/>
      <c r="P3260" s="141"/>
      <c r="Q3260" s="415"/>
      <c r="R3260" s="415"/>
      <c r="S3260" s="415"/>
      <c r="T3260" s="415"/>
      <c r="U3260" s="415"/>
      <c r="V3260" s="415"/>
      <c r="W3260" s="415"/>
      <c r="X3260" s="415"/>
      <c r="Y3260" s="415"/>
      <c r="Z3260" s="415"/>
    </row>
    <row r="3261" spans="1:26" x14ac:dyDescent="0.2">
      <c r="A3261" s="414"/>
      <c r="B3261" s="414"/>
      <c r="P3261" s="141"/>
      <c r="Q3261" s="415"/>
      <c r="R3261" s="415"/>
      <c r="S3261" s="415"/>
      <c r="T3261" s="415"/>
      <c r="U3261" s="415"/>
      <c r="V3261" s="415"/>
      <c r="W3261" s="415"/>
      <c r="X3261" s="415"/>
      <c r="Y3261" s="415"/>
      <c r="Z3261" s="415"/>
    </row>
    <row r="3262" spans="1:26" x14ac:dyDescent="0.2">
      <c r="A3262" s="414"/>
      <c r="B3262" s="414"/>
      <c r="P3262" s="141"/>
      <c r="Q3262" s="415"/>
      <c r="R3262" s="415"/>
      <c r="S3262" s="415"/>
      <c r="T3262" s="415"/>
      <c r="U3262" s="415"/>
      <c r="V3262" s="415"/>
      <c r="W3262" s="415"/>
      <c r="X3262" s="415"/>
      <c r="Y3262" s="415"/>
      <c r="Z3262" s="415"/>
    </row>
    <row r="3263" spans="1:26" x14ac:dyDescent="0.2">
      <c r="A3263" s="414"/>
      <c r="B3263" s="414"/>
      <c r="P3263" s="141"/>
      <c r="Q3263" s="415"/>
      <c r="R3263" s="415"/>
      <c r="S3263" s="415"/>
      <c r="T3263" s="415"/>
      <c r="U3263" s="415"/>
      <c r="V3263" s="415"/>
      <c r="W3263" s="415"/>
      <c r="X3263" s="415"/>
      <c r="Y3263" s="415"/>
      <c r="Z3263" s="415"/>
    </row>
    <row r="3264" spans="1:26" x14ac:dyDescent="0.2">
      <c r="A3264" s="414"/>
      <c r="B3264" s="414"/>
      <c r="P3264" s="141"/>
      <c r="Q3264" s="415"/>
      <c r="R3264" s="415"/>
      <c r="S3264" s="415"/>
      <c r="T3264" s="415"/>
      <c r="U3264" s="415"/>
      <c r="V3264" s="415"/>
      <c r="W3264" s="415"/>
      <c r="X3264" s="415"/>
      <c r="Y3264" s="415"/>
      <c r="Z3264" s="415"/>
    </row>
    <row r="3265" spans="1:26" x14ac:dyDescent="0.2">
      <c r="A3265" s="414"/>
      <c r="B3265" s="414"/>
      <c r="P3265" s="141"/>
      <c r="Q3265" s="415"/>
      <c r="R3265" s="415"/>
      <c r="S3265" s="415"/>
      <c r="T3265" s="415"/>
      <c r="U3265" s="415"/>
      <c r="V3265" s="415"/>
      <c r="W3265" s="415"/>
      <c r="X3265" s="415"/>
      <c r="Y3265" s="415"/>
      <c r="Z3265" s="415"/>
    </row>
    <row r="3266" spans="1:26" x14ac:dyDescent="0.2">
      <c r="A3266" s="414"/>
      <c r="B3266" s="414"/>
      <c r="P3266" s="141"/>
      <c r="Q3266" s="415"/>
      <c r="R3266" s="415"/>
      <c r="S3266" s="415"/>
      <c r="T3266" s="415"/>
      <c r="U3266" s="415"/>
      <c r="V3266" s="415"/>
      <c r="W3266" s="415"/>
      <c r="X3266" s="415"/>
      <c r="Y3266" s="415"/>
      <c r="Z3266" s="415"/>
    </row>
    <row r="3267" spans="1:26" x14ac:dyDescent="0.2">
      <c r="A3267" s="414"/>
      <c r="B3267" s="414"/>
      <c r="P3267" s="141"/>
      <c r="Q3267" s="415"/>
      <c r="R3267" s="415"/>
      <c r="S3267" s="415"/>
      <c r="T3267" s="415"/>
      <c r="U3267" s="415"/>
      <c r="V3267" s="415"/>
      <c r="W3267" s="415"/>
      <c r="X3267" s="415"/>
      <c r="Y3267" s="415"/>
      <c r="Z3267" s="415"/>
    </row>
    <row r="3268" spans="1:26" x14ac:dyDescent="0.2">
      <c r="A3268" s="414"/>
      <c r="B3268" s="414"/>
      <c r="P3268" s="141"/>
      <c r="Q3268" s="415"/>
      <c r="R3268" s="415"/>
      <c r="S3268" s="415"/>
      <c r="T3268" s="415"/>
      <c r="U3268" s="415"/>
      <c r="V3268" s="415"/>
      <c r="W3268" s="415"/>
      <c r="X3268" s="415"/>
      <c r="Y3268" s="415"/>
      <c r="Z3268" s="415"/>
    </row>
    <row r="3269" spans="1:26" x14ac:dyDescent="0.2">
      <c r="A3269" s="414"/>
      <c r="B3269" s="414"/>
      <c r="P3269" s="141"/>
      <c r="Q3269" s="415"/>
      <c r="R3269" s="415"/>
      <c r="S3269" s="415"/>
      <c r="T3269" s="415"/>
      <c r="U3269" s="415"/>
      <c r="V3269" s="415"/>
      <c r="W3269" s="415"/>
      <c r="X3269" s="415"/>
      <c r="Y3269" s="415"/>
      <c r="Z3269" s="415"/>
    </row>
    <row r="3270" spans="1:26" x14ac:dyDescent="0.2">
      <c r="A3270" s="414"/>
      <c r="B3270" s="414"/>
      <c r="P3270" s="141"/>
      <c r="Q3270" s="415"/>
      <c r="R3270" s="415"/>
      <c r="S3270" s="415"/>
      <c r="T3270" s="415"/>
      <c r="U3270" s="415"/>
      <c r="V3270" s="415"/>
      <c r="W3270" s="415"/>
      <c r="X3270" s="415"/>
      <c r="Y3270" s="415"/>
      <c r="Z3270" s="415"/>
    </row>
    <row r="3271" spans="1:26" x14ac:dyDescent="0.2">
      <c r="A3271" s="414"/>
      <c r="B3271" s="414"/>
      <c r="P3271" s="141"/>
      <c r="Q3271" s="415"/>
      <c r="R3271" s="415"/>
      <c r="S3271" s="415"/>
      <c r="T3271" s="415"/>
      <c r="U3271" s="415"/>
      <c r="V3271" s="415"/>
      <c r="W3271" s="415"/>
      <c r="X3271" s="415"/>
      <c r="Y3271" s="415"/>
      <c r="Z3271" s="415"/>
    </row>
    <row r="3272" spans="1:26" x14ac:dyDescent="0.2">
      <c r="A3272" s="414"/>
      <c r="B3272" s="414"/>
      <c r="P3272" s="141"/>
      <c r="Q3272" s="415"/>
      <c r="R3272" s="415"/>
      <c r="S3272" s="415"/>
      <c r="T3272" s="415"/>
      <c r="U3272" s="415"/>
      <c r="V3272" s="415"/>
      <c r="W3272" s="415"/>
      <c r="X3272" s="415"/>
      <c r="Y3272" s="415"/>
      <c r="Z3272" s="415"/>
    </row>
    <row r="3273" spans="1:26" x14ac:dyDescent="0.2">
      <c r="A3273" s="414"/>
      <c r="B3273" s="414"/>
      <c r="P3273" s="141"/>
      <c r="Q3273" s="415"/>
      <c r="R3273" s="415"/>
      <c r="S3273" s="415"/>
      <c r="T3273" s="415"/>
      <c r="U3273" s="415"/>
      <c r="V3273" s="415"/>
      <c r="W3273" s="415"/>
      <c r="X3273" s="415"/>
      <c r="Y3273" s="415"/>
      <c r="Z3273" s="415"/>
    </row>
    <row r="3274" spans="1:26" x14ac:dyDescent="0.2">
      <c r="A3274" s="414"/>
      <c r="B3274" s="414"/>
      <c r="P3274" s="141"/>
      <c r="Q3274" s="415"/>
      <c r="R3274" s="415"/>
      <c r="S3274" s="415"/>
      <c r="T3274" s="415"/>
      <c r="U3274" s="415"/>
      <c r="V3274" s="415"/>
      <c r="W3274" s="415"/>
      <c r="X3274" s="415"/>
      <c r="Y3274" s="415"/>
      <c r="Z3274" s="415"/>
    </row>
    <row r="3275" spans="1:26" x14ac:dyDescent="0.2">
      <c r="A3275" s="414"/>
      <c r="B3275" s="414"/>
      <c r="P3275" s="141"/>
      <c r="Q3275" s="415"/>
      <c r="R3275" s="415"/>
      <c r="S3275" s="415"/>
      <c r="T3275" s="415"/>
      <c r="U3275" s="415"/>
      <c r="V3275" s="415"/>
      <c r="W3275" s="415"/>
      <c r="X3275" s="415"/>
      <c r="Y3275" s="415"/>
      <c r="Z3275" s="415"/>
    </row>
    <row r="3276" spans="1:26" x14ac:dyDescent="0.2">
      <c r="A3276" s="414"/>
      <c r="B3276" s="414"/>
      <c r="P3276" s="141"/>
      <c r="Q3276" s="415"/>
      <c r="R3276" s="415"/>
      <c r="S3276" s="415"/>
      <c r="T3276" s="415"/>
      <c r="U3276" s="415"/>
      <c r="V3276" s="415"/>
      <c r="W3276" s="415"/>
      <c r="X3276" s="415"/>
      <c r="Y3276" s="415"/>
      <c r="Z3276" s="415"/>
    </row>
    <row r="3277" spans="1:26" x14ac:dyDescent="0.2">
      <c r="A3277" s="414"/>
      <c r="B3277" s="414"/>
      <c r="P3277" s="141"/>
      <c r="Q3277" s="415"/>
      <c r="R3277" s="415"/>
      <c r="S3277" s="415"/>
      <c r="T3277" s="415"/>
      <c r="U3277" s="415"/>
      <c r="V3277" s="415"/>
      <c r="W3277" s="415"/>
      <c r="X3277" s="415"/>
      <c r="Y3277" s="415"/>
      <c r="Z3277" s="415"/>
    </row>
    <row r="3278" spans="1:26" x14ac:dyDescent="0.2">
      <c r="A3278" s="414"/>
      <c r="B3278" s="414"/>
      <c r="P3278" s="141"/>
      <c r="Q3278" s="415"/>
      <c r="R3278" s="415"/>
      <c r="S3278" s="415"/>
      <c r="T3278" s="415"/>
      <c r="U3278" s="415"/>
      <c r="V3278" s="415"/>
      <c r="W3278" s="415"/>
      <c r="X3278" s="415"/>
      <c r="Y3278" s="415"/>
      <c r="Z3278" s="415"/>
    </row>
    <row r="3279" spans="1:26" x14ac:dyDescent="0.2">
      <c r="A3279" s="414"/>
      <c r="B3279" s="414"/>
      <c r="P3279" s="141"/>
      <c r="Q3279" s="415"/>
      <c r="R3279" s="415"/>
      <c r="S3279" s="415"/>
      <c r="T3279" s="415"/>
      <c r="U3279" s="415"/>
      <c r="V3279" s="415"/>
      <c r="W3279" s="415"/>
      <c r="X3279" s="415"/>
      <c r="Y3279" s="415"/>
      <c r="Z3279" s="415"/>
    </row>
    <row r="3280" spans="1:26" x14ac:dyDescent="0.2">
      <c r="A3280" s="414"/>
      <c r="B3280" s="414"/>
      <c r="P3280" s="141"/>
      <c r="Q3280" s="415"/>
      <c r="R3280" s="415"/>
      <c r="S3280" s="415"/>
      <c r="T3280" s="415"/>
      <c r="U3280" s="415"/>
      <c r="V3280" s="415"/>
      <c r="W3280" s="415"/>
      <c r="X3280" s="415"/>
      <c r="Y3280" s="415"/>
      <c r="Z3280" s="415"/>
    </row>
    <row r="3281" spans="1:26" x14ac:dyDescent="0.2">
      <c r="A3281" s="414"/>
      <c r="B3281" s="414"/>
      <c r="P3281" s="141"/>
      <c r="Q3281" s="415"/>
      <c r="R3281" s="415"/>
      <c r="S3281" s="415"/>
      <c r="T3281" s="415"/>
      <c r="U3281" s="415"/>
      <c r="V3281" s="415"/>
      <c r="W3281" s="415"/>
      <c r="X3281" s="415"/>
      <c r="Y3281" s="415"/>
      <c r="Z3281" s="415"/>
    </row>
    <row r="3282" spans="1:26" x14ac:dyDescent="0.2">
      <c r="A3282" s="414"/>
      <c r="B3282" s="414"/>
      <c r="P3282" s="141"/>
      <c r="Q3282" s="415"/>
      <c r="R3282" s="415"/>
      <c r="S3282" s="415"/>
      <c r="T3282" s="415"/>
      <c r="U3282" s="415"/>
      <c r="V3282" s="415"/>
      <c r="W3282" s="415"/>
      <c r="X3282" s="415"/>
      <c r="Y3282" s="415"/>
      <c r="Z3282" s="415"/>
    </row>
    <row r="3283" spans="1:26" x14ac:dyDescent="0.2">
      <c r="A3283" s="414"/>
      <c r="B3283" s="414"/>
      <c r="P3283" s="141"/>
      <c r="Q3283" s="415"/>
      <c r="R3283" s="415"/>
      <c r="S3283" s="415"/>
      <c r="T3283" s="415"/>
      <c r="U3283" s="415"/>
      <c r="V3283" s="415"/>
      <c r="W3283" s="415"/>
      <c r="X3283" s="415"/>
      <c r="Y3283" s="415"/>
      <c r="Z3283" s="415"/>
    </row>
    <row r="3284" spans="1:26" x14ac:dyDescent="0.2">
      <c r="A3284" s="414"/>
      <c r="B3284" s="414"/>
      <c r="P3284" s="141"/>
      <c r="Q3284" s="415"/>
      <c r="R3284" s="415"/>
      <c r="S3284" s="415"/>
      <c r="T3284" s="415"/>
      <c r="U3284" s="415"/>
      <c r="V3284" s="415"/>
      <c r="W3284" s="415"/>
      <c r="X3284" s="415"/>
      <c r="Y3284" s="415"/>
      <c r="Z3284" s="415"/>
    </row>
    <row r="3285" spans="1:26" x14ac:dyDescent="0.2">
      <c r="A3285" s="414"/>
      <c r="B3285" s="414"/>
      <c r="P3285" s="141"/>
      <c r="Q3285" s="415"/>
      <c r="R3285" s="415"/>
      <c r="S3285" s="415"/>
      <c r="T3285" s="415"/>
      <c r="U3285" s="415"/>
      <c r="V3285" s="415"/>
      <c r="W3285" s="415"/>
      <c r="X3285" s="415"/>
      <c r="Y3285" s="415"/>
      <c r="Z3285" s="415"/>
    </row>
    <row r="3286" spans="1:26" x14ac:dyDescent="0.2">
      <c r="A3286" s="414"/>
      <c r="B3286" s="414"/>
      <c r="P3286" s="141"/>
      <c r="Q3286" s="415"/>
      <c r="R3286" s="415"/>
      <c r="S3286" s="415"/>
      <c r="T3286" s="415"/>
      <c r="U3286" s="415"/>
      <c r="V3286" s="415"/>
      <c r="W3286" s="415"/>
      <c r="X3286" s="415"/>
      <c r="Y3286" s="415"/>
      <c r="Z3286" s="415"/>
    </row>
    <row r="3287" spans="1:26" x14ac:dyDescent="0.2">
      <c r="A3287" s="414"/>
      <c r="B3287" s="414"/>
      <c r="P3287" s="141"/>
      <c r="Q3287" s="415"/>
      <c r="R3287" s="415"/>
      <c r="S3287" s="415"/>
      <c r="T3287" s="415"/>
      <c r="U3287" s="415"/>
      <c r="V3287" s="415"/>
      <c r="W3287" s="415"/>
      <c r="X3287" s="415"/>
      <c r="Y3287" s="415"/>
      <c r="Z3287" s="415"/>
    </row>
    <row r="3288" spans="1:26" x14ac:dyDescent="0.2">
      <c r="A3288" s="414"/>
      <c r="B3288" s="414"/>
      <c r="P3288" s="141"/>
      <c r="Q3288" s="415"/>
      <c r="R3288" s="415"/>
      <c r="S3288" s="415"/>
      <c r="T3288" s="415"/>
      <c r="U3288" s="415"/>
      <c r="V3288" s="415"/>
      <c r="W3288" s="415"/>
      <c r="X3288" s="415"/>
      <c r="Y3288" s="415"/>
      <c r="Z3288" s="415"/>
    </row>
    <row r="3289" spans="1:26" x14ac:dyDescent="0.2">
      <c r="A3289" s="414"/>
      <c r="B3289" s="414"/>
      <c r="P3289" s="141"/>
      <c r="Q3289" s="415"/>
      <c r="R3289" s="415"/>
      <c r="S3289" s="415"/>
      <c r="T3289" s="415"/>
      <c r="U3289" s="415"/>
      <c r="V3289" s="415"/>
      <c r="W3289" s="415"/>
      <c r="X3289" s="415"/>
      <c r="Y3289" s="415"/>
      <c r="Z3289" s="415"/>
    </row>
    <row r="3290" spans="1:26" x14ac:dyDescent="0.2">
      <c r="A3290" s="414"/>
      <c r="B3290" s="414"/>
      <c r="P3290" s="141"/>
      <c r="Q3290" s="415"/>
      <c r="R3290" s="415"/>
      <c r="S3290" s="415"/>
      <c r="T3290" s="415"/>
      <c r="U3290" s="415"/>
      <c r="V3290" s="415"/>
      <c r="W3290" s="415"/>
      <c r="X3290" s="415"/>
      <c r="Y3290" s="415"/>
      <c r="Z3290" s="415"/>
    </row>
    <row r="3291" spans="1:26" x14ac:dyDescent="0.2">
      <c r="A3291" s="414"/>
      <c r="B3291" s="414"/>
      <c r="P3291" s="141"/>
      <c r="Q3291" s="415"/>
      <c r="R3291" s="415"/>
      <c r="S3291" s="415"/>
      <c r="T3291" s="415"/>
      <c r="U3291" s="415"/>
      <c r="V3291" s="415"/>
      <c r="W3291" s="415"/>
      <c r="X3291" s="415"/>
      <c r="Y3291" s="415"/>
      <c r="Z3291" s="415"/>
    </row>
    <row r="3292" spans="1:26" x14ac:dyDescent="0.2">
      <c r="A3292" s="414"/>
      <c r="B3292" s="414"/>
      <c r="P3292" s="141"/>
      <c r="Q3292" s="415"/>
      <c r="R3292" s="415"/>
      <c r="S3292" s="415"/>
      <c r="T3292" s="415"/>
      <c r="U3292" s="415"/>
      <c r="V3292" s="415"/>
      <c r="W3292" s="415"/>
      <c r="X3292" s="415"/>
      <c r="Y3292" s="415"/>
      <c r="Z3292" s="415"/>
    </row>
    <row r="3293" spans="1:26" x14ac:dyDescent="0.2">
      <c r="A3293" s="414"/>
      <c r="B3293" s="414"/>
      <c r="P3293" s="141"/>
      <c r="Q3293" s="415"/>
      <c r="R3293" s="415"/>
      <c r="S3293" s="415"/>
      <c r="T3293" s="415"/>
      <c r="U3293" s="415"/>
      <c r="V3293" s="415"/>
      <c r="W3293" s="415"/>
      <c r="X3293" s="415"/>
      <c r="Y3293" s="415"/>
      <c r="Z3293" s="415"/>
    </row>
    <row r="3294" spans="1:26" x14ac:dyDescent="0.2">
      <c r="A3294" s="414"/>
      <c r="B3294" s="414"/>
      <c r="P3294" s="141"/>
      <c r="Q3294" s="415"/>
      <c r="R3294" s="415"/>
      <c r="S3294" s="415"/>
      <c r="T3294" s="415"/>
      <c r="U3294" s="415"/>
      <c r="V3294" s="415"/>
      <c r="W3294" s="415"/>
      <c r="X3294" s="415"/>
      <c r="Y3294" s="415"/>
      <c r="Z3294" s="415"/>
    </row>
    <row r="3295" spans="1:26" x14ac:dyDescent="0.2">
      <c r="A3295" s="414"/>
      <c r="B3295" s="414"/>
      <c r="P3295" s="141"/>
      <c r="Q3295" s="415"/>
      <c r="R3295" s="415"/>
      <c r="S3295" s="415"/>
      <c r="T3295" s="415"/>
      <c r="U3295" s="415"/>
      <c r="V3295" s="415"/>
      <c r="W3295" s="415"/>
      <c r="X3295" s="415"/>
      <c r="Y3295" s="415"/>
      <c r="Z3295" s="415"/>
    </row>
    <row r="3296" spans="1:26" x14ac:dyDescent="0.2">
      <c r="A3296" s="414"/>
      <c r="B3296" s="414"/>
      <c r="P3296" s="141"/>
      <c r="Q3296" s="415"/>
      <c r="R3296" s="415"/>
      <c r="S3296" s="415"/>
      <c r="T3296" s="415"/>
      <c r="U3296" s="415"/>
      <c r="V3296" s="415"/>
      <c r="W3296" s="415"/>
      <c r="X3296" s="415"/>
      <c r="Y3296" s="415"/>
      <c r="Z3296" s="415"/>
    </row>
    <row r="3297" spans="1:26" x14ac:dyDescent="0.2">
      <c r="A3297" s="414"/>
      <c r="B3297" s="414"/>
      <c r="P3297" s="141"/>
      <c r="Q3297" s="415"/>
      <c r="R3297" s="415"/>
      <c r="S3297" s="415"/>
      <c r="T3297" s="415"/>
      <c r="U3297" s="415"/>
      <c r="V3297" s="415"/>
      <c r="W3297" s="415"/>
      <c r="X3297" s="415"/>
      <c r="Y3297" s="415"/>
      <c r="Z3297" s="415"/>
    </row>
    <row r="3298" spans="1:26" x14ac:dyDescent="0.2">
      <c r="A3298" s="414"/>
      <c r="B3298" s="414"/>
      <c r="P3298" s="141"/>
      <c r="Q3298" s="415"/>
      <c r="R3298" s="415"/>
      <c r="S3298" s="415"/>
      <c r="T3298" s="415"/>
      <c r="U3298" s="415"/>
      <c r="V3298" s="415"/>
      <c r="W3298" s="415"/>
      <c r="X3298" s="415"/>
      <c r="Y3298" s="415"/>
      <c r="Z3298" s="415"/>
    </row>
    <row r="3299" spans="1:26" x14ac:dyDescent="0.2">
      <c r="A3299" s="414"/>
      <c r="B3299" s="414"/>
      <c r="P3299" s="141"/>
      <c r="Q3299" s="415"/>
      <c r="R3299" s="415"/>
      <c r="S3299" s="415"/>
      <c r="T3299" s="415"/>
      <c r="U3299" s="415"/>
      <c r="V3299" s="415"/>
      <c r="W3299" s="415"/>
      <c r="X3299" s="415"/>
      <c r="Y3299" s="415"/>
      <c r="Z3299" s="415"/>
    </row>
    <row r="3300" spans="1:26" x14ac:dyDescent="0.2">
      <c r="A3300" s="414"/>
      <c r="B3300" s="414"/>
      <c r="P3300" s="141"/>
      <c r="Q3300" s="415"/>
      <c r="R3300" s="415"/>
      <c r="S3300" s="415"/>
      <c r="T3300" s="415"/>
      <c r="U3300" s="415"/>
      <c r="V3300" s="415"/>
      <c r="W3300" s="415"/>
      <c r="X3300" s="415"/>
      <c r="Y3300" s="415"/>
      <c r="Z3300" s="415"/>
    </row>
    <row r="3301" spans="1:26" x14ac:dyDescent="0.2">
      <c r="A3301" s="414"/>
      <c r="B3301" s="414"/>
      <c r="P3301" s="141"/>
      <c r="Q3301" s="415"/>
      <c r="R3301" s="415"/>
      <c r="S3301" s="415"/>
      <c r="T3301" s="415"/>
      <c r="U3301" s="415"/>
      <c r="V3301" s="415"/>
      <c r="W3301" s="415"/>
      <c r="X3301" s="415"/>
      <c r="Y3301" s="415"/>
      <c r="Z3301" s="415"/>
    </row>
    <row r="3302" spans="1:26" x14ac:dyDescent="0.2">
      <c r="A3302" s="414"/>
      <c r="B3302" s="414"/>
      <c r="P3302" s="141"/>
      <c r="Q3302" s="415"/>
      <c r="R3302" s="415"/>
      <c r="S3302" s="415"/>
      <c r="T3302" s="415"/>
      <c r="U3302" s="415"/>
      <c r="V3302" s="415"/>
      <c r="W3302" s="415"/>
      <c r="X3302" s="415"/>
      <c r="Y3302" s="415"/>
      <c r="Z3302" s="415"/>
    </row>
    <row r="3303" spans="1:26" x14ac:dyDescent="0.2">
      <c r="A3303" s="414"/>
      <c r="B3303" s="414"/>
      <c r="P3303" s="141"/>
      <c r="Q3303" s="415"/>
      <c r="R3303" s="415"/>
      <c r="S3303" s="415"/>
      <c r="T3303" s="415"/>
      <c r="U3303" s="415"/>
      <c r="V3303" s="415"/>
      <c r="W3303" s="415"/>
      <c r="X3303" s="415"/>
      <c r="Y3303" s="415"/>
      <c r="Z3303" s="415"/>
    </row>
    <row r="3304" spans="1:26" x14ac:dyDescent="0.2">
      <c r="A3304" s="414"/>
      <c r="B3304" s="414"/>
      <c r="P3304" s="141"/>
      <c r="Q3304" s="415"/>
      <c r="R3304" s="415"/>
      <c r="S3304" s="415"/>
      <c r="T3304" s="415"/>
      <c r="U3304" s="415"/>
      <c r="V3304" s="415"/>
      <c r="W3304" s="415"/>
      <c r="X3304" s="415"/>
      <c r="Y3304" s="415"/>
      <c r="Z3304" s="415"/>
    </row>
    <row r="3305" spans="1:26" x14ac:dyDescent="0.2">
      <c r="A3305" s="414"/>
      <c r="B3305" s="414"/>
      <c r="P3305" s="141"/>
      <c r="Q3305" s="415"/>
      <c r="R3305" s="415"/>
      <c r="S3305" s="415"/>
      <c r="T3305" s="415"/>
      <c r="U3305" s="415"/>
      <c r="V3305" s="415"/>
      <c r="W3305" s="415"/>
      <c r="X3305" s="415"/>
      <c r="Y3305" s="415"/>
      <c r="Z3305" s="415"/>
    </row>
    <row r="3306" spans="1:26" x14ac:dyDescent="0.2">
      <c r="A3306" s="414"/>
      <c r="B3306" s="414"/>
      <c r="P3306" s="141"/>
      <c r="Q3306" s="415"/>
      <c r="R3306" s="415"/>
      <c r="S3306" s="415"/>
      <c r="T3306" s="415"/>
      <c r="U3306" s="415"/>
      <c r="V3306" s="415"/>
      <c r="W3306" s="415"/>
      <c r="X3306" s="415"/>
      <c r="Y3306" s="415"/>
      <c r="Z3306" s="415"/>
    </row>
    <row r="3307" spans="1:26" x14ac:dyDescent="0.2">
      <c r="A3307" s="414"/>
      <c r="B3307" s="414"/>
      <c r="P3307" s="141"/>
      <c r="Q3307" s="415"/>
      <c r="R3307" s="415"/>
      <c r="S3307" s="415"/>
      <c r="T3307" s="415"/>
      <c r="U3307" s="415"/>
      <c r="V3307" s="415"/>
      <c r="W3307" s="415"/>
      <c r="X3307" s="415"/>
      <c r="Y3307" s="415"/>
      <c r="Z3307" s="415"/>
    </row>
    <row r="3308" spans="1:26" x14ac:dyDescent="0.2">
      <c r="A3308" s="414"/>
      <c r="B3308" s="414"/>
      <c r="P3308" s="141"/>
      <c r="Q3308" s="415"/>
      <c r="R3308" s="415"/>
      <c r="S3308" s="415"/>
      <c r="T3308" s="415"/>
      <c r="U3308" s="415"/>
      <c r="V3308" s="415"/>
      <c r="W3308" s="415"/>
      <c r="X3308" s="415"/>
      <c r="Y3308" s="415"/>
      <c r="Z3308" s="415"/>
    </row>
    <row r="3309" spans="1:26" x14ac:dyDescent="0.2">
      <c r="A3309" s="414"/>
      <c r="B3309" s="414"/>
      <c r="P3309" s="141"/>
      <c r="Q3309" s="415"/>
      <c r="R3309" s="415"/>
      <c r="S3309" s="415"/>
      <c r="T3309" s="415"/>
      <c r="U3309" s="415"/>
      <c r="V3309" s="415"/>
      <c r="W3309" s="415"/>
      <c r="X3309" s="415"/>
      <c r="Y3309" s="415"/>
      <c r="Z3309" s="415"/>
    </row>
    <row r="3310" spans="1:26" x14ac:dyDescent="0.2">
      <c r="A3310" s="414"/>
      <c r="B3310" s="414"/>
      <c r="P3310" s="141"/>
      <c r="Q3310" s="415"/>
      <c r="R3310" s="415"/>
      <c r="S3310" s="415"/>
      <c r="T3310" s="415"/>
      <c r="U3310" s="415"/>
      <c r="V3310" s="415"/>
      <c r="W3310" s="415"/>
      <c r="X3310" s="415"/>
      <c r="Y3310" s="415"/>
      <c r="Z3310" s="415"/>
    </row>
    <row r="3311" spans="1:26" x14ac:dyDescent="0.2">
      <c r="A3311" s="414"/>
      <c r="B3311" s="414"/>
      <c r="P3311" s="141"/>
      <c r="Q3311" s="415"/>
      <c r="R3311" s="415"/>
      <c r="S3311" s="415"/>
      <c r="T3311" s="415"/>
      <c r="U3311" s="415"/>
      <c r="V3311" s="415"/>
      <c r="W3311" s="415"/>
      <c r="X3311" s="415"/>
      <c r="Y3311" s="415"/>
      <c r="Z3311" s="415"/>
    </row>
    <row r="3312" spans="1:26" x14ac:dyDescent="0.2">
      <c r="A3312" s="414"/>
      <c r="B3312" s="414"/>
      <c r="P3312" s="141"/>
      <c r="Q3312" s="415"/>
      <c r="R3312" s="415"/>
      <c r="S3312" s="415"/>
      <c r="T3312" s="415"/>
      <c r="U3312" s="415"/>
      <c r="V3312" s="415"/>
      <c r="W3312" s="415"/>
      <c r="X3312" s="415"/>
      <c r="Y3312" s="415"/>
      <c r="Z3312" s="415"/>
    </row>
    <row r="3313" spans="1:26" x14ac:dyDescent="0.2">
      <c r="A3313" s="414"/>
      <c r="B3313" s="414"/>
      <c r="P3313" s="141"/>
      <c r="Q3313" s="415"/>
      <c r="R3313" s="415"/>
      <c r="S3313" s="415"/>
      <c r="T3313" s="415"/>
      <c r="U3313" s="415"/>
      <c r="V3313" s="415"/>
      <c r="W3313" s="415"/>
      <c r="X3313" s="415"/>
      <c r="Y3313" s="415"/>
      <c r="Z3313" s="415"/>
    </row>
    <row r="3314" spans="1:26" x14ac:dyDescent="0.2">
      <c r="A3314" s="414"/>
      <c r="B3314" s="414"/>
      <c r="P3314" s="141"/>
      <c r="Q3314" s="415"/>
      <c r="R3314" s="415"/>
      <c r="S3314" s="415"/>
      <c r="T3314" s="415"/>
      <c r="U3314" s="415"/>
      <c r="V3314" s="415"/>
      <c r="W3314" s="415"/>
      <c r="X3314" s="415"/>
      <c r="Y3314" s="415"/>
      <c r="Z3314" s="415"/>
    </row>
    <row r="3315" spans="1:26" x14ac:dyDescent="0.2">
      <c r="A3315" s="414"/>
      <c r="B3315" s="414"/>
      <c r="P3315" s="141"/>
      <c r="Q3315" s="415"/>
      <c r="R3315" s="415"/>
      <c r="S3315" s="415"/>
      <c r="T3315" s="415"/>
      <c r="U3315" s="415"/>
      <c r="V3315" s="415"/>
      <c r="W3315" s="415"/>
      <c r="X3315" s="415"/>
      <c r="Y3315" s="415"/>
      <c r="Z3315" s="415"/>
    </row>
    <row r="3316" spans="1:26" x14ac:dyDescent="0.2">
      <c r="A3316" s="414"/>
      <c r="B3316" s="414"/>
      <c r="P3316" s="141"/>
      <c r="Q3316" s="415"/>
      <c r="R3316" s="415"/>
      <c r="S3316" s="415"/>
      <c r="T3316" s="415"/>
      <c r="U3316" s="415"/>
      <c r="V3316" s="415"/>
      <c r="W3316" s="415"/>
      <c r="X3316" s="415"/>
      <c r="Y3316" s="415"/>
      <c r="Z3316" s="415"/>
    </row>
    <row r="3317" spans="1:26" x14ac:dyDescent="0.2">
      <c r="A3317" s="414"/>
      <c r="B3317" s="414"/>
      <c r="P3317" s="141"/>
      <c r="Q3317" s="415"/>
      <c r="R3317" s="415"/>
      <c r="S3317" s="415"/>
      <c r="T3317" s="415"/>
      <c r="U3317" s="415"/>
      <c r="V3317" s="415"/>
      <c r="W3317" s="415"/>
      <c r="X3317" s="415"/>
      <c r="Y3317" s="415"/>
      <c r="Z3317" s="415"/>
    </row>
    <row r="3318" spans="1:26" x14ac:dyDescent="0.2">
      <c r="A3318" s="414"/>
      <c r="B3318" s="414"/>
      <c r="P3318" s="141"/>
      <c r="Q3318" s="415"/>
      <c r="R3318" s="415"/>
      <c r="S3318" s="415"/>
      <c r="T3318" s="415"/>
      <c r="U3318" s="415"/>
      <c r="V3318" s="415"/>
      <c r="W3318" s="415"/>
      <c r="X3318" s="415"/>
      <c r="Y3318" s="415"/>
      <c r="Z3318" s="415"/>
    </row>
    <row r="3319" spans="1:26" x14ac:dyDescent="0.2">
      <c r="A3319" s="414"/>
      <c r="B3319" s="414"/>
      <c r="P3319" s="141"/>
      <c r="Q3319" s="415"/>
      <c r="R3319" s="415"/>
      <c r="S3319" s="415"/>
      <c r="T3319" s="415"/>
      <c r="U3319" s="415"/>
      <c r="V3319" s="415"/>
      <c r="W3319" s="415"/>
      <c r="X3319" s="415"/>
      <c r="Y3319" s="415"/>
      <c r="Z3319" s="415"/>
    </row>
    <row r="3320" spans="1:26" x14ac:dyDescent="0.2">
      <c r="A3320" s="414"/>
      <c r="B3320" s="414"/>
      <c r="P3320" s="141"/>
      <c r="Q3320" s="415"/>
      <c r="R3320" s="415"/>
      <c r="S3320" s="415"/>
      <c r="T3320" s="415"/>
      <c r="U3320" s="415"/>
      <c r="V3320" s="415"/>
      <c r="W3320" s="415"/>
      <c r="X3320" s="415"/>
      <c r="Y3320" s="415"/>
      <c r="Z3320" s="415"/>
    </row>
    <row r="3321" spans="1:26" x14ac:dyDescent="0.2">
      <c r="A3321" s="414"/>
      <c r="B3321" s="414"/>
      <c r="P3321" s="141"/>
      <c r="Q3321" s="415"/>
      <c r="R3321" s="415"/>
      <c r="S3321" s="415"/>
      <c r="T3321" s="415"/>
      <c r="U3321" s="415"/>
      <c r="V3321" s="415"/>
      <c r="W3321" s="415"/>
      <c r="X3321" s="415"/>
      <c r="Y3321" s="415"/>
      <c r="Z3321" s="415"/>
    </row>
    <row r="3322" spans="1:26" x14ac:dyDescent="0.2">
      <c r="A3322" s="414"/>
      <c r="B3322" s="414"/>
      <c r="P3322" s="141"/>
      <c r="Q3322" s="415"/>
      <c r="R3322" s="415"/>
      <c r="S3322" s="415"/>
      <c r="T3322" s="415"/>
      <c r="U3322" s="415"/>
      <c r="V3322" s="415"/>
      <c r="W3322" s="415"/>
      <c r="X3322" s="415"/>
      <c r="Y3322" s="415"/>
      <c r="Z3322" s="415"/>
    </row>
    <row r="3323" spans="1:26" x14ac:dyDescent="0.2">
      <c r="A3323" s="414"/>
      <c r="B3323" s="414"/>
      <c r="P3323" s="141"/>
      <c r="Q3323" s="415"/>
      <c r="R3323" s="415"/>
      <c r="S3323" s="415"/>
      <c r="T3323" s="415"/>
      <c r="U3323" s="415"/>
      <c r="V3323" s="415"/>
      <c r="W3323" s="415"/>
      <c r="X3323" s="415"/>
      <c r="Y3323" s="415"/>
      <c r="Z3323" s="415"/>
    </row>
    <row r="3324" spans="1:26" x14ac:dyDescent="0.2">
      <c r="A3324" s="414"/>
      <c r="B3324" s="414"/>
      <c r="P3324" s="141"/>
      <c r="Q3324" s="415"/>
      <c r="R3324" s="415"/>
      <c r="S3324" s="415"/>
      <c r="T3324" s="415"/>
      <c r="U3324" s="415"/>
      <c r="V3324" s="415"/>
      <c r="W3324" s="415"/>
      <c r="X3324" s="415"/>
      <c r="Y3324" s="415"/>
      <c r="Z3324" s="415"/>
    </row>
    <row r="3325" spans="1:26" x14ac:dyDescent="0.2">
      <c r="A3325" s="414"/>
      <c r="B3325" s="414"/>
      <c r="P3325" s="141"/>
      <c r="Q3325" s="415"/>
      <c r="R3325" s="415"/>
      <c r="S3325" s="415"/>
      <c r="T3325" s="415"/>
      <c r="U3325" s="415"/>
      <c r="V3325" s="415"/>
      <c r="W3325" s="415"/>
      <c r="X3325" s="415"/>
      <c r="Y3325" s="415"/>
      <c r="Z3325" s="415"/>
    </row>
    <row r="3326" spans="1:26" x14ac:dyDescent="0.2">
      <c r="A3326" s="414"/>
      <c r="B3326" s="414"/>
      <c r="P3326" s="141"/>
      <c r="Q3326" s="415"/>
      <c r="R3326" s="415"/>
      <c r="S3326" s="415"/>
      <c r="T3326" s="415"/>
      <c r="U3326" s="415"/>
      <c r="V3326" s="415"/>
      <c r="W3326" s="415"/>
      <c r="X3326" s="415"/>
      <c r="Y3326" s="415"/>
      <c r="Z3326" s="415"/>
    </row>
    <row r="3327" spans="1:26" x14ac:dyDescent="0.2">
      <c r="A3327" s="414"/>
      <c r="B3327" s="414"/>
      <c r="P3327" s="141"/>
      <c r="Q3327" s="415"/>
      <c r="R3327" s="415"/>
      <c r="S3327" s="415"/>
      <c r="T3327" s="415"/>
      <c r="U3327" s="415"/>
      <c r="V3327" s="415"/>
      <c r="W3327" s="415"/>
      <c r="X3327" s="415"/>
      <c r="Y3327" s="415"/>
      <c r="Z3327" s="415"/>
    </row>
    <row r="3328" spans="1:26" x14ac:dyDescent="0.2">
      <c r="A3328" s="414"/>
      <c r="B3328" s="414"/>
      <c r="P3328" s="141"/>
      <c r="Q3328" s="415"/>
      <c r="R3328" s="415"/>
      <c r="S3328" s="415"/>
      <c r="T3328" s="415"/>
      <c r="U3328" s="415"/>
      <c r="V3328" s="415"/>
      <c r="W3328" s="415"/>
      <c r="X3328" s="415"/>
      <c r="Y3328" s="415"/>
      <c r="Z3328" s="415"/>
    </row>
    <row r="3329" spans="1:26" x14ac:dyDescent="0.2">
      <c r="A3329" s="414"/>
      <c r="B3329" s="414"/>
      <c r="P3329" s="141"/>
      <c r="Q3329" s="415"/>
      <c r="R3329" s="415"/>
      <c r="S3329" s="415"/>
      <c r="T3329" s="415"/>
      <c r="U3329" s="415"/>
      <c r="V3329" s="415"/>
      <c r="W3329" s="415"/>
      <c r="X3329" s="415"/>
      <c r="Y3329" s="415"/>
      <c r="Z3329" s="415"/>
    </row>
    <row r="3330" spans="1:26" x14ac:dyDescent="0.2">
      <c r="A3330" s="414"/>
      <c r="B3330" s="414"/>
      <c r="P3330" s="141"/>
      <c r="Q3330" s="415"/>
      <c r="R3330" s="415"/>
      <c r="S3330" s="415"/>
      <c r="T3330" s="415"/>
      <c r="U3330" s="415"/>
      <c r="V3330" s="415"/>
      <c r="W3330" s="415"/>
      <c r="X3330" s="415"/>
      <c r="Y3330" s="415"/>
      <c r="Z3330" s="415"/>
    </row>
    <row r="3331" spans="1:26" x14ac:dyDescent="0.2">
      <c r="A3331" s="414"/>
      <c r="B3331" s="414"/>
      <c r="P3331" s="141"/>
      <c r="Q3331" s="415"/>
      <c r="R3331" s="415"/>
      <c r="S3331" s="415"/>
      <c r="T3331" s="415"/>
      <c r="U3331" s="415"/>
      <c r="V3331" s="415"/>
      <c r="W3331" s="415"/>
      <c r="X3331" s="415"/>
      <c r="Y3331" s="415"/>
      <c r="Z3331" s="415"/>
    </row>
    <row r="3332" spans="1:26" x14ac:dyDescent="0.2">
      <c r="A3332" s="414"/>
      <c r="B3332" s="414"/>
      <c r="P3332" s="141"/>
      <c r="Q3332" s="415"/>
      <c r="R3332" s="415"/>
      <c r="S3332" s="415"/>
      <c r="T3332" s="415"/>
      <c r="U3332" s="415"/>
      <c r="V3332" s="415"/>
      <c r="W3332" s="415"/>
      <c r="X3332" s="415"/>
      <c r="Y3332" s="415"/>
      <c r="Z3332" s="415"/>
    </row>
    <row r="3333" spans="1:26" x14ac:dyDescent="0.2">
      <c r="A3333" s="414"/>
      <c r="B3333" s="414"/>
      <c r="P3333" s="141"/>
      <c r="Q3333" s="415"/>
      <c r="R3333" s="415"/>
      <c r="S3333" s="415"/>
      <c r="T3333" s="415"/>
      <c r="U3333" s="415"/>
      <c r="V3333" s="415"/>
      <c r="W3333" s="415"/>
      <c r="X3333" s="415"/>
      <c r="Y3333" s="415"/>
      <c r="Z3333" s="415"/>
    </row>
    <row r="3334" spans="1:26" x14ac:dyDescent="0.2">
      <c r="A3334" s="414"/>
      <c r="B3334" s="414"/>
      <c r="P3334" s="141"/>
      <c r="Q3334" s="415"/>
      <c r="R3334" s="415"/>
      <c r="S3334" s="415"/>
      <c r="T3334" s="415"/>
      <c r="U3334" s="415"/>
      <c r="V3334" s="415"/>
      <c r="W3334" s="415"/>
      <c r="X3334" s="415"/>
      <c r="Y3334" s="415"/>
      <c r="Z3334" s="415"/>
    </row>
    <row r="3335" spans="1:26" x14ac:dyDescent="0.2">
      <c r="A3335" s="414"/>
      <c r="B3335" s="414"/>
      <c r="P3335" s="141"/>
      <c r="Q3335" s="415"/>
      <c r="R3335" s="415"/>
      <c r="S3335" s="415"/>
      <c r="T3335" s="415"/>
      <c r="U3335" s="415"/>
      <c r="V3335" s="415"/>
      <c r="W3335" s="415"/>
      <c r="X3335" s="415"/>
      <c r="Y3335" s="415"/>
      <c r="Z3335" s="415"/>
    </row>
    <row r="3336" spans="1:26" x14ac:dyDescent="0.2">
      <c r="A3336" s="414"/>
      <c r="B3336" s="414"/>
      <c r="P3336" s="141"/>
      <c r="Q3336" s="415"/>
      <c r="R3336" s="415"/>
      <c r="S3336" s="415"/>
      <c r="T3336" s="415"/>
      <c r="U3336" s="415"/>
      <c r="V3336" s="415"/>
      <c r="W3336" s="415"/>
      <c r="X3336" s="415"/>
      <c r="Y3336" s="415"/>
      <c r="Z3336" s="415"/>
    </row>
    <row r="3337" spans="1:26" x14ac:dyDescent="0.2">
      <c r="A3337" s="414"/>
      <c r="B3337" s="414"/>
      <c r="P3337" s="141"/>
      <c r="Q3337" s="415"/>
      <c r="R3337" s="415"/>
      <c r="S3337" s="415"/>
      <c r="T3337" s="415"/>
      <c r="U3337" s="415"/>
      <c r="V3337" s="415"/>
      <c r="W3337" s="415"/>
      <c r="X3337" s="415"/>
      <c r="Y3337" s="415"/>
      <c r="Z3337" s="415"/>
    </row>
    <row r="3338" spans="1:26" x14ac:dyDescent="0.2">
      <c r="A3338" s="414"/>
      <c r="B3338" s="414"/>
      <c r="P3338" s="141"/>
      <c r="Q3338" s="415"/>
      <c r="R3338" s="415"/>
      <c r="S3338" s="415"/>
      <c r="T3338" s="415"/>
      <c r="U3338" s="415"/>
      <c r="V3338" s="415"/>
      <c r="W3338" s="415"/>
      <c r="X3338" s="415"/>
      <c r="Y3338" s="415"/>
      <c r="Z3338" s="415"/>
    </row>
    <row r="3339" spans="1:26" x14ac:dyDescent="0.2">
      <c r="A3339" s="414"/>
      <c r="B3339" s="414"/>
      <c r="P3339" s="141"/>
      <c r="Q3339" s="415"/>
      <c r="R3339" s="415"/>
      <c r="S3339" s="415"/>
      <c r="T3339" s="415"/>
      <c r="U3339" s="415"/>
      <c r="V3339" s="415"/>
      <c r="W3339" s="415"/>
      <c r="X3339" s="415"/>
      <c r="Y3339" s="415"/>
      <c r="Z3339" s="415"/>
    </row>
    <row r="3340" spans="1:26" x14ac:dyDescent="0.2">
      <c r="A3340" s="414"/>
      <c r="B3340" s="414"/>
      <c r="P3340" s="141"/>
      <c r="Q3340" s="415"/>
      <c r="R3340" s="415"/>
      <c r="S3340" s="415"/>
      <c r="T3340" s="415"/>
      <c r="U3340" s="415"/>
      <c r="V3340" s="415"/>
      <c r="W3340" s="415"/>
      <c r="X3340" s="415"/>
      <c r="Y3340" s="415"/>
      <c r="Z3340" s="415"/>
    </row>
    <row r="3341" spans="1:26" x14ac:dyDescent="0.2">
      <c r="A3341" s="414"/>
      <c r="B3341" s="414"/>
      <c r="P3341" s="141"/>
      <c r="Q3341" s="415"/>
      <c r="R3341" s="415"/>
      <c r="S3341" s="415"/>
      <c r="T3341" s="415"/>
      <c r="U3341" s="415"/>
      <c r="V3341" s="415"/>
      <c r="W3341" s="415"/>
      <c r="X3341" s="415"/>
      <c r="Y3341" s="415"/>
      <c r="Z3341" s="415"/>
    </row>
    <row r="3342" spans="1:26" x14ac:dyDescent="0.2">
      <c r="A3342" s="414"/>
      <c r="B3342" s="414"/>
      <c r="P3342" s="141"/>
      <c r="Q3342" s="415"/>
      <c r="R3342" s="415"/>
      <c r="S3342" s="415"/>
      <c r="T3342" s="415"/>
      <c r="U3342" s="415"/>
      <c r="V3342" s="415"/>
      <c r="W3342" s="415"/>
      <c r="X3342" s="415"/>
      <c r="Y3342" s="415"/>
      <c r="Z3342" s="415"/>
    </row>
    <row r="3343" spans="1:26" x14ac:dyDescent="0.2">
      <c r="A3343" s="414"/>
      <c r="B3343" s="414"/>
      <c r="P3343" s="141"/>
      <c r="Q3343" s="415"/>
      <c r="R3343" s="415"/>
      <c r="S3343" s="415"/>
      <c r="T3343" s="415"/>
      <c r="U3343" s="415"/>
      <c r="V3343" s="415"/>
      <c r="W3343" s="415"/>
      <c r="X3343" s="415"/>
      <c r="Y3343" s="415"/>
      <c r="Z3343" s="415"/>
    </row>
    <row r="3344" spans="1:26" x14ac:dyDescent="0.2">
      <c r="A3344" s="414"/>
      <c r="B3344" s="414"/>
      <c r="P3344" s="141"/>
      <c r="Q3344" s="415"/>
      <c r="R3344" s="415"/>
      <c r="S3344" s="415"/>
      <c r="T3344" s="415"/>
      <c r="U3344" s="415"/>
      <c r="V3344" s="415"/>
      <c r="W3344" s="415"/>
      <c r="X3344" s="415"/>
      <c r="Y3344" s="415"/>
      <c r="Z3344" s="415"/>
    </row>
    <row r="3345" spans="1:26" x14ac:dyDescent="0.2">
      <c r="A3345" s="414"/>
      <c r="B3345" s="414"/>
      <c r="P3345" s="141"/>
      <c r="Q3345" s="415"/>
      <c r="R3345" s="415"/>
      <c r="S3345" s="415"/>
      <c r="T3345" s="415"/>
      <c r="U3345" s="415"/>
      <c r="V3345" s="415"/>
      <c r="W3345" s="415"/>
      <c r="X3345" s="415"/>
      <c r="Y3345" s="415"/>
      <c r="Z3345" s="415"/>
    </row>
    <row r="3346" spans="1:26" x14ac:dyDescent="0.2">
      <c r="A3346" s="414"/>
      <c r="B3346" s="414"/>
      <c r="P3346" s="141"/>
      <c r="Q3346" s="415"/>
      <c r="R3346" s="415"/>
      <c r="S3346" s="415"/>
      <c r="T3346" s="415"/>
      <c r="U3346" s="415"/>
      <c r="V3346" s="415"/>
      <c r="W3346" s="415"/>
      <c r="X3346" s="415"/>
      <c r="Y3346" s="415"/>
      <c r="Z3346" s="415"/>
    </row>
    <row r="3347" spans="1:26" x14ac:dyDescent="0.2">
      <c r="A3347" s="414"/>
      <c r="B3347" s="414"/>
      <c r="P3347" s="141"/>
      <c r="Q3347" s="415"/>
      <c r="R3347" s="415"/>
      <c r="S3347" s="415"/>
      <c r="T3347" s="415"/>
      <c r="U3347" s="415"/>
      <c r="V3347" s="415"/>
      <c r="W3347" s="415"/>
      <c r="X3347" s="415"/>
      <c r="Y3347" s="415"/>
      <c r="Z3347" s="415"/>
    </row>
    <row r="3348" spans="1:26" x14ac:dyDescent="0.2">
      <c r="A3348" s="414"/>
      <c r="B3348" s="414"/>
      <c r="P3348" s="141"/>
      <c r="Q3348" s="415"/>
      <c r="R3348" s="415"/>
      <c r="S3348" s="415"/>
      <c r="T3348" s="415"/>
      <c r="U3348" s="415"/>
      <c r="V3348" s="415"/>
      <c r="W3348" s="415"/>
      <c r="X3348" s="415"/>
      <c r="Y3348" s="415"/>
      <c r="Z3348" s="415"/>
    </row>
    <row r="3349" spans="1:26" x14ac:dyDescent="0.2">
      <c r="A3349" s="414"/>
      <c r="B3349" s="414"/>
      <c r="P3349" s="141"/>
      <c r="Q3349" s="415"/>
      <c r="R3349" s="415"/>
      <c r="S3349" s="415"/>
      <c r="T3349" s="415"/>
      <c r="U3349" s="415"/>
      <c r="V3349" s="415"/>
      <c r="W3349" s="415"/>
      <c r="X3349" s="415"/>
      <c r="Y3349" s="415"/>
      <c r="Z3349" s="415"/>
    </row>
    <row r="3350" spans="1:26" x14ac:dyDescent="0.2">
      <c r="A3350" s="414"/>
      <c r="B3350" s="414"/>
      <c r="P3350" s="141"/>
      <c r="Q3350" s="415"/>
      <c r="R3350" s="415"/>
      <c r="S3350" s="415"/>
      <c r="T3350" s="415"/>
      <c r="U3350" s="415"/>
      <c r="V3350" s="415"/>
      <c r="W3350" s="415"/>
      <c r="X3350" s="415"/>
      <c r="Y3350" s="415"/>
      <c r="Z3350" s="415"/>
    </row>
    <row r="3351" spans="1:26" x14ac:dyDescent="0.2">
      <c r="A3351" s="414"/>
      <c r="B3351" s="414"/>
      <c r="P3351" s="141"/>
      <c r="Q3351" s="415"/>
      <c r="R3351" s="415"/>
      <c r="S3351" s="415"/>
      <c r="T3351" s="415"/>
      <c r="U3351" s="415"/>
      <c r="V3351" s="415"/>
      <c r="W3351" s="415"/>
      <c r="X3351" s="415"/>
      <c r="Y3351" s="415"/>
      <c r="Z3351" s="415"/>
    </row>
    <row r="3352" spans="1:26" x14ac:dyDescent="0.2">
      <c r="A3352" s="414"/>
      <c r="B3352" s="414"/>
      <c r="P3352" s="141"/>
      <c r="Q3352" s="415"/>
      <c r="R3352" s="415"/>
      <c r="S3352" s="415"/>
      <c r="T3352" s="415"/>
      <c r="U3352" s="415"/>
      <c r="V3352" s="415"/>
      <c r="W3352" s="415"/>
      <c r="X3352" s="415"/>
      <c r="Y3352" s="415"/>
      <c r="Z3352" s="415"/>
    </row>
    <row r="3353" spans="1:26" x14ac:dyDescent="0.2">
      <c r="A3353" s="414"/>
      <c r="B3353" s="414"/>
      <c r="P3353" s="141"/>
      <c r="Q3353" s="415"/>
      <c r="R3353" s="415"/>
      <c r="S3353" s="415"/>
      <c r="T3353" s="415"/>
      <c r="U3353" s="415"/>
      <c r="V3353" s="415"/>
      <c r="W3353" s="415"/>
      <c r="X3353" s="415"/>
      <c r="Y3353" s="415"/>
      <c r="Z3353" s="415"/>
    </row>
    <row r="3354" spans="1:26" x14ac:dyDescent="0.2">
      <c r="A3354" s="414"/>
      <c r="B3354" s="414"/>
      <c r="P3354" s="141"/>
      <c r="Q3354" s="415"/>
      <c r="R3354" s="415"/>
      <c r="S3354" s="415"/>
      <c r="T3354" s="415"/>
      <c r="U3354" s="415"/>
      <c r="V3354" s="415"/>
      <c r="W3354" s="415"/>
      <c r="X3354" s="415"/>
      <c r="Y3354" s="415"/>
      <c r="Z3354" s="415"/>
    </row>
    <row r="3355" spans="1:26" x14ac:dyDescent="0.2">
      <c r="A3355" s="414"/>
      <c r="B3355" s="414"/>
      <c r="P3355" s="141"/>
      <c r="Q3355" s="415"/>
      <c r="R3355" s="415"/>
      <c r="S3355" s="415"/>
      <c r="T3355" s="415"/>
      <c r="U3355" s="415"/>
      <c r="V3355" s="415"/>
      <c r="W3355" s="415"/>
      <c r="X3355" s="415"/>
      <c r="Y3355" s="415"/>
      <c r="Z3355" s="415"/>
    </row>
    <row r="3356" spans="1:26" x14ac:dyDescent="0.2">
      <c r="A3356" s="414"/>
      <c r="B3356" s="414"/>
      <c r="P3356" s="141"/>
      <c r="Q3356" s="415"/>
      <c r="R3356" s="415"/>
      <c r="S3356" s="415"/>
      <c r="T3356" s="415"/>
      <c r="U3356" s="415"/>
      <c r="V3356" s="415"/>
      <c r="W3356" s="415"/>
      <c r="X3356" s="415"/>
      <c r="Y3356" s="415"/>
      <c r="Z3356" s="415"/>
    </row>
    <row r="3357" spans="1:26" x14ac:dyDescent="0.2">
      <c r="A3357" s="414"/>
      <c r="B3357" s="414"/>
      <c r="P3357" s="141"/>
      <c r="Q3357" s="415"/>
      <c r="R3357" s="415"/>
      <c r="S3357" s="415"/>
      <c r="T3357" s="415"/>
      <c r="U3357" s="415"/>
      <c r="V3357" s="415"/>
      <c r="W3357" s="415"/>
      <c r="X3357" s="415"/>
      <c r="Y3357" s="415"/>
      <c r="Z3357" s="415"/>
    </row>
    <row r="3358" spans="1:26" x14ac:dyDescent="0.2">
      <c r="A3358" s="414"/>
      <c r="B3358" s="414"/>
      <c r="P3358" s="141"/>
      <c r="Q3358" s="415"/>
      <c r="R3358" s="415"/>
      <c r="S3358" s="415"/>
      <c r="T3358" s="415"/>
      <c r="U3358" s="415"/>
      <c r="V3358" s="415"/>
      <c r="W3358" s="415"/>
      <c r="X3358" s="415"/>
      <c r="Y3358" s="415"/>
      <c r="Z3358" s="415"/>
    </row>
    <row r="3359" spans="1:26" x14ac:dyDescent="0.2">
      <c r="A3359" s="414"/>
      <c r="B3359" s="414"/>
      <c r="P3359" s="141"/>
      <c r="Q3359" s="415"/>
      <c r="R3359" s="415"/>
      <c r="S3359" s="415"/>
      <c r="T3359" s="415"/>
      <c r="U3359" s="415"/>
      <c r="V3359" s="415"/>
      <c r="W3359" s="415"/>
      <c r="X3359" s="415"/>
      <c r="Y3359" s="415"/>
      <c r="Z3359" s="415"/>
    </row>
    <row r="3360" spans="1:26" x14ac:dyDescent="0.2">
      <c r="A3360" s="414"/>
      <c r="B3360" s="414"/>
      <c r="P3360" s="141"/>
      <c r="Q3360" s="415"/>
      <c r="R3360" s="415"/>
      <c r="S3360" s="415"/>
      <c r="T3360" s="415"/>
      <c r="U3360" s="415"/>
      <c r="V3360" s="415"/>
      <c r="W3360" s="415"/>
      <c r="X3360" s="415"/>
      <c r="Y3360" s="415"/>
      <c r="Z3360" s="415"/>
    </row>
    <row r="3361" spans="1:26" x14ac:dyDescent="0.2">
      <c r="A3361" s="414"/>
      <c r="B3361" s="414"/>
      <c r="P3361" s="141"/>
      <c r="Q3361" s="415"/>
      <c r="R3361" s="415"/>
      <c r="S3361" s="415"/>
      <c r="T3361" s="415"/>
      <c r="U3361" s="415"/>
      <c r="V3361" s="415"/>
      <c r="W3361" s="415"/>
      <c r="X3361" s="415"/>
      <c r="Y3361" s="415"/>
      <c r="Z3361" s="415"/>
    </row>
    <row r="3362" spans="1:26" x14ac:dyDescent="0.2">
      <c r="A3362" s="414"/>
      <c r="B3362" s="414"/>
      <c r="P3362" s="141"/>
      <c r="Q3362" s="415"/>
      <c r="R3362" s="415"/>
      <c r="S3362" s="415"/>
      <c r="T3362" s="415"/>
      <c r="U3362" s="415"/>
      <c r="V3362" s="415"/>
      <c r="W3362" s="415"/>
      <c r="X3362" s="415"/>
      <c r="Y3362" s="415"/>
      <c r="Z3362" s="415"/>
    </row>
    <row r="3363" spans="1:26" x14ac:dyDescent="0.2">
      <c r="A3363" s="414"/>
      <c r="B3363" s="414"/>
      <c r="P3363" s="141"/>
      <c r="Q3363" s="415"/>
      <c r="R3363" s="415"/>
      <c r="S3363" s="415"/>
      <c r="T3363" s="415"/>
      <c r="U3363" s="415"/>
      <c r="V3363" s="415"/>
      <c r="W3363" s="415"/>
      <c r="X3363" s="415"/>
      <c r="Y3363" s="415"/>
      <c r="Z3363" s="415"/>
    </row>
    <row r="3364" spans="1:26" x14ac:dyDescent="0.2">
      <c r="A3364" s="414"/>
      <c r="B3364" s="414"/>
      <c r="P3364" s="141"/>
      <c r="Q3364" s="415"/>
      <c r="R3364" s="415"/>
      <c r="S3364" s="415"/>
      <c r="T3364" s="415"/>
      <c r="U3364" s="415"/>
      <c r="V3364" s="415"/>
      <c r="W3364" s="415"/>
      <c r="X3364" s="415"/>
      <c r="Y3364" s="415"/>
      <c r="Z3364" s="415"/>
    </row>
    <row r="3365" spans="1:26" x14ac:dyDescent="0.2">
      <c r="A3365" s="414"/>
      <c r="B3365" s="414"/>
      <c r="P3365" s="141"/>
      <c r="Q3365" s="415"/>
      <c r="R3365" s="415"/>
      <c r="S3365" s="415"/>
      <c r="T3365" s="415"/>
      <c r="U3365" s="415"/>
      <c r="V3365" s="415"/>
      <c r="W3365" s="415"/>
      <c r="X3365" s="415"/>
      <c r="Y3365" s="415"/>
      <c r="Z3365" s="415"/>
    </row>
    <row r="3366" spans="1:26" x14ac:dyDescent="0.2">
      <c r="A3366" s="414"/>
      <c r="B3366" s="414"/>
      <c r="P3366" s="141"/>
      <c r="Q3366" s="415"/>
      <c r="R3366" s="415"/>
      <c r="S3366" s="415"/>
      <c r="T3366" s="415"/>
      <c r="U3366" s="415"/>
      <c r="V3366" s="415"/>
      <c r="W3366" s="415"/>
      <c r="X3366" s="415"/>
      <c r="Y3366" s="415"/>
      <c r="Z3366" s="415"/>
    </row>
    <row r="3367" spans="1:26" x14ac:dyDescent="0.2">
      <c r="A3367" s="414"/>
      <c r="B3367" s="414"/>
      <c r="P3367" s="141"/>
      <c r="Q3367" s="415"/>
      <c r="R3367" s="415"/>
      <c r="S3367" s="415"/>
      <c r="T3367" s="415"/>
      <c r="U3367" s="415"/>
      <c r="V3367" s="415"/>
      <c r="W3367" s="415"/>
      <c r="X3367" s="415"/>
      <c r="Y3367" s="415"/>
      <c r="Z3367" s="415"/>
    </row>
    <row r="3368" spans="1:26" x14ac:dyDescent="0.2">
      <c r="A3368" s="414"/>
      <c r="B3368" s="414"/>
      <c r="P3368" s="141"/>
      <c r="Q3368" s="415"/>
      <c r="R3368" s="415"/>
      <c r="S3368" s="415"/>
      <c r="T3368" s="415"/>
      <c r="U3368" s="415"/>
      <c r="V3368" s="415"/>
      <c r="W3368" s="415"/>
      <c r="X3368" s="415"/>
      <c r="Y3368" s="415"/>
      <c r="Z3368" s="415"/>
    </row>
    <row r="3369" spans="1:26" x14ac:dyDescent="0.2">
      <c r="A3369" s="414"/>
      <c r="B3369" s="414"/>
      <c r="P3369" s="141"/>
      <c r="Q3369" s="415"/>
      <c r="R3369" s="415"/>
      <c r="S3369" s="415"/>
      <c r="T3369" s="415"/>
      <c r="U3369" s="415"/>
      <c r="V3369" s="415"/>
      <c r="W3369" s="415"/>
      <c r="X3369" s="415"/>
      <c r="Y3369" s="415"/>
      <c r="Z3369" s="415"/>
    </row>
    <row r="3370" spans="1:26" x14ac:dyDescent="0.2">
      <c r="A3370" s="414"/>
      <c r="B3370" s="414"/>
      <c r="P3370" s="141"/>
      <c r="Q3370" s="415"/>
      <c r="R3370" s="415"/>
      <c r="S3370" s="415"/>
      <c r="T3370" s="415"/>
      <c r="U3370" s="415"/>
      <c r="V3370" s="415"/>
      <c r="W3370" s="415"/>
      <c r="X3370" s="415"/>
      <c r="Y3370" s="415"/>
      <c r="Z3370" s="415"/>
    </row>
    <row r="3371" spans="1:26" x14ac:dyDescent="0.2">
      <c r="A3371" s="414"/>
      <c r="B3371" s="414"/>
      <c r="P3371" s="141"/>
      <c r="Q3371" s="415"/>
      <c r="R3371" s="415"/>
      <c r="S3371" s="415"/>
      <c r="T3371" s="415"/>
      <c r="U3371" s="415"/>
      <c r="V3371" s="415"/>
      <c r="W3371" s="415"/>
      <c r="X3371" s="415"/>
      <c r="Y3371" s="415"/>
      <c r="Z3371" s="415"/>
    </row>
    <row r="3372" spans="1:26" x14ac:dyDescent="0.2">
      <c r="A3372" s="414"/>
      <c r="B3372" s="414"/>
      <c r="P3372" s="141"/>
      <c r="Q3372" s="415"/>
      <c r="R3372" s="415"/>
      <c r="S3372" s="415"/>
      <c r="T3372" s="415"/>
      <c r="U3372" s="415"/>
      <c r="V3372" s="415"/>
      <c r="W3372" s="415"/>
      <c r="X3372" s="415"/>
      <c r="Y3372" s="415"/>
      <c r="Z3372" s="415"/>
    </row>
    <row r="3373" spans="1:26" x14ac:dyDescent="0.2">
      <c r="A3373" s="414"/>
      <c r="B3373" s="414"/>
      <c r="P3373" s="141"/>
      <c r="Q3373" s="415"/>
      <c r="R3373" s="415"/>
      <c r="S3373" s="415"/>
      <c r="T3373" s="415"/>
      <c r="U3373" s="415"/>
      <c r="V3373" s="415"/>
      <c r="W3373" s="415"/>
      <c r="X3373" s="415"/>
      <c r="Y3373" s="415"/>
      <c r="Z3373" s="415"/>
    </row>
    <row r="3374" spans="1:26" x14ac:dyDescent="0.2">
      <c r="A3374" s="414"/>
      <c r="B3374" s="414"/>
      <c r="P3374" s="141"/>
      <c r="Q3374" s="415"/>
      <c r="R3374" s="415"/>
      <c r="S3374" s="415"/>
      <c r="T3374" s="415"/>
      <c r="U3374" s="415"/>
      <c r="V3374" s="415"/>
      <c r="W3374" s="415"/>
      <c r="X3374" s="415"/>
      <c r="Y3374" s="415"/>
      <c r="Z3374" s="415"/>
    </row>
    <row r="3375" spans="1:26" x14ac:dyDescent="0.2">
      <c r="A3375" s="414"/>
      <c r="B3375" s="414"/>
      <c r="P3375" s="141"/>
      <c r="Q3375" s="415"/>
      <c r="R3375" s="415"/>
      <c r="S3375" s="415"/>
      <c r="T3375" s="415"/>
      <c r="U3375" s="415"/>
      <c r="V3375" s="415"/>
      <c r="W3375" s="415"/>
      <c r="X3375" s="415"/>
      <c r="Y3375" s="415"/>
      <c r="Z3375" s="415"/>
    </row>
    <row r="3376" spans="1:26" x14ac:dyDescent="0.2">
      <c r="A3376" s="414"/>
      <c r="B3376" s="414"/>
      <c r="P3376" s="141"/>
      <c r="Q3376" s="415"/>
      <c r="R3376" s="415"/>
      <c r="S3376" s="415"/>
      <c r="T3376" s="415"/>
      <c r="U3376" s="415"/>
      <c r="V3376" s="415"/>
      <c r="W3376" s="415"/>
      <c r="X3376" s="415"/>
      <c r="Y3376" s="415"/>
      <c r="Z3376" s="415"/>
    </row>
    <row r="3377" spans="1:26" x14ac:dyDescent="0.2">
      <c r="A3377" s="414"/>
      <c r="B3377" s="414"/>
      <c r="P3377" s="141"/>
      <c r="Q3377" s="415"/>
      <c r="R3377" s="415"/>
      <c r="S3377" s="415"/>
      <c r="T3377" s="415"/>
      <c r="U3377" s="415"/>
      <c r="V3377" s="415"/>
      <c r="W3377" s="415"/>
      <c r="X3377" s="415"/>
      <c r="Y3377" s="415"/>
      <c r="Z3377" s="415"/>
    </row>
    <row r="3378" spans="1:26" x14ac:dyDescent="0.2">
      <c r="A3378" s="414"/>
      <c r="B3378" s="414"/>
      <c r="P3378" s="141"/>
      <c r="Q3378" s="415"/>
      <c r="R3378" s="415"/>
      <c r="S3378" s="415"/>
      <c r="T3378" s="415"/>
      <c r="U3378" s="415"/>
      <c r="V3378" s="415"/>
      <c r="W3378" s="415"/>
      <c r="X3378" s="415"/>
      <c r="Y3378" s="415"/>
      <c r="Z3378" s="415"/>
    </row>
    <row r="3379" spans="1:26" x14ac:dyDescent="0.2">
      <c r="A3379" s="414"/>
      <c r="B3379" s="414"/>
      <c r="P3379" s="141"/>
      <c r="Q3379" s="415"/>
      <c r="R3379" s="415"/>
      <c r="S3379" s="415"/>
      <c r="T3379" s="415"/>
      <c r="U3379" s="415"/>
      <c r="V3379" s="415"/>
      <c r="W3379" s="415"/>
      <c r="X3379" s="415"/>
      <c r="Y3379" s="415"/>
      <c r="Z3379" s="415"/>
    </row>
    <row r="3380" spans="1:26" x14ac:dyDescent="0.2">
      <c r="A3380" s="414"/>
      <c r="B3380" s="414"/>
      <c r="P3380" s="141"/>
      <c r="Q3380" s="415"/>
      <c r="R3380" s="415"/>
      <c r="S3380" s="415"/>
      <c r="T3380" s="415"/>
      <c r="U3380" s="415"/>
      <c r="V3380" s="415"/>
      <c r="W3380" s="415"/>
      <c r="X3380" s="415"/>
      <c r="Y3380" s="415"/>
      <c r="Z3380" s="415"/>
    </row>
    <row r="3381" spans="1:26" x14ac:dyDescent="0.2">
      <c r="A3381" s="414"/>
      <c r="B3381" s="414"/>
      <c r="P3381" s="141"/>
      <c r="Q3381" s="415"/>
      <c r="R3381" s="415"/>
      <c r="S3381" s="415"/>
      <c r="T3381" s="415"/>
      <c r="U3381" s="415"/>
      <c r="V3381" s="415"/>
      <c r="W3381" s="415"/>
      <c r="X3381" s="415"/>
      <c r="Y3381" s="415"/>
      <c r="Z3381" s="415"/>
    </row>
    <row r="3382" spans="1:26" x14ac:dyDescent="0.2">
      <c r="A3382" s="414"/>
      <c r="B3382" s="414"/>
      <c r="P3382" s="141"/>
      <c r="Q3382" s="415"/>
      <c r="R3382" s="415"/>
      <c r="S3382" s="415"/>
      <c r="T3382" s="415"/>
      <c r="U3382" s="415"/>
      <c r="V3382" s="415"/>
      <c r="W3382" s="415"/>
      <c r="X3382" s="415"/>
      <c r="Y3382" s="415"/>
      <c r="Z3382" s="415"/>
    </row>
    <row r="3383" spans="1:26" x14ac:dyDescent="0.2">
      <c r="A3383" s="414"/>
      <c r="B3383" s="414"/>
      <c r="P3383" s="141"/>
      <c r="Q3383" s="415"/>
      <c r="R3383" s="415"/>
      <c r="S3383" s="415"/>
      <c r="T3383" s="415"/>
      <c r="U3383" s="415"/>
      <c r="V3383" s="415"/>
      <c r="W3383" s="415"/>
      <c r="X3383" s="415"/>
      <c r="Y3383" s="415"/>
      <c r="Z3383" s="415"/>
    </row>
    <row r="3384" spans="1:26" x14ac:dyDescent="0.2">
      <c r="A3384" s="414"/>
      <c r="B3384" s="414"/>
      <c r="P3384" s="141"/>
      <c r="Q3384" s="415"/>
      <c r="R3384" s="415"/>
      <c r="S3384" s="415"/>
      <c r="T3384" s="415"/>
      <c r="U3384" s="415"/>
      <c r="V3384" s="415"/>
      <c r="W3384" s="415"/>
      <c r="X3384" s="415"/>
      <c r="Y3384" s="415"/>
      <c r="Z3384" s="415"/>
    </row>
    <row r="3385" spans="1:26" x14ac:dyDescent="0.2">
      <c r="A3385" s="414"/>
      <c r="B3385" s="414"/>
      <c r="P3385" s="141"/>
      <c r="Q3385" s="415"/>
      <c r="R3385" s="415"/>
      <c r="S3385" s="415"/>
      <c r="T3385" s="415"/>
      <c r="U3385" s="415"/>
      <c r="V3385" s="415"/>
      <c r="W3385" s="415"/>
      <c r="X3385" s="415"/>
      <c r="Y3385" s="415"/>
      <c r="Z3385" s="415"/>
    </row>
    <row r="3386" spans="1:26" x14ac:dyDescent="0.2">
      <c r="A3386" s="414"/>
      <c r="B3386" s="414"/>
      <c r="P3386" s="141"/>
      <c r="Q3386" s="415"/>
      <c r="R3386" s="415"/>
      <c r="S3386" s="415"/>
      <c r="T3386" s="415"/>
      <c r="U3386" s="415"/>
      <c r="V3386" s="415"/>
      <c r="W3386" s="415"/>
      <c r="X3386" s="415"/>
      <c r="Y3386" s="415"/>
      <c r="Z3386" s="415"/>
    </row>
    <row r="3387" spans="1:26" x14ac:dyDescent="0.2">
      <c r="A3387" s="414"/>
      <c r="B3387" s="414"/>
      <c r="P3387" s="141"/>
      <c r="Q3387" s="415"/>
      <c r="R3387" s="415"/>
      <c r="S3387" s="415"/>
      <c r="T3387" s="415"/>
      <c r="U3387" s="415"/>
      <c r="V3387" s="415"/>
      <c r="W3387" s="415"/>
      <c r="X3387" s="415"/>
      <c r="Y3387" s="415"/>
      <c r="Z3387" s="415"/>
    </row>
    <row r="3388" spans="1:26" x14ac:dyDescent="0.2">
      <c r="A3388" s="414"/>
      <c r="B3388" s="414"/>
      <c r="P3388" s="141"/>
      <c r="Q3388" s="415"/>
      <c r="R3388" s="415"/>
      <c r="S3388" s="415"/>
      <c r="T3388" s="415"/>
      <c r="U3388" s="415"/>
      <c r="V3388" s="415"/>
      <c r="W3388" s="415"/>
      <c r="X3388" s="415"/>
      <c r="Y3388" s="415"/>
      <c r="Z3388" s="415"/>
    </row>
    <row r="3389" spans="1:26" x14ac:dyDescent="0.2">
      <c r="A3389" s="414"/>
      <c r="B3389" s="414"/>
      <c r="P3389" s="141"/>
      <c r="Q3389" s="415"/>
      <c r="R3389" s="415"/>
      <c r="S3389" s="415"/>
      <c r="T3389" s="415"/>
      <c r="U3389" s="415"/>
      <c r="V3389" s="415"/>
      <c r="W3389" s="415"/>
      <c r="X3389" s="415"/>
      <c r="Y3389" s="415"/>
      <c r="Z3389" s="415"/>
    </row>
    <row r="3390" spans="1:26" x14ac:dyDescent="0.2">
      <c r="A3390" s="414"/>
      <c r="B3390" s="414"/>
      <c r="P3390" s="141"/>
      <c r="Q3390" s="415"/>
      <c r="R3390" s="415"/>
      <c r="S3390" s="415"/>
      <c r="T3390" s="415"/>
      <c r="U3390" s="415"/>
      <c r="V3390" s="415"/>
      <c r="W3390" s="415"/>
      <c r="X3390" s="415"/>
      <c r="Y3390" s="415"/>
      <c r="Z3390" s="415"/>
    </row>
    <row r="3391" spans="1:26" x14ac:dyDescent="0.2">
      <c r="A3391" s="414"/>
      <c r="B3391" s="414"/>
      <c r="P3391" s="141"/>
      <c r="Q3391" s="415"/>
      <c r="R3391" s="415"/>
      <c r="S3391" s="415"/>
      <c r="T3391" s="415"/>
      <c r="U3391" s="415"/>
      <c r="V3391" s="415"/>
      <c r="W3391" s="415"/>
      <c r="X3391" s="415"/>
      <c r="Y3391" s="415"/>
      <c r="Z3391" s="415"/>
    </row>
    <row r="3392" spans="1:26" x14ac:dyDescent="0.2">
      <c r="A3392" s="414"/>
      <c r="B3392" s="414"/>
      <c r="P3392" s="141"/>
      <c r="Q3392" s="415"/>
      <c r="R3392" s="415"/>
      <c r="S3392" s="415"/>
      <c r="T3392" s="415"/>
      <c r="U3392" s="415"/>
      <c r="V3392" s="415"/>
      <c r="W3392" s="415"/>
      <c r="X3392" s="415"/>
      <c r="Y3392" s="415"/>
      <c r="Z3392" s="415"/>
    </row>
    <row r="3393" spans="1:26" x14ac:dyDescent="0.2">
      <c r="A3393" s="414"/>
      <c r="B3393" s="414"/>
      <c r="P3393" s="141"/>
      <c r="Q3393" s="415"/>
      <c r="R3393" s="415"/>
      <c r="S3393" s="415"/>
      <c r="T3393" s="415"/>
      <c r="U3393" s="415"/>
      <c r="V3393" s="415"/>
      <c r="W3393" s="415"/>
      <c r="X3393" s="415"/>
      <c r="Y3393" s="415"/>
      <c r="Z3393" s="415"/>
    </row>
    <row r="3394" spans="1:26" x14ac:dyDescent="0.2">
      <c r="A3394" s="414"/>
      <c r="B3394" s="414"/>
      <c r="P3394" s="141"/>
      <c r="Q3394" s="415"/>
      <c r="R3394" s="415"/>
      <c r="S3394" s="415"/>
      <c r="T3394" s="415"/>
      <c r="U3394" s="415"/>
      <c r="V3394" s="415"/>
      <c r="W3394" s="415"/>
      <c r="X3394" s="415"/>
      <c r="Y3394" s="415"/>
      <c r="Z3394" s="415"/>
    </row>
    <row r="3395" spans="1:26" x14ac:dyDescent="0.2">
      <c r="A3395" s="414"/>
      <c r="B3395" s="414"/>
      <c r="P3395" s="141"/>
      <c r="Q3395" s="415"/>
      <c r="R3395" s="415"/>
      <c r="S3395" s="415"/>
      <c r="T3395" s="415"/>
      <c r="U3395" s="415"/>
      <c r="V3395" s="415"/>
      <c r="W3395" s="415"/>
      <c r="X3395" s="415"/>
      <c r="Y3395" s="415"/>
      <c r="Z3395" s="415"/>
    </row>
    <row r="3396" spans="1:26" x14ac:dyDescent="0.2">
      <c r="A3396" s="414"/>
      <c r="B3396" s="414"/>
      <c r="P3396" s="141"/>
      <c r="Q3396" s="415"/>
      <c r="R3396" s="415"/>
      <c r="S3396" s="415"/>
      <c r="T3396" s="415"/>
      <c r="U3396" s="415"/>
      <c r="V3396" s="415"/>
      <c r="W3396" s="415"/>
      <c r="X3396" s="415"/>
      <c r="Y3396" s="415"/>
      <c r="Z3396" s="415"/>
    </row>
    <row r="3397" spans="1:26" x14ac:dyDescent="0.2">
      <c r="A3397" s="414"/>
      <c r="B3397" s="414"/>
      <c r="P3397" s="141"/>
      <c r="Q3397" s="415"/>
      <c r="R3397" s="415"/>
      <c r="S3397" s="415"/>
      <c r="T3397" s="415"/>
      <c r="U3397" s="415"/>
      <c r="V3397" s="415"/>
      <c r="W3397" s="415"/>
      <c r="X3397" s="415"/>
      <c r="Y3397" s="415"/>
      <c r="Z3397" s="415"/>
    </row>
    <row r="3398" spans="1:26" x14ac:dyDescent="0.2">
      <c r="A3398" s="414"/>
      <c r="B3398" s="414"/>
      <c r="P3398" s="141"/>
      <c r="Q3398" s="415"/>
      <c r="R3398" s="415"/>
      <c r="S3398" s="415"/>
      <c r="T3398" s="415"/>
      <c r="U3398" s="415"/>
      <c r="V3398" s="415"/>
      <c r="W3398" s="415"/>
      <c r="X3398" s="415"/>
      <c r="Y3398" s="415"/>
      <c r="Z3398" s="415"/>
    </row>
    <row r="3399" spans="1:26" x14ac:dyDescent="0.2">
      <c r="A3399" s="414"/>
      <c r="B3399" s="414"/>
      <c r="P3399" s="141"/>
      <c r="Q3399" s="415"/>
      <c r="R3399" s="415"/>
      <c r="S3399" s="415"/>
      <c r="T3399" s="415"/>
      <c r="U3399" s="415"/>
      <c r="V3399" s="415"/>
      <c r="W3399" s="415"/>
      <c r="X3399" s="415"/>
      <c r="Y3399" s="415"/>
      <c r="Z3399" s="415"/>
    </row>
    <row r="3400" spans="1:26" x14ac:dyDescent="0.2">
      <c r="A3400" s="414"/>
      <c r="B3400" s="414"/>
      <c r="P3400" s="141"/>
      <c r="Q3400" s="415"/>
      <c r="R3400" s="415"/>
      <c r="S3400" s="415"/>
      <c r="T3400" s="415"/>
      <c r="U3400" s="415"/>
      <c r="V3400" s="415"/>
      <c r="W3400" s="415"/>
      <c r="X3400" s="415"/>
      <c r="Y3400" s="415"/>
      <c r="Z3400" s="415"/>
    </row>
    <row r="3401" spans="1:26" x14ac:dyDescent="0.2">
      <c r="A3401" s="414"/>
      <c r="B3401" s="414"/>
      <c r="P3401" s="141"/>
      <c r="Q3401" s="415"/>
      <c r="R3401" s="415"/>
      <c r="S3401" s="415"/>
      <c r="T3401" s="415"/>
      <c r="U3401" s="415"/>
      <c r="V3401" s="415"/>
      <c r="W3401" s="415"/>
      <c r="X3401" s="415"/>
      <c r="Y3401" s="415"/>
      <c r="Z3401" s="415"/>
    </row>
    <row r="3402" spans="1:26" x14ac:dyDescent="0.2">
      <c r="A3402" s="414"/>
      <c r="B3402" s="414"/>
      <c r="P3402" s="141"/>
      <c r="Q3402" s="415"/>
      <c r="R3402" s="415"/>
      <c r="S3402" s="415"/>
      <c r="T3402" s="415"/>
      <c r="U3402" s="415"/>
      <c r="V3402" s="415"/>
      <c r="W3402" s="415"/>
      <c r="X3402" s="415"/>
      <c r="Y3402" s="415"/>
      <c r="Z3402" s="415"/>
    </row>
    <row r="3403" spans="1:26" x14ac:dyDescent="0.2">
      <c r="A3403" s="414"/>
      <c r="B3403" s="414"/>
      <c r="P3403" s="141"/>
      <c r="Q3403" s="415"/>
      <c r="R3403" s="415"/>
      <c r="S3403" s="415"/>
      <c r="T3403" s="415"/>
      <c r="U3403" s="415"/>
      <c r="V3403" s="415"/>
      <c r="W3403" s="415"/>
      <c r="X3403" s="415"/>
      <c r="Y3403" s="415"/>
      <c r="Z3403" s="415"/>
    </row>
    <row r="3404" spans="1:26" x14ac:dyDescent="0.2">
      <c r="A3404" s="414"/>
      <c r="B3404" s="414"/>
      <c r="P3404" s="141"/>
      <c r="Q3404" s="415"/>
      <c r="R3404" s="415"/>
      <c r="S3404" s="415"/>
      <c r="T3404" s="415"/>
      <c r="U3404" s="415"/>
      <c r="V3404" s="415"/>
      <c r="W3404" s="415"/>
      <c r="X3404" s="415"/>
      <c r="Y3404" s="415"/>
      <c r="Z3404" s="415"/>
    </row>
    <row r="3405" spans="1:26" x14ac:dyDescent="0.2">
      <c r="A3405" s="414"/>
      <c r="B3405" s="414"/>
      <c r="P3405" s="141"/>
      <c r="Q3405" s="415"/>
      <c r="R3405" s="415"/>
      <c r="S3405" s="415"/>
      <c r="T3405" s="415"/>
      <c r="U3405" s="415"/>
      <c r="V3405" s="415"/>
      <c r="W3405" s="415"/>
      <c r="X3405" s="415"/>
      <c r="Y3405" s="415"/>
      <c r="Z3405" s="415"/>
    </row>
    <row r="3406" spans="1:26" x14ac:dyDescent="0.2">
      <c r="A3406" s="414"/>
      <c r="B3406" s="414"/>
      <c r="P3406" s="141"/>
      <c r="Q3406" s="415"/>
      <c r="R3406" s="415"/>
      <c r="S3406" s="415"/>
      <c r="T3406" s="415"/>
      <c r="U3406" s="415"/>
      <c r="V3406" s="415"/>
      <c r="W3406" s="415"/>
      <c r="X3406" s="415"/>
      <c r="Y3406" s="415"/>
      <c r="Z3406" s="415"/>
    </row>
    <row r="3407" spans="1:26" x14ac:dyDescent="0.2">
      <c r="A3407" s="414"/>
      <c r="B3407" s="414"/>
      <c r="P3407" s="141"/>
      <c r="Q3407" s="415"/>
      <c r="R3407" s="415"/>
      <c r="S3407" s="415"/>
      <c r="T3407" s="415"/>
      <c r="U3407" s="415"/>
      <c r="V3407" s="415"/>
      <c r="W3407" s="415"/>
      <c r="X3407" s="415"/>
      <c r="Y3407" s="415"/>
      <c r="Z3407" s="415"/>
    </row>
    <row r="3408" spans="1:26" x14ac:dyDescent="0.2">
      <c r="A3408" s="414"/>
      <c r="B3408" s="414"/>
      <c r="P3408" s="141"/>
      <c r="Q3408" s="415"/>
      <c r="R3408" s="415"/>
      <c r="S3408" s="415"/>
      <c r="T3408" s="415"/>
      <c r="U3408" s="415"/>
      <c r="V3408" s="415"/>
      <c r="W3408" s="415"/>
      <c r="X3408" s="415"/>
      <c r="Y3408" s="415"/>
      <c r="Z3408" s="415"/>
    </row>
    <row r="3409" spans="1:26" x14ac:dyDescent="0.2">
      <c r="A3409" s="414"/>
      <c r="B3409" s="414"/>
      <c r="P3409" s="141"/>
      <c r="Q3409" s="415"/>
      <c r="R3409" s="415"/>
      <c r="S3409" s="415"/>
      <c r="T3409" s="415"/>
      <c r="U3409" s="415"/>
      <c r="V3409" s="415"/>
      <c r="W3409" s="415"/>
      <c r="X3409" s="415"/>
      <c r="Y3409" s="415"/>
      <c r="Z3409" s="415"/>
    </row>
    <row r="3410" spans="1:26" x14ac:dyDescent="0.2">
      <c r="A3410" s="414"/>
      <c r="B3410" s="414"/>
      <c r="P3410" s="141"/>
      <c r="Q3410" s="415"/>
      <c r="R3410" s="415"/>
      <c r="S3410" s="415"/>
      <c r="T3410" s="415"/>
      <c r="U3410" s="415"/>
      <c r="V3410" s="415"/>
      <c r="W3410" s="415"/>
      <c r="X3410" s="415"/>
      <c r="Y3410" s="415"/>
      <c r="Z3410" s="415"/>
    </row>
    <row r="3411" spans="1:26" x14ac:dyDescent="0.2">
      <c r="A3411" s="414"/>
      <c r="B3411" s="414"/>
      <c r="P3411" s="141"/>
      <c r="Q3411" s="415"/>
      <c r="R3411" s="415"/>
      <c r="S3411" s="415"/>
      <c r="T3411" s="415"/>
      <c r="U3411" s="415"/>
      <c r="V3411" s="415"/>
      <c r="W3411" s="415"/>
      <c r="X3411" s="415"/>
      <c r="Y3411" s="415"/>
      <c r="Z3411" s="415"/>
    </row>
    <row r="3412" spans="1:26" x14ac:dyDescent="0.2">
      <c r="A3412" s="414"/>
      <c r="B3412" s="414"/>
      <c r="P3412" s="141"/>
      <c r="Q3412" s="415"/>
      <c r="R3412" s="415"/>
      <c r="S3412" s="415"/>
      <c r="T3412" s="415"/>
      <c r="U3412" s="415"/>
      <c r="V3412" s="415"/>
      <c r="W3412" s="415"/>
      <c r="X3412" s="415"/>
      <c r="Y3412" s="415"/>
      <c r="Z3412" s="415"/>
    </row>
    <row r="3413" spans="1:26" x14ac:dyDescent="0.2">
      <c r="A3413" s="414"/>
      <c r="B3413" s="414"/>
      <c r="P3413" s="141"/>
      <c r="Q3413" s="415"/>
      <c r="R3413" s="415"/>
      <c r="S3413" s="415"/>
      <c r="T3413" s="415"/>
      <c r="U3413" s="415"/>
      <c r="V3413" s="415"/>
      <c r="W3413" s="415"/>
      <c r="X3413" s="415"/>
      <c r="Y3413" s="415"/>
      <c r="Z3413" s="415"/>
    </row>
    <row r="3414" spans="1:26" x14ac:dyDescent="0.2">
      <c r="A3414" s="414"/>
      <c r="B3414" s="414"/>
      <c r="P3414" s="141"/>
      <c r="Q3414" s="415"/>
      <c r="R3414" s="415"/>
      <c r="S3414" s="415"/>
      <c r="T3414" s="415"/>
      <c r="U3414" s="415"/>
      <c r="V3414" s="415"/>
      <c r="W3414" s="415"/>
      <c r="X3414" s="415"/>
      <c r="Y3414" s="415"/>
      <c r="Z3414" s="415"/>
    </row>
    <row r="3415" spans="1:26" x14ac:dyDescent="0.2">
      <c r="A3415" s="414"/>
      <c r="B3415" s="414"/>
      <c r="P3415" s="141"/>
      <c r="Q3415" s="415"/>
      <c r="R3415" s="415"/>
      <c r="S3415" s="415"/>
      <c r="T3415" s="415"/>
      <c r="U3415" s="415"/>
      <c r="V3415" s="415"/>
      <c r="W3415" s="415"/>
      <c r="X3415" s="415"/>
      <c r="Y3415" s="415"/>
      <c r="Z3415" s="415"/>
    </row>
    <row r="3416" spans="1:26" x14ac:dyDescent="0.2">
      <c r="A3416" s="414"/>
      <c r="B3416" s="414"/>
      <c r="P3416" s="141"/>
      <c r="Q3416" s="415"/>
      <c r="R3416" s="415"/>
      <c r="S3416" s="415"/>
      <c r="T3416" s="415"/>
      <c r="U3416" s="415"/>
      <c r="V3416" s="415"/>
      <c r="W3416" s="415"/>
      <c r="X3416" s="415"/>
      <c r="Y3416" s="415"/>
      <c r="Z3416" s="415"/>
    </row>
    <row r="3417" spans="1:26" x14ac:dyDescent="0.2">
      <c r="A3417" s="414"/>
      <c r="B3417" s="414"/>
      <c r="P3417" s="141"/>
      <c r="Q3417" s="415"/>
      <c r="R3417" s="415"/>
      <c r="S3417" s="415"/>
      <c r="T3417" s="415"/>
      <c r="U3417" s="415"/>
      <c r="V3417" s="415"/>
      <c r="W3417" s="415"/>
      <c r="X3417" s="415"/>
      <c r="Y3417" s="415"/>
      <c r="Z3417" s="415"/>
    </row>
    <row r="3418" spans="1:26" x14ac:dyDescent="0.2">
      <c r="A3418" s="414"/>
      <c r="B3418" s="414"/>
      <c r="P3418" s="141"/>
      <c r="Q3418" s="415"/>
      <c r="R3418" s="415"/>
      <c r="S3418" s="415"/>
      <c r="T3418" s="415"/>
      <c r="U3418" s="415"/>
      <c r="V3418" s="415"/>
      <c r="W3418" s="415"/>
      <c r="X3418" s="415"/>
      <c r="Y3418" s="415"/>
      <c r="Z3418" s="415"/>
    </row>
    <row r="3419" spans="1:26" x14ac:dyDescent="0.2">
      <c r="A3419" s="414"/>
      <c r="B3419" s="414"/>
      <c r="P3419" s="141"/>
      <c r="Q3419" s="415"/>
      <c r="R3419" s="415"/>
      <c r="S3419" s="415"/>
      <c r="T3419" s="415"/>
      <c r="U3419" s="415"/>
      <c r="V3419" s="415"/>
      <c r="W3419" s="415"/>
      <c r="X3419" s="415"/>
      <c r="Y3419" s="415"/>
      <c r="Z3419" s="415"/>
    </row>
    <row r="3420" spans="1:26" x14ac:dyDescent="0.2">
      <c r="A3420" s="414"/>
      <c r="B3420" s="414"/>
      <c r="P3420" s="141"/>
      <c r="Q3420" s="415"/>
      <c r="R3420" s="415"/>
      <c r="S3420" s="415"/>
      <c r="T3420" s="415"/>
      <c r="U3420" s="415"/>
      <c r="V3420" s="415"/>
      <c r="W3420" s="415"/>
      <c r="X3420" s="415"/>
      <c r="Y3420" s="415"/>
      <c r="Z3420" s="415"/>
    </row>
    <row r="3421" spans="1:26" x14ac:dyDescent="0.2">
      <c r="A3421" s="414"/>
      <c r="B3421" s="414"/>
      <c r="P3421" s="141"/>
      <c r="Q3421" s="415"/>
      <c r="R3421" s="415"/>
      <c r="S3421" s="415"/>
      <c r="T3421" s="415"/>
      <c r="U3421" s="415"/>
      <c r="V3421" s="415"/>
      <c r="W3421" s="415"/>
      <c r="X3421" s="415"/>
      <c r="Y3421" s="415"/>
      <c r="Z3421" s="415"/>
    </row>
    <row r="3422" spans="1:26" x14ac:dyDescent="0.2">
      <c r="A3422" s="414"/>
      <c r="B3422" s="414"/>
      <c r="P3422" s="141"/>
      <c r="Q3422" s="415"/>
      <c r="R3422" s="415"/>
      <c r="S3422" s="415"/>
      <c r="T3422" s="415"/>
      <c r="U3422" s="415"/>
      <c r="V3422" s="415"/>
      <c r="W3422" s="415"/>
      <c r="X3422" s="415"/>
      <c r="Y3422" s="415"/>
      <c r="Z3422" s="415"/>
    </row>
    <row r="3423" spans="1:26" x14ac:dyDescent="0.2">
      <c r="A3423" s="414"/>
      <c r="B3423" s="414"/>
      <c r="P3423" s="141"/>
      <c r="Q3423" s="415"/>
      <c r="R3423" s="415"/>
      <c r="S3423" s="415"/>
      <c r="T3423" s="415"/>
      <c r="U3423" s="415"/>
      <c r="V3423" s="415"/>
      <c r="W3423" s="415"/>
      <c r="X3423" s="415"/>
      <c r="Y3423" s="415"/>
      <c r="Z3423" s="415"/>
    </row>
    <row r="3424" spans="1:26" x14ac:dyDescent="0.2">
      <c r="A3424" s="414"/>
      <c r="B3424" s="414"/>
      <c r="P3424" s="141"/>
      <c r="Q3424" s="415"/>
      <c r="R3424" s="415"/>
      <c r="S3424" s="415"/>
      <c r="T3424" s="415"/>
      <c r="U3424" s="415"/>
      <c r="V3424" s="415"/>
      <c r="W3424" s="415"/>
      <c r="X3424" s="415"/>
      <c r="Y3424" s="415"/>
      <c r="Z3424" s="415"/>
    </row>
    <row r="3425" spans="1:26" x14ac:dyDescent="0.2">
      <c r="A3425" s="414"/>
      <c r="B3425" s="414"/>
      <c r="P3425" s="141"/>
      <c r="Q3425" s="415"/>
      <c r="R3425" s="415"/>
      <c r="S3425" s="415"/>
      <c r="T3425" s="415"/>
      <c r="U3425" s="415"/>
      <c r="V3425" s="415"/>
      <c r="W3425" s="415"/>
      <c r="X3425" s="415"/>
      <c r="Y3425" s="415"/>
      <c r="Z3425" s="415"/>
    </row>
    <row r="3426" spans="1:26" x14ac:dyDescent="0.2">
      <c r="A3426" s="414"/>
      <c r="B3426" s="414"/>
      <c r="P3426" s="141"/>
      <c r="Q3426" s="415"/>
      <c r="R3426" s="415"/>
      <c r="S3426" s="415"/>
      <c r="T3426" s="415"/>
      <c r="U3426" s="415"/>
      <c r="V3426" s="415"/>
      <c r="W3426" s="415"/>
      <c r="X3426" s="415"/>
      <c r="Y3426" s="415"/>
      <c r="Z3426" s="415"/>
    </row>
    <row r="3427" spans="1:26" x14ac:dyDescent="0.2">
      <c r="A3427" s="414"/>
      <c r="B3427" s="414"/>
      <c r="P3427" s="141"/>
      <c r="Q3427" s="415"/>
      <c r="R3427" s="415"/>
      <c r="S3427" s="415"/>
      <c r="T3427" s="415"/>
      <c r="U3427" s="415"/>
      <c r="V3427" s="415"/>
      <c r="W3427" s="415"/>
      <c r="X3427" s="415"/>
      <c r="Y3427" s="415"/>
      <c r="Z3427" s="415"/>
    </row>
    <row r="3428" spans="1:26" x14ac:dyDescent="0.2">
      <c r="A3428" s="414"/>
      <c r="B3428" s="414"/>
      <c r="P3428" s="141"/>
      <c r="Q3428" s="415"/>
      <c r="R3428" s="415"/>
      <c r="S3428" s="415"/>
      <c r="T3428" s="415"/>
      <c r="U3428" s="415"/>
      <c r="V3428" s="415"/>
      <c r="W3428" s="415"/>
      <c r="X3428" s="415"/>
      <c r="Y3428" s="415"/>
      <c r="Z3428" s="415"/>
    </row>
    <row r="3429" spans="1:26" x14ac:dyDescent="0.2">
      <c r="A3429" s="414"/>
      <c r="B3429" s="414"/>
      <c r="P3429" s="141"/>
      <c r="Q3429" s="415"/>
      <c r="R3429" s="415"/>
      <c r="S3429" s="415"/>
      <c r="T3429" s="415"/>
      <c r="U3429" s="415"/>
      <c r="V3429" s="415"/>
      <c r="W3429" s="415"/>
      <c r="X3429" s="415"/>
      <c r="Y3429" s="415"/>
      <c r="Z3429" s="415"/>
    </row>
    <row r="3430" spans="1:26" x14ac:dyDescent="0.2">
      <c r="A3430" s="414"/>
      <c r="B3430" s="414"/>
      <c r="P3430" s="141"/>
      <c r="Q3430" s="415"/>
      <c r="R3430" s="415"/>
      <c r="S3430" s="415"/>
      <c r="T3430" s="415"/>
      <c r="U3430" s="415"/>
      <c r="V3430" s="415"/>
      <c r="W3430" s="415"/>
      <c r="X3430" s="415"/>
      <c r="Y3430" s="415"/>
      <c r="Z3430" s="415"/>
    </row>
    <row r="3431" spans="1:26" x14ac:dyDescent="0.2">
      <c r="A3431" s="414"/>
      <c r="B3431" s="414"/>
      <c r="P3431" s="141"/>
      <c r="Q3431" s="415"/>
      <c r="R3431" s="415"/>
      <c r="S3431" s="415"/>
      <c r="T3431" s="415"/>
      <c r="U3431" s="415"/>
      <c r="V3431" s="415"/>
      <c r="W3431" s="415"/>
      <c r="X3431" s="415"/>
      <c r="Y3431" s="415"/>
      <c r="Z3431" s="415"/>
    </row>
    <row r="3432" spans="1:26" x14ac:dyDescent="0.2">
      <c r="A3432" s="414"/>
      <c r="B3432" s="414"/>
      <c r="P3432" s="141"/>
      <c r="Q3432" s="415"/>
      <c r="R3432" s="415"/>
      <c r="S3432" s="415"/>
      <c r="T3432" s="415"/>
      <c r="U3432" s="415"/>
      <c r="V3432" s="415"/>
      <c r="W3432" s="415"/>
      <c r="X3432" s="415"/>
      <c r="Y3432" s="415"/>
      <c r="Z3432" s="415"/>
    </row>
    <row r="3433" spans="1:26" x14ac:dyDescent="0.2">
      <c r="A3433" s="414"/>
      <c r="B3433" s="414"/>
      <c r="P3433" s="141"/>
      <c r="Q3433" s="415"/>
      <c r="R3433" s="415"/>
      <c r="S3433" s="415"/>
      <c r="T3433" s="415"/>
      <c r="U3433" s="415"/>
      <c r="V3433" s="415"/>
      <c r="W3433" s="415"/>
      <c r="X3433" s="415"/>
      <c r="Y3433" s="415"/>
      <c r="Z3433" s="415"/>
    </row>
    <row r="3434" spans="1:26" x14ac:dyDescent="0.2">
      <c r="A3434" s="414"/>
      <c r="B3434" s="414"/>
      <c r="P3434" s="141"/>
      <c r="Q3434" s="415"/>
      <c r="R3434" s="415"/>
      <c r="S3434" s="415"/>
      <c r="T3434" s="415"/>
      <c r="U3434" s="415"/>
      <c r="V3434" s="415"/>
      <c r="W3434" s="415"/>
      <c r="X3434" s="415"/>
      <c r="Y3434" s="415"/>
      <c r="Z3434" s="415"/>
    </row>
    <row r="3435" spans="1:26" x14ac:dyDescent="0.2">
      <c r="A3435" s="414"/>
      <c r="B3435" s="414"/>
      <c r="P3435" s="141"/>
      <c r="Q3435" s="415"/>
      <c r="R3435" s="415"/>
      <c r="S3435" s="415"/>
      <c r="T3435" s="415"/>
      <c r="U3435" s="415"/>
      <c r="V3435" s="415"/>
      <c r="W3435" s="415"/>
      <c r="X3435" s="415"/>
      <c r="Y3435" s="415"/>
      <c r="Z3435" s="415"/>
    </row>
    <row r="3436" spans="1:26" x14ac:dyDescent="0.2">
      <c r="A3436" s="414"/>
      <c r="B3436" s="414"/>
      <c r="P3436" s="141"/>
      <c r="Q3436" s="415"/>
      <c r="R3436" s="415"/>
      <c r="S3436" s="415"/>
      <c r="T3436" s="415"/>
      <c r="U3436" s="415"/>
      <c r="V3436" s="415"/>
      <c r="W3436" s="415"/>
      <c r="X3436" s="415"/>
      <c r="Y3436" s="415"/>
      <c r="Z3436" s="415"/>
    </row>
    <row r="3437" spans="1:26" x14ac:dyDescent="0.2">
      <c r="A3437" s="414"/>
      <c r="B3437" s="414"/>
      <c r="P3437" s="141"/>
      <c r="Q3437" s="415"/>
      <c r="R3437" s="415"/>
      <c r="S3437" s="415"/>
      <c r="T3437" s="415"/>
      <c r="U3437" s="415"/>
      <c r="V3437" s="415"/>
      <c r="W3437" s="415"/>
      <c r="X3437" s="415"/>
      <c r="Y3437" s="415"/>
      <c r="Z3437" s="415"/>
    </row>
    <row r="3438" spans="1:26" x14ac:dyDescent="0.2">
      <c r="A3438" s="414"/>
      <c r="B3438" s="414"/>
      <c r="P3438" s="141"/>
      <c r="Q3438" s="415"/>
      <c r="R3438" s="415"/>
      <c r="S3438" s="415"/>
      <c r="T3438" s="415"/>
      <c r="U3438" s="415"/>
      <c r="V3438" s="415"/>
      <c r="W3438" s="415"/>
      <c r="X3438" s="415"/>
      <c r="Y3438" s="415"/>
      <c r="Z3438" s="415"/>
    </row>
    <row r="3439" spans="1:26" x14ac:dyDescent="0.2">
      <c r="A3439" s="414"/>
      <c r="B3439" s="414"/>
      <c r="P3439" s="141"/>
      <c r="Q3439" s="415"/>
      <c r="R3439" s="415"/>
      <c r="S3439" s="415"/>
      <c r="T3439" s="415"/>
      <c r="U3439" s="415"/>
      <c r="V3439" s="415"/>
      <c r="W3439" s="415"/>
      <c r="X3439" s="415"/>
      <c r="Y3439" s="415"/>
      <c r="Z3439" s="415"/>
    </row>
    <row r="3440" spans="1:26" x14ac:dyDescent="0.2">
      <c r="A3440" s="414"/>
      <c r="B3440" s="414"/>
      <c r="P3440" s="141"/>
      <c r="Q3440" s="415"/>
      <c r="R3440" s="415"/>
      <c r="S3440" s="415"/>
      <c r="T3440" s="415"/>
      <c r="U3440" s="415"/>
      <c r="V3440" s="415"/>
      <c r="W3440" s="415"/>
      <c r="X3440" s="415"/>
      <c r="Y3440" s="415"/>
      <c r="Z3440" s="415"/>
    </row>
    <row r="3441" spans="1:26" x14ac:dyDescent="0.2">
      <c r="A3441" s="414"/>
      <c r="B3441" s="414"/>
      <c r="P3441" s="141"/>
      <c r="Q3441" s="415"/>
      <c r="R3441" s="415"/>
      <c r="S3441" s="415"/>
      <c r="T3441" s="415"/>
      <c r="U3441" s="415"/>
      <c r="V3441" s="415"/>
      <c r="W3441" s="415"/>
      <c r="X3441" s="415"/>
      <c r="Y3441" s="415"/>
      <c r="Z3441" s="415"/>
    </row>
    <row r="3442" spans="1:26" x14ac:dyDescent="0.2">
      <c r="A3442" s="414"/>
      <c r="B3442" s="414"/>
      <c r="P3442" s="141"/>
      <c r="Q3442" s="415"/>
      <c r="R3442" s="415"/>
      <c r="S3442" s="415"/>
      <c r="T3442" s="415"/>
      <c r="U3442" s="415"/>
      <c r="V3442" s="415"/>
      <c r="W3442" s="415"/>
      <c r="X3442" s="415"/>
      <c r="Y3442" s="415"/>
      <c r="Z3442" s="415"/>
    </row>
    <row r="3443" spans="1:26" x14ac:dyDescent="0.2">
      <c r="A3443" s="414"/>
      <c r="B3443" s="414"/>
      <c r="P3443" s="141"/>
      <c r="Q3443" s="415"/>
      <c r="R3443" s="415"/>
      <c r="S3443" s="415"/>
      <c r="T3443" s="415"/>
      <c r="U3443" s="415"/>
      <c r="V3443" s="415"/>
      <c r="W3443" s="415"/>
      <c r="X3443" s="415"/>
      <c r="Y3443" s="415"/>
      <c r="Z3443" s="415"/>
    </row>
    <row r="3444" spans="1:26" x14ac:dyDescent="0.2">
      <c r="A3444" s="414"/>
      <c r="B3444" s="414"/>
      <c r="P3444" s="141"/>
      <c r="Q3444" s="415"/>
      <c r="R3444" s="415"/>
      <c r="S3444" s="415"/>
      <c r="T3444" s="415"/>
      <c r="U3444" s="415"/>
      <c r="V3444" s="415"/>
      <c r="W3444" s="415"/>
      <c r="X3444" s="415"/>
      <c r="Y3444" s="415"/>
      <c r="Z3444" s="415"/>
    </row>
    <row r="3445" spans="1:26" x14ac:dyDescent="0.2">
      <c r="A3445" s="414"/>
      <c r="B3445" s="414"/>
      <c r="P3445" s="141"/>
      <c r="Q3445" s="415"/>
      <c r="R3445" s="415"/>
      <c r="S3445" s="415"/>
      <c r="T3445" s="415"/>
      <c r="U3445" s="415"/>
      <c r="V3445" s="415"/>
      <c r="W3445" s="415"/>
      <c r="X3445" s="415"/>
      <c r="Y3445" s="415"/>
      <c r="Z3445" s="415"/>
    </row>
    <row r="3446" spans="1:26" x14ac:dyDescent="0.2">
      <c r="A3446" s="414"/>
      <c r="B3446" s="414"/>
      <c r="P3446" s="141"/>
      <c r="Q3446" s="415"/>
      <c r="R3446" s="415"/>
      <c r="S3446" s="415"/>
      <c r="T3446" s="415"/>
      <c r="U3446" s="415"/>
      <c r="V3446" s="415"/>
      <c r="W3446" s="415"/>
      <c r="X3446" s="415"/>
      <c r="Y3446" s="415"/>
      <c r="Z3446" s="415"/>
    </row>
    <row r="3447" spans="1:26" x14ac:dyDescent="0.2">
      <c r="A3447" s="414"/>
      <c r="B3447" s="414"/>
      <c r="P3447" s="141"/>
      <c r="Q3447" s="415"/>
      <c r="R3447" s="415"/>
      <c r="S3447" s="415"/>
      <c r="T3447" s="415"/>
      <c r="U3447" s="415"/>
      <c r="V3447" s="415"/>
      <c r="W3447" s="415"/>
      <c r="X3447" s="415"/>
      <c r="Y3447" s="415"/>
      <c r="Z3447" s="415"/>
    </row>
    <row r="3448" spans="1:26" x14ac:dyDescent="0.2">
      <c r="A3448" s="414"/>
      <c r="B3448" s="414"/>
      <c r="P3448" s="141"/>
      <c r="Q3448" s="415"/>
      <c r="R3448" s="415"/>
      <c r="S3448" s="415"/>
      <c r="T3448" s="415"/>
      <c r="U3448" s="415"/>
      <c r="V3448" s="415"/>
      <c r="W3448" s="415"/>
      <c r="X3448" s="415"/>
      <c r="Y3448" s="415"/>
      <c r="Z3448" s="415"/>
    </row>
    <row r="3449" spans="1:26" x14ac:dyDescent="0.2">
      <c r="A3449" s="414"/>
      <c r="B3449" s="414"/>
      <c r="P3449" s="141"/>
      <c r="Q3449" s="415"/>
      <c r="R3449" s="415"/>
      <c r="S3449" s="415"/>
      <c r="T3449" s="415"/>
      <c r="U3449" s="415"/>
      <c r="V3449" s="415"/>
      <c r="W3449" s="415"/>
      <c r="X3449" s="415"/>
      <c r="Y3449" s="415"/>
      <c r="Z3449" s="415"/>
    </row>
    <row r="3450" spans="1:26" x14ac:dyDescent="0.2">
      <c r="A3450" s="414"/>
      <c r="B3450" s="414"/>
      <c r="P3450" s="141"/>
      <c r="Q3450" s="415"/>
      <c r="R3450" s="415"/>
      <c r="S3450" s="415"/>
      <c r="T3450" s="415"/>
      <c r="U3450" s="415"/>
      <c r="V3450" s="415"/>
      <c r="W3450" s="415"/>
      <c r="X3450" s="415"/>
      <c r="Y3450" s="415"/>
      <c r="Z3450" s="415"/>
    </row>
    <row r="3451" spans="1:26" x14ac:dyDescent="0.2">
      <c r="A3451" s="414"/>
      <c r="B3451" s="414"/>
      <c r="P3451" s="141"/>
      <c r="Q3451" s="415"/>
      <c r="R3451" s="415"/>
      <c r="S3451" s="415"/>
      <c r="T3451" s="415"/>
      <c r="U3451" s="415"/>
      <c r="V3451" s="415"/>
      <c r="W3451" s="415"/>
      <c r="X3451" s="415"/>
      <c r="Y3451" s="415"/>
      <c r="Z3451" s="415"/>
    </row>
    <row r="3452" spans="1:26" x14ac:dyDescent="0.2">
      <c r="A3452" s="414"/>
      <c r="B3452" s="414"/>
      <c r="P3452" s="141"/>
      <c r="Q3452" s="415"/>
      <c r="R3452" s="415"/>
      <c r="S3452" s="415"/>
      <c r="T3452" s="415"/>
      <c r="U3452" s="415"/>
      <c r="V3452" s="415"/>
      <c r="W3452" s="415"/>
      <c r="X3452" s="415"/>
      <c r="Y3452" s="415"/>
      <c r="Z3452" s="415"/>
    </row>
    <row r="3453" spans="1:26" x14ac:dyDescent="0.2">
      <c r="A3453" s="414"/>
      <c r="B3453" s="414"/>
      <c r="P3453" s="141"/>
      <c r="Q3453" s="415"/>
      <c r="R3453" s="415"/>
      <c r="S3453" s="415"/>
      <c r="T3453" s="415"/>
      <c r="U3453" s="415"/>
      <c r="V3453" s="415"/>
      <c r="W3453" s="415"/>
      <c r="X3453" s="415"/>
      <c r="Y3453" s="415"/>
      <c r="Z3453" s="415"/>
    </row>
    <row r="3454" spans="1:26" x14ac:dyDescent="0.2">
      <c r="A3454" s="414"/>
      <c r="B3454" s="414"/>
      <c r="P3454" s="141"/>
      <c r="Q3454" s="415"/>
      <c r="R3454" s="415"/>
      <c r="S3454" s="415"/>
      <c r="T3454" s="415"/>
      <c r="U3454" s="415"/>
      <c r="V3454" s="415"/>
      <c r="W3454" s="415"/>
      <c r="X3454" s="415"/>
      <c r="Y3454" s="415"/>
      <c r="Z3454" s="415"/>
    </row>
    <row r="3455" spans="1:26" x14ac:dyDescent="0.2">
      <c r="A3455" s="414"/>
      <c r="B3455" s="414"/>
      <c r="P3455" s="141"/>
      <c r="Q3455" s="415"/>
      <c r="R3455" s="415"/>
      <c r="S3455" s="415"/>
      <c r="T3455" s="415"/>
      <c r="U3455" s="415"/>
      <c r="V3455" s="415"/>
      <c r="W3455" s="415"/>
      <c r="X3455" s="415"/>
      <c r="Y3455" s="415"/>
      <c r="Z3455" s="415"/>
    </row>
    <row r="3456" spans="1:26" x14ac:dyDescent="0.2">
      <c r="A3456" s="414"/>
      <c r="B3456" s="414"/>
      <c r="P3456" s="141"/>
      <c r="Q3456" s="415"/>
      <c r="R3456" s="415"/>
      <c r="S3456" s="415"/>
      <c r="T3456" s="415"/>
      <c r="U3456" s="415"/>
      <c r="V3456" s="415"/>
      <c r="W3456" s="415"/>
      <c r="X3456" s="415"/>
      <c r="Y3456" s="415"/>
      <c r="Z3456" s="415"/>
    </row>
    <row r="3457" spans="1:26" x14ac:dyDescent="0.2">
      <c r="A3457" s="414"/>
      <c r="B3457" s="414"/>
      <c r="P3457" s="141"/>
      <c r="Q3457" s="415"/>
      <c r="R3457" s="415"/>
      <c r="S3457" s="415"/>
      <c r="T3457" s="415"/>
      <c r="U3457" s="415"/>
      <c r="V3457" s="415"/>
      <c r="W3457" s="415"/>
      <c r="X3457" s="415"/>
      <c r="Y3457" s="415"/>
      <c r="Z3457" s="415"/>
    </row>
    <row r="3458" spans="1:26" x14ac:dyDescent="0.2">
      <c r="A3458" s="414"/>
      <c r="B3458" s="414"/>
      <c r="P3458" s="141"/>
      <c r="Q3458" s="415"/>
      <c r="R3458" s="415"/>
      <c r="S3458" s="415"/>
      <c r="T3458" s="415"/>
      <c r="U3458" s="415"/>
      <c r="V3458" s="415"/>
      <c r="W3458" s="415"/>
      <c r="X3458" s="415"/>
      <c r="Y3458" s="415"/>
      <c r="Z3458" s="415"/>
    </row>
    <row r="3459" spans="1:26" x14ac:dyDescent="0.2">
      <c r="A3459" s="414"/>
      <c r="B3459" s="414"/>
      <c r="P3459" s="141"/>
      <c r="Q3459" s="415"/>
      <c r="R3459" s="415"/>
      <c r="S3459" s="415"/>
      <c r="T3459" s="415"/>
      <c r="U3459" s="415"/>
      <c r="V3459" s="415"/>
      <c r="W3459" s="415"/>
      <c r="X3459" s="415"/>
      <c r="Y3459" s="415"/>
      <c r="Z3459" s="415"/>
    </row>
    <row r="3460" spans="1:26" x14ac:dyDescent="0.2">
      <c r="A3460" s="414"/>
      <c r="B3460" s="414"/>
      <c r="P3460" s="141"/>
      <c r="Q3460" s="415"/>
      <c r="R3460" s="415"/>
      <c r="S3460" s="415"/>
      <c r="T3460" s="415"/>
      <c r="U3460" s="415"/>
      <c r="V3460" s="415"/>
      <c r="W3460" s="415"/>
      <c r="X3460" s="415"/>
      <c r="Y3460" s="415"/>
      <c r="Z3460" s="415"/>
    </row>
    <row r="3461" spans="1:26" x14ac:dyDescent="0.2">
      <c r="A3461" s="414"/>
      <c r="B3461" s="414"/>
      <c r="P3461" s="141"/>
      <c r="Q3461" s="415"/>
      <c r="R3461" s="415"/>
      <c r="S3461" s="415"/>
      <c r="T3461" s="415"/>
      <c r="U3461" s="415"/>
      <c r="V3461" s="415"/>
      <c r="W3461" s="415"/>
      <c r="X3461" s="415"/>
      <c r="Y3461" s="415"/>
      <c r="Z3461" s="415"/>
    </row>
    <row r="3462" spans="1:26" x14ac:dyDescent="0.2">
      <c r="A3462" s="414"/>
      <c r="B3462" s="414"/>
      <c r="P3462" s="141"/>
      <c r="Q3462" s="415"/>
      <c r="R3462" s="415"/>
      <c r="S3462" s="415"/>
      <c r="T3462" s="415"/>
      <c r="U3462" s="415"/>
      <c r="V3462" s="415"/>
      <c r="W3462" s="415"/>
      <c r="X3462" s="415"/>
      <c r="Y3462" s="415"/>
      <c r="Z3462" s="415"/>
    </row>
    <row r="3463" spans="1:26" x14ac:dyDescent="0.2">
      <c r="A3463" s="414"/>
      <c r="B3463" s="414"/>
      <c r="P3463" s="141"/>
      <c r="Q3463" s="415"/>
      <c r="R3463" s="415"/>
      <c r="S3463" s="415"/>
      <c r="T3463" s="415"/>
      <c r="U3463" s="415"/>
      <c r="V3463" s="415"/>
      <c r="W3463" s="415"/>
      <c r="X3463" s="415"/>
      <c r="Y3463" s="415"/>
      <c r="Z3463" s="415"/>
    </row>
    <row r="3464" spans="1:26" x14ac:dyDescent="0.2">
      <c r="A3464" s="414"/>
      <c r="B3464" s="414"/>
      <c r="P3464" s="141"/>
      <c r="Q3464" s="415"/>
      <c r="R3464" s="415"/>
      <c r="S3464" s="415"/>
      <c r="T3464" s="415"/>
      <c r="U3464" s="415"/>
      <c r="V3464" s="415"/>
      <c r="W3464" s="415"/>
      <c r="X3464" s="415"/>
      <c r="Y3464" s="415"/>
      <c r="Z3464" s="415"/>
    </row>
    <row r="3465" spans="1:26" x14ac:dyDescent="0.2">
      <c r="A3465" s="414"/>
      <c r="B3465" s="414"/>
      <c r="P3465" s="141"/>
      <c r="Q3465" s="415"/>
      <c r="R3465" s="415"/>
      <c r="S3465" s="415"/>
      <c r="T3465" s="415"/>
      <c r="U3465" s="415"/>
      <c r="V3465" s="415"/>
      <c r="W3465" s="415"/>
      <c r="X3465" s="415"/>
      <c r="Y3465" s="415"/>
      <c r="Z3465" s="415"/>
    </row>
    <row r="3466" spans="1:26" x14ac:dyDescent="0.2">
      <c r="A3466" s="414"/>
      <c r="B3466" s="414"/>
      <c r="P3466" s="141"/>
      <c r="Q3466" s="415"/>
      <c r="R3466" s="415"/>
      <c r="S3466" s="415"/>
      <c r="T3466" s="415"/>
      <c r="U3466" s="415"/>
      <c r="V3466" s="415"/>
      <c r="W3466" s="415"/>
      <c r="X3466" s="415"/>
      <c r="Y3466" s="415"/>
      <c r="Z3466" s="415"/>
    </row>
    <row r="3467" spans="1:26" x14ac:dyDescent="0.2">
      <c r="A3467" s="414"/>
      <c r="B3467" s="414"/>
      <c r="P3467" s="141"/>
      <c r="Q3467" s="415"/>
      <c r="R3467" s="415"/>
      <c r="S3467" s="415"/>
      <c r="T3467" s="415"/>
      <c r="U3467" s="415"/>
      <c r="V3467" s="415"/>
      <c r="W3467" s="415"/>
      <c r="X3467" s="415"/>
      <c r="Y3467" s="415"/>
      <c r="Z3467" s="415"/>
    </row>
    <row r="3468" spans="1:26" x14ac:dyDescent="0.2">
      <c r="A3468" s="414"/>
      <c r="B3468" s="414"/>
      <c r="P3468" s="141"/>
      <c r="Q3468" s="415"/>
      <c r="R3468" s="415"/>
      <c r="S3468" s="415"/>
      <c r="T3468" s="415"/>
      <c r="U3468" s="415"/>
      <c r="V3468" s="415"/>
      <c r="W3468" s="415"/>
      <c r="X3468" s="415"/>
      <c r="Y3468" s="415"/>
      <c r="Z3468" s="415"/>
    </row>
    <row r="3469" spans="1:26" x14ac:dyDescent="0.2">
      <c r="A3469" s="414"/>
      <c r="B3469" s="414"/>
      <c r="P3469" s="141"/>
      <c r="Q3469" s="415"/>
      <c r="R3469" s="415"/>
      <c r="S3469" s="415"/>
      <c r="T3469" s="415"/>
      <c r="U3469" s="415"/>
      <c r="V3469" s="415"/>
      <c r="W3469" s="415"/>
      <c r="X3469" s="415"/>
      <c r="Y3469" s="415"/>
      <c r="Z3469" s="415"/>
    </row>
    <row r="3470" spans="1:26" x14ac:dyDescent="0.2">
      <c r="A3470" s="414"/>
      <c r="B3470" s="414"/>
      <c r="P3470" s="141"/>
      <c r="Q3470" s="415"/>
      <c r="R3470" s="415"/>
      <c r="S3470" s="415"/>
      <c r="T3470" s="415"/>
      <c r="U3470" s="415"/>
      <c r="V3470" s="415"/>
      <c r="W3470" s="415"/>
      <c r="X3470" s="415"/>
      <c r="Y3470" s="415"/>
      <c r="Z3470" s="415"/>
    </row>
    <row r="3471" spans="1:26" x14ac:dyDescent="0.2">
      <c r="A3471" s="414"/>
      <c r="B3471" s="414"/>
      <c r="P3471" s="141"/>
      <c r="Q3471" s="415"/>
      <c r="R3471" s="415"/>
      <c r="S3471" s="415"/>
      <c r="T3471" s="415"/>
      <c r="U3471" s="415"/>
      <c r="V3471" s="415"/>
      <c r="W3471" s="415"/>
      <c r="X3471" s="415"/>
      <c r="Y3471" s="415"/>
      <c r="Z3471" s="415"/>
    </row>
    <row r="3472" spans="1:26" x14ac:dyDescent="0.2">
      <c r="A3472" s="414"/>
      <c r="B3472" s="414"/>
      <c r="P3472" s="141"/>
      <c r="Q3472" s="415"/>
      <c r="R3472" s="415"/>
      <c r="S3472" s="415"/>
      <c r="T3472" s="415"/>
      <c r="U3472" s="415"/>
      <c r="V3472" s="415"/>
      <c r="W3472" s="415"/>
      <c r="X3472" s="415"/>
      <c r="Y3472" s="415"/>
      <c r="Z3472" s="415"/>
    </row>
    <row r="3473" spans="1:26" x14ac:dyDescent="0.2">
      <c r="A3473" s="414"/>
      <c r="B3473" s="414"/>
      <c r="P3473" s="141"/>
      <c r="Q3473" s="415"/>
      <c r="R3473" s="415"/>
      <c r="S3473" s="415"/>
      <c r="T3473" s="415"/>
      <c r="U3473" s="415"/>
      <c r="V3473" s="415"/>
      <c r="W3473" s="415"/>
      <c r="X3473" s="415"/>
      <c r="Y3473" s="415"/>
      <c r="Z3473" s="415"/>
    </row>
    <row r="3474" spans="1:26" x14ac:dyDescent="0.2">
      <c r="A3474" s="414"/>
      <c r="B3474" s="414"/>
      <c r="P3474" s="141"/>
      <c r="Q3474" s="415"/>
      <c r="R3474" s="415"/>
      <c r="S3474" s="415"/>
      <c r="T3474" s="415"/>
      <c r="U3474" s="415"/>
      <c r="V3474" s="415"/>
      <c r="W3474" s="415"/>
      <c r="X3474" s="415"/>
      <c r="Y3474" s="415"/>
      <c r="Z3474" s="415"/>
    </row>
    <row r="3475" spans="1:26" x14ac:dyDescent="0.2">
      <c r="A3475" s="414"/>
      <c r="B3475" s="414"/>
      <c r="P3475" s="141"/>
      <c r="Q3475" s="415"/>
      <c r="R3475" s="415"/>
      <c r="S3475" s="415"/>
      <c r="T3475" s="415"/>
      <c r="U3475" s="415"/>
      <c r="V3475" s="415"/>
      <c r="W3475" s="415"/>
      <c r="X3475" s="415"/>
      <c r="Y3475" s="415"/>
      <c r="Z3475" s="415"/>
    </row>
    <row r="3476" spans="1:26" x14ac:dyDescent="0.2">
      <c r="A3476" s="414"/>
      <c r="B3476" s="414"/>
      <c r="P3476" s="141"/>
      <c r="Q3476" s="415"/>
      <c r="R3476" s="415"/>
      <c r="S3476" s="415"/>
      <c r="T3476" s="415"/>
      <c r="U3476" s="415"/>
      <c r="V3476" s="415"/>
      <c r="W3476" s="415"/>
      <c r="X3476" s="415"/>
      <c r="Y3476" s="415"/>
      <c r="Z3476" s="415"/>
    </row>
    <row r="3477" spans="1:26" x14ac:dyDescent="0.2">
      <c r="A3477" s="414"/>
      <c r="B3477" s="414"/>
      <c r="P3477" s="141"/>
      <c r="Q3477" s="415"/>
      <c r="R3477" s="415"/>
      <c r="S3477" s="415"/>
      <c r="T3477" s="415"/>
      <c r="U3477" s="415"/>
      <c r="V3477" s="415"/>
      <c r="W3477" s="415"/>
      <c r="X3477" s="415"/>
      <c r="Y3477" s="415"/>
      <c r="Z3477" s="415"/>
    </row>
    <row r="3478" spans="1:26" x14ac:dyDescent="0.2">
      <c r="A3478" s="414"/>
      <c r="B3478" s="414"/>
      <c r="P3478" s="141"/>
      <c r="Q3478" s="415"/>
      <c r="R3478" s="415"/>
      <c r="S3478" s="415"/>
      <c r="T3478" s="415"/>
      <c r="U3478" s="415"/>
      <c r="V3478" s="415"/>
      <c r="W3478" s="415"/>
      <c r="X3478" s="415"/>
      <c r="Y3478" s="415"/>
      <c r="Z3478" s="415"/>
    </row>
    <row r="3479" spans="1:26" x14ac:dyDescent="0.2">
      <c r="A3479" s="414"/>
      <c r="B3479" s="414"/>
      <c r="P3479" s="141"/>
      <c r="Q3479" s="415"/>
      <c r="R3479" s="415"/>
      <c r="S3479" s="415"/>
      <c r="T3479" s="415"/>
      <c r="U3479" s="415"/>
      <c r="V3479" s="415"/>
      <c r="W3479" s="415"/>
      <c r="X3479" s="415"/>
      <c r="Y3479" s="415"/>
      <c r="Z3479" s="415"/>
    </row>
    <row r="3480" spans="1:26" x14ac:dyDescent="0.2">
      <c r="A3480" s="414"/>
      <c r="B3480" s="414"/>
      <c r="P3480" s="141"/>
      <c r="Q3480" s="415"/>
      <c r="R3480" s="415"/>
      <c r="S3480" s="415"/>
      <c r="T3480" s="415"/>
      <c r="U3480" s="415"/>
      <c r="V3480" s="415"/>
      <c r="W3480" s="415"/>
      <c r="X3480" s="415"/>
      <c r="Y3480" s="415"/>
      <c r="Z3480" s="415"/>
    </row>
    <row r="3481" spans="1:26" x14ac:dyDescent="0.2">
      <c r="A3481" s="414"/>
      <c r="B3481" s="414"/>
      <c r="P3481" s="141"/>
      <c r="Q3481" s="415"/>
      <c r="R3481" s="415"/>
      <c r="S3481" s="415"/>
      <c r="T3481" s="415"/>
      <c r="U3481" s="415"/>
      <c r="V3481" s="415"/>
      <c r="W3481" s="415"/>
      <c r="X3481" s="415"/>
      <c r="Y3481" s="415"/>
      <c r="Z3481" s="415"/>
    </row>
    <row r="3482" spans="1:26" x14ac:dyDescent="0.2">
      <c r="A3482" s="414"/>
      <c r="B3482" s="414"/>
      <c r="P3482" s="141"/>
      <c r="Q3482" s="415"/>
      <c r="R3482" s="415"/>
      <c r="S3482" s="415"/>
      <c r="T3482" s="415"/>
      <c r="U3482" s="415"/>
      <c r="V3482" s="415"/>
      <c r="W3482" s="415"/>
      <c r="X3482" s="415"/>
      <c r="Y3482" s="415"/>
      <c r="Z3482" s="415"/>
    </row>
    <row r="3483" spans="1:26" x14ac:dyDescent="0.2">
      <c r="A3483" s="414"/>
      <c r="B3483" s="414"/>
      <c r="P3483" s="141"/>
      <c r="Q3483" s="415"/>
      <c r="R3483" s="415"/>
      <c r="S3483" s="415"/>
      <c r="T3483" s="415"/>
      <c r="U3483" s="415"/>
      <c r="V3483" s="415"/>
      <c r="W3483" s="415"/>
      <c r="X3483" s="415"/>
      <c r="Y3483" s="415"/>
      <c r="Z3483" s="415"/>
    </row>
    <row r="3484" spans="1:26" x14ac:dyDescent="0.2">
      <c r="A3484" s="414"/>
      <c r="B3484" s="414"/>
      <c r="P3484" s="141"/>
      <c r="Q3484" s="415"/>
      <c r="R3484" s="415"/>
      <c r="S3484" s="415"/>
      <c r="T3484" s="415"/>
      <c r="U3484" s="415"/>
      <c r="V3484" s="415"/>
      <c r="W3484" s="415"/>
      <c r="X3484" s="415"/>
      <c r="Y3484" s="415"/>
      <c r="Z3484" s="415"/>
    </row>
    <row r="3485" spans="1:26" x14ac:dyDescent="0.2">
      <c r="A3485" s="414"/>
      <c r="B3485" s="414"/>
      <c r="P3485" s="141"/>
      <c r="Q3485" s="415"/>
      <c r="R3485" s="415"/>
      <c r="S3485" s="415"/>
      <c r="T3485" s="415"/>
      <c r="U3485" s="415"/>
      <c r="V3485" s="415"/>
      <c r="W3485" s="415"/>
      <c r="X3485" s="415"/>
      <c r="Y3485" s="415"/>
      <c r="Z3485" s="415"/>
    </row>
    <row r="3486" spans="1:26" x14ac:dyDescent="0.2">
      <c r="A3486" s="414"/>
      <c r="B3486" s="414"/>
      <c r="P3486" s="141"/>
      <c r="Q3486" s="415"/>
      <c r="R3486" s="415"/>
      <c r="S3486" s="415"/>
      <c r="T3486" s="415"/>
      <c r="U3486" s="415"/>
      <c r="V3486" s="415"/>
      <c r="W3486" s="415"/>
      <c r="X3486" s="415"/>
      <c r="Y3486" s="415"/>
      <c r="Z3486" s="415"/>
    </row>
    <row r="3487" spans="1:26" x14ac:dyDescent="0.2">
      <c r="A3487" s="414"/>
      <c r="B3487" s="414"/>
      <c r="P3487" s="141"/>
      <c r="Q3487" s="415"/>
      <c r="R3487" s="415"/>
      <c r="S3487" s="415"/>
      <c r="T3487" s="415"/>
      <c r="U3487" s="415"/>
      <c r="V3487" s="415"/>
      <c r="W3487" s="415"/>
      <c r="X3487" s="415"/>
      <c r="Y3487" s="415"/>
      <c r="Z3487" s="415"/>
    </row>
    <row r="3488" spans="1:26" x14ac:dyDescent="0.2">
      <c r="A3488" s="414"/>
      <c r="B3488" s="414"/>
      <c r="P3488" s="141"/>
      <c r="Q3488" s="415"/>
      <c r="R3488" s="415"/>
      <c r="S3488" s="415"/>
      <c r="T3488" s="415"/>
      <c r="U3488" s="415"/>
      <c r="V3488" s="415"/>
      <c r="W3488" s="415"/>
      <c r="X3488" s="415"/>
      <c r="Y3488" s="415"/>
      <c r="Z3488" s="415"/>
    </row>
    <row r="3489" spans="1:26" x14ac:dyDescent="0.2">
      <c r="A3489" s="414"/>
      <c r="B3489" s="414"/>
      <c r="P3489" s="141"/>
      <c r="Q3489" s="415"/>
      <c r="R3489" s="415"/>
      <c r="S3489" s="415"/>
      <c r="T3489" s="415"/>
      <c r="U3489" s="415"/>
      <c r="V3489" s="415"/>
      <c r="W3489" s="415"/>
      <c r="X3489" s="415"/>
      <c r="Y3489" s="415"/>
      <c r="Z3489" s="415"/>
    </row>
    <row r="3490" spans="1:26" x14ac:dyDescent="0.2">
      <c r="A3490" s="414"/>
      <c r="B3490" s="414"/>
      <c r="P3490" s="141"/>
      <c r="Q3490" s="415"/>
      <c r="R3490" s="415"/>
      <c r="S3490" s="415"/>
      <c r="T3490" s="415"/>
      <c r="U3490" s="415"/>
      <c r="V3490" s="415"/>
      <c r="W3490" s="415"/>
      <c r="X3490" s="415"/>
      <c r="Y3490" s="415"/>
      <c r="Z3490" s="415"/>
    </row>
    <row r="3491" spans="1:26" x14ac:dyDescent="0.2">
      <c r="A3491" s="414"/>
      <c r="B3491" s="414"/>
      <c r="P3491" s="141"/>
      <c r="Q3491" s="415"/>
      <c r="R3491" s="415"/>
      <c r="S3491" s="415"/>
      <c r="T3491" s="415"/>
      <c r="U3491" s="415"/>
      <c r="V3491" s="415"/>
      <c r="W3491" s="415"/>
      <c r="X3491" s="415"/>
      <c r="Y3491" s="415"/>
      <c r="Z3491" s="415"/>
    </row>
    <row r="3492" spans="1:26" x14ac:dyDescent="0.2">
      <c r="A3492" s="414"/>
      <c r="B3492" s="414"/>
      <c r="P3492" s="141"/>
      <c r="Q3492" s="415"/>
      <c r="R3492" s="415"/>
      <c r="S3492" s="415"/>
      <c r="T3492" s="415"/>
      <c r="U3492" s="415"/>
      <c r="V3492" s="415"/>
      <c r="W3492" s="415"/>
      <c r="X3492" s="415"/>
      <c r="Y3492" s="415"/>
      <c r="Z3492" s="415"/>
    </row>
    <row r="3493" spans="1:26" x14ac:dyDescent="0.2">
      <c r="A3493" s="414"/>
      <c r="B3493" s="414"/>
      <c r="P3493" s="141"/>
      <c r="Q3493" s="415"/>
      <c r="R3493" s="415"/>
      <c r="S3493" s="415"/>
      <c r="T3493" s="415"/>
      <c r="U3493" s="415"/>
      <c r="V3493" s="415"/>
      <c r="W3493" s="415"/>
      <c r="X3493" s="415"/>
      <c r="Y3493" s="415"/>
      <c r="Z3493" s="415"/>
    </row>
    <row r="3494" spans="1:26" x14ac:dyDescent="0.2">
      <c r="A3494" s="414"/>
      <c r="B3494" s="414"/>
      <c r="P3494" s="141"/>
      <c r="Q3494" s="415"/>
      <c r="R3494" s="415"/>
      <c r="S3494" s="415"/>
      <c r="T3494" s="415"/>
      <c r="U3494" s="415"/>
      <c r="V3494" s="415"/>
      <c r="W3494" s="415"/>
      <c r="X3494" s="415"/>
      <c r="Y3494" s="415"/>
      <c r="Z3494" s="415"/>
    </row>
    <row r="3495" spans="1:26" x14ac:dyDescent="0.2">
      <c r="A3495" s="414"/>
      <c r="B3495" s="414"/>
      <c r="P3495" s="141"/>
      <c r="Q3495" s="415"/>
      <c r="R3495" s="415"/>
      <c r="S3495" s="415"/>
      <c r="T3495" s="415"/>
      <c r="U3495" s="415"/>
      <c r="V3495" s="415"/>
      <c r="W3495" s="415"/>
      <c r="X3495" s="415"/>
      <c r="Y3495" s="415"/>
      <c r="Z3495" s="415"/>
    </row>
    <row r="3496" spans="1:26" x14ac:dyDescent="0.2">
      <c r="A3496" s="414"/>
      <c r="B3496" s="414"/>
      <c r="P3496" s="141"/>
      <c r="Q3496" s="415"/>
      <c r="R3496" s="415"/>
      <c r="S3496" s="415"/>
      <c r="T3496" s="415"/>
      <c r="U3496" s="415"/>
      <c r="V3496" s="415"/>
      <c r="W3496" s="415"/>
      <c r="X3496" s="415"/>
      <c r="Y3496" s="415"/>
      <c r="Z3496" s="415"/>
    </row>
    <row r="3497" spans="1:26" x14ac:dyDescent="0.2">
      <c r="A3497" s="414"/>
      <c r="B3497" s="414"/>
      <c r="P3497" s="141"/>
      <c r="Q3497" s="415"/>
      <c r="R3497" s="415"/>
      <c r="S3497" s="415"/>
      <c r="T3497" s="415"/>
      <c r="U3497" s="415"/>
      <c r="V3497" s="415"/>
      <c r="W3497" s="415"/>
      <c r="X3497" s="415"/>
      <c r="Y3497" s="415"/>
      <c r="Z3497" s="415"/>
    </row>
    <row r="3498" spans="1:26" x14ac:dyDescent="0.2">
      <c r="A3498" s="414"/>
      <c r="B3498" s="414"/>
      <c r="P3498" s="141"/>
      <c r="Q3498" s="415"/>
      <c r="R3498" s="415"/>
      <c r="S3498" s="415"/>
      <c r="T3498" s="415"/>
      <c r="U3498" s="415"/>
      <c r="V3498" s="415"/>
      <c r="W3498" s="415"/>
      <c r="X3498" s="415"/>
      <c r="Y3498" s="415"/>
      <c r="Z3498" s="415"/>
    </row>
    <row r="3499" spans="1:26" x14ac:dyDescent="0.2">
      <c r="A3499" s="414"/>
      <c r="B3499" s="414"/>
      <c r="P3499" s="141"/>
      <c r="Q3499" s="415"/>
      <c r="R3499" s="415"/>
      <c r="S3499" s="415"/>
      <c r="T3499" s="415"/>
      <c r="U3499" s="415"/>
      <c r="V3499" s="415"/>
      <c r="W3499" s="415"/>
      <c r="X3499" s="415"/>
      <c r="Y3499" s="415"/>
      <c r="Z3499" s="415"/>
    </row>
    <row r="3500" spans="1:26" x14ac:dyDescent="0.2">
      <c r="A3500" s="414"/>
      <c r="B3500" s="414"/>
      <c r="P3500" s="141"/>
      <c r="Q3500" s="415"/>
      <c r="R3500" s="415"/>
      <c r="S3500" s="415"/>
      <c r="T3500" s="415"/>
      <c r="U3500" s="415"/>
      <c r="V3500" s="415"/>
      <c r="W3500" s="415"/>
      <c r="X3500" s="415"/>
      <c r="Y3500" s="415"/>
      <c r="Z3500" s="415"/>
    </row>
    <row r="3501" spans="1:26" x14ac:dyDescent="0.2">
      <c r="A3501" s="414"/>
      <c r="B3501" s="414"/>
      <c r="P3501" s="141"/>
      <c r="Q3501" s="415"/>
      <c r="R3501" s="415"/>
      <c r="S3501" s="415"/>
      <c r="T3501" s="415"/>
      <c r="U3501" s="415"/>
      <c r="V3501" s="415"/>
      <c r="W3501" s="415"/>
      <c r="X3501" s="415"/>
      <c r="Y3501" s="415"/>
      <c r="Z3501" s="415"/>
    </row>
    <row r="3502" spans="1:26" x14ac:dyDescent="0.2">
      <c r="A3502" s="414"/>
      <c r="B3502" s="414"/>
      <c r="P3502" s="141"/>
      <c r="Q3502" s="415"/>
      <c r="R3502" s="415"/>
      <c r="S3502" s="415"/>
      <c r="T3502" s="415"/>
      <c r="U3502" s="415"/>
      <c r="V3502" s="415"/>
      <c r="W3502" s="415"/>
      <c r="X3502" s="415"/>
      <c r="Y3502" s="415"/>
      <c r="Z3502" s="415"/>
    </row>
    <row r="3503" spans="1:26" x14ac:dyDescent="0.2">
      <c r="A3503" s="414"/>
      <c r="B3503" s="414"/>
      <c r="P3503" s="141"/>
      <c r="Q3503" s="415"/>
      <c r="R3503" s="415"/>
      <c r="S3503" s="415"/>
      <c r="T3503" s="415"/>
      <c r="U3503" s="415"/>
      <c r="V3503" s="415"/>
      <c r="W3503" s="415"/>
      <c r="X3503" s="415"/>
      <c r="Y3503" s="415"/>
      <c r="Z3503" s="415"/>
    </row>
    <row r="3504" spans="1:26" x14ac:dyDescent="0.2">
      <c r="A3504" s="414"/>
      <c r="B3504" s="414"/>
      <c r="P3504" s="141"/>
      <c r="Q3504" s="415"/>
      <c r="R3504" s="415"/>
      <c r="S3504" s="415"/>
      <c r="T3504" s="415"/>
      <c r="U3504" s="415"/>
      <c r="V3504" s="415"/>
      <c r="W3504" s="415"/>
      <c r="X3504" s="415"/>
      <c r="Y3504" s="415"/>
      <c r="Z3504" s="415"/>
    </row>
    <row r="3505" spans="1:26" x14ac:dyDescent="0.2">
      <c r="A3505" s="414"/>
      <c r="B3505" s="414"/>
      <c r="P3505" s="141"/>
      <c r="Q3505" s="415"/>
      <c r="R3505" s="415"/>
      <c r="S3505" s="415"/>
      <c r="T3505" s="415"/>
      <c r="U3505" s="415"/>
      <c r="V3505" s="415"/>
      <c r="W3505" s="415"/>
      <c r="X3505" s="415"/>
      <c r="Y3505" s="415"/>
      <c r="Z3505" s="415"/>
    </row>
    <row r="3506" spans="1:26" x14ac:dyDescent="0.2">
      <c r="A3506" s="414"/>
      <c r="B3506" s="414"/>
      <c r="P3506" s="141"/>
      <c r="Q3506" s="415"/>
      <c r="R3506" s="415"/>
      <c r="S3506" s="415"/>
      <c r="T3506" s="415"/>
      <c r="U3506" s="415"/>
      <c r="V3506" s="415"/>
      <c r="W3506" s="415"/>
      <c r="X3506" s="415"/>
      <c r="Y3506" s="415"/>
      <c r="Z3506" s="415"/>
    </row>
    <row r="3507" spans="1:26" x14ac:dyDescent="0.2">
      <c r="A3507" s="414"/>
      <c r="B3507" s="414"/>
      <c r="P3507" s="141"/>
      <c r="Q3507" s="415"/>
      <c r="R3507" s="415"/>
      <c r="S3507" s="415"/>
      <c r="T3507" s="415"/>
      <c r="U3507" s="415"/>
      <c r="V3507" s="415"/>
      <c r="W3507" s="415"/>
      <c r="X3507" s="415"/>
      <c r="Y3507" s="415"/>
      <c r="Z3507" s="415"/>
    </row>
    <row r="3508" spans="1:26" x14ac:dyDescent="0.2">
      <c r="A3508" s="414"/>
      <c r="B3508" s="414"/>
      <c r="P3508" s="141"/>
      <c r="Q3508" s="415"/>
      <c r="R3508" s="415"/>
      <c r="S3508" s="415"/>
      <c r="T3508" s="415"/>
      <c r="U3508" s="415"/>
      <c r="V3508" s="415"/>
      <c r="W3508" s="415"/>
      <c r="X3508" s="415"/>
      <c r="Y3508" s="415"/>
      <c r="Z3508" s="415"/>
    </row>
    <row r="3509" spans="1:26" x14ac:dyDescent="0.2">
      <c r="A3509" s="414"/>
      <c r="B3509" s="414"/>
      <c r="P3509" s="141"/>
      <c r="Q3509" s="415"/>
      <c r="R3509" s="415"/>
      <c r="S3509" s="415"/>
      <c r="T3509" s="415"/>
      <c r="U3509" s="415"/>
      <c r="V3509" s="415"/>
      <c r="W3509" s="415"/>
      <c r="X3509" s="415"/>
      <c r="Y3509" s="415"/>
      <c r="Z3509" s="415"/>
    </row>
    <row r="3510" spans="1:26" x14ac:dyDescent="0.2">
      <c r="A3510" s="414"/>
      <c r="B3510" s="414"/>
      <c r="P3510" s="141"/>
      <c r="Q3510" s="415"/>
      <c r="R3510" s="415"/>
      <c r="S3510" s="415"/>
      <c r="T3510" s="415"/>
      <c r="U3510" s="415"/>
      <c r="V3510" s="415"/>
      <c r="W3510" s="415"/>
      <c r="X3510" s="415"/>
      <c r="Y3510" s="415"/>
      <c r="Z3510" s="415"/>
    </row>
    <row r="3511" spans="1:26" x14ac:dyDescent="0.2">
      <c r="A3511" s="414"/>
      <c r="B3511" s="414"/>
      <c r="P3511" s="141"/>
      <c r="Q3511" s="415"/>
      <c r="R3511" s="415"/>
      <c r="S3511" s="415"/>
      <c r="T3511" s="415"/>
      <c r="U3511" s="415"/>
      <c r="V3511" s="415"/>
      <c r="W3511" s="415"/>
      <c r="X3511" s="415"/>
      <c r="Y3511" s="415"/>
      <c r="Z3511" s="415"/>
    </row>
    <row r="3512" spans="1:26" x14ac:dyDescent="0.2">
      <c r="A3512" s="414"/>
      <c r="B3512" s="414"/>
      <c r="P3512" s="141"/>
      <c r="Q3512" s="415"/>
      <c r="R3512" s="415"/>
      <c r="S3512" s="415"/>
      <c r="T3512" s="415"/>
      <c r="U3512" s="415"/>
      <c r="V3512" s="415"/>
      <c r="W3512" s="415"/>
      <c r="X3512" s="415"/>
      <c r="Y3512" s="415"/>
      <c r="Z3512" s="415"/>
    </row>
    <row r="3513" spans="1:26" x14ac:dyDescent="0.2">
      <c r="A3513" s="414"/>
      <c r="B3513" s="414"/>
      <c r="P3513" s="141"/>
      <c r="Q3513" s="415"/>
      <c r="R3513" s="415"/>
      <c r="S3513" s="415"/>
      <c r="T3513" s="415"/>
      <c r="U3513" s="415"/>
      <c r="V3513" s="415"/>
      <c r="W3513" s="415"/>
      <c r="X3513" s="415"/>
      <c r="Y3513" s="415"/>
      <c r="Z3513" s="415"/>
    </row>
    <row r="3514" spans="1:26" x14ac:dyDescent="0.2">
      <c r="A3514" s="414"/>
      <c r="B3514" s="414"/>
      <c r="P3514" s="141"/>
      <c r="Q3514" s="415"/>
      <c r="R3514" s="415"/>
      <c r="S3514" s="415"/>
      <c r="T3514" s="415"/>
      <c r="U3514" s="415"/>
      <c r="V3514" s="415"/>
      <c r="W3514" s="415"/>
      <c r="X3514" s="415"/>
      <c r="Y3514" s="415"/>
      <c r="Z3514" s="415"/>
    </row>
    <row r="3515" spans="1:26" x14ac:dyDescent="0.2">
      <c r="A3515" s="414"/>
      <c r="B3515" s="414"/>
      <c r="P3515" s="141"/>
      <c r="Q3515" s="415"/>
      <c r="R3515" s="415"/>
      <c r="S3515" s="415"/>
      <c r="T3515" s="415"/>
      <c r="U3515" s="415"/>
      <c r="V3515" s="415"/>
      <c r="W3515" s="415"/>
      <c r="X3515" s="415"/>
      <c r="Y3515" s="415"/>
      <c r="Z3515" s="415"/>
    </row>
    <row r="3516" spans="1:26" x14ac:dyDescent="0.2">
      <c r="A3516" s="414"/>
      <c r="B3516" s="414"/>
      <c r="P3516" s="141"/>
      <c r="Q3516" s="415"/>
      <c r="R3516" s="415"/>
      <c r="S3516" s="415"/>
      <c r="T3516" s="415"/>
      <c r="U3516" s="415"/>
      <c r="V3516" s="415"/>
      <c r="W3516" s="415"/>
      <c r="X3516" s="415"/>
      <c r="Y3516" s="415"/>
      <c r="Z3516" s="415"/>
    </row>
    <row r="3517" spans="1:26" x14ac:dyDescent="0.2">
      <c r="A3517" s="414"/>
      <c r="B3517" s="414"/>
      <c r="P3517" s="141"/>
      <c r="Q3517" s="415"/>
      <c r="R3517" s="415"/>
      <c r="S3517" s="415"/>
      <c r="T3517" s="415"/>
      <c r="U3517" s="415"/>
      <c r="V3517" s="415"/>
      <c r="W3517" s="415"/>
      <c r="X3517" s="415"/>
      <c r="Y3517" s="415"/>
      <c r="Z3517" s="415"/>
    </row>
    <row r="3518" spans="1:26" x14ac:dyDescent="0.2">
      <c r="A3518" s="414"/>
      <c r="B3518" s="414"/>
      <c r="P3518" s="141"/>
      <c r="Q3518" s="415"/>
      <c r="R3518" s="415"/>
      <c r="S3518" s="415"/>
      <c r="T3518" s="415"/>
      <c r="U3518" s="415"/>
      <c r="V3518" s="415"/>
      <c r="W3518" s="415"/>
      <c r="X3518" s="415"/>
      <c r="Y3518" s="415"/>
      <c r="Z3518" s="415"/>
    </row>
    <row r="3519" spans="1:26" x14ac:dyDescent="0.2">
      <c r="A3519" s="414"/>
      <c r="B3519" s="414"/>
      <c r="P3519" s="141"/>
      <c r="Q3519" s="415"/>
      <c r="R3519" s="415"/>
      <c r="S3519" s="415"/>
      <c r="T3519" s="415"/>
      <c r="U3519" s="415"/>
      <c r="V3519" s="415"/>
      <c r="W3519" s="415"/>
      <c r="X3519" s="415"/>
      <c r="Y3519" s="415"/>
      <c r="Z3519" s="415"/>
    </row>
    <row r="3520" spans="1:26" x14ac:dyDescent="0.2">
      <c r="A3520" s="414"/>
      <c r="B3520" s="414"/>
      <c r="P3520" s="141"/>
      <c r="Q3520" s="415"/>
      <c r="R3520" s="415"/>
      <c r="S3520" s="415"/>
      <c r="T3520" s="415"/>
      <c r="U3520" s="415"/>
      <c r="V3520" s="415"/>
      <c r="W3520" s="415"/>
      <c r="X3520" s="415"/>
      <c r="Y3520" s="415"/>
      <c r="Z3520" s="415"/>
    </row>
    <row r="3521" spans="1:26" x14ac:dyDescent="0.2">
      <c r="A3521" s="414"/>
      <c r="B3521" s="414"/>
      <c r="P3521" s="141"/>
      <c r="Q3521" s="415"/>
      <c r="R3521" s="415"/>
      <c r="S3521" s="415"/>
      <c r="T3521" s="415"/>
      <c r="U3521" s="415"/>
      <c r="V3521" s="415"/>
      <c r="W3521" s="415"/>
      <c r="X3521" s="415"/>
      <c r="Y3521" s="415"/>
      <c r="Z3521" s="415"/>
    </row>
    <row r="3522" spans="1:26" x14ac:dyDescent="0.2">
      <c r="A3522" s="414"/>
      <c r="B3522" s="414"/>
      <c r="P3522" s="141"/>
      <c r="Q3522" s="415"/>
      <c r="R3522" s="415"/>
      <c r="S3522" s="415"/>
      <c r="T3522" s="415"/>
      <c r="U3522" s="415"/>
      <c r="V3522" s="415"/>
      <c r="W3522" s="415"/>
      <c r="X3522" s="415"/>
      <c r="Y3522" s="415"/>
      <c r="Z3522" s="415"/>
    </row>
    <row r="3523" spans="1:26" x14ac:dyDescent="0.2">
      <c r="A3523" s="414"/>
      <c r="B3523" s="414"/>
      <c r="P3523" s="141"/>
      <c r="Q3523" s="415"/>
      <c r="R3523" s="415"/>
      <c r="S3523" s="415"/>
      <c r="T3523" s="415"/>
      <c r="U3523" s="415"/>
      <c r="V3523" s="415"/>
      <c r="W3523" s="415"/>
      <c r="X3523" s="415"/>
      <c r="Y3523" s="415"/>
      <c r="Z3523" s="415"/>
    </row>
    <row r="3524" spans="1:26" x14ac:dyDescent="0.2">
      <c r="A3524" s="414"/>
      <c r="B3524" s="414"/>
      <c r="P3524" s="141"/>
      <c r="Q3524" s="415"/>
      <c r="R3524" s="415"/>
      <c r="S3524" s="415"/>
      <c r="T3524" s="415"/>
      <c r="U3524" s="415"/>
      <c r="V3524" s="415"/>
      <c r="W3524" s="415"/>
      <c r="X3524" s="415"/>
      <c r="Y3524" s="415"/>
      <c r="Z3524" s="415"/>
    </row>
    <row r="3525" spans="1:26" x14ac:dyDescent="0.2">
      <c r="A3525" s="414"/>
      <c r="B3525" s="414"/>
      <c r="P3525" s="141"/>
      <c r="Q3525" s="415"/>
      <c r="R3525" s="415"/>
      <c r="S3525" s="415"/>
      <c r="T3525" s="415"/>
      <c r="U3525" s="415"/>
      <c r="V3525" s="415"/>
      <c r="W3525" s="415"/>
      <c r="X3525" s="415"/>
      <c r="Y3525" s="415"/>
      <c r="Z3525" s="415"/>
    </row>
    <row r="3526" spans="1:26" x14ac:dyDescent="0.2">
      <c r="A3526" s="414"/>
      <c r="B3526" s="414"/>
      <c r="P3526" s="141"/>
      <c r="Q3526" s="415"/>
      <c r="R3526" s="415"/>
      <c r="S3526" s="415"/>
      <c r="T3526" s="415"/>
      <c r="U3526" s="415"/>
      <c r="V3526" s="415"/>
      <c r="W3526" s="415"/>
      <c r="X3526" s="415"/>
      <c r="Y3526" s="415"/>
      <c r="Z3526" s="415"/>
    </row>
    <row r="3527" spans="1:26" x14ac:dyDescent="0.2">
      <c r="A3527" s="414"/>
      <c r="B3527" s="414"/>
      <c r="P3527" s="141"/>
      <c r="Q3527" s="415"/>
      <c r="R3527" s="415"/>
      <c r="S3527" s="415"/>
      <c r="T3527" s="415"/>
      <c r="U3527" s="415"/>
      <c r="V3527" s="415"/>
      <c r="W3527" s="415"/>
      <c r="X3527" s="415"/>
      <c r="Y3527" s="415"/>
      <c r="Z3527" s="415"/>
    </row>
    <row r="3528" spans="1:26" x14ac:dyDescent="0.2">
      <c r="A3528" s="414"/>
      <c r="B3528" s="414"/>
      <c r="P3528" s="141"/>
      <c r="Q3528" s="415"/>
      <c r="R3528" s="415"/>
      <c r="S3528" s="415"/>
      <c r="T3528" s="415"/>
      <c r="U3528" s="415"/>
      <c r="V3528" s="415"/>
      <c r="W3528" s="415"/>
      <c r="X3528" s="415"/>
      <c r="Y3528" s="415"/>
      <c r="Z3528" s="415"/>
    </row>
    <row r="3529" spans="1:26" x14ac:dyDescent="0.2">
      <c r="A3529" s="414"/>
      <c r="B3529" s="414"/>
      <c r="P3529" s="141"/>
      <c r="Q3529" s="415"/>
      <c r="R3529" s="415"/>
      <c r="S3529" s="415"/>
      <c r="T3529" s="415"/>
      <c r="U3529" s="415"/>
      <c r="V3529" s="415"/>
      <c r="W3529" s="415"/>
      <c r="X3529" s="415"/>
      <c r="Y3529" s="415"/>
      <c r="Z3529" s="415"/>
    </row>
    <row r="3530" spans="1:26" x14ac:dyDescent="0.2">
      <c r="A3530" s="414"/>
      <c r="B3530" s="414"/>
      <c r="P3530" s="141"/>
      <c r="Q3530" s="415"/>
      <c r="R3530" s="415"/>
      <c r="S3530" s="415"/>
      <c r="T3530" s="415"/>
      <c r="U3530" s="415"/>
      <c r="V3530" s="415"/>
      <c r="W3530" s="415"/>
      <c r="X3530" s="415"/>
      <c r="Y3530" s="415"/>
      <c r="Z3530" s="415"/>
    </row>
    <row r="3531" spans="1:26" x14ac:dyDescent="0.2">
      <c r="A3531" s="414"/>
      <c r="B3531" s="414"/>
      <c r="P3531" s="141"/>
      <c r="Q3531" s="415"/>
      <c r="R3531" s="415"/>
      <c r="S3531" s="415"/>
      <c r="T3531" s="415"/>
      <c r="U3531" s="415"/>
      <c r="V3531" s="415"/>
      <c r="W3531" s="415"/>
      <c r="X3531" s="415"/>
      <c r="Y3531" s="415"/>
      <c r="Z3531" s="415"/>
    </row>
    <row r="3532" spans="1:26" x14ac:dyDescent="0.2">
      <c r="A3532" s="414"/>
      <c r="B3532" s="414"/>
      <c r="P3532" s="141"/>
      <c r="Q3532" s="415"/>
      <c r="R3532" s="415"/>
      <c r="S3532" s="415"/>
      <c r="T3532" s="415"/>
      <c r="U3532" s="415"/>
      <c r="V3532" s="415"/>
      <c r="W3532" s="415"/>
      <c r="X3532" s="415"/>
      <c r="Y3532" s="415"/>
      <c r="Z3532" s="415"/>
    </row>
    <row r="3533" spans="1:26" x14ac:dyDescent="0.2">
      <c r="A3533" s="414"/>
      <c r="B3533" s="414"/>
      <c r="P3533" s="141"/>
      <c r="Q3533" s="415"/>
      <c r="R3533" s="415"/>
      <c r="S3533" s="415"/>
      <c r="T3533" s="415"/>
      <c r="U3533" s="415"/>
      <c r="V3533" s="415"/>
      <c r="W3533" s="415"/>
      <c r="X3533" s="415"/>
      <c r="Y3533" s="415"/>
      <c r="Z3533" s="415"/>
    </row>
    <row r="3534" spans="1:26" x14ac:dyDescent="0.2">
      <c r="A3534" s="414"/>
      <c r="B3534" s="414"/>
      <c r="P3534" s="141"/>
      <c r="Q3534" s="415"/>
      <c r="R3534" s="415"/>
      <c r="S3534" s="415"/>
      <c r="T3534" s="415"/>
      <c r="U3534" s="415"/>
      <c r="V3534" s="415"/>
      <c r="W3534" s="415"/>
      <c r="X3534" s="415"/>
      <c r="Y3534" s="415"/>
      <c r="Z3534" s="415"/>
    </row>
    <row r="3535" spans="1:26" x14ac:dyDescent="0.2">
      <c r="A3535" s="414"/>
      <c r="B3535" s="414"/>
      <c r="P3535" s="141"/>
      <c r="Q3535" s="415"/>
      <c r="R3535" s="415"/>
      <c r="S3535" s="415"/>
      <c r="T3535" s="415"/>
      <c r="U3535" s="415"/>
      <c r="V3535" s="415"/>
      <c r="W3535" s="415"/>
      <c r="X3535" s="415"/>
      <c r="Y3535" s="415"/>
      <c r="Z3535" s="415"/>
    </row>
    <row r="3536" spans="1:26" x14ac:dyDescent="0.2">
      <c r="A3536" s="414"/>
      <c r="B3536" s="414"/>
      <c r="P3536" s="141"/>
      <c r="Q3536" s="415"/>
      <c r="R3536" s="415"/>
      <c r="S3536" s="415"/>
      <c r="T3536" s="415"/>
      <c r="U3536" s="415"/>
      <c r="V3536" s="415"/>
      <c r="W3536" s="415"/>
      <c r="X3536" s="415"/>
      <c r="Y3536" s="415"/>
      <c r="Z3536" s="415"/>
    </row>
    <row r="3537" spans="1:26" x14ac:dyDescent="0.2">
      <c r="A3537" s="414"/>
      <c r="B3537" s="414"/>
      <c r="P3537" s="141"/>
      <c r="Q3537" s="415"/>
      <c r="R3537" s="415"/>
      <c r="S3537" s="415"/>
      <c r="T3537" s="415"/>
      <c r="U3537" s="415"/>
      <c r="V3537" s="415"/>
      <c r="W3537" s="415"/>
      <c r="X3537" s="415"/>
      <c r="Y3537" s="415"/>
      <c r="Z3537" s="415"/>
    </row>
    <row r="3538" spans="1:26" x14ac:dyDescent="0.2">
      <c r="A3538" s="414"/>
      <c r="B3538" s="414"/>
      <c r="P3538" s="141"/>
      <c r="Q3538" s="415"/>
      <c r="R3538" s="415"/>
      <c r="S3538" s="415"/>
      <c r="T3538" s="415"/>
      <c r="U3538" s="415"/>
      <c r="V3538" s="415"/>
      <c r="W3538" s="415"/>
      <c r="X3538" s="415"/>
      <c r="Y3538" s="415"/>
      <c r="Z3538" s="415"/>
    </row>
    <row r="3539" spans="1:26" x14ac:dyDescent="0.2">
      <c r="A3539" s="414"/>
      <c r="B3539" s="414"/>
      <c r="P3539" s="141"/>
      <c r="Q3539" s="415"/>
      <c r="R3539" s="415"/>
      <c r="S3539" s="415"/>
      <c r="T3539" s="415"/>
      <c r="U3539" s="415"/>
      <c r="V3539" s="415"/>
      <c r="W3539" s="415"/>
      <c r="X3539" s="415"/>
      <c r="Y3539" s="415"/>
      <c r="Z3539" s="415"/>
    </row>
    <row r="3540" spans="1:26" x14ac:dyDescent="0.2">
      <c r="A3540" s="414"/>
      <c r="B3540" s="414"/>
      <c r="P3540" s="141"/>
      <c r="Q3540" s="415"/>
      <c r="R3540" s="415"/>
      <c r="S3540" s="415"/>
      <c r="T3540" s="415"/>
      <c r="U3540" s="415"/>
      <c r="V3540" s="415"/>
      <c r="W3540" s="415"/>
      <c r="X3540" s="415"/>
      <c r="Y3540" s="415"/>
      <c r="Z3540" s="415"/>
    </row>
    <row r="3541" spans="1:26" x14ac:dyDescent="0.2">
      <c r="A3541" s="414"/>
      <c r="B3541" s="414"/>
      <c r="P3541" s="141"/>
      <c r="Q3541" s="415"/>
      <c r="R3541" s="415"/>
      <c r="S3541" s="415"/>
      <c r="T3541" s="415"/>
      <c r="U3541" s="415"/>
      <c r="V3541" s="415"/>
      <c r="W3541" s="415"/>
      <c r="X3541" s="415"/>
      <c r="Y3541" s="415"/>
      <c r="Z3541" s="415"/>
    </row>
    <row r="3542" spans="1:26" x14ac:dyDescent="0.2">
      <c r="A3542" s="414"/>
      <c r="B3542" s="414"/>
      <c r="P3542" s="141"/>
      <c r="Q3542" s="415"/>
      <c r="R3542" s="415"/>
      <c r="S3542" s="415"/>
      <c r="T3542" s="415"/>
      <c r="U3542" s="415"/>
      <c r="V3542" s="415"/>
      <c r="W3542" s="415"/>
      <c r="X3542" s="415"/>
      <c r="Y3542" s="415"/>
      <c r="Z3542" s="415"/>
    </row>
    <row r="3543" spans="1:26" x14ac:dyDescent="0.2">
      <c r="A3543" s="414"/>
      <c r="B3543" s="414"/>
      <c r="P3543" s="141"/>
      <c r="Q3543" s="415"/>
      <c r="R3543" s="415"/>
      <c r="S3543" s="415"/>
      <c r="T3543" s="415"/>
      <c r="U3543" s="415"/>
      <c r="V3543" s="415"/>
      <c r="W3543" s="415"/>
      <c r="X3543" s="415"/>
      <c r="Y3543" s="415"/>
      <c r="Z3543" s="415"/>
    </row>
    <row r="3544" spans="1:26" x14ac:dyDescent="0.2">
      <c r="A3544" s="414"/>
      <c r="B3544" s="414"/>
      <c r="P3544" s="141"/>
      <c r="Q3544" s="415"/>
      <c r="R3544" s="415"/>
      <c r="S3544" s="415"/>
      <c r="T3544" s="415"/>
      <c r="U3544" s="415"/>
      <c r="V3544" s="415"/>
      <c r="W3544" s="415"/>
      <c r="X3544" s="415"/>
      <c r="Y3544" s="415"/>
      <c r="Z3544" s="415"/>
    </row>
    <row r="3545" spans="1:26" x14ac:dyDescent="0.2">
      <c r="A3545" s="414"/>
      <c r="B3545" s="414"/>
      <c r="P3545" s="141"/>
      <c r="Q3545" s="415"/>
      <c r="R3545" s="415"/>
      <c r="S3545" s="415"/>
      <c r="T3545" s="415"/>
      <c r="U3545" s="415"/>
      <c r="V3545" s="415"/>
      <c r="W3545" s="415"/>
      <c r="X3545" s="415"/>
      <c r="Y3545" s="415"/>
      <c r="Z3545" s="415"/>
    </row>
    <row r="3546" spans="1:26" x14ac:dyDescent="0.2">
      <c r="A3546" s="414"/>
      <c r="B3546" s="414"/>
      <c r="P3546" s="141"/>
      <c r="Q3546" s="415"/>
      <c r="R3546" s="415"/>
      <c r="S3546" s="415"/>
      <c r="T3546" s="415"/>
      <c r="U3546" s="415"/>
      <c r="V3546" s="415"/>
      <c r="W3546" s="415"/>
      <c r="X3546" s="415"/>
      <c r="Y3546" s="415"/>
      <c r="Z3546" s="415"/>
    </row>
    <row r="3547" spans="1:26" x14ac:dyDescent="0.2">
      <c r="A3547" s="414"/>
      <c r="B3547" s="414"/>
      <c r="P3547" s="141"/>
      <c r="Q3547" s="415"/>
      <c r="R3547" s="415"/>
      <c r="S3547" s="415"/>
      <c r="T3547" s="415"/>
      <c r="U3547" s="415"/>
      <c r="V3547" s="415"/>
      <c r="W3547" s="415"/>
      <c r="X3547" s="415"/>
      <c r="Y3547" s="415"/>
      <c r="Z3547" s="415"/>
    </row>
    <row r="3548" spans="1:26" x14ac:dyDescent="0.2">
      <c r="A3548" s="414"/>
      <c r="B3548" s="414"/>
      <c r="P3548" s="141"/>
      <c r="Q3548" s="415"/>
      <c r="R3548" s="415"/>
      <c r="S3548" s="415"/>
      <c r="T3548" s="415"/>
      <c r="U3548" s="415"/>
      <c r="V3548" s="415"/>
      <c r="W3548" s="415"/>
      <c r="X3548" s="415"/>
      <c r="Y3548" s="415"/>
      <c r="Z3548" s="415"/>
    </row>
    <row r="3549" spans="1:26" x14ac:dyDescent="0.2">
      <c r="A3549" s="414"/>
      <c r="B3549" s="414"/>
      <c r="P3549" s="141"/>
      <c r="Q3549" s="415"/>
      <c r="R3549" s="415"/>
      <c r="S3549" s="415"/>
      <c r="T3549" s="415"/>
      <c r="U3549" s="415"/>
      <c r="V3549" s="415"/>
      <c r="W3549" s="415"/>
      <c r="X3549" s="415"/>
      <c r="Y3549" s="415"/>
      <c r="Z3549" s="415"/>
    </row>
    <row r="3550" spans="1:26" x14ac:dyDescent="0.2">
      <c r="A3550" s="414"/>
      <c r="B3550" s="414"/>
      <c r="P3550" s="141"/>
      <c r="Q3550" s="415"/>
      <c r="R3550" s="415"/>
      <c r="S3550" s="415"/>
      <c r="T3550" s="415"/>
      <c r="U3550" s="415"/>
      <c r="V3550" s="415"/>
      <c r="W3550" s="415"/>
      <c r="X3550" s="415"/>
      <c r="Y3550" s="415"/>
      <c r="Z3550" s="415"/>
    </row>
    <row r="3551" spans="1:26" x14ac:dyDescent="0.2">
      <c r="A3551" s="414"/>
      <c r="B3551" s="414"/>
      <c r="P3551" s="141"/>
      <c r="Q3551" s="415"/>
      <c r="R3551" s="415"/>
      <c r="S3551" s="415"/>
      <c r="T3551" s="415"/>
      <c r="U3551" s="415"/>
      <c r="V3551" s="415"/>
      <c r="W3551" s="415"/>
      <c r="X3551" s="415"/>
      <c r="Y3551" s="415"/>
      <c r="Z3551" s="415"/>
    </row>
    <row r="3552" spans="1:26" x14ac:dyDescent="0.2">
      <c r="A3552" s="414"/>
      <c r="B3552" s="414"/>
      <c r="P3552" s="141"/>
      <c r="Q3552" s="415"/>
      <c r="R3552" s="415"/>
      <c r="S3552" s="415"/>
      <c r="T3552" s="415"/>
      <c r="U3552" s="415"/>
      <c r="V3552" s="415"/>
      <c r="W3552" s="415"/>
      <c r="X3552" s="415"/>
      <c r="Y3552" s="415"/>
      <c r="Z3552" s="415"/>
    </row>
    <row r="3553" spans="1:26" x14ac:dyDescent="0.2">
      <c r="A3553" s="414"/>
      <c r="B3553" s="414"/>
      <c r="P3553" s="141"/>
      <c r="Q3553" s="415"/>
      <c r="R3553" s="415"/>
      <c r="S3553" s="415"/>
      <c r="T3553" s="415"/>
      <c r="U3553" s="415"/>
      <c r="V3553" s="415"/>
      <c r="W3553" s="415"/>
      <c r="X3553" s="415"/>
      <c r="Y3553" s="415"/>
      <c r="Z3553" s="415"/>
    </row>
    <row r="3554" spans="1:26" x14ac:dyDescent="0.2">
      <c r="A3554" s="414"/>
      <c r="B3554" s="414"/>
      <c r="P3554" s="141"/>
      <c r="Q3554" s="415"/>
      <c r="R3554" s="415"/>
      <c r="S3554" s="415"/>
      <c r="T3554" s="415"/>
      <c r="U3554" s="415"/>
      <c r="V3554" s="415"/>
      <c r="W3554" s="415"/>
      <c r="X3554" s="415"/>
      <c r="Y3554" s="415"/>
      <c r="Z3554" s="415"/>
    </row>
    <row r="3555" spans="1:26" x14ac:dyDescent="0.2">
      <c r="A3555" s="414"/>
      <c r="B3555" s="414"/>
      <c r="P3555" s="141"/>
      <c r="Q3555" s="415"/>
      <c r="R3555" s="415"/>
      <c r="S3555" s="415"/>
      <c r="T3555" s="415"/>
      <c r="U3555" s="415"/>
      <c r="V3555" s="415"/>
      <c r="W3555" s="415"/>
      <c r="X3555" s="415"/>
      <c r="Y3555" s="415"/>
      <c r="Z3555" s="415"/>
    </row>
    <row r="3556" spans="1:26" x14ac:dyDescent="0.2">
      <c r="A3556" s="414"/>
      <c r="B3556" s="414"/>
      <c r="P3556" s="141"/>
      <c r="Q3556" s="415"/>
      <c r="R3556" s="415"/>
      <c r="S3556" s="415"/>
      <c r="T3556" s="415"/>
      <c r="U3556" s="415"/>
      <c r="V3556" s="415"/>
      <c r="W3556" s="415"/>
      <c r="X3556" s="415"/>
      <c r="Y3556" s="415"/>
      <c r="Z3556" s="415"/>
    </row>
    <row r="3557" spans="1:26" x14ac:dyDescent="0.2">
      <c r="A3557" s="414"/>
      <c r="B3557" s="414"/>
      <c r="P3557" s="141"/>
      <c r="Q3557" s="415"/>
      <c r="R3557" s="415"/>
      <c r="S3557" s="415"/>
      <c r="T3557" s="415"/>
      <c r="U3557" s="415"/>
      <c r="V3557" s="415"/>
      <c r="W3557" s="415"/>
      <c r="X3557" s="415"/>
      <c r="Y3557" s="415"/>
      <c r="Z3557" s="415"/>
    </row>
    <row r="3558" spans="1:26" x14ac:dyDescent="0.2">
      <c r="A3558" s="414"/>
      <c r="B3558" s="414"/>
      <c r="P3558" s="141"/>
      <c r="Q3558" s="415"/>
      <c r="R3558" s="415"/>
      <c r="S3558" s="415"/>
      <c r="T3558" s="415"/>
      <c r="U3558" s="415"/>
      <c r="V3558" s="415"/>
      <c r="W3558" s="415"/>
      <c r="X3558" s="415"/>
      <c r="Y3558" s="415"/>
      <c r="Z3558" s="415"/>
    </row>
    <row r="3559" spans="1:26" x14ac:dyDescent="0.2">
      <c r="A3559" s="414"/>
      <c r="B3559" s="414"/>
      <c r="P3559" s="141"/>
      <c r="Q3559" s="415"/>
      <c r="R3559" s="415"/>
      <c r="S3559" s="415"/>
      <c r="T3559" s="415"/>
      <c r="U3559" s="415"/>
      <c r="V3559" s="415"/>
      <c r="W3559" s="415"/>
      <c r="X3559" s="415"/>
      <c r="Y3559" s="415"/>
      <c r="Z3559" s="415"/>
    </row>
    <row r="3560" spans="1:26" x14ac:dyDescent="0.2">
      <c r="A3560" s="414"/>
      <c r="B3560" s="414"/>
      <c r="P3560" s="141"/>
      <c r="Q3560" s="415"/>
      <c r="R3560" s="415"/>
      <c r="S3560" s="415"/>
      <c r="T3560" s="415"/>
      <c r="U3560" s="415"/>
      <c r="V3560" s="415"/>
      <c r="W3560" s="415"/>
      <c r="X3560" s="415"/>
      <c r="Y3560" s="415"/>
      <c r="Z3560" s="415"/>
    </row>
    <row r="3561" spans="1:26" x14ac:dyDescent="0.2">
      <c r="A3561" s="414"/>
      <c r="B3561" s="414"/>
      <c r="P3561" s="141"/>
      <c r="Q3561" s="415"/>
      <c r="R3561" s="415"/>
      <c r="S3561" s="415"/>
      <c r="T3561" s="415"/>
      <c r="U3561" s="415"/>
      <c r="V3561" s="415"/>
      <c r="W3561" s="415"/>
      <c r="X3561" s="415"/>
      <c r="Y3561" s="415"/>
      <c r="Z3561" s="415"/>
    </row>
    <row r="3562" spans="1:26" x14ac:dyDescent="0.2">
      <c r="A3562" s="414"/>
      <c r="B3562" s="414"/>
      <c r="P3562" s="141"/>
      <c r="Q3562" s="415"/>
      <c r="R3562" s="415"/>
      <c r="S3562" s="415"/>
      <c r="T3562" s="415"/>
      <c r="U3562" s="415"/>
      <c r="V3562" s="415"/>
      <c r="W3562" s="415"/>
      <c r="X3562" s="415"/>
      <c r="Y3562" s="415"/>
      <c r="Z3562" s="415"/>
    </row>
    <row r="3563" spans="1:26" x14ac:dyDescent="0.2">
      <c r="A3563" s="414"/>
      <c r="B3563" s="414"/>
      <c r="P3563" s="141"/>
      <c r="Q3563" s="415"/>
      <c r="R3563" s="415"/>
      <c r="S3563" s="415"/>
      <c r="T3563" s="415"/>
      <c r="U3563" s="415"/>
      <c r="V3563" s="415"/>
      <c r="W3563" s="415"/>
      <c r="X3563" s="415"/>
      <c r="Y3563" s="415"/>
      <c r="Z3563" s="415"/>
    </row>
    <row r="3564" spans="1:26" x14ac:dyDescent="0.2">
      <c r="A3564" s="414"/>
      <c r="B3564" s="414"/>
      <c r="P3564" s="141"/>
      <c r="Q3564" s="415"/>
      <c r="R3564" s="415"/>
      <c r="S3564" s="415"/>
      <c r="T3564" s="415"/>
      <c r="U3564" s="415"/>
      <c r="V3564" s="415"/>
      <c r="W3564" s="415"/>
      <c r="X3564" s="415"/>
      <c r="Y3564" s="415"/>
      <c r="Z3564" s="415"/>
    </row>
    <row r="3565" spans="1:26" x14ac:dyDescent="0.2">
      <c r="A3565" s="414"/>
      <c r="B3565" s="414"/>
      <c r="P3565" s="141"/>
      <c r="Q3565" s="415"/>
      <c r="R3565" s="415"/>
      <c r="S3565" s="415"/>
      <c r="T3565" s="415"/>
      <c r="U3565" s="415"/>
      <c r="V3565" s="415"/>
      <c r="W3565" s="415"/>
      <c r="X3565" s="415"/>
      <c r="Y3565" s="415"/>
      <c r="Z3565" s="415"/>
    </row>
    <row r="3566" spans="1:26" x14ac:dyDescent="0.2">
      <c r="A3566" s="414"/>
      <c r="B3566" s="414"/>
      <c r="P3566" s="141"/>
      <c r="Q3566" s="415"/>
      <c r="R3566" s="415"/>
      <c r="S3566" s="415"/>
      <c r="T3566" s="415"/>
      <c r="U3566" s="415"/>
      <c r="V3566" s="415"/>
      <c r="W3566" s="415"/>
      <c r="X3566" s="415"/>
      <c r="Y3566" s="415"/>
      <c r="Z3566" s="415"/>
    </row>
    <row r="3567" spans="1:26" x14ac:dyDescent="0.2">
      <c r="A3567" s="414"/>
      <c r="B3567" s="414"/>
      <c r="P3567" s="141"/>
      <c r="Q3567" s="415"/>
      <c r="R3567" s="415"/>
      <c r="S3567" s="415"/>
      <c r="T3567" s="415"/>
      <c r="U3567" s="415"/>
      <c r="V3567" s="415"/>
      <c r="W3567" s="415"/>
      <c r="X3567" s="415"/>
      <c r="Y3567" s="415"/>
      <c r="Z3567" s="415"/>
    </row>
    <row r="3568" spans="1:26" x14ac:dyDescent="0.2">
      <c r="A3568" s="414"/>
      <c r="B3568" s="414"/>
      <c r="P3568" s="141"/>
      <c r="Q3568" s="415"/>
      <c r="R3568" s="415"/>
      <c r="S3568" s="415"/>
      <c r="T3568" s="415"/>
      <c r="U3568" s="415"/>
      <c r="V3568" s="415"/>
      <c r="W3568" s="415"/>
      <c r="X3568" s="415"/>
      <c r="Y3568" s="415"/>
      <c r="Z3568" s="415"/>
    </row>
    <row r="3569" spans="1:26" x14ac:dyDescent="0.2">
      <c r="A3569" s="414"/>
      <c r="B3569" s="414"/>
      <c r="P3569" s="141"/>
      <c r="Q3569" s="415"/>
      <c r="R3569" s="415"/>
      <c r="S3569" s="415"/>
      <c r="T3569" s="415"/>
      <c r="U3569" s="415"/>
      <c r="V3569" s="415"/>
      <c r="W3569" s="415"/>
      <c r="X3569" s="415"/>
      <c r="Y3569" s="415"/>
      <c r="Z3569" s="415"/>
    </row>
    <row r="3570" spans="1:26" x14ac:dyDescent="0.2">
      <c r="A3570" s="414"/>
      <c r="B3570" s="414"/>
      <c r="P3570" s="141"/>
      <c r="Q3570" s="415"/>
      <c r="R3570" s="415"/>
      <c r="S3570" s="415"/>
      <c r="T3570" s="415"/>
      <c r="U3570" s="415"/>
      <c r="V3570" s="415"/>
      <c r="W3570" s="415"/>
      <c r="X3570" s="415"/>
      <c r="Y3570" s="415"/>
      <c r="Z3570" s="415"/>
    </row>
    <row r="3571" spans="1:26" x14ac:dyDescent="0.2">
      <c r="A3571" s="414"/>
      <c r="B3571" s="414"/>
      <c r="P3571" s="141"/>
      <c r="Q3571" s="415"/>
      <c r="R3571" s="415"/>
      <c r="S3571" s="415"/>
      <c r="T3571" s="415"/>
      <c r="U3571" s="415"/>
      <c r="V3571" s="415"/>
      <c r="W3571" s="415"/>
      <c r="X3571" s="415"/>
      <c r="Y3571" s="415"/>
      <c r="Z3571" s="415"/>
    </row>
    <row r="3572" spans="1:26" x14ac:dyDescent="0.2">
      <c r="A3572" s="414"/>
      <c r="B3572" s="414"/>
      <c r="P3572" s="141"/>
      <c r="Q3572" s="415"/>
      <c r="R3572" s="415"/>
      <c r="S3572" s="415"/>
      <c r="T3572" s="415"/>
      <c r="U3572" s="415"/>
      <c r="V3572" s="415"/>
      <c r="W3572" s="415"/>
      <c r="X3572" s="415"/>
      <c r="Y3572" s="415"/>
      <c r="Z3572" s="415"/>
    </row>
    <row r="3573" spans="1:26" x14ac:dyDescent="0.2">
      <c r="A3573" s="414"/>
      <c r="B3573" s="414"/>
      <c r="P3573" s="141"/>
      <c r="Q3573" s="415"/>
      <c r="R3573" s="415"/>
      <c r="S3573" s="415"/>
      <c r="T3573" s="415"/>
      <c r="U3573" s="415"/>
      <c r="V3573" s="415"/>
      <c r="W3573" s="415"/>
      <c r="X3573" s="415"/>
      <c r="Y3573" s="415"/>
      <c r="Z3573" s="415"/>
    </row>
    <row r="3574" spans="1:26" x14ac:dyDescent="0.2">
      <c r="A3574" s="414"/>
      <c r="B3574" s="414"/>
      <c r="P3574" s="141"/>
      <c r="Q3574" s="415"/>
      <c r="R3574" s="415"/>
      <c r="S3574" s="415"/>
      <c r="T3574" s="415"/>
      <c r="U3574" s="415"/>
      <c r="V3574" s="415"/>
      <c r="W3574" s="415"/>
      <c r="X3574" s="415"/>
      <c r="Y3574" s="415"/>
      <c r="Z3574" s="415"/>
    </row>
    <row r="3575" spans="1:26" x14ac:dyDescent="0.2">
      <c r="A3575" s="414"/>
      <c r="B3575" s="414"/>
      <c r="P3575" s="141"/>
      <c r="Q3575" s="415"/>
      <c r="R3575" s="415"/>
      <c r="S3575" s="415"/>
      <c r="T3575" s="415"/>
      <c r="U3575" s="415"/>
      <c r="V3575" s="415"/>
      <c r="W3575" s="415"/>
      <c r="X3575" s="415"/>
      <c r="Y3575" s="415"/>
      <c r="Z3575" s="415"/>
    </row>
    <row r="3576" spans="1:26" x14ac:dyDescent="0.2">
      <c r="A3576" s="414"/>
      <c r="B3576" s="414"/>
      <c r="P3576" s="141"/>
      <c r="Q3576" s="415"/>
      <c r="R3576" s="415"/>
      <c r="S3576" s="415"/>
      <c r="T3576" s="415"/>
      <c r="U3576" s="415"/>
      <c r="V3576" s="415"/>
      <c r="W3576" s="415"/>
      <c r="X3576" s="415"/>
      <c r="Y3576" s="415"/>
      <c r="Z3576" s="415"/>
    </row>
    <row r="3577" spans="1:26" x14ac:dyDescent="0.2">
      <c r="A3577" s="414"/>
      <c r="B3577" s="414"/>
      <c r="P3577" s="141"/>
      <c r="Q3577" s="415"/>
      <c r="R3577" s="415"/>
      <c r="S3577" s="415"/>
      <c r="T3577" s="415"/>
      <c r="U3577" s="415"/>
      <c r="V3577" s="415"/>
      <c r="W3577" s="415"/>
      <c r="X3577" s="415"/>
      <c r="Y3577" s="415"/>
      <c r="Z3577" s="415"/>
    </row>
    <row r="3578" spans="1:26" x14ac:dyDescent="0.2">
      <c r="A3578" s="414"/>
      <c r="B3578" s="414"/>
      <c r="P3578" s="141"/>
      <c r="Q3578" s="415"/>
      <c r="R3578" s="415"/>
      <c r="S3578" s="415"/>
      <c r="T3578" s="415"/>
      <c r="U3578" s="415"/>
      <c r="V3578" s="415"/>
      <c r="W3578" s="415"/>
      <c r="X3578" s="415"/>
      <c r="Y3578" s="415"/>
      <c r="Z3578" s="415"/>
    </row>
    <row r="3579" spans="1:26" x14ac:dyDescent="0.2">
      <c r="A3579" s="414"/>
      <c r="B3579" s="414"/>
      <c r="P3579" s="141"/>
      <c r="Q3579" s="415"/>
      <c r="R3579" s="415"/>
      <c r="S3579" s="415"/>
      <c r="T3579" s="415"/>
      <c r="U3579" s="415"/>
      <c r="V3579" s="415"/>
      <c r="W3579" s="415"/>
      <c r="X3579" s="415"/>
      <c r="Y3579" s="415"/>
      <c r="Z3579" s="415"/>
    </row>
    <row r="3580" spans="1:26" x14ac:dyDescent="0.2">
      <c r="A3580" s="414"/>
      <c r="B3580" s="414"/>
      <c r="P3580" s="141"/>
      <c r="Q3580" s="415"/>
      <c r="R3580" s="415"/>
      <c r="S3580" s="415"/>
      <c r="T3580" s="415"/>
      <c r="U3580" s="415"/>
      <c r="V3580" s="415"/>
      <c r="W3580" s="415"/>
      <c r="X3580" s="415"/>
      <c r="Y3580" s="415"/>
      <c r="Z3580" s="415"/>
    </row>
    <row r="3581" spans="1:26" x14ac:dyDescent="0.2">
      <c r="A3581" s="414"/>
      <c r="B3581" s="414"/>
      <c r="P3581" s="141"/>
      <c r="Q3581" s="415"/>
      <c r="R3581" s="415"/>
      <c r="S3581" s="415"/>
      <c r="T3581" s="415"/>
      <c r="U3581" s="415"/>
      <c r="V3581" s="415"/>
      <c r="W3581" s="415"/>
      <c r="X3581" s="415"/>
      <c r="Y3581" s="415"/>
      <c r="Z3581" s="415"/>
    </row>
    <row r="3582" spans="1:26" x14ac:dyDescent="0.2">
      <c r="A3582" s="414"/>
      <c r="B3582" s="414"/>
      <c r="P3582" s="141"/>
      <c r="Q3582" s="415"/>
      <c r="R3582" s="415"/>
      <c r="S3582" s="415"/>
      <c r="T3582" s="415"/>
      <c r="U3582" s="415"/>
      <c r="V3582" s="415"/>
      <c r="W3582" s="415"/>
      <c r="X3582" s="415"/>
      <c r="Y3582" s="415"/>
      <c r="Z3582" s="415"/>
    </row>
    <row r="3583" spans="1:26" x14ac:dyDescent="0.2">
      <c r="A3583" s="414"/>
      <c r="B3583" s="414"/>
      <c r="P3583" s="141"/>
      <c r="Q3583" s="415"/>
      <c r="R3583" s="415"/>
      <c r="S3583" s="415"/>
      <c r="T3583" s="415"/>
      <c r="U3583" s="415"/>
      <c r="V3583" s="415"/>
      <c r="W3583" s="415"/>
      <c r="X3583" s="415"/>
      <c r="Y3583" s="415"/>
      <c r="Z3583" s="415"/>
    </row>
    <row r="3584" spans="1:26" x14ac:dyDescent="0.2">
      <c r="A3584" s="414"/>
      <c r="B3584" s="414"/>
      <c r="P3584" s="141"/>
      <c r="Q3584" s="415"/>
      <c r="R3584" s="415"/>
      <c r="S3584" s="415"/>
      <c r="T3584" s="415"/>
      <c r="U3584" s="415"/>
      <c r="V3584" s="415"/>
      <c r="W3584" s="415"/>
      <c r="X3584" s="415"/>
      <c r="Y3584" s="415"/>
      <c r="Z3584" s="415"/>
    </row>
    <row r="3585" spans="1:26" x14ac:dyDescent="0.2">
      <c r="A3585" s="414"/>
      <c r="B3585" s="414"/>
      <c r="P3585" s="141"/>
      <c r="Q3585" s="415"/>
      <c r="R3585" s="415"/>
      <c r="S3585" s="415"/>
      <c r="T3585" s="415"/>
      <c r="U3585" s="415"/>
      <c r="V3585" s="415"/>
      <c r="W3585" s="415"/>
      <c r="X3585" s="415"/>
      <c r="Y3585" s="415"/>
      <c r="Z3585" s="415"/>
    </row>
    <row r="3586" spans="1:26" x14ac:dyDescent="0.2">
      <c r="A3586" s="414"/>
      <c r="B3586" s="414"/>
      <c r="P3586" s="141"/>
      <c r="Q3586" s="415"/>
      <c r="R3586" s="415"/>
      <c r="S3586" s="415"/>
      <c r="T3586" s="415"/>
      <c r="U3586" s="415"/>
      <c r="V3586" s="415"/>
      <c r="W3586" s="415"/>
      <c r="X3586" s="415"/>
      <c r="Y3586" s="415"/>
      <c r="Z3586" s="415"/>
    </row>
    <row r="3587" spans="1:26" x14ac:dyDescent="0.2">
      <c r="A3587" s="414"/>
      <c r="B3587" s="414"/>
      <c r="P3587" s="141"/>
      <c r="Q3587" s="415"/>
      <c r="R3587" s="415"/>
      <c r="S3587" s="415"/>
      <c r="T3587" s="415"/>
      <c r="U3587" s="415"/>
      <c r="V3587" s="415"/>
      <c r="W3587" s="415"/>
      <c r="X3587" s="415"/>
      <c r="Y3587" s="415"/>
      <c r="Z3587" s="415"/>
    </row>
    <row r="3588" spans="1:26" x14ac:dyDescent="0.2">
      <c r="A3588" s="414"/>
      <c r="B3588" s="414"/>
      <c r="P3588" s="141"/>
      <c r="Q3588" s="415"/>
      <c r="R3588" s="415"/>
      <c r="S3588" s="415"/>
      <c r="T3588" s="415"/>
      <c r="U3588" s="415"/>
      <c r="V3588" s="415"/>
      <c r="W3588" s="415"/>
      <c r="X3588" s="415"/>
      <c r="Y3588" s="415"/>
      <c r="Z3588" s="415"/>
    </row>
    <row r="3589" spans="1:26" x14ac:dyDescent="0.2">
      <c r="A3589" s="414"/>
      <c r="B3589" s="414"/>
      <c r="P3589" s="141"/>
      <c r="Q3589" s="415"/>
      <c r="R3589" s="415"/>
      <c r="S3589" s="415"/>
      <c r="T3589" s="415"/>
      <c r="U3589" s="415"/>
      <c r="V3589" s="415"/>
      <c r="W3589" s="415"/>
      <c r="X3589" s="415"/>
      <c r="Y3589" s="415"/>
      <c r="Z3589" s="415"/>
    </row>
    <row r="3590" spans="1:26" x14ac:dyDescent="0.2">
      <c r="A3590" s="414"/>
      <c r="B3590" s="414"/>
      <c r="P3590" s="141"/>
      <c r="Q3590" s="415"/>
      <c r="R3590" s="415"/>
      <c r="S3590" s="415"/>
      <c r="T3590" s="415"/>
      <c r="U3590" s="415"/>
      <c r="V3590" s="415"/>
      <c r="W3590" s="415"/>
      <c r="X3590" s="415"/>
      <c r="Y3590" s="415"/>
      <c r="Z3590" s="415"/>
    </row>
    <row r="3591" spans="1:26" x14ac:dyDescent="0.2">
      <c r="A3591" s="414"/>
      <c r="B3591" s="414"/>
      <c r="P3591" s="141"/>
      <c r="Q3591" s="415"/>
      <c r="R3591" s="415"/>
      <c r="S3591" s="415"/>
      <c r="T3591" s="415"/>
      <c r="U3591" s="415"/>
      <c r="V3591" s="415"/>
      <c r="W3591" s="415"/>
      <c r="X3591" s="415"/>
      <c r="Y3591" s="415"/>
      <c r="Z3591" s="415"/>
    </row>
    <row r="3592" spans="1:26" x14ac:dyDescent="0.2">
      <c r="A3592" s="414"/>
      <c r="B3592" s="414"/>
      <c r="P3592" s="141"/>
      <c r="Q3592" s="415"/>
      <c r="R3592" s="415"/>
      <c r="S3592" s="415"/>
      <c r="T3592" s="415"/>
      <c r="U3592" s="415"/>
      <c r="V3592" s="415"/>
      <c r="W3592" s="415"/>
      <c r="X3592" s="415"/>
      <c r="Y3592" s="415"/>
      <c r="Z3592" s="415"/>
    </row>
    <row r="3593" spans="1:26" x14ac:dyDescent="0.2">
      <c r="A3593" s="414"/>
      <c r="B3593" s="414"/>
      <c r="P3593" s="141"/>
      <c r="Q3593" s="415"/>
      <c r="R3593" s="415"/>
      <c r="S3593" s="415"/>
      <c r="T3593" s="415"/>
      <c r="U3593" s="415"/>
      <c r="V3593" s="415"/>
      <c r="W3593" s="415"/>
      <c r="X3593" s="415"/>
      <c r="Y3593" s="415"/>
      <c r="Z3593" s="415"/>
    </row>
    <row r="3594" spans="1:26" x14ac:dyDescent="0.2">
      <c r="A3594" s="414"/>
      <c r="B3594" s="414"/>
      <c r="P3594" s="141"/>
      <c r="Q3594" s="415"/>
      <c r="R3594" s="415"/>
      <c r="S3594" s="415"/>
      <c r="T3594" s="415"/>
      <c r="U3594" s="415"/>
      <c r="V3594" s="415"/>
      <c r="W3594" s="415"/>
      <c r="X3594" s="415"/>
      <c r="Y3594" s="415"/>
      <c r="Z3594" s="415"/>
    </row>
    <row r="3595" spans="1:26" x14ac:dyDescent="0.2">
      <c r="A3595" s="414"/>
      <c r="B3595" s="414"/>
      <c r="P3595" s="141"/>
      <c r="Q3595" s="415"/>
      <c r="R3595" s="415"/>
      <c r="S3595" s="415"/>
      <c r="T3595" s="415"/>
      <c r="U3595" s="415"/>
      <c r="V3595" s="415"/>
      <c r="W3595" s="415"/>
      <c r="X3595" s="415"/>
      <c r="Y3595" s="415"/>
      <c r="Z3595" s="415"/>
    </row>
    <row r="3596" spans="1:26" x14ac:dyDescent="0.2">
      <c r="A3596" s="414"/>
      <c r="B3596" s="414"/>
      <c r="P3596" s="141"/>
      <c r="Q3596" s="415"/>
      <c r="R3596" s="415"/>
      <c r="S3596" s="415"/>
      <c r="T3596" s="415"/>
      <c r="U3596" s="415"/>
      <c r="V3596" s="415"/>
      <c r="W3596" s="415"/>
      <c r="X3596" s="415"/>
      <c r="Y3596" s="415"/>
      <c r="Z3596" s="415"/>
    </row>
    <row r="3597" spans="1:26" x14ac:dyDescent="0.2">
      <c r="A3597" s="414"/>
      <c r="B3597" s="414"/>
      <c r="P3597" s="141"/>
      <c r="Q3597" s="415"/>
      <c r="R3597" s="415"/>
      <c r="S3597" s="415"/>
      <c r="T3597" s="415"/>
      <c r="U3597" s="415"/>
      <c r="V3597" s="415"/>
      <c r="W3597" s="415"/>
      <c r="X3597" s="415"/>
      <c r="Y3597" s="415"/>
      <c r="Z3597" s="415"/>
    </row>
    <row r="3598" spans="1:26" x14ac:dyDescent="0.2">
      <c r="A3598" s="414"/>
      <c r="B3598" s="414"/>
      <c r="P3598" s="141"/>
      <c r="Q3598" s="415"/>
      <c r="R3598" s="415"/>
      <c r="S3598" s="415"/>
      <c r="T3598" s="415"/>
      <c r="U3598" s="415"/>
      <c r="V3598" s="415"/>
      <c r="W3598" s="415"/>
      <c r="X3598" s="415"/>
      <c r="Y3598" s="415"/>
      <c r="Z3598" s="415"/>
    </row>
    <row r="3599" spans="1:26" x14ac:dyDescent="0.2">
      <c r="A3599" s="414"/>
      <c r="B3599" s="414"/>
      <c r="P3599" s="141"/>
      <c r="Q3599" s="415"/>
      <c r="R3599" s="415"/>
      <c r="S3599" s="415"/>
      <c r="T3599" s="415"/>
      <c r="U3599" s="415"/>
      <c r="V3599" s="415"/>
      <c r="W3599" s="415"/>
      <c r="X3599" s="415"/>
      <c r="Y3599" s="415"/>
      <c r="Z3599" s="415"/>
    </row>
    <row r="3600" spans="1:26" x14ac:dyDescent="0.2">
      <c r="A3600" s="414"/>
      <c r="B3600" s="414"/>
      <c r="P3600" s="141"/>
      <c r="Q3600" s="415"/>
      <c r="R3600" s="415"/>
      <c r="S3600" s="415"/>
      <c r="T3600" s="415"/>
      <c r="U3600" s="415"/>
      <c r="V3600" s="415"/>
      <c r="W3600" s="415"/>
      <c r="X3600" s="415"/>
      <c r="Y3600" s="415"/>
      <c r="Z3600" s="415"/>
    </row>
    <row r="3601" spans="1:26" x14ac:dyDescent="0.2">
      <c r="A3601" s="414"/>
      <c r="B3601" s="414"/>
      <c r="P3601" s="141"/>
      <c r="Q3601" s="415"/>
      <c r="R3601" s="415"/>
      <c r="S3601" s="415"/>
      <c r="T3601" s="415"/>
      <c r="U3601" s="415"/>
      <c r="V3601" s="415"/>
      <c r="W3601" s="415"/>
      <c r="X3601" s="415"/>
      <c r="Y3601" s="415"/>
      <c r="Z3601" s="415"/>
    </row>
    <row r="3602" spans="1:26" x14ac:dyDescent="0.2">
      <c r="A3602" s="414"/>
      <c r="B3602" s="414"/>
      <c r="P3602" s="141"/>
      <c r="Q3602" s="415"/>
      <c r="R3602" s="415"/>
      <c r="S3602" s="415"/>
      <c r="T3602" s="415"/>
      <c r="U3602" s="415"/>
      <c r="V3602" s="415"/>
      <c r="W3602" s="415"/>
      <c r="X3602" s="415"/>
      <c r="Y3602" s="415"/>
      <c r="Z3602" s="415"/>
    </row>
    <row r="3603" spans="1:26" x14ac:dyDescent="0.2">
      <c r="A3603" s="414"/>
      <c r="B3603" s="414"/>
      <c r="P3603" s="141"/>
      <c r="Q3603" s="415"/>
      <c r="R3603" s="415"/>
      <c r="S3603" s="415"/>
      <c r="T3603" s="415"/>
      <c r="U3603" s="415"/>
      <c r="V3603" s="415"/>
      <c r="W3603" s="415"/>
      <c r="X3603" s="415"/>
      <c r="Y3603" s="415"/>
      <c r="Z3603" s="415"/>
    </row>
    <row r="3604" spans="1:26" x14ac:dyDescent="0.2">
      <c r="A3604" s="414"/>
      <c r="B3604" s="414"/>
      <c r="P3604" s="141"/>
      <c r="Q3604" s="415"/>
      <c r="R3604" s="415"/>
      <c r="S3604" s="415"/>
      <c r="T3604" s="415"/>
      <c r="U3604" s="415"/>
      <c r="V3604" s="415"/>
      <c r="W3604" s="415"/>
      <c r="X3604" s="415"/>
      <c r="Y3604" s="415"/>
      <c r="Z3604" s="415"/>
    </row>
    <row r="3605" spans="1:26" x14ac:dyDescent="0.2">
      <c r="A3605" s="414"/>
      <c r="B3605" s="414"/>
      <c r="P3605" s="141"/>
      <c r="Q3605" s="415"/>
      <c r="R3605" s="415"/>
      <c r="S3605" s="415"/>
      <c r="T3605" s="415"/>
      <c r="U3605" s="415"/>
      <c r="V3605" s="415"/>
      <c r="W3605" s="415"/>
      <c r="X3605" s="415"/>
      <c r="Y3605" s="415"/>
      <c r="Z3605" s="415"/>
    </row>
    <row r="3606" spans="1:26" x14ac:dyDescent="0.2">
      <c r="A3606" s="414"/>
      <c r="B3606" s="414"/>
      <c r="P3606" s="141"/>
      <c r="Q3606" s="415"/>
      <c r="R3606" s="415"/>
      <c r="S3606" s="415"/>
      <c r="T3606" s="415"/>
      <c r="U3606" s="415"/>
      <c r="V3606" s="415"/>
      <c r="W3606" s="415"/>
      <c r="X3606" s="415"/>
      <c r="Y3606" s="415"/>
      <c r="Z3606" s="415"/>
    </row>
    <row r="3607" spans="1:26" x14ac:dyDescent="0.2">
      <c r="A3607" s="414"/>
      <c r="B3607" s="414"/>
      <c r="P3607" s="141"/>
      <c r="Q3607" s="415"/>
      <c r="R3607" s="415"/>
      <c r="S3607" s="415"/>
      <c r="T3607" s="415"/>
      <c r="U3607" s="415"/>
      <c r="V3607" s="415"/>
      <c r="W3607" s="415"/>
      <c r="X3607" s="415"/>
      <c r="Y3607" s="415"/>
      <c r="Z3607" s="415"/>
    </row>
    <row r="3608" spans="1:26" x14ac:dyDescent="0.2">
      <c r="A3608" s="414"/>
      <c r="B3608" s="414"/>
      <c r="P3608" s="141"/>
      <c r="Q3608" s="415"/>
      <c r="R3608" s="415"/>
      <c r="S3608" s="415"/>
      <c r="T3608" s="415"/>
      <c r="U3608" s="415"/>
      <c r="V3608" s="415"/>
      <c r="W3608" s="415"/>
      <c r="X3608" s="415"/>
      <c r="Y3608" s="415"/>
      <c r="Z3608" s="415"/>
    </row>
    <row r="3609" spans="1:26" x14ac:dyDescent="0.2">
      <c r="A3609" s="414"/>
      <c r="B3609" s="414"/>
      <c r="P3609" s="141"/>
      <c r="Q3609" s="415"/>
      <c r="R3609" s="415"/>
      <c r="S3609" s="415"/>
      <c r="T3609" s="415"/>
      <c r="U3609" s="415"/>
      <c r="V3609" s="415"/>
      <c r="W3609" s="415"/>
      <c r="X3609" s="415"/>
      <c r="Y3609" s="415"/>
      <c r="Z3609" s="415"/>
    </row>
    <row r="3610" spans="1:26" x14ac:dyDescent="0.2">
      <c r="A3610" s="414"/>
      <c r="B3610" s="414"/>
      <c r="P3610" s="141"/>
      <c r="Q3610" s="415"/>
      <c r="R3610" s="415"/>
      <c r="S3610" s="415"/>
      <c r="T3610" s="415"/>
      <c r="U3610" s="415"/>
      <c r="V3610" s="415"/>
      <c r="W3610" s="415"/>
      <c r="X3610" s="415"/>
      <c r="Y3610" s="415"/>
      <c r="Z3610" s="415"/>
    </row>
    <row r="3611" spans="1:26" x14ac:dyDescent="0.2">
      <c r="A3611" s="414"/>
      <c r="B3611" s="414"/>
      <c r="P3611" s="141"/>
      <c r="Q3611" s="415"/>
      <c r="R3611" s="415"/>
      <c r="S3611" s="415"/>
      <c r="T3611" s="415"/>
      <c r="U3611" s="415"/>
      <c r="V3611" s="415"/>
      <c r="W3611" s="415"/>
      <c r="X3611" s="415"/>
      <c r="Y3611" s="415"/>
      <c r="Z3611" s="415"/>
    </row>
    <row r="3612" spans="1:26" x14ac:dyDescent="0.2">
      <c r="A3612" s="414"/>
      <c r="B3612" s="414"/>
      <c r="P3612" s="141"/>
      <c r="Q3612" s="415"/>
      <c r="R3612" s="415"/>
      <c r="S3612" s="415"/>
      <c r="T3612" s="415"/>
      <c r="U3612" s="415"/>
      <c r="V3612" s="415"/>
      <c r="W3612" s="415"/>
      <c r="X3612" s="415"/>
      <c r="Y3612" s="415"/>
      <c r="Z3612" s="415"/>
    </row>
    <row r="3613" spans="1:26" x14ac:dyDescent="0.2">
      <c r="A3613" s="414"/>
      <c r="B3613" s="414"/>
      <c r="P3613" s="141"/>
      <c r="Q3613" s="415"/>
      <c r="R3613" s="415"/>
      <c r="S3613" s="415"/>
      <c r="T3613" s="415"/>
      <c r="U3613" s="415"/>
      <c r="V3613" s="415"/>
      <c r="W3613" s="415"/>
      <c r="X3613" s="415"/>
      <c r="Y3613" s="415"/>
      <c r="Z3613" s="415"/>
    </row>
    <row r="3614" spans="1:26" x14ac:dyDescent="0.2">
      <c r="A3614" s="414"/>
      <c r="B3614" s="414"/>
      <c r="P3614" s="141"/>
      <c r="Q3614" s="415"/>
      <c r="R3614" s="415"/>
      <c r="S3614" s="415"/>
      <c r="T3614" s="415"/>
      <c r="U3614" s="415"/>
      <c r="V3614" s="415"/>
      <c r="W3614" s="415"/>
      <c r="X3614" s="415"/>
      <c r="Y3614" s="415"/>
      <c r="Z3614" s="415"/>
    </row>
    <row r="3615" spans="1:26" x14ac:dyDescent="0.2">
      <c r="A3615" s="414"/>
      <c r="B3615" s="414"/>
      <c r="P3615" s="141"/>
      <c r="Q3615" s="415"/>
      <c r="R3615" s="415"/>
      <c r="S3615" s="415"/>
      <c r="T3615" s="415"/>
      <c r="U3615" s="415"/>
      <c r="V3615" s="415"/>
      <c r="W3615" s="415"/>
      <c r="X3615" s="415"/>
      <c r="Y3615" s="415"/>
      <c r="Z3615" s="415"/>
    </row>
    <row r="3616" spans="1:26" x14ac:dyDescent="0.2">
      <c r="A3616" s="414"/>
      <c r="B3616" s="414"/>
      <c r="P3616" s="141"/>
      <c r="Q3616" s="415"/>
      <c r="R3616" s="415"/>
      <c r="S3616" s="415"/>
      <c r="T3616" s="415"/>
      <c r="U3616" s="415"/>
      <c r="V3616" s="415"/>
      <c r="W3616" s="415"/>
      <c r="X3616" s="415"/>
      <c r="Y3616" s="415"/>
      <c r="Z3616" s="415"/>
    </row>
    <row r="3617" spans="1:26" x14ac:dyDescent="0.2">
      <c r="A3617" s="414"/>
      <c r="B3617" s="414"/>
      <c r="P3617" s="141"/>
      <c r="Q3617" s="415"/>
      <c r="R3617" s="415"/>
      <c r="S3617" s="415"/>
      <c r="T3617" s="415"/>
      <c r="U3617" s="415"/>
      <c r="V3617" s="415"/>
      <c r="W3617" s="415"/>
      <c r="X3617" s="415"/>
      <c r="Y3617" s="415"/>
      <c r="Z3617" s="415"/>
    </row>
    <row r="3618" spans="1:26" x14ac:dyDescent="0.2">
      <c r="A3618" s="414"/>
      <c r="B3618" s="414"/>
      <c r="P3618" s="141"/>
      <c r="Q3618" s="415"/>
      <c r="R3618" s="415"/>
      <c r="S3618" s="415"/>
      <c r="T3618" s="415"/>
      <c r="U3618" s="415"/>
      <c r="V3618" s="415"/>
      <c r="W3618" s="415"/>
      <c r="X3618" s="415"/>
      <c r="Y3618" s="415"/>
      <c r="Z3618" s="415"/>
    </row>
    <row r="3619" spans="1:26" x14ac:dyDescent="0.2">
      <c r="A3619" s="414"/>
      <c r="B3619" s="414"/>
      <c r="P3619" s="141"/>
      <c r="Q3619" s="415"/>
      <c r="R3619" s="415"/>
      <c r="S3619" s="415"/>
      <c r="T3619" s="415"/>
      <c r="U3619" s="415"/>
      <c r="V3619" s="415"/>
      <c r="W3619" s="415"/>
      <c r="X3619" s="415"/>
      <c r="Y3619" s="415"/>
      <c r="Z3619" s="415"/>
    </row>
    <row r="3620" spans="1:26" x14ac:dyDescent="0.2">
      <c r="A3620" s="414"/>
      <c r="B3620" s="414"/>
      <c r="P3620" s="141"/>
      <c r="Q3620" s="415"/>
      <c r="R3620" s="415"/>
      <c r="S3620" s="415"/>
      <c r="T3620" s="415"/>
      <c r="U3620" s="415"/>
      <c r="V3620" s="415"/>
      <c r="W3620" s="415"/>
      <c r="X3620" s="415"/>
      <c r="Y3620" s="415"/>
      <c r="Z3620" s="415"/>
    </row>
    <row r="3621" spans="1:26" x14ac:dyDescent="0.2">
      <c r="A3621" s="414"/>
      <c r="B3621" s="414"/>
      <c r="P3621" s="141"/>
      <c r="Q3621" s="415"/>
      <c r="R3621" s="415"/>
      <c r="S3621" s="415"/>
      <c r="T3621" s="415"/>
      <c r="U3621" s="415"/>
      <c r="V3621" s="415"/>
      <c r="W3621" s="415"/>
      <c r="X3621" s="415"/>
      <c r="Y3621" s="415"/>
      <c r="Z3621" s="415"/>
    </row>
    <row r="3622" spans="1:26" x14ac:dyDescent="0.2">
      <c r="A3622" s="414"/>
      <c r="B3622" s="414"/>
      <c r="P3622" s="141"/>
      <c r="Q3622" s="415"/>
      <c r="R3622" s="415"/>
      <c r="S3622" s="415"/>
      <c r="T3622" s="415"/>
      <c r="U3622" s="415"/>
      <c r="V3622" s="415"/>
      <c r="W3622" s="415"/>
      <c r="X3622" s="415"/>
      <c r="Y3622" s="415"/>
      <c r="Z3622" s="415"/>
    </row>
    <row r="3623" spans="1:26" x14ac:dyDescent="0.2">
      <c r="A3623" s="414"/>
      <c r="B3623" s="414"/>
      <c r="P3623" s="141"/>
      <c r="Q3623" s="415"/>
      <c r="R3623" s="415"/>
      <c r="S3623" s="415"/>
      <c r="T3623" s="415"/>
      <c r="U3623" s="415"/>
      <c r="V3623" s="415"/>
      <c r="W3623" s="415"/>
      <c r="X3623" s="415"/>
      <c r="Y3623" s="415"/>
      <c r="Z3623" s="415"/>
    </row>
    <row r="3624" spans="1:26" x14ac:dyDescent="0.2">
      <c r="A3624" s="414"/>
      <c r="B3624" s="414"/>
      <c r="P3624" s="141"/>
      <c r="Q3624" s="415"/>
      <c r="R3624" s="415"/>
      <c r="S3624" s="415"/>
      <c r="T3624" s="415"/>
      <c r="U3624" s="415"/>
      <c r="V3624" s="415"/>
      <c r="W3624" s="415"/>
      <c r="X3624" s="415"/>
      <c r="Y3624" s="415"/>
      <c r="Z3624" s="415"/>
    </row>
    <row r="3625" spans="1:26" x14ac:dyDescent="0.2">
      <c r="A3625" s="414"/>
      <c r="B3625" s="414"/>
      <c r="P3625" s="141"/>
      <c r="Q3625" s="415"/>
      <c r="R3625" s="415"/>
      <c r="S3625" s="415"/>
      <c r="T3625" s="415"/>
      <c r="U3625" s="415"/>
      <c r="V3625" s="415"/>
      <c r="W3625" s="415"/>
      <c r="X3625" s="415"/>
      <c r="Y3625" s="415"/>
      <c r="Z3625" s="415"/>
    </row>
    <row r="3626" spans="1:26" x14ac:dyDescent="0.2">
      <c r="A3626" s="414"/>
      <c r="B3626" s="414"/>
      <c r="P3626" s="141"/>
      <c r="Q3626" s="415"/>
      <c r="R3626" s="415"/>
      <c r="S3626" s="415"/>
      <c r="T3626" s="415"/>
      <c r="U3626" s="415"/>
      <c r="V3626" s="415"/>
      <c r="W3626" s="415"/>
      <c r="X3626" s="415"/>
      <c r="Y3626" s="415"/>
      <c r="Z3626" s="415"/>
    </row>
    <row r="3627" spans="1:26" x14ac:dyDescent="0.2">
      <c r="A3627" s="414"/>
      <c r="B3627" s="414"/>
      <c r="P3627" s="141"/>
      <c r="Q3627" s="415"/>
      <c r="R3627" s="415"/>
      <c r="S3627" s="415"/>
      <c r="T3627" s="415"/>
      <c r="U3627" s="415"/>
      <c r="V3627" s="415"/>
      <c r="W3627" s="415"/>
      <c r="X3627" s="415"/>
      <c r="Y3627" s="415"/>
      <c r="Z3627" s="415"/>
    </row>
    <row r="3628" spans="1:26" x14ac:dyDescent="0.2">
      <c r="A3628" s="414"/>
      <c r="B3628" s="414"/>
      <c r="P3628" s="141"/>
      <c r="Q3628" s="415"/>
      <c r="R3628" s="415"/>
      <c r="S3628" s="415"/>
      <c r="T3628" s="415"/>
      <c r="U3628" s="415"/>
      <c r="V3628" s="415"/>
      <c r="W3628" s="415"/>
      <c r="X3628" s="415"/>
      <c r="Y3628" s="415"/>
      <c r="Z3628" s="415"/>
    </row>
    <row r="3629" spans="1:26" x14ac:dyDescent="0.2">
      <c r="A3629" s="414"/>
      <c r="B3629" s="414"/>
      <c r="P3629" s="141"/>
      <c r="Q3629" s="415"/>
      <c r="R3629" s="415"/>
      <c r="S3629" s="415"/>
      <c r="T3629" s="415"/>
      <c r="U3629" s="415"/>
      <c r="V3629" s="415"/>
      <c r="W3629" s="415"/>
      <c r="X3629" s="415"/>
      <c r="Y3629" s="415"/>
      <c r="Z3629" s="415"/>
    </row>
    <row r="3630" spans="1:26" x14ac:dyDescent="0.2">
      <c r="A3630" s="414"/>
      <c r="B3630" s="414"/>
      <c r="P3630" s="141"/>
      <c r="Q3630" s="415"/>
      <c r="R3630" s="415"/>
      <c r="S3630" s="415"/>
      <c r="T3630" s="415"/>
      <c r="U3630" s="415"/>
      <c r="V3630" s="415"/>
      <c r="W3630" s="415"/>
      <c r="X3630" s="415"/>
      <c r="Y3630" s="415"/>
      <c r="Z3630" s="415"/>
    </row>
    <row r="3631" spans="1:26" x14ac:dyDescent="0.2">
      <c r="A3631" s="414"/>
      <c r="B3631" s="414"/>
      <c r="P3631" s="141"/>
      <c r="Q3631" s="415"/>
      <c r="R3631" s="415"/>
      <c r="S3631" s="415"/>
      <c r="T3631" s="415"/>
      <c r="U3631" s="415"/>
      <c r="V3631" s="415"/>
      <c r="W3631" s="415"/>
      <c r="X3631" s="415"/>
      <c r="Y3631" s="415"/>
      <c r="Z3631" s="415"/>
    </row>
    <row r="3632" spans="1:26" x14ac:dyDescent="0.2">
      <c r="A3632" s="414"/>
      <c r="B3632" s="414"/>
      <c r="P3632" s="141"/>
      <c r="Q3632" s="415"/>
      <c r="R3632" s="415"/>
      <c r="S3632" s="415"/>
      <c r="T3632" s="415"/>
      <c r="U3632" s="415"/>
      <c r="V3632" s="415"/>
      <c r="W3632" s="415"/>
      <c r="X3632" s="415"/>
      <c r="Y3632" s="415"/>
      <c r="Z3632" s="415"/>
    </row>
    <row r="3633" spans="1:26" x14ac:dyDescent="0.2">
      <c r="A3633" s="414"/>
      <c r="B3633" s="414"/>
      <c r="P3633" s="141"/>
      <c r="Q3633" s="415"/>
      <c r="R3633" s="415"/>
      <c r="S3633" s="415"/>
      <c r="T3633" s="415"/>
      <c r="U3633" s="415"/>
      <c r="V3633" s="415"/>
      <c r="W3633" s="415"/>
      <c r="X3633" s="415"/>
      <c r="Y3633" s="415"/>
      <c r="Z3633" s="415"/>
    </row>
    <row r="3634" spans="1:26" x14ac:dyDescent="0.2">
      <c r="A3634" s="414"/>
      <c r="B3634" s="414"/>
      <c r="P3634" s="141"/>
      <c r="Q3634" s="415"/>
      <c r="R3634" s="415"/>
      <c r="S3634" s="415"/>
      <c r="T3634" s="415"/>
      <c r="U3634" s="415"/>
      <c r="V3634" s="415"/>
      <c r="W3634" s="415"/>
      <c r="X3634" s="415"/>
      <c r="Y3634" s="415"/>
      <c r="Z3634" s="415"/>
    </row>
    <row r="3635" spans="1:26" x14ac:dyDescent="0.2">
      <c r="A3635" s="414"/>
      <c r="B3635" s="414"/>
      <c r="P3635" s="141"/>
      <c r="Q3635" s="415"/>
      <c r="R3635" s="415"/>
      <c r="S3635" s="415"/>
      <c r="T3635" s="415"/>
      <c r="U3635" s="415"/>
      <c r="V3635" s="415"/>
      <c r="W3635" s="415"/>
      <c r="X3635" s="415"/>
      <c r="Y3635" s="415"/>
      <c r="Z3635" s="415"/>
    </row>
    <row r="3636" spans="1:26" x14ac:dyDescent="0.2">
      <c r="A3636" s="414"/>
      <c r="B3636" s="414"/>
      <c r="P3636" s="141"/>
      <c r="Q3636" s="415"/>
      <c r="R3636" s="415"/>
      <c r="S3636" s="415"/>
      <c r="T3636" s="415"/>
      <c r="U3636" s="415"/>
      <c r="V3636" s="415"/>
      <c r="W3636" s="415"/>
      <c r="X3636" s="415"/>
      <c r="Y3636" s="415"/>
      <c r="Z3636" s="415"/>
    </row>
    <row r="3637" spans="1:26" x14ac:dyDescent="0.2">
      <c r="A3637" s="414"/>
      <c r="B3637" s="414"/>
      <c r="P3637" s="141"/>
      <c r="Q3637" s="415"/>
      <c r="R3637" s="415"/>
      <c r="S3637" s="415"/>
      <c r="T3637" s="415"/>
      <c r="U3637" s="415"/>
      <c r="V3637" s="415"/>
      <c r="W3637" s="415"/>
      <c r="X3637" s="415"/>
      <c r="Y3637" s="415"/>
      <c r="Z3637" s="415"/>
    </row>
    <row r="3638" spans="1:26" x14ac:dyDescent="0.2">
      <c r="A3638" s="414"/>
      <c r="B3638" s="414"/>
      <c r="P3638" s="141"/>
      <c r="Q3638" s="415"/>
      <c r="R3638" s="415"/>
      <c r="S3638" s="415"/>
      <c r="T3638" s="415"/>
      <c r="U3638" s="415"/>
      <c r="V3638" s="415"/>
      <c r="W3638" s="415"/>
      <c r="X3638" s="415"/>
      <c r="Y3638" s="415"/>
      <c r="Z3638" s="415"/>
    </row>
    <row r="3639" spans="1:26" x14ac:dyDescent="0.2">
      <c r="A3639" s="414"/>
      <c r="B3639" s="414"/>
      <c r="P3639" s="141"/>
      <c r="Q3639" s="415"/>
      <c r="R3639" s="415"/>
      <c r="S3639" s="415"/>
      <c r="T3639" s="415"/>
      <c r="U3639" s="415"/>
      <c r="V3639" s="415"/>
      <c r="W3639" s="415"/>
      <c r="X3639" s="415"/>
      <c r="Y3639" s="415"/>
      <c r="Z3639" s="415"/>
    </row>
    <row r="3640" spans="1:26" x14ac:dyDescent="0.2">
      <c r="A3640" s="414"/>
      <c r="B3640" s="414"/>
      <c r="P3640" s="141"/>
      <c r="Q3640" s="415"/>
      <c r="R3640" s="415"/>
      <c r="S3640" s="415"/>
      <c r="T3640" s="415"/>
      <c r="U3640" s="415"/>
      <c r="V3640" s="415"/>
      <c r="W3640" s="415"/>
      <c r="X3640" s="415"/>
      <c r="Y3640" s="415"/>
      <c r="Z3640" s="415"/>
    </row>
    <row r="3641" spans="1:26" x14ac:dyDescent="0.2">
      <c r="A3641" s="414"/>
      <c r="B3641" s="414"/>
      <c r="P3641" s="141"/>
      <c r="Q3641" s="415"/>
      <c r="R3641" s="415"/>
      <c r="S3641" s="415"/>
      <c r="T3641" s="415"/>
      <c r="U3641" s="415"/>
      <c r="V3641" s="415"/>
      <c r="W3641" s="415"/>
      <c r="X3641" s="415"/>
      <c r="Y3641" s="415"/>
      <c r="Z3641" s="415"/>
    </row>
    <row r="3642" spans="1:26" x14ac:dyDescent="0.2">
      <c r="A3642" s="414"/>
      <c r="B3642" s="414"/>
      <c r="P3642" s="141"/>
      <c r="Q3642" s="415"/>
      <c r="R3642" s="415"/>
      <c r="S3642" s="415"/>
      <c r="T3642" s="415"/>
      <c r="U3642" s="415"/>
      <c r="V3642" s="415"/>
      <c r="W3642" s="415"/>
      <c r="X3642" s="415"/>
      <c r="Y3642" s="415"/>
      <c r="Z3642" s="415"/>
    </row>
    <row r="3643" spans="1:26" x14ac:dyDescent="0.2">
      <c r="A3643" s="414"/>
      <c r="B3643" s="414"/>
      <c r="P3643" s="141"/>
      <c r="Q3643" s="415"/>
      <c r="R3643" s="415"/>
      <c r="S3643" s="415"/>
      <c r="T3643" s="415"/>
      <c r="U3643" s="415"/>
      <c r="V3643" s="415"/>
      <c r="W3643" s="415"/>
      <c r="X3643" s="415"/>
      <c r="Y3643" s="415"/>
      <c r="Z3643" s="415"/>
    </row>
    <row r="3644" spans="1:26" x14ac:dyDescent="0.2">
      <c r="A3644" s="414"/>
      <c r="B3644" s="414"/>
      <c r="P3644" s="141"/>
      <c r="Q3644" s="415"/>
      <c r="R3644" s="415"/>
      <c r="S3644" s="415"/>
      <c r="T3644" s="415"/>
      <c r="U3644" s="415"/>
      <c r="V3644" s="415"/>
      <c r="W3644" s="415"/>
      <c r="X3644" s="415"/>
      <c r="Y3644" s="415"/>
      <c r="Z3644" s="415"/>
    </row>
    <row r="3645" spans="1:26" x14ac:dyDescent="0.2">
      <c r="A3645" s="414"/>
      <c r="B3645" s="414"/>
      <c r="P3645" s="141"/>
      <c r="Q3645" s="415"/>
      <c r="R3645" s="415"/>
      <c r="S3645" s="415"/>
      <c r="T3645" s="415"/>
      <c r="U3645" s="415"/>
      <c r="V3645" s="415"/>
      <c r="W3645" s="415"/>
      <c r="X3645" s="415"/>
      <c r="Y3645" s="415"/>
      <c r="Z3645" s="415"/>
    </row>
    <row r="3646" spans="1:26" x14ac:dyDescent="0.2">
      <c r="A3646" s="414"/>
      <c r="B3646" s="414"/>
      <c r="P3646" s="141"/>
      <c r="Q3646" s="415"/>
      <c r="R3646" s="415"/>
      <c r="S3646" s="415"/>
      <c r="T3646" s="415"/>
      <c r="U3646" s="415"/>
      <c r="V3646" s="415"/>
      <c r="W3646" s="415"/>
      <c r="X3646" s="415"/>
      <c r="Y3646" s="415"/>
      <c r="Z3646" s="415"/>
    </row>
    <row r="3647" spans="1:26" x14ac:dyDescent="0.2">
      <c r="A3647" s="414"/>
      <c r="B3647" s="414"/>
      <c r="P3647" s="141"/>
      <c r="Q3647" s="415"/>
      <c r="R3647" s="415"/>
      <c r="S3647" s="415"/>
      <c r="T3647" s="415"/>
      <c r="U3647" s="415"/>
      <c r="V3647" s="415"/>
      <c r="W3647" s="415"/>
      <c r="X3647" s="415"/>
      <c r="Y3647" s="415"/>
      <c r="Z3647" s="415"/>
    </row>
    <row r="3648" spans="1:26" x14ac:dyDescent="0.2">
      <c r="A3648" s="414"/>
      <c r="B3648" s="414"/>
      <c r="P3648" s="141"/>
      <c r="Q3648" s="415"/>
      <c r="R3648" s="415"/>
      <c r="S3648" s="415"/>
      <c r="T3648" s="415"/>
      <c r="U3648" s="415"/>
      <c r="V3648" s="415"/>
      <c r="W3648" s="415"/>
      <c r="X3648" s="415"/>
      <c r="Y3648" s="415"/>
      <c r="Z3648" s="415"/>
    </row>
    <row r="3649" spans="1:26" x14ac:dyDescent="0.2">
      <c r="A3649" s="414"/>
      <c r="B3649" s="414"/>
      <c r="P3649" s="141"/>
      <c r="Q3649" s="415"/>
      <c r="R3649" s="415"/>
      <c r="S3649" s="415"/>
      <c r="T3649" s="415"/>
      <c r="U3649" s="415"/>
      <c r="V3649" s="415"/>
      <c r="W3649" s="415"/>
      <c r="X3649" s="415"/>
      <c r="Y3649" s="415"/>
      <c r="Z3649" s="415"/>
    </row>
    <row r="3650" spans="1:26" x14ac:dyDescent="0.2">
      <c r="A3650" s="414"/>
      <c r="B3650" s="414"/>
      <c r="P3650" s="141"/>
      <c r="Q3650" s="415"/>
      <c r="R3650" s="415"/>
      <c r="S3650" s="415"/>
      <c r="T3650" s="415"/>
      <c r="U3650" s="415"/>
      <c r="V3650" s="415"/>
      <c r="W3650" s="415"/>
      <c r="X3650" s="415"/>
      <c r="Y3650" s="415"/>
      <c r="Z3650" s="415"/>
    </row>
    <row r="3651" spans="1:26" x14ac:dyDescent="0.2">
      <c r="A3651" s="414"/>
      <c r="B3651" s="414"/>
      <c r="P3651" s="141"/>
      <c r="Q3651" s="415"/>
      <c r="R3651" s="415"/>
      <c r="S3651" s="415"/>
      <c r="T3651" s="415"/>
      <c r="U3651" s="415"/>
      <c r="V3651" s="415"/>
      <c r="W3651" s="415"/>
      <c r="X3651" s="415"/>
      <c r="Y3651" s="415"/>
      <c r="Z3651" s="415"/>
    </row>
    <row r="3652" spans="1:26" x14ac:dyDescent="0.2">
      <c r="A3652" s="414"/>
      <c r="B3652" s="414"/>
      <c r="P3652" s="141"/>
      <c r="Q3652" s="415"/>
      <c r="R3652" s="415"/>
      <c r="S3652" s="415"/>
      <c r="T3652" s="415"/>
      <c r="U3652" s="415"/>
      <c r="V3652" s="415"/>
      <c r="W3652" s="415"/>
      <c r="X3652" s="415"/>
      <c r="Y3652" s="415"/>
      <c r="Z3652" s="415"/>
    </row>
    <row r="3653" spans="1:26" x14ac:dyDescent="0.2">
      <c r="A3653" s="414"/>
      <c r="B3653" s="414"/>
      <c r="P3653" s="141"/>
      <c r="Q3653" s="415"/>
      <c r="R3653" s="415"/>
      <c r="S3653" s="415"/>
      <c r="T3653" s="415"/>
      <c r="U3653" s="415"/>
      <c r="V3653" s="415"/>
      <c r="W3653" s="415"/>
      <c r="X3653" s="415"/>
      <c r="Y3653" s="415"/>
      <c r="Z3653" s="415"/>
    </row>
    <row r="3654" spans="1:26" x14ac:dyDescent="0.2">
      <c r="A3654" s="414"/>
      <c r="B3654" s="414"/>
      <c r="P3654" s="141"/>
      <c r="Q3654" s="415"/>
      <c r="R3654" s="415"/>
      <c r="S3654" s="415"/>
      <c r="T3654" s="415"/>
      <c r="U3654" s="415"/>
      <c r="V3654" s="415"/>
      <c r="W3654" s="415"/>
      <c r="X3654" s="415"/>
      <c r="Y3654" s="415"/>
      <c r="Z3654" s="415"/>
    </row>
    <row r="3655" spans="1:26" x14ac:dyDescent="0.2">
      <c r="A3655" s="414"/>
      <c r="B3655" s="414"/>
      <c r="P3655" s="141"/>
      <c r="Q3655" s="415"/>
      <c r="R3655" s="415"/>
      <c r="S3655" s="415"/>
      <c r="T3655" s="415"/>
      <c r="U3655" s="415"/>
      <c r="V3655" s="415"/>
      <c r="W3655" s="415"/>
      <c r="X3655" s="415"/>
      <c r="Y3655" s="415"/>
      <c r="Z3655" s="415"/>
    </row>
    <row r="3656" spans="1:26" x14ac:dyDescent="0.2">
      <c r="A3656" s="414"/>
      <c r="B3656" s="414"/>
      <c r="P3656" s="141"/>
      <c r="Q3656" s="415"/>
      <c r="R3656" s="415"/>
      <c r="S3656" s="415"/>
      <c r="T3656" s="415"/>
      <c r="U3656" s="415"/>
      <c r="V3656" s="415"/>
      <c r="W3656" s="415"/>
      <c r="X3656" s="415"/>
      <c r="Y3656" s="415"/>
      <c r="Z3656" s="415"/>
    </row>
    <row r="3657" spans="1:26" x14ac:dyDescent="0.2">
      <c r="A3657" s="414"/>
      <c r="B3657" s="414"/>
      <c r="P3657" s="141"/>
      <c r="Q3657" s="415"/>
      <c r="R3657" s="415"/>
      <c r="S3657" s="415"/>
      <c r="T3657" s="415"/>
      <c r="U3657" s="415"/>
      <c r="V3657" s="415"/>
      <c r="W3657" s="415"/>
      <c r="X3657" s="415"/>
      <c r="Y3657" s="415"/>
      <c r="Z3657" s="415"/>
    </row>
    <row r="3658" spans="1:26" x14ac:dyDescent="0.2">
      <c r="A3658" s="414"/>
      <c r="B3658" s="414"/>
      <c r="P3658" s="141"/>
      <c r="Q3658" s="415"/>
      <c r="R3658" s="415"/>
      <c r="S3658" s="415"/>
      <c r="T3658" s="415"/>
      <c r="U3658" s="415"/>
      <c r="V3658" s="415"/>
      <c r="W3658" s="415"/>
      <c r="X3658" s="415"/>
      <c r="Y3658" s="415"/>
      <c r="Z3658" s="415"/>
    </row>
    <row r="3659" spans="1:26" x14ac:dyDescent="0.2">
      <c r="A3659" s="414"/>
      <c r="B3659" s="414"/>
      <c r="P3659" s="141"/>
      <c r="Q3659" s="415"/>
      <c r="R3659" s="415"/>
      <c r="S3659" s="415"/>
      <c r="T3659" s="415"/>
      <c r="U3659" s="415"/>
      <c r="V3659" s="415"/>
      <c r="W3659" s="415"/>
      <c r="X3659" s="415"/>
      <c r="Y3659" s="415"/>
      <c r="Z3659" s="415"/>
    </row>
    <row r="3660" spans="1:26" x14ac:dyDescent="0.2">
      <c r="A3660" s="414"/>
      <c r="B3660" s="414"/>
      <c r="P3660" s="141"/>
      <c r="Q3660" s="415"/>
      <c r="R3660" s="415"/>
      <c r="S3660" s="415"/>
      <c r="T3660" s="415"/>
      <c r="U3660" s="415"/>
      <c r="V3660" s="415"/>
      <c r="W3660" s="415"/>
      <c r="X3660" s="415"/>
      <c r="Y3660" s="415"/>
      <c r="Z3660" s="415"/>
    </row>
    <row r="3661" spans="1:26" x14ac:dyDescent="0.2">
      <c r="A3661" s="414"/>
      <c r="B3661" s="414"/>
      <c r="P3661" s="141"/>
      <c r="Q3661" s="415"/>
      <c r="R3661" s="415"/>
      <c r="S3661" s="415"/>
      <c r="T3661" s="415"/>
      <c r="U3661" s="415"/>
      <c r="V3661" s="415"/>
      <c r="W3661" s="415"/>
      <c r="X3661" s="415"/>
      <c r="Y3661" s="415"/>
      <c r="Z3661" s="415"/>
    </row>
    <row r="3662" spans="1:26" x14ac:dyDescent="0.2">
      <c r="A3662" s="414"/>
      <c r="B3662" s="414"/>
      <c r="P3662" s="141"/>
      <c r="Q3662" s="415"/>
      <c r="R3662" s="415"/>
      <c r="S3662" s="415"/>
      <c r="T3662" s="415"/>
      <c r="U3662" s="415"/>
      <c r="V3662" s="415"/>
      <c r="W3662" s="415"/>
      <c r="X3662" s="415"/>
      <c r="Y3662" s="415"/>
      <c r="Z3662" s="415"/>
    </row>
    <row r="3663" spans="1:26" x14ac:dyDescent="0.2">
      <c r="A3663" s="414"/>
      <c r="B3663" s="414"/>
      <c r="P3663" s="141"/>
      <c r="Q3663" s="415"/>
      <c r="R3663" s="415"/>
      <c r="S3663" s="415"/>
      <c r="T3663" s="415"/>
      <c r="U3663" s="415"/>
      <c r="V3663" s="415"/>
      <c r="W3663" s="415"/>
      <c r="X3663" s="415"/>
      <c r="Y3663" s="415"/>
      <c r="Z3663" s="415"/>
    </row>
    <row r="3664" spans="1:26" x14ac:dyDescent="0.2">
      <c r="A3664" s="414"/>
      <c r="B3664" s="414"/>
      <c r="P3664" s="141"/>
      <c r="Q3664" s="415"/>
      <c r="R3664" s="415"/>
      <c r="S3664" s="415"/>
      <c r="T3664" s="415"/>
      <c r="U3664" s="415"/>
      <c r="V3664" s="415"/>
      <c r="W3664" s="415"/>
      <c r="X3664" s="415"/>
      <c r="Y3664" s="415"/>
      <c r="Z3664" s="415"/>
    </row>
    <row r="3665" spans="1:26" x14ac:dyDescent="0.2">
      <c r="A3665" s="414"/>
      <c r="B3665" s="414"/>
      <c r="P3665" s="141"/>
      <c r="Q3665" s="415"/>
      <c r="R3665" s="415"/>
      <c r="S3665" s="415"/>
      <c r="T3665" s="415"/>
      <c r="U3665" s="415"/>
      <c r="V3665" s="415"/>
      <c r="W3665" s="415"/>
      <c r="X3665" s="415"/>
      <c r="Y3665" s="415"/>
      <c r="Z3665" s="415"/>
    </row>
    <row r="3666" spans="1:26" x14ac:dyDescent="0.2">
      <c r="A3666" s="414"/>
      <c r="B3666" s="414"/>
      <c r="P3666" s="141"/>
      <c r="Q3666" s="415"/>
      <c r="R3666" s="415"/>
      <c r="S3666" s="415"/>
      <c r="T3666" s="415"/>
      <c r="U3666" s="415"/>
      <c r="V3666" s="415"/>
      <c r="W3666" s="415"/>
      <c r="X3666" s="415"/>
      <c r="Y3666" s="415"/>
      <c r="Z3666" s="415"/>
    </row>
    <row r="3667" spans="1:26" x14ac:dyDescent="0.2">
      <c r="A3667" s="414"/>
      <c r="B3667" s="414"/>
      <c r="P3667" s="141"/>
      <c r="Q3667" s="415"/>
      <c r="R3667" s="415"/>
      <c r="S3667" s="415"/>
      <c r="T3667" s="415"/>
      <c r="U3667" s="415"/>
      <c r="V3667" s="415"/>
      <c r="W3667" s="415"/>
      <c r="X3667" s="415"/>
      <c r="Y3667" s="415"/>
      <c r="Z3667" s="415"/>
    </row>
    <row r="3668" spans="1:26" x14ac:dyDescent="0.2">
      <c r="A3668" s="414"/>
      <c r="B3668" s="414"/>
      <c r="P3668" s="141"/>
      <c r="Q3668" s="415"/>
      <c r="R3668" s="415"/>
      <c r="S3668" s="415"/>
      <c r="T3668" s="415"/>
      <c r="U3668" s="415"/>
      <c r="V3668" s="415"/>
      <c r="W3668" s="415"/>
      <c r="X3668" s="415"/>
      <c r="Y3668" s="415"/>
      <c r="Z3668" s="415"/>
    </row>
    <row r="3669" spans="1:26" x14ac:dyDescent="0.2">
      <c r="A3669" s="414"/>
      <c r="B3669" s="414"/>
      <c r="P3669" s="141"/>
      <c r="Q3669" s="415"/>
      <c r="R3669" s="415"/>
      <c r="S3669" s="415"/>
      <c r="T3669" s="415"/>
      <c r="U3669" s="415"/>
      <c r="V3669" s="415"/>
      <c r="W3669" s="415"/>
      <c r="X3669" s="415"/>
      <c r="Y3669" s="415"/>
      <c r="Z3669" s="415"/>
    </row>
    <row r="3670" spans="1:26" x14ac:dyDescent="0.2">
      <c r="A3670" s="414"/>
      <c r="B3670" s="414"/>
      <c r="P3670" s="141"/>
      <c r="Q3670" s="415"/>
      <c r="R3670" s="415"/>
      <c r="S3670" s="415"/>
      <c r="T3670" s="415"/>
      <c r="U3670" s="415"/>
      <c r="V3670" s="415"/>
      <c r="W3670" s="415"/>
      <c r="X3670" s="415"/>
      <c r="Y3670" s="415"/>
      <c r="Z3670" s="415"/>
    </row>
    <row r="3671" spans="1:26" x14ac:dyDescent="0.2">
      <c r="A3671" s="414"/>
      <c r="B3671" s="414"/>
      <c r="P3671" s="141"/>
      <c r="Q3671" s="415"/>
      <c r="R3671" s="415"/>
      <c r="S3671" s="415"/>
      <c r="T3671" s="415"/>
      <c r="U3671" s="415"/>
      <c r="V3671" s="415"/>
      <c r="W3671" s="415"/>
      <c r="X3671" s="415"/>
      <c r="Y3671" s="415"/>
      <c r="Z3671" s="415"/>
    </row>
    <row r="3672" spans="1:26" x14ac:dyDescent="0.2">
      <c r="A3672" s="414"/>
      <c r="B3672" s="414"/>
      <c r="P3672" s="141"/>
      <c r="Q3672" s="415"/>
      <c r="R3672" s="415"/>
      <c r="S3672" s="415"/>
      <c r="T3672" s="415"/>
      <c r="U3672" s="415"/>
      <c r="V3672" s="415"/>
      <c r="W3672" s="415"/>
      <c r="X3672" s="415"/>
      <c r="Y3672" s="415"/>
      <c r="Z3672" s="415"/>
    </row>
    <row r="3673" spans="1:26" x14ac:dyDescent="0.2">
      <c r="A3673" s="414"/>
      <c r="B3673" s="414"/>
      <c r="P3673" s="141"/>
      <c r="Q3673" s="415"/>
      <c r="R3673" s="415"/>
      <c r="S3673" s="415"/>
      <c r="T3673" s="415"/>
      <c r="U3673" s="415"/>
      <c r="V3673" s="415"/>
      <c r="W3673" s="415"/>
      <c r="X3673" s="415"/>
      <c r="Y3673" s="415"/>
      <c r="Z3673" s="415"/>
    </row>
    <row r="3674" spans="1:26" x14ac:dyDescent="0.2">
      <c r="A3674" s="414"/>
      <c r="B3674" s="414"/>
      <c r="P3674" s="141"/>
      <c r="Q3674" s="415"/>
      <c r="R3674" s="415"/>
      <c r="S3674" s="415"/>
      <c r="T3674" s="415"/>
      <c r="U3674" s="415"/>
      <c r="V3674" s="415"/>
      <c r="W3674" s="415"/>
      <c r="X3674" s="415"/>
      <c r="Y3674" s="415"/>
      <c r="Z3674" s="415"/>
    </row>
    <row r="3675" spans="1:26" x14ac:dyDescent="0.2">
      <c r="A3675" s="414"/>
      <c r="B3675" s="414"/>
      <c r="P3675" s="141"/>
      <c r="Q3675" s="415"/>
      <c r="R3675" s="415"/>
      <c r="S3675" s="415"/>
      <c r="T3675" s="415"/>
      <c r="U3675" s="415"/>
      <c r="V3675" s="415"/>
      <c r="W3675" s="415"/>
      <c r="X3675" s="415"/>
      <c r="Y3675" s="415"/>
      <c r="Z3675" s="415"/>
    </row>
    <row r="3676" spans="1:26" x14ac:dyDescent="0.2">
      <c r="A3676" s="414"/>
      <c r="B3676" s="414"/>
      <c r="P3676" s="141"/>
      <c r="Q3676" s="415"/>
      <c r="R3676" s="415"/>
      <c r="S3676" s="415"/>
      <c r="T3676" s="415"/>
      <c r="U3676" s="415"/>
      <c r="V3676" s="415"/>
      <c r="W3676" s="415"/>
      <c r="X3676" s="415"/>
      <c r="Y3676" s="415"/>
      <c r="Z3676" s="415"/>
    </row>
    <row r="3677" spans="1:26" x14ac:dyDescent="0.2">
      <c r="A3677" s="414"/>
      <c r="B3677" s="414"/>
      <c r="P3677" s="141"/>
      <c r="Q3677" s="415"/>
      <c r="R3677" s="415"/>
      <c r="S3677" s="415"/>
      <c r="T3677" s="415"/>
      <c r="U3677" s="415"/>
      <c r="V3677" s="415"/>
      <c r="W3677" s="415"/>
      <c r="X3677" s="415"/>
      <c r="Y3677" s="415"/>
      <c r="Z3677" s="415"/>
    </row>
    <row r="3678" spans="1:26" x14ac:dyDescent="0.2">
      <c r="A3678" s="414"/>
      <c r="B3678" s="414"/>
      <c r="P3678" s="141"/>
      <c r="Q3678" s="415"/>
      <c r="R3678" s="415"/>
      <c r="S3678" s="415"/>
      <c r="T3678" s="415"/>
      <c r="U3678" s="415"/>
      <c r="V3678" s="415"/>
      <c r="W3678" s="415"/>
      <c r="X3678" s="415"/>
      <c r="Y3678" s="415"/>
      <c r="Z3678" s="415"/>
    </row>
    <row r="3679" spans="1:26" x14ac:dyDescent="0.2">
      <c r="A3679" s="414"/>
      <c r="B3679" s="414"/>
      <c r="P3679" s="141"/>
      <c r="Q3679" s="415"/>
      <c r="R3679" s="415"/>
      <c r="S3679" s="415"/>
      <c r="T3679" s="415"/>
      <c r="U3679" s="415"/>
      <c r="V3679" s="415"/>
      <c r="W3679" s="415"/>
      <c r="X3679" s="415"/>
      <c r="Y3679" s="415"/>
      <c r="Z3679" s="415"/>
    </row>
    <row r="3680" spans="1:26" x14ac:dyDescent="0.2">
      <c r="A3680" s="414"/>
      <c r="B3680" s="414"/>
      <c r="P3680" s="141"/>
      <c r="Q3680" s="415"/>
      <c r="R3680" s="415"/>
      <c r="S3680" s="415"/>
      <c r="T3680" s="415"/>
      <c r="U3680" s="415"/>
      <c r="V3680" s="415"/>
      <c r="W3680" s="415"/>
      <c r="X3680" s="415"/>
      <c r="Y3680" s="415"/>
      <c r="Z3680" s="415"/>
    </row>
    <row r="3681" spans="1:26" x14ac:dyDescent="0.2">
      <c r="A3681" s="414"/>
      <c r="B3681" s="414"/>
      <c r="P3681" s="141"/>
      <c r="Q3681" s="415"/>
      <c r="R3681" s="415"/>
      <c r="S3681" s="415"/>
      <c r="T3681" s="415"/>
      <c r="U3681" s="415"/>
      <c r="V3681" s="415"/>
      <c r="W3681" s="415"/>
      <c r="X3681" s="415"/>
      <c r="Y3681" s="415"/>
      <c r="Z3681" s="415"/>
    </row>
    <row r="3682" spans="1:26" x14ac:dyDescent="0.2">
      <c r="A3682" s="414"/>
      <c r="B3682" s="414"/>
      <c r="P3682" s="141"/>
      <c r="Q3682" s="415"/>
      <c r="R3682" s="415"/>
      <c r="S3682" s="415"/>
      <c r="T3682" s="415"/>
      <c r="U3682" s="415"/>
      <c r="V3682" s="415"/>
      <c r="W3682" s="415"/>
      <c r="X3682" s="415"/>
      <c r="Y3682" s="415"/>
      <c r="Z3682" s="415"/>
    </row>
    <row r="3683" spans="1:26" x14ac:dyDescent="0.2">
      <c r="A3683" s="414"/>
      <c r="B3683" s="414"/>
      <c r="P3683" s="141"/>
      <c r="Q3683" s="415"/>
      <c r="R3683" s="415"/>
      <c r="S3683" s="415"/>
      <c r="T3683" s="415"/>
      <c r="U3683" s="415"/>
      <c r="V3683" s="415"/>
      <c r="W3683" s="415"/>
      <c r="X3683" s="415"/>
      <c r="Y3683" s="415"/>
      <c r="Z3683" s="415"/>
    </row>
    <row r="3684" spans="1:26" x14ac:dyDescent="0.2">
      <c r="A3684" s="414"/>
      <c r="B3684" s="414"/>
      <c r="P3684" s="141"/>
      <c r="Q3684" s="415"/>
      <c r="R3684" s="415"/>
      <c r="S3684" s="415"/>
      <c r="T3684" s="415"/>
      <c r="U3684" s="415"/>
      <c r="V3684" s="415"/>
      <c r="W3684" s="415"/>
      <c r="X3684" s="415"/>
      <c r="Y3684" s="415"/>
      <c r="Z3684" s="415"/>
    </row>
    <row r="3685" spans="1:26" x14ac:dyDescent="0.2">
      <c r="A3685" s="414"/>
      <c r="B3685" s="414"/>
      <c r="P3685" s="141"/>
      <c r="Q3685" s="415"/>
      <c r="R3685" s="415"/>
      <c r="S3685" s="415"/>
      <c r="T3685" s="415"/>
      <c r="U3685" s="415"/>
      <c r="V3685" s="415"/>
      <c r="W3685" s="415"/>
      <c r="X3685" s="415"/>
      <c r="Y3685" s="415"/>
      <c r="Z3685" s="415"/>
    </row>
    <row r="3686" spans="1:26" x14ac:dyDescent="0.2">
      <c r="A3686" s="414"/>
      <c r="B3686" s="414"/>
      <c r="P3686" s="141"/>
      <c r="Q3686" s="415"/>
      <c r="R3686" s="415"/>
      <c r="S3686" s="415"/>
      <c r="T3686" s="415"/>
      <c r="U3686" s="415"/>
      <c r="V3686" s="415"/>
      <c r="W3686" s="415"/>
      <c r="X3686" s="415"/>
      <c r="Y3686" s="415"/>
      <c r="Z3686" s="415"/>
    </row>
    <row r="3687" spans="1:26" x14ac:dyDescent="0.2">
      <c r="A3687" s="414"/>
      <c r="B3687" s="414"/>
      <c r="P3687" s="141"/>
      <c r="Q3687" s="415"/>
      <c r="R3687" s="415"/>
      <c r="S3687" s="415"/>
      <c r="T3687" s="415"/>
      <c r="U3687" s="415"/>
      <c r="V3687" s="415"/>
      <c r="W3687" s="415"/>
      <c r="X3687" s="415"/>
      <c r="Y3687" s="415"/>
      <c r="Z3687" s="415"/>
    </row>
    <row r="3688" spans="1:26" x14ac:dyDescent="0.2">
      <c r="A3688" s="414"/>
      <c r="B3688" s="414"/>
      <c r="P3688" s="141"/>
      <c r="Q3688" s="415"/>
      <c r="R3688" s="415"/>
      <c r="S3688" s="415"/>
      <c r="T3688" s="415"/>
      <c r="U3688" s="415"/>
      <c r="V3688" s="415"/>
      <c r="W3688" s="415"/>
      <c r="X3688" s="415"/>
      <c r="Y3688" s="415"/>
      <c r="Z3688" s="415"/>
    </row>
    <row r="3689" spans="1:26" x14ac:dyDescent="0.2">
      <c r="A3689" s="414"/>
      <c r="B3689" s="414"/>
      <c r="P3689" s="141"/>
      <c r="Q3689" s="415"/>
      <c r="R3689" s="415"/>
      <c r="S3689" s="415"/>
      <c r="T3689" s="415"/>
      <c r="U3689" s="415"/>
      <c r="V3689" s="415"/>
      <c r="W3689" s="415"/>
      <c r="X3689" s="415"/>
      <c r="Y3689" s="415"/>
      <c r="Z3689" s="415"/>
    </row>
    <row r="3690" spans="1:26" x14ac:dyDescent="0.2">
      <c r="A3690" s="414"/>
      <c r="B3690" s="414"/>
      <c r="P3690" s="141"/>
      <c r="Q3690" s="415"/>
      <c r="R3690" s="415"/>
      <c r="S3690" s="415"/>
      <c r="T3690" s="415"/>
      <c r="U3690" s="415"/>
      <c r="V3690" s="415"/>
      <c r="W3690" s="415"/>
      <c r="X3690" s="415"/>
      <c r="Y3690" s="415"/>
      <c r="Z3690" s="415"/>
    </row>
    <row r="3691" spans="1:26" x14ac:dyDescent="0.2">
      <c r="A3691" s="414"/>
      <c r="B3691" s="414"/>
      <c r="P3691" s="141"/>
      <c r="Q3691" s="415"/>
      <c r="R3691" s="415"/>
      <c r="S3691" s="415"/>
      <c r="T3691" s="415"/>
      <c r="U3691" s="415"/>
      <c r="V3691" s="415"/>
      <c r="W3691" s="415"/>
      <c r="X3691" s="415"/>
      <c r="Y3691" s="415"/>
      <c r="Z3691" s="415"/>
    </row>
    <row r="3692" spans="1:26" x14ac:dyDescent="0.2">
      <c r="A3692" s="414"/>
      <c r="B3692" s="414"/>
      <c r="P3692" s="141"/>
      <c r="Q3692" s="415"/>
      <c r="R3692" s="415"/>
      <c r="S3692" s="415"/>
      <c r="T3692" s="415"/>
      <c r="U3692" s="415"/>
      <c r="V3692" s="415"/>
      <c r="W3692" s="415"/>
      <c r="X3692" s="415"/>
      <c r="Y3692" s="415"/>
      <c r="Z3692" s="415"/>
    </row>
    <row r="3693" spans="1:26" x14ac:dyDescent="0.2">
      <c r="A3693" s="414"/>
      <c r="B3693" s="414"/>
      <c r="P3693" s="141"/>
      <c r="Q3693" s="415"/>
      <c r="R3693" s="415"/>
      <c r="S3693" s="415"/>
      <c r="T3693" s="415"/>
      <c r="U3693" s="415"/>
      <c r="V3693" s="415"/>
      <c r="W3693" s="415"/>
      <c r="X3693" s="415"/>
      <c r="Y3693" s="415"/>
      <c r="Z3693" s="415"/>
    </row>
    <row r="3694" spans="1:26" x14ac:dyDescent="0.2">
      <c r="A3694" s="414"/>
      <c r="B3694" s="414"/>
      <c r="P3694" s="141"/>
      <c r="Q3694" s="415"/>
      <c r="R3694" s="415"/>
      <c r="S3694" s="415"/>
      <c r="T3694" s="415"/>
      <c r="U3694" s="415"/>
      <c r="V3694" s="415"/>
      <c r="W3694" s="415"/>
      <c r="X3694" s="415"/>
      <c r="Y3694" s="415"/>
      <c r="Z3694" s="415"/>
    </row>
    <row r="3695" spans="1:26" x14ac:dyDescent="0.2">
      <c r="A3695" s="414"/>
      <c r="B3695" s="414"/>
      <c r="P3695" s="141"/>
      <c r="Q3695" s="415"/>
      <c r="R3695" s="415"/>
      <c r="S3695" s="415"/>
      <c r="T3695" s="415"/>
      <c r="U3695" s="415"/>
      <c r="V3695" s="415"/>
      <c r="W3695" s="415"/>
      <c r="X3695" s="415"/>
      <c r="Y3695" s="415"/>
      <c r="Z3695" s="415"/>
    </row>
    <row r="3696" spans="1:26" x14ac:dyDescent="0.2">
      <c r="A3696" s="414"/>
      <c r="B3696" s="414"/>
      <c r="P3696" s="141"/>
      <c r="Q3696" s="415"/>
      <c r="R3696" s="415"/>
      <c r="S3696" s="415"/>
      <c r="T3696" s="415"/>
      <c r="U3696" s="415"/>
      <c r="V3696" s="415"/>
      <c r="W3696" s="415"/>
      <c r="X3696" s="415"/>
      <c r="Y3696" s="415"/>
      <c r="Z3696" s="415"/>
    </row>
    <row r="3697" spans="1:26" x14ac:dyDescent="0.2">
      <c r="A3697" s="414"/>
      <c r="B3697" s="414"/>
      <c r="P3697" s="141"/>
      <c r="Q3697" s="415"/>
      <c r="R3697" s="415"/>
      <c r="S3697" s="415"/>
      <c r="T3697" s="415"/>
      <c r="U3697" s="415"/>
      <c r="V3697" s="415"/>
      <c r="W3697" s="415"/>
      <c r="X3697" s="415"/>
      <c r="Y3697" s="415"/>
      <c r="Z3697" s="415"/>
    </row>
    <row r="3698" spans="1:26" x14ac:dyDescent="0.2">
      <c r="A3698" s="414"/>
      <c r="B3698" s="414"/>
      <c r="P3698" s="141"/>
      <c r="Q3698" s="415"/>
      <c r="R3698" s="415"/>
      <c r="S3698" s="415"/>
      <c r="T3698" s="415"/>
      <c r="U3698" s="415"/>
      <c r="V3698" s="415"/>
      <c r="W3698" s="415"/>
      <c r="X3698" s="415"/>
      <c r="Y3698" s="415"/>
      <c r="Z3698" s="415"/>
    </row>
    <row r="3699" spans="1:26" x14ac:dyDescent="0.2">
      <c r="A3699" s="414"/>
      <c r="B3699" s="414"/>
      <c r="P3699" s="141"/>
      <c r="Q3699" s="415"/>
      <c r="R3699" s="415"/>
      <c r="S3699" s="415"/>
      <c r="T3699" s="415"/>
      <c r="U3699" s="415"/>
      <c r="V3699" s="415"/>
      <c r="W3699" s="415"/>
      <c r="X3699" s="415"/>
      <c r="Y3699" s="415"/>
      <c r="Z3699" s="415"/>
    </row>
    <row r="3700" spans="1:26" x14ac:dyDescent="0.2">
      <c r="A3700" s="414"/>
      <c r="B3700" s="414"/>
      <c r="P3700" s="141"/>
      <c r="Q3700" s="415"/>
      <c r="R3700" s="415"/>
      <c r="S3700" s="415"/>
      <c r="T3700" s="415"/>
      <c r="U3700" s="415"/>
      <c r="V3700" s="415"/>
      <c r="W3700" s="415"/>
      <c r="X3700" s="415"/>
      <c r="Y3700" s="415"/>
      <c r="Z3700" s="415"/>
    </row>
    <row r="3701" spans="1:26" x14ac:dyDescent="0.2">
      <c r="A3701" s="414"/>
      <c r="B3701" s="414"/>
      <c r="P3701" s="141"/>
      <c r="Q3701" s="415"/>
      <c r="R3701" s="415"/>
      <c r="S3701" s="415"/>
      <c r="T3701" s="415"/>
      <c r="U3701" s="415"/>
      <c r="V3701" s="415"/>
      <c r="W3701" s="415"/>
      <c r="X3701" s="415"/>
      <c r="Y3701" s="415"/>
      <c r="Z3701" s="415"/>
    </row>
    <row r="3702" spans="1:26" x14ac:dyDescent="0.2">
      <c r="A3702" s="414"/>
      <c r="B3702" s="414"/>
      <c r="P3702" s="141"/>
      <c r="Q3702" s="415"/>
      <c r="R3702" s="415"/>
      <c r="S3702" s="415"/>
      <c r="T3702" s="415"/>
      <c r="U3702" s="415"/>
      <c r="V3702" s="415"/>
      <c r="W3702" s="415"/>
      <c r="X3702" s="415"/>
      <c r="Y3702" s="415"/>
      <c r="Z3702" s="415"/>
    </row>
    <row r="3703" spans="1:26" x14ac:dyDescent="0.2">
      <c r="A3703" s="414"/>
      <c r="B3703" s="414"/>
      <c r="P3703" s="141"/>
      <c r="Q3703" s="415"/>
      <c r="R3703" s="415"/>
      <c r="S3703" s="415"/>
      <c r="T3703" s="415"/>
      <c r="U3703" s="415"/>
      <c r="V3703" s="415"/>
      <c r="W3703" s="415"/>
      <c r="X3703" s="415"/>
      <c r="Y3703" s="415"/>
      <c r="Z3703" s="415"/>
    </row>
    <row r="3704" spans="1:26" x14ac:dyDescent="0.2">
      <c r="A3704" s="414"/>
      <c r="B3704" s="414"/>
      <c r="P3704" s="141"/>
      <c r="Q3704" s="415"/>
      <c r="R3704" s="415"/>
      <c r="S3704" s="415"/>
      <c r="T3704" s="415"/>
      <c r="U3704" s="415"/>
      <c r="V3704" s="415"/>
      <c r="W3704" s="415"/>
      <c r="X3704" s="415"/>
      <c r="Y3704" s="415"/>
      <c r="Z3704" s="415"/>
    </row>
    <row r="3705" spans="1:26" x14ac:dyDescent="0.2">
      <c r="A3705" s="414"/>
      <c r="B3705" s="414"/>
      <c r="P3705" s="141"/>
      <c r="Q3705" s="415"/>
      <c r="R3705" s="415"/>
      <c r="S3705" s="415"/>
      <c r="T3705" s="415"/>
      <c r="U3705" s="415"/>
      <c r="V3705" s="415"/>
      <c r="W3705" s="415"/>
      <c r="X3705" s="415"/>
      <c r="Y3705" s="415"/>
      <c r="Z3705" s="415"/>
    </row>
    <row r="3706" spans="1:26" x14ac:dyDescent="0.2">
      <c r="A3706" s="414"/>
      <c r="B3706" s="414"/>
      <c r="P3706" s="141"/>
      <c r="Q3706" s="415"/>
      <c r="R3706" s="415"/>
      <c r="S3706" s="415"/>
      <c r="T3706" s="415"/>
      <c r="U3706" s="415"/>
      <c r="V3706" s="415"/>
      <c r="W3706" s="415"/>
      <c r="X3706" s="415"/>
      <c r="Y3706" s="415"/>
      <c r="Z3706" s="415"/>
    </row>
    <row r="3707" spans="1:26" x14ac:dyDescent="0.2">
      <c r="A3707" s="414"/>
      <c r="B3707" s="414"/>
      <c r="P3707" s="141"/>
      <c r="Q3707" s="415"/>
      <c r="R3707" s="415"/>
      <c r="S3707" s="415"/>
      <c r="T3707" s="415"/>
      <c r="U3707" s="415"/>
      <c r="V3707" s="415"/>
      <c r="W3707" s="415"/>
      <c r="X3707" s="415"/>
      <c r="Y3707" s="415"/>
      <c r="Z3707" s="415"/>
    </row>
    <row r="3708" spans="1:26" x14ac:dyDescent="0.2">
      <c r="A3708" s="414"/>
      <c r="B3708" s="414"/>
      <c r="P3708" s="141"/>
      <c r="Q3708" s="415"/>
      <c r="R3708" s="415"/>
      <c r="S3708" s="415"/>
      <c r="T3708" s="415"/>
      <c r="U3708" s="415"/>
      <c r="V3708" s="415"/>
      <c r="W3708" s="415"/>
      <c r="X3708" s="415"/>
      <c r="Y3708" s="415"/>
      <c r="Z3708" s="415"/>
    </row>
    <row r="3709" spans="1:26" x14ac:dyDescent="0.2">
      <c r="A3709" s="414"/>
      <c r="B3709" s="414"/>
      <c r="P3709" s="141"/>
      <c r="Q3709" s="415"/>
      <c r="R3709" s="415"/>
      <c r="S3709" s="415"/>
      <c r="T3709" s="415"/>
      <c r="U3709" s="415"/>
      <c r="V3709" s="415"/>
      <c r="W3709" s="415"/>
      <c r="X3709" s="415"/>
      <c r="Y3709" s="415"/>
      <c r="Z3709" s="415"/>
    </row>
    <row r="3710" spans="1:26" x14ac:dyDescent="0.2">
      <c r="A3710" s="414"/>
      <c r="B3710" s="414"/>
      <c r="P3710" s="141"/>
      <c r="Q3710" s="415"/>
      <c r="R3710" s="415"/>
      <c r="S3710" s="415"/>
      <c r="T3710" s="415"/>
      <c r="U3710" s="415"/>
      <c r="V3710" s="415"/>
      <c r="W3710" s="415"/>
      <c r="X3710" s="415"/>
      <c r="Y3710" s="415"/>
      <c r="Z3710" s="415"/>
    </row>
    <row r="3711" spans="1:26" x14ac:dyDescent="0.2">
      <c r="A3711" s="414"/>
      <c r="B3711" s="414"/>
      <c r="P3711" s="141"/>
      <c r="Q3711" s="415"/>
      <c r="R3711" s="415"/>
      <c r="S3711" s="415"/>
      <c r="T3711" s="415"/>
      <c r="U3711" s="415"/>
      <c r="V3711" s="415"/>
      <c r="W3711" s="415"/>
      <c r="X3711" s="415"/>
      <c r="Y3711" s="415"/>
      <c r="Z3711" s="415"/>
    </row>
    <row r="3712" spans="1:26" x14ac:dyDescent="0.2">
      <c r="A3712" s="414"/>
      <c r="B3712" s="414"/>
      <c r="P3712" s="141"/>
      <c r="Q3712" s="415"/>
      <c r="R3712" s="415"/>
      <c r="S3712" s="415"/>
      <c r="T3712" s="415"/>
      <c r="U3712" s="415"/>
      <c r="V3712" s="415"/>
      <c r="W3712" s="415"/>
      <c r="X3712" s="415"/>
      <c r="Y3712" s="415"/>
      <c r="Z3712" s="415"/>
    </row>
    <row r="3713" spans="1:26" x14ac:dyDescent="0.2">
      <c r="A3713" s="414"/>
      <c r="B3713" s="414"/>
      <c r="P3713" s="141"/>
      <c r="Q3713" s="415"/>
      <c r="R3713" s="415"/>
      <c r="S3713" s="415"/>
      <c r="T3713" s="415"/>
      <c r="U3713" s="415"/>
      <c r="V3713" s="415"/>
      <c r="W3713" s="415"/>
      <c r="X3713" s="415"/>
      <c r="Y3713" s="415"/>
      <c r="Z3713" s="415"/>
    </row>
    <row r="3714" spans="1:26" x14ac:dyDescent="0.2">
      <c r="A3714" s="414"/>
      <c r="B3714" s="414"/>
      <c r="P3714" s="141"/>
      <c r="Q3714" s="415"/>
      <c r="R3714" s="415"/>
      <c r="S3714" s="415"/>
      <c r="T3714" s="415"/>
      <c r="U3714" s="415"/>
      <c r="V3714" s="415"/>
      <c r="W3714" s="415"/>
      <c r="X3714" s="415"/>
      <c r="Y3714" s="415"/>
      <c r="Z3714" s="415"/>
    </row>
    <row r="3715" spans="1:26" x14ac:dyDescent="0.2">
      <c r="A3715" s="414"/>
      <c r="B3715" s="414"/>
      <c r="P3715" s="141"/>
      <c r="Q3715" s="415"/>
      <c r="R3715" s="415"/>
      <c r="S3715" s="415"/>
      <c r="T3715" s="415"/>
      <c r="U3715" s="415"/>
      <c r="V3715" s="415"/>
      <c r="W3715" s="415"/>
      <c r="X3715" s="415"/>
      <c r="Y3715" s="415"/>
      <c r="Z3715" s="415"/>
    </row>
    <row r="3716" spans="1:26" x14ac:dyDescent="0.2">
      <c r="A3716" s="414"/>
      <c r="B3716" s="414"/>
      <c r="P3716" s="141"/>
      <c r="Q3716" s="415"/>
      <c r="R3716" s="415"/>
      <c r="S3716" s="415"/>
      <c r="T3716" s="415"/>
      <c r="U3716" s="415"/>
      <c r="V3716" s="415"/>
      <c r="W3716" s="415"/>
      <c r="X3716" s="415"/>
      <c r="Y3716" s="415"/>
      <c r="Z3716" s="415"/>
    </row>
    <row r="3717" spans="1:26" x14ac:dyDescent="0.2">
      <c r="A3717" s="414"/>
      <c r="B3717" s="414"/>
      <c r="P3717" s="141"/>
      <c r="Q3717" s="415"/>
      <c r="R3717" s="415"/>
      <c r="S3717" s="415"/>
      <c r="T3717" s="415"/>
      <c r="U3717" s="415"/>
      <c r="V3717" s="415"/>
      <c r="W3717" s="415"/>
      <c r="X3717" s="415"/>
      <c r="Y3717" s="415"/>
      <c r="Z3717" s="415"/>
    </row>
    <row r="3718" spans="1:26" x14ac:dyDescent="0.2">
      <c r="A3718" s="414"/>
      <c r="B3718" s="414"/>
      <c r="P3718" s="141"/>
      <c r="Q3718" s="415"/>
      <c r="R3718" s="415"/>
      <c r="S3718" s="415"/>
      <c r="T3718" s="415"/>
      <c r="U3718" s="415"/>
      <c r="V3718" s="415"/>
      <c r="W3718" s="415"/>
      <c r="X3718" s="415"/>
      <c r="Y3718" s="415"/>
      <c r="Z3718" s="415"/>
    </row>
    <row r="3719" spans="1:26" x14ac:dyDescent="0.2">
      <c r="A3719" s="414"/>
      <c r="B3719" s="414"/>
      <c r="P3719" s="141"/>
      <c r="Q3719" s="415"/>
      <c r="R3719" s="415"/>
      <c r="S3719" s="415"/>
      <c r="T3719" s="415"/>
      <c r="U3719" s="415"/>
      <c r="V3719" s="415"/>
      <c r="W3719" s="415"/>
      <c r="X3719" s="415"/>
      <c r="Y3719" s="415"/>
      <c r="Z3719" s="415"/>
    </row>
    <row r="3720" spans="1:26" x14ac:dyDescent="0.2">
      <c r="A3720" s="414"/>
      <c r="B3720" s="414"/>
      <c r="P3720" s="141"/>
      <c r="Q3720" s="415"/>
      <c r="R3720" s="415"/>
      <c r="S3720" s="415"/>
      <c r="T3720" s="415"/>
      <c r="U3720" s="415"/>
      <c r="V3720" s="415"/>
      <c r="W3720" s="415"/>
      <c r="X3720" s="415"/>
      <c r="Y3720" s="415"/>
      <c r="Z3720" s="415"/>
    </row>
    <row r="3721" spans="1:26" x14ac:dyDescent="0.2">
      <c r="A3721" s="414"/>
      <c r="B3721" s="414"/>
      <c r="P3721" s="141"/>
      <c r="Q3721" s="415"/>
      <c r="R3721" s="415"/>
      <c r="S3721" s="415"/>
      <c r="T3721" s="415"/>
      <c r="U3721" s="415"/>
      <c r="V3721" s="415"/>
      <c r="W3721" s="415"/>
      <c r="X3721" s="415"/>
      <c r="Y3721" s="415"/>
      <c r="Z3721" s="415"/>
    </row>
    <row r="3722" spans="1:26" x14ac:dyDescent="0.2">
      <c r="A3722" s="414"/>
      <c r="B3722" s="414"/>
      <c r="P3722" s="141"/>
      <c r="Q3722" s="415"/>
      <c r="R3722" s="415"/>
      <c r="S3722" s="415"/>
      <c r="T3722" s="415"/>
      <c r="U3722" s="415"/>
      <c r="V3722" s="415"/>
      <c r="W3722" s="415"/>
      <c r="X3722" s="415"/>
      <c r="Y3722" s="415"/>
      <c r="Z3722" s="415"/>
    </row>
    <row r="3723" spans="1:26" x14ac:dyDescent="0.2">
      <c r="A3723" s="414"/>
      <c r="B3723" s="414"/>
      <c r="P3723" s="141"/>
      <c r="Q3723" s="415"/>
      <c r="R3723" s="415"/>
      <c r="S3723" s="415"/>
      <c r="T3723" s="415"/>
      <c r="U3723" s="415"/>
      <c r="V3723" s="415"/>
      <c r="W3723" s="415"/>
      <c r="X3723" s="415"/>
      <c r="Y3723" s="415"/>
      <c r="Z3723" s="415"/>
    </row>
    <row r="3724" spans="1:26" x14ac:dyDescent="0.2">
      <c r="A3724" s="414"/>
      <c r="B3724" s="414"/>
      <c r="P3724" s="141"/>
      <c r="Q3724" s="415"/>
      <c r="R3724" s="415"/>
      <c r="S3724" s="415"/>
      <c r="T3724" s="415"/>
      <c r="U3724" s="415"/>
      <c r="V3724" s="415"/>
      <c r="W3724" s="415"/>
      <c r="X3724" s="415"/>
      <c r="Y3724" s="415"/>
      <c r="Z3724" s="415"/>
    </row>
    <row r="3725" spans="1:26" x14ac:dyDescent="0.2">
      <c r="A3725" s="414"/>
      <c r="B3725" s="414"/>
      <c r="P3725" s="141"/>
      <c r="Q3725" s="415"/>
      <c r="R3725" s="415"/>
      <c r="S3725" s="415"/>
      <c r="T3725" s="415"/>
      <c r="U3725" s="415"/>
      <c r="V3725" s="415"/>
      <c r="W3725" s="415"/>
      <c r="X3725" s="415"/>
      <c r="Y3725" s="415"/>
      <c r="Z3725" s="415"/>
    </row>
    <row r="3726" spans="1:26" x14ac:dyDescent="0.2">
      <c r="A3726" s="414"/>
      <c r="B3726" s="414"/>
      <c r="P3726" s="141"/>
      <c r="Q3726" s="415"/>
      <c r="R3726" s="415"/>
      <c r="S3726" s="415"/>
      <c r="T3726" s="415"/>
      <c r="U3726" s="415"/>
      <c r="V3726" s="415"/>
      <c r="W3726" s="415"/>
      <c r="X3726" s="415"/>
      <c r="Y3726" s="415"/>
      <c r="Z3726" s="415"/>
    </row>
    <row r="3727" spans="1:26" x14ac:dyDescent="0.2">
      <c r="A3727" s="414"/>
      <c r="B3727" s="414"/>
      <c r="P3727" s="141"/>
      <c r="Q3727" s="415"/>
      <c r="R3727" s="415"/>
      <c r="S3727" s="415"/>
      <c r="T3727" s="415"/>
      <c r="U3727" s="415"/>
      <c r="V3727" s="415"/>
      <c r="W3727" s="415"/>
      <c r="X3727" s="415"/>
      <c r="Y3727" s="415"/>
      <c r="Z3727" s="415"/>
    </row>
    <row r="3728" spans="1:26" x14ac:dyDescent="0.2">
      <c r="A3728" s="414"/>
      <c r="B3728" s="414"/>
      <c r="P3728" s="141"/>
      <c r="Q3728" s="415"/>
      <c r="R3728" s="415"/>
      <c r="S3728" s="415"/>
      <c r="T3728" s="415"/>
      <c r="U3728" s="415"/>
      <c r="V3728" s="415"/>
      <c r="W3728" s="415"/>
      <c r="X3728" s="415"/>
      <c r="Y3728" s="415"/>
      <c r="Z3728" s="415"/>
    </row>
    <row r="3729" spans="1:26" x14ac:dyDescent="0.2">
      <c r="A3729" s="414"/>
      <c r="B3729" s="414"/>
      <c r="P3729" s="141"/>
      <c r="Q3729" s="415"/>
      <c r="R3729" s="415"/>
      <c r="S3729" s="415"/>
      <c r="T3729" s="415"/>
      <c r="U3729" s="415"/>
      <c r="V3729" s="415"/>
      <c r="W3729" s="415"/>
      <c r="X3729" s="415"/>
      <c r="Y3729" s="415"/>
      <c r="Z3729" s="415"/>
    </row>
    <row r="3730" spans="1:26" x14ac:dyDescent="0.2">
      <c r="A3730" s="414"/>
      <c r="B3730" s="414"/>
      <c r="P3730" s="141"/>
      <c r="Q3730" s="415"/>
      <c r="R3730" s="415"/>
      <c r="S3730" s="415"/>
      <c r="T3730" s="415"/>
      <c r="U3730" s="415"/>
      <c r="V3730" s="415"/>
      <c r="W3730" s="415"/>
      <c r="X3730" s="415"/>
      <c r="Y3730" s="415"/>
      <c r="Z3730" s="415"/>
    </row>
    <row r="3731" spans="1:26" x14ac:dyDescent="0.2">
      <c r="A3731" s="414"/>
      <c r="B3731" s="414"/>
      <c r="P3731" s="141"/>
      <c r="Q3731" s="415"/>
      <c r="R3731" s="415"/>
      <c r="S3731" s="415"/>
      <c r="T3731" s="415"/>
      <c r="U3731" s="415"/>
      <c r="V3731" s="415"/>
      <c r="W3731" s="415"/>
      <c r="X3731" s="415"/>
      <c r="Y3731" s="415"/>
      <c r="Z3731" s="415"/>
    </row>
    <row r="3732" spans="1:26" x14ac:dyDescent="0.2">
      <c r="A3732" s="414"/>
      <c r="B3732" s="414"/>
      <c r="P3732" s="141"/>
      <c r="Q3732" s="415"/>
      <c r="R3732" s="415"/>
      <c r="S3732" s="415"/>
      <c r="T3732" s="415"/>
      <c r="U3732" s="415"/>
      <c r="V3732" s="415"/>
      <c r="W3732" s="415"/>
      <c r="X3732" s="415"/>
      <c r="Y3732" s="415"/>
      <c r="Z3732" s="415"/>
    </row>
    <row r="3733" spans="1:26" x14ac:dyDescent="0.2">
      <c r="A3733" s="414"/>
      <c r="B3733" s="414"/>
      <c r="P3733" s="141"/>
      <c r="Q3733" s="415"/>
      <c r="R3733" s="415"/>
      <c r="S3733" s="415"/>
      <c r="T3733" s="415"/>
      <c r="U3733" s="415"/>
      <c r="V3733" s="415"/>
      <c r="W3733" s="415"/>
      <c r="X3733" s="415"/>
      <c r="Y3733" s="415"/>
      <c r="Z3733" s="415"/>
    </row>
    <row r="3734" spans="1:26" x14ac:dyDescent="0.2">
      <c r="A3734" s="414"/>
      <c r="B3734" s="414"/>
      <c r="P3734" s="141"/>
      <c r="Q3734" s="415"/>
      <c r="R3734" s="415"/>
      <c r="S3734" s="415"/>
      <c r="T3734" s="415"/>
      <c r="U3734" s="415"/>
      <c r="V3734" s="415"/>
      <c r="W3734" s="415"/>
      <c r="X3734" s="415"/>
      <c r="Y3734" s="415"/>
      <c r="Z3734" s="415"/>
    </row>
    <row r="3735" spans="1:26" x14ac:dyDescent="0.2">
      <c r="A3735" s="414"/>
      <c r="B3735" s="414"/>
      <c r="P3735" s="141"/>
      <c r="Q3735" s="415"/>
      <c r="R3735" s="415"/>
      <c r="S3735" s="415"/>
      <c r="T3735" s="415"/>
      <c r="U3735" s="415"/>
      <c r="V3735" s="415"/>
      <c r="W3735" s="415"/>
      <c r="X3735" s="415"/>
      <c r="Y3735" s="415"/>
      <c r="Z3735" s="415"/>
    </row>
    <row r="3736" spans="1:26" x14ac:dyDescent="0.2">
      <c r="A3736" s="414"/>
      <c r="B3736" s="414"/>
      <c r="P3736" s="141"/>
      <c r="Q3736" s="415"/>
      <c r="R3736" s="415"/>
      <c r="S3736" s="415"/>
      <c r="T3736" s="415"/>
      <c r="U3736" s="415"/>
      <c r="V3736" s="415"/>
      <c r="W3736" s="415"/>
      <c r="X3736" s="415"/>
      <c r="Y3736" s="415"/>
      <c r="Z3736" s="415"/>
    </row>
    <row r="3737" spans="1:26" x14ac:dyDescent="0.2">
      <c r="A3737" s="414"/>
      <c r="B3737" s="414"/>
      <c r="P3737" s="141"/>
      <c r="Q3737" s="415"/>
      <c r="R3737" s="415"/>
      <c r="S3737" s="415"/>
      <c r="T3737" s="415"/>
      <c r="U3737" s="415"/>
      <c r="V3737" s="415"/>
      <c r="W3737" s="415"/>
      <c r="X3737" s="415"/>
      <c r="Y3737" s="415"/>
      <c r="Z3737" s="415"/>
    </row>
    <row r="3738" spans="1:26" x14ac:dyDescent="0.2">
      <c r="A3738" s="414"/>
      <c r="B3738" s="414"/>
      <c r="P3738" s="141"/>
      <c r="Q3738" s="415"/>
      <c r="R3738" s="415"/>
      <c r="S3738" s="415"/>
      <c r="T3738" s="415"/>
      <c r="U3738" s="415"/>
      <c r="V3738" s="415"/>
      <c r="W3738" s="415"/>
      <c r="X3738" s="415"/>
      <c r="Y3738" s="415"/>
      <c r="Z3738" s="415"/>
    </row>
    <row r="3739" spans="1:26" x14ac:dyDescent="0.2">
      <c r="A3739" s="414"/>
      <c r="B3739" s="414"/>
      <c r="P3739" s="141"/>
      <c r="Q3739" s="415"/>
      <c r="R3739" s="415"/>
      <c r="S3739" s="415"/>
      <c r="T3739" s="415"/>
      <c r="U3739" s="415"/>
      <c r="V3739" s="415"/>
      <c r="W3739" s="415"/>
      <c r="X3739" s="415"/>
      <c r="Y3739" s="415"/>
      <c r="Z3739" s="415"/>
    </row>
    <row r="3740" spans="1:26" x14ac:dyDescent="0.2">
      <c r="A3740" s="414"/>
      <c r="B3740" s="414"/>
      <c r="P3740" s="141"/>
      <c r="Q3740" s="415"/>
      <c r="R3740" s="415"/>
      <c r="S3740" s="415"/>
      <c r="T3740" s="415"/>
      <c r="U3740" s="415"/>
      <c r="V3740" s="415"/>
      <c r="W3740" s="415"/>
      <c r="X3740" s="415"/>
      <c r="Y3740" s="415"/>
      <c r="Z3740" s="415"/>
    </row>
    <row r="3741" spans="1:26" x14ac:dyDescent="0.2">
      <c r="A3741" s="414"/>
      <c r="B3741" s="414"/>
      <c r="P3741" s="141"/>
      <c r="Q3741" s="415"/>
      <c r="R3741" s="415"/>
      <c r="S3741" s="415"/>
      <c r="T3741" s="415"/>
      <c r="U3741" s="415"/>
      <c r="V3741" s="415"/>
      <c r="W3741" s="415"/>
      <c r="X3741" s="415"/>
      <c r="Y3741" s="415"/>
      <c r="Z3741" s="415"/>
    </row>
    <row r="3742" spans="1:26" x14ac:dyDescent="0.2">
      <c r="A3742" s="414"/>
      <c r="B3742" s="414"/>
      <c r="P3742" s="141"/>
      <c r="Q3742" s="415"/>
      <c r="R3742" s="415"/>
      <c r="S3742" s="415"/>
      <c r="T3742" s="415"/>
      <c r="U3742" s="415"/>
      <c r="V3742" s="415"/>
      <c r="W3742" s="415"/>
      <c r="X3742" s="415"/>
      <c r="Y3742" s="415"/>
      <c r="Z3742" s="415"/>
    </row>
    <row r="3743" spans="1:26" x14ac:dyDescent="0.2">
      <c r="A3743" s="414"/>
      <c r="B3743" s="414"/>
      <c r="P3743" s="141"/>
      <c r="Q3743" s="415"/>
      <c r="R3743" s="415"/>
      <c r="S3743" s="415"/>
      <c r="T3743" s="415"/>
      <c r="U3743" s="415"/>
      <c r="V3743" s="415"/>
      <c r="W3743" s="415"/>
      <c r="X3743" s="415"/>
      <c r="Y3743" s="415"/>
      <c r="Z3743" s="415"/>
    </row>
    <row r="3744" spans="1:26" x14ac:dyDescent="0.2">
      <c r="A3744" s="414"/>
      <c r="B3744" s="414"/>
      <c r="P3744" s="141"/>
      <c r="Q3744" s="415"/>
      <c r="R3744" s="415"/>
      <c r="S3744" s="415"/>
      <c r="T3744" s="415"/>
      <c r="U3744" s="415"/>
      <c r="V3744" s="415"/>
      <c r="W3744" s="415"/>
      <c r="X3744" s="415"/>
      <c r="Y3744" s="415"/>
      <c r="Z3744" s="415"/>
    </row>
    <row r="3745" spans="1:26" x14ac:dyDescent="0.2">
      <c r="A3745" s="414"/>
      <c r="B3745" s="414"/>
      <c r="P3745" s="141"/>
      <c r="Q3745" s="415"/>
      <c r="R3745" s="415"/>
      <c r="S3745" s="415"/>
      <c r="T3745" s="415"/>
      <c r="U3745" s="415"/>
      <c r="V3745" s="415"/>
      <c r="W3745" s="415"/>
      <c r="X3745" s="415"/>
      <c r="Y3745" s="415"/>
      <c r="Z3745" s="415"/>
    </row>
    <row r="3746" spans="1:26" x14ac:dyDescent="0.2">
      <c r="A3746" s="414"/>
      <c r="B3746" s="414"/>
      <c r="P3746" s="141"/>
      <c r="Q3746" s="415"/>
      <c r="R3746" s="415"/>
      <c r="S3746" s="415"/>
      <c r="T3746" s="415"/>
      <c r="U3746" s="415"/>
      <c r="V3746" s="415"/>
      <c r="W3746" s="415"/>
      <c r="X3746" s="415"/>
      <c r="Y3746" s="415"/>
      <c r="Z3746" s="415"/>
    </row>
    <row r="3747" spans="1:26" x14ac:dyDescent="0.2">
      <c r="A3747" s="414"/>
      <c r="B3747" s="414"/>
      <c r="P3747" s="141"/>
      <c r="Q3747" s="415"/>
      <c r="R3747" s="415"/>
      <c r="S3747" s="415"/>
      <c r="T3747" s="415"/>
      <c r="U3747" s="415"/>
      <c r="V3747" s="415"/>
      <c r="W3747" s="415"/>
      <c r="X3747" s="415"/>
      <c r="Y3747" s="415"/>
      <c r="Z3747" s="415"/>
    </row>
    <row r="3748" spans="1:26" x14ac:dyDescent="0.2">
      <c r="A3748" s="414"/>
      <c r="B3748" s="414"/>
      <c r="P3748" s="141"/>
      <c r="Q3748" s="415"/>
      <c r="R3748" s="415"/>
      <c r="S3748" s="415"/>
      <c r="T3748" s="415"/>
      <c r="U3748" s="415"/>
      <c r="V3748" s="415"/>
      <c r="W3748" s="415"/>
      <c r="X3748" s="415"/>
      <c r="Y3748" s="415"/>
      <c r="Z3748" s="415"/>
    </row>
    <row r="3749" spans="1:26" x14ac:dyDescent="0.2">
      <c r="A3749" s="414"/>
      <c r="B3749" s="414"/>
      <c r="P3749" s="141"/>
      <c r="Q3749" s="415"/>
      <c r="R3749" s="415"/>
      <c r="S3749" s="415"/>
      <c r="T3749" s="415"/>
      <c r="U3749" s="415"/>
      <c r="V3749" s="415"/>
      <c r="W3749" s="415"/>
      <c r="X3749" s="415"/>
      <c r="Y3749" s="415"/>
      <c r="Z3749" s="415"/>
    </row>
    <row r="3750" spans="1:26" x14ac:dyDescent="0.2">
      <c r="A3750" s="414"/>
      <c r="B3750" s="414"/>
      <c r="P3750" s="141"/>
      <c r="Q3750" s="415"/>
      <c r="R3750" s="415"/>
      <c r="S3750" s="415"/>
      <c r="T3750" s="415"/>
      <c r="U3750" s="415"/>
      <c r="V3750" s="415"/>
      <c r="W3750" s="415"/>
      <c r="X3750" s="415"/>
      <c r="Y3750" s="415"/>
      <c r="Z3750" s="415"/>
    </row>
    <row r="3751" spans="1:26" x14ac:dyDescent="0.2">
      <c r="A3751" s="414"/>
      <c r="B3751" s="414"/>
      <c r="P3751" s="141"/>
      <c r="Q3751" s="415"/>
      <c r="R3751" s="415"/>
      <c r="S3751" s="415"/>
      <c r="T3751" s="415"/>
      <c r="U3751" s="415"/>
      <c r="V3751" s="415"/>
      <c r="W3751" s="415"/>
      <c r="X3751" s="415"/>
      <c r="Y3751" s="415"/>
      <c r="Z3751" s="415"/>
    </row>
    <row r="3752" spans="1:26" x14ac:dyDescent="0.2">
      <c r="A3752" s="414"/>
      <c r="B3752" s="414"/>
      <c r="P3752" s="141"/>
      <c r="Q3752" s="415"/>
      <c r="R3752" s="415"/>
      <c r="S3752" s="415"/>
      <c r="T3752" s="415"/>
      <c r="U3752" s="415"/>
      <c r="V3752" s="415"/>
      <c r="W3752" s="415"/>
      <c r="X3752" s="415"/>
      <c r="Y3752" s="415"/>
      <c r="Z3752" s="415"/>
    </row>
    <row r="3753" spans="1:26" x14ac:dyDescent="0.2">
      <c r="A3753" s="414"/>
      <c r="B3753" s="414"/>
      <c r="P3753" s="141"/>
      <c r="Q3753" s="415"/>
      <c r="R3753" s="415"/>
      <c r="S3753" s="415"/>
      <c r="T3753" s="415"/>
      <c r="U3753" s="415"/>
      <c r="V3753" s="415"/>
      <c r="W3753" s="415"/>
      <c r="X3753" s="415"/>
      <c r="Y3753" s="415"/>
      <c r="Z3753" s="415"/>
    </row>
    <row r="3754" spans="1:26" x14ac:dyDescent="0.2">
      <c r="A3754" s="414"/>
      <c r="B3754" s="414"/>
      <c r="P3754" s="141"/>
      <c r="Q3754" s="415"/>
      <c r="R3754" s="415"/>
      <c r="S3754" s="415"/>
      <c r="T3754" s="415"/>
      <c r="U3754" s="415"/>
      <c r="V3754" s="415"/>
      <c r="W3754" s="415"/>
      <c r="X3754" s="415"/>
      <c r="Y3754" s="415"/>
      <c r="Z3754" s="415"/>
    </row>
    <row r="3755" spans="1:26" x14ac:dyDescent="0.2">
      <c r="A3755" s="414"/>
      <c r="B3755" s="414"/>
      <c r="P3755" s="141"/>
      <c r="Q3755" s="415"/>
      <c r="R3755" s="415"/>
      <c r="S3755" s="415"/>
      <c r="T3755" s="415"/>
      <c r="U3755" s="415"/>
      <c r="V3755" s="415"/>
      <c r="W3755" s="415"/>
      <c r="X3755" s="415"/>
      <c r="Y3755" s="415"/>
      <c r="Z3755" s="415"/>
    </row>
    <row r="3756" spans="1:26" x14ac:dyDescent="0.2">
      <c r="A3756" s="414"/>
      <c r="B3756" s="414"/>
      <c r="P3756" s="141"/>
      <c r="Q3756" s="415"/>
      <c r="R3756" s="415"/>
      <c r="S3756" s="415"/>
      <c r="T3756" s="415"/>
      <c r="U3756" s="415"/>
      <c r="V3756" s="415"/>
      <c r="W3756" s="415"/>
      <c r="X3756" s="415"/>
      <c r="Y3756" s="415"/>
      <c r="Z3756" s="415"/>
    </row>
    <row r="3757" spans="1:26" x14ac:dyDescent="0.2">
      <c r="A3757" s="414"/>
      <c r="B3757" s="414"/>
      <c r="P3757" s="141"/>
      <c r="Q3757" s="415"/>
      <c r="R3757" s="415"/>
      <c r="S3757" s="415"/>
      <c r="T3757" s="415"/>
      <c r="U3757" s="415"/>
      <c r="V3757" s="415"/>
      <c r="W3757" s="415"/>
      <c r="X3757" s="415"/>
      <c r="Y3757" s="415"/>
      <c r="Z3757" s="415"/>
    </row>
    <row r="3758" spans="1:26" x14ac:dyDescent="0.2">
      <c r="A3758" s="414"/>
      <c r="B3758" s="414"/>
      <c r="P3758" s="141"/>
      <c r="Q3758" s="415"/>
      <c r="R3758" s="415"/>
      <c r="S3758" s="415"/>
      <c r="T3758" s="415"/>
      <c r="U3758" s="415"/>
      <c r="V3758" s="415"/>
      <c r="W3758" s="415"/>
      <c r="X3758" s="415"/>
      <c r="Y3758" s="415"/>
      <c r="Z3758" s="415"/>
    </row>
    <row r="3759" spans="1:26" x14ac:dyDescent="0.2">
      <c r="A3759" s="414"/>
      <c r="B3759" s="414"/>
      <c r="P3759" s="141"/>
      <c r="Q3759" s="415"/>
      <c r="R3759" s="415"/>
      <c r="S3759" s="415"/>
      <c r="T3759" s="415"/>
      <c r="U3759" s="415"/>
      <c r="V3759" s="415"/>
      <c r="W3759" s="415"/>
      <c r="X3759" s="415"/>
      <c r="Y3759" s="415"/>
      <c r="Z3759" s="415"/>
    </row>
    <row r="3760" spans="1:26" x14ac:dyDescent="0.2">
      <c r="A3760" s="414"/>
      <c r="B3760" s="414"/>
      <c r="P3760" s="141"/>
      <c r="Q3760" s="415"/>
      <c r="R3760" s="415"/>
      <c r="S3760" s="415"/>
      <c r="T3760" s="415"/>
      <c r="U3760" s="415"/>
      <c r="V3760" s="415"/>
      <c r="W3760" s="415"/>
      <c r="X3760" s="415"/>
      <c r="Y3760" s="415"/>
      <c r="Z3760" s="415"/>
    </row>
    <row r="3761" spans="1:26" x14ac:dyDescent="0.2">
      <c r="A3761" s="414"/>
      <c r="B3761" s="414"/>
      <c r="P3761" s="141"/>
      <c r="Q3761" s="415"/>
      <c r="R3761" s="415"/>
      <c r="S3761" s="415"/>
      <c r="T3761" s="415"/>
      <c r="U3761" s="415"/>
      <c r="V3761" s="415"/>
      <c r="W3761" s="415"/>
      <c r="X3761" s="415"/>
      <c r="Y3761" s="415"/>
      <c r="Z3761" s="415"/>
    </row>
    <row r="3762" spans="1:26" x14ac:dyDescent="0.2">
      <c r="A3762" s="414"/>
      <c r="B3762" s="414"/>
      <c r="P3762" s="141"/>
      <c r="Q3762" s="415"/>
      <c r="R3762" s="415"/>
      <c r="S3762" s="415"/>
      <c r="T3762" s="415"/>
      <c r="U3762" s="415"/>
      <c r="V3762" s="415"/>
      <c r="W3762" s="415"/>
      <c r="X3762" s="415"/>
      <c r="Y3762" s="415"/>
      <c r="Z3762" s="415"/>
    </row>
    <row r="3763" spans="1:26" x14ac:dyDescent="0.2">
      <c r="A3763" s="414"/>
      <c r="B3763" s="414"/>
      <c r="P3763" s="141"/>
      <c r="Q3763" s="415"/>
      <c r="R3763" s="415"/>
      <c r="S3763" s="415"/>
      <c r="T3763" s="415"/>
      <c r="U3763" s="415"/>
      <c r="V3763" s="415"/>
      <c r="W3763" s="415"/>
      <c r="X3763" s="415"/>
      <c r="Y3763" s="415"/>
      <c r="Z3763" s="415"/>
    </row>
    <row r="3764" spans="1:26" x14ac:dyDescent="0.2">
      <c r="A3764" s="414"/>
      <c r="B3764" s="414"/>
      <c r="P3764" s="141"/>
      <c r="Q3764" s="415"/>
      <c r="R3764" s="415"/>
      <c r="S3764" s="415"/>
      <c r="T3764" s="415"/>
      <c r="U3764" s="415"/>
      <c r="V3764" s="415"/>
      <c r="W3764" s="415"/>
      <c r="X3764" s="415"/>
      <c r="Y3764" s="415"/>
      <c r="Z3764" s="415"/>
    </row>
    <row r="3765" spans="1:26" x14ac:dyDescent="0.2">
      <c r="A3765" s="414"/>
      <c r="B3765" s="414"/>
      <c r="P3765" s="141"/>
      <c r="Q3765" s="415"/>
      <c r="R3765" s="415"/>
      <c r="S3765" s="415"/>
      <c r="T3765" s="415"/>
      <c r="U3765" s="415"/>
      <c r="V3765" s="415"/>
      <c r="W3765" s="415"/>
      <c r="X3765" s="415"/>
      <c r="Y3765" s="415"/>
      <c r="Z3765" s="415"/>
    </row>
    <row r="3766" spans="1:26" x14ac:dyDescent="0.2">
      <c r="A3766" s="414"/>
      <c r="B3766" s="414"/>
      <c r="P3766" s="141"/>
      <c r="Q3766" s="415"/>
      <c r="R3766" s="415"/>
      <c r="S3766" s="415"/>
      <c r="T3766" s="415"/>
      <c r="U3766" s="415"/>
      <c r="V3766" s="415"/>
      <c r="W3766" s="415"/>
      <c r="X3766" s="415"/>
      <c r="Y3766" s="415"/>
      <c r="Z3766" s="415"/>
    </row>
    <row r="3767" spans="1:26" x14ac:dyDescent="0.2">
      <c r="A3767" s="414"/>
      <c r="B3767" s="414"/>
      <c r="P3767" s="141"/>
      <c r="Q3767" s="415"/>
      <c r="R3767" s="415"/>
      <c r="S3767" s="415"/>
      <c r="T3767" s="415"/>
      <c r="U3767" s="415"/>
      <c r="V3767" s="415"/>
      <c r="W3767" s="415"/>
      <c r="X3767" s="415"/>
      <c r="Y3767" s="415"/>
      <c r="Z3767" s="415"/>
    </row>
    <row r="3768" spans="1:26" x14ac:dyDescent="0.2">
      <c r="A3768" s="414"/>
      <c r="B3768" s="414"/>
      <c r="P3768" s="141"/>
      <c r="Q3768" s="415"/>
      <c r="R3768" s="415"/>
      <c r="S3768" s="415"/>
      <c r="T3768" s="415"/>
      <c r="U3768" s="415"/>
      <c r="V3768" s="415"/>
      <c r="W3768" s="415"/>
      <c r="X3768" s="415"/>
      <c r="Y3768" s="415"/>
      <c r="Z3768" s="415"/>
    </row>
    <row r="3769" spans="1:26" x14ac:dyDescent="0.2">
      <c r="A3769" s="414"/>
      <c r="B3769" s="414"/>
      <c r="P3769" s="141"/>
      <c r="Q3769" s="415"/>
      <c r="R3769" s="415"/>
      <c r="S3769" s="415"/>
      <c r="T3769" s="415"/>
      <c r="U3769" s="415"/>
      <c r="V3769" s="415"/>
      <c r="W3769" s="415"/>
      <c r="X3769" s="415"/>
      <c r="Y3769" s="415"/>
      <c r="Z3769" s="415"/>
    </row>
    <row r="3770" spans="1:26" x14ac:dyDescent="0.2">
      <c r="A3770" s="414"/>
      <c r="B3770" s="414"/>
      <c r="P3770" s="141"/>
      <c r="Q3770" s="415"/>
      <c r="R3770" s="415"/>
      <c r="S3770" s="415"/>
      <c r="T3770" s="415"/>
      <c r="U3770" s="415"/>
      <c r="V3770" s="415"/>
      <c r="W3770" s="415"/>
      <c r="X3770" s="415"/>
      <c r="Y3770" s="415"/>
      <c r="Z3770" s="415"/>
    </row>
    <row r="3771" spans="1:26" x14ac:dyDescent="0.2">
      <c r="A3771" s="414"/>
      <c r="B3771" s="414"/>
      <c r="P3771" s="141"/>
      <c r="Q3771" s="415"/>
      <c r="R3771" s="415"/>
      <c r="S3771" s="415"/>
      <c r="T3771" s="415"/>
      <c r="U3771" s="415"/>
      <c r="V3771" s="415"/>
      <c r="W3771" s="415"/>
      <c r="X3771" s="415"/>
      <c r="Y3771" s="415"/>
      <c r="Z3771" s="415"/>
    </row>
    <row r="3772" spans="1:26" x14ac:dyDescent="0.2">
      <c r="A3772" s="414"/>
      <c r="B3772" s="414"/>
      <c r="P3772" s="141"/>
      <c r="Q3772" s="415"/>
      <c r="R3772" s="415"/>
      <c r="S3772" s="415"/>
      <c r="T3772" s="415"/>
      <c r="U3772" s="415"/>
      <c r="V3772" s="415"/>
      <c r="W3772" s="415"/>
      <c r="X3772" s="415"/>
      <c r="Y3772" s="415"/>
      <c r="Z3772" s="415"/>
    </row>
    <row r="3773" spans="1:26" x14ac:dyDescent="0.2">
      <c r="A3773" s="414"/>
      <c r="B3773" s="414"/>
      <c r="P3773" s="141"/>
      <c r="Q3773" s="415"/>
      <c r="R3773" s="415"/>
      <c r="S3773" s="415"/>
      <c r="T3773" s="415"/>
      <c r="U3773" s="415"/>
      <c r="V3773" s="415"/>
      <c r="W3773" s="415"/>
      <c r="X3773" s="415"/>
      <c r="Y3773" s="415"/>
      <c r="Z3773" s="415"/>
    </row>
    <row r="3774" spans="1:26" x14ac:dyDescent="0.2">
      <c r="A3774" s="414"/>
      <c r="B3774" s="414"/>
      <c r="P3774" s="141"/>
      <c r="Q3774" s="415"/>
      <c r="R3774" s="415"/>
      <c r="S3774" s="415"/>
      <c r="T3774" s="415"/>
      <c r="U3774" s="415"/>
      <c r="V3774" s="415"/>
      <c r="W3774" s="415"/>
      <c r="X3774" s="415"/>
      <c r="Y3774" s="415"/>
      <c r="Z3774" s="415"/>
    </row>
    <row r="3775" spans="1:26" x14ac:dyDescent="0.2">
      <c r="A3775" s="414"/>
      <c r="B3775" s="414"/>
      <c r="P3775" s="141"/>
      <c r="Q3775" s="415"/>
      <c r="R3775" s="415"/>
      <c r="S3775" s="415"/>
      <c r="T3775" s="415"/>
      <c r="U3775" s="415"/>
      <c r="V3775" s="415"/>
      <c r="W3775" s="415"/>
      <c r="X3775" s="415"/>
      <c r="Y3775" s="415"/>
      <c r="Z3775" s="415"/>
    </row>
    <row r="3776" spans="1:26" x14ac:dyDescent="0.2">
      <c r="A3776" s="414"/>
      <c r="B3776" s="414"/>
      <c r="P3776" s="141"/>
      <c r="Q3776" s="415"/>
      <c r="R3776" s="415"/>
      <c r="S3776" s="415"/>
      <c r="T3776" s="415"/>
      <c r="U3776" s="415"/>
      <c r="V3776" s="415"/>
      <c r="W3776" s="415"/>
      <c r="X3776" s="415"/>
      <c r="Y3776" s="415"/>
      <c r="Z3776" s="415"/>
    </row>
    <row r="3777" spans="1:26" x14ac:dyDescent="0.2">
      <c r="A3777" s="414"/>
      <c r="B3777" s="414"/>
      <c r="P3777" s="141"/>
      <c r="Q3777" s="415"/>
      <c r="R3777" s="415"/>
      <c r="S3777" s="415"/>
      <c r="T3777" s="415"/>
      <c r="U3777" s="415"/>
      <c r="V3777" s="415"/>
      <c r="W3777" s="415"/>
      <c r="X3777" s="415"/>
      <c r="Y3777" s="415"/>
      <c r="Z3777" s="415"/>
    </row>
    <row r="3778" spans="1:26" x14ac:dyDescent="0.2">
      <c r="A3778" s="414"/>
      <c r="B3778" s="414"/>
      <c r="P3778" s="141"/>
      <c r="Q3778" s="415"/>
      <c r="R3778" s="415"/>
      <c r="S3778" s="415"/>
      <c r="T3778" s="415"/>
      <c r="U3778" s="415"/>
      <c r="V3778" s="415"/>
      <c r="W3778" s="415"/>
      <c r="X3778" s="415"/>
      <c r="Y3778" s="415"/>
      <c r="Z3778" s="415"/>
    </row>
    <row r="3779" spans="1:26" x14ac:dyDescent="0.2">
      <c r="A3779" s="414"/>
      <c r="B3779" s="414"/>
      <c r="P3779" s="141"/>
      <c r="Q3779" s="415"/>
      <c r="R3779" s="415"/>
      <c r="S3779" s="415"/>
      <c r="T3779" s="415"/>
      <c r="U3779" s="415"/>
      <c r="V3779" s="415"/>
      <c r="W3779" s="415"/>
      <c r="X3779" s="415"/>
      <c r="Y3779" s="415"/>
      <c r="Z3779" s="415"/>
    </row>
    <row r="3780" spans="1:26" x14ac:dyDescent="0.2">
      <c r="A3780" s="414"/>
      <c r="B3780" s="414"/>
      <c r="P3780" s="141"/>
      <c r="Q3780" s="415"/>
      <c r="R3780" s="415"/>
      <c r="S3780" s="415"/>
      <c r="T3780" s="415"/>
      <c r="U3780" s="415"/>
      <c r="V3780" s="415"/>
      <c r="W3780" s="415"/>
      <c r="X3780" s="415"/>
      <c r="Y3780" s="415"/>
      <c r="Z3780" s="415"/>
    </row>
    <row r="3781" spans="1:26" x14ac:dyDescent="0.2">
      <c r="A3781" s="414"/>
      <c r="B3781" s="414"/>
      <c r="P3781" s="141"/>
      <c r="Q3781" s="415"/>
      <c r="R3781" s="415"/>
      <c r="S3781" s="415"/>
      <c r="T3781" s="415"/>
      <c r="U3781" s="415"/>
      <c r="V3781" s="415"/>
      <c r="W3781" s="415"/>
      <c r="X3781" s="415"/>
      <c r="Y3781" s="415"/>
      <c r="Z3781" s="415"/>
    </row>
    <row r="3782" spans="1:26" x14ac:dyDescent="0.2">
      <c r="A3782" s="414"/>
      <c r="B3782" s="414"/>
      <c r="P3782" s="141"/>
      <c r="Q3782" s="415"/>
      <c r="R3782" s="415"/>
      <c r="S3782" s="415"/>
      <c r="T3782" s="415"/>
      <c r="U3782" s="415"/>
      <c r="V3782" s="415"/>
      <c r="W3782" s="415"/>
      <c r="X3782" s="415"/>
      <c r="Y3782" s="415"/>
      <c r="Z3782" s="415"/>
    </row>
    <row r="3783" spans="1:26" x14ac:dyDescent="0.2">
      <c r="A3783" s="414"/>
      <c r="B3783" s="414"/>
      <c r="P3783" s="141"/>
      <c r="Q3783" s="415"/>
      <c r="R3783" s="415"/>
      <c r="S3783" s="415"/>
      <c r="T3783" s="415"/>
      <c r="U3783" s="415"/>
      <c r="V3783" s="415"/>
      <c r="W3783" s="415"/>
      <c r="X3783" s="415"/>
      <c r="Y3783" s="415"/>
      <c r="Z3783" s="415"/>
    </row>
    <row r="3784" spans="1:26" x14ac:dyDescent="0.2">
      <c r="A3784" s="414"/>
      <c r="B3784" s="414"/>
      <c r="P3784" s="141"/>
      <c r="Q3784" s="415"/>
      <c r="R3784" s="415"/>
      <c r="S3784" s="415"/>
      <c r="T3784" s="415"/>
      <c r="U3784" s="415"/>
      <c r="V3784" s="415"/>
      <c r="W3784" s="415"/>
      <c r="X3784" s="415"/>
      <c r="Y3784" s="415"/>
      <c r="Z3784" s="415"/>
    </row>
    <row r="3785" spans="1:26" x14ac:dyDescent="0.2">
      <c r="A3785" s="414"/>
      <c r="B3785" s="414"/>
      <c r="P3785" s="141"/>
      <c r="Q3785" s="415"/>
      <c r="R3785" s="415"/>
      <c r="S3785" s="415"/>
      <c r="T3785" s="415"/>
      <c r="U3785" s="415"/>
      <c r="V3785" s="415"/>
      <c r="W3785" s="415"/>
      <c r="X3785" s="415"/>
      <c r="Y3785" s="415"/>
      <c r="Z3785" s="415"/>
    </row>
    <row r="3786" spans="1:26" x14ac:dyDescent="0.2">
      <c r="A3786" s="414"/>
      <c r="B3786" s="414"/>
      <c r="P3786" s="141"/>
      <c r="Q3786" s="415"/>
      <c r="R3786" s="415"/>
      <c r="S3786" s="415"/>
      <c r="T3786" s="415"/>
      <c r="U3786" s="415"/>
      <c r="V3786" s="415"/>
      <c r="W3786" s="415"/>
      <c r="X3786" s="415"/>
      <c r="Y3786" s="415"/>
      <c r="Z3786" s="415"/>
    </row>
    <row r="3787" spans="1:26" x14ac:dyDescent="0.2">
      <c r="A3787" s="414"/>
      <c r="B3787" s="414"/>
      <c r="P3787" s="141"/>
      <c r="Q3787" s="415"/>
      <c r="R3787" s="415"/>
      <c r="S3787" s="415"/>
      <c r="T3787" s="415"/>
      <c r="U3787" s="415"/>
      <c r="V3787" s="415"/>
      <c r="W3787" s="415"/>
      <c r="X3787" s="415"/>
      <c r="Y3787" s="415"/>
      <c r="Z3787" s="415"/>
    </row>
    <row r="3788" spans="1:26" x14ac:dyDescent="0.2">
      <c r="A3788" s="414"/>
      <c r="B3788" s="414"/>
      <c r="P3788" s="141"/>
      <c r="Q3788" s="415"/>
      <c r="R3788" s="415"/>
      <c r="S3788" s="415"/>
      <c r="T3788" s="415"/>
      <c r="U3788" s="415"/>
      <c r="V3788" s="415"/>
      <c r="W3788" s="415"/>
      <c r="X3788" s="415"/>
      <c r="Y3788" s="415"/>
      <c r="Z3788" s="415"/>
    </row>
    <row r="3789" spans="1:26" x14ac:dyDescent="0.2">
      <c r="A3789" s="414"/>
      <c r="B3789" s="414"/>
      <c r="P3789" s="141"/>
      <c r="Q3789" s="415"/>
      <c r="R3789" s="415"/>
      <c r="S3789" s="415"/>
      <c r="T3789" s="415"/>
      <c r="U3789" s="415"/>
      <c r="V3789" s="415"/>
      <c r="W3789" s="415"/>
      <c r="X3789" s="415"/>
      <c r="Y3789" s="415"/>
      <c r="Z3789" s="415"/>
    </row>
    <row r="3790" spans="1:26" x14ac:dyDescent="0.2">
      <c r="A3790" s="414"/>
      <c r="B3790" s="414"/>
      <c r="P3790" s="141"/>
      <c r="Q3790" s="415"/>
      <c r="R3790" s="415"/>
      <c r="S3790" s="415"/>
      <c r="T3790" s="415"/>
      <c r="U3790" s="415"/>
      <c r="V3790" s="415"/>
      <c r="W3790" s="415"/>
      <c r="X3790" s="415"/>
      <c r="Y3790" s="415"/>
      <c r="Z3790" s="415"/>
    </row>
    <row r="3791" spans="1:26" x14ac:dyDescent="0.2">
      <c r="A3791" s="414"/>
      <c r="B3791" s="414"/>
      <c r="P3791" s="141"/>
      <c r="Q3791" s="415"/>
      <c r="R3791" s="415"/>
      <c r="S3791" s="415"/>
      <c r="T3791" s="415"/>
      <c r="U3791" s="415"/>
      <c r="V3791" s="415"/>
      <c r="W3791" s="415"/>
      <c r="X3791" s="415"/>
      <c r="Y3791" s="415"/>
      <c r="Z3791" s="415"/>
    </row>
    <row r="3792" spans="1:26" x14ac:dyDescent="0.2">
      <c r="A3792" s="414"/>
      <c r="B3792" s="414"/>
      <c r="P3792" s="141"/>
      <c r="Q3792" s="415"/>
      <c r="R3792" s="415"/>
      <c r="S3792" s="415"/>
      <c r="T3792" s="415"/>
      <c r="U3792" s="415"/>
      <c r="V3792" s="415"/>
      <c r="W3792" s="415"/>
      <c r="X3792" s="415"/>
      <c r="Y3792" s="415"/>
      <c r="Z3792" s="415"/>
    </row>
    <row r="3793" spans="1:26" x14ac:dyDescent="0.2">
      <c r="A3793" s="414"/>
      <c r="B3793" s="414"/>
      <c r="P3793" s="141"/>
      <c r="Q3793" s="415"/>
      <c r="R3793" s="415"/>
      <c r="S3793" s="415"/>
      <c r="T3793" s="415"/>
      <c r="U3793" s="415"/>
      <c r="V3793" s="415"/>
      <c r="W3793" s="415"/>
      <c r="X3793" s="415"/>
      <c r="Y3793" s="415"/>
      <c r="Z3793" s="415"/>
    </row>
    <row r="3794" spans="1:26" x14ac:dyDescent="0.2">
      <c r="A3794" s="414"/>
      <c r="B3794" s="414"/>
      <c r="P3794" s="141"/>
      <c r="Q3794" s="415"/>
      <c r="R3794" s="415"/>
      <c r="S3794" s="415"/>
      <c r="T3794" s="415"/>
      <c r="U3794" s="415"/>
      <c r="V3794" s="415"/>
      <c r="W3794" s="415"/>
      <c r="X3794" s="415"/>
      <c r="Y3794" s="415"/>
      <c r="Z3794" s="415"/>
    </row>
    <row r="3795" spans="1:26" x14ac:dyDescent="0.2">
      <c r="A3795" s="414"/>
      <c r="B3795" s="414"/>
      <c r="P3795" s="141"/>
      <c r="Q3795" s="415"/>
      <c r="R3795" s="415"/>
      <c r="S3795" s="415"/>
      <c r="T3795" s="415"/>
      <c r="U3795" s="415"/>
      <c r="V3795" s="415"/>
      <c r="W3795" s="415"/>
      <c r="X3795" s="415"/>
      <c r="Y3795" s="415"/>
      <c r="Z3795" s="415"/>
    </row>
    <row r="3796" spans="1:26" x14ac:dyDescent="0.2">
      <c r="A3796" s="414"/>
      <c r="B3796" s="414"/>
      <c r="P3796" s="141"/>
      <c r="Q3796" s="415"/>
      <c r="R3796" s="415"/>
      <c r="S3796" s="415"/>
      <c r="T3796" s="415"/>
      <c r="U3796" s="415"/>
      <c r="V3796" s="415"/>
      <c r="W3796" s="415"/>
      <c r="X3796" s="415"/>
      <c r="Y3796" s="415"/>
      <c r="Z3796" s="415"/>
    </row>
    <row r="3797" spans="1:26" x14ac:dyDescent="0.2">
      <c r="A3797" s="414"/>
      <c r="B3797" s="414"/>
      <c r="P3797" s="141"/>
      <c r="Q3797" s="415"/>
      <c r="R3797" s="415"/>
      <c r="S3797" s="415"/>
      <c r="T3797" s="415"/>
      <c r="U3797" s="415"/>
      <c r="V3797" s="415"/>
      <c r="W3797" s="415"/>
      <c r="X3797" s="415"/>
      <c r="Y3797" s="415"/>
      <c r="Z3797" s="415"/>
    </row>
    <row r="3798" spans="1:26" x14ac:dyDescent="0.2">
      <c r="A3798" s="414"/>
      <c r="B3798" s="414"/>
      <c r="P3798" s="141"/>
      <c r="Q3798" s="415"/>
      <c r="R3798" s="415"/>
      <c r="S3798" s="415"/>
      <c r="T3798" s="415"/>
      <c r="U3798" s="415"/>
      <c r="V3798" s="415"/>
      <c r="W3798" s="415"/>
      <c r="X3798" s="415"/>
      <c r="Y3798" s="415"/>
      <c r="Z3798" s="415"/>
    </row>
    <row r="3799" spans="1:26" x14ac:dyDescent="0.2">
      <c r="A3799" s="414"/>
      <c r="B3799" s="414"/>
      <c r="P3799" s="141"/>
      <c r="Q3799" s="415"/>
      <c r="R3799" s="415"/>
      <c r="S3799" s="415"/>
      <c r="T3799" s="415"/>
      <c r="U3799" s="415"/>
      <c r="V3799" s="415"/>
      <c r="W3799" s="415"/>
      <c r="X3799" s="415"/>
      <c r="Y3799" s="415"/>
      <c r="Z3799" s="415"/>
    </row>
    <row r="3800" spans="1:26" x14ac:dyDescent="0.2">
      <c r="A3800" s="414"/>
      <c r="B3800" s="414"/>
      <c r="P3800" s="141"/>
      <c r="Q3800" s="415"/>
      <c r="R3800" s="415"/>
      <c r="S3800" s="415"/>
      <c r="T3800" s="415"/>
      <c r="U3800" s="415"/>
      <c r="V3800" s="415"/>
      <c r="W3800" s="415"/>
      <c r="X3800" s="415"/>
      <c r="Y3800" s="415"/>
      <c r="Z3800" s="415"/>
    </row>
    <row r="3801" spans="1:26" x14ac:dyDescent="0.2">
      <c r="A3801" s="414"/>
      <c r="B3801" s="414"/>
      <c r="P3801" s="141"/>
      <c r="Q3801" s="415"/>
      <c r="R3801" s="415"/>
      <c r="S3801" s="415"/>
      <c r="T3801" s="415"/>
      <c r="U3801" s="415"/>
      <c r="V3801" s="415"/>
      <c r="W3801" s="415"/>
      <c r="X3801" s="415"/>
      <c r="Y3801" s="415"/>
      <c r="Z3801" s="415"/>
    </row>
    <row r="3802" spans="1:26" x14ac:dyDescent="0.2">
      <c r="A3802" s="414"/>
      <c r="B3802" s="414"/>
      <c r="P3802" s="141"/>
      <c r="Q3802" s="415"/>
      <c r="R3802" s="415"/>
      <c r="S3802" s="415"/>
      <c r="T3802" s="415"/>
      <c r="U3802" s="415"/>
      <c r="V3802" s="415"/>
      <c r="W3802" s="415"/>
      <c r="X3802" s="415"/>
      <c r="Y3802" s="415"/>
      <c r="Z3802" s="415"/>
    </row>
    <row r="3803" spans="1:26" x14ac:dyDescent="0.2">
      <c r="A3803" s="414"/>
      <c r="B3803" s="414"/>
      <c r="P3803" s="141"/>
      <c r="Q3803" s="415"/>
      <c r="R3803" s="415"/>
      <c r="S3803" s="415"/>
      <c r="T3803" s="415"/>
      <c r="U3803" s="415"/>
      <c r="V3803" s="415"/>
      <c r="W3803" s="415"/>
      <c r="X3803" s="415"/>
      <c r="Y3803" s="415"/>
      <c r="Z3803" s="415"/>
    </row>
    <row r="3804" spans="1:26" x14ac:dyDescent="0.2">
      <c r="A3804" s="414"/>
      <c r="B3804" s="414"/>
      <c r="P3804" s="141"/>
      <c r="Q3804" s="415"/>
      <c r="R3804" s="415"/>
      <c r="S3804" s="415"/>
      <c r="T3804" s="415"/>
      <c r="U3804" s="415"/>
      <c r="V3804" s="415"/>
      <c r="W3804" s="415"/>
      <c r="X3804" s="415"/>
      <c r="Y3804" s="415"/>
      <c r="Z3804" s="415"/>
    </row>
    <row r="3805" spans="1:26" x14ac:dyDescent="0.2">
      <c r="A3805" s="414"/>
      <c r="B3805" s="414"/>
      <c r="P3805" s="141"/>
      <c r="Q3805" s="415"/>
      <c r="R3805" s="415"/>
      <c r="S3805" s="415"/>
      <c r="T3805" s="415"/>
      <c r="U3805" s="415"/>
      <c r="V3805" s="415"/>
      <c r="W3805" s="415"/>
      <c r="X3805" s="415"/>
      <c r="Y3805" s="415"/>
      <c r="Z3805" s="415"/>
    </row>
    <row r="3806" spans="1:26" x14ac:dyDescent="0.2">
      <c r="A3806" s="414"/>
      <c r="B3806" s="414"/>
      <c r="P3806" s="141"/>
      <c r="Q3806" s="415"/>
      <c r="R3806" s="415"/>
      <c r="S3806" s="415"/>
      <c r="T3806" s="415"/>
      <c r="U3806" s="415"/>
      <c r="V3806" s="415"/>
      <c r="W3806" s="415"/>
      <c r="X3806" s="415"/>
      <c r="Y3806" s="415"/>
      <c r="Z3806" s="415"/>
    </row>
    <row r="3807" spans="1:26" x14ac:dyDescent="0.2">
      <c r="A3807" s="414"/>
      <c r="B3807" s="414"/>
      <c r="P3807" s="141"/>
      <c r="Q3807" s="415"/>
      <c r="R3807" s="415"/>
      <c r="S3807" s="415"/>
      <c r="T3807" s="415"/>
      <c r="U3807" s="415"/>
      <c r="V3807" s="415"/>
      <c r="W3807" s="415"/>
      <c r="X3807" s="415"/>
      <c r="Y3807" s="415"/>
      <c r="Z3807" s="415"/>
    </row>
    <row r="3808" spans="1:26" x14ac:dyDescent="0.2">
      <c r="A3808" s="414"/>
      <c r="B3808" s="414"/>
      <c r="P3808" s="141"/>
      <c r="Q3808" s="415"/>
      <c r="R3808" s="415"/>
      <c r="S3808" s="415"/>
      <c r="T3808" s="415"/>
      <c r="U3808" s="415"/>
      <c r="V3808" s="415"/>
      <c r="W3808" s="415"/>
      <c r="X3808" s="415"/>
      <c r="Y3808" s="415"/>
      <c r="Z3808" s="415"/>
    </row>
    <row r="3809" spans="1:26" x14ac:dyDescent="0.2">
      <c r="A3809" s="414"/>
      <c r="B3809" s="414"/>
      <c r="P3809" s="141"/>
      <c r="Q3809" s="415"/>
      <c r="R3809" s="415"/>
      <c r="S3809" s="415"/>
      <c r="T3809" s="415"/>
      <c r="U3809" s="415"/>
      <c r="V3809" s="415"/>
      <c r="W3809" s="415"/>
      <c r="X3809" s="415"/>
      <c r="Y3809" s="415"/>
      <c r="Z3809" s="415"/>
    </row>
    <row r="3810" spans="1:26" x14ac:dyDescent="0.2">
      <c r="A3810" s="414"/>
      <c r="B3810" s="414"/>
      <c r="P3810" s="141"/>
      <c r="Q3810" s="415"/>
      <c r="R3810" s="415"/>
      <c r="S3810" s="415"/>
      <c r="T3810" s="415"/>
      <c r="U3810" s="415"/>
      <c r="V3810" s="415"/>
      <c r="W3810" s="415"/>
      <c r="X3810" s="415"/>
      <c r="Y3810" s="415"/>
      <c r="Z3810" s="415"/>
    </row>
    <row r="3811" spans="1:26" x14ac:dyDescent="0.2">
      <c r="A3811" s="414"/>
      <c r="B3811" s="414"/>
      <c r="P3811" s="141"/>
      <c r="Q3811" s="415"/>
      <c r="R3811" s="415"/>
      <c r="S3811" s="415"/>
      <c r="T3811" s="415"/>
      <c r="U3811" s="415"/>
      <c r="V3811" s="415"/>
      <c r="W3811" s="415"/>
      <c r="X3811" s="415"/>
      <c r="Y3811" s="415"/>
      <c r="Z3811" s="415"/>
    </row>
    <row r="3812" spans="1:26" x14ac:dyDescent="0.2">
      <c r="A3812" s="414"/>
      <c r="B3812" s="414"/>
      <c r="P3812" s="141"/>
      <c r="Q3812" s="415"/>
      <c r="R3812" s="415"/>
      <c r="S3812" s="415"/>
      <c r="T3812" s="415"/>
      <c r="U3812" s="415"/>
      <c r="V3812" s="415"/>
      <c r="W3812" s="415"/>
      <c r="X3812" s="415"/>
      <c r="Y3812" s="415"/>
      <c r="Z3812" s="415"/>
    </row>
    <row r="3813" spans="1:26" x14ac:dyDescent="0.2">
      <c r="A3813" s="414"/>
      <c r="B3813" s="414"/>
      <c r="P3813" s="141"/>
      <c r="Q3813" s="415"/>
      <c r="R3813" s="415"/>
      <c r="S3813" s="415"/>
      <c r="T3813" s="415"/>
      <c r="U3813" s="415"/>
      <c r="V3813" s="415"/>
      <c r="W3813" s="415"/>
      <c r="X3813" s="415"/>
      <c r="Y3813" s="415"/>
      <c r="Z3813" s="415"/>
    </row>
    <row r="3814" spans="1:26" x14ac:dyDescent="0.2">
      <c r="A3814" s="414"/>
      <c r="B3814" s="414"/>
      <c r="P3814" s="141"/>
      <c r="Q3814" s="415"/>
      <c r="R3814" s="415"/>
      <c r="S3814" s="415"/>
      <c r="T3814" s="415"/>
      <c r="U3814" s="415"/>
      <c r="V3814" s="415"/>
      <c r="W3814" s="415"/>
      <c r="X3814" s="415"/>
      <c r="Y3814" s="415"/>
      <c r="Z3814" s="415"/>
    </row>
    <row r="3815" spans="1:26" x14ac:dyDescent="0.2">
      <c r="A3815" s="414"/>
      <c r="B3815" s="414"/>
      <c r="P3815" s="141"/>
      <c r="Q3815" s="415"/>
      <c r="R3815" s="415"/>
      <c r="S3815" s="415"/>
      <c r="T3815" s="415"/>
      <c r="U3815" s="415"/>
      <c r="V3815" s="415"/>
      <c r="W3815" s="415"/>
      <c r="X3815" s="415"/>
      <c r="Y3815" s="415"/>
      <c r="Z3815" s="415"/>
    </row>
    <row r="3816" spans="1:26" x14ac:dyDescent="0.2">
      <c r="A3816" s="414"/>
      <c r="B3816" s="414"/>
      <c r="P3816" s="141"/>
      <c r="Q3816" s="415"/>
      <c r="R3816" s="415"/>
      <c r="S3816" s="415"/>
      <c r="T3816" s="415"/>
      <c r="U3816" s="415"/>
      <c r="V3816" s="415"/>
      <c r="W3816" s="415"/>
      <c r="X3816" s="415"/>
      <c r="Y3816" s="415"/>
      <c r="Z3816" s="415"/>
    </row>
    <row r="3817" spans="1:26" x14ac:dyDescent="0.2">
      <c r="A3817" s="414"/>
      <c r="B3817" s="414"/>
      <c r="P3817" s="141"/>
      <c r="Q3817" s="415"/>
      <c r="R3817" s="415"/>
      <c r="S3817" s="415"/>
      <c r="T3817" s="415"/>
      <c r="U3817" s="415"/>
      <c r="V3817" s="415"/>
      <c r="W3817" s="415"/>
      <c r="X3817" s="415"/>
      <c r="Y3817" s="415"/>
      <c r="Z3817" s="415"/>
    </row>
    <row r="3818" spans="1:26" x14ac:dyDescent="0.2">
      <c r="A3818" s="414"/>
      <c r="B3818" s="414"/>
      <c r="P3818" s="141"/>
      <c r="Q3818" s="415"/>
      <c r="R3818" s="415"/>
      <c r="S3818" s="415"/>
      <c r="T3818" s="415"/>
      <c r="U3818" s="415"/>
      <c r="V3818" s="415"/>
      <c r="W3818" s="415"/>
      <c r="X3818" s="415"/>
      <c r="Y3818" s="415"/>
      <c r="Z3818" s="415"/>
    </row>
    <row r="3819" spans="1:26" x14ac:dyDescent="0.2">
      <c r="A3819" s="414"/>
      <c r="B3819" s="414"/>
      <c r="P3819" s="141"/>
      <c r="Q3819" s="415"/>
      <c r="R3819" s="415"/>
      <c r="S3819" s="415"/>
      <c r="T3819" s="415"/>
      <c r="U3819" s="415"/>
      <c r="V3819" s="415"/>
      <c r="W3819" s="415"/>
      <c r="X3819" s="415"/>
      <c r="Y3819" s="415"/>
      <c r="Z3819" s="415"/>
    </row>
    <row r="3820" spans="1:26" x14ac:dyDescent="0.2">
      <c r="A3820" s="414"/>
      <c r="B3820" s="414"/>
      <c r="P3820" s="141"/>
      <c r="Q3820" s="415"/>
      <c r="R3820" s="415"/>
      <c r="S3820" s="415"/>
      <c r="T3820" s="415"/>
      <c r="U3820" s="415"/>
      <c r="V3820" s="415"/>
      <c r="W3820" s="415"/>
      <c r="X3820" s="415"/>
      <c r="Y3820" s="415"/>
      <c r="Z3820" s="415"/>
    </row>
    <row r="3821" spans="1:26" x14ac:dyDescent="0.2">
      <c r="A3821" s="414"/>
      <c r="B3821" s="414"/>
      <c r="P3821" s="141"/>
      <c r="Q3821" s="415"/>
      <c r="R3821" s="415"/>
      <c r="S3821" s="415"/>
      <c r="T3821" s="415"/>
      <c r="U3821" s="415"/>
      <c r="V3821" s="415"/>
      <c r="W3821" s="415"/>
      <c r="X3821" s="415"/>
      <c r="Y3821" s="415"/>
      <c r="Z3821" s="415"/>
    </row>
    <row r="3822" spans="1:26" x14ac:dyDescent="0.2">
      <c r="A3822" s="414"/>
      <c r="B3822" s="414"/>
      <c r="P3822" s="141"/>
      <c r="Q3822" s="415"/>
      <c r="R3822" s="415"/>
      <c r="S3822" s="415"/>
      <c r="T3822" s="415"/>
      <c r="U3822" s="415"/>
      <c r="V3822" s="415"/>
      <c r="W3822" s="415"/>
      <c r="X3822" s="415"/>
      <c r="Y3822" s="415"/>
      <c r="Z3822" s="415"/>
    </row>
    <row r="3823" spans="1:26" x14ac:dyDescent="0.2">
      <c r="A3823" s="414"/>
      <c r="B3823" s="414"/>
      <c r="P3823" s="141"/>
      <c r="Q3823" s="415"/>
      <c r="R3823" s="415"/>
      <c r="S3823" s="415"/>
      <c r="T3823" s="415"/>
      <c r="U3823" s="415"/>
      <c r="V3823" s="415"/>
      <c r="W3823" s="415"/>
      <c r="X3823" s="415"/>
      <c r="Y3823" s="415"/>
      <c r="Z3823" s="415"/>
    </row>
    <row r="3824" spans="1:26" x14ac:dyDescent="0.2">
      <c r="A3824" s="414"/>
      <c r="B3824" s="414"/>
      <c r="P3824" s="141"/>
      <c r="Q3824" s="415"/>
      <c r="R3824" s="415"/>
      <c r="S3824" s="415"/>
      <c r="T3824" s="415"/>
      <c r="U3824" s="415"/>
      <c r="V3824" s="415"/>
      <c r="W3824" s="415"/>
      <c r="X3824" s="415"/>
      <c r="Y3824" s="415"/>
      <c r="Z3824" s="415"/>
    </row>
    <row r="3825" spans="1:26" x14ac:dyDescent="0.2">
      <c r="A3825" s="414"/>
      <c r="B3825" s="414"/>
      <c r="P3825" s="141"/>
      <c r="Q3825" s="415"/>
      <c r="R3825" s="415"/>
      <c r="S3825" s="415"/>
      <c r="T3825" s="415"/>
      <c r="U3825" s="415"/>
      <c r="V3825" s="415"/>
      <c r="W3825" s="415"/>
      <c r="X3825" s="415"/>
      <c r="Y3825" s="415"/>
      <c r="Z3825" s="415"/>
    </row>
    <row r="3826" spans="1:26" x14ac:dyDescent="0.2">
      <c r="A3826" s="414"/>
      <c r="B3826" s="414"/>
      <c r="P3826" s="141"/>
      <c r="Q3826" s="415"/>
      <c r="R3826" s="415"/>
      <c r="S3826" s="415"/>
      <c r="T3826" s="415"/>
      <c r="U3826" s="415"/>
      <c r="V3826" s="415"/>
      <c r="W3826" s="415"/>
      <c r="X3826" s="415"/>
      <c r="Y3826" s="415"/>
      <c r="Z3826" s="415"/>
    </row>
    <row r="3827" spans="1:26" x14ac:dyDescent="0.2">
      <c r="A3827" s="414"/>
      <c r="B3827" s="414"/>
      <c r="P3827" s="141"/>
      <c r="Q3827" s="415"/>
      <c r="R3827" s="415"/>
      <c r="S3827" s="415"/>
      <c r="T3827" s="415"/>
      <c r="U3827" s="415"/>
      <c r="V3827" s="415"/>
      <c r="W3827" s="415"/>
      <c r="X3827" s="415"/>
      <c r="Y3827" s="415"/>
      <c r="Z3827" s="415"/>
    </row>
    <row r="3828" spans="1:26" x14ac:dyDescent="0.2">
      <c r="A3828" s="414"/>
      <c r="B3828" s="414"/>
      <c r="P3828" s="141"/>
      <c r="Q3828" s="415"/>
      <c r="R3828" s="415"/>
      <c r="S3828" s="415"/>
      <c r="T3828" s="415"/>
      <c r="U3828" s="415"/>
      <c r="V3828" s="415"/>
      <c r="W3828" s="415"/>
      <c r="X3828" s="415"/>
      <c r="Y3828" s="415"/>
      <c r="Z3828" s="415"/>
    </row>
    <row r="3829" spans="1:26" x14ac:dyDescent="0.2">
      <c r="A3829" s="414"/>
      <c r="B3829" s="414"/>
      <c r="P3829" s="141"/>
      <c r="Q3829" s="415"/>
      <c r="R3829" s="415"/>
      <c r="S3829" s="415"/>
      <c r="T3829" s="415"/>
      <c r="U3829" s="415"/>
      <c r="V3829" s="415"/>
      <c r="W3829" s="415"/>
      <c r="X3829" s="415"/>
      <c r="Y3829" s="415"/>
      <c r="Z3829" s="415"/>
    </row>
    <row r="3830" spans="1:26" x14ac:dyDescent="0.2">
      <c r="A3830" s="414"/>
      <c r="B3830" s="414"/>
      <c r="P3830" s="141"/>
      <c r="Q3830" s="415"/>
      <c r="R3830" s="415"/>
      <c r="S3830" s="415"/>
      <c r="T3830" s="415"/>
      <c r="U3830" s="415"/>
      <c r="V3830" s="415"/>
      <c r="W3830" s="415"/>
      <c r="X3830" s="415"/>
      <c r="Y3830" s="415"/>
      <c r="Z3830" s="415"/>
    </row>
    <row r="3831" spans="1:26" x14ac:dyDescent="0.2">
      <c r="A3831" s="414"/>
      <c r="B3831" s="414"/>
      <c r="P3831" s="141"/>
      <c r="Q3831" s="415"/>
      <c r="R3831" s="415"/>
      <c r="S3831" s="415"/>
      <c r="T3831" s="415"/>
      <c r="U3831" s="415"/>
      <c r="V3831" s="415"/>
      <c r="W3831" s="415"/>
      <c r="X3831" s="415"/>
      <c r="Y3831" s="415"/>
      <c r="Z3831" s="415"/>
    </row>
    <row r="3832" spans="1:26" x14ac:dyDescent="0.2">
      <c r="A3832" s="414"/>
      <c r="B3832" s="414"/>
      <c r="P3832" s="141"/>
      <c r="Q3832" s="415"/>
      <c r="R3832" s="415"/>
      <c r="S3832" s="415"/>
      <c r="T3832" s="415"/>
      <c r="U3832" s="415"/>
      <c r="V3832" s="415"/>
      <c r="W3832" s="415"/>
      <c r="X3832" s="415"/>
      <c r="Y3832" s="415"/>
      <c r="Z3832" s="415"/>
    </row>
    <row r="3833" spans="1:26" x14ac:dyDescent="0.2">
      <c r="A3833" s="414"/>
      <c r="B3833" s="414"/>
      <c r="P3833" s="141"/>
      <c r="Q3833" s="415"/>
      <c r="R3833" s="415"/>
      <c r="S3833" s="415"/>
      <c r="T3833" s="415"/>
      <c r="U3833" s="415"/>
      <c r="V3833" s="415"/>
      <c r="W3833" s="415"/>
      <c r="X3833" s="415"/>
      <c r="Y3833" s="415"/>
      <c r="Z3833" s="415"/>
    </row>
    <row r="3834" spans="1:26" x14ac:dyDescent="0.2">
      <c r="A3834" s="414"/>
      <c r="B3834" s="414"/>
      <c r="P3834" s="141"/>
      <c r="Q3834" s="415"/>
      <c r="R3834" s="415"/>
      <c r="S3834" s="415"/>
      <c r="T3834" s="415"/>
      <c r="U3834" s="415"/>
      <c r="V3834" s="415"/>
      <c r="W3834" s="415"/>
      <c r="X3834" s="415"/>
      <c r="Y3834" s="415"/>
      <c r="Z3834" s="415"/>
    </row>
    <row r="3835" spans="1:26" x14ac:dyDescent="0.2">
      <c r="A3835" s="414"/>
      <c r="B3835" s="414"/>
      <c r="P3835" s="141"/>
      <c r="Q3835" s="415"/>
      <c r="R3835" s="415"/>
      <c r="S3835" s="415"/>
      <c r="T3835" s="415"/>
      <c r="U3835" s="415"/>
      <c r="V3835" s="415"/>
      <c r="W3835" s="415"/>
      <c r="X3835" s="415"/>
      <c r="Y3835" s="415"/>
      <c r="Z3835" s="415"/>
    </row>
    <row r="3836" spans="1:26" x14ac:dyDescent="0.2">
      <c r="A3836" s="414"/>
      <c r="B3836" s="414"/>
      <c r="P3836" s="141"/>
      <c r="Q3836" s="415"/>
      <c r="R3836" s="415"/>
      <c r="S3836" s="415"/>
      <c r="T3836" s="415"/>
      <c r="U3836" s="415"/>
      <c r="V3836" s="415"/>
      <c r="W3836" s="415"/>
      <c r="X3836" s="415"/>
      <c r="Y3836" s="415"/>
      <c r="Z3836" s="415"/>
    </row>
    <row r="3837" spans="1:26" x14ac:dyDescent="0.2">
      <c r="A3837" s="414"/>
      <c r="B3837" s="414"/>
      <c r="P3837" s="141"/>
      <c r="Q3837" s="415"/>
      <c r="R3837" s="415"/>
      <c r="S3837" s="415"/>
      <c r="T3837" s="415"/>
      <c r="U3837" s="415"/>
      <c r="V3837" s="415"/>
      <c r="W3837" s="415"/>
      <c r="X3837" s="415"/>
      <c r="Y3837" s="415"/>
      <c r="Z3837" s="415"/>
    </row>
    <row r="3838" spans="1:26" x14ac:dyDescent="0.2">
      <c r="A3838" s="414"/>
      <c r="B3838" s="414"/>
      <c r="P3838" s="141"/>
      <c r="Q3838" s="415"/>
      <c r="R3838" s="415"/>
      <c r="S3838" s="415"/>
      <c r="T3838" s="415"/>
      <c r="U3838" s="415"/>
      <c r="V3838" s="415"/>
      <c r="W3838" s="415"/>
      <c r="X3838" s="415"/>
      <c r="Y3838" s="415"/>
      <c r="Z3838" s="415"/>
    </row>
    <row r="3839" spans="1:26" x14ac:dyDescent="0.2">
      <c r="A3839" s="414"/>
      <c r="B3839" s="414"/>
      <c r="P3839" s="141"/>
      <c r="Q3839" s="415"/>
      <c r="R3839" s="415"/>
      <c r="S3839" s="415"/>
      <c r="T3839" s="415"/>
      <c r="U3839" s="415"/>
      <c r="V3839" s="415"/>
      <c r="W3839" s="415"/>
      <c r="X3839" s="415"/>
      <c r="Y3839" s="415"/>
      <c r="Z3839" s="415"/>
    </row>
    <row r="3840" spans="1:26" x14ac:dyDescent="0.2">
      <c r="A3840" s="414"/>
      <c r="B3840" s="414"/>
      <c r="P3840" s="141"/>
      <c r="Q3840" s="415"/>
      <c r="R3840" s="415"/>
      <c r="S3840" s="415"/>
      <c r="T3840" s="415"/>
      <c r="U3840" s="415"/>
      <c r="V3840" s="415"/>
      <c r="W3840" s="415"/>
      <c r="X3840" s="415"/>
      <c r="Y3840" s="415"/>
      <c r="Z3840" s="415"/>
    </row>
    <row r="3841" spans="1:26" x14ac:dyDescent="0.2">
      <c r="A3841" s="414"/>
      <c r="B3841" s="414"/>
      <c r="P3841" s="141"/>
      <c r="Q3841" s="415"/>
      <c r="R3841" s="415"/>
      <c r="S3841" s="415"/>
      <c r="T3841" s="415"/>
      <c r="U3841" s="415"/>
      <c r="V3841" s="415"/>
      <c r="W3841" s="415"/>
      <c r="X3841" s="415"/>
      <c r="Y3841" s="415"/>
      <c r="Z3841" s="415"/>
    </row>
    <row r="3842" spans="1:26" x14ac:dyDescent="0.2">
      <c r="A3842" s="414"/>
      <c r="B3842" s="414"/>
      <c r="P3842" s="141"/>
      <c r="Q3842" s="415"/>
      <c r="R3842" s="415"/>
      <c r="S3842" s="415"/>
      <c r="T3842" s="415"/>
      <c r="U3842" s="415"/>
      <c r="V3842" s="415"/>
      <c r="W3842" s="415"/>
      <c r="X3842" s="415"/>
      <c r="Y3842" s="415"/>
      <c r="Z3842" s="415"/>
    </row>
    <row r="3843" spans="1:26" x14ac:dyDescent="0.2">
      <c r="A3843" s="414"/>
      <c r="B3843" s="414"/>
      <c r="P3843" s="141"/>
      <c r="Q3843" s="415"/>
      <c r="R3843" s="415"/>
      <c r="S3843" s="415"/>
      <c r="T3843" s="415"/>
      <c r="U3843" s="415"/>
      <c r="V3843" s="415"/>
      <c r="W3843" s="415"/>
      <c r="X3843" s="415"/>
      <c r="Y3843" s="415"/>
      <c r="Z3843" s="415"/>
    </row>
    <row r="3844" spans="1:26" x14ac:dyDescent="0.2">
      <c r="A3844" s="414"/>
      <c r="B3844" s="414"/>
      <c r="P3844" s="141"/>
      <c r="Q3844" s="415"/>
      <c r="R3844" s="415"/>
      <c r="S3844" s="415"/>
      <c r="T3844" s="415"/>
      <c r="U3844" s="415"/>
      <c r="V3844" s="415"/>
      <c r="W3844" s="415"/>
      <c r="X3844" s="415"/>
      <c r="Y3844" s="415"/>
      <c r="Z3844" s="415"/>
    </row>
    <row r="3845" spans="1:26" x14ac:dyDescent="0.2">
      <c r="A3845" s="414"/>
      <c r="B3845" s="414"/>
      <c r="P3845" s="141"/>
      <c r="Q3845" s="415"/>
      <c r="R3845" s="415"/>
      <c r="S3845" s="415"/>
      <c r="T3845" s="415"/>
      <c r="U3845" s="415"/>
      <c r="V3845" s="415"/>
      <c r="W3845" s="415"/>
      <c r="X3845" s="415"/>
      <c r="Y3845" s="415"/>
      <c r="Z3845" s="415"/>
    </row>
    <row r="3846" spans="1:26" x14ac:dyDescent="0.2">
      <c r="A3846" s="414"/>
      <c r="B3846" s="414"/>
      <c r="P3846" s="141"/>
      <c r="Q3846" s="415"/>
      <c r="R3846" s="415"/>
      <c r="S3846" s="415"/>
      <c r="T3846" s="415"/>
      <c r="U3846" s="415"/>
      <c r="V3846" s="415"/>
      <c r="W3846" s="415"/>
      <c r="X3846" s="415"/>
      <c r="Y3846" s="415"/>
      <c r="Z3846" s="415"/>
    </row>
    <row r="3847" spans="1:26" x14ac:dyDescent="0.2">
      <c r="A3847" s="414"/>
      <c r="B3847" s="414"/>
      <c r="P3847" s="141"/>
      <c r="Q3847" s="415"/>
      <c r="R3847" s="415"/>
      <c r="S3847" s="415"/>
      <c r="T3847" s="415"/>
      <c r="U3847" s="415"/>
      <c r="V3847" s="415"/>
      <c r="W3847" s="415"/>
      <c r="X3847" s="415"/>
      <c r="Y3847" s="415"/>
      <c r="Z3847" s="415"/>
    </row>
    <row r="3848" spans="1:26" x14ac:dyDescent="0.2">
      <c r="A3848" s="414"/>
      <c r="B3848" s="414"/>
      <c r="P3848" s="141"/>
      <c r="Q3848" s="415"/>
      <c r="R3848" s="415"/>
      <c r="S3848" s="415"/>
      <c r="T3848" s="415"/>
      <c r="U3848" s="415"/>
      <c r="V3848" s="415"/>
      <c r="W3848" s="415"/>
      <c r="X3848" s="415"/>
      <c r="Y3848" s="415"/>
      <c r="Z3848" s="415"/>
    </row>
    <row r="3849" spans="1:26" x14ac:dyDescent="0.2">
      <c r="A3849" s="414"/>
      <c r="B3849" s="414"/>
      <c r="P3849" s="141"/>
      <c r="Q3849" s="415"/>
      <c r="R3849" s="415"/>
      <c r="S3849" s="415"/>
      <c r="T3849" s="415"/>
      <c r="U3849" s="415"/>
      <c r="V3849" s="415"/>
      <c r="W3849" s="415"/>
      <c r="X3849" s="415"/>
      <c r="Y3849" s="415"/>
      <c r="Z3849" s="415"/>
    </row>
    <row r="3850" spans="1:26" x14ac:dyDescent="0.2">
      <c r="A3850" s="414"/>
      <c r="B3850" s="414"/>
      <c r="P3850" s="141"/>
      <c r="Q3850" s="415"/>
      <c r="R3850" s="415"/>
      <c r="S3850" s="415"/>
      <c r="T3850" s="415"/>
      <c r="U3850" s="415"/>
      <c r="V3850" s="415"/>
      <c r="W3850" s="415"/>
      <c r="X3850" s="415"/>
      <c r="Y3850" s="415"/>
      <c r="Z3850" s="415"/>
    </row>
    <row r="3851" spans="1:26" x14ac:dyDescent="0.2">
      <c r="A3851" s="414"/>
      <c r="B3851" s="414"/>
      <c r="P3851" s="141"/>
      <c r="Q3851" s="415"/>
      <c r="R3851" s="415"/>
      <c r="S3851" s="415"/>
      <c r="T3851" s="415"/>
      <c r="U3851" s="415"/>
      <c r="V3851" s="415"/>
      <c r="W3851" s="415"/>
      <c r="X3851" s="415"/>
      <c r="Y3851" s="415"/>
      <c r="Z3851" s="415"/>
    </row>
    <row r="3852" spans="1:26" x14ac:dyDescent="0.2">
      <c r="A3852" s="414"/>
      <c r="B3852" s="414"/>
      <c r="P3852" s="141"/>
      <c r="Q3852" s="415"/>
      <c r="R3852" s="415"/>
      <c r="S3852" s="415"/>
      <c r="T3852" s="415"/>
      <c r="U3852" s="415"/>
      <c r="V3852" s="415"/>
      <c r="W3852" s="415"/>
      <c r="X3852" s="415"/>
      <c r="Y3852" s="415"/>
      <c r="Z3852" s="415"/>
    </row>
    <row r="3853" spans="1:26" x14ac:dyDescent="0.2">
      <c r="A3853" s="414"/>
      <c r="B3853" s="414"/>
      <c r="P3853" s="141"/>
      <c r="Q3853" s="415"/>
      <c r="R3853" s="415"/>
      <c r="S3853" s="415"/>
      <c r="T3853" s="415"/>
      <c r="U3853" s="415"/>
      <c r="V3853" s="415"/>
      <c r="W3853" s="415"/>
      <c r="X3853" s="415"/>
      <c r="Y3853" s="415"/>
      <c r="Z3853" s="415"/>
    </row>
    <row r="3854" spans="1:26" x14ac:dyDescent="0.2">
      <c r="A3854" s="414"/>
      <c r="B3854" s="414"/>
      <c r="P3854" s="141"/>
      <c r="Q3854" s="415"/>
      <c r="R3854" s="415"/>
      <c r="S3854" s="415"/>
      <c r="T3854" s="415"/>
      <c r="U3854" s="415"/>
      <c r="V3854" s="415"/>
      <c r="W3854" s="415"/>
      <c r="X3854" s="415"/>
      <c r="Y3854" s="415"/>
      <c r="Z3854" s="415"/>
    </row>
    <row r="3855" spans="1:26" x14ac:dyDescent="0.2">
      <c r="A3855" s="414"/>
      <c r="B3855" s="414"/>
      <c r="P3855" s="141"/>
      <c r="Q3855" s="415"/>
      <c r="R3855" s="415"/>
      <c r="S3855" s="415"/>
      <c r="T3855" s="415"/>
      <c r="U3855" s="415"/>
      <c r="V3855" s="415"/>
      <c r="W3855" s="415"/>
      <c r="X3855" s="415"/>
      <c r="Y3855" s="415"/>
      <c r="Z3855" s="415"/>
    </row>
    <row r="3856" spans="1:26" x14ac:dyDescent="0.2">
      <c r="A3856" s="414"/>
      <c r="B3856" s="414"/>
      <c r="P3856" s="141"/>
      <c r="Q3856" s="415"/>
      <c r="R3856" s="415"/>
      <c r="S3856" s="415"/>
      <c r="T3856" s="415"/>
      <c r="U3856" s="415"/>
      <c r="V3856" s="415"/>
      <c r="W3856" s="415"/>
      <c r="X3856" s="415"/>
      <c r="Y3856" s="415"/>
      <c r="Z3856" s="415"/>
    </row>
    <row r="3857" spans="1:26" x14ac:dyDescent="0.2">
      <c r="A3857" s="414"/>
      <c r="B3857" s="414"/>
      <c r="P3857" s="141"/>
      <c r="Q3857" s="415"/>
      <c r="R3857" s="415"/>
      <c r="S3857" s="415"/>
      <c r="T3857" s="415"/>
      <c r="U3857" s="415"/>
      <c r="V3857" s="415"/>
      <c r="W3857" s="415"/>
      <c r="X3857" s="415"/>
      <c r="Y3857" s="415"/>
      <c r="Z3857" s="415"/>
    </row>
    <row r="3858" spans="1:26" x14ac:dyDescent="0.2">
      <c r="A3858" s="414"/>
      <c r="B3858" s="414"/>
      <c r="P3858" s="141"/>
      <c r="Q3858" s="415"/>
      <c r="R3858" s="415"/>
      <c r="S3858" s="415"/>
      <c r="T3858" s="415"/>
      <c r="U3858" s="415"/>
      <c r="V3858" s="415"/>
      <c r="W3858" s="415"/>
      <c r="X3858" s="415"/>
      <c r="Y3858" s="415"/>
      <c r="Z3858" s="415"/>
    </row>
    <row r="3859" spans="1:26" x14ac:dyDescent="0.2">
      <c r="A3859" s="414"/>
      <c r="B3859" s="414"/>
      <c r="P3859" s="141"/>
      <c r="Q3859" s="415"/>
      <c r="R3859" s="415"/>
      <c r="S3859" s="415"/>
      <c r="T3859" s="415"/>
      <c r="U3859" s="415"/>
      <c r="V3859" s="415"/>
      <c r="W3859" s="415"/>
      <c r="X3859" s="415"/>
      <c r="Y3859" s="415"/>
      <c r="Z3859" s="415"/>
    </row>
    <row r="3860" spans="1:26" x14ac:dyDescent="0.2">
      <c r="A3860" s="414"/>
      <c r="B3860" s="414"/>
      <c r="P3860" s="141"/>
      <c r="Q3860" s="415"/>
      <c r="R3860" s="415"/>
      <c r="S3860" s="415"/>
      <c r="T3860" s="415"/>
      <c r="U3860" s="415"/>
      <c r="V3860" s="415"/>
      <c r="W3860" s="415"/>
      <c r="X3860" s="415"/>
      <c r="Y3860" s="415"/>
      <c r="Z3860" s="415"/>
    </row>
    <row r="3861" spans="1:26" x14ac:dyDescent="0.2">
      <c r="A3861" s="414"/>
      <c r="B3861" s="414"/>
      <c r="P3861" s="141"/>
      <c r="Q3861" s="415"/>
      <c r="R3861" s="415"/>
      <c r="S3861" s="415"/>
      <c r="T3861" s="415"/>
      <c r="U3861" s="415"/>
      <c r="V3861" s="415"/>
      <c r="W3861" s="415"/>
      <c r="X3861" s="415"/>
      <c r="Y3861" s="415"/>
      <c r="Z3861" s="415"/>
    </row>
    <row r="3862" spans="1:26" x14ac:dyDescent="0.2">
      <c r="A3862" s="414"/>
      <c r="B3862" s="414"/>
      <c r="P3862" s="141"/>
      <c r="Q3862" s="415"/>
      <c r="R3862" s="415"/>
      <c r="S3862" s="415"/>
      <c r="T3862" s="415"/>
      <c r="U3862" s="415"/>
      <c r="V3862" s="415"/>
      <c r="W3862" s="415"/>
      <c r="X3862" s="415"/>
      <c r="Y3862" s="415"/>
      <c r="Z3862" s="415"/>
    </row>
    <row r="3863" spans="1:26" x14ac:dyDescent="0.2">
      <c r="A3863" s="414"/>
      <c r="B3863" s="414"/>
      <c r="P3863" s="141"/>
      <c r="Q3863" s="415"/>
      <c r="R3863" s="415"/>
      <c r="S3863" s="415"/>
      <c r="T3863" s="415"/>
      <c r="U3863" s="415"/>
      <c r="V3863" s="415"/>
      <c r="W3863" s="415"/>
      <c r="X3863" s="415"/>
      <c r="Y3863" s="415"/>
      <c r="Z3863" s="415"/>
    </row>
    <row r="3864" spans="1:26" x14ac:dyDescent="0.2">
      <c r="A3864" s="414"/>
      <c r="B3864" s="414"/>
      <c r="P3864" s="141"/>
      <c r="Q3864" s="415"/>
      <c r="R3864" s="415"/>
      <c r="S3864" s="415"/>
      <c r="T3864" s="415"/>
      <c r="U3864" s="415"/>
      <c r="V3864" s="415"/>
      <c r="W3864" s="415"/>
      <c r="X3864" s="415"/>
      <c r="Y3864" s="415"/>
      <c r="Z3864" s="415"/>
    </row>
    <row r="3865" spans="1:26" x14ac:dyDescent="0.2">
      <c r="A3865" s="414"/>
      <c r="B3865" s="414"/>
      <c r="P3865" s="141"/>
      <c r="Q3865" s="415"/>
      <c r="R3865" s="415"/>
      <c r="S3865" s="415"/>
      <c r="T3865" s="415"/>
      <c r="U3865" s="415"/>
      <c r="V3865" s="415"/>
      <c r="W3865" s="415"/>
      <c r="X3865" s="415"/>
      <c r="Y3865" s="415"/>
      <c r="Z3865" s="415"/>
    </row>
    <row r="3866" spans="1:26" x14ac:dyDescent="0.2">
      <c r="A3866" s="414"/>
      <c r="B3866" s="414"/>
      <c r="P3866" s="141"/>
      <c r="Q3866" s="415"/>
      <c r="R3866" s="415"/>
      <c r="S3866" s="415"/>
      <c r="T3866" s="415"/>
      <c r="U3866" s="415"/>
      <c r="V3866" s="415"/>
      <c r="W3866" s="415"/>
      <c r="X3866" s="415"/>
      <c r="Y3866" s="415"/>
      <c r="Z3866" s="415"/>
    </row>
    <row r="3867" spans="1:26" x14ac:dyDescent="0.2">
      <c r="A3867" s="414"/>
      <c r="B3867" s="414"/>
      <c r="P3867" s="141"/>
      <c r="Q3867" s="415"/>
      <c r="R3867" s="415"/>
      <c r="S3867" s="415"/>
      <c r="T3867" s="415"/>
      <c r="U3867" s="415"/>
      <c r="V3867" s="415"/>
      <c r="W3867" s="415"/>
      <c r="X3867" s="415"/>
      <c r="Y3867" s="415"/>
      <c r="Z3867" s="415"/>
    </row>
    <row r="3868" spans="1:26" x14ac:dyDescent="0.2">
      <c r="A3868" s="414"/>
      <c r="B3868" s="414"/>
      <c r="P3868" s="141"/>
      <c r="Q3868" s="415"/>
      <c r="R3868" s="415"/>
      <c r="S3868" s="415"/>
      <c r="T3868" s="415"/>
      <c r="U3868" s="415"/>
      <c r="V3868" s="415"/>
      <c r="W3868" s="415"/>
      <c r="X3868" s="415"/>
      <c r="Y3868" s="415"/>
      <c r="Z3868" s="415"/>
    </row>
    <row r="3869" spans="1:26" x14ac:dyDescent="0.2">
      <c r="A3869" s="414"/>
      <c r="B3869" s="414"/>
      <c r="P3869" s="141"/>
      <c r="Q3869" s="415"/>
      <c r="R3869" s="415"/>
      <c r="S3869" s="415"/>
      <c r="T3869" s="415"/>
      <c r="U3869" s="415"/>
      <c r="V3869" s="415"/>
      <c r="W3869" s="415"/>
      <c r="X3869" s="415"/>
      <c r="Y3869" s="415"/>
      <c r="Z3869" s="415"/>
    </row>
    <row r="3870" spans="1:26" x14ac:dyDescent="0.2">
      <c r="A3870" s="414"/>
      <c r="B3870" s="414"/>
      <c r="P3870" s="141"/>
      <c r="Q3870" s="415"/>
      <c r="R3870" s="415"/>
      <c r="S3870" s="415"/>
      <c r="T3870" s="415"/>
      <c r="U3870" s="415"/>
      <c r="V3870" s="415"/>
      <c r="W3870" s="415"/>
      <c r="X3870" s="415"/>
      <c r="Y3870" s="415"/>
      <c r="Z3870" s="415"/>
    </row>
    <row r="3871" spans="1:26" x14ac:dyDescent="0.2">
      <c r="A3871" s="414"/>
      <c r="B3871" s="414"/>
      <c r="P3871" s="141"/>
      <c r="Q3871" s="415"/>
      <c r="R3871" s="415"/>
      <c r="S3871" s="415"/>
      <c r="T3871" s="415"/>
      <c r="U3871" s="415"/>
      <c r="V3871" s="415"/>
      <c r="W3871" s="415"/>
      <c r="X3871" s="415"/>
      <c r="Y3871" s="415"/>
      <c r="Z3871" s="415"/>
    </row>
    <row r="3872" spans="1:26" x14ac:dyDescent="0.2">
      <c r="A3872" s="414"/>
      <c r="B3872" s="414"/>
      <c r="P3872" s="141"/>
      <c r="Q3872" s="415"/>
      <c r="R3872" s="415"/>
      <c r="S3872" s="415"/>
      <c r="T3872" s="415"/>
      <c r="U3872" s="415"/>
      <c r="V3872" s="415"/>
      <c r="W3872" s="415"/>
      <c r="X3872" s="415"/>
      <c r="Y3872" s="415"/>
      <c r="Z3872" s="415"/>
    </row>
    <row r="3873" spans="1:26" x14ac:dyDescent="0.2">
      <c r="A3873" s="414"/>
      <c r="B3873" s="414"/>
      <c r="P3873" s="141"/>
      <c r="Q3873" s="415"/>
      <c r="R3873" s="415"/>
      <c r="S3873" s="415"/>
      <c r="T3873" s="415"/>
      <c r="U3873" s="415"/>
      <c r="V3873" s="415"/>
      <c r="W3873" s="415"/>
      <c r="X3873" s="415"/>
      <c r="Y3873" s="415"/>
      <c r="Z3873" s="415"/>
    </row>
    <row r="3874" spans="1:26" x14ac:dyDescent="0.2">
      <c r="A3874" s="414"/>
      <c r="B3874" s="414"/>
      <c r="P3874" s="141"/>
      <c r="Q3874" s="415"/>
      <c r="R3874" s="415"/>
      <c r="S3874" s="415"/>
      <c r="T3874" s="415"/>
      <c r="U3874" s="415"/>
      <c r="V3874" s="415"/>
      <c r="W3874" s="415"/>
      <c r="X3874" s="415"/>
      <c r="Y3874" s="415"/>
      <c r="Z3874" s="415"/>
    </row>
    <row r="3875" spans="1:26" x14ac:dyDescent="0.2">
      <c r="A3875" s="414"/>
      <c r="B3875" s="414"/>
      <c r="P3875" s="141"/>
      <c r="Q3875" s="415"/>
      <c r="R3875" s="415"/>
      <c r="S3875" s="415"/>
      <c r="T3875" s="415"/>
      <c r="U3875" s="415"/>
      <c r="V3875" s="415"/>
      <c r="W3875" s="415"/>
      <c r="X3875" s="415"/>
      <c r="Y3875" s="415"/>
      <c r="Z3875" s="415"/>
    </row>
    <row r="3876" spans="1:26" x14ac:dyDescent="0.2">
      <c r="A3876" s="414"/>
      <c r="B3876" s="414"/>
      <c r="P3876" s="141"/>
      <c r="Q3876" s="415"/>
      <c r="R3876" s="415"/>
      <c r="S3876" s="415"/>
      <c r="T3876" s="415"/>
      <c r="U3876" s="415"/>
      <c r="V3876" s="415"/>
      <c r="W3876" s="415"/>
      <c r="X3876" s="415"/>
      <c r="Y3876" s="415"/>
      <c r="Z3876" s="415"/>
    </row>
    <row r="3877" spans="1:26" x14ac:dyDescent="0.2">
      <c r="A3877" s="414"/>
      <c r="B3877" s="414"/>
      <c r="P3877" s="141"/>
      <c r="Q3877" s="415"/>
      <c r="R3877" s="415"/>
      <c r="S3877" s="415"/>
      <c r="T3877" s="415"/>
      <c r="U3877" s="415"/>
      <c r="V3877" s="415"/>
      <c r="W3877" s="415"/>
      <c r="X3877" s="415"/>
      <c r="Y3877" s="415"/>
      <c r="Z3877" s="415"/>
    </row>
    <row r="3878" spans="1:26" x14ac:dyDescent="0.2">
      <c r="A3878" s="414"/>
      <c r="B3878" s="414"/>
      <c r="P3878" s="141"/>
      <c r="Q3878" s="415"/>
      <c r="R3878" s="415"/>
      <c r="S3878" s="415"/>
      <c r="T3878" s="415"/>
      <c r="U3878" s="415"/>
      <c r="V3878" s="415"/>
      <c r="W3878" s="415"/>
      <c r="X3878" s="415"/>
      <c r="Y3878" s="415"/>
      <c r="Z3878" s="415"/>
    </row>
    <row r="3879" spans="1:26" x14ac:dyDescent="0.2">
      <c r="A3879" s="414"/>
      <c r="B3879" s="414"/>
      <c r="P3879" s="141"/>
      <c r="Q3879" s="415"/>
      <c r="R3879" s="415"/>
      <c r="S3879" s="415"/>
      <c r="T3879" s="415"/>
      <c r="U3879" s="415"/>
      <c r="V3879" s="415"/>
      <c r="W3879" s="415"/>
      <c r="X3879" s="415"/>
      <c r="Y3879" s="415"/>
      <c r="Z3879" s="415"/>
    </row>
    <row r="3880" spans="1:26" x14ac:dyDescent="0.2">
      <c r="A3880" s="414"/>
      <c r="B3880" s="414"/>
      <c r="P3880" s="141"/>
      <c r="Q3880" s="415"/>
      <c r="R3880" s="415"/>
      <c r="S3880" s="415"/>
      <c r="T3880" s="415"/>
      <c r="U3880" s="415"/>
      <c r="V3880" s="415"/>
      <c r="W3880" s="415"/>
      <c r="X3880" s="415"/>
      <c r="Y3880" s="415"/>
      <c r="Z3880" s="415"/>
    </row>
    <row r="3881" spans="1:26" x14ac:dyDescent="0.2">
      <c r="A3881" s="414"/>
      <c r="B3881" s="414"/>
      <c r="P3881" s="141"/>
      <c r="Q3881" s="415"/>
      <c r="R3881" s="415"/>
      <c r="S3881" s="415"/>
      <c r="T3881" s="415"/>
      <c r="U3881" s="415"/>
      <c r="V3881" s="415"/>
      <c r="W3881" s="415"/>
      <c r="X3881" s="415"/>
      <c r="Y3881" s="415"/>
      <c r="Z3881" s="415"/>
    </row>
    <row r="3882" spans="1:26" x14ac:dyDescent="0.2">
      <c r="A3882" s="414"/>
      <c r="B3882" s="414"/>
      <c r="P3882" s="141"/>
      <c r="Q3882" s="415"/>
      <c r="R3882" s="415"/>
      <c r="S3882" s="415"/>
      <c r="T3882" s="415"/>
      <c r="U3882" s="415"/>
      <c r="V3882" s="415"/>
      <c r="W3882" s="415"/>
      <c r="X3882" s="415"/>
      <c r="Y3882" s="415"/>
      <c r="Z3882" s="415"/>
    </row>
    <row r="3883" spans="1:26" x14ac:dyDescent="0.2">
      <c r="A3883" s="414"/>
      <c r="B3883" s="414"/>
      <c r="P3883" s="141"/>
      <c r="Q3883" s="415"/>
      <c r="R3883" s="415"/>
      <c r="S3883" s="415"/>
      <c r="T3883" s="415"/>
      <c r="U3883" s="415"/>
      <c r="V3883" s="415"/>
      <c r="W3883" s="415"/>
      <c r="X3883" s="415"/>
      <c r="Y3883" s="415"/>
      <c r="Z3883" s="415"/>
    </row>
    <row r="3884" spans="1:26" x14ac:dyDescent="0.2">
      <c r="A3884" s="414"/>
      <c r="B3884" s="414"/>
      <c r="P3884" s="141"/>
      <c r="Q3884" s="415"/>
      <c r="R3884" s="415"/>
      <c r="S3884" s="415"/>
      <c r="T3884" s="415"/>
      <c r="U3884" s="415"/>
      <c r="V3884" s="415"/>
      <c r="W3884" s="415"/>
      <c r="X3884" s="415"/>
      <c r="Y3884" s="415"/>
      <c r="Z3884" s="415"/>
    </row>
    <row r="3885" spans="1:26" x14ac:dyDescent="0.2">
      <c r="A3885" s="414"/>
      <c r="B3885" s="414"/>
      <c r="P3885" s="141"/>
      <c r="Q3885" s="415"/>
      <c r="R3885" s="415"/>
      <c r="S3885" s="415"/>
      <c r="T3885" s="415"/>
      <c r="U3885" s="415"/>
      <c r="V3885" s="415"/>
      <c r="W3885" s="415"/>
      <c r="X3885" s="415"/>
      <c r="Y3885" s="415"/>
      <c r="Z3885" s="415"/>
    </row>
    <row r="3886" spans="1:26" x14ac:dyDescent="0.2">
      <c r="A3886" s="414"/>
      <c r="B3886" s="414"/>
      <c r="P3886" s="141"/>
      <c r="Q3886" s="415"/>
      <c r="R3886" s="415"/>
      <c r="S3886" s="415"/>
      <c r="T3886" s="415"/>
      <c r="U3886" s="415"/>
      <c r="V3886" s="415"/>
      <c r="W3886" s="415"/>
      <c r="X3886" s="415"/>
      <c r="Y3886" s="415"/>
      <c r="Z3886" s="415"/>
    </row>
    <row r="3887" spans="1:26" x14ac:dyDescent="0.2">
      <c r="A3887" s="414"/>
      <c r="B3887" s="414"/>
      <c r="P3887" s="141"/>
      <c r="Q3887" s="415"/>
      <c r="R3887" s="415"/>
      <c r="S3887" s="415"/>
      <c r="T3887" s="415"/>
      <c r="U3887" s="415"/>
      <c r="V3887" s="415"/>
      <c r="W3887" s="415"/>
      <c r="X3887" s="415"/>
      <c r="Y3887" s="415"/>
      <c r="Z3887" s="415"/>
    </row>
    <row r="3888" spans="1:26" x14ac:dyDescent="0.2">
      <c r="A3888" s="414"/>
      <c r="B3888" s="414"/>
      <c r="P3888" s="141"/>
      <c r="Q3888" s="415"/>
      <c r="R3888" s="415"/>
      <c r="S3888" s="415"/>
      <c r="T3888" s="415"/>
      <c r="U3888" s="415"/>
      <c r="V3888" s="415"/>
      <c r="W3888" s="415"/>
      <c r="X3888" s="415"/>
      <c r="Y3888" s="415"/>
      <c r="Z3888" s="415"/>
    </row>
    <row r="3889" spans="1:26" x14ac:dyDescent="0.2">
      <c r="A3889" s="414"/>
      <c r="B3889" s="414"/>
      <c r="P3889" s="141"/>
      <c r="Q3889" s="415"/>
      <c r="R3889" s="415"/>
      <c r="S3889" s="415"/>
      <c r="T3889" s="415"/>
      <c r="U3889" s="415"/>
      <c r="V3889" s="415"/>
      <c r="W3889" s="415"/>
      <c r="X3889" s="415"/>
      <c r="Y3889" s="415"/>
      <c r="Z3889" s="415"/>
    </row>
    <row r="3890" spans="1:26" x14ac:dyDescent="0.2">
      <c r="A3890" s="414"/>
      <c r="B3890" s="414"/>
      <c r="P3890" s="141"/>
      <c r="Q3890" s="415"/>
      <c r="R3890" s="415"/>
      <c r="S3890" s="415"/>
      <c r="T3890" s="415"/>
      <c r="U3890" s="415"/>
      <c r="V3890" s="415"/>
      <c r="W3890" s="415"/>
      <c r="X3890" s="415"/>
      <c r="Y3890" s="415"/>
      <c r="Z3890" s="415"/>
    </row>
    <row r="3891" spans="1:26" x14ac:dyDescent="0.2">
      <c r="A3891" s="414"/>
      <c r="B3891" s="414"/>
      <c r="P3891" s="141"/>
      <c r="Q3891" s="415"/>
      <c r="R3891" s="415"/>
      <c r="S3891" s="415"/>
      <c r="T3891" s="415"/>
      <c r="U3891" s="415"/>
      <c r="V3891" s="415"/>
      <c r="W3891" s="415"/>
      <c r="X3891" s="415"/>
      <c r="Y3891" s="415"/>
      <c r="Z3891" s="415"/>
    </row>
    <row r="3892" spans="1:26" x14ac:dyDescent="0.2">
      <c r="A3892" s="414"/>
      <c r="B3892" s="414"/>
      <c r="P3892" s="141"/>
      <c r="Q3892" s="415"/>
      <c r="R3892" s="415"/>
      <c r="S3892" s="415"/>
      <c r="T3892" s="415"/>
      <c r="U3892" s="415"/>
      <c r="V3892" s="415"/>
      <c r="W3892" s="415"/>
      <c r="X3892" s="415"/>
      <c r="Y3892" s="415"/>
      <c r="Z3892" s="415"/>
    </row>
    <row r="3893" spans="1:26" x14ac:dyDescent="0.2">
      <c r="A3893" s="414"/>
      <c r="B3893" s="414"/>
      <c r="P3893" s="141"/>
      <c r="Q3893" s="415"/>
      <c r="R3893" s="415"/>
      <c r="S3893" s="415"/>
      <c r="T3893" s="415"/>
      <c r="U3893" s="415"/>
      <c r="V3893" s="415"/>
      <c r="W3893" s="415"/>
      <c r="X3893" s="415"/>
      <c r="Y3893" s="415"/>
      <c r="Z3893" s="415"/>
    </row>
    <row r="3894" spans="1:26" x14ac:dyDescent="0.2">
      <c r="A3894" s="414"/>
      <c r="B3894" s="414"/>
      <c r="P3894" s="141"/>
      <c r="Q3894" s="415"/>
      <c r="R3894" s="415"/>
      <c r="S3894" s="415"/>
      <c r="T3894" s="415"/>
      <c r="U3894" s="415"/>
      <c r="V3894" s="415"/>
      <c r="W3894" s="415"/>
      <c r="X3894" s="415"/>
      <c r="Y3894" s="415"/>
      <c r="Z3894" s="415"/>
    </row>
    <row r="3895" spans="1:26" x14ac:dyDescent="0.2">
      <c r="A3895" s="414"/>
      <c r="B3895" s="414"/>
      <c r="P3895" s="141"/>
      <c r="Q3895" s="415"/>
      <c r="R3895" s="415"/>
      <c r="S3895" s="415"/>
      <c r="T3895" s="415"/>
      <c r="U3895" s="415"/>
      <c r="V3895" s="415"/>
      <c r="W3895" s="415"/>
      <c r="X3895" s="415"/>
      <c r="Y3895" s="415"/>
      <c r="Z3895" s="415"/>
    </row>
    <row r="3896" spans="1:26" x14ac:dyDescent="0.2">
      <c r="A3896" s="414"/>
      <c r="B3896" s="414"/>
      <c r="P3896" s="141"/>
      <c r="Q3896" s="415"/>
      <c r="R3896" s="415"/>
      <c r="S3896" s="415"/>
      <c r="T3896" s="415"/>
      <c r="U3896" s="415"/>
      <c r="V3896" s="415"/>
      <c r="W3896" s="415"/>
      <c r="X3896" s="415"/>
      <c r="Y3896" s="415"/>
      <c r="Z3896" s="415"/>
    </row>
    <row r="3897" spans="1:26" x14ac:dyDescent="0.2">
      <c r="A3897" s="414"/>
      <c r="B3897" s="414"/>
      <c r="P3897" s="141"/>
      <c r="Q3897" s="415"/>
      <c r="R3897" s="415"/>
      <c r="S3897" s="415"/>
      <c r="T3897" s="415"/>
      <c r="U3897" s="415"/>
      <c r="V3897" s="415"/>
      <c r="W3897" s="415"/>
      <c r="X3897" s="415"/>
      <c r="Y3897" s="415"/>
      <c r="Z3897" s="415"/>
    </row>
    <row r="3898" spans="1:26" x14ac:dyDescent="0.2">
      <c r="A3898" s="414"/>
      <c r="B3898" s="414"/>
      <c r="P3898" s="141"/>
      <c r="Q3898" s="415"/>
      <c r="R3898" s="415"/>
      <c r="S3898" s="415"/>
      <c r="T3898" s="415"/>
      <c r="U3898" s="415"/>
      <c r="V3898" s="415"/>
      <c r="W3898" s="415"/>
      <c r="X3898" s="415"/>
      <c r="Y3898" s="415"/>
      <c r="Z3898" s="415"/>
    </row>
    <row r="3899" spans="1:26" x14ac:dyDescent="0.2">
      <c r="A3899" s="414"/>
      <c r="B3899" s="414"/>
      <c r="P3899" s="141"/>
      <c r="Q3899" s="415"/>
      <c r="R3899" s="415"/>
      <c r="S3899" s="415"/>
      <c r="T3899" s="415"/>
      <c r="U3899" s="415"/>
      <c r="V3899" s="415"/>
      <c r="W3899" s="415"/>
      <c r="X3899" s="415"/>
      <c r="Y3899" s="415"/>
      <c r="Z3899" s="415"/>
    </row>
    <row r="3900" spans="1:26" x14ac:dyDescent="0.2">
      <c r="A3900" s="414"/>
      <c r="B3900" s="414"/>
      <c r="P3900" s="141"/>
      <c r="Q3900" s="415"/>
      <c r="R3900" s="415"/>
      <c r="S3900" s="415"/>
      <c r="T3900" s="415"/>
      <c r="U3900" s="415"/>
      <c r="V3900" s="415"/>
      <c r="W3900" s="415"/>
      <c r="X3900" s="415"/>
      <c r="Y3900" s="415"/>
      <c r="Z3900" s="415"/>
    </row>
    <row r="3901" spans="1:26" x14ac:dyDescent="0.2">
      <c r="A3901" s="414"/>
      <c r="B3901" s="414"/>
      <c r="P3901" s="141"/>
      <c r="Q3901" s="415"/>
      <c r="R3901" s="415"/>
      <c r="S3901" s="415"/>
      <c r="T3901" s="415"/>
      <c r="U3901" s="415"/>
      <c r="V3901" s="415"/>
      <c r="W3901" s="415"/>
      <c r="X3901" s="415"/>
      <c r="Y3901" s="415"/>
      <c r="Z3901" s="415"/>
    </row>
    <row r="3902" spans="1:26" x14ac:dyDescent="0.2">
      <c r="A3902" s="414"/>
      <c r="B3902" s="414"/>
      <c r="P3902" s="141"/>
      <c r="Q3902" s="415"/>
      <c r="R3902" s="415"/>
      <c r="S3902" s="415"/>
      <c r="T3902" s="415"/>
      <c r="U3902" s="415"/>
      <c r="V3902" s="415"/>
      <c r="W3902" s="415"/>
      <c r="X3902" s="415"/>
      <c r="Y3902" s="415"/>
      <c r="Z3902" s="415"/>
    </row>
    <row r="3903" spans="1:26" x14ac:dyDescent="0.2">
      <c r="A3903" s="414"/>
      <c r="B3903" s="414"/>
      <c r="P3903" s="141"/>
      <c r="Q3903" s="415"/>
      <c r="R3903" s="415"/>
      <c r="S3903" s="415"/>
      <c r="T3903" s="415"/>
      <c r="U3903" s="415"/>
      <c r="V3903" s="415"/>
      <c r="W3903" s="415"/>
      <c r="X3903" s="415"/>
      <c r="Y3903" s="415"/>
      <c r="Z3903" s="415"/>
    </row>
    <row r="3904" spans="1:26" x14ac:dyDescent="0.2">
      <c r="A3904" s="414"/>
      <c r="B3904" s="414"/>
      <c r="P3904" s="141"/>
      <c r="Q3904" s="415"/>
      <c r="R3904" s="415"/>
      <c r="S3904" s="415"/>
      <c r="T3904" s="415"/>
      <c r="U3904" s="415"/>
      <c r="V3904" s="415"/>
      <c r="W3904" s="415"/>
      <c r="X3904" s="415"/>
      <c r="Y3904" s="415"/>
      <c r="Z3904" s="415"/>
    </row>
    <row r="3905" spans="1:26" x14ac:dyDescent="0.2">
      <c r="A3905" s="414"/>
      <c r="B3905" s="414"/>
      <c r="P3905" s="141"/>
      <c r="Q3905" s="415"/>
      <c r="R3905" s="415"/>
      <c r="S3905" s="415"/>
      <c r="T3905" s="415"/>
      <c r="U3905" s="415"/>
      <c r="V3905" s="415"/>
      <c r="W3905" s="415"/>
      <c r="X3905" s="415"/>
      <c r="Y3905" s="415"/>
      <c r="Z3905" s="415"/>
    </row>
    <row r="3906" spans="1:26" x14ac:dyDescent="0.2">
      <c r="A3906" s="414"/>
      <c r="B3906" s="414"/>
      <c r="P3906" s="141"/>
      <c r="Q3906" s="415"/>
      <c r="R3906" s="415"/>
      <c r="S3906" s="415"/>
      <c r="T3906" s="415"/>
      <c r="U3906" s="415"/>
      <c r="V3906" s="415"/>
      <c r="W3906" s="415"/>
      <c r="X3906" s="415"/>
      <c r="Y3906" s="415"/>
      <c r="Z3906" s="415"/>
    </row>
    <row r="3907" spans="1:26" x14ac:dyDescent="0.2">
      <c r="A3907" s="414"/>
      <c r="B3907" s="414"/>
      <c r="P3907" s="141"/>
      <c r="Q3907" s="415"/>
      <c r="R3907" s="415"/>
      <c r="S3907" s="415"/>
      <c r="T3907" s="415"/>
      <c r="U3907" s="415"/>
      <c r="V3907" s="415"/>
      <c r="W3907" s="415"/>
      <c r="X3907" s="415"/>
      <c r="Y3907" s="415"/>
      <c r="Z3907" s="415"/>
    </row>
    <row r="3908" spans="1:26" x14ac:dyDescent="0.2">
      <c r="A3908" s="414"/>
      <c r="B3908" s="414"/>
      <c r="P3908" s="141"/>
      <c r="Q3908" s="415"/>
      <c r="R3908" s="415"/>
      <c r="S3908" s="415"/>
      <c r="T3908" s="415"/>
      <c r="U3908" s="415"/>
      <c r="V3908" s="415"/>
      <c r="W3908" s="415"/>
      <c r="X3908" s="415"/>
      <c r="Y3908" s="415"/>
      <c r="Z3908" s="415"/>
    </row>
    <row r="3909" spans="1:26" x14ac:dyDescent="0.2">
      <c r="A3909" s="414"/>
      <c r="B3909" s="414"/>
      <c r="P3909" s="141"/>
      <c r="Q3909" s="415"/>
      <c r="R3909" s="415"/>
      <c r="S3909" s="415"/>
      <c r="T3909" s="415"/>
      <c r="U3909" s="415"/>
      <c r="V3909" s="415"/>
      <c r="W3909" s="415"/>
      <c r="X3909" s="415"/>
      <c r="Y3909" s="415"/>
      <c r="Z3909" s="415"/>
    </row>
    <row r="3910" spans="1:26" x14ac:dyDescent="0.2">
      <c r="A3910" s="414"/>
      <c r="B3910" s="414"/>
      <c r="P3910" s="141"/>
      <c r="Q3910" s="415"/>
      <c r="R3910" s="415"/>
      <c r="S3910" s="415"/>
      <c r="T3910" s="415"/>
      <c r="U3910" s="415"/>
      <c r="V3910" s="415"/>
      <c r="W3910" s="415"/>
      <c r="X3910" s="415"/>
      <c r="Y3910" s="415"/>
      <c r="Z3910" s="415"/>
    </row>
    <row r="3911" spans="1:26" x14ac:dyDescent="0.2">
      <c r="A3911" s="414"/>
      <c r="B3911" s="414"/>
      <c r="P3911" s="141"/>
      <c r="Q3911" s="415"/>
      <c r="R3911" s="415"/>
      <c r="S3911" s="415"/>
      <c r="T3911" s="415"/>
      <c r="U3911" s="415"/>
      <c r="V3911" s="415"/>
      <c r="W3911" s="415"/>
      <c r="X3911" s="415"/>
      <c r="Y3911" s="415"/>
      <c r="Z3911" s="415"/>
    </row>
    <row r="3912" spans="1:26" x14ac:dyDescent="0.2">
      <c r="A3912" s="414"/>
      <c r="B3912" s="414"/>
      <c r="P3912" s="141"/>
      <c r="Q3912" s="415"/>
      <c r="R3912" s="415"/>
      <c r="S3912" s="415"/>
      <c r="T3912" s="415"/>
      <c r="U3912" s="415"/>
      <c r="V3912" s="415"/>
      <c r="W3912" s="415"/>
      <c r="X3912" s="415"/>
      <c r="Y3912" s="415"/>
      <c r="Z3912" s="415"/>
    </row>
    <row r="3913" spans="1:26" x14ac:dyDescent="0.2">
      <c r="A3913" s="414"/>
      <c r="B3913" s="414"/>
      <c r="P3913" s="141"/>
      <c r="Q3913" s="415"/>
      <c r="R3913" s="415"/>
      <c r="S3913" s="415"/>
      <c r="T3913" s="415"/>
      <c r="U3913" s="415"/>
      <c r="V3913" s="415"/>
      <c r="W3913" s="415"/>
      <c r="X3913" s="415"/>
      <c r="Y3913" s="415"/>
      <c r="Z3913" s="415"/>
    </row>
    <row r="3914" spans="1:26" x14ac:dyDescent="0.2">
      <c r="A3914" s="414"/>
      <c r="B3914" s="414"/>
      <c r="P3914" s="141"/>
      <c r="Q3914" s="415"/>
      <c r="R3914" s="415"/>
      <c r="S3914" s="415"/>
      <c r="T3914" s="415"/>
      <c r="U3914" s="415"/>
      <c r="V3914" s="415"/>
      <c r="W3914" s="415"/>
      <c r="X3914" s="415"/>
      <c r="Y3914" s="415"/>
      <c r="Z3914" s="415"/>
    </row>
    <row r="3915" spans="1:26" x14ac:dyDescent="0.2">
      <c r="A3915" s="414"/>
      <c r="B3915" s="414"/>
      <c r="P3915" s="141"/>
      <c r="Q3915" s="415"/>
      <c r="R3915" s="415"/>
      <c r="S3915" s="415"/>
      <c r="T3915" s="415"/>
      <c r="U3915" s="415"/>
      <c r="V3915" s="415"/>
      <c r="W3915" s="415"/>
      <c r="X3915" s="415"/>
      <c r="Y3915" s="415"/>
      <c r="Z3915" s="415"/>
    </row>
    <row r="3916" spans="1:26" x14ac:dyDescent="0.2">
      <c r="A3916" s="414"/>
      <c r="B3916" s="414"/>
      <c r="P3916" s="141"/>
      <c r="Q3916" s="415"/>
      <c r="R3916" s="415"/>
      <c r="S3916" s="415"/>
      <c r="T3916" s="415"/>
      <c r="U3916" s="415"/>
      <c r="V3916" s="415"/>
      <c r="W3916" s="415"/>
      <c r="X3916" s="415"/>
      <c r="Y3916" s="415"/>
      <c r="Z3916" s="415"/>
    </row>
    <row r="3917" spans="1:26" x14ac:dyDescent="0.2">
      <c r="A3917" s="414"/>
      <c r="B3917" s="414"/>
      <c r="P3917" s="141"/>
      <c r="Q3917" s="415"/>
      <c r="R3917" s="415"/>
      <c r="S3917" s="415"/>
      <c r="T3917" s="415"/>
      <c r="U3917" s="415"/>
      <c r="V3917" s="415"/>
      <c r="W3917" s="415"/>
      <c r="X3917" s="415"/>
      <c r="Y3917" s="415"/>
      <c r="Z3917" s="415"/>
    </row>
    <row r="3918" spans="1:26" x14ac:dyDescent="0.2">
      <c r="A3918" s="414"/>
      <c r="B3918" s="414"/>
      <c r="P3918" s="141"/>
      <c r="Q3918" s="415"/>
      <c r="R3918" s="415"/>
      <c r="S3918" s="415"/>
      <c r="T3918" s="415"/>
      <c r="U3918" s="415"/>
      <c r="V3918" s="415"/>
      <c r="W3918" s="415"/>
      <c r="X3918" s="415"/>
      <c r="Y3918" s="415"/>
      <c r="Z3918" s="415"/>
    </row>
    <row r="3919" spans="1:26" x14ac:dyDescent="0.2">
      <c r="A3919" s="414"/>
      <c r="B3919" s="414"/>
      <c r="P3919" s="141"/>
      <c r="Q3919" s="415"/>
      <c r="R3919" s="415"/>
      <c r="S3919" s="415"/>
      <c r="T3919" s="415"/>
      <c r="U3919" s="415"/>
      <c r="V3919" s="415"/>
      <c r="W3919" s="415"/>
      <c r="X3919" s="415"/>
      <c r="Y3919" s="415"/>
      <c r="Z3919" s="415"/>
    </row>
    <row r="3920" spans="1:26" x14ac:dyDescent="0.2">
      <c r="A3920" s="414"/>
      <c r="B3920" s="414"/>
      <c r="P3920" s="141"/>
      <c r="Q3920" s="415"/>
      <c r="R3920" s="415"/>
      <c r="S3920" s="415"/>
      <c r="T3920" s="415"/>
      <c r="U3920" s="415"/>
      <c r="V3920" s="415"/>
      <c r="W3920" s="415"/>
      <c r="X3920" s="415"/>
      <c r="Y3920" s="415"/>
      <c r="Z3920" s="415"/>
    </row>
    <row r="3921" spans="1:26" x14ac:dyDescent="0.2">
      <c r="A3921" s="414"/>
      <c r="B3921" s="414"/>
      <c r="P3921" s="141"/>
      <c r="Q3921" s="415"/>
      <c r="R3921" s="415"/>
      <c r="S3921" s="415"/>
      <c r="T3921" s="415"/>
      <c r="U3921" s="415"/>
      <c r="V3921" s="415"/>
      <c r="W3921" s="415"/>
      <c r="X3921" s="415"/>
      <c r="Y3921" s="415"/>
      <c r="Z3921" s="415"/>
    </row>
    <row r="3922" spans="1:26" x14ac:dyDescent="0.2">
      <c r="A3922" s="414"/>
      <c r="B3922" s="414"/>
      <c r="P3922" s="141"/>
      <c r="Q3922" s="415"/>
      <c r="R3922" s="415"/>
      <c r="S3922" s="415"/>
      <c r="T3922" s="415"/>
      <c r="U3922" s="415"/>
      <c r="V3922" s="415"/>
      <c r="W3922" s="415"/>
      <c r="X3922" s="415"/>
      <c r="Y3922" s="415"/>
      <c r="Z3922" s="415"/>
    </row>
    <row r="3923" spans="1:26" x14ac:dyDescent="0.2">
      <c r="A3923" s="414"/>
      <c r="B3923" s="414"/>
      <c r="P3923" s="141"/>
      <c r="Q3923" s="415"/>
      <c r="R3923" s="415"/>
      <c r="S3923" s="415"/>
      <c r="T3923" s="415"/>
      <c r="U3923" s="415"/>
      <c r="V3923" s="415"/>
      <c r="W3923" s="415"/>
      <c r="X3923" s="415"/>
      <c r="Y3923" s="415"/>
      <c r="Z3923" s="415"/>
    </row>
    <row r="3924" spans="1:26" x14ac:dyDescent="0.2">
      <c r="A3924" s="414"/>
      <c r="B3924" s="414"/>
      <c r="P3924" s="141"/>
      <c r="Q3924" s="415"/>
      <c r="R3924" s="415"/>
      <c r="S3924" s="415"/>
      <c r="T3924" s="415"/>
      <c r="U3924" s="415"/>
      <c r="V3924" s="415"/>
      <c r="W3924" s="415"/>
      <c r="X3924" s="415"/>
      <c r="Y3924" s="415"/>
      <c r="Z3924" s="415"/>
    </row>
    <row r="3925" spans="1:26" x14ac:dyDescent="0.2">
      <c r="A3925" s="414"/>
      <c r="B3925" s="414"/>
      <c r="P3925" s="141"/>
      <c r="Q3925" s="415"/>
      <c r="R3925" s="415"/>
      <c r="S3925" s="415"/>
      <c r="T3925" s="415"/>
      <c r="U3925" s="415"/>
      <c r="V3925" s="415"/>
      <c r="W3925" s="415"/>
      <c r="X3925" s="415"/>
      <c r="Y3925" s="415"/>
      <c r="Z3925" s="415"/>
    </row>
    <row r="3926" spans="1:26" x14ac:dyDescent="0.2">
      <c r="A3926" s="414"/>
      <c r="B3926" s="414"/>
      <c r="P3926" s="141"/>
      <c r="Q3926" s="415"/>
      <c r="R3926" s="415"/>
      <c r="S3926" s="415"/>
      <c r="T3926" s="415"/>
      <c r="U3926" s="415"/>
      <c r="V3926" s="415"/>
      <c r="W3926" s="415"/>
      <c r="X3926" s="415"/>
      <c r="Y3926" s="415"/>
      <c r="Z3926" s="415"/>
    </row>
    <row r="3927" spans="1:26" x14ac:dyDescent="0.2">
      <c r="A3927" s="414"/>
      <c r="B3927" s="414"/>
      <c r="P3927" s="141"/>
      <c r="Q3927" s="415"/>
      <c r="R3927" s="415"/>
      <c r="S3927" s="415"/>
      <c r="T3927" s="415"/>
      <c r="U3927" s="415"/>
      <c r="V3927" s="415"/>
      <c r="W3927" s="415"/>
      <c r="X3927" s="415"/>
      <c r="Y3927" s="415"/>
      <c r="Z3927" s="415"/>
    </row>
    <row r="3928" spans="1:26" x14ac:dyDescent="0.2">
      <c r="A3928" s="414"/>
      <c r="B3928" s="414"/>
      <c r="P3928" s="141"/>
      <c r="Q3928" s="415"/>
      <c r="R3928" s="415"/>
      <c r="S3928" s="415"/>
      <c r="T3928" s="415"/>
      <c r="U3928" s="415"/>
      <c r="V3928" s="415"/>
      <c r="W3928" s="415"/>
      <c r="X3928" s="415"/>
      <c r="Y3928" s="415"/>
      <c r="Z3928" s="415"/>
    </row>
    <row r="3929" spans="1:26" x14ac:dyDescent="0.2">
      <c r="A3929" s="414"/>
      <c r="B3929" s="414"/>
      <c r="P3929" s="141"/>
      <c r="Q3929" s="415"/>
      <c r="R3929" s="415"/>
      <c r="S3929" s="415"/>
      <c r="T3929" s="415"/>
      <c r="U3929" s="415"/>
      <c r="V3929" s="415"/>
      <c r="W3929" s="415"/>
      <c r="X3929" s="415"/>
      <c r="Y3929" s="415"/>
      <c r="Z3929" s="415"/>
    </row>
    <row r="3930" spans="1:26" x14ac:dyDescent="0.2">
      <c r="A3930" s="414"/>
      <c r="B3930" s="414"/>
      <c r="P3930" s="141"/>
      <c r="Q3930" s="415"/>
      <c r="R3930" s="415"/>
      <c r="S3930" s="415"/>
      <c r="T3930" s="415"/>
      <c r="U3930" s="415"/>
      <c r="V3930" s="415"/>
      <c r="W3930" s="415"/>
      <c r="X3930" s="415"/>
      <c r="Y3930" s="415"/>
      <c r="Z3930" s="415"/>
    </row>
    <row r="3931" spans="1:26" x14ac:dyDescent="0.2">
      <c r="A3931" s="414"/>
      <c r="B3931" s="414"/>
      <c r="P3931" s="141"/>
      <c r="Q3931" s="415"/>
      <c r="R3931" s="415"/>
      <c r="S3931" s="415"/>
      <c r="T3931" s="415"/>
      <c r="U3931" s="415"/>
      <c r="V3931" s="415"/>
      <c r="W3931" s="415"/>
      <c r="X3931" s="415"/>
      <c r="Y3931" s="415"/>
      <c r="Z3931" s="415"/>
    </row>
    <row r="3932" spans="1:26" x14ac:dyDescent="0.2">
      <c r="A3932" s="414"/>
      <c r="B3932" s="414"/>
      <c r="P3932" s="141"/>
      <c r="Q3932" s="415"/>
      <c r="R3932" s="415"/>
      <c r="S3932" s="415"/>
      <c r="T3932" s="415"/>
      <c r="U3932" s="415"/>
      <c r="V3932" s="415"/>
      <c r="W3932" s="415"/>
      <c r="X3932" s="415"/>
      <c r="Y3932" s="415"/>
      <c r="Z3932" s="415"/>
    </row>
    <row r="3933" spans="1:26" x14ac:dyDescent="0.2">
      <c r="A3933" s="414"/>
      <c r="B3933" s="414"/>
      <c r="P3933" s="141"/>
      <c r="Q3933" s="415"/>
      <c r="R3933" s="415"/>
      <c r="S3933" s="415"/>
      <c r="T3933" s="415"/>
      <c r="U3933" s="415"/>
      <c r="V3933" s="415"/>
      <c r="W3933" s="415"/>
      <c r="X3933" s="415"/>
      <c r="Y3933" s="415"/>
      <c r="Z3933" s="415"/>
    </row>
    <row r="3934" spans="1:26" x14ac:dyDescent="0.2">
      <c r="A3934" s="414"/>
      <c r="B3934" s="414"/>
      <c r="P3934" s="141"/>
      <c r="Q3934" s="415"/>
      <c r="R3934" s="415"/>
      <c r="S3934" s="415"/>
      <c r="T3934" s="415"/>
      <c r="U3934" s="415"/>
      <c r="V3934" s="415"/>
      <c r="W3934" s="415"/>
      <c r="X3934" s="415"/>
      <c r="Y3934" s="415"/>
      <c r="Z3934" s="415"/>
    </row>
    <row r="3935" spans="1:26" x14ac:dyDescent="0.2">
      <c r="A3935" s="414"/>
      <c r="B3935" s="414"/>
      <c r="P3935" s="141"/>
      <c r="Q3935" s="415"/>
      <c r="R3935" s="415"/>
      <c r="S3935" s="415"/>
      <c r="T3935" s="415"/>
      <c r="U3935" s="415"/>
      <c r="V3935" s="415"/>
      <c r="W3935" s="415"/>
      <c r="X3935" s="415"/>
      <c r="Y3935" s="415"/>
      <c r="Z3935" s="415"/>
    </row>
    <row r="3936" spans="1:26" x14ac:dyDescent="0.2">
      <c r="A3936" s="414"/>
      <c r="B3936" s="414"/>
      <c r="P3936" s="141"/>
      <c r="Q3936" s="415"/>
      <c r="R3936" s="415"/>
      <c r="S3936" s="415"/>
      <c r="T3936" s="415"/>
      <c r="U3936" s="415"/>
      <c r="V3936" s="415"/>
      <c r="W3936" s="415"/>
      <c r="X3936" s="415"/>
      <c r="Y3936" s="415"/>
      <c r="Z3936" s="415"/>
    </row>
    <row r="3937" spans="1:26" x14ac:dyDescent="0.2">
      <c r="A3937" s="414"/>
      <c r="B3937" s="414"/>
      <c r="P3937" s="141"/>
      <c r="Q3937" s="415"/>
      <c r="R3937" s="415"/>
      <c r="S3937" s="415"/>
      <c r="T3937" s="415"/>
      <c r="U3937" s="415"/>
      <c r="V3937" s="415"/>
      <c r="W3937" s="415"/>
      <c r="X3937" s="415"/>
      <c r="Y3937" s="415"/>
      <c r="Z3937" s="415"/>
    </row>
    <row r="3938" spans="1:26" x14ac:dyDescent="0.2">
      <c r="A3938" s="414"/>
      <c r="B3938" s="414"/>
      <c r="P3938" s="141"/>
      <c r="Q3938" s="415"/>
      <c r="R3938" s="415"/>
      <c r="S3938" s="415"/>
      <c r="T3938" s="415"/>
      <c r="U3938" s="415"/>
      <c r="V3938" s="415"/>
      <c r="W3938" s="415"/>
      <c r="X3938" s="415"/>
      <c r="Y3938" s="415"/>
      <c r="Z3938" s="415"/>
    </row>
    <row r="3939" spans="1:26" x14ac:dyDescent="0.2">
      <c r="A3939" s="414"/>
      <c r="B3939" s="414"/>
      <c r="P3939" s="141"/>
      <c r="Q3939" s="415"/>
      <c r="R3939" s="415"/>
      <c r="S3939" s="415"/>
      <c r="T3939" s="415"/>
      <c r="U3939" s="415"/>
      <c r="V3939" s="415"/>
      <c r="W3939" s="415"/>
      <c r="X3939" s="415"/>
      <c r="Y3939" s="415"/>
      <c r="Z3939" s="415"/>
    </row>
    <row r="3940" spans="1:26" x14ac:dyDescent="0.2">
      <c r="A3940" s="414"/>
      <c r="B3940" s="414"/>
      <c r="P3940" s="141"/>
      <c r="Q3940" s="415"/>
      <c r="R3940" s="415"/>
      <c r="S3940" s="415"/>
      <c r="T3940" s="415"/>
      <c r="U3940" s="415"/>
      <c r="V3940" s="415"/>
      <c r="W3940" s="415"/>
      <c r="X3940" s="415"/>
      <c r="Y3940" s="415"/>
      <c r="Z3940" s="415"/>
    </row>
    <row r="3941" spans="1:26" x14ac:dyDescent="0.2">
      <c r="A3941" s="414"/>
      <c r="B3941" s="414"/>
      <c r="P3941" s="141"/>
      <c r="Q3941" s="415"/>
      <c r="R3941" s="415"/>
      <c r="S3941" s="415"/>
      <c r="T3941" s="415"/>
      <c r="U3941" s="415"/>
      <c r="V3941" s="415"/>
      <c r="W3941" s="415"/>
      <c r="X3941" s="415"/>
      <c r="Y3941" s="415"/>
      <c r="Z3941" s="415"/>
    </row>
    <row r="3942" spans="1:26" x14ac:dyDescent="0.2">
      <c r="A3942" s="414"/>
      <c r="B3942" s="414"/>
      <c r="P3942" s="141"/>
      <c r="Q3942" s="415"/>
      <c r="R3942" s="415"/>
      <c r="S3942" s="415"/>
      <c r="T3942" s="415"/>
      <c r="U3942" s="415"/>
      <c r="V3942" s="415"/>
      <c r="W3942" s="415"/>
      <c r="X3942" s="415"/>
      <c r="Y3942" s="415"/>
      <c r="Z3942" s="415"/>
    </row>
    <row r="3943" spans="1:26" x14ac:dyDescent="0.2">
      <c r="A3943" s="414"/>
      <c r="B3943" s="414"/>
      <c r="P3943" s="141"/>
      <c r="Q3943" s="415"/>
      <c r="R3943" s="415"/>
      <c r="S3943" s="415"/>
      <c r="T3943" s="415"/>
      <c r="U3943" s="415"/>
      <c r="V3943" s="415"/>
      <c r="W3943" s="415"/>
      <c r="X3943" s="415"/>
      <c r="Y3943" s="415"/>
      <c r="Z3943" s="415"/>
    </row>
    <row r="3944" spans="1:26" x14ac:dyDescent="0.2">
      <c r="A3944" s="414"/>
      <c r="B3944" s="414"/>
      <c r="P3944" s="141"/>
      <c r="Q3944" s="415"/>
      <c r="R3944" s="415"/>
      <c r="S3944" s="415"/>
      <c r="T3944" s="415"/>
      <c r="U3944" s="415"/>
      <c r="V3944" s="415"/>
      <c r="W3944" s="415"/>
      <c r="X3944" s="415"/>
      <c r="Y3944" s="415"/>
      <c r="Z3944" s="415"/>
    </row>
    <row r="3945" spans="1:26" x14ac:dyDescent="0.2">
      <c r="A3945" s="414"/>
      <c r="B3945" s="414"/>
      <c r="P3945" s="141"/>
      <c r="Q3945" s="415"/>
      <c r="R3945" s="415"/>
      <c r="S3945" s="415"/>
      <c r="T3945" s="415"/>
      <c r="U3945" s="415"/>
      <c r="V3945" s="415"/>
      <c r="W3945" s="415"/>
      <c r="X3945" s="415"/>
      <c r="Y3945" s="415"/>
      <c r="Z3945" s="415"/>
    </row>
    <row r="3946" spans="1:26" x14ac:dyDescent="0.2">
      <c r="A3946" s="414"/>
      <c r="B3946" s="414"/>
      <c r="P3946" s="141"/>
      <c r="Q3946" s="415"/>
      <c r="R3946" s="415"/>
      <c r="S3946" s="415"/>
      <c r="T3946" s="415"/>
      <c r="U3946" s="415"/>
      <c r="V3946" s="415"/>
      <c r="W3946" s="415"/>
      <c r="X3946" s="415"/>
      <c r="Y3946" s="415"/>
      <c r="Z3946" s="415"/>
    </row>
    <row r="3947" spans="1:26" x14ac:dyDescent="0.2">
      <c r="A3947" s="414"/>
      <c r="B3947" s="414"/>
      <c r="P3947" s="141"/>
      <c r="Q3947" s="415"/>
      <c r="R3947" s="415"/>
      <c r="S3947" s="415"/>
      <c r="T3947" s="415"/>
      <c r="U3947" s="415"/>
      <c r="V3947" s="415"/>
      <c r="W3947" s="415"/>
      <c r="X3947" s="415"/>
      <c r="Y3947" s="415"/>
      <c r="Z3947" s="415"/>
    </row>
    <row r="3948" spans="1:26" x14ac:dyDescent="0.2">
      <c r="A3948" s="414"/>
      <c r="B3948" s="414"/>
      <c r="P3948" s="141"/>
      <c r="Q3948" s="415"/>
      <c r="R3948" s="415"/>
      <c r="S3948" s="415"/>
      <c r="T3948" s="415"/>
      <c r="U3948" s="415"/>
      <c r="V3948" s="415"/>
      <c r="W3948" s="415"/>
      <c r="X3948" s="415"/>
      <c r="Y3948" s="415"/>
      <c r="Z3948" s="415"/>
    </row>
    <row r="3949" spans="1:26" x14ac:dyDescent="0.2">
      <c r="A3949" s="414"/>
      <c r="B3949" s="414"/>
      <c r="P3949" s="141"/>
      <c r="Q3949" s="415"/>
      <c r="R3949" s="415"/>
      <c r="S3949" s="415"/>
      <c r="T3949" s="415"/>
      <c r="U3949" s="415"/>
      <c r="V3949" s="415"/>
      <c r="W3949" s="415"/>
      <c r="X3949" s="415"/>
      <c r="Y3949" s="415"/>
      <c r="Z3949" s="415"/>
    </row>
    <row r="3950" spans="1:26" x14ac:dyDescent="0.2">
      <c r="A3950" s="414"/>
      <c r="B3950" s="414"/>
      <c r="P3950" s="141"/>
      <c r="Q3950" s="415"/>
      <c r="R3950" s="415"/>
      <c r="S3950" s="415"/>
      <c r="T3950" s="415"/>
      <c r="U3950" s="415"/>
      <c r="V3950" s="415"/>
      <c r="W3950" s="415"/>
      <c r="X3950" s="415"/>
      <c r="Y3950" s="415"/>
      <c r="Z3950" s="415"/>
    </row>
    <row r="3951" spans="1:26" x14ac:dyDescent="0.2">
      <c r="A3951" s="414"/>
      <c r="B3951" s="414"/>
      <c r="P3951" s="141"/>
      <c r="Q3951" s="415"/>
      <c r="R3951" s="415"/>
      <c r="S3951" s="415"/>
      <c r="T3951" s="415"/>
      <c r="U3951" s="415"/>
      <c r="V3951" s="415"/>
      <c r="W3951" s="415"/>
      <c r="X3951" s="415"/>
      <c r="Y3951" s="415"/>
      <c r="Z3951" s="415"/>
    </row>
    <row r="3952" spans="1:26" x14ac:dyDescent="0.2">
      <c r="A3952" s="414"/>
      <c r="B3952" s="414"/>
      <c r="P3952" s="141"/>
      <c r="Q3952" s="415"/>
      <c r="R3952" s="415"/>
      <c r="S3952" s="415"/>
      <c r="T3952" s="415"/>
      <c r="U3952" s="415"/>
      <c r="V3952" s="415"/>
      <c r="W3952" s="415"/>
      <c r="X3952" s="415"/>
      <c r="Y3952" s="415"/>
      <c r="Z3952" s="415"/>
    </row>
    <row r="3953" spans="1:26" x14ac:dyDescent="0.2">
      <c r="A3953" s="414"/>
      <c r="B3953" s="414"/>
      <c r="P3953" s="141"/>
      <c r="Q3953" s="415"/>
      <c r="R3953" s="415"/>
      <c r="S3953" s="415"/>
      <c r="T3953" s="415"/>
      <c r="U3953" s="415"/>
      <c r="V3953" s="415"/>
      <c r="W3953" s="415"/>
      <c r="X3953" s="415"/>
      <c r="Y3953" s="415"/>
      <c r="Z3953" s="415"/>
    </row>
    <row r="3954" spans="1:26" x14ac:dyDescent="0.2">
      <c r="A3954" s="414"/>
      <c r="B3954" s="414"/>
      <c r="P3954" s="141"/>
      <c r="Q3954" s="415"/>
      <c r="R3954" s="415"/>
      <c r="S3954" s="415"/>
      <c r="T3954" s="415"/>
      <c r="U3954" s="415"/>
      <c r="V3954" s="415"/>
      <c r="W3954" s="415"/>
      <c r="X3954" s="415"/>
      <c r="Y3954" s="415"/>
      <c r="Z3954" s="415"/>
    </row>
    <row r="3955" spans="1:26" x14ac:dyDescent="0.2">
      <c r="A3955" s="414"/>
      <c r="B3955" s="414"/>
      <c r="P3955" s="141"/>
      <c r="Q3955" s="415"/>
      <c r="R3955" s="415"/>
      <c r="S3955" s="415"/>
      <c r="T3955" s="415"/>
      <c r="U3955" s="415"/>
      <c r="V3955" s="415"/>
      <c r="W3955" s="415"/>
      <c r="X3955" s="415"/>
      <c r="Y3955" s="415"/>
      <c r="Z3955" s="415"/>
    </row>
    <row r="3956" spans="1:26" x14ac:dyDescent="0.2">
      <c r="A3956" s="414"/>
      <c r="B3956" s="414"/>
      <c r="P3956" s="141"/>
      <c r="Q3956" s="415"/>
      <c r="R3956" s="415"/>
      <c r="S3956" s="415"/>
      <c r="T3956" s="415"/>
      <c r="U3956" s="415"/>
      <c r="V3956" s="415"/>
      <c r="W3956" s="415"/>
      <c r="X3956" s="415"/>
      <c r="Y3956" s="415"/>
      <c r="Z3956" s="415"/>
    </row>
    <row r="3957" spans="1:26" x14ac:dyDescent="0.2">
      <c r="A3957" s="414"/>
      <c r="B3957" s="414"/>
      <c r="P3957" s="141"/>
      <c r="Q3957" s="415"/>
      <c r="R3957" s="415"/>
      <c r="S3957" s="415"/>
      <c r="T3957" s="415"/>
      <c r="U3957" s="415"/>
      <c r="V3957" s="415"/>
      <c r="W3957" s="415"/>
      <c r="X3957" s="415"/>
      <c r="Y3957" s="415"/>
      <c r="Z3957" s="415"/>
    </row>
    <row r="3958" spans="1:26" x14ac:dyDescent="0.2">
      <c r="A3958" s="414"/>
      <c r="B3958" s="414"/>
      <c r="P3958" s="141"/>
      <c r="Q3958" s="415"/>
      <c r="R3958" s="415"/>
      <c r="S3958" s="415"/>
      <c r="T3958" s="415"/>
      <c r="U3958" s="415"/>
      <c r="V3958" s="415"/>
      <c r="W3958" s="415"/>
      <c r="X3958" s="415"/>
      <c r="Y3958" s="415"/>
      <c r="Z3958" s="415"/>
    </row>
    <row r="3959" spans="1:26" x14ac:dyDescent="0.2">
      <c r="A3959" s="414"/>
      <c r="B3959" s="414"/>
      <c r="P3959" s="141"/>
      <c r="Q3959" s="415"/>
      <c r="R3959" s="415"/>
      <c r="S3959" s="415"/>
      <c r="T3959" s="415"/>
      <c r="U3959" s="415"/>
      <c r="V3959" s="415"/>
      <c r="W3959" s="415"/>
      <c r="X3959" s="415"/>
      <c r="Y3959" s="415"/>
      <c r="Z3959" s="415"/>
    </row>
    <row r="3960" spans="1:26" x14ac:dyDescent="0.2">
      <c r="A3960" s="414"/>
      <c r="B3960" s="414"/>
      <c r="P3960" s="141"/>
      <c r="Q3960" s="415"/>
      <c r="R3960" s="415"/>
      <c r="S3960" s="415"/>
      <c r="T3960" s="415"/>
      <c r="U3960" s="415"/>
      <c r="V3960" s="415"/>
      <c r="W3960" s="415"/>
      <c r="X3960" s="415"/>
      <c r="Y3960" s="415"/>
      <c r="Z3960" s="415"/>
    </row>
    <row r="3961" spans="1:26" x14ac:dyDescent="0.2">
      <c r="A3961" s="414"/>
      <c r="B3961" s="414"/>
      <c r="P3961" s="141"/>
      <c r="Q3961" s="415"/>
      <c r="R3961" s="415"/>
      <c r="S3961" s="415"/>
      <c r="T3961" s="415"/>
      <c r="U3961" s="415"/>
      <c r="V3961" s="415"/>
      <c r="W3961" s="415"/>
      <c r="X3961" s="415"/>
      <c r="Y3961" s="415"/>
      <c r="Z3961" s="415"/>
    </row>
    <row r="3962" spans="1:26" x14ac:dyDescent="0.2">
      <c r="A3962" s="414"/>
      <c r="B3962" s="414"/>
      <c r="P3962" s="141"/>
      <c r="Q3962" s="415"/>
      <c r="R3962" s="415"/>
      <c r="S3962" s="415"/>
      <c r="T3962" s="415"/>
      <c r="U3962" s="415"/>
      <c r="V3962" s="415"/>
      <c r="W3962" s="415"/>
      <c r="X3962" s="415"/>
      <c r="Y3962" s="415"/>
      <c r="Z3962" s="415"/>
    </row>
    <row r="3963" spans="1:26" x14ac:dyDescent="0.2">
      <c r="A3963" s="414"/>
      <c r="B3963" s="414"/>
      <c r="P3963" s="141"/>
      <c r="Q3963" s="415"/>
      <c r="R3963" s="415"/>
      <c r="S3963" s="415"/>
      <c r="T3963" s="415"/>
      <c r="U3963" s="415"/>
      <c r="V3963" s="415"/>
      <c r="W3963" s="415"/>
      <c r="X3963" s="415"/>
      <c r="Y3963" s="415"/>
      <c r="Z3963" s="415"/>
    </row>
    <row r="3964" spans="1:26" x14ac:dyDescent="0.2">
      <c r="A3964" s="414"/>
      <c r="B3964" s="414"/>
      <c r="P3964" s="141"/>
      <c r="Q3964" s="415"/>
      <c r="R3964" s="415"/>
      <c r="S3964" s="415"/>
      <c r="T3964" s="415"/>
      <c r="U3964" s="415"/>
      <c r="V3964" s="415"/>
      <c r="W3964" s="415"/>
      <c r="X3964" s="415"/>
      <c r="Y3964" s="415"/>
      <c r="Z3964" s="415"/>
    </row>
    <row r="3965" spans="1:26" x14ac:dyDescent="0.2">
      <c r="A3965" s="414"/>
      <c r="B3965" s="414"/>
      <c r="P3965" s="141"/>
      <c r="Q3965" s="415"/>
      <c r="R3965" s="415"/>
      <c r="S3965" s="415"/>
      <c r="T3965" s="415"/>
      <c r="U3965" s="415"/>
      <c r="V3965" s="415"/>
      <c r="W3965" s="415"/>
      <c r="X3965" s="415"/>
      <c r="Y3965" s="415"/>
      <c r="Z3965" s="415"/>
    </row>
    <row r="3966" spans="1:26" x14ac:dyDescent="0.2">
      <c r="A3966" s="414"/>
      <c r="B3966" s="414"/>
      <c r="P3966" s="141"/>
      <c r="Q3966" s="415"/>
      <c r="R3966" s="415"/>
      <c r="S3966" s="415"/>
      <c r="T3966" s="415"/>
      <c r="U3966" s="415"/>
      <c r="V3966" s="415"/>
      <c r="W3966" s="415"/>
      <c r="X3966" s="415"/>
      <c r="Y3966" s="415"/>
      <c r="Z3966" s="415"/>
    </row>
    <row r="3967" spans="1:26" x14ac:dyDescent="0.2">
      <c r="A3967" s="414"/>
      <c r="B3967" s="414"/>
      <c r="P3967" s="141"/>
      <c r="Q3967" s="415"/>
      <c r="R3967" s="415"/>
      <c r="S3967" s="415"/>
      <c r="T3967" s="415"/>
      <c r="U3967" s="415"/>
      <c r="V3967" s="415"/>
      <c r="W3967" s="415"/>
      <c r="X3967" s="415"/>
      <c r="Y3967" s="415"/>
      <c r="Z3967" s="415"/>
    </row>
    <row r="3968" spans="1:26" x14ac:dyDescent="0.2">
      <c r="A3968" s="414"/>
      <c r="B3968" s="414"/>
      <c r="P3968" s="141"/>
      <c r="Q3968" s="415"/>
      <c r="R3968" s="415"/>
      <c r="S3968" s="415"/>
      <c r="T3968" s="415"/>
      <c r="U3968" s="415"/>
      <c r="V3968" s="415"/>
      <c r="W3968" s="415"/>
      <c r="X3968" s="415"/>
      <c r="Y3968" s="415"/>
      <c r="Z3968" s="415"/>
    </row>
    <row r="3969" spans="1:26" x14ac:dyDescent="0.2">
      <c r="A3969" s="414"/>
      <c r="B3969" s="414"/>
      <c r="P3969" s="141"/>
      <c r="Q3969" s="415"/>
      <c r="R3969" s="415"/>
      <c r="S3969" s="415"/>
      <c r="T3969" s="415"/>
      <c r="U3969" s="415"/>
      <c r="V3969" s="415"/>
      <c r="W3969" s="415"/>
      <c r="X3969" s="415"/>
      <c r="Y3969" s="415"/>
      <c r="Z3969" s="415"/>
    </row>
    <row r="3970" spans="1:26" x14ac:dyDescent="0.2">
      <c r="A3970" s="414"/>
      <c r="B3970" s="414"/>
      <c r="P3970" s="141"/>
      <c r="Q3970" s="415"/>
      <c r="R3970" s="415"/>
      <c r="S3970" s="415"/>
      <c r="T3970" s="415"/>
      <c r="U3970" s="415"/>
      <c r="V3970" s="415"/>
      <c r="W3970" s="415"/>
      <c r="X3970" s="415"/>
      <c r="Y3970" s="415"/>
      <c r="Z3970" s="415"/>
    </row>
    <row r="3971" spans="1:26" x14ac:dyDescent="0.2">
      <c r="A3971" s="414"/>
      <c r="B3971" s="414"/>
      <c r="P3971" s="141"/>
      <c r="Q3971" s="415"/>
      <c r="R3971" s="415"/>
      <c r="S3971" s="415"/>
      <c r="T3971" s="415"/>
      <c r="U3971" s="415"/>
      <c r="V3971" s="415"/>
      <c r="W3971" s="415"/>
      <c r="X3971" s="415"/>
      <c r="Y3971" s="415"/>
      <c r="Z3971" s="415"/>
    </row>
    <row r="3972" spans="1:26" x14ac:dyDescent="0.2">
      <c r="A3972" s="414"/>
      <c r="B3972" s="414"/>
      <c r="P3972" s="141"/>
      <c r="Q3972" s="415"/>
      <c r="R3972" s="415"/>
      <c r="S3972" s="415"/>
      <c r="T3972" s="415"/>
      <c r="U3972" s="415"/>
      <c r="V3972" s="415"/>
      <c r="W3972" s="415"/>
      <c r="X3972" s="415"/>
      <c r="Y3972" s="415"/>
      <c r="Z3972" s="415"/>
    </row>
    <row r="3973" spans="1:26" x14ac:dyDescent="0.2">
      <c r="A3973" s="414"/>
      <c r="B3973" s="414"/>
      <c r="P3973" s="141"/>
      <c r="Q3973" s="415"/>
      <c r="R3973" s="415"/>
      <c r="S3973" s="415"/>
      <c r="T3973" s="415"/>
      <c r="U3973" s="415"/>
      <c r="V3973" s="415"/>
      <c r="W3973" s="415"/>
      <c r="X3973" s="415"/>
      <c r="Y3973" s="415"/>
      <c r="Z3973" s="415"/>
    </row>
    <row r="3974" spans="1:26" x14ac:dyDescent="0.2">
      <c r="A3974" s="414"/>
      <c r="B3974" s="414"/>
      <c r="P3974" s="141"/>
      <c r="Q3974" s="415"/>
      <c r="R3974" s="415"/>
      <c r="S3974" s="415"/>
      <c r="T3974" s="415"/>
      <c r="U3974" s="415"/>
      <c r="V3974" s="415"/>
      <c r="W3974" s="415"/>
      <c r="X3974" s="415"/>
      <c r="Y3974" s="415"/>
      <c r="Z3974" s="415"/>
    </row>
    <row r="3975" spans="1:26" x14ac:dyDescent="0.2">
      <c r="A3975" s="414"/>
      <c r="B3975" s="414"/>
      <c r="P3975" s="141"/>
      <c r="Q3975" s="415"/>
      <c r="R3975" s="415"/>
      <c r="S3975" s="415"/>
      <c r="T3975" s="415"/>
      <c r="U3975" s="415"/>
      <c r="V3975" s="415"/>
      <c r="W3975" s="415"/>
      <c r="X3975" s="415"/>
      <c r="Y3975" s="415"/>
      <c r="Z3975" s="415"/>
    </row>
    <row r="3976" spans="1:26" x14ac:dyDescent="0.2">
      <c r="A3976" s="414"/>
      <c r="B3976" s="414"/>
      <c r="P3976" s="141"/>
      <c r="Q3976" s="415"/>
      <c r="R3976" s="415"/>
      <c r="S3976" s="415"/>
      <c r="T3976" s="415"/>
      <c r="U3976" s="415"/>
      <c r="V3976" s="415"/>
      <c r="W3976" s="415"/>
      <c r="X3976" s="415"/>
      <c r="Y3976" s="415"/>
      <c r="Z3976" s="415"/>
    </row>
    <row r="3977" spans="1:26" x14ac:dyDescent="0.2">
      <c r="A3977" s="414"/>
      <c r="B3977" s="414"/>
      <c r="P3977" s="141"/>
      <c r="Q3977" s="415"/>
      <c r="R3977" s="415"/>
      <c r="S3977" s="415"/>
      <c r="T3977" s="415"/>
      <c r="U3977" s="415"/>
      <c r="V3977" s="415"/>
      <c r="W3977" s="415"/>
      <c r="X3977" s="415"/>
      <c r="Y3977" s="415"/>
      <c r="Z3977" s="415"/>
    </row>
    <row r="3978" spans="1:26" x14ac:dyDescent="0.2">
      <c r="A3978" s="414"/>
      <c r="B3978" s="414"/>
      <c r="P3978" s="141"/>
      <c r="Q3978" s="415"/>
      <c r="R3978" s="415"/>
      <c r="S3978" s="415"/>
      <c r="T3978" s="415"/>
      <c r="U3978" s="415"/>
      <c r="V3978" s="415"/>
      <c r="W3978" s="415"/>
      <c r="X3978" s="415"/>
      <c r="Y3978" s="415"/>
      <c r="Z3978" s="415"/>
    </row>
    <row r="3979" spans="1:26" x14ac:dyDescent="0.2">
      <c r="A3979" s="414"/>
      <c r="B3979" s="414"/>
      <c r="P3979" s="141"/>
      <c r="Q3979" s="415"/>
      <c r="R3979" s="415"/>
      <c r="S3979" s="415"/>
      <c r="T3979" s="415"/>
      <c r="U3979" s="415"/>
      <c r="V3979" s="415"/>
      <c r="W3979" s="415"/>
      <c r="X3979" s="415"/>
      <c r="Y3979" s="415"/>
      <c r="Z3979" s="415"/>
    </row>
    <row r="3980" spans="1:26" x14ac:dyDescent="0.2">
      <c r="A3980" s="414"/>
      <c r="B3980" s="414"/>
      <c r="P3980" s="141"/>
      <c r="Q3980" s="415"/>
      <c r="R3980" s="415"/>
      <c r="S3980" s="415"/>
      <c r="T3980" s="415"/>
      <c r="U3980" s="415"/>
      <c r="V3980" s="415"/>
      <c r="W3980" s="415"/>
      <c r="X3980" s="415"/>
      <c r="Y3980" s="415"/>
      <c r="Z3980" s="415"/>
    </row>
    <row r="3981" spans="1:26" x14ac:dyDescent="0.2">
      <c r="A3981" s="414"/>
      <c r="B3981" s="414"/>
      <c r="P3981" s="141"/>
      <c r="Q3981" s="415"/>
      <c r="R3981" s="415"/>
      <c r="S3981" s="415"/>
      <c r="T3981" s="415"/>
      <c r="U3981" s="415"/>
      <c r="V3981" s="415"/>
      <c r="W3981" s="415"/>
      <c r="X3981" s="415"/>
      <c r="Y3981" s="415"/>
      <c r="Z3981" s="415"/>
    </row>
    <row r="3982" spans="1:26" x14ac:dyDescent="0.2">
      <c r="A3982" s="414"/>
      <c r="B3982" s="414"/>
      <c r="P3982" s="141"/>
      <c r="Q3982" s="415"/>
      <c r="R3982" s="415"/>
      <c r="S3982" s="415"/>
      <c r="T3982" s="415"/>
      <c r="U3982" s="415"/>
      <c r="V3982" s="415"/>
      <c r="W3982" s="415"/>
      <c r="X3982" s="415"/>
      <c r="Y3982" s="415"/>
      <c r="Z3982" s="415"/>
    </row>
    <row r="3983" spans="1:26" x14ac:dyDescent="0.2">
      <c r="A3983" s="414"/>
      <c r="B3983" s="414"/>
      <c r="P3983" s="141"/>
      <c r="Q3983" s="415"/>
      <c r="R3983" s="415"/>
      <c r="S3983" s="415"/>
      <c r="T3983" s="415"/>
      <c r="U3983" s="415"/>
      <c r="V3983" s="415"/>
      <c r="W3983" s="415"/>
      <c r="X3983" s="415"/>
      <c r="Y3983" s="415"/>
      <c r="Z3983" s="415"/>
    </row>
    <row r="3984" spans="1:26" x14ac:dyDescent="0.2">
      <c r="A3984" s="414"/>
      <c r="B3984" s="414"/>
      <c r="P3984" s="141"/>
      <c r="Q3984" s="415"/>
      <c r="R3984" s="415"/>
      <c r="S3984" s="415"/>
      <c r="T3984" s="415"/>
      <c r="U3984" s="415"/>
      <c r="V3984" s="415"/>
      <c r="W3984" s="415"/>
      <c r="X3984" s="415"/>
      <c r="Y3984" s="415"/>
      <c r="Z3984" s="415"/>
    </row>
    <row r="3985" spans="1:26" x14ac:dyDescent="0.2">
      <c r="A3985" s="414"/>
      <c r="B3985" s="414"/>
      <c r="P3985" s="141"/>
      <c r="Q3985" s="415"/>
      <c r="R3985" s="415"/>
      <c r="S3985" s="415"/>
      <c r="T3985" s="415"/>
      <c r="U3985" s="415"/>
      <c r="V3985" s="415"/>
      <c r="W3985" s="415"/>
      <c r="X3985" s="415"/>
      <c r="Y3985" s="415"/>
      <c r="Z3985" s="415"/>
    </row>
    <row r="3986" spans="1:26" x14ac:dyDescent="0.2">
      <c r="A3986" s="414"/>
      <c r="B3986" s="414"/>
      <c r="P3986" s="141"/>
      <c r="Q3986" s="415"/>
      <c r="R3986" s="415"/>
      <c r="S3986" s="415"/>
      <c r="T3986" s="415"/>
      <c r="U3986" s="415"/>
      <c r="V3986" s="415"/>
      <c r="W3986" s="415"/>
      <c r="X3986" s="415"/>
      <c r="Y3986" s="415"/>
      <c r="Z3986" s="415"/>
    </row>
    <row r="3987" spans="1:26" x14ac:dyDescent="0.2">
      <c r="A3987" s="414"/>
      <c r="B3987" s="414"/>
      <c r="P3987" s="141"/>
      <c r="Q3987" s="415"/>
      <c r="R3987" s="415"/>
      <c r="S3987" s="415"/>
      <c r="T3987" s="415"/>
      <c r="U3987" s="415"/>
      <c r="V3987" s="415"/>
      <c r="W3987" s="415"/>
      <c r="X3987" s="415"/>
      <c r="Y3987" s="415"/>
      <c r="Z3987" s="415"/>
    </row>
    <row r="3988" spans="1:26" x14ac:dyDescent="0.2">
      <c r="A3988" s="414"/>
      <c r="B3988" s="414"/>
      <c r="P3988" s="141"/>
      <c r="Q3988" s="415"/>
      <c r="R3988" s="415"/>
      <c r="S3988" s="415"/>
      <c r="T3988" s="415"/>
      <c r="U3988" s="415"/>
      <c r="V3988" s="415"/>
      <c r="W3988" s="415"/>
      <c r="X3988" s="415"/>
      <c r="Y3988" s="415"/>
      <c r="Z3988" s="415"/>
    </row>
    <row r="3989" spans="1:26" x14ac:dyDescent="0.2">
      <c r="A3989" s="414"/>
      <c r="B3989" s="414"/>
      <c r="P3989" s="141"/>
      <c r="Q3989" s="415"/>
      <c r="R3989" s="415"/>
      <c r="S3989" s="415"/>
      <c r="T3989" s="415"/>
      <c r="U3989" s="415"/>
      <c r="V3989" s="415"/>
      <c r="W3989" s="415"/>
      <c r="X3989" s="415"/>
      <c r="Y3989" s="415"/>
      <c r="Z3989" s="415"/>
    </row>
    <row r="3990" spans="1:26" x14ac:dyDescent="0.2">
      <c r="A3990" s="414"/>
      <c r="B3990" s="414"/>
      <c r="P3990" s="141"/>
      <c r="Q3990" s="415"/>
      <c r="R3990" s="415"/>
      <c r="S3990" s="415"/>
      <c r="T3990" s="415"/>
      <c r="U3990" s="415"/>
      <c r="V3990" s="415"/>
      <c r="W3990" s="415"/>
      <c r="X3990" s="415"/>
      <c r="Y3990" s="415"/>
      <c r="Z3990" s="415"/>
    </row>
    <row r="3991" spans="1:26" x14ac:dyDescent="0.2">
      <c r="A3991" s="414"/>
      <c r="B3991" s="414"/>
      <c r="P3991" s="141"/>
      <c r="Q3991" s="415"/>
      <c r="R3991" s="415"/>
      <c r="S3991" s="415"/>
      <c r="T3991" s="415"/>
      <c r="U3991" s="415"/>
      <c r="V3991" s="415"/>
      <c r="W3991" s="415"/>
      <c r="X3991" s="415"/>
      <c r="Y3991" s="415"/>
      <c r="Z3991" s="415"/>
    </row>
    <row r="3992" spans="1:26" x14ac:dyDescent="0.2">
      <c r="A3992" s="414"/>
      <c r="B3992" s="414"/>
      <c r="P3992" s="141"/>
      <c r="Q3992" s="415"/>
      <c r="R3992" s="415"/>
      <c r="S3992" s="415"/>
      <c r="T3992" s="415"/>
      <c r="U3992" s="415"/>
      <c r="V3992" s="415"/>
      <c r="W3992" s="415"/>
      <c r="X3992" s="415"/>
      <c r="Y3992" s="415"/>
      <c r="Z3992" s="415"/>
    </row>
    <row r="3993" spans="1:26" x14ac:dyDescent="0.2">
      <c r="A3993" s="414"/>
      <c r="B3993" s="414"/>
      <c r="P3993" s="141"/>
      <c r="Q3993" s="415"/>
      <c r="R3993" s="415"/>
      <c r="S3993" s="415"/>
      <c r="T3993" s="415"/>
      <c r="U3993" s="415"/>
      <c r="V3993" s="415"/>
      <c r="W3993" s="415"/>
      <c r="X3993" s="415"/>
      <c r="Y3993" s="415"/>
      <c r="Z3993" s="415"/>
    </row>
    <row r="3994" spans="1:26" x14ac:dyDescent="0.2">
      <c r="A3994" s="414"/>
      <c r="B3994" s="414"/>
      <c r="P3994" s="141"/>
      <c r="Q3994" s="415"/>
      <c r="R3994" s="415"/>
      <c r="S3994" s="415"/>
      <c r="T3994" s="415"/>
      <c r="U3994" s="415"/>
      <c r="V3994" s="415"/>
      <c r="W3994" s="415"/>
      <c r="X3994" s="415"/>
      <c r="Y3994" s="415"/>
      <c r="Z3994" s="415"/>
    </row>
    <row r="3995" spans="1:26" x14ac:dyDescent="0.2">
      <c r="A3995" s="414"/>
      <c r="B3995" s="414"/>
      <c r="P3995" s="141"/>
      <c r="Q3995" s="415"/>
      <c r="R3995" s="415"/>
      <c r="S3995" s="415"/>
      <c r="T3995" s="415"/>
      <c r="U3995" s="415"/>
      <c r="V3995" s="415"/>
      <c r="W3995" s="415"/>
      <c r="X3995" s="415"/>
      <c r="Y3995" s="415"/>
      <c r="Z3995" s="415"/>
    </row>
    <row r="3996" spans="1:26" x14ac:dyDescent="0.2">
      <c r="A3996" s="414"/>
      <c r="B3996" s="414"/>
      <c r="P3996" s="141"/>
      <c r="Q3996" s="415"/>
      <c r="R3996" s="415"/>
      <c r="S3996" s="415"/>
      <c r="T3996" s="415"/>
      <c r="U3996" s="415"/>
      <c r="V3996" s="415"/>
      <c r="W3996" s="415"/>
      <c r="X3996" s="415"/>
      <c r="Y3996" s="415"/>
      <c r="Z3996" s="415"/>
    </row>
    <row r="3997" spans="1:26" x14ac:dyDescent="0.2">
      <c r="A3997" s="414"/>
      <c r="B3997" s="414"/>
      <c r="P3997" s="141"/>
      <c r="Q3997" s="415"/>
      <c r="R3997" s="415"/>
      <c r="S3997" s="415"/>
      <c r="T3997" s="415"/>
      <c r="U3997" s="415"/>
      <c r="V3997" s="415"/>
      <c r="W3997" s="415"/>
      <c r="X3997" s="415"/>
      <c r="Y3997" s="415"/>
      <c r="Z3997" s="415"/>
    </row>
    <row r="3998" spans="1:26" x14ac:dyDescent="0.2">
      <c r="A3998" s="414"/>
      <c r="B3998" s="414"/>
      <c r="P3998" s="141"/>
      <c r="Q3998" s="415"/>
      <c r="R3998" s="415"/>
      <c r="S3998" s="415"/>
      <c r="T3998" s="415"/>
      <c r="U3998" s="415"/>
      <c r="V3998" s="415"/>
      <c r="W3998" s="415"/>
      <c r="X3998" s="415"/>
      <c r="Y3998" s="415"/>
      <c r="Z3998" s="415"/>
    </row>
    <row r="3999" spans="1:26" x14ac:dyDescent="0.2">
      <c r="A3999" s="414"/>
      <c r="B3999" s="414"/>
      <c r="P3999" s="141"/>
      <c r="Q3999" s="415"/>
      <c r="R3999" s="415"/>
      <c r="S3999" s="415"/>
      <c r="T3999" s="415"/>
      <c r="U3999" s="415"/>
      <c r="V3999" s="415"/>
      <c r="W3999" s="415"/>
      <c r="X3999" s="415"/>
      <c r="Y3999" s="415"/>
      <c r="Z3999" s="415"/>
    </row>
    <row r="4000" spans="1:26" x14ac:dyDescent="0.2">
      <c r="A4000" s="414"/>
      <c r="B4000" s="414"/>
      <c r="P4000" s="141"/>
      <c r="Q4000" s="415"/>
      <c r="R4000" s="415"/>
      <c r="S4000" s="415"/>
      <c r="T4000" s="415"/>
      <c r="U4000" s="415"/>
      <c r="V4000" s="415"/>
      <c r="W4000" s="415"/>
      <c r="X4000" s="415"/>
      <c r="Y4000" s="415"/>
      <c r="Z4000" s="415"/>
    </row>
    <row r="4001" spans="1:26" x14ac:dyDescent="0.2">
      <c r="A4001" s="414"/>
      <c r="B4001" s="414"/>
      <c r="P4001" s="141"/>
      <c r="Q4001" s="415"/>
      <c r="R4001" s="415"/>
      <c r="S4001" s="415"/>
      <c r="T4001" s="415"/>
      <c r="U4001" s="415"/>
      <c r="V4001" s="415"/>
      <c r="W4001" s="415"/>
      <c r="X4001" s="415"/>
      <c r="Y4001" s="415"/>
      <c r="Z4001" s="415"/>
    </row>
    <row r="4002" spans="1:26" x14ac:dyDescent="0.2">
      <c r="A4002" s="414"/>
      <c r="B4002" s="414"/>
      <c r="P4002" s="141"/>
      <c r="Q4002" s="415"/>
      <c r="R4002" s="415"/>
      <c r="S4002" s="415"/>
      <c r="T4002" s="415"/>
      <c r="U4002" s="415"/>
      <c r="V4002" s="415"/>
      <c r="W4002" s="415"/>
      <c r="X4002" s="415"/>
      <c r="Y4002" s="415"/>
      <c r="Z4002" s="415"/>
    </row>
    <row r="4003" spans="1:26" x14ac:dyDescent="0.2">
      <c r="A4003" s="414"/>
      <c r="B4003" s="414"/>
      <c r="P4003" s="141"/>
      <c r="Q4003" s="415"/>
      <c r="R4003" s="415"/>
      <c r="S4003" s="415"/>
      <c r="T4003" s="415"/>
      <c r="U4003" s="415"/>
      <c r="V4003" s="415"/>
      <c r="W4003" s="415"/>
      <c r="X4003" s="415"/>
      <c r="Y4003" s="415"/>
      <c r="Z4003" s="415"/>
    </row>
    <row r="4004" spans="1:26" x14ac:dyDescent="0.2">
      <c r="A4004" s="414"/>
      <c r="B4004" s="414"/>
      <c r="P4004" s="141"/>
      <c r="Q4004" s="415"/>
      <c r="R4004" s="415"/>
      <c r="S4004" s="415"/>
      <c r="T4004" s="415"/>
      <c r="U4004" s="415"/>
      <c r="V4004" s="415"/>
      <c r="W4004" s="415"/>
      <c r="X4004" s="415"/>
      <c r="Y4004" s="415"/>
      <c r="Z4004" s="415"/>
    </row>
    <row r="4005" spans="1:26" x14ac:dyDescent="0.2">
      <c r="A4005" s="414"/>
      <c r="B4005" s="414"/>
      <c r="P4005" s="141"/>
      <c r="Q4005" s="415"/>
      <c r="R4005" s="415"/>
      <c r="S4005" s="415"/>
      <c r="T4005" s="415"/>
      <c r="U4005" s="415"/>
      <c r="V4005" s="415"/>
      <c r="W4005" s="415"/>
      <c r="X4005" s="415"/>
      <c r="Y4005" s="415"/>
      <c r="Z4005" s="415"/>
    </row>
    <row r="4006" spans="1:26" x14ac:dyDescent="0.2">
      <c r="A4006" s="414"/>
      <c r="B4006" s="414"/>
      <c r="P4006" s="141"/>
      <c r="Q4006" s="415"/>
      <c r="R4006" s="415"/>
      <c r="S4006" s="415"/>
      <c r="T4006" s="415"/>
      <c r="U4006" s="415"/>
      <c r="V4006" s="415"/>
      <c r="W4006" s="415"/>
      <c r="X4006" s="415"/>
      <c r="Y4006" s="415"/>
      <c r="Z4006" s="415"/>
    </row>
    <row r="4007" spans="1:26" x14ac:dyDescent="0.2">
      <c r="A4007" s="414"/>
      <c r="B4007" s="414"/>
      <c r="P4007" s="141"/>
      <c r="Q4007" s="415"/>
      <c r="R4007" s="415"/>
      <c r="S4007" s="415"/>
      <c r="T4007" s="415"/>
      <c r="U4007" s="415"/>
      <c r="V4007" s="415"/>
      <c r="W4007" s="415"/>
      <c r="X4007" s="415"/>
      <c r="Y4007" s="415"/>
      <c r="Z4007" s="415"/>
    </row>
    <row r="4008" spans="1:26" x14ac:dyDescent="0.2">
      <c r="A4008" s="414"/>
      <c r="B4008" s="414"/>
      <c r="P4008" s="141"/>
      <c r="Q4008" s="415"/>
      <c r="R4008" s="415"/>
      <c r="S4008" s="415"/>
      <c r="T4008" s="415"/>
      <c r="U4008" s="415"/>
      <c r="V4008" s="415"/>
      <c r="W4008" s="415"/>
      <c r="X4008" s="415"/>
      <c r="Y4008" s="415"/>
      <c r="Z4008" s="415"/>
    </row>
    <row r="4009" spans="1:26" x14ac:dyDescent="0.2">
      <c r="A4009" s="414"/>
      <c r="B4009" s="414"/>
      <c r="P4009" s="141"/>
      <c r="Q4009" s="415"/>
      <c r="R4009" s="415"/>
      <c r="S4009" s="415"/>
      <c r="T4009" s="415"/>
      <c r="U4009" s="415"/>
      <c r="V4009" s="415"/>
      <c r="W4009" s="415"/>
      <c r="X4009" s="415"/>
      <c r="Y4009" s="415"/>
      <c r="Z4009" s="415"/>
    </row>
    <row r="4010" spans="1:26" x14ac:dyDescent="0.2">
      <c r="A4010" s="414"/>
      <c r="B4010" s="414"/>
      <c r="P4010" s="141"/>
      <c r="Q4010" s="415"/>
      <c r="R4010" s="415"/>
      <c r="S4010" s="415"/>
      <c r="T4010" s="415"/>
      <c r="U4010" s="415"/>
      <c r="V4010" s="415"/>
      <c r="W4010" s="415"/>
      <c r="X4010" s="415"/>
      <c r="Y4010" s="415"/>
      <c r="Z4010" s="415"/>
    </row>
    <row r="4011" spans="1:26" x14ac:dyDescent="0.2">
      <c r="A4011" s="414"/>
      <c r="B4011" s="414"/>
      <c r="P4011" s="141"/>
      <c r="Q4011" s="415"/>
      <c r="R4011" s="415"/>
      <c r="S4011" s="415"/>
      <c r="T4011" s="415"/>
      <c r="U4011" s="415"/>
      <c r="V4011" s="415"/>
      <c r="W4011" s="415"/>
      <c r="X4011" s="415"/>
      <c r="Y4011" s="415"/>
      <c r="Z4011" s="415"/>
    </row>
    <row r="4012" spans="1:26" x14ac:dyDescent="0.2">
      <c r="A4012" s="414"/>
      <c r="B4012" s="414"/>
      <c r="P4012" s="141"/>
      <c r="Q4012" s="415"/>
      <c r="R4012" s="415"/>
      <c r="S4012" s="415"/>
      <c r="T4012" s="415"/>
      <c r="U4012" s="415"/>
      <c r="V4012" s="415"/>
      <c r="W4012" s="415"/>
      <c r="X4012" s="415"/>
      <c r="Y4012" s="415"/>
      <c r="Z4012" s="415"/>
    </row>
    <row r="4013" spans="1:26" x14ac:dyDescent="0.2">
      <c r="A4013" s="414"/>
      <c r="B4013" s="414"/>
      <c r="P4013" s="141"/>
      <c r="Q4013" s="415"/>
      <c r="R4013" s="415"/>
      <c r="S4013" s="415"/>
      <c r="T4013" s="415"/>
      <c r="U4013" s="415"/>
      <c r="V4013" s="415"/>
      <c r="W4013" s="415"/>
      <c r="X4013" s="415"/>
      <c r="Y4013" s="415"/>
      <c r="Z4013" s="415"/>
    </row>
    <row r="4014" spans="1:26" x14ac:dyDescent="0.2">
      <c r="A4014" s="414"/>
      <c r="B4014" s="414"/>
      <c r="P4014" s="141"/>
      <c r="Q4014" s="415"/>
      <c r="R4014" s="415"/>
      <c r="S4014" s="415"/>
      <c r="T4014" s="415"/>
      <c r="U4014" s="415"/>
      <c r="V4014" s="415"/>
      <c r="W4014" s="415"/>
      <c r="X4014" s="415"/>
      <c r="Y4014" s="415"/>
      <c r="Z4014" s="415"/>
    </row>
    <row r="4015" spans="1:26" x14ac:dyDescent="0.2">
      <c r="A4015" s="414"/>
      <c r="B4015" s="414"/>
      <c r="P4015" s="141"/>
      <c r="Q4015" s="415"/>
      <c r="R4015" s="415"/>
      <c r="S4015" s="415"/>
      <c r="T4015" s="415"/>
      <c r="U4015" s="415"/>
      <c r="V4015" s="415"/>
      <c r="W4015" s="415"/>
      <c r="X4015" s="415"/>
      <c r="Y4015" s="415"/>
      <c r="Z4015" s="415"/>
    </row>
    <row r="4016" spans="1:26" x14ac:dyDescent="0.2">
      <c r="A4016" s="414"/>
      <c r="B4016" s="414"/>
      <c r="P4016" s="141"/>
      <c r="Q4016" s="415"/>
      <c r="R4016" s="415"/>
      <c r="S4016" s="415"/>
      <c r="T4016" s="415"/>
      <c r="U4016" s="415"/>
      <c r="V4016" s="415"/>
      <c r="W4016" s="415"/>
      <c r="X4016" s="415"/>
      <c r="Y4016" s="415"/>
      <c r="Z4016" s="415"/>
    </row>
    <row r="4017" spans="1:26" x14ac:dyDescent="0.2">
      <c r="A4017" s="414"/>
      <c r="B4017" s="414"/>
      <c r="P4017" s="141"/>
      <c r="Q4017" s="415"/>
      <c r="R4017" s="415"/>
      <c r="S4017" s="415"/>
      <c r="T4017" s="415"/>
      <c r="U4017" s="415"/>
      <c r="V4017" s="415"/>
      <c r="W4017" s="415"/>
      <c r="X4017" s="415"/>
      <c r="Y4017" s="415"/>
      <c r="Z4017" s="415"/>
    </row>
    <row r="4018" spans="1:26" x14ac:dyDescent="0.2">
      <c r="A4018" s="414"/>
      <c r="B4018" s="414"/>
      <c r="P4018" s="141"/>
      <c r="Q4018" s="415"/>
      <c r="R4018" s="415"/>
      <c r="S4018" s="415"/>
      <c r="T4018" s="415"/>
      <c r="U4018" s="415"/>
      <c r="V4018" s="415"/>
      <c r="W4018" s="415"/>
      <c r="X4018" s="415"/>
      <c r="Y4018" s="415"/>
      <c r="Z4018" s="415"/>
    </row>
    <row r="4019" spans="1:26" x14ac:dyDescent="0.2">
      <c r="A4019" s="414"/>
      <c r="B4019" s="414"/>
      <c r="P4019" s="141"/>
      <c r="Q4019" s="415"/>
      <c r="R4019" s="415"/>
      <c r="S4019" s="415"/>
      <c r="T4019" s="415"/>
      <c r="U4019" s="415"/>
      <c r="V4019" s="415"/>
      <c r="W4019" s="415"/>
      <c r="X4019" s="415"/>
      <c r="Y4019" s="415"/>
      <c r="Z4019" s="415"/>
    </row>
    <row r="4020" spans="1:26" x14ac:dyDescent="0.2">
      <c r="A4020" s="414"/>
      <c r="B4020" s="414"/>
      <c r="P4020" s="141"/>
      <c r="Q4020" s="415"/>
      <c r="R4020" s="415"/>
      <c r="S4020" s="415"/>
      <c r="T4020" s="415"/>
      <c r="U4020" s="415"/>
      <c r="V4020" s="415"/>
      <c r="W4020" s="415"/>
      <c r="X4020" s="415"/>
      <c r="Y4020" s="415"/>
      <c r="Z4020" s="415"/>
    </row>
    <row r="4021" spans="1:26" x14ac:dyDescent="0.2">
      <c r="A4021" s="414"/>
      <c r="B4021" s="414"/>
      <c r="P4021" s="141"/>
      <c r="Q4021" s="415"/>
      <c r="R4021" s="415"/>
      <c r="S4021" s="415"/>
      <c r="T4021" s="415"/>
      <c r="U4021" s="415"/>
      <c r="V4021" s="415"/>
      <c r="W4021" s="415"/>
      <c r="X4021" s="415"/>
      <c r="Y4021" s="415"/>
      <c r="Z4021" s="415"/>
    </row>
    <row r="4022" spans="1:26" x14ac:dyDescent="0.2">
      <c r="A4022" s="414"/>
      <c r="B4022" s="414"/>
      <c r="P4022" s="141"/>
      <c r="Q4022" s="415"/>
      <c r="R4022" s="415"/>
      <c r="S4022" s="415"/>
      <c r="T4022" s="415"/>
      <c r="U4022" s="415"/>
      <c r="V4022" s="415"/>
      <c r="W4022" s="415"/>
      <c r="X4022" s="415"/>
      <c r="Y4022" s="415"/>
      <c r="Z4022" s="415"/>
    </row>
    <row r="4023" spans="1:26" x14ac:dyDescent="0.2">
      <c r="A4023" s="414"/>
      <c r="B4023" s="414"/>
      <c r="P4023" s="141"/>
      <c r="Q4023" s="415"/>
      <c r="R4023" s="415"/>
      <c r="S4023" s="415"/>
      <c r="T4023" s="415"/>
      <c r="U4023" s="415"/>
      <c r="V4023" s="415"/>
      <c r="W4023" s="415"/>
      <c r="X4023" s="415"/>
      <c r="Y4023" s="415"/>
      <c r="Z4023" s="415"/>
    </row>
    <row r="4024" spans="1:26" x14ac:dyDescent="0.2">
      <c r="A4024" s="414"/>
      <c r="B4024" s="414"/>
      <c r="P4024" s="141"/>
      <c r="Q4024" s="415"/>
      <c r="R4024" s="415"/>
      <c r="S4024" s="415"/>
      <c r="T4024" s="415"/>
      <c r="U4024" s="415"/>
      <c r="V4024" s="415"/>
      <c r="W4024" s="415"/>
      <c r="X4024" s="415"/>
      <c r="Y4024" s="415"/>
      <c r="Z4024" s="415"/>
    </row>
    <row r="4025" spans="1:26" x14ac:dyDescent="0.2">
      <c r="A4025" s="414"/>
      <c r="B4025" s="414"/>
      <c r="P4025" s="141"/>
      <c r="Q4025" s="415"/>
      <c r="R4025" s="415"/>
      <c r="S4025" s="415"/>
      <c r="T4025" s="415"/>
      <c r="U4025" s="415"/>
      <c r="V4025" s="415"/>
      <c r="W4025" s="415"/>
      <c r="X4025" s="415"/>
      <c r="Y4025" s="415"/>
      <c r="Z4025" s="415"/>
    </row>
    <row r="4026" spans="1:26" x14ac:dyDescent="0.2">
      <c r="A4026" s="414"/>
      <c r="B4026" s="414"/>
      <c r="P4026" s="141"/>
      <c r="Q4026" s="415"/>
      <c r="R4026" s="415"/>
      <c r="S4026" s="415"/>
      <c r="T4026" s="415"/>
      <c r="U4026" s="415"/>
      <c r="V4026" s="415"/>
      <c r="W4026" s="415"/>
      <c r="X4026" s="415"/>
      <c r="Y4026" s="415"/>
      <c r="Z4026" s="415"/>
    </row>
    <row r="4027" spans="1:26" x14ac:dyDescent="0.2">
      <c r="A4027" s="414"/>
      <c r="B4027" s="414"/>
      <c r="P4027" s="141"/>
      <c r="Q4027" s="415"/>
      <c r="R4027" s="415"/>
      <c r="S4027" s="415"/>
      <c r="T4027" s="415"/>
      <c r="U4027" s="415"/>
      <c r="V4027" s="415"/>
      <c r="W4027" s="415"/>
      <c r="X4027" s="415"/>
      <c r="Y4027" s="415"/>
      <c r="Z4027" s="415"/>
    </row>
    <row r="4028" spans="1:26" x14ac:dyDescent="0.2">
      <c r="A4028" s="414"/>
      <c r="B4028" s="414"/>
      <c r="P4028" s="141"/>
      <c r="Q4028" s="415"/>
      <c r="R4028" s="415"/>
      <c r="S4028" s="415"/>
      <c r="T4028" s="415"/>
      <c r="U4028" s="415"/>
      <c r="V4028" s="415"/>
      <c r="W4028" s="415"/>
      <c r="X4028" s="415"/>
      <c r="Y4028" s="415"/>
      <c r="Z4028" s="415"/>
    </row>
    <row r="4029" spans="1:26" x14ac:dyDescent="0.2">
      <c r="A4029" s="414"/>
      <c r="B4029" s="414"/>
      <c r="P4029" s="141"/>
      <c r="Q4029" s="415"/>
      <c r="R4029" s="415"/>
      <c r="S4029" s="415"/>
      <c r="T4029" s="415"/>
      <c r="U4029" s="415"/>
      <c r="V4029" s="415"/>
      <c r="W4029" s="415"/>
      <c r="X4029" s="415"/>
      <c r="Y4029" s="415"/>
      <c r="Z4029" s="415"/>
    </row>
    <row r="4030" spans="1:26" x14ac:dyDescent="0.2">
      <c r="A4030" s="414"/>
      <c r="B4030" s="414"/>
      <c r="P4030" s="141"/>
      <c r="Q4030" s="415"/>
      <c r="R4030" s="415"/>
      <c r="S4030" s="415"/>
      <c r="T4030" s="415"/>
      <c r="U4030" s="415"/>
      <c r="V4030" s="415"/>
      <c r="W4030" s="415"/>
      <c r="X4030" s="415"/>
      <c r="Y4030" s="415"/>
      <c r="Z4030" s="415"/>
    </row>
    <row r="4031" spans="1:26" x14ac:dyDescent="0.2">
      <c r="A4031" s="414"/>
      <c r="B4031" s="414"/>
      <c r="P4031" s="141"/>
      <c r="Q4031" s="415"/>
      <c r="R4031" s="415"/>
      <c r="S4031" s="415"/>
      <c r="T4031" s="415"/>
      <c r="U4031" s="415"/>
      <c r="V4031" s="415"/>
      <c r="W4031" s="415"/>
      <c r="X4031" s="415"/>
      <c r="Y4031" s="415"/>
      <c r="Z4031" s="415"/>
    </row>
    <row r="4032" spans="1:26" x14ac:dyDescent="0.2">
      <c r="A4032" s="414"/>
      <c r="B4032" s="414"/>
      <c r="P4032" s="141"/>
      <c r="Q4032" s="415"/>
      <c r="R4032" s="415"/>
      <c r="S4032" s="415"/>
      <c r="T4032" s="415"/>
      <c r="U4032" s="415"/>
      <c r="V4032" s="415"/>
      <c r="W4032" s="415"/>
      <c r="X4032" s="415"/>
      <c r="Y4032" s="415"/>
      <c r="Z4032" s="415"/>
    </row>
    <row r="4033" spans="1:26" x14ac:dyDescent="0.2">
      <c r="A4033" s="414"/>
      <c r="B4033" s="414"/>
      <c r="P4033" s="141"/>
      <c r="Q4033" s="415"/>
      <c r="R4033" s="415"/>
      <c r="S4033" s="415"/>
      <c r="T4033" s="415"/>
      <c r="U4033" s="415"/>
      <c r="V4033" s="415"/>
      <c r="W4033" s="415"/>
      <c r="X4033" s="415"/>
      <c r="Y4033" s="415"/>
      <c r="Z4033" s="415"/>
    </row>
    <row r="4034" spans="1:26" x14ac:dyDescent="0.2">
      <c r="A4034" s="414"/>
      <c r="B4034" s="414"/>
      <c r="P4034" s="141"/>
      <c r="Q4034" s="415"/>
      <c r="R4034" s="415"/>
      <c r="S4034" s="415"/>
      <c r="T4034" s="415"/>
      <c r="U4034" s="415"/>
      <c r="V4034" s="415"/>
      <c r="W4034" s="415"/>
      <c r="X4034" s="415"/>
      <c r="Y4034" s="415"/>
      <c r="Z4034" s="415"/>
    </row>
    <row r="4035" spans="1:26" x14ac:dyDescent="0.2">
      <c r="A4035" s="414"/>
      <c r="B4035" s="414"/>
      <c r="P4035" s="141"/>
      <c r="Q4035" s="415"/>
      <c r="R4035" s="415"/>
      <c r="S4035" s="415"/>
      <c r="T4035" s="415"/>
      <c r="U4035" s="415"/>
      <c r="V4035" s="415"/>
      <c r="W4035" s="415"/>
      <c r="X4035" s="415"/>
      <c r="Y4035" s="415"/>
      <c r="Z4035" s="415"/>
    </row>
    <row r="4036" spans="1:26" x14ac:dyDescent="0.2">
      <c r="A4036" s="414"/>
      <c r="B4036" s="414"/>
      <c r="P4036" s="141"/>
      <c r="Q4036" s="415"/>
      <c r="R4036" s="415"/>
      <c r="S4036" s="415"/>
      <c r="T4036" s="415"/>
      <c r="U4036" s="415"/>
      <c r="V4036" s="415"/>
      <c r="W4036" s="415"/>
      <c r="X4036" s="415"/>
      <c r="Y4036" s="415"/>
      <c r="Z4036" s="415"/>
    </row>
    <row r="4037" spans="1:26" x14ac:dyDescent="0.2">
      <c r="A4037" s="414"/>
      <c r="B4037" s="414"/>
      <c r="P4037" s="141"/>
      <c r="Q4037" s="415"/>
      <c r="R4037" s="415"/>
      <c r="S4037" s="415"/>
      <c r="T4037" s="415"/>
      <c r="U4037" s="415"/>
      <c r="V4037" s="415"/>
      <c r="W4037" s="415"/>
      <c r="X4037" s="415"/>
      <c r="Y4037" s="415"/>
      <c r="Z4037" s="415"/>
    </row>
    <row r="4038" spans="1:26" x14ac:dyDescent="0.2">
      <c r="A4038" s="414"/>
      <c r="B4038" s="414"/>
      <c r="P4038" s="141"/>
      <c r="Q4038" s="415"/>
      <c r="R4038" s="415"/>
      <c r="S4038" s="415"/>
      <c r="T4038" s="415"/>
      <c r="U4038" s="415"/>
      <c r="V4038" s="415"/>
      <c r="W4038" s="415"/>
      <c r="X4038" s="415"/>
      <c r="Y4038" s="415"/>
      <c r="Z4038" s="415"/>
    </row>
    <row r="4039" spans="1:26" x14ac:dyDescent="0.2">
      <c r="A4039" s="414"/>
      <c r="B4039" s="414"/>
      <c r="P4039" s="141"/>
      <c r="Q4039" s="415"/>
      <c r="R4039" s="415"/>
      <c r="S4039" s="415"/>
      <c r="T4039" s="415"/>
      <c r="U4039" s="415"/>
      <c r="V4039" s="415"/>
      <c r="W4039" s="415"/>
      <c r="X4039" s="415"/>
      <c r="Y4039" s="415"/>
      <c r="Z4039" s="415"/>
    </row>
    <row r="4040" spans="1:26" x14ac:dyDescent="0.2">
      <c r="A4040" s="414"/>
      <c r="B4040" s="414"/>
      <c r="P4040" s="141"/>
      <c r="Q4040" s="415"/>
      <c r="R4040" s="415"/>
      <c r="S4040" s="415"/>
      <c r="T4040" s="415"/>
      <c r="U4040" s="415"/>
      <c r="V4040" s="415"/>
      <c r="W4040" s="415"/>
      <c r="X4040" s="415"/>
      <c r="Y4040" s="415"/>
      <c r="Z4040" s="415"/>
    </row>
    <row r="4041" spans="1:26" x14ac:dyDescent="0.2">
      <c r="A4041" s="414"/>
      <c r="B4041" s="414"/>
      <c r="P4041" s="141"/>
      <c r="Q4041" s="415"/>
      <c r="R4041" s="415"/>
      <c r="S4041" s="415"/>
      <c r="T4041" s="415"/>
      <c r="U4041" s="415"/>
      <c r="V4041" s="415"/>
      <c r="W4041" s="415"/>
      <c r="X4041" s="415"/>
      <c r="Y4041" s="415"/>
      <c r="Z4041" s="415"/>
    </row>
    <row r="4042" spans="1:26" x14ac:dyDescent="0.2">
      <c r="A4042" s="414"/>
      <c r="B4042" s="414"/>
      <c r="P4042" s="141"/>
      <c r="Q4042" s="415"/>
      <c r="R4042" s="415"/>
      <c r="S4042" s="415"/>
      <c r="T4042" s="415"/>
      <c r="U4042" s="415"/>
      <c r="V4042" s="415"/>
      <c r="W4042" s="415"/>
      <c r="X4042" s="415"/>
      <c r="Y4042" s="415"/>
      <c r="Z4042" s="415"/>
    </row>
    <row r="4043" spans="1:26" x14ac:dyDescent="0.2">
      <c r="A4043" s="414"/>
      <c r="B4043" s="414"/>
      <c r="P4043" s="141"/>
      <c r="Q4043" s="415"/>
      <c r="R4043" s="415"/>
      <c r="S4043" s="415"/>
      <c r="T4043" s="415"/>
      <c r="U4043" s="415"/>
      <c r="V4043" s="415"/>
      <c r="W4043" s="415"/>
      <c r="X4043" s="415"/>
      <c r="Y4043" s="415"/>
      <c r="Z4043" s="415"/>
    </row>
    <row r="4044" spans="1:26" x14ac:dyDescent="0.2">
      <c r="A4044" s="414"/>
      <c r="B4044" s="414"/>
      <c r="P4044" s="141"/>
      <c r="Q4044" s="415"/>
      <c r="R4044" s="415"/>
      <c r="S4044" s="415"/>
      <c r="T4044" s="415"/>
      <c r="U4044" s="415"/>
      <c r="V4044" s="415"/>
      <c r="W4044" s="415"/>
      <c r="X4044" s="415"/>
      <c r="Y4044" s="415"/>
      <c r="Z4044" s="415"/>
    </row>
    <row r="4045" spans="1:26" x14ac:dyDescent="0.2">
      <c r="A4045" s="414"/>
      <c r="B4045" s="414"/>
      <c r="P4045" s="141"/>
      <c r="Q4045" s="415"/>
      <c r="R4045" s="415"/>
      <c r="S4045" s="415"/>
      <c r="T4045" s="415"/>
      <c r="U4045" s="415"/>
      <c r="V4045" s="415"/>
      <c r="W4045" s="415"/>
      <c r="X4045" s="415"/>
      <c r="Y4045" s="415"/>
      <c r="Z4045" s="415"/>
    </row>
    <row r="4046" spans="1:26" x14ac:dyDescent="0.2">
      <c r="A4046" s="414"/>
      <c r="B4046" s="414"/>
      <c r="P4046" s="141"/>
      <c r="Q4046" s="415"/>
      <c r="R4046" s="415"/>
      <c r="S4046" s="415"/>
      <c r="T4046" s="415"/>
      <c r="U4046" s="415"/>
      <c r="V4046" s="415"/>
      <c r="W4046" s="415"/>
      <c r="X4046" s="415"/>
      <c r="Y4046" s="415"/>
      <c r="Z4046" s="415"/>
    </row>
    <row r="4047" spans="1:26" x14ac:dyDescent="0.2">
      <c r="A4047" s="414"/>
      <c r="B4047" s="414"/>
      <c r="P4047" s="141"/>
      <c r="Q4047" s="415"/>
      <c r="R4047" s="415"/>
      <c r="S4047" s="415"/>
      <c r="T4047" s="415"/>
      <c r="U4047" s="415"/>
      <c r="V4047" s="415"/>
      <c r="W4047" s="415"/>
      <c r="X4047" s="415"/>
      <c r="Y4047" s="415"/>
      <c r="Z4047" s="415"/>
    </row>
    <row r="4048" spans="1:26" x14ac:dyDescent="0.2">
      <c r="A4048" s="414"/>
      <c r="B4048" s="414"/>
      <c r="P4048" s="141"/>
      <c r="Q4048" s="415"/>
      <c r="R4048" s="415"/>
      <c r="S4048" s="415"/>
      <c r="T4048" s="415"/>
      <c r="U4048" s="415"/>
      <c r="V4048" s="415"/>
      <c r="W4048" s="415"/>
      <c r="X4048" s="415"/>
      <c r="Y4048" s="415"/>
      <c r="Z4048" s="415"/>
    </row>
    <row r="4049" spans="1:26" x14ac:dyDescent="0.2">
      <c r="A4049" s="414"/>
      <c r="B4049" s="414"/>
      <c r="P4049" s="141"/>
      <c r="Q4049" s="415"/>
      <c r="R4049" s="415"/>
      <c r="S4049" s="415"/>
      <c r="T4049" s="415"/>
      <c r="U4049" s="415"/>
      <c r="V4049" s="415"/>
      <c r="W4049" s="415"/>
      <c r="X4049" s="415"/>
      <c r="Y4049" s="415"/>
      <c r="Z4049" s="415"/>
    </row>
    <row r="4050" spans="1:26" x14ac:dyDescent="0.2">
      <c r="A4050" s="414"/>
      <c r="B4050" s="414"/>
      <c r="P4050" s="141"/>
      <c r="Q4050" s="415"/>
      <c r="R4050" s="415"/>
      <c r="S4050" s="415"/>
      <c r="T4050" s="415"/>
      <c r="U4050" s="415"/>
      <c r="V4050" s="415"/>
      <c r="W4050" s="415"/>
      <c r="X4050" s="415"/>
      <c r="Y4050" s="415"/>
      <c r="Z4050" s="415"/>
    </row>
    <row r="4051" spans="1:26" x14ac:dyDescent="0.2">
      <c r="A4051" s="414"/>
      <c r="B4051" s="414"/>
      <c r="P4051" s="141"/>
      <c r="Q4051" s="415"/>
      <c r="R4051" s="415"/>
      <c r="S4051" s="415"/>
      <c r="T4051" s="415"/>
      <c r="U4051" s="415"/>
      <c r="V4051" s="415"/>
      <c r="W4051" s="415"/>
      <c r="X4051" s="415"/>
      <c r="Y4051" s="415"/>
      <c r="Z4051" s="415"/>
    </row>
    <row r="4052" spans="1:26" x14ac:dyDescent="0.2">
      <c r="A4052" s="414"/>
      <c r="B4052" s="414"/>
      <c r="P4052" s="141"/>
      <c r="Q4052" s="415"/>
      <c r="R4052" s="415"/>
      <c r="S4052" s="415"/>
      <c r="T4052" s="415"/>
      <c r="U4052" s="415"/>
      <c r="V4052" s="415"/>
      <c r="W4052" s="415"/>
      <c r="X4052" s="415"/>
      <c r="Y4052" s="415"/>
      <c r="Z4052" s="415"/>
    </row>
    <row r="4053" spans="1:26" x14ac:dyDescent="0.2">
      <c r="A4053" s="414"/>
      <c r="B4053" s="414"/>
      <c r="P4053" s="141"/>
      <c r="Q4053" s="415"/>
      <c r="R4053" s="415"/>
      <c r="S4053" s="415"/>
      <c r="T4053" s="415"/>
      <c r="U4053" s="415"/>
      <c r="V4053" s="415"/>
      <c r="W4053" s="415"/>
      <c r="X4053" s="415"/>
      <c r="Y4053" s="415"/>
      <c r="Z4053" s="415"/>
    </row>
    <row r="4054" spans="1:26" x14ac:dyDescent="0.2">
      <c r="A4054" s="414"/>
      <c r="B4054" s="414"/>
      <c r="P4054" s="141"/>
      <c r="Q4054" s="415"/>
      <c r="R4054" s="415"/>
      <c r="S4054" s="415"/>
      <c r="T4054" s="415"/>
      <c r="U4054" s="415"/>
      <c r="V4054" s="415"/>
      <c r="W4054" s="415"/>
      <c r="X4054" s="415"/>
      <c r="Y4054" s="415"/>
      <c r="Z4054" s="415"/>
    </row>
    <row r="4055" spans="1:26" x14ac:dyDescent="0.2">
      <c r="A4055" s="414"/>
      <c r="B4055" s="414"/>
      <c r="P4055" s="141"/>
      <c r="Q4055" s="415"/>
      <c r="R4055" s="415"/>
      <c r="S4055" s="415"/>
      <c r="T4055" s="415"/>
      <c r="U4055" s="415"/>
      <c r="V4055" s="415"/>
      <c r="W4055" s="415"/>
      <c r="X4055" s="415"/>
      <c r="Y4055" s="415"/>
      <c r="Z4055" s="415"/>
    </row>
    <row r="4056" spans="1:26" x14ac:dyDescent="0.2">
      <c r="A4056" s="414"/>
      <c r="B4056" s="414"/>
      <c r="P4056" s="141"/>
      <c r="Q4056" s="415"/>
      <c r="R4056" s="415"/>
      <c r="S4056" s="415"/>
      <c r="T4056" s="415"/>
      <c r="U4056" s="415"/>
      <c r="V4056" s="415"/>
      <c r="W4056" s="415"/>
      <c r="X4056" s="415"/>
      <c r="Y4056" s="415"/>
      <c r="Z4056" s="415"/>
    </row>
    <row r="4057" spans="1:26" x14ac:dyDescent="0.2">
      <c r="A4057" s="414"/>
      <c r="B4057" s="414"/>
      <c r="P4057" s="141"/>
      <c r="Q4057" s="415"/>
      <c r="R4057" s="415"/>
      <c r="S4057" s="415"/>
      <c r="T4057" s="415"/>
      <c r="U4057" s="415"/>
      <c r="V4057" s="415"/>
      <c r="W4057" s="415"/>
      <c r="X4057" s="415"/>
      <c r="Y4057" s="415"/>
      <c r="Z4057" s="415"/>
    </row>
    <row r="4058" spans="1:26" x14ac:dyDescent="0.2">
      <c r="A4058" s="414"/>
      <c r="B4058" s="414"/>
      <c r="P4058" s="141"/>
      <c r="Q4058" s="415"/>
      <c r="R4058" s="415"/>
      <c r="S4058" s="415"/>
      <c r="T4058" s="415"/>
      <c r="U4058" s="415"/>
      <c r="V4058" s="415"/>
      <c r="W4058" s="415"/>
      <c r="X4058" s="415"/>
      <c r="Y4058" s="415"/>
      <c r="Z4058" s="415"/>
    </row>
    <row r="4059" spans="1:26" x14ac:dyDescent="0.2">
      <c r="A4059" s="414"/>
      <c r="B4059" s="414"/>
      <c r="P4059" s="141"/>
      <c r="Q4059" s="415"/>
      <c r="R4059" s="415"/>
      <c r="S4059" s="415"/>
      <c r="T4059" s="415"/>
      <c r="U4059" s="415"/>
      <c r="V4059" s="415"/>
      <c r="W4059" s="415"/>
      <c r="X4059" s="415"/>
      <c r="Y4059" s="415"/>
      <c r="Z4059" s="415"/>
    </row>
    <row r="4060" spans="1:26" x14ac:dyDescent="0.2">
      <c r="A4060" s="414"/>
      <c r="B4060" s="414"/>
      <c r="P4060" s="141"/>
      <c r="Q4060" s="415"/>
      <c r="R4060" s="415"/>
      <c r="S4060" s="415"/>
      <c r="T4060" s="415"/>
      <c r="U4060" s="415"/>
      <c r="V4060" s="415"/>
      <c r="W4060" s="415"/>
      <c r="X4060" s="415"/>
      <c r="Y4060" s="415"/>
      <c r="Z4060" s="415"/>
    </row>
    <row r="4061" spans="1:26" x14ac:dyDescent="0.2">
      <c r="A4061" s="414"/>
      <c r="B4061" s="414"/>
      <c r="P4061" s="141"/>
      <c r="Q4061" s="415"/>
      <c r="R4061" s="415"/>
      <c r="S4061" s="415"/>
      <c r="T4061" s="415"/>
      <c r="U4061" s="415"/>
      <c r="V4061" s="415"/>
      <c r="W4061" s="415"/>
      <c r="X4061" s="415"/>
      <c r="Y4061" s="415"/>
      <c r="Z4061" s="415"/>
    </row>
    <row r="4062" spans="1:26" x14ac:dyDescent="0.2">
      <c r="A4062" s="414"/>
      <c r="B4062" s="414"/>
      <c r="P4062" s="141"/>
      <c r="Q4062" s="415"/>
      <c r="R4062" s="415"/>
      <c r="S4062" s="415"/>
      <c r="T4062" s="415"/>
      <c r="U4062" s="415"/>
      <c r="V4062" s="415"/>
      <c r="W4062" s="415"/>
      <c r="X4062" s="415"/>
      <c r="Y4062" s="415"/>
      <c r="Z4062" s="415"/>
    </row>
    <row r="4063" spans="1:26" x14ac:dyDescent="0.2">
      <c r="A4063" s="414"/>
      <c r="B4063" s="414"/>
      <c r="P4063" s="141"/>
      <c r="Q4063" s="415"/>
      <c r="R4063" s="415"/>
      <c r="S4063" s="415"/>
      <c r="T4063" s="415"/>
      <c r="U4063" s="415"/>
      <c r="V4063" s="415"/>
      <c r="W4063" s="415"/>
      <c r="X4063" s="415"/>
      <c r="Y4063" s="415"/>
      <c r="Z4063" s="415"/>
    </row>
    <row r="4064" spans="1:26" x14ac:dyDescent="0.2">
      <c r="A4064" s="414"/>
      <c r="B4064" s="414"/>
      <c r="P4064" s="141"/>
      <c r="Q4064" s="415"/>
      <c r="R4064" s="415"/>
      <c r="S4064" s="415"/>
      <c r="T4064" s="415"/>
      <c r="U4064" s="415"/>
      <c r="V4064" s="415"/>
      <c r="W4064" s="415"/>
      <c r="X4064" s="415"/>
      <c r="Y4064" s="415"/>
      <c r="Z4064" s="415"/>
    </row>
    <row r="4065" spans="1:26" x14ac:dyDescent="0.2">
      <c r="A4065" s="414"/>
      <c r="B4065" s="414"/>
      <c r="P4065" s="141"/>
      <c r="Q4065" s="415"/>
      <c r="R4065" s="415"/>
      <c r="S4065" s="415"/>
      <c r="T4065" s="415"/>
      <c r="U4065" s="415"/>
      <c r="V4065" s="415"/>
      <c r="W4065" s="415"/>
      <c r="X4065" s="415"/>
      <c r="Y4065" s="415"/>
      <c r="Z4065" s="415"/>
    </row>
    <row r="4066" spans="1:26" x14ac:dyDescent="0.2">
      <c r="A4066" s="414"/>
      <c r="B4066" s="414"/>
      <c r="P4066" s="141"/>
      <c r="Q4066" s="415"/>
      <c r="R4066" s="415"/>
      <c r="S4066" s="415"/>
      <c r="T4066" s="415"/>
      <c r="U4066" s="415"/>
      <c r="V4066" s="415"/>
      <c r="W4066" s="415"/>
      <c r="X4066" s="415"/>
      <c r="Y4066" s="415"/>
      <c r="Z4066" s="415"/>
    </row>
    <row r="4067" spans="1:26" x14ac:dyDescent="0.2">
      <c r="A4067" s="414"/>
      <c r="B4067" s="414"/>
      <c r="P4067" s="141"/>
      <c r="Q4067" s="415"/>
      <c r="R4067" s="415"/>
      <c r="S4067" s="415"/>
      <c r="T4067" s="415"/>
      <c r="U4067" s="415"/>
      <c r="V4067" s="415"/>
      <c r="W4067" s="415"/>
      <c r="X4067" s="415"/>
      <c r="Y4067" s="415"/>
      <c r="Z4067" s="415"/>
    </row>
    <row r="4068" spans="1:26" x14ac:dyDescent="0.2">
      <c r="A4068" s="414"/>
      <c r="B4068" s="414"/>
      <c r="P4068" s="141"/>
      <c r="Q4068" s="415"/>
      <c r="R4068" s="415"/>
      <c r="S4068" s="415"/>
      <c r="T4068" s="415"/>
      <c r="U4068" s="415"/>
      <c r="V4068" s="415"/>
      <c r="W4068" s="415"/>
      <c r="X4068" s="415"/>
      <c r="Y4068" s="415"/>
      <c r="Z4068" s="415"/>
    </row>
    <row r="4069" spans="1:26" x14ac:dyDescent="0.2">
      <c r="A4069" s="414"/>
      <c r="B4069" s="414"/>
      <c r="P4069" s="141"/>
      <c r="Q4069" s="415"/>
      <c r="R4069" s="415"/>
      <c r="S4069" s="415"/>
      <c r="T4069" s="415"/>
      <c r="U4069" s="415"/>
      <c r="V4069" s="415"/>
      <c r="W4069" s="415"/>
      <c r="X4069" s="415"/>
      <c r="Y4069" s="415"/>
      <c r="Z4069" s="415"/>
    </row>
    <row r="4070" spans="1:26" x14ac:dyDescent="0.2">
      <c r="A4070" s="414"/>
      <c r="B4070" s="414"/>
      <c r="P4070" s="141"/>
      <c r="Q4070" s="415"/>
      <c r="R4070" s="415"/>
      <c r="S4070" s="415"/>
      <c r="T4070" s="415"/>
      <c r="U4070" s="415"/>
      <c r="V4070" s="415"/>
      <c r="W4070" s="415"/>
      <c r="X4070" s="415"/>
      <c r="Y4070" s="415"/>
      <c r="Z4070" s="415"/>
    </row>
    <row r="4071" spans="1:26" x14ac:dyDescent="0.2">
      <c r="A4071" s="414"/>
      <c r="B4071" s="414"/>
      <c r="P4071" s="141"/>
      <c r="Q4071" s="415"/>
      <c r="R4071" s="415"/>
      <c r="S4071" s="415"/>
      <c r="T4071" s="415"/>
      <c r="U4071" s="415"/>
      <c r="V4071" s="415"/>
      <c r="W4071" s="415"/>
      <c r="X4071" s="415"/>
      <c r="Y4071" s="415"/>
      <c r="Z4071" s="415"/>
    </row>
    <row r="4072" spans="1:26" x14ac:dyDescent="0.2">
      <c r="A4072" s="414"/>
      <c r="B4072" s="414"/>
      <c r="P4072" s="141"/>
      <c r="Q4072" s="415"/>
      <c r="R4072" s="415"/>
      <c r="S4072" s="415"/>
      <c r="T4072" s="415"/>
      <c r="U4072" s="415"/>
      <c r="V4072" s="415"/>
      <c r="W4072" s="415"/>
      <c r="X4072" s="415"/>
      <c r="Y4072" s="415"/>
      <c r="Z4072" s="415"/>
    </row>
    <row r="4073" spans="1:26" x14ac:dyDescent="0.2">
      <c r="A4073" s="414"/>
      <c r="B4073" s="414"/>
      <c r="P4073" s="141"/>
      <c r="Q4073" s="415"/>
      <c r="R4073" s="415"/>
      <c r="S4073" s="415"/>
      <c r="T4073" s="415"/>
      <c r="U4073" s="415"/>
      <c r="V4073" s="415"/>
      <c r="W4073" s="415"/>
      <c r="X4073" s="415"/>
      <c r="Y4073" s="415"/>
      <c r="Z4073" s="415"/>
    </row>
    <row r="4074" spans="1:26" x14ac:dyDescent="0.2">
      <c r="A4074" s="414"/>
      <c r="B4074" s="414"/>
      <c r="P4074" s="141"/>
      <c r="Q4074" s="415"/>
      <c r="R4074" s="415"/>
      <c r="S4074" s="415"/>
      <c r="T4074" s="415"/>
      <c r="U4074" s="415"/>
      <c r="V4074" s="415"/>
      <c r="W4074" s="415"/>
      <c r="X4074" s="415"/>
      <c r="Y4074" s="415"/>
      <c r="Z4074" s="415"/>
    </row>
    <row r="4075" spans="1:26" x14ac:dyDescent="0.2">
      <c r="A4075" s="414"/>
      <c r="B4075" s="414"/>
      <c r="P4075" s="141"/>
      <c r="Q4075" s="415"/>
      <c r="R4075" s="415"/>
      <c r="S4075" s="415"/>
      <c r="T4075" s="415"/>
      <c r="U4075" s="415"/>
      <c r="V4075" s="415"/>
      <c r="W4075" s="415"/>
      <c r="X4075" s="415"/>
      <c r="Y4075" s="415"/>
      <c r="Z4075" s="415"/>
    </row>
    <row r="4076" spans="1:26" x14ac:dyDescent="0.2">
      <c r="A4076" s="414"/>
      <c r="B4076" s="414"/>
      <c r="P4076" s="141"/>
      <c r="Q4076" s="415"/>
      <c r="R4076" s="415"/>
      <c r="S4076" s="415"/>
      <c r="T4076" s="415"/>
      <c r="U4076" s="415"/>
      <c r="V4076" s="415"/>
      <c r="W4076" s="415"/>
      <c r="X4076" s="415"/>
      <c r="Y4076" s="415"/>
      <c r="Z4076" s="415"/>
    </row>
    <row r="4077" spans="1:26" x14ac:dyDescent="0.2">
      <c r="A4077" s="414"/>
      <c r="B4077" s="414"/>
      <c r="P4077" s="141"/>
      <c r="Q4077" s="415"/>
      <c r="R4077" s="415"/>
      <c r="S4077" s="415"/>
      <c r="T4077" s="415"/>
      <c r="U4077" s="415"/>
      <c r="V4077" s="415"/>
      <c r="W4077" s="415"/>
      <c r="X4077" s="415"/>
      <c r="Y4077" s="415"/>
      <c r="Z4077" s="415"/>
    </row>
    <row r="4078" spans="1:26" x14ac:dyDescent="0.2">
      <c r="A4078" s="414"/>
      <c r="B4078" s="414"/>
      <c r="P4078" s="141"/>
      <c r="Q4078" s="415"/>
      <c r="R4078" s="415"/>
      <c r="S4078" s="415"/>
      <c r="T4078" s="415"/>
      <c r="U4078" s="415"/>
      <c r="V4078" s="415"/>
      <c r="W4078" s="415"/>
      <c r="X4078" s="415"/>
      <c r="Y4078" s="415"/>
      <c r="Z4078" s="415"/>
    </row>
    <row r="4079" spans="1:26" x14ac:dyDescent="0.2">
      <c r="A4079" s="414"/>
      <c r="B4079" s="414"/>
      <c r="P4079" s="141"/>
      <c r="Q4079" s="415"/>
      <c r="R4079" s="415"/>
      <c r="S4079" s="415"/>
      <c r="T4079" s="415"/>
      <c r="U4079" s="415"/>
      <c r="V4079" s="415"/>
      <c r="W4079" s="415"/>
      <c r="X4079" s="415"/>
      <c r="Y4079" s="415"/>
      <c r="Z4079" s="415"/>
    </row>
    <row r="4080" spans="1:26" x14ac:dyDescent="0.2">
      <c r="A4080" s="414"/>
      <c r="B4080" s="414"/>
      <c r="P4080" s="141"/>
      <c r="Q4080" s="415"/>
      <c r="R4080" s="415"/>
      <c r="S4080" s="415"/>
      <c r="T4080" s="415"/>
      <c r="U4080" s="415"/>
      <c r="V4080" s="415"/>
      <c r="W4080" s="415"/>
      <c r="X4080" s="415"/>
      <c r="Y4080" s="415"/>
      <c r="Z4080" s="415"/>
    </row>
    <row r="4081" spans="1:26" x14ac:dyDescent="0.2">
      <c r="A4081" s="414"/>
      <c r="B4081" s="414"/>
      <c r="P4081" s="141"/>
      <c r="Q4081" s="415"/>
      <c r="R4081" s="415"/>
      <c r="S4081" s="415"/>
      <c r="T4081" s="415"/>
      <c r="U4081" s="415"/>
      <c r="V4081" s="415"/>
      <c r="W4081" s="415"/>
      <c r="X4081" s="415"/>
      <c r="Y4081" s="415"/>
      <c r="Z4081" s="415"/>
    </row>
    <row r="4082" spans="1:26" x14ac:dyDescent="0.2">
      <c r="A4082" s="414"/>
      <c r="B4082" s="414"/>
      <c r="P4082" s="141"/>
      <c r="Q4082" s="415"/>
      <c r="R4082" s="415"/>
      <c r="S4082" s="415"/>
      <c r="T4082" s="415"/>
      <c r="U4082" s="415"/>
      <c r="V4082" s="415"/>
      <c r="W4082" s="415"/>
      <c r="X4082" s="415"/>
      <c r="Y4082" s="415"/>
      <c r="Z4082" s="415"/>
    </row>
    <row r="4083" spans="1:26" x14ac:dyDescent="0.2">
      <c r="A4083" s="414"/>
      <c r="B4083" s="414"/>
      <c r="P4083" s="141"/>
      <c r="Q4083" s="415"/>
      <c r="R4083" s="415"/>
      <c r="S4083" s="415"/>
      <c r="T4083" s="415"/>
      <c r="U4083" s="415"/>
      <c r="V4083" s="415"/>
      <c r="W4083" s="415"/>
      <c r="X4083" s="415"/>
      <c r="Y4083" s="415"/>
      <c r="Z4083" s="415"/>
    </row>
    <row r="4084" spans="1:26" x14ac:dyDescent="0.2">
      <c r="A4084" s="414"/>
      <c r="B4084" s="414"/>
      <c r="P4084" s="141"/>
      <c r="Q4084" s="415"/>
      <c r="R4084" s="415"/>
      <c r="S4084" s="415"/>
      <c r="T4084" s="415"/>
      <c r="U4084" s="415"/>
      <c r="V4084" s="415"/>
      <c r="W4084" s="415"/>
      <c r="X4084" s="415"/>
      <c r="Y4084" s="415"/>
      <c r="Z4084" s="415"/>
    </row>
    <row r="4085" spans="1:26" x14ac:dyDescent="0.2">
      <c r="A4085" s="414"/>
      <c r="B4085" s="414"/>
      <c r="P4085" s="141"/>
      <c r="Q4085" s="415"/>
      <c r="R4085" s="415"/>
      <c r="S4085" s="415"/>
      <c r="T4085" s="415"/>
      <c r="U4085" s="415"/>
      <c r="V4085" s="415"/>
      <c r="W4085" s="415"/>
      <c r="X4085" s="415"/>
      <c r="Y4085" s="415"/>
      <c r="Z4085" s="415"/>
    </row>
    <row r="4086" spans="1:26" x14ac:dyDescent="0.2">
      <c r="A4086" s="414"/>
      <c r="B4086" s="414"/>
      <c r="P4086" s="141"/>
      <c r="Q4086" s="415"/>
      <c r="R4086" s="415"/>
      <c r="S4086" s="415"/>
      <c r="T4086" s="415"/>
      <c r="U4086" s="415"/>
      <c r="V4086" s="415"/>
      <c r="W4086" s="415"/>
      <c r="X4086" s="415"/>
      <c r="Y4086" s="415"/>
      <c r="Z4086" s="415"/>
    </row>
    <row r="4087" spans="1:26" x14ac:dyDescent="0.2">
      <c r="A4087" s="414"/>
      <c r="B4087" s="414"/>
      <c r="P4087" s="141"/>
      <c r="Q4087" s="415"/>
      <c r="R4087" s="415"/>
      <c r="S4087" s="415"/>
      <c r="T4087" s="415"/>
      <c r="U4087" s="415"/>
      <c r="V4087" s="415"/>
      <c r="W4087" s="415"/>
      <c r="X4087" s="415"/>
      <c r="Y4087" s="415"/>
      <c r="Z4087" s="415"/>
    </row>
    <row r="4088" spans="1:26" x14ac:dyDescent="0.2">
      <c r="A4088" s="414"/>
      <c r="B4088" s="414"/>
      <c r="P4088" s="141"/>
      <c r="Q4088" s="415"/>
      <c r="R4088" s="415"/>
      <c r="S4088" s="415"/>
      <c r="T4088" s="415"/>
      <c r="U4088" s="415"/>
      <c r="V4088" s="415"/>
      <c r="W4088" s="415"/>
      <c r="X4088" s="415"/>
      <c r="Y4088" s="415"/>
      <c r="Z4088" s="415"/>
    </row>
    <row r="4089" spans="1:26" x14ac:dyDescent="0.2">
      <c r="A4089" s="414"/>
      <c r="B4089" s="414"/>
      <c r="P4089" s="141"/>
      <c r="Q4089" s="415"/>
      <c r="R4089" s="415"/>
      <c r="S4089" s="415"/>
      <c r="T4089" s="415"/>
      <c r="U4089" s="415"/>
      <c r="V4089" s="415"/>
      <c r="W4089" s="415"/>
      <c r="X4089" s="415"/>
      <c r="Y4089" s="415"/>
      <c r="Z4089" s="415"/>
    </row>
    <row r="4090" spans="1:26" x14ac:dyDescent="0.2">
      <c r="A4090" s="414"/>
      <c r="B4090" s="414"/>
      <c r="P4090" s="141"/>
      <c r="Q4090" s="415"/>
      <c r="R4090" s="415"/>
      <c r="S4090" s="415"/>
      <c r="T4090" s="415"/>
      <c r="U4090" s="415"/>
      <c r="V4090" s="415"/>
      <c r="W4090" s="415"/>
      <c r="X4090" s="415"/>
      <c r="Y4090" s="415"/>
      <c r="Z4090" s="415"/>
    </row>
    <row r="4091" spans="1:26" x14ac:dyDescent="0.2">
      <c r="A4091" s="414"/>
      <c r="B4091" s="414"/>
      <c r="P4091" s="141"/>
      <c r="Q4091" s="415"/>
      <c r="R4091" s="415"/>
      <c r="S4091" s="415"/>
      <c r="T4091" s="415"/>
      <c r="U4091" s="415"/>
      <c r="V4091" s="415"/>
      <c r="W4091" s="415"/>
      <c r="X4091" s="415"/>
      <c r="Y4091" s="415"/>
      <c r="Z4091" s="415"/>
    </row>
    <row r="4092" spans="1:26" x14ac:dyDescent="0.2">
      <c r="A4092" s="414"/>
      <c r="B4092" s="414"/>
      <c r="P4092" s="141"/>
      <c r="Q4092" s="415"/>
      <c r="R4092" s="415"/>
      <c r="S4092" s="415"/>
      <c r="T4092" s="415"/>
      <c r="U4092" s="415"/>
      <c r="V4092" s="415"/>
      <c r="W4092" s="415"/>
      <c r="X4092" s="415"/>
      <c r="Y4092" s="415"/>
      <c r="Z4092" s="415"/>
    </row>
    <row r="4093" spans="1:26" x14ac:dyDescent="0.2">
      <c r="A4093" s="414"/>
      <c r="B4093" s="414"/>
      <c r="P4093" s="141"/>
      <c r="Q4093" s="415"/>
      <c r="R4093" s="415"/>
      <c r="S4093" s="415"/>
      <c r="T4093" s="415"/>
      <c r="U4093" s="415"/>
      <c r="V4093" s="415"/>
      <c r="W4093" s="415"/>
      <c r="X4093" s="415"/>
      <c r="Y4093" s="415"/>
      <c r="Z4093" s="415"/>
    </row>
    <row r="4094" spans="1:26" x14ac:dyDescent="0.2">
      <c r="A4094" s="414"/>
      <c r="B4094" s="414"/>
      <c r="P4094" s="141"/>
      <c r="Q4094" s="415"/>
      <c r="R4094" s="415"/>
      <c r="S4094" s="415"/>
      <c r="T4094" s="415"/>
      <c r="U4094" s="415"/>
      <c r="V4094" s="415"/>
      <c r="W4094" s="415"/>
      <c r="X4094" s="415"/>
      <c r="Y4094" s="415"/>
      <c r="Z4094" s="415"/>
    </row>
    <row r="4095" spans="1:26" x14ac:dyDescent="0.2">
      <c r="A4095" s="414"/>
      <c r="B4095" s="414"/>
      <c r="P4095" s="141"/>
      <c r="Q4095" s="415"/>
      <c r="R4095" s="415"/>
      <c r="S4095" s="415"/>
      <c r="T4095" s="415"/>
      <c r="U4095" s="415"/>
      <c r="V4095" s="415"/>
      <c r="W4095" s="415"/>
      <c r="X4095" s="415"/>
      <c r="Y4095" s="415"/>
      <c r="Z4095" s="415"/>
    </row>
    <row r="4096" spans="1:26" x14ac:dyDescent="0.2">
      <c r="A4096" s="414"/>
      <c r="B4096" s="414"/>
      <c r="P4096" s="141"/>
      <c r="Q4096" s="415"/>
      <c r="R4096" s="415"/>
      <c r="S4096" s="415"/>
      <c r="T4096" s="415"/>
      <c r="U4096" s="415"/>
      <c r="V4096" s="415"/>
      <c r="W4096" s="415"/>
      <c r="X4096" s="415"/>
      <c r="Y4096" s="415"/>
      <c r="Z4096" s="415"/>
    </row>
    <row r="4097" spans="1:26" x14ac:dyDescent="0.2">
      <c r="A4097" s="414"/>
      <c r="B4097" s="414"/>
      <c r="P4097" s="141"/>
      <c r="Q4097" s="415"/>
      <c r="R4097" s="415"/>
      <c r="S4097" s="415"/>
      <c r="T4097" s="415"/>
      <c r="U4097" s="415"/>
      <c r="V4097" s="415"/>
      <c r="W4097" s="415"/>
      <c r="X4097" s="415"/>
      <c r="Y4097" s="415"/>
      <c r="Z4097" s="415"/>
    </row>
    <row r="4098" spans="1:26" x14ac:dyDescent="0.2">
      <c r="A4098" s="414"/>
      <c r="B4098" s="414"/>
      <c r="P4098" s="141"/>
      <c r="Q4098" s="415"/>
      <c r="R4098" s="415"/>
      <c r="S4098" s="415"/>
      <c r="T4098" s="415"/>
      <c r="U4098" s="415"/>
      <c r="V4098" s="415"/>
      <c r="W4098" s="415"/>
      <c r="X4098" s="415"/>
      <c r="Y4098" s="415"/>
      <c r="Z4098" s="415"/>
    </row>
    <row r="4099" spans="1:26" x14ac:dyDescent="0.2">
      <c r="A4099" s="414"/>
      <c r="B4099" s="414"/>
      <c r="P4099" s="141"/>
      <c r="Q4099" s="415"/>
      <c r="R4099" s="415"/>
      <c r="S4099" s="415"/>
      <c r="T4099" s="415"/>
      <c r="U4099" s="415"/>
      <c r="V4099" s="415"/>
      <c r="W4099" s="415"/>
      <c r="X4099" s="415"/>
      <c r="Y4099" s="415"/>
      <c r="Z4099" s="415"/>
    </row>
    <row r="4100" spans="1:26" x14ac:dyDescent="0.2">
      <c r="A4100" s="414"/>
      <c r="B4100" s="414"/>
      <c r="P4100" s="141"/>
      <c r="Q4100" s="415"/>
      <c r="R4100" s="415"/>
      <c r="S4100" s="415"/>
      <c r="T4100" s="415"/>
      <c r="U4100" s="415"/>
      <c r="V4100" s="415"/>
      <c r="W4100" s="415"/>
      <c r="X4100" s="415"/>
      <c r="Y4100" s="415"/>
      <c r="Z4100" s="415"/>
    </row>
    <row r="4101" spans="1:26" x14ac:dyDescent="0.2">
      <c r="A4101" s="414"/>
      <c r="B4101" s="414"/>
      <c r="P4101" s="141"/>
      <c r="Q4101" s="415"/>
      <c r="R4101" s="415"/>
      <c r="S4101" s="415"/>
      <c r="T4101" s="415"/>
      <c r="U4101" s="415"/>
      <c r="V4101" s="415"/>
      <c r="W4101" s="415"/>
      <c r="X4101" s="415"/>
      <c r="Y4101" s="415"/>
      <c r="Z4101" s="415"/>
    </row>
    <row r="4102" spans="1:26" x14ac:dyDescent="0.2">
      <c r="A4102" s="414"/>
      <c r="B4102" s="414"/>
      <c r="P4102" s="141"/>
      <c r="Q4102" s="415"/>
      <c r="R4102" s="415"/>
      <c r="S4102" s="415"/>
      <c r="T4102" s="415"/>
      <c r="U4102" s="415"/>
      <c r="V4102" s="415"/>
      <c r="W4102" s="415"/>
      <c r="X4102" s="415"/>
      <c r="Y4102" s="415"/>
      <c r="Z4102" s="415"/>
    </row>
    <row r="4103" spans="1:26" x14ac:dyDescent="0.2">
      <c r="A4103" s="414"/>
      <c r="B4103" s="414"/>
      <c r="P4103" s="141"/>
      <c r="Q4103" s="415"/>
      <c r="R4103" s="415"/>
      <c r="S4103" s="415"/>
      <c r="T4103" s="415"/>
      <c r="U4103" s="415"/>
      <c r="V4103" s="415"/>
      <c r="W4103" s="415"/>
      <c r="X4103" s="415"/>
      <c r="Y4103" s="415"/>
      <c r="Z4103" s="415"/>
    </row>
    <row r="4104" spans="1:26" x14ac:dyDescent="0.2">
      <c r="A4104" s="414"/>
      <c r="B4104" s="414"/>
      <c r="P4104" s="141"/>
      <c r="Q4104" s="415"/>
      <c r="R4104" s="415"/>
      <c r="S4104" s="415"/>
      <c r="T4104" s="415"/>
      <c r="U4104" s="415"/>
      <c r="V4104" s="415"/>
      <c r="W4104" s="415"/>
      <c r="X4104" s="415"/>
      <c r="Y4104" s="415"/>
      <c r="Z4104" s="415"/>
    </row>
    <row r="4105" spans="1:26" x14ac:dyDescent="0.2">
      <c r="A4105" s="414"/>
      <c r="B4105" s="414"/>
      <c r="P4105" s="141"/>
      <c r="Q4105" s="415"/>
      <c r="R4105" s="415"/>
      <c r="S4105" s="415"/>
      <c r="T4105" s="415"/>
      <c r="U4105" s="415"/>
      <c r="V4105" s="415"/>
      <c r="W4105" s="415"/>
      <c r="X4105" s="415"/>
      <c r="Y4105" s="415"/>
      <c r="Z4105" s="415"/>
    </row>
    <row r="4106" spans="1:26" x14ac:dyDescent="0.2">
      <c r="A4106" s="414"/>
      <c r="B4106" s="414"/>
      <c r="P4106" s="141"/>
      <c r="Q4106" s="415"/>
      <c r="R4106" s="415"/>
      <c r="S4106" s="415"/>
      <c r="T4106" s="415"/>
      <c r="U4106" s="415"/>
      <c r="V4106" s="415"/>
      <c r="W4106" s="415"/>
      <c r="X4106" s="415"/>
      <c r="Y4106" s="415"/>
      <c r="Z4106" s="415"/>
    </row>
    <row r="4107" spans="1:26" x14ac:dyDescent="0.2">
      <c r="A4107" s="414"/>
      <c r="B4107" s="414"/>
      <c r="P4107" s="141"/>
      <c r="Q4107" s="415"/>
      <c r="R4107" s="415"/>
      <c r="S4107" s="415"/>
      <c r="T4107" s="415"/>
      <c r="U4107" s="415"/>
      <c r="V4107" s="415"/>
      <c r="W4107" s="415"/>
      <c r="X4107" s="415"/>
      <c r="Y4107" s="415"/>
      <c r="Z4107" s="415"/>
    </row>
    <row r="4108" spans="1:26" x14ac:dyDescent="0.2">
      <c r="A4108" s="414"/>
      <c r="B4108" s="414"/>
      <c r="P4108" s="141"/>
      <c r="Q4108" s="415"/>
      <c r="R4108" s="415"/>
      <c r="S4108" s="415"/>
      <c r="T4108" s="415"/>
      <c r="U4108" s="415"/>
      <c r="V4108" s="415"/>
      <c r="W4108" s="415"/>
      <c r="X4108" s="415"/>
      <c r="Y4108" s="415"/>
      <c r="Z4108" s="415"/>
    </row>
    <row r="4109" spans="1:26" x14ac:dyDescent="0.2">
      <c r="A4109" s="414"/>
      <c r="B4109" s="414"/>
      <c r="P4109" s="141"/>
      <c r="Q4109" s="415"/>
      <c r="R4109" s="415"/>
      <c r="S4109" s="415"/>
      <c r="T4109" s="415"/>
      <c r="U4109" s="415"/>
      <c r="V4109" s="415"/>
      <c r="W4109" s="415"/>
      <c r="X4109" s="415"/>
      <c r="Y4109" s="415"/>
      <c r="Z4109" s="415"/>
    </row>
    <row r="4110" spans="1:26" x14ac:dyDescent="0.2">
      <c r="A4110" s="414"/>
      <c r="B4110" s="414"/>
      <c r="P4110" s="141"/>
      <c r="Q4110" s="415"/>
      <c r="R4110" s="415"/>
      <c r="S4110" s="415"/>
      <c r="T4110" s="415"/>
      <c r="U4110" s="415"/>
      <c r="V4110" s="415"/>
      <c r="W4110" s="415"/>
      <c r="X4110" s="415"/>
      <c r="Y4110" s="415"/>
      <c r="Z4110" s="415"/>
    </row>
    <row r="4111" spans="1:26" x14ac:dyDescent="0.2">
      <c r="A4111" s="414"/>
      <c r="B4111" s="414"/>
      <c r="P4111" s="141"/>
      <c r="Q4111" s="415"/>
      <c r="R4111" s="415"/>
      <c r="S4111" s="415"/>
      <c r="T4111" s="415"/>
      <c r="U4111" s="415"/>
      <c r="V4111" s="415"/>
      <c r="W4111" s="415"/>
      <c r="X4111" s="415"/>
      <c r="Y4111" s="415"/>
      <c r="Z4111" s="415"/>
    </row>
    <row r="4112" spans="1:26" x14ac:dyDescent="0.2">
      <c r="A4112" s="414"/>
      <c r="B4112" s="414"/>
      <c r="P4112" s="141"/>
      <c r="Q4112" s="415"/>
      <c r="R4112" s="415"/>
      <c r="S4112" s="415"/>
      <c r="T4112" s="415"/>
      <c r="U4112" s="415"/>
      <c r="V4112" s="415"/>
      <c r="W4112" s="415"/>
      <c r="X4112" s="415"/>
      <c r="Y4112" s="415"/>
      <c r="Z4112" s="415"/>
    </row>
    <row r="4113" spans="1:26" x14ac:dyDescent="0.2">
      <c r="A4113" s="414"/>
      <c r="B4113" s="414"/>
      <c r="P4113" s="141"/>
      <c r="Q4113" s="415"/>
      <c r="R4113" s="415"/>
      <c r="S4113" s="415"/>
      <c r="T4113" s="415"/>
      <c r="U4113" s="415"/>
      <c r="V4113" s="415"/>
      <c r="W4113" s="415"/>
      <c r="X4113" s="415"/>
      <c r="Y4113" s="415"/>
      <c r="Z4113" s="415"/>
    </row>
    <row r="4114" spans="1:26" x14ac:dyDescent="0.2">
      <c r="A4114" s="414"/>
      <c r="B4114" s="414"/>
      <c r="P4114" s="141"/>
      <c r="Q4114" s="415"/>
      <c r="R4114" s="415"/>
      <c r="S4114" s="415"/>
      <c r="T4114" s="415"/>
      <c r="U4114" s="415"/>
      <c r="V4114" s="415"/>
      <c r="W4114" s="415"/>
      <c r="X4114" s="415"/>
      <c r="Y4114" s="415"/>
      <c r="Z4114" s="415"/>
    </row>
    <row r="4115" spans="1:26" x14ac:dyDescent="0.2">
      <c r="A4115" s="414"/>
      <c r="B4115" s="414"/>
      <c r="P4115" s="141"/>
      <c r="Q4115" s="415"/>
      <c r="R4115" s="415"/>
      <c r="S4115" s="415"/>
      <c r="T4115" s="415"/>
      <c r="U4115" s="415"/>
      <c r="V4115" s="415"/>
      <c r="W4115" s="415"/>
      <c r="X4115" s="415"/>
      <c r="Y4115" s="415"/>
      <c r="Z4115" s="415"/>
    </row>
    <row r="4116" spans="1:26" x14ac:dyDescent="0.2">
      <c r="A4116" s="414"/>
      <c r="B4116" s="414"/>
      <c r="P4116" s="141"/>
      <c r="Q4116" s="415"/>
      <c r="R4116" s="415"/>
      <c r="S4116" s="415"/>
      <c r="T4116" s="415"/>
      <c r="U4116" s="415"/>
      <c r="V4116" s="415"/>
      <c r="W4116" s="415"/>
      <c r="X4116" s="415"/>
      <c r="Y4116" s="415"/>
      <c r="Z4116" s="415"/>
    </row>
    <row r="4117" spans="1:26" x14ac:dyDescent="0.2">
      <c r="A4117" s="414"/>
      <c r="B4117" s="414"/>
      <c r="P4117" s="141"/>
      <c r="Q4117" s="415"/>
      <c r="R4117" s="415"/>
      <c r="S4117" s="415"/>
      <c r="T4117" s="415"/>
      <c r="U4117" s="415"/>
      <c r="V4117" s="415"/>
      <c r="W4117" s="415"/>
      <c r="X4117" s="415"/>
      <c r="Y4117" s="415"/>
      <c r="Z4117" s="415"/>
    </row>
    <row r="4118" spans="1:26" x14ac:dyDescent="0.2">
      <c r="A4118" s="414"/>
      <c r="B4118" s="414"/>
      <c r="P4118" s="141"/>
      <c r="Q4118" s="415"/>
      <c r="R4118" s="415"/>
      <c r="S4118" s="415"/>
      <c r="T4118" s="415"/>
      <c r="U4118" s="415"/>
      <c r="V4118" s="415"/>
      <c r="W4118" s="415"/>
      <c r="X4118" s="415"/>
      <c r="Y4118" s="415"/>
      <c r="Z4118" s="415"/>
    </row>
    <row r="4119" spans="1:26" x14ac:dyDescent="0.2">
      <c r="A4119" s="414"/>
      <c r="B4119" s="414"/>
      <c r="P4119" s="141"/>
      <c r="Q4119" s="415"/>
      <c r="R4119" s="415"/>
      <c r="S4119" s="415"/>
      <c r="T4119" s="415"/>
      <c r="U4119" s="415"/>
      <c r="V4119" s="415"/>
      <c r="W4119" s="415"/>
      <c r="X4119" s="415"/>
      <c r="Y4119" s="415"/>
      <c r="Z4119" s="415"/>
    </row>
    <row r="4120" spans="1:26" x14ac:dyDescent="0.2">
      <c r="A4120" s="414"/>
      <c r="B4120" s="414"/>
      <c r="P4120" s="141"/>
      <c r="Q4120" s="415"/>
      <c r="R4120" s="415"/>
      <c r="S4120" s="415"/>
      <c r="T4120" s="415"/>
      <c r="U4120" s="415"/>
      <c r="V4120" s="415"/>
      <c r="W4120" s="415"/>
      <c r="X4120" s="415"/>
      <c r="Y4120" s="415"/>
      <c r="Z4120" s="415"/>
    </row>
    <row r="4121" spans="1:26" x14ac:dyDescent="0.2">
      <c r="A4121" s="414"/>
      <c r="B4121" s="414"/>
      <c r="P4121" s="141"/>
      <c r="Q4121" s="415"/>
      <c r="R4121" s="415"/>
      <c r="S4121" s="415"/>
      <c r="T4121" s="415"/>
      <c r="U4121" s="415"/>
      <c r="V4121" s="415"/>
      <c r="W4121" s="415"/>
      <c r="X4121" s="415"/>
      <c r="Y4121" s="415"/>
      <c r="Z4121" s="415"/>
    </row>
    <row r="4122" spans="1:26" x14ac:dyDescent="0.2">
      <c r="A4122" s="414"/>
      <c r="B4122" s="414"/>
      <c r="P4122" s="141"/>
      <c r="Q4122" s="415"/>
      <c r="R4122" s="415"/>
      <c r="S4122" s="415"/>
      <c r="T4122" s="415"/>
      <c r="U4122" s="415"/>
      <c r="V4122" s="415"/>
      <c r="W4122" s="415"/>
      <c r="X4122" s="415"/>
      <c r="Y4122" s="415"/>
      <c r="Z4122" s="415"/>
    </row>
    <row r="4123" spans="1:26" x14ac:dyDescent="0.2">
      <c r="A4123" s="414"/>
      <c r="B4123" s="414"/>
      <c r="P4123" s="141"/>
      <c r="Q4123" s="415"/>
      <c r="R4123" s="415"/>
      <c r="S4123" s="415"/>
      <c r="T4123" s="415"/>
      <c r="U4123" s="415"/>
      <c r="V4123" s="415"/>
      <c r="W4123" s="415"/>
      <c r="X4123" s="415"/>
      <c r="Y4123" s="415"/>
      <c r="Z4123" s="415"/>
    </row>
    <row r="4124" spans="1:26" x14ac:dyDescent="0.2">
      <c r="A4124" s="414"/>
      <c r="B4124" s="414"/>
      <c r="P4124" s="141"/>
      <c r="Q4124" s="415"/>
      <c r="R4124" s="415"/>
      <c r="S4124" s="415"/>
      <c r="T4124" s="415"/>
      <c r="U4124" s="415"/>
      <c r="V4124" s="415"/>
      <c r="W4124" s="415"/>
      <c r="X4124" s="415"/>
      <c r="Y4124" s="415"/>
      <c r="Z4124" s="415"/>
    </row>
    <row r="4125" spans="1:26" x14ac:dyDescent="0.2">
      <c r="A4125" s="414"/>
      <c r="B4125" s="414"/>
      <c r="P4125" s="141"/>
      <c r="Q4125" s="415"/>
      <c r="R4125" s="415"/>
      <c r="S4125" s="415"/>
      <c r="T4125" s="415"/>
      <c r="U4125" s="415"/>
      <c r="V4125" s="415"/>
      <c r="W4125" s="415"/>
      <c r="X4125" s="415"/>
      <c r="Y4125" s="415"/>
      <c r="Z4125" s="415"/>
    </row>
    <row r="4126" spans="1:26" x14ac:dyDescent="0.2">
      <c r="A4126" s="414"/>
      <c r="B4126" s="414"/>
      <c r="P4126" s="141"/>
      <c r="Q4126" s="415"/>
      <c r="R4126" s="415"/>
      <c r="S4126" s="415"/>
      <c r="T4126" s="415"/>
      <c r="U4126" s="415"/>
      <c r="V4126" s="415"/>
      <c r="W4126" s="415"/>
      <c r="X4126" s="415"/>
      <c r="Y4126" s="415"/>
      <c r="Z4126" s="415"/>
    </row>
    <row r="4127" spans="1:26" x14ac:dyDescent="0.2">
      <c r="A4127" s="414"/>
      <c r="B4127" s="414"/>
      <c r="P4127" s="141"/>
      <c r="Q4127" s="415"/>
      <c r="R4127" s="415"/>
      <c r="S4127" s="415"/>
      <c r="T4127" s="415"/>
      <c r="U4127" s="415"/>
      <c r="V4127" s="415"/>
      <c r="W4127" s="415"/>
      <c r="X4127" s="415"/>
      <c r="Y4127" s="415"/>
      <c r="Z4127" s="415"/>
    </row>
    <row r="4128" spans="1:26" x14ac:dyDescent="0.2">
      <c r="A4128" s="414"/>
      <c r="B4128" s="414"/>
      <c r="P4128" s="141"/>
      <c r="Q4128" s="415"/>
      <c r="R4128" s="415"/>
      <c r="S4128" s="415"/>
      <c r="T4128" s="415"/>
      <c r="U4128" s="415"/>
      <c r="V4128" s="415"/>
      <c r="W4128" s="415"/>
      <c r="X4128" s="415"/>
      <c r="Y4128" s="415"/>
      <c r="Z4128" s="415"/>
    </row>
    <row r="4129" spans="1:26" x14ac:dyDescent="0.2">
      <c r="A4129" s="414"/>
      <c r="B4129" s="414"/>
      <c r="P4129" s="141"/>
      <c r="Q4129" s="415"/>
      <c r="R4129" s="415"/>
      <c r="S4129" s="415"/>
      <c r="T4129" s="415"/>
      <c r="U4129" s="415"/>
      <c r="V4129" s="415"/>
      <c r="W4129" s="415"/>
      <c r="X4129" s="415"/>
      <c r="Y4129" s="415"/>
      <c r="Z4129" s="415"/>
    </row>
    <row r="4130" spans="1:26" x14ac:dyDescent="0.2">
      <c r="A4130" s="414"/>
      <c r="B4130" s="414"/>
      <c r="P4130" s="141"/>
      <c r="Q4130" s="415"/>
      <c r="R4130" s="415"/>
      <c r="S4130" s="415"/>
      <c r="T4130" s="415"/>
      <c r="U4130" s="415"/>
      <c r="V4130" s="415"/>
      <c r="W4130" s="415"/>
      <c r="X4130" s="415"/>
      <c r="Y4130" s="415"/>
      <c r="Z4130" s="415"/>
    </row>
    <row r="4131" spans="1:26" x14ac:dyDescent="0.2">
      <c r="A4131" s="414"/>
      <c r="B4131" s="414"/>
      <c r="P4131" s="141"/>
      <c r="Q4131" s="415"/>
      <c r="R4131" s="415"/>
      <c r="S4131" s="415"/>
      <c r="T4131" s="415"/>
      <c r="U4131" s="415"/>
      <c r="V4131" s="415"/>
      <c r="W4131" s="415"/>
      <c r="X4131" s="415"/>
      <c r="Y4131" s="415"/>
      <c r="Z4131" s="415"/>
    </row>
    <row r="4132" spans="1:26" x14ac:dyDescent="0.2">
      <c r="A4132" s="414"/>
      <c r="B4132" s="414"/>
      <c r="P4132" s="141"/>
      <c r="Q4132" s="415"/>
      <c r="R4132" s="415"/>
      <c r="S4132" s="415"/>
      <c r="T4132" s="415"/>
      <c r="U4132" s="415"/>
      <c r="V4132" s="415"/>
      <c r="W4132" s="415"/>
      <c r="X4132" s="415"/>
      <c r="Y4132" s="415"/>
      <c r="Z4132" s="415"/>
    </row>
    <row r="4133" spans="1:26" x14ac:dyDescent="0.2">
      <c r="A4133" s="414"/>
      <c r="B4133" s="414"/>
      <c r="P4133" s="141"/>
      <c r="Q4133" s="415"/>
      <c r="R4133" s="415"/>
      <c r="S4133" s="415"/>
      <c r="T4133" s="415"/>
      <c r="U4133" s="415"/>
      <c r="V4133" s="415"/>
      <c r="W4133" s="415"/>
      <c r="X4133" s="415"/>
      <c r="Y4133" s="415"/>
      <c r="Z4133" s="415"/>
    </row>
    <row r="4134" spans="1:26" x14ac:dyDescent="0.2">
      <c r="A4134" s="414"/>
      <c r="B4134" s="414"/>
      <c r="P4134" s="141"/>
      <c r="Q4134" s="415"/>
      <c r="R4134" s="415"/>
      <c r="S4134" s="415"/>
      <c r="T4134" s="415"/>
      <c r="U4134" s="415"/>
      <c r="V4134" s="415"/>
      <c r="W4134" s="415"/>
      <c r="X4134" s="415"/>
      <c r="Y4134" s="415"/>
      <c r="Z4134" s="415"/>
    </row>
    <row r="4135" spans="1:26" x14ac:dyDescent="0.2">
      <c r="A4135" s="414"/>
      <c r="B4135" s="414"/>
      <c r="P4135" s="141"/>
      <c r="Q4135" s="415"/>
      <c r="R4135" s="415"/>
      <c r="S4135" s="415"/>
      <c r="T4135" s="415"/>
      <c r="U4135" s="415"/>
      <c r="V4135" s="415"/>
      <c r="W4135" s="415"/>
      <c r="X4135" s="415"/>
      <c r="Y4135" s="415"/>
      <c r="Z4135" s="415"/>
    </row>
    <row r="4136" spans="1:26" x14ac:dyDescent="0.2">
      <c r="A4136" s="414"/>
      <c r="B4136" s="414"/>
      <c r="P4136" s="141"/>
      <c r="Q4136" s="415"/>
      <c r="R4136" s="415"/>
      <c r="S4136" s="415"/>
      <c r="T4136" s="415"/>
      <c r="U4136" s="415"/>
      <c r="V4136" s="415"/>
      <c r="W4136" s="415"/>
      <c r="X4136" s="415"/>
      <c r="Y4136" s="415"/>
      <c r="Z4136" s="415"/>
    </row>
    <row r="4137" spans="1:26" x14ac:dyDescent="0.2">
      <c r="A4137" s="414"/>
      <c r="B4137" s="414"/>
      <c r="P4137" s="141"/>
      <c r="Q4137" s="415"/>
      <c r="R4137" s="415"/>
      <c r="S4137" s="415"/>
      <c r="T4137" s="415"/>
      <c r="U4137" s="415"/>
      <c r="V4137" s="415"/>
      <c r="W4137" s="415"/>
      <c r="X4137" s="415"/>
      <c r="Y4137" s="415"/>
      <c r="Z4137" s="415"/>
    </row>
    <row r="4138" spans="1:26" x14ac:dyDescent="0.2">
      <c r="A4138" s="414"/>
      <c r="B4138" s="414"/>
      <c r="P4138" s="141"/>
      <c r="Q4138" s="415"/>
      <c r="R4138" s="415"/>
      <c r="S4138" s="415"/>
      <c r="T4138" s="415"/>
      <c r="U4138" s="415"/>
      <c r="V4138" s="415"/>
      <c r="W4138" s="415"/>
      <c r="X4138" s="415"/>
      <c r="Y4138" s="415"/>
      <c r="Z4138" s="415"/>
    </row>
    <row r="4139" spans="1:26" x14ac:dyDescent="0.2">
      <c r="A4139" s="414"/>
      <c r="B4139" s="414"/>
      <c r="P4139" s="141"/>
      <c r="Q4139" s="415"/>
      <c r="R4139" s="415"/>
      <c r="S4139" s="415"/>
      <c r="T4139" s="415"/>
      <c r="U4139" s="415"/>
      <c r="V4139" s="415"/>
      <c r="W4139" s="415"/>
      <c r="X4139" s="415"/>
      <c r="Y4139" s="415"/>
      <c r="Z4139" s="415"/>
    </row>
    <row r="4140" spans="1:26" x14ac:dyDescent="0.2">
      <c r="A4140" s="414"/>
      <c r="B4140" s="414"/>
      <c r="P4140" s="141"/>
      <c r="Q4140" s="415"/>
      <c r="R4140" s="415"/>
      <c r="S4140" s="415"/>
      <c r="T4140" s="415"/>
      <c r="U4140" s="415"/>
      <c r="V4140" s="415"/>
      <c r="W4140" s="415"/>
      <c r="X4140" s="415"/>
      <c r="Y4140" s="415"/>
      <c r="Z4140" s="415"/>
    </row>
    <row r="4141" spans="1:26" x14ac:dyDescent="0.2">
      <c r="A4141" s="414"/>
      <c r="B4141" s="414"/>
      <c r="P4141" s="141"/>
      <c r="Q4141" s="415"/>
      <c r="R4141" s="415"/>
      <c r="S4141" s="415"/>
      <c r="T4141" s="415"/>
      <c r="U4141" s="415"/>
      <c r="V4141" s="415"/>
      <c r="W4141" s="415"/>
      <c r="X4141" s="415"/>
      <c r="Y4141" s="415"/>
      <c r="Z4141" s="415"/>
    </row>
    <row r="4142" spans="1:26" x14ac:dyDescent="0.2">
      <c r="A4142" s="414"/>
      <c r="B4142" s="414"/>
      <c r="P4142" s="141"/>
      <c r="Q4142" s="415"/>
      <c r="R4142" s="415"/>
      <c r="S4142" s="415"/>
      <c r="T4142" s="415"/>
      <c r="U4142" s="415"/>
      <c r="V4142" s="415"/>
      <c r="W4142" s="415"/>
      <c r="X4142" s="415"/>
      <c r="Y4142" s="415"/>
      <c r="Z4142" s="415"/>
    </row>
    <row r="4143" spans="1:26" x14ac:dyDescent="0.2">
      <c r="A4143" s="414"/>
      <c r="B4143" s="414"/>
      <c r="P4143" s="141"/>
      <c r="Q4143" s="415"/>
      <c r="R4143" s="415"/>
      <c r="S4143" s="415"/>
      <c r="T4143" s="415"/>
      <c r="U4143" s="415"/>
      <c r="V4143" s="415"/>
      <c r="W4143" s="415"/>
      <c r="X4143" s="415"/>
      <c r="Y4143" s="415"/>
      <c r="Z4143" s="415"/>
    </row>
    <row r="4144" spans="1:26" x14ac:dyDescent="0.2">
      <c r="A4144" s="414"/>
      <c r="B4144" s="414"/>
      <c r="P4144" s="141"/>
      <c r="Q4144" s="415"/>
      <c r="R4144" s="415"/>
      <c r="S4144" s="415"/>
      <c r="T4144" s="415"/>
      <c r="U4144" s="415"/>
      <c r="V4144" s="415"/>
      <c r="W4144" s="415"/>
      <c r="X4144" s="415"/>
      <c r="Y4144" s="415"/>
      <c r="Z4144" s="415"/>
    </row>
    <row r="4145" spans="1:26" x14ac:dyDescent="0.2">
      <c r="A4145" s="414"/>
      <c r="B4145" s="414"/>
      <c r="P4145" s="141"/>
      <c r="Q4145" s="415"/>
      <c r="R4145" s="415"/>
      <c r="S4145" s="415"/>
      <c r="T4145" s="415"/>
      <c r="U4145" s="415"/>
      <c r="V4145" s="415"/>
      <c r="W4145" s="415"/>
      <c r="X4145" s="415"/>
      <c r="Y4145" s="415"/>
      <c r="Z4145" s="415"/>
    </row>
    <row r="4146" spans="1:26" x14ac:dyDescent="0.2">
      <c r="A4146" s="414"/>
      <c r="B4146" s="414"/>
      <c r="P4146" s="141"/>
      <c r="Q4146" s="415"/>
      <c r="R4146" s="415"/>
      <c r="S4146" s="415"/>
      <c r="T4146" s="415"/>
      <c r="U4146" s="415"/>
      <c r="V4146" s="415"/>
      <c r="W4146" s="415"/>
      <c r="X4146" s="415"/>
      <c r="Y4146" s="415"/>
      <c r="Z4146" s="415"/>
    </row>
    <row r="4147" spans="1:26" x14ac:dyDescent="0.2">
      <c r="A4147" s="414"/>
      <c r="B4147" s="414"/>
      <c r="P4147" s="141"/>
      <c r="Q4147" s="415"/>
      <c r="R4147" s="415"/>
      <c r="S4147" s="415"/>
      <c r="T4147" s="415"/>
      <c r="U4147" s="415"/>
      <c r="V4147" s="415"/>
      <c r="W4147" s="415"/>
      <c r="X4147" s="415"/>
      <c r="Y4147" s="415"/>
      <c r="Z4147" s="415"/>
    </row>
    <row r="4148" spans="1:26" x14ac:dyDescent="0.2">
      <c r="A4148" s="414"/>
      <c r="B4148" s="414"/>
      <c r="P4148" s="141"/>
      <c r="Q4148" s="415"/>
      <c r="R4148" s="415"/>
      <c r="S4148" s="415"/>
      <c r="T4148" s="415"/>
      <c r="U4148" s="415"/>
      <c r="V4148" s="415"/>
      <c r="W4148" s="415"/>
      <c r="X4148" s="415"/>
      <c r="Y4148" s="415"/>
      <c r="Z4148" s="415"/>
    </row>
    <row r="4149" spans="1:26" x14ac:dyDescent="0.2">
      <c r="A4149" s="414"/>
      <c r="B4149" s="414"/>
      <c r="P4149" s="141"/>
      <c r="Q4149" s="415"/>
      <c r="R4149" s="415"/>
      <c r="S4149" s="415"/>
      <c r="T4149" s="415"/>
      <c r="U4149" s="415"/>
      <c r="V4149" s="415"/>
      <c r="W4149" s="415"/>
      <c r="X4149" s="415"/>
      <c r="Y4149" s="415"/>
      <c r="Z4149" s="415"/>
    </row>
    <row r="4150" spans="1:26" x14ac:dyDescent="0.2">
      <c r="A4150" s="414"/>
      <c r="B4150" s="414"/>
      <c r="P4150" s="141"/>
      <c r="Q4150" s="415"/>
      <c r="R4150" s="415"/>
      <c r="S4150" s="415"/>
      <c r="T4150" s="415"/>
      <c r="U4150" s="415"/>
      <c r="V4150" s="415"/>
      <c r="W4150" s="415"/>
      <c r="X4150" s="415"/>
      <c r="Y4150" s="415"/>
      <c r="Z4150" s="415"/>
    </row>
    <row r="4151" spans="1:26" x14ac:dyDescent="0.2">
      <c r="A4151" s="414"/>
      <c r="B4151" s="414"/>
      <c r="P4151" s="141"/>
      <c r="Q4151" s="415"/>
      <c r="R4151" s="415"/>
      <c r="S4151" s="415"/>
      <c r="T4151" s="415"/>
      <c r="U4151" s="415"/>
      <c r="V4151" s="415"/>
      <c r="W4151" s="415"/>
      <c r="X4151" s="415"/>
      <c r="Y4151" s="415"/>
      <c r="Z4151" s="415"/>
    </row>
    <row r="4152" spans="1:26" x14ac:dyDescent="0.2">
      <c r="A4152" s="414"/>
      <c r="B4152" s="414"/>
      <c r="P4152" s="141"/>
      <c r="Q4152" s="415"/>
      <c r="R4152" s="415"/>
      <c r="S4152" s="415"/>
      <c r="T4152" s="415"/>
      <c r="U4152" s="415"/>
      <c r="V4152" s="415"/>
      <c r="W4152" s="415"/>
      <c r="X4152" s="415"/>
      <c r="Y4152" s="415"/>
      <c r="Z4152" s="415"/>
    </row>
    <row r="4153" spans="1:26" x14ac:dyDescent="0.2">
      <c r="A4153" s="414"/>
      <c r="B4153" s="414"/>
      <c r="P4153" s="141"/>
      <c r="Q4153" s="415"/>
      <c r="R4153" s="415"/>
      <c r="S4153" s="415"/>
      <c r="T4153" s="415"/>
      <c r="U4153" s="415"/>
      <c r="V4153" s="415"/>
      <c r="W4153" s="415"/>
      <c r="X4153" s="415"/>
      <c r="Y4153" s="415"/>
      <c r="Z4153" s="415"/>
    </row>
    <row r="4154" spans="1:26" x14ac:dyDescent="0.2">
      <c r="A4154" s="414"/>
      <c r="B4154" s="414"/>
      <c r="P4154" s="141"/>
      <c r="Q4154" s="415"/>
      <c r="R4154" s="415"/>
      <c r="S4154" s="415"/>
      <c r="T4154" s="415"/>
      <c r="U4154" s="415"/>
      <c r="V4154" s="415"/>
      <c r="W4154" s="415"/>
      <c r="X4154" s="415"/>
      <c r="Y4154" s="415"/>
      <c r="Z4154" s="415"/>
    </row>
    <row r="4155" spans="1:26" x14ac:dyDescent="0.2">
      <c r="A4155" s="414"/>
      <c r="B4155" s="414"/>
      <c r="P4155" s="141"/>
      <c r="Q4155" s="415"/>
      <c r="R4155" s="415"/>
      <c r="S4155" s="415"/>
      <c r="T4155" s="415"/>
      <c r="U4155" s="415"/>
      <c r="V4155" s="415"/>
      <c r="W4155" s="415"/>
      <c r="X4155" s="415"/>
      <c r="Y4155" s="415"/>
      <c r="Z4155" s="415"/>
    </row>
    <row r="4156" spans="1:26" x14ac:dyDescent="0.2">
      <c r="A4156" s="414"/>
      <c r="B4156" s="414"/>
      <c r="P4156" s="141"/>
      <c r="Q4156" s="415"/>
      <c r="R4156" s="415"/>
      <c r="S4156" s="415"/>
      <c r="T4156" s="415"/>
      <c r="U4156" s="415"/>
      <c r="V4156" s="415"/>
      <c r="W4156" s="415"/>
      <c r="X4156" s="415"/>
      <c r="Y4156" s="415"/>
      <c r="Z4156" s="415"/>
    </row>
    <row r="4157" spans="1:26" x14ac:dyDescent="0.2">
      <c r="A4157" s="414"/>
      <c r="B4157" s="414"/>
      <c r="P4157" s="141"/>
      <c r="Q4157" s="415"/>
      <c r="R4157" s="415"/>
      <c r="S4157" s="415"/>
      <c r="T4157" s="415"/>
      <c r="U4157" s="415"/>
      <c r="V4157" s="415"/>
      <c r="W4157" s="415"/>
      <c r="X4157" s="415"/>
      <c r="Y4157" s="415"/>
      <c r="Z4157" s="415"/>
    </row>
    <row r="4158" spans="1:26" x14ac:dyDescent="0.2">
      <c r="A4158" s="414"/>
      <c r="B4158" s="414"/>
      <c r="P4158" s="141"/>
      <c r="Q4158" s="415"/>
      <c r="R4158" s="415"/>
      <c r="S4158" s="415"/>
      <c r="T4158" s="415"/>
      <c r="U4158" s="415"/>
      <c r="V4158" s="415"/>
      <c r="W4158" s="415"/>
      <c r="X4158" s="415"/>
      <c r="Y4158" s="415"/>
      <c r="Z4158" s="415"/>
    </row>
    <row r="4159" spans="1:26" x14ac:dyDescent="0.2">
      <c r="A4159" s="414"/>
      <c r="B4159" s="414"/>
      <c r="P4159" s="141"/>
      <c r="Q4159" s="415"/>
      <c r="R4159" s="415"/>
      <c r="S4159" s="415"/>
      <c r="T4159" s="415"/>
      <c r="U4159" s="415"/>
      <c r="V4159" s="415"/>
      <c r="W4159" s="415"/>
      <c r="X4159" s="415"/>
      <c r="Y4159" s="415"/>
      <c r="Z4159" s="415"/>
    </row>
    <row r="4160" spans="1:26" x14ac:dyDescent="0.2">
      <c r="A4160" s="414"/>
      <c r="B4160" s="414"/>
      <c r="P4160" s="141"/>
      <c r="Q4160" s="415"/>
      <c r="R4160" s="415"/>
      <c r="S4160" s="415"/>
      <c r="T4160" s="415"/>
      <c r="U4160" s="415"/>
      <c r="V4160" s="415"/>
      <c r="W4160" s="415"/>
      <c r="X4160" s="415"/>
      <c r="Y4160" s="415"/>
      <c r="Z4160" s="415"/>
    </row>
    <row r="4161" spans="1:26" x14ac:dyDescent="0.2">
      <c r="A4161" s="414"/>
      <c r="B4161" s="414"/>
      <c r="P4161" s="141"/>
      <c r="Q4161" s="415"/>
      <c r="R4161" s="415"/>
      <c r="S4161" s="415"/>
      <c r="T4161" s="415"/>
      <c r="U4161" s="415"/>
      <c r="V4161" s="415"/>
      <c r="W4161" s="415"/>
      <c r="X4161" s="415"/>
      <c r="Y4161" s="415"/>
      <c r="Z4161" s="415"/>
    </row>
    <row r="4162" spans="1:26" x14ac:dyDescent="0.2">
      <c r="A4162" s="414"/>
      <c r="B4162" s="414"/>
      <c r="P4162" s="141"/>
      <c r="Q4162" s="415"/>
      <c r="R4162" s="415"/>
      <c r="S4162" s="415"/>
      <c r="T4162" s="415"/>
      <c r="U4162" s="415"/>
      <c r="V4162" s="415"/>
      <c r="W4162" s="415"/>
      <c r="X4162" s="415"/>
      <c r="Y4162" s="415"/>
      <c r="Z4162" s="415"/>
    </row>
    <row r="4163" spans="1:26" x14ac:dyDescent="0.2">
      <c r="A4163" s="414"/>
      <c r="B4163" s="414"/>
      <c r="P4163" s="141"/>
      <c r="Q4163" s="415"/>
      <c r="R4163" s="415"/>
      <c r="S4163" s="415"/>
      <c r="T4163" s="415"/>
      <c r="U4163" s="415"/>
      <c r="V4163" s="415"/>
      <c r="W4163" s="415"/>
      <c r="X4163" s="415"/>
      <c r="Y4163" s="415"/>
      <c r="Z4163" s="415"/>
    </row>
    <row r="4164" spans="1:26" x14ac:dyDescent="0.2">
      <c r="A4164" s="414"/>
      <c r="B4164" s="414"/>
      <c r="P4164" s="141"/>
      <c r="Q4164" s="415"/>
      <c r="R4164" s="415"/>
      <c r="S4164" s="415"/>
      <c r="T4164" s="415"/>
      <c r="U4164" s="415"/>
      <c r="V4164" s="415"/>
      <c r="W4164" s="415"/>
      <c r="X4164" s="415"/>
      <c r="Y4164" s="415"/>
      <c r="Z4164" s="415"/>
    </row>
    <row r="4165" spans="1:26" x14ac:dyDescent="0.2">
      <c r="A4165" s="414"/>
      <c r="B4165" s="414"/>
      <c r="P4165" s="141"/>
      <c r="Q4165" s="415"/>
      <c r="R4165" s="415"/>
      <c r="S4165" s="415"/>
      <c r="T4165" s="415"/>
      <c r="U4165" s="415"/>
      <c r="V4165" s="415"/>
      <c r="W4165" s="415"/>
      <c r="X4165" s="415"/>
      <c r="Y4165" s="415"/>
      <c r="Z4165" s="415"/>
    </row>
    <row r="4166" spans="1:26" x14ac:dyDescent="0.2">
      <c r="A4166" s="414"/>
      <c r="B4166" s="414"/>
      <c r="P4166" s="141"/>
      <c r="Q4166" s="415"/>
      <c r="R4166" s="415"/>
      <c r="S4166" s="415"/>
      <c r="T4166" s="415"/>
      <c r="U4166" s="415"/>
      <c r="V4166" s="415"/>
      <c r="W4166" s="415"/>
      <c r="X4166" s="415"/>
      <c r="Y4166" s="415"/>
      <c r="Z4166" s="415"/>
    </row>
    <row r="4167" spans="1:26" x14ac:dyDescent="0.2">
      <c r="A4167" s="414"/>
      <c r="B4167" s="414"/>
      <c r="P4167" s="141"/>
      <c r="Q4167" s="415"/>
      <c r="R4167" s="415"/>
      <c r="S4167" s="415"/>
      <c r="T4167" s="415"/>
      <c r="U4167" s="415"/>
      <c r="V4167" s="415"/>
      <c r="W4167" s="415"/>
      <c r="X4167" s="415"/>
      <c r="Y4167" s="415"/>
      <c r="Z4167" s="415"/>
    </row>
    <row r="4168" spans="1:26" x14ac:dyDescent="0.2">
      <c r="A4168" s="414"/>
      <c r="B4168" s="414"/>
      <c r="P4168" s="141"/>
      <c r="Q4168" s="415"/>
      <c r="R4168" s="415"/>
      <c r="S4168" s="415"/>
      <c r="T4168" s="415"/>
      <c r="U4168" s="415"/>
      <c r="V4168" s="415"/>
      <c r="W4168" s="415"/>
      <c r="X4168" s="415"/>
      <c r="Y4168" s="415"/>
      <c r="Z4168" s="415"/>
    </row>
    <row r="4169" spans="1:26" x14ac:dyDescent="0.2">
      <c r="A4169" s="414"/>
      <c r="B4169" s="414"/>
      <c r="P4169" s="141"/>
      <c r="Q4169" s="415"/>
      <c r="R4169" s="415"/>
      <c r="S4169" s="415"/>
      <c r="T4169" s="415"/>
      <c r="U4169" s="415"/>
      <c r="V4169" s="415"/>
      <c r="W4169" s="415"/>
      <c r="X4169" s="415"/>
      <c r="Y4169" s="415"/>
      <c r="Z4169" s="415"/>
    </row>
    <row r="4170" spans="1:26" x14ac:dyDescent="0.2">
      <c r="A4170" s="414"/>
      <c r="B4170" s="414"/>
      <c r="P4170" s="141"/>
      <c r="Q4170" s="415"/>
      <c r="R4170" s="415"/>
      <c r="S4170" s="415"/>
      <c r="T4170" s="415"/>
      <c r="U4170" s="415"/>
      <c r="V4170" s="415"/>
      <c r="W4170" s="415"/>
      <c r="X4170" s="415"/>
      <c r="Y4170" s="415"/>
      <c r="Z4170" s="415"/>
    </row>
    <row r="4171" spans="1:26" x14ac:dyDescent="0.2">
      <c r="A4171" s="414"/>
      <c r="B4171" s="414"/>
      <c r="P4171" s="141"/>
      <c r="Q4171" s="415"/>
      <c r="R4171" s="415"/>
      <c r="S4171" s="415"/>
      <c r="T4171" s="415"/>
      <c r="U4171" s="415"/>
      <c r="V4171" s="415"/>
      <c r="W4171" s="415"/>
      <c r="X4171" s="415"/>
      <c r="Y4171" s="415"/>
      <c r="Z4171" s="415"/>
    </row>
    <row r="4172" spans="1:26" x14ac:dyDescent="0.2">
      <c r="A4172" s="414"/>
      <c r="B4172" s="414"/>
      <c r="P4172" s="141"/>
      <c r="Q4172" s="415"/>
      <c r="R4172" s="415"/>
      <c r="S4172" s="415"/>
      <c r="T4172" s="415"/>
      <c r="U4172" s="415"/>
      <c r="V4172" s="415"/>
      <c r="W4172" s="415"/>
      <c r="X4172" s="415"/>
      <c r="Y4172" s="415"/>
      <c r="Z4172" s="415"/>
    </row>
    <row r="4173" spans="1:26" x14ac:dyDescent="0.2">
      <c r="A4173" s="414"/>
      <c r="B4173" s="414"/>
      <c r="P4173" s="141"/>
      <c r="Q4173" s="415"/>
      <c r="R4173" s="415"/>
      <c r="S4173" s="415"/>
      <c r="T4173" s="415"/>
      <c r="U4173" s="415"/>
      <c r="V4173" s="415"/>
      <c r="W4173" s="415"/>
      <c r="X4173" s="415"/>
      <c r="Y4173" s="415"/>
      <c r="Z4173" s="415"/>
    </row>
    <row r="4174" spans="1:26" x14ac:dyDescent="0.2">
      <c r="A4174" s="414"/>
      <c r="B4174" s="414"/>
      <c r="P4174" s="141"/>
      <c r="Q4174" s="415"/>
      <c r="R4174" s="415"/>
      <c r="S4174" s="415"/>
      <c r="T4174" s="415"/>
      <c r="U4174" s="415"/>
      <c r="V4174" s="415"/>
      <c r="W4174" s="415"/>
      <c r="X4174" s="415"/>
      <c r="Y4174" s="415"/>
      <c r="Z4174" s="415"/>
    </row>
    <row r="4175" spans="1:26" x14ac:dyDescent="0.2">
      <c r="A4175" s="414"/>
      <c r="B4175" s="414"/>
      <c r="P4175" s="141"/>
      <c r="Q4175" s="415"/>
      <c r="R4175" s="415"/>
      <c r="S4175" s="415"/>
      <c r="T4175" s="415"/>
      <c r="U4175" s="415"/>
      <c r="V4175" s="415"/>
      <c r="W4175" s="415"/>
      <c r="X4175" s="415"/>
      <c r="Y4175" s="415"/>
      <c r="Z4175" s="415"/>
    </row>
    <row r="4176" spans="1:26" x14ac:dyDescent="0.2">
      <c r="A4176" s="414"/>
      <c r="B4176" s="414"/>
      <c r="P4176" s="141"/>
      <c r="Q4176" s="415"/>
      <c r="R4176" s="415"/>
      <c r="S4176" s="415"/>
      <c r="T4176" s="415"/>
      <c r="U4176" s="415"/>
      <c r="V4176" s="415"/>
      <c r="W4176" s="415"/>
      <c r="X4176" s="415"/>
      <c r="Y4176" s="415"/>
      <c r="Z4176" s="415"/>
    </row>
    <row r="4177" spans="1:26" x14ac:dyDescent="0.2">
      <c r="A4177" s="414"/>
      <c r="B4177" s="414"/>
      <c r="P4177" s="141"/>
      <c r="Q4177" s="415"/>
      <c r="R4177" s="415"/>
      <c r="S4177" s="415"/>
      <c r="T4177" s="415"/>
      <c r="U4177" s="415"/>
      <c r="V4177" s="415"/>
      <c r="W4177" s="415"/>
      <c r="X4177" s="415"/>
      <c r="Y4177" s="415"/>
      <c r="Z4177" s="415"/>
    </row>
    <row r="4178" spans="1:26" x14ac:dyDescent="0.2">
      <c r="A4178" s="414"/>
      <c r="B4178" s="414"/>
      <c r="P4178" s="141"/>
      <c r="Q4178" s="415"/>
      <c r="R4178" s="415"/>
      <c r="S4178" s="415"/>
      <c r="T4178" s="415"/>
      <c r="U4178" s="415"/>
      <c r="V4178" s="415"/>
      <c r="W4178" s="415"/>
      <c r="X4178" s="415"/>
      <c r="Y4178" s="415"/>
      <c r="Z4178" s="415"/>
    </row>
    <row r="4179" spans="1:26" x14ac:dyDescent="0.2">
      <c r="A4179" s="414"/>
      <c r="B4179" s="414"/>
      <c r="P4179" s="141"/>
      <c r="Q4179" s="415"/>
      <c r="R4179" s="415"/>
      <c r="S4179" s="415"/>
      <c r="T4179" s="415"/>
      <c r="U4179" s="415"/>
      <c r="V4179" s="415"/>
      <c r="W4179" s="415"/>
      <c r="X4179" s="415"/>
      <c r="Y4179" s="415"/>
      <c r="Z4179" s="415"/>
    </row>
    <row r="4180" spans="1:26" x14ac:dyDescent="0.2">
      <c r="A4180" s="414"/>
      <c r="B4180" s="414"/>
      <c r="P4180" s="141"/>
      <c r="Q4180" s="415"/>
      <c r="R4180" s="415"/>
      <c r="S4180" s="415"/>
      <c r="T4180" s="415"/>
      <c r="U4180" s="415"/>
      <c r="V4180" s="415"/>
      <c r="W4180" s="415"/>
      <c r="X4180" s="415"/>
      <c r="Y4180" s="415"/>
      <c r="Z4180" s="415"/>
    </row>
    <row r="4181" spans="1:26" x14ac:dyDescent="0.2">
      <c r="A4181" s="414"/>
      <c r="B4181" s="414"/>
      <c r="P4181" s="141"/>
      <c r="Q4181" s="415"/>
      <c r="R4181" s="415"/>
      <c r="S4181" s="415"/>
      <c r="T4181" s="415"/>
      <c r="U4181" s="415"/>
      <c r="V4181" s="415"/>
      <c r="W4181" s="415"/>
      <c r="X4181" s="415"/>
      <c r="Y4181" s="415"/>
      <c r="Z4181" s="415"/>
    </row>
    <row r="4182" spans="1:26" x14ac:dyDescent="0.2">
      <c r="A4182" s="414"/>
      <c r="B4182" s="414"/>
      <c r="P4182" s="141"/>
      <c r="Q4182" s="415"/>
      <c r="R4182" s="415"/>
      <c r="S4182" s="415"/>
      <c r="T4182" s="415"/>
      <c r="U4182" s="415"/>
      <c r="V4182" s="415"/>
      <c r="W4182" s="415"/>
      <c r="X4182" s="415"/>
      <c r="Y4182" s="415"/>
      <c r="Z4182" s="415"/>
    </row>
    <row r="4183" spans="1:26" x14ac:dyDescent="0.2">
      <c r="A4183" s="414"/>
      <c r="B4183" s="414"/>
      <c r="P4183" s="141"/>
      <c r="Q4183" s="415"/>
      <c r="R4183" s="415"/>
      <c r="S4183" s="415"/>
      <c r="T4183" s="415"/>
      <c r="U4183" s="415"/>
      <c r="V4183" s="415"/>
      <c r="W4183" s="415"/>
      <c r="X4183" s="415"/>
      <c r="Y4183" s="415"/>
      <c r="Z4183" s="415"/>
    </row>
    <row r="4184" spans="1:26" x14ac:dyDescent="0.2">
      <c r="A4184" s="414"/>
      <c r="B4184" s="414"/>
      <c r="P4184" s="141"/>
      <c r="Q4184" s="415"/>
      <c r="R4184" s="415"/>
      <c r="S4184" s="415"/>
      <c r="T4184" s="415"/>
      <c r="U4184" s="415"/>
      <c r="V4184" s="415"/>
      <c r="W4184" s="415"/>
      <c r="X4184" s="415"/>
      <c r="Y4184" s="415"/>
      <c r="Z4184" s="415"/>
    </row>
    <row r="4185" spans="1:26" x14ac:dyDescent="0.2">
      <c r="A4185" s="414"/>
      <c r="B4185" s="414"/>
      <c r="P4185" s="141"/>
      <c r="Q4185" s="415"/>
      <c r="R4185" s="415"/>
      <c r="S4185" s="415"/>
      <c r="T4185" s="415"/>
      <c r="U4185" s="415"/>
      <c r="V4185" s="415"/>
      <c r="W4185" s="415"/>
      <c r="X4185" s="415"/>
      <c r="Y4185" s="415"/>
      <c r="Z4185" s="415"/>
    </row>
    <row r="4186" spans="1:26" x14ac:dyDescent="0.2">
      <c r="A4186" s="414"/>
      <c r="B4186" s="414"/>
      <c r="P4186" s="141"/>
      <c r="Q4186" s="415"/>
      <c r="R4186" s="415"/>
      <c r="S4186" s="415"/>
      <c r="T4186" s="415"/>
      <c r="U4186" s="415"/>
      <c r="V4186" s="415"/>
      <c r="W4186" s="415"/>
      <c r="X4186" s="415"/>
      <c r="Y4186" s="415"/>
      <c r="Z4186" s="415"/>
    </row>
    <row r="4187" spans="1:26" x14ac:dyDescent="0.2">
      <c r="A4187" s="414"/>
      <c r="B4187" s="414"/>
      <c r="P4187" s="141"/>
      <c r="Q4187" s="415"/>
      <c r="R4187" s="415"/>
      <c r="S4187" s="415"/>
      <c r="T4187" s="415"/>
      <c r="U4187" s="415"/>
      <c r="V4187" s="415"/>
      <c r="W4187" s="415"/>
      <c r="X4187" s="415"/>
      <c r="Y4187" s="415"/>
      <c r="Z4187" s="415"/>
    </row>
    <row r="4188" spans="1:26" x14ac:dyDescent="0.2">
      <c r="A4188" s="414"/>
      <c r="B4188" s="414"/>
      <c r="P4188" s="141"/>
      <c r="Q4188" s="415"/>
      <c r="R4188" s="415"/>
      <c r="S4188" s="415"/>
      <c r="T4188" s="415"/>
      <c r="U4188" s="415"/>
      <c r="V4188" s="415"/>
      <c r="W4188" s="415"/>
      <c r="X4188" s="415"/>
      <c r="Y4188" s="415"/>
      <c r="Z4188" s="415"/>
    </row>
    <row r="4189" spans="1:26" x14ac:dyDescent="0.2">
      <c r="A4189" s="414"/>
      <c r="B4189" s="414"/>
      <c r="P4189" s="141"/>
      <c r="Q4189" s="415"/>
      <c r="R4189" s="415"/>
      <c r="S4189" s="415"/>
      <c r="T4189" s="415"/>
      <c r="U4189" s="415"/>
      <c r="V4189" s="415"/>
      <c r="W4189" s="415"/>
      <c r="X4189" s="415"/>
      <c r="Y4189" s="415"/>
      <c r="Z4189" s="415"/>
    </row>
    <row r="4190" spans="1:26" x14ac:dyDescent="0.2">
      <c r="A4190" s="414"/>
      <c r="B4190" s="414"/>
      <c r="P4190" s="141"/>
      <c r="Q4190" s="415"/>
      <c r="R4190" s="415"/>
      <c r="S4190" s="415"/>
      <c r="T4190" s="415"/>
      <c r="U4190" s="415"/>
      <c r="V4190" s="415"/>
      <c r="W4190" s="415"/>
      <c r="X4190" s="415"/>
      <c r="Y4190" s="415"/>
      <c r="Z4190" s="415"/>
    </row>
    <row r="4191" spans="1:26" x14ac:dyDescent="0.2">
      <c r="A4191" s="414"/>
      <c r="B4191" s="414"/>
      <c r="P4191" s="141"/>
      <c r="Q4191" s="415"/>
      <c r="R4191" s="415"/>
      <c r="S4191" s="415"/>
      <c r="T4191" s="415"/>
      <c r="U4191" s="415"/>
      <c r="V4191" s="415"/>
      <c r="W4191" s="415"/>
      <c r="X4191" s="415"/>
      <c r="Y4191" s="415"/>
      <c r="Z4191" s="415"/>
    </row>
    <row r="4192" spans="1:26" x14ac:dyDescent="0.2">
      <c r="A4192" s="414"/>
      <c r="B4192" s="414"/>
      <c r="P4192" s="141"/>
      <c r="Q4192" s="415"/>
      <c r="R4192" s="415"/>
      <c r="S4192" s="415"/>
      <c r="T4192" s="415"/>
      <c r="U4192" s="415"/>
      <c r="V4192" s="415"/>
      <c r="W4192" s="415"/>
      <c r="X4192" s="415"/>
      <c r="Y4192" s="415"/>
      <c r="Z4192" s="415"/>
    </row>
    <row r="4193" spans="1:26" x14ac:dyDescent="0.2">
      <c r="A4193" s="414"/>
      <c r="B4193" s="414"/>
      <c r="P4193" s="141"/>
      <c r="Q4193" s="415"/>
      <c r="R4193" s="415"/>
      <c r="S4193" s="415"/>
      <c r="T4193" s="415"/>
      <c r="U4193" s="415"/>
      <c r="V4193" s="415"/>
      <c r="W4193" s="415"/>
      <c r="X4193" s="415"/>
      <c r="Y4193" s="415"/>
      <c r="Z4193" s="415"/>
    </row>
    <row r="4194" spans="1:26" x14ac:dyDescent="0.2">
      <c r="A4194" s="414"/>
      <c r="B4194" s="414"/>
      <c r="P4194" s="141"/>
      <c r="Q4194" s="415"/>
      <c r="R4194" s="415"/>
      <c r="S4194" s="415"/>
      <c r="T4194" s="415"/>
      <c r="U4194" s="415"/>
      <c r="V4194" s="415"/>
      <c r="W4194" s="415"/>
      <c r="X4194" s="415"/>
      <c r="Y4194" s="415"/>
      <c r="Z4194" s="415"/>
    </row>
    <row r="4195" spans="1:26" x14ac:dyDescent="0.2">
      <c r="A4195" s="414"/>
      <c r="B4195" s="414"/>
      <c r="P4195" s="141"/>
      <c r="Q4195" s="415"/>
      <c r="R4195" s="415"/>
      <c r="S4195" s="415"/>
      <c r="T4195" s="415"/>
      <c r="U4195" s="415"/>
      <c r="V4195" s="415"/>
      <c r="W4195" s="415"/>
      <c r="X4195" s="415"/>
      <c r="Y4195" s="415"/>
      <c r="Z4195" s="415"/>
    </row>
    <row r="4196" spans="1:26" x14ac:dyDescent="0.2">
      <c r="A4196" s="414"/>
      <c r="B4196" s="414"/>
      <c r="P4196" s="141"/>
      <c r="Q4196" s="415"/>
      <c r="R4196" s="415"/>
      <c r="S4196" s="415"/>
      <c r="T4196" s="415"/>
      <c r="U4196" s="415"/>
      <c r="V4196" s="415"/>
      <c r="W4196" s="415"/>
      <c r="X4196" s="415"/>
      <c r="Y4196" s="415"/>
      <c r="Z4196" s="415"/>
    </row>
    <row r="4197" spans="1:26" x14ac:dyDescent="0.2">
      <c r="A4197" s="414"/>
      <c r="B4197" s="414"/>
      <c r="P4197" s="141"/>
      <c r="Q4197" s="415"/>
      <c r="R4197" s="415"/>
      <c r="S4197" s="415"/>
      <c r="T4197" s="415"/>
      <c r="U4197" s="415"/>
      <c r="V4197" s="415"/>
      <c r="W4197" s="415"/>
      <c r="X4197" s="415"/>
      <c r="Y4197" s="415"/>
      <c r="Z4197" s="415"/>
    </row>
    <row r="4198" spans="1:26" x14ac:dyDescent="0.2">
      <c r="A4198" s="414"/>
      <c r="B4198" s="414"/>
      <c r="P4198" s="141"/>
      <c r="Q4198" s="415"/>
      <c r="R4198" s="415"/>
      <c r="S4198" s="415"/>
      <c r="T4198" s="415"/>
      <c r="U4198" s="415"/>
      <c r="V4198" s="415"/>
      <c r="W4198" s="415"/>
      <c r="X4198" s="415"/>
      <c r="Y4198" s="415"/>
      <c r="Z4198" s="415"/>
    </row>
    <row r="4199" spans="1:26" x14ac:dyDescent="0.2">
      <c r="A4199" s="414"/>
      <c r="B4199" s="414"/>
      <c r="P4199" s="141"/>
      <c r="Q4199" s="415"/>
      <c r="R4199" s="415"/>
      <c r="S4199" s="415"/>
      <c r="T4199" s="415"/>
      <c r="U4199" s="415"/>
      <c r="V4199" s="415"/>
      <c r="W4199" s="415"/>
      <c r="X4199" s="415"/>
      <c r="Y4199" s="415"/>
      <c r="Z4199" s="415"/>
    </row>
    <row r="4200" spans="1:26" x14ac:dyDescent="0.2">
      <c r="A4200" s="414"/>
      <c r="B4200" s="414"/>
      <c r="P4200" s="141"/>
      <c r="Q4200" s="415"/>
      <c r="R4200" s="415"/>
      <c r="S4200" s="415"/>
      <c r="T4200" s="415"/>
      <c r="U4200" s="415"/>
      <c r="V4200" s="415"/>
      <c r="W4200" s="415"/>
      <c r="X4200" s="415"/>
      <c r="Y4200" s="415"/>
      <c r="Z4200" s="415"/>
    </row>
    <row r="4201" spans="1:26" x14ac:dyDescent="0.2">
      <c r="A4201" s="414"/>
      <c r="B4201" s="414"/>
      <c r="P4201" s="141"/>
      <c r="Q4201" s="415"/>
      <c r="R4201" s="415"/>
      <c r="S4201" s="415"/>
      <c r="T4201" s="415"/>
      <c r="U4201" s="415"/>
      <c r="V4201" s="415"/>
      <c r="W4201" s="415"/>
      <c r="X4201" s="415"/>
      <c r="Y4201" s="415"/>
      <c r="Z4201" s="415"/>
    </row>
    <row r="4202" spans="1:26" x14ac:dyDescent="0.2">
      <c r="A4202" s="414"/>
      <c r="B4202" s="414"/>
      <c r="P4202" s="141"/>
      <c r="Q4202" s="415"/>
      <c r="R4202" s="415"/>
      <c r="S4202" s="415"/>
      <c r="T4202" s="415"/>
      <c r="U4202" s="415"/>
      <c r="V4202" s="415"/>
      <c r="W4202" s="415"/>
      <c r="X4202" s="415"/>
      <c r="Y4202" s="415"/>
      <c r="Z4202" s="415"/>
    </row>
    <row r="4203" spans="1:26" x14ac:dyDescent="0.2">
      <c r="A4203" s="414"/>
      <c r="B4203" s="414"/>
      <c r="P4203" s="141"/>
      <c r="Q4203" s="415"/>
      <c r="R4203" s="415"/>
      <c r="S4203" s="415"/>
      <c r="T4203" s="415"/>
      <c r="U4203" s="415"/>
      <c r="V4203" s="415"/>
      <c r="W4203" s="415"/>
      <c r="X4203" s="415"/>
      <c r="Y4203" s="415"/>
      <c r="Z4203" s="415"/>
    </row>
    <row r="4204" spans="1:26" x14ac:dyDescent="0.2">
      <c r="A4204" s="414"/>
      <c r="B4204" s="414"/>
      <c r="P4204" s="141"/>
      <c r="Q4204" s="415"/>
      <c r="R4204" s="415"/>
      <c r="S4204" s="415"/>
      <c r="T4204" s="415"/>
      <c r="U4204" s="415"/>
      <c r="V4204" s="415"/>
      <c r="W4204" s="415"/>
      <c r="X4204" s="415"/>
      <c r="Y4204" s="415"/>
      <c r="Z4204" s="415"/>
    </row>
    <row r="4205" spans="1:26" x14ac:dyDescent="0.2">
      <c r="A4205" s="414"/>
      <c r="B4205" s="414"/>
      <c r="P4205" s="141"/>
      <c r="Q4205" s="415"/>
      <c r="R4205" s="415"/>
      <c r="S4205" s="415"/>
      <c r="T4205" s="415"/>
      <c r="U4205" s="415"/>
      <c r="V4205" s="415"/>
      <c r="W4205" s="415"/>
      <c r="X4205" s="415"/>
      <c r="Y4205" s="415"/>
      <c r="Z4205" s="415"/>
    </row>
    <row r="4206" spans="1:26" x14ac:dyDescent="0.2">
      <c r="A4206" s="414"/>
      <c r="B4206" s="414"/>
      <c r="P4206" s="141"/>
      <c r="Q4206" s="415"/>
      <c r="R4206" s="415"/>
      <c r="S4206" s="415"/>
      <c r="T4206" s="415"/>
      <c r="U4206" s="415"/>
      <c r="V4206" s="415"/>
      <c r="W4206" s="415"/>
      <c r="X4206" s="415"/>
      <c r="Y4206" s="415"/>
      <c r="Z4206" s="415"/>
    </row>
    <row r="4207" spans="1:26" x14ac:dyDescent="0.2">
      <c r="A4207" s="414"/>
      <c r="B4207" s="414"/>
      <c r="P4207" s="141"/>
      <c r="Q4207" s="415"/>
      <c r="R4207" s="415"/>
      <c r="S4207" s="415"/>
      <c r="T4207" s="415"/>
      <c r="U4207" s="415"/>
      <c r="V4207" s="415"/>
      <c r="W4207" s="415"/>
      <c r="X4207" s="415"/>
      <c r="Y4207" s="415"/>
      <c r="Z4207" s="415"/>
    </row>
    <row r="4208" spans="1:26" x14ac:dyDescent="0.2">
      <c r="A4208" s="414"/>
      <c r="B4208" s="414"/>
      <c r="P4208" s="141"/>
      <c r="Q4208" s="415"/>
      <c r="R4208" s="415"/>
      <c r="S4208" s="415"/>
      <c r="T4208" s="415"/>
      <c r="U4208" s="415"/>
      <c r="V4208" s="415"/>
      <c r="W4208" s="415"/>
      <c r="X4208" s="415"/>
      <c r="Y4208" s="415"/>
      <c r="Z4208" s="415"/>
    </row>
    <row r="4209" spans="1:26" x14ac:dyDescent="0.2">
      <c r="A4209" s="414"/>
      <c r="B4209" s="414"/>
      <c r="P4209" s="141"/>
      <c r="Q4209" s="415"/>
      <c r="R4209" s="415"/>
      <c r="S4209" s="415"/>
      <c r="T4209" s="415"/>
      <c r="U4209" s="415"/>
      <c r="V4209" s="415"/>
      <c r="W4209" s="415"/>
      <c r="X4209" s="415"/>
      <c r="Y4209" s="415"/>
      <c r="Z4209" s="415"/>
    </row>
    <row r="4210" spans="1:26" x14ac:dyDescent="0.2">
      <c r="A4210" s="414"/>
      <c r="B4210" s="414"/>
      <c r="P4210" s="141"/>
      <c r="Q4210" s="415"/>
      <c r="R4210" s="415"/>
      <c r="S4210" s="415"/>
      <c r="T4210" s="415"/>
      <c r="U4210" s="415"/>
      <c r="V4210" s="415"/>
      <c r="W4210" s="415"/>
      <c r="X4210" s="415"/>
      <c r="Y4210" s="415"/>
      <c r="Z4210" s="415"/>
    </row>
    <row r="4211" spans="1:26" x14ac:dyDescent="0.2">
      <c r="A4211" s="414"/>
      <c r="B4211" s="414"/>
      <c r="P4211" s="141"/>
      <c r="Q4211" s="415"/>
      <c r="R4211" s="415"/>
      <c r="S4211" s="415"/>
      <c r="T4211" s="415"/>
      <c r="U4211" s="415"/>
      <c r="V4211" s="415"/>
      <c r="W4211" s="415"/>
      <c r="X4211" s="415"/>
      <c r="Y4211" s="415"/>
      <c r="Z4211" s="415"/>
    </row>
    <row r="4212" spans="1:26" x14ac:dyDescent="0.2">
      <c r="A4212" s="414"/>
      <c r="B4212" s="414"/>
      <c r="P4212" s="141"/>
      <c r="Q4212" s="415"/>
      <c r="R4212" s="415"/>
      <c r="S4212" s="415"/>
      <c r="T4212" s="415"/>
      <c r="U4212" s="415"/>
      <c r="V4212" s="415"/>
      <c r="W4212" s="415"/>
      <c r="X4212" s="415"/>
      <c r="Y4212" s="415"/>
      <c r="Z4212" s="415"/>
    </row>
    <row r="4213" spans="1:26" x14ac:dyDescent="0.2">
      <c r="A4213" s="414"/>
      <c r="B4213" s="414"/>
      <c r="P4213" s="141"/>
      <c r="Q4213" s="415"/>
      <c r="R4213" s="415"/>
      <c r="S4213" s="415"/>
      <c r="T4213" s="415"/>
      <c r="U4213" s="415"/>
      <c r="V4213" s="415"/>
      <c r="W4213" s="415"/>
      <c r="X4213" s="415"/>
      <c r="Y4213" s="415"/>
      <c r="Z4213" s="415"/>
    </row>
    <row r="4214" spans="1:26" x14ac:dyDescent="0.2">
      <c r="A4214" s="414"/>
      <c r="B4214" s="414"/>
      <c r="P4214" s="141"/>
      <c r="Q4214" s="415"/>
      <c r="R4214" s="415"/>
      <c r="S4214" s="415"/>
      <c r="T4214" s="415"/>
      <c r="U4214" s="415"/>
      <c r="V4214" s="415"/>
      <c r="W4214" s="415"/>
      <c r="X4214" s="415"/>
      <c r="Y4214" s="415"/>
      <c r="Z4214" s="415"/>
    </row>
    <row r="4215" spans="1:26" x14ac:dyDescent="0.2">
      <c r="A4215" s="414"/>
      <c r="B4215" s="414"/>
      <c r="P4215" s="141"/>
      <c r="Q4215" s="415"/>
      <c r="R4215" s="415"/>
      <c r="S4215" s="415"/>
      <c r="T4215" s="415"/>
      <c r="U4215" s="415"/>
      <c r="V4215" s="415"/>
      <c r="W4215" s="415"/>
      <c r="X4215" s="415"/>
      <c r="Y4215" s="415"/>
      <c r="Z4215" s="415"/>
    </row>
    <row r="4216" spans="1:26" x14ac:dyDescent="0.2">
      <c r="A4216" s="414"/>
      <c r="B4216" s="414"/>
      <c r="P4216" s="141"/>
      <c r="Q4216" s="415"/>
      <c r="R4216" s="415"/>
      <c r="S4216" s="415"/>
      <c r="T4216" s="415"/>
      <c r="U4216" s="415"/>
      <c r="V4216" s="415"/>
      <c r="W4216" s="415"/>
      <c r="X4216" s="415"/>
      <c r="Y4216" s="415"/>
      <c r="Z4216" s="415"/>
    </row>
    <row r="4217" spans="1:26" x14ac:dyDescent="0.2">
      <c r="A4217" s="414"/>
      <c r="B4217" s="414"/>
      <c r="P4217" s="141"/>
      <c r="Q4217" s="415"/>
      <c r="R4217" s="415"/>
      <c r="S4217" s="415"/>
      <c r="T4217" s="415"/>
      <c r="U4217" s="415"/>
      <c r="V4217" s="415"/>
      <c r="W4217" s="415"/>
      <c r="X4217" s="415"/>
      <c r="Y4217" s="415"/>
      <c r="Z4217" s="415"/>
    </row>
    <row r="4218" spans="1:26" x14ac:dyDescent="0.2">
      <c r="A4218" s="414"/>
      <c r="B4218" s="414"/>
      <c r="P4218" s="141"/>
      <c r="Q4218" s="415"/>
      <c r="R4218" s="415"/>
      <c r="S4218" s="415"/>
      <c r="T4218" s="415"/>
      <c r="U4218" s="415"/>
      <c r="V4218" s="415"/>
      <c r="W4218" s="415"/>
      <c r="X4218" s="415"/>
      <c r="Y4218" s="415"/>
      <c r="Z4218" s="415"/>
    </row>
    <row r="4219" spans="1:26" x14ac:dyDescent="0.2">
      <c r="A4219" s="414"/>
      <c r="B4219" s="414"/>
      <c r="P4219" s="141"/>
      <c r="Q4219" s="415"/>
      <c r="R4219" s="415"/>
      <c r="S4219" s="415"/>
      <c r="T4219" s="415"/>
      <c r="U4219" s="415"/>
      <c r="V4219" s="415"/>
      <c r="W4219" s="415"/>
      <c r="X4219" s="415"/>
      <c r="Y4219" s="415"/>
      <c r="Z4219" s="415"/>
    </row>
    <row r="4220" spans="1:26" x14ac:dyDescent="0.2">
      <c r="A4220" s="414"/>
      <c r="B4220" s="414"/>
      <c r="P4220" s="141"/>
      <c r="Q4220" s="415"/>
      <c r="R4220" s="415"/>
      <c r="S4220" s="415"/>
      <c r="T4220" s="415"/>
      <c r="U4220" s="415"/>
      <c r="V4220" s="415"/>
      <c r="W4220" s="415"/>
      <c r="X4220" s="415"/>
      <c r="Y4220" s="415"/>
      <c r="Z4220" s="415"/>
    </row>
    <row r="4221" spans="1:26" x14ac:dyDescent="0.2">
      <c r="A4221" s="414"/>
      <c r="B4221" s="414"/>
      <c r="P4221" s="141"/>
      <c r="Q4221" s="415"/>
      <c r="R4221" s="415"/>
      <c r="S4221" s="415"/>
      <c r="T4221" s="415"/>
      <c r="U4221" s="415"/>
      <c r="V4221" s="415"/>
      <c r="W4221" s="415"/>
      <c r="X4221" s="415"/>
      <c r="Y4221" s="415"/>
      <c r="Z4221" s="415"/>
    </row>
    <row r="4222" spans="1:26" x14ac:dyDescent="0.2">
      <c r="A4222" s="414"/>
      <c r="B4222" s="414"/>
      <c r="P4222" s="141"/>
      <c r="Q4222" s="415"/>
      <c r="R4222" s="415"/>
      <c r="S4222" s="415"/>
      <c r="T4222" s="415"/>
      <c r="U4222" s="415"/>
      <c r="V4222" s="415"/>
      <c r="W4222" s="415"/>
      <c r="X4222" s="415"/>
      <c r="Y4222" s="415"/>
      <c r="Z4222" s="415"/>
    </row>
    <row r="4223" spans="1:26" x14ac:dyDescent="0.2">
      <c r="A4223" s="414"/>
      <c r="B4223" s="414"/>
      <c r="P4223" s="141"/>
      <c r="Q4223" s="415"/>
      <c r="R4223" s="415"/>
      <c r="S4223" s="415"/>
      <c r="T4223" s="415"/>
      <c r="U4223" s="415"/>
      <c r="V4223" s="415"/>
      <c r="W4223" s="415"/>
      <c r="X4223" s="415"/>
      <c r="Y4223" s="415"/>
      <c r="Z4223" s="415"/>
    </row>
    <row r="4224" spans="1:26" x14ac:dyDescent="0.2">
      <c r="A4224" s="414"/>
      <c r="B4224" s="414"/>
      <c r="P4224" s="141"/>
      <c r="Q4224" s="415"/>
      <c r="R4224" s="415"/>
      <c r="S4224" s="415"/>
      <c r="T4224" s="415"/>
      <c r="U4224" s="415"/>
      <c r="V4224" s="415"/>
      <c r="W4224" s="415"/>
      <c r="X4224" s="415"/>
      <c r="Y4224" s="415"/>
      <c r="Z4224" s="415"/>
    </row>
    <row r="4225" spans="1:26" x14ac:dyDescent="0.2">
      <c r="A4225" s="414"/>
      <c r="B4225" s="414"/>
      <c r="P4225" s="141"/>
      <c r="Q4225" s="415"/>
      <c r="R4225" s="415"/>
      <c r="S4225" s="415"/>
      <c r="T4225" s="415"/>
      <c r="U4225" s="415"/>
      <c r="V4225" s="415"/>
      <c r="W4225" s="415"/>
      <c r="X4225" s="415"/>
      <c r="Y4225" s="415"/>
      <c r="Z4225" s="415"/>
    </row>
    <row r="4226" spans="1:26" x14ac:dyDescent="0.2">
      <c r="A4226" s="414"/>
      <c r="B4226" s="414"/>
      <c r="P4226" s="141"/>
      <c r="Q4226" s="415"/>
      <c r="R4226" s="415"/>
      <c r="S4226" s="415"/>
      <c r="T4226" s="415"/>
      <c r="U4226" s="415"/>
      <c r="V4226" s="415"/>
      <c r="W4226" s="415"/>
      <c r="X4226" s="415"/>
      <c r="Y4226" s="415"/>
      <c r="Z4226" s="415"/>
    </row>
    <row r="4227" spans="1:26" x14ac:dyDescent="0.2">
      <c r="A4227" s="414"/>
      <c r="B4227" s="414"/>
      <c r="P4227" s="141"/>
      <c r="Q4227" s="415"/>
      <c r="R4227" s="415"/>
      <c r="S4227" s="415"/>
      <c r="T4227" s="415"/>
      <c r="U4227" s="415"/>
      <c r="V4227" s="415"/>
      <c r="W4227" s="415"/>
      <c r="X4227" s="415"/>
      <c r="Y4227" s="415"/>
      <c r="Z4227" s="415"/>
    </row>
    <row r="4228" spans="1:26" x14ac:dyDescent="0.2">
      <c r="A4228" s="414"/>
      <c r="B4228" s="414"/>
      <c r="P4228" s="141"/>
      <c r="Q4228" s="415"/>
      <c r="R4228" s="415"/>
      <c r="S4228" s="415"/>
      <c r="T4228" s="415"/>
      <c r="U4228" s="415"/>
      <c r="V4228" s="415"/>
      <c r="W4228" s="415"/>
      <c r="X4228" s="415"/>
      <c r="Y4228" s="415"/>
      <c r="Z4228" s="415"/>
    </row>
    <row r="4229" spans="1:26" x14ac:dyDescent="0.2">
      <c r="A4229" s="414"/>
      <c r="B4229" s="414"/>
      <c r="P4229" s="141"/>
      <c r="Q4229" s="415"/>
      <c r="R4229" s="415"/>
      <c r="S4229" s="415"/>
      <c r="T4229" s="415"/>
      <c r="U4229" s="415"/>
      <c r="V4229" s="415"/>
      <c r="W4229" s="415"/>
      <c r="X4229" s="415"/>
      <c r="Y4229" s="415"/>
      <c r="Z4229" s="415"/>
    </row>
    <row r="4230" spans="1:26" x14ac:dyDescent="0.2">
      <c r="A4230" s="414"/>
      <c r="B4230" s="414"/>
      <c r="P4230" s="141"/>
      <c r="Q4230" s="415"/>
      <c r="R4230" s="415"/>
      <c r="S4230" s="415"/>
      <c r="T4230" s="415"/>
      <c r="U4230" s="415"/>
      <c r="V4230" s="415"/>
      <c r="W4230" s="415"/>
      <c r="X4230" s="415"/>
      <c r="Y4230" s="415"/>
      <c r="Z4230" s="415"/>
    </row>
    <row r="4231" spans="1:26" x14ac:dyDescent="0.2">
      <c r="A4231" s="414"/>
      <c r="B4231" s="414"/>
      <c r="P4231" s="141"/>
      <c r="Q4231" s="415"/>
      <c r="R4231" s="415"/>
      <c r="S4231" s="415"/>
      <c r="T4231" s="415"/>
      <c r="U4231" s="415"/>
      <c r="V4231" s="415"/>
      <c r="W4231" s="415"/>
      <c r="X4231" s="415"/>
      <c r="Y4231" s="415"/>
      <c r="Z4231" s="415"/>
    </row>
    <row r="4232" spans="1:26" x14ac:dyDescent="0.2">
      <c r="A4232" s="414"/>
      <c r="B4232" s="414"/>
      <c r="P4232" s="141"/>
      <c r="Q4232" s="415"/>
      <c r="R4232" s="415"/>
      <c r="S4232" s="415"/>
      <c r="T4232" s="415"/>
      <c r="U4232" s="415"/>
      <c r="V4232" s="415"/>
      <c r="W4232" s="415"/>
      <c r="X4232" s="415"/>
      <c r="Y4232" s="415"/>
      <c r="Z4232" s="415"/>
    </row>
    <row r="4233" spans="1:26" x14ac:dyDescent="0.2">
      <c r="A4233" s="414"/>
      <c r="B4233" s="414"/>
      <c r="P4233" s="141"/>
      <c r="Q4233" s="415"/>
      <c r="R4233" s="415"/>
      <c r="S4233" s="415"/>
      <c r="T4233" s="415"/>
      <c r="U4233" s="415"/>
      <c r="V4233" s="415"/>
      <c r="W4233" s="415"/>
      <c r="X4233" s="415"/>
      <c r="Y4233" s="415"/>
      <c r="Z4233" s="415"/>
    </row>
    <row r="4234" spans="1:26" x14ac:dyDescent="0.2">
      <c r="A4234" s="414"/>
      <c r="B4234" s="414"/>
      <c r="P4234" s="141"/>
      <c r="Q4234" s="415"/>
      <c r="R4234" s="415"/>
      <c r="S4234" s="415"/>
      <c r="T4234" s="415"/>
      <c r="U4234" s="415"/>
      <c r="V4234" s="415"/>
      <c r="W4234" s="415"/>
      <c r="X4234" s="415"/>
      <c r="Y4234" s="415"/>
      <c r="Z4234" s="415"/>
    </row>
    <row r="4235" spans="1:26" x14ac:dyDescent="0.2">
      <c r="A4235" s="414"/>
      <c r="B4235" s="414"/>
      <c r="P4235" s="141"/>
      <c r="Q4235" s="415"/>
      <c r="R4235" s="415"/>
      <c r="S4235" s="415"/>
      <c r="T4235" s="415"/>
      <c r="U4235" s="415"/>
      <c r="V4235" s="415"/>
      <c r="W4235" s="415"/>
      <c r="X4235" s="415"/>
      <c r="Y4235" s="415"/>
      <c r="Z4235" s="415"/>
    </row>
    <row r="4236" spans="1:26" x14ac:dyDescent="0.2">
      <c r="A4236" s="414"/>
      <c r="B4236" s="414"/>
      <c r="P4236" s="141"/>
      <c r="Q4236" s="415"/>
      <c r="R4236" s="415"/>
      <c r="S4236" s="415"/>
      <c r="T4236" s="415"/>
      <c r="U4236" s="415"/>
      <c r="V4236" s="415"/>
      <c r="W4236" s="415"/>
      <c r="X4236" s="415"/>
      <c r="Y4236" s="415"/>
      <c r="Z4236" s="415"/>
    </row>
    <row r="4237" spans="1:26" x14ac:dyDescent="0.2">
      <c r="A4237" s="414"/>
      <c r="B4237" s="414"/>
      <c r="P4237" s="141"/>
      <c r="Q4237" s="415"/>
      <c r="R4237" s="415"/>
      <c r="S4237" s="415"/>
      <c r="T4237" s="415"/>
      <c r="U4237" s="415"/>
      <c r="V4237" s="415"/>
      <c r="W4237" s="415"/>
      <c r="X4237" s="415"/>
      <c r="Y4237" s="415"/>
      <c r="Z4237" s="415"/>
    </row>
    <row r="4238" spans="1:26" x14ac:dyDescent="0.2">
      <c r="A4238" s="414"/>
      <c r="B4238" s="414"/>
      <c r="P4238" s="141"/>
      <c r="Q4238" s="415"/>
      <c r="R4238" s="415"/>
      <c r="S4238" s="415"/>
      <c r="T4238" s="415"/>
      <c r="U4238" s="415"/>
      <c r="V4238" s="415"/>
      <c r="W4238" s="415"/>
      <c r="X4238" s="415"/>
      <c r="Y4238" s="415"/>
      <c r="Z4238" s="415"/>
    </row>
    <row r="4239" spans="1:26" x14ac:dyDescent="0.2">
      <c r="A4239" s="414"/>
      <c r="B4239" s="414"/>
      <c r="P4239" s="141"/>
      <c r="Q4239" s="415"/>
      <c r="R4239" s="415"/>
      <c r="S4239" s="415"/>
      <c r="T4239" s="415"/>
      <c r="U4239" s="415"/>
      <c r="V4239" s="415"/>
      <c r="W4239" s="415"/>
      <c r="X4239" s="415"/>
      <c r="Y4239" s="415"/>
      <c r="Z4239" s="415"/>
    </row>
    <row r="4240" spans="1:26" x14ac:dyDescent="0.2">
      <c r="A4240" s="414"/>
      <c r="B4240" s="414"/>
      <c r="P4240" s="141"/>
      <c r="Q4240" s="415"/>
      <c r="R4240" s="415"/>
      <c r="S4240" s="415"/>
      <c r="T4240" s="415"/>
      <c r="U4240" s="415"/>
      <c r="V4240" s="415"/>
      <c r="W4240" s="415"/>
      <c r="X4240" s="415"/>
      <c r="Y4240" s="415"/>
      <c r="Z4240" s="415"/>
    </row>
    <row r="4241" spans="1:26" x14ac:dyDescent="0.2">
      <c r="A4241" s="414"/>
      <c r="B4241" s="414"/>
      <c r="P4241" s="141"/>
      <c r="Q4241" s="415"/>
      <c r="R4241" s="415"/>
      <c r="S4241" s="415"/>
      <c r="T4241" s="415"/>
      <c r="U4241" s="415"/>
      <c r="V4241" s="415"/>
      <c r="W4241" s="415"/>
      <c r="X4241" s="415"/>
      <c r="Y4241" s="415"/>
      <c r="Z4241" s="415"/>
    </row>
    <row r="4242" spans="1:26" x14ac:dyDescent="0.2">
      <c r="A4242" s="414"/>
      <c r="B4242" s="414"/>
      <c r="P4242" s="141"/>
      <c r="Q4242" s="415"/>
      <c r="R4242" s="415"/>
      <c r="S4242" s="415"/>
      <c r="T4242" s="415"/>
      <c r="U4242" s="415"/>
      <c r="V4242" s="415"/>
      <c r="W4242" s="415"/>
      <c r="X4242" s="415"/>
      <c r="Y4242" s="415"/>
      <c r="Z4242" s="415"/>
    </row>
    <row r="4243" spans="1:26" x14ac:dyDescent="0.2">
      <c r="A4243" s="414"/>
      <c r="B4243" s="414"/>
      <c r="P4243" s="141"/>
      <c r="Q4243" s="415"/>
      <c r="R4243" s="415"/>
      <c r="S4243" s="415"/>
      <c r="T4243" s="415"/>
      <c r="U4243" s="415"/>
      <c r="V4243" s="415"/>
      <c r="W4243" s="415"/>
      <c r="X4243" s="415"/>
      <c r="Y4243" s="415"/>
      <c r="Z4243" s="415"/>
    </row>
    <row r="4244" spans="1:26" x14ac:dyDescent="0.2">
      <c r="A4244" s="414"/>
      <c r="B4244" s="414"/>
      <c r="P4244" s="141"/>
      <c r="Q4244" s="415"/>
      <c r="R4244" s="415"/>
      <c r="S4244" s="415"/>
      <c r="T4244" s="415"/>
      <c r="U4244" s="415"/>
      <c r="V4244" s="415"/>
      <c r="W4244" s="415"/>
      <c r="X4244" s="415"/>
      <c r="Y4244" s="415"/>
      <c r="Z4244" s="415"/>
    </row>
    <row r="4245" spans="1:26" x14ac:dyDescent="0.2">
      <c r="A4245" s="414"/>
      <c r="B4245" s="414"/>
      <c r="P4245" s="141"/>
      <c r="Q4245" s="415"/>
      <c r="R4245" s="415"/>
      <c r="S4245" s="415"/>
      <c r="T4245" s="415"/>
      <c r="U4245" s="415"/>
      <c r="V4245" s="415"/>
      <c r="W4245" s="415"/>
      <c r="X4245" s="415"/>
      <c r="Y4245" s="415"/>
      <c r="Z4245" s="415"/>
    </row>
    <row r="4246" spans="1:26" x14ac:dyDescent="0.2">
      <c r="A4246" s="414"/>
      <c r="B4246" s="414"/>
      <c r="P4246" s="141"/>
      <c r="Q4246" s="415"/>
      <c r="R4246" s="415"/>
      <c r="S4246" s="415"/>
      <c r="T4246" s="415"/>
      <c r="U4246" s="415"/>
      <c r="V4246" s="415"/>
      <c r="W4246" s="415"/>
      <c r="X4246" s="415"/>
      <c r="Y4246" s="415"/>
      <c r="Z4246" s="415"/>
    </row>
    <row r="4247" spans="1:26" x14ac:dyDescent="0.2">
      <c r="A4247" s="414"/>
      <c r="B4247" s="414"/>
      <c r="P4247" s="141"/>
      <c r="Q4247" s="415"/>
      <c r="R4247" s="415"/>
      <c r="S4247" s="415"/>
      <c r="T4247" s="415"/>
      <c r="U4247" s="415"/>
      <c r="V4247" s="415"/>
      <c r="W4247" s="415"/>
      <c r="X4247" s="415"/>
      <c r="Y4247" s="415"/>
      <c r="Z4247" s="415"/>
    </row>
    <row r="4248" spans="1:26" x14ac:dyDescent="0.2">
      <c r="A4248" s="414"/>
      <c r="B4248" s="414"/>
      <c r="P4248" s="141"/>
      <c r="Q4248" s="415"/>
      <c r="R4248" s="415"/>
      <c r="S4248" s="415"/>
      <c r="T4248" s="415"/>
      <c r="U4248" s="415"/>
      <c r="V4248" s="415"/>
      <c r="W4248" s="415"/>
      <c r="X4248" s="415"/>
      <c r="Y4248" s="415"/>
      <c r="Z4248" s="415"/>
    </row>
    <row r="4249" spans="1:26" x14ac:dyDescent="0.2">
      <c r="A4249" s="414"/>
      <c r="B4249" s="414"/>
      <c r="P4249" s="141"/>
      <c r="Q4249" s="415"/>
      <c r="R4249" s="415"/>
      <c r="S4249" s="415"/>
      <c r="T4249" s="415"/>
      <c r="U4249" s="415"/>
      <c r="V4249" s="415"/>
      <c r="W4249" s="415"/>
      <c r="X4249" s="415"/>
      <c r="Y4249" s="415"/>
      <c r="Z4249" s="415"/>
    </row>
    <row r="4250" spans="1:26" x14ac:dyDescent="0.2">
      <c r="A4250" s="414"/>
      <c r="B4250" s="414"/>
      <c r="P4250" s="141"/>
      <c r="Q4250" s="415"/>
      <c r="R4250" s="415"/>
      <c r="S4250" s="415"/>
      <c r="T4250" s="415"/>
      <c r="U4250" s="415"/>
      <c r="V4250" s="415"/>
      <c r="W4250" s="415"/>
      <c r="X4250" s="415"/>
      <c r="Y4250" s="415"/>
      <c r="Z4250" s="415"/>
    </row>
    <row r="4251" spans="1:26" x14ac:dyDescent="0.2">
      <c r="A4251" s="414"/>
      <c r="B4251" s="414"/>
      <c r="P4251" s="141"/>
      <c r="Q4251" s="415"/>
      <c r="R4251" s="415"/>
      <c r="S4251" s="415"/>
      <c r="T4251" s="415"/>
      <c r="U4251" s="415"/>
      <c r="V4251" s="415"/>
      <c r="W4251" s="415"/>
      <c r="X4251" s="415"/>
      <c r="Y4251" s="415"/>
      <c r="Z4251" s="415"/>
    </row>
    <row r="4252" spans="1:26" x14ac:dyDescent="0.2">
      <c r="A4252" s="414"/>
      <c r="B4252" s="414"/>
      <c r="P4252" s="141"/>
      <c r="Q4252" s="415"/>
      <c r="R4252" s="415"/>
      <c r="S4252" s="415"/>
      <c r="T4252" s="415"/>
      <c r="U4252" s="415"/>
      <c r="V4252" s="415"/>
      <c r="W4252" s="415"/>
      <c r="X4252" s="415"/>
      <c r="Y4252" s="415"/>
      <c r="Z4252" s="415"/>
    </row>
    <row r="4253" spans="1:26" x14ac:dyDescent="0.2">
      <c r="A4253" s="414"/>
      <c r="B4253" s="414"/>
      <c r="P4253" s="141"/>
      <c r="Q4253" s="415"/>
      <c r="R4253" s="415"/>
      <c r="S4253" s="415"/>
      <c r="T4253" s="415"/>
      <c r="U4253" s="415"/>
      <c r="V4253" s="415"/>
      <c r="W4253" s="415"/>
      <c r="X4253" s="415"/>
      <c r="Y4253" s="415"/>
      <c r="Z4253" s="415"/>
    </row>
    <row r="4254" spans="1:26" x14ac:dyDescent="0.2">
      <c r="A4254" s="414"/>
      <c r="B4254" s="414"/>
      <c r="P4254" s="141"/>
      <c r="Q4254" s="415"/>
      <c r="R4254" s="415"/>
      <c r="S4254" s="415"/>
      <c r="T4254" s="415"/>
      <c r="U4254" s="415"/>
      <c r="V4254" s="415"/>
      <c r="W4254" s="415"/>
      <c r="X4254" s="415"/>
      <c r="Y4254" s="415"/>
      <c r="Z4254" s="415"/>
    </row>
    <row r="4255" spans="1:26" x14ac:dyDescent="0.2">
      <c r="A4255" s="414"/>
      <c r="B4255" s="414"/>
      <c r="P4255" s="141"/>
      <c r="Q4255" s="415"/>
      <c r="R4255" s="415"/>
      <c r="S4255" s="415"/>
      <c r="T4255" s="415"/>
      <c r="U4255" s="415"/>
      <c r="V4255" s="415"/>
      <c r="W4255" s="415"/>
      <c r="X4255" s="415"/>
      <c r="Y4255" s="415"/>
      <c r="Z4255" s="415"/>
    </row>
    <row r="4256" spans="1:26" x14ac:dyDescent="0.2">
      <c r="A4256" s="414"/>
      <c r="B4256" s="414"/>
      <c r="P4256" s="141"/>
      <c r="Q4256" s="415"/>
      <c r="R4256" s="415"/>
      <c r="S4256" s="415"/>
      <c r="T4256" s="415"/>
      <c r="U4256" s="415"/>
      <c r="V4256" s="415"/>
      <c r="W4256" s="415"/>
      <c r="X4256" s="415"/>
      <c r="Y4256" s="415"/>
      <c r="Z4256" s="415"/>
    </row>
    <row r="4257" spans="1:26" x14ac:dyDescent="0.2">
      <c r="A4257" s="414"/>
      <c r="B4257" s="414"/>
      <c r="P4257" s="141"/>
      <c r="Q4257" s="415"/>
      <c r="R4257" s="415"/>
      <c r="S4257" s="415"/>
      <c r="T4257" s="415"/>
      <c r="U4257" s="415"/>
      <c r="V4257" s="415"/>
      <c r="W4257" s="415"/>
      <c r="X4257" s="415"/>
      <c r="Y4257" s="415"/>
      <c r="Z4257" s="415"/>
    </row>
    <row r="4258" spans="1:26" x14ac:dyDescent="0.2">
      <c r="A4258" s="414"/>
      <c r="B4258" s="414"/>
      <c r="P4258" s="141"/>
      <c r="Q4258" s="415"/>
      <c r="R4258" s="415"/>
      <c r="S4258" s="415"/>
      <c r="T4258" s="415"/>
      <c r="U4258" s="415"/>
      <c r="V4258" s="415"/>
      <c r="W4258" s="415"/>
      <c r="X4258" s="415"/>
      <c r="Y4258" s="415"/>
      <c r="Z4258" s="415"/>
    </row>
    <row r="4259" spans="1:26" x14ac:dyDescent="0.2">
      <c r="A4259" s="414"/>
      <c r="B4259" s="414"/>
      <c r="P4259" s="141"/>
      <c r="Q4259" s="415"/>
      <c r="R4259" s="415"/>
      <c r="S4259" s="415"/>
      <c r="T4259" s="415"/>
      <c r="U4259" s="415"/>
      <c r="V4259" s="415"/>
      <c r="W4259" s="415"/>
      <c r="X4259" s="415"/>
      <c r="Y4259" s="415"/>
      <c r="Z4259" s="415"/>
    </row>
    <row r="4260" spans="1:26" x14ac:dyDescent="0.2">
      <c r="A4260" s="414"/>
      <c r="B4260" s="414"/>
      <c r="P4260" s="141"/>
      <c r="Q4260" s="415"/>
      <c r="R4260" s="415"/>
      <c r="S4260" s="415"/>
      <c r="T4260" s="415"/>
      <c r="U4260" s="415"/>
      <c r="V4260" s="415"/>
      <c r="W4260" s="415"/>
      <c r="X4260" s="415"/>
      <c r="Y4260" s="415"/>
      <c r="Z4260" s="415"/>
    </row>
    <row r="4261" spans="1:26" x14ac:dyDescent="0.2">
      <c r="A4261" s="414"/>
      <c r="B4261" s="414"/>
      <c r="P4261" s="141"/>
      <c r="Q4261" s="415"/>
      <c r="R4261" s="415"/>
      <c r="S4261" s="415"/>
      <c r="T4261" s="415"/>
      <c r="U4261" s="415"/>
      <c r="V4261" s="415"/>
      <c r="W4261" s="415"/>
      <c r="X4261" s="415"/>
      <c r="Y4261" s="415"/>
      <c r="Z4261" s="415"/>
    </row>
    <row r="4262" spans="1:26" x14ac:dyDescent="0.2">
      <c r="A4262" s="414"/>
      <c r="B4262" s="414"/>
      <c r="P4262" s="141"/>
      <c r="Q4262" s="415"/>
      <c r="R4262" s="415"/>
      <c r="S4262" s="415"/>
      <c r="T4262" s="415"/>
      <c r="U4262" s="415"/>
      <c r="V4262" s="415"/>
      <c r="W4262" s="415"/>
      <c r="X4262" s="415"/>
      <c r="Y4262" s="415"/>
      <c r="Z4262" s="415"/>
    </row>
    <row r="4263" spans="1:26" x14ac:dyDescent="0.2">
      <c r="A4263" s="414"/>
      <c r="B4263" s="414"/>
      <c r="P4263" s="141"/>
      <c r="Q4263" s="415"/>
      <c r="R4263" s="415"/>
      <c r="S4263" s="415"/>
      <c r="T4263" s="415"/>
      <c r="U4263" s="415"/>
      <c r="V4263" s="415"/>
      <c r="W4263" s="415"/>
      <c r="X4263" s="415"/>
      <c r="Y4263" s="415"/>
      <c r="Z4263" s="415"/>
    </row>
    <row r="4264" spans="1:26" x14ac:dyDescent="0.2">
      <c r="A4264" s="414"/>
      <c r="B4264" s="414"/>
      <c r="P4264" s="141"/>
      <c r="Q4264" s="415"/>
      <c r="R4264" s="415"/>
      <c r="S4264" s="415"/>
      <c r="T4264" s="415"/>
      <c r="U4264" s="415"/>
      <c r="V4264" s="415"/>
      <c r="W4264" s="415"/>
      <c r="X4264" s="415"/>
      <c r="Y4264" s="415"/>
      <c r="Z4264" s="415"/>
    </row>
    <row r="4265" spans="1:26" x14ac:dyDescent="0.2">
      <c r="A4265" s="414"/>
      <c r="B4265" s="414"/>
      <c r="P4265" s="141"/>
      <c r="Q4265" s="415"/>
      <c r="R4265" s="415"/>
      <c r="S4265" s="415"/>
      <c r="T4265" s="415"/>
      <c r="U4265" s="415"/>
      <c r="V4265" s="415"/>
      <c r="W4265" s="415"/>
      <c r="X4265" s="415"/>
      <c r="Y4265" s="415"/>
      <c r="Z4265" s="415"/>
    </row>
    <row r="4266" spans="1:26" x14ac:dyDescent="0.2">
      <c r="A4266" s="414"/>
      <c r="B4266" s="414"/>
      <c r="P4266" s="141"/>
      <c r="Q4266" s="415"/>
      <c r="R4266" s="415"/>
      <c r="S4266" s="415"/>
      <c r="T4266" s="415"/>
      <c r="U4266" s="415"/>
      <c r="V4266" s="415"/>
      <c r="W4266" s="415"/>
      <c r="X4266" s="415"/>
      <c r="Y4266" s="415"/>
      <c r="Z4266" s="415"/>
    </row>
    <row r="4267" spans="1:26" x14ac:dyDescent="0.2">
      <c r="A4267" s="414"/>
      <c r="B4267" s="414"/>
      <c r="P4267" s="141"/>
      <c r="Q4267" s="415"/>
      <c r="R4267" s="415"/>
      <c r="S4267" s="415"/>
      <c r="T4267" s="415"/>
      <c r="U4267" s="415"/>
      <c r="V4267" s="415"/>
      <c r="W4267" s="415"/>
      <c r="X4267" s="415"/>
      <c r="Y4267" s="415"/>
      <c r="Z4267" s="415"/>
    </row>
    <row r="4268" spans="1:26" x14ac:dyDescent="0.2">
      <c r="A4268" s="414"/>
      <c r="B4268" s="414"/>
      <c r="P4268" s="141"/>
      <c r="Q4268" s="415"/>
      <c r="R4268" s="415"/>
      <c r="S4268" s="415"/>
      <c r="T4268" s="415"/>
      <c r="U4268" s="415"/>
      <c r="V4268" s="415"/>
      <c r="W4268" s="415"/>
      <c r="X4268" s="415"/>
      <c r="Y4268" s="415"/>
      <c r="Z4268" s="415"/>
    </row>
    <row r="4269" spans="1:26" x14ac:dyDescent="0.2">
      <c r="A4269" s="414"/>
      <c r="B4269" s="414"/>
      <c r="P4269" s="141"/>
      <c r="Q4269" s="415"/>
      <c r="R4269" s="415"/>
      <c r="S4269" s="415"/>
      <c r="T4269" s="415"/>
      <c r="U4269" s="415"/>
      <c r="V4269" s="415"/>
      <c r="W4269" s="415"/>
      <c r="X4269" s="415"/>
      <c r="Y4269" s="415"/>
      <c r="Z4269" s="415"/>
    </row>
    <row r="4270" spans="1:26" x14ac:dyDescent="0.2">
      <c r="A4270" s="414"/>
      <c r="B4270" s="414"/>
      <c r="P4270" s="141"/>
      <c r="Q4270" s="415"/>
      <c r="R4270" s="415"/>
      <c r="S4270" s="415"/>
      <c r="T4270" s="415"/>
      <c r="U4270" s="415"/>
      <c r="V4270" s="415"/>
      <c r="W4270" s="415"/>
      <c r="X4270" s="415"/>
      <c r="Y4270" s="415"/>
      <c r="Z4270" s="415"/>
    </row>
    <row r="4271" spans="1:26" x14ac:dyDescent="0.2">
      <c r="A4271" s="414"/>
      <c r="B4271" s="414"/>
      <c r="P4271" s="141"/>
      <c r="Q4271" s="415"/>
      <c r="R4271" s="415"/>
      <c r="S4271" s="415"/>
      <c r="T4271" s="415"/>
      <c r="U4271" s="415"/>
      <c r="V4271" s="415"/>
      <c r="W4271" s="415"/>
      <c r="X4271" s="415"/>
      <c r="Y4271" s="415"/>
      <c r="Z4271" s="415"/>
    </row>
    <row r="4272" spans="1:26" x14ac:dyDescent="0.2">
      <c r="A4272" s="414"/>
      <c r="B4272" s="414"/>
      <c r="P4272" s="141"/>
      <c r="Q4272" s="415"/>
      <c r="R4272" s="415"/>
      <c r="S4272" s="415"/>
      <c r="T4272" s="415"/>
      <c r="U4272" s="415"/>
      <c r="V4272" s="415"/>
      <c r="W4272" s="415"/>
      <c r="X4272" s="415"/>
      <c r="Y4272" s="415"/>
      <c r="Z4272" s="415"/>
    </row>
    <row r="4273" spans="1:26" x14ac:dyDescent="0.2">
      <c r="A4273" s="414"/>
      <c r="B4273" s="414"/>
      <c r="P4273" s="141"/>
      <c r="Q4273" s="415"/>
      <c r="R4273" s="415"/>
      <c r="S4273" s="415"/>
      <c r="T4273" s="415"/>
      <c r="U4273" s="415"/>
      <c r="V4273" s="415"/>
      <c r="W4273" s="415"/>
      <c r="X4273" s="415"/>
      <c r="Y4273" s="415"/>
      <c r="Z4273" s="415"/>
    </row>
    <row r="4274" spans="1:26" x14ac:dyDescent="0.2">
      <c r="A4274" s="414"/>
      <c r="B4274" s="414"/>
      <c r="P4274" s="141"/>
      <c r="Q4274" s="415"/>
      <c r="R4274" s="415"/>
      <c r="S4274" s="415"/>
      <c r="T4274" s="415"/>
      <c r="U4274" s="415"/>
      <c r="V4274" s="415"/>
      <c r="W4274" s="415"/>
      <c r="X4274" s="415"/>
      <c r="Y4274" s="415"/>
      <c r="Z4274" s="415"/>
    </row>
    <row r="4275" spans="1:26" x14ac:dyDescent="0.2">
      <c r="A4275" s="414"/>
      <c r="B4275" s="414"/>
      <c r="P4275" s="141"/>
      <c r="Q4275" s="415"/>
      <c r="R4275" s="415"/>
      <c r="S4275" s="415"/>
      <c r="T4275" s="415"/>
      <c r="U4275" s="415"/>
      <c r="V4275" s="415"/>
      <c r="W4275" s="415"/>
      <c r="X4275" s="415"/>
      <c r="Y4275" s="415"/>
      <c r="Z4275" s="415"/>
    </row>
    <row r="4276" spans="1:26" x14ac:dyDescent="0.2">
      <c r="A4276" s="414"/>
      <c r="B4276" s="414"/>
      <c r="P4276" s="141"/>
      <c r="Q4276" s="415"/>
      <c r="R4276" s="415"/>
      <c r="S4276" s="415"/>
      <c r="T4276" s="415"/>
      <c r="U4276" s="415"/>
      <c r="V4276" s="415"/>
      <c r="W4276" s="415"/>
      <c r="X4276" s="415"/>
      <c r="Y4276" s="415"/>
      <c r="Z4276" s="415"/>
    </row>
    <row r="4277" spans="1:26" x14ac:dyDescent="0.2">
      <c r="A4277" s="414"/>
      <c r="B4277" s="414"/>
      <c r="P4277" s="141"/>
      <c r="Q4277" s="415"/>
      <c r="R4277" s="415"/>
      <c r="S4277" s="415"/>
      <c r="T4277" s="415"/>
      <c r="U4277" s="415"/>
      <c r="V4277" s="415"/>
      <c r="W4277" s="415"/>
      <c r="X4277" s="415"/>
      <c r="Y4277" s="415"/>
      <c r="Z4277" s="415"/>
    </row>
    <row r="4278" spans="1:26" x14ac:dyDescent="0.2">
      <c r="A4278" s="414"/>
      <c r="B4278" s="414"/>
      <c r="P4278" s="141"/>
      <c r="Q4278" s="415"/>
      <c r="R4278" s="415"/>
      <c r="S4278" s="415"/>
      <c r="T4278" s="415"/>
      <c r="U4278" s="415"/>
      <c r="V4278" s="415"/>
      <c r="W4278" s="415"/>
      <c r="X4278" s="415"/>
      <c r="Y4278" s="415"/>
      <c r="Z4278" s="415"/>
    </row>
    <row r="4279" spans="1:26" x14ac:dyDescent="0.2">
      <c r="A4279" s="414"/>
      <c r="B4279" s="414"/>
      <c r="P4279" s="141"/>
      <c r="Q4279" s="415"/>
      <c r="R4279" s="415"/>
      <c r="S4279" s="415"/>
      <c r="T4279" s="415"/>
      <c r="U4279" s="415"/>
      <c r="V4279" s="415"/>
      <c r="W4279" s="415"/>
      <c r="X4279" s="415"/>
      <c r="Y4279" s="415"/>
      <c r="Z4279" s="415"/>
    </row>
    <row r="4280" spans="1:26" x14ac:dyDescent="0.2">
      <c r="A4280" s="414"/>
      <c r="B4280" s="414"/>
      <c r="P4280" s="141"/>
      <c r="Q4280" s="415"/>
      <c r="R4280" s="415"/>
      <c r="S4280" s="415"/>
      <c r="T4280" s="415"/>
      <c r="U4280" s="415"/>
      <c r="V4280" s="415"/>
      <c r="W4280" s="415"/>
      <c r="X4280" s="415"/>
      <c r="Y4280" s="415"/>
      <c r="Z4280" s="415"/>
    </row>
    <row r="4281" spans="1:26" x14ac:dyDescent="0.2">
      <c r="A4281" s="414"/>
      <c r="B4281" s="414"/>
      <c r="P4281" s="141"/>
      <c r="Q4281" s="415"/>
      <c r="R4281" s="415"/>
      <c r="S4281" s="415"/>
      <c r="T4281" s="415"/>
      <c r="U4281" s="415"/>
      <c r="V4281" s="415"/>
      <c r="W4281" s="415"/>
      <c r="X4281" s="415"/>
      <c r="Y4281" s="415"/>
      <c r="Z4281" s="415"/>
    </row>
    <row r="4282" spans="1:26" x14ac:dyDescent="0.2">
      <c r="A4282" s="414"/>
      <c r="B4282" s="414"/>
      <c r="P4282" s="141"/>
      <c r="Q4282" s="415"/>
      <c r="R4282" s="415"/>
      <c r="S4282" s="415"/>
      <c r="T4282" s="415"/>
      <c r="U4282" s="415"/>
      <c r="V4282" s="415"/>
      <c r="W4282" s="415"/>
      <c r="X4282" s="415"/>
      <c r="Y4282" s="415"/>
      <c r="Z4282" s="415"/>
    </row>
    <row r="4283" spans="1:26" x14ac:dyDescent="0.2">
      <c r="A4283" s="414"/>
      <c r="B4283" s="414"/>
      <c r="P4283" s="141"/>
      <c r="Q4283" s="415"/>
      <c r="R4283" s="415"/>
      <c r="S4283" s="415"/>
      <c r="T4283" s="415"/>
      <c r="U4283" s="415"/>
      <c r="V4283" s="415"/>
      <c r="W4283" s="415"/>
      <c r="X4283" s="415"/>
      <c r="Y4283" s="415"/>
      <c r="Z4283" s="415"/>
    </row>
    <row r="4284" spans="1:26" x14ac:dyDescent="0.2">
      <c r="A4284" s="414"/>
      <c r="B4284" s="414"/>
      <c r="P4284" s="141"/>
      <c r="Q4284" s="415"/>
      <c r="R4284" s="415"/>
      <c r="S4284" s="415"/>
      <c r="T4284" s="415"/>
      <c r="U4284" s="415"/>
      <c r="V4284" s="415"/>
      <c r="W4284" s="415"/>
      <c r="X4284" s="415"/>
      <c r="Y4284" s="415"/>
      <c r="Z4284" s="415"/>
    </row>
    <row r="4285" spans="1:26" x14ac:dyDescent="0.2">
      <c r="A4285" s="414"/>
      <c r="B4285" s="414"/>
      <c r="P4285" s="141"/>
      <c r="Q4285" s="415"/>
      <c r="R4285" s="415"/>
      <c r="S4285" s="415"/>
      <c r="T4285" s="415"/>
      <c r="U4285" s="415"/>
      <c r="V4285" s="415"/>
      <c r="W4285" s="415"/>
      <c r="X4285" s="415"/>
      <c r="Y4285" s="415"/>
      <c r="Z4285" s="415"/>
    </row>
    <row r="4286" spans="1:26" x14ac:dyDescent="0.2">
      <c r="A4286" s="414"/>
      <c r="B4286" s="414"/>
      <c r="P4286" s="141"/>
      <c r="Q4286" s="415"/>
      <c r="R4286" s="415"/>
      <c r="S4286" s="415"/>
      <c r="T4286" s="415"/>
      <c r="U4286" s="415"/>
      <c r="V4286" s="415"/>
      <c r="W4286" s="415"/>
      <c r="X4286" s="415"/>
      <c r="Y4286" s="415"/>
      <c r="Z4286" s="415"/>
    </row>
    <row r="4287" spans="1:26" x14ac:dyDescent="0.2">
      <c r="A4287" s="414"/>
      <c r="B4287" s="414"/>
      <c r="P4287" s="141"/>
      <c r="Q4287" s="415"/>
      <c r="R4287" s="415"/>
      <c r="S4287" s="415"/>
      <c r="T4287" s="415"/>
      <c r="U4287" s="415"/>
      <c r="V4287" s="415"/>
      <c r="W4287" s="415"/>
      <c r="X4287" s="415"/>
      <c r="Y4287" s="415"/>
      <c r="Z4287" s="415"/>
    </row>
    <row r="4288" spans="1:26" x14ac:dyDescent="0.2">
      <c r="A4288" s="414"/>
      <c r="B4288" s="414"/>
      <c r="P4288" s="141"/>
      <c r="Q4288" s="415"/>
      <c r="R4288" s="415"/>
      <c r="S4288" s="415"/>
      <c r="T4288" s="415"/>
      <c r="U4288" s="415"/>
      <c r="V4288" s="415"/>
      <c r="W4288" s="415"/>
      <c r="X4288" s="415"/>
      <c r="Y4288" s="415"/>
      <c r="Z4288" s="415"/>
    </row>
    <row r="4289" spans="1:26" x14ac:dyDescent="0.2">
      <c r="A4289" s="414"/>
      <c r="B4289" s="414"/>
      <c r="P4289" s="141"/>
      <c r="Q4289" s="415"/>
      <c r="R4289" s="415"/>
      <c r="S4289" s="415"/>
      <c r="T4289" s="415"/>
      <c r="U4289" s="415"/>
      <c r="V4289" s="415"/>
      <c r="W4289" s="415"/>
      <c r="X4289" s="415"/>
      <c r="Y4289" s="415"/>
      <c r="Z4289" s="415"/>
    </row>
    <row r="4290" spans="1:26" x14ac:dyDescent="0.2">
      <c r="A4290" s="414"/>
      <c r="B4290" s="414"/>
      <c r="P4290" s="141"/>
      <c r="Q4290" s="415"/>
      <c r="R4290" s="415"/>
      <c r="S4290" s="415"/>
      <c r="T4290" s="415"/>
      <c r="U4290" s="415"/>
      <c r="V4290" s="415"/>
      <c r="W4290" s="415"/>
      <c r="X4290" s="415"/>
      <c r="Y4290" s="415"/>
      <c r="Z4290" s="415"/>
    </row>
    <row r="4291" spans="1:26" x14ac:dyDescent="0.2">
      <c r="A4291" s="414"/>
      <c r="B4291" s="414"/>
      <c r="P4291" s="141"/>
      <c r="Q4291" s="415"/>
      <c r="R4291" s="415"/>
      <c r="S4291" s="415"/>
      <c r="T4291" s="415"/>
      <c r="U4291" s="415"/>
      <c r="V4291" s="415"/>
      <c r="W4291" s="415"/>
      <c r="X4291" s="415"/>
      <c r="Y4291" s="415"/>
      <c r="Z4291" s="415"/>
    </row>
    <row r="4292" spans="1:26" x14ac:dyDescent="0.2">
      <c r="A4292" s="414"/>
      <c r="B4292" s="414"/>
      <c r="P4292" s="141"/>
      <c r="Q4292" s="415"/>
      <c r="R4292" s="415"/>
      <c r="S4292" s="415"/>
      <c r="T4292" s="415"/>
      <c r="U4292" s="415"/>
      <c r="V4292" s="415"/>
      <c r="W4292" s="415"/>
      <c r="X4292" s="415"/>
      <c r="Y4292" s="415"/>
      <c r="Z4292" s="415"/>
    </row>
    <row r="4293" spans="1:26" x14ac:dyDescent="0.2">
      <c r="A4293" s="414"/>
      <c r="B4293" s="414"/>
      <c r="P4293" s="141"/>
      <c r="Q4293" s="415"/>
      <c r="R4293" s="415"/>
      <c r="S4293" s="415"/>
      <c r="T4293" s="415"/>
      <c r="U4293" s="415"/>
      <c r="V4293" s="415"/>
      <c r="W4293" s="415"/>
      <c r="X4293" s="415"/>
      <c r="Y4293" s="415"/>
      <c r="Z4293" s="415"/>
    </row>
    <row r="4294" spans="1:26" x14ac:dyDescent="0.2">
      <c r="A4294" s="414"/>
      <c r="B4294" s="414"/>
      <c r="P4294" s="141"/>
      <c r="Q4294" s="415"/>
      <c r="R4294" s="415"/>
      <c r="S4294" s="415"/>
      <c r="T4294" s="415"/>
      <c r="U4294" s="415"/>
      <c r="V4294" s="415"/>
      <c r="W4294" s="415"/>
      <c r="X4294" s="415"/>
      <c r="Y4294" s="415"/>
      <c r="Z4294" s="415"/>
    </row>
    <row r="4295" spans="1:26" x14ac:dyDescent="0.2">
      <c r="A4295" s="414"/>
      <c r="B4295" s="414"/>
      <c r="P4295" s="141"/>
      <c r="Q4295" s="415"/>
      <c r="R4295" s="415"/>
      <c r="S4295" s="415"/>
      <c r="T4295" s="415"/>
      <c r="U4295" s="415"/>
      <c r="V4295" s="415"/>
      <c r="W4295" s="415"/>
      <c r="X4295" s="415"/>
      <c r="Y4295" s="415"/>
      <c r="Z4295" s="415"/>
    </row>
    <row r="4296" spans="1:26" x14ac:dyDescent="0.2">
      <c r="A4296" s="414"/>
      <c r="B4296" s="414"/>
      <c r="P4296" s="141"/>
      <c r="Q4296" s="415"/>
      <c r="R4296" s="415"/>
      <c r="S4296" s="415"/>
      <c r="T4296" s="415"/>
      <c r="U4296" s="415"/>
      <c r="V4296" s="415"/>
      <c r="W4296" s="415"/>
      <c r="X4296" s="415"/>
      <c r="Y4296" s="415"/>
      <c r="Z4296" s="415"/>
    </row>
    <row r="4297" spans="1:26" x14ac:dyDescent="0.2">
      <c r="A4297" s="414"/>
      <c r="B4297" s="414"/>
      <c r="P4297" s="141"/>
      <c r="Q4297" s="415"/>
      <c r="R4297" s="415"/>
      <c r="S4297" s="415"/>
      <c r="T4297" s="415"/>
      <c r="U4297" s="415"/>
      <c r="V4297" s="415"/>
      <c r="W4297" s="415"/>
      <c r="X4297" s="415"/>
      <c r="Y4297" s="415"/>
      <c r="Z4297" s="415"/>
    </row>
    <row r="4298" spans="1:26" x14ac:dyDescent="0.2">
      <c r="A4298" s="414"/>
      <c r="B4298" s="414"/>
      <c r="P4298" s="141"/>
      <c r="Q4298" s="415"/>
      <c r="R4298" s="415"/>
      <c r="S4298" s="415"/>
      <c r="T4298" s="415"/>
      <c r="U4298" s="415"/>
      <c r="V4298" s="415"/>
      <c r="W4298" s="415"/>
      <c r="X4298" s="415"/>
      <c r="Y4298" s="415"/>
      <c r="Z4298" s="415"/>
    </row>
    <row r="4299" spans="1:26" x14ac:dyDescent="0.2">
      <c r="A4299" s="414"/>
      <c r="B4299" s="414"/>
      <c r="P4299" s="141"/>
      <c r="Q4299" s="415"/>
      <c r="R4299" s="415"/>
      <c r="S4299" s="415"/>
      <c r="T4299" s="415"/>
      <c r="U4299" s="415"/>
      <c r="V4299" s="415"/>
      <c r="W4299" s="415"/>
      <c r="X4299" s="415"/>
      <c r="Y4299" s="415"/>
      <c r="Z4299" s="415"/>
    </row>
    <row r="4300" spans="1:26" x14ac:dyDescent="0.2">
      <c r="A4300" s="414"/>
      <c r="B4300" s="414"/>
      <c r="P4300" s="141"/>
      <c r="Q4300" s="415"/>
      <c r="R4300" s="415"/>
      <c r="S4300" s="415"/>
      <c r="T4300" s="415"/>
      <c r="U4300" s="415"/>
      <c r="V4300" s="415"/>
      <c r="W4300" s="415"/>
      <c r="X4300" s="415"/>
      <c r="Y4300" s="415"/>
      <c r="Z4300" s="415"/>
    </row>
    <row r="4301" spans="1:26" x14ac:dyDescent="0.2">
      <c r="A4301" s="414"/>
      <c r="B4301" s="414"/>
      <c r="P4301" s="141"/>
      <c r="Q4301" s="415"/>
      <c r="R4301" s="415"/>
      <c r="S4301" s="415"/>
      <c r="T4301" s="415"/>
      <c r="U4301" s="415"/>
      <c r="V4301" s="415"/>
      <c r="W4301" s="415"/>
      <c r="X4301" s="415"/>
      <c r="Y4301" s="415"/>
      <c r="Z4301" s="415"/>
    </row>
    <row r="4302" spans="1:26" x14ac:dyDescent="0.2">
      <c r="A4302" s="414"/>
      <c r="B4302" s="414"/>
      <c r="P4302" s="141"/>
      <c r="Q4302" s="415"/>
      <c r="R4302" s="415"/>
      <c r="S4302" s="415"/>
      <c r="T4302" s="415"/>
      <c r="U4302" s="415"/>
      <c r="V4302" s="415"/>
      <c r="W4302" s="415"/>
      <c r="X4302" s="415"/>
      <c r="Y4302" s="415"/>
      <c r="Z4302" s="415"/>
    </row>
    <row r="4303" spans="1:26" x14ac:dyDescent="0.2">
      <c r="A4303" s="414"/>
      <c r="B4303" s="414"/>
      <c r="P4303" s="141"/>
      <c r="Q4303" s="415"/>
      <c r="R4303" s="415"/>
      <c r="S4303" s="415"/>
      <c r="T4303" s="415"/>
      <c r="U4303" s="415"/>
      <c r="V4303" s="415"/>
      <c r="W4303" s="415"/>
      <c r="X4303" s="415"/>
      <c r="Y4303" s="415"/>
      <c r="Z4303" s="415"/>
    </row>
    <row r="4304" spans="1:26" x14ac:dyDescent="0.2">
      <c r="A4304" s="414"/>
      <c r="B4304" s="414"/>
      <c r="P4304" s="141"/>
      <c r="Q4304" s="415"/>
      <c r="R4304" s="415"/>
      <c r="S4304" s="415"/>
      <c r="T4304" s="415"/>
      <c r="U4304" s="415"/>
      <c r="V4304" s="415"/>
      <c r="W4304" s="415"/>
      <c r="X4304" s="415"/>
      <c r="Y4304" s="415"/>
      <c r="Z4304" s="415"/>
    </row>
    <row r="4305" spans="1:26" x14ac:dyDescent="0.2">
      <c r="A4305" s="414"/>
      <c r="B4305" s="414"/>
      <c r="P4305" s="141"/>
      <c r="Q4305" s="415"/>
      <c r="R4305" s="415"/>
      <c r="S4305" s="415"/>
      <c r="T4305" s="415"/>
      <c r="U4305" s="415"/>
      <c r="V4305" s="415"/>
      <c r="W4305" s="415"/>
      <c r="X4305" s="415"/>
      <c r="Y4305" s="415"/>
      <c r="Z4305" s="415"/>
    </row>
    <row r="4306" spans="1:26" x14ac:dyDescent="0.2">
      <c r="A4306" s="414"/>
      <c r="B4306" s="414"/>
      <c r="P4306" s="141"/>
      <c r="Q4306" s="415"/>
      <c r="R4306" s="415"/>
      <c r="S4306" s="415"/>
      <c r="T4306" s="415"/>
      <c r="U4306" s="415"/>
      <c r="V4306" s="415"/>
      <c r="W4306" s="415"/>
      <c r="X4306" s="415"/>
      <c r="Y4306" s="415"/>
      <c r="Z4306" s="415"/>
    </row>
    <row r="4307" spans="1:26" x14ac:dyDescent="0.2">
      <c r="A4307" s="414"/>
      <c r="B4307" s="414"/>
      <c r="P4307" s="141"/>
      <c r="Q4307" s="415"/>
      <c r="R4307" s="415"/>
      <c r="S4307" s="415"/>
      <c r="T4307" s="415"/>
      <c r="U4307" s="415"/>
      <c r="V4307" s="415"/>
      <c r="W4307" s="415"/>
      <c r="X4307" s="415"/>
      <c r="Y4307" s="415"/>
      <c r="Z4307" s="415"/>
    </row>
    <row r="4308" spans="1:26" x14ac:dyDescent="0.2">
      <c r="A4308" s="414"/>
      <c r="B4308" s="414"/>
      <c r="P4308" s="141"/>
      <c r="Q4308" s="415"/>
      <c r="R4308" s="415"/>
      <c r="S4308" s="415"/>
      <c r="T4308" s="415"/>
      <c r="U4308" s="415"/>
      <c r="V4308" s="415"/>
      <c r="W4308" s="415"/>
      <c r="X4308" s="415"/>
      <c r="Y4308" s="415"/>
      <c r="Z4308" s="415"/>
    </row>
    <row r="4309" spans="1:26" x14ac:dyDescent="0.2">
      <c r="A4309" s="414"/>
      <c r="B4309" s="414"/>
      <c r="P4309" s="141"/>
      <c r="Q4309" s="415"/>
      <c r="R4309" s="415"/>
      <c r="S4309" s="415"/>
      <c r="T4309" s="415"/>
      <c r="U4309" s="415"/>
      <c r="V4309" s="415"/>
      <c r="W4309" s="415"/>
      <c r="X4309" s="415"/>
      <c r="Y4309" s="415"/>
      <c r="Z4309" s="415"/>
    </row>
    <row r="4310" spans="1:26" x14ac:dyDescent="0.2">
      <c r="A4310" s="414"/>
      <c r="B4310" s="414"/>
      <c r="P4310" s="141"/>
      <c r="Q4310" s="415"/>
      <c r="R4310" s="415"/>
      <c r="S4310" s="415"/>
      <c r="T4310" s="415"/>
      <c r="U4310" s="415"/>
      <c r="V4310" s="415"/>
      <c r="W4310" s="415"/>
      <c r="X4310" s="415"/>
      <c r="Y4310" s="415"/>
      <c r="Z4310" s="415"/>
    </row>
    <row r="4311" spans="1:26" x14ac:dyDescent="0.2">
      <c r="A4311" s="414"/>
      <c r="B4311" s="414"/>
      <c r="P4311" s="141"/>
      <c r="Q4311" s="415"/>
      <c r="R4311" s="415"/>
      <c r="S4311" s="415"/>
      <c r="T4311" s="415"/>
      <c r="U4311" s="415"/>
      <c r="V4311" s="415"/>
      <c r="W4311" s="415"/>
      <c r="X4311" s="415"/>
      <c r="Y4311" s="415"/>
      <c r="Z4311" s="415"/>
    </row>
    <row r="4312" spans="1:26" x14ac:dyDescent="0.2">
      <c r="A4312" s="414"/>
      <c r="B4312" s="414"/>
      <c r="P4312" s="141"/>
      <c r="Q4312" s="415"/>
      <c r="R4312" s="415"/>
      <c r="S4312" s="415"/>
      <c r="T4312" s="415"/>
      <c r="U4312" s="415"/>
      <c r="V4312" s="415"/>
      <c r="W4312" s="415"/>
      <c r="X4312" s="415"/>
      <c r="Y4312" s="415"/>
      <c r="Z4312" s="415"/>
    </row>
    <row r="4313" spans="1:26" x14ac:dyDescent="0.2">
      <c r="A4313" s="414"/>
      <c r="B4313" s="414"/>
      <c r="P4313" s="141"/>
      <c r="Q4313" s="415"/>
      <c r="R4313" s="415"/>
      <c r="S4313" s="415"/>
      <c r="T4313" s="415"/>
      <c r="U4313" s="415"/>
      <c r="V4313" s="415"/>
      <c r="W4313" s="415"/>
      <c r="X4313" s="415"/>
      <c r="Y4313" s="415"/>
      <c r="Z4313" s="415"/>
    </row>
    <row r="4314" spans="1:26" x14ac:dyDescent="0.2">
      <c r="A4314" s="414"/>
      <c r="B4314" s="414"/>
      <c r="P4314" s="141"/>
      <c r="Q4314" s="415"/>
      <c r="R4314" s="415"/>
      <c r="S4314" s="415"/>
      <c r="T4314" s="415"/>
      <c r="U4314" s="415"/>
      <c r="V4314" s="415"/>
      <c r="W4314" s="415"/>
      <c r="X4314" s="415"/>
      <c r="Y4314" s="415"/>
      <c r="Z4314" s="415"/>
    </row>
    <row r="4315" spans="1:26" x14ac:dyDescent="0.2">
      <c r="A4315" s="414"/>
      <c r="B4315" s="414"/>
      <c r="P4315" s="141"/>
      <c r="Q4315" s="415"/>
      <c r="R4315" s="415"/>
      <c r="S4315" s="415"/>
      <c r="T4315" s="415"/>
      <c r="U4315" s="415"/>
      <c r="V4315" s="415"/>
      <c r="W4315" s="415"/>
      <c r="X4315" s="415"/>
      <c r="Y4315" s="415"/>
      <c r="Z4315" s="415"/>
    </row>
    <row r="4316" spans="1:26" x14ac:dyDescent="0.2">
      <c r="A4316" s="414"/>
      <c r="B4316" s="414"/>
      <c r="P4316" s="141"/>
      <c r="Q4316" s="415"/>
      <c r="R4316" s="415"/>
      <c r="S4316" s="415"/>
      <c r="T4316" s="415"/>
      <c r="U4316" s="415"/>
      <c r="V4316" s="415"/>
      <c r="W4316" s="415"/>
      <c r="X4316" s="415"/>
      <c r="Y4316" s="415"/>
      <c r="Z4316" s="415"/>
    </row>
    <row r="4317" spans="1:26" x14ac:dyDescent="0.2">
      <c r="A4317" s="414"/>
      <c r="B4317" s="414"/>
      <c r="P4317" s="141"/>
      <c r="Q4317" s="415"/>
      <c r="R4317" s="415"/>
      <c r="S4317" s="415"/>
      <c r="T4317" s="415"/>
      <c r="U4317" s="415"/>
      <c r="V4317" s="415"/>
      <c r="W4317" s="415"/>
      <c r="X4317" s="415"/>
      <c r="Y4317" s="415"/>
      <c r="Z4317" s="415"/>
    </row>
    <row r="4318" spans="1:26" x14ac:dyDescent="0.2">
      <c r="A4318" s="414"/>
      <c r="B4318" s="414"/>
      <c r="P4318" s="141"/>
      <c r="Q4318" s="415"/>
      <c r="R4318" s="415"/>
      <c r="S4318" s="415"/>
      <c r="T4318" s="415"/>
      <c r="U4318" s="415"/>
      <c r="V4318" s="415"/>
      <c r="W4318" s="415"/>
      <c r="X4318" s="415"/>
      <c r="Y4318" s="415"/>
      <c r="Z4318" s="415"/>
    </row>
    <row r="4319" spans="1:26" x14ac:dyDescent="0.2">
      <c r="A4319" s="414"/>
      <c r="B4319" s="414"/>
      <c r="P4319" s="141"/>
      <c r="Q4319" s="415"/>
      <c r="R4319" s="415"/>
      <c r="S4319" s="415"/>
      <c r="T4319" s="415"/>
      <c r="U4319" s="415"/>
      <c r="V4319" s="415"/>
      <c r="W4319" s="415"/>
      <c r="X4319" s="415"/>
      <c r="Y4319" s="415"/>
      <c r="Z4319" s="415"/>
    </row>
    <row r="4320" spans="1:26" x14ac:dyDescent="0.2">
      <c r="A4320" s="414"/>
      <c r="B4320" s="414"/>
      <c r="P4320" s="141"/>
      <c r="Q4320" s="415"/>
      <c r="R4320" s="415"/>
      <c r="S4320" s="415"/>
      <c r="T4320" s="415"/>
      <c r="U4320" s="415"/>
      <c r="V4320" s="415"/>
      <c r="W4320" s="415"/>
      <c r="X4320" s="415"/>
      <c r="Y4320" s="415"/>
      <c r="Z4320" s="415"/>
    </row>
    <row r="4321" spans="1:26" x14ac:dyDescent="0.2">
      <c r="A4321" s="414"/>
      <c r="B4321" s="414"/>
      <c r="P4321" s="141"/>
      <c r="Q4321" s="415"/>
      <c r="R4321" s="415"/>
      <c r="S4321" s="415"/>
      <c r="T4321" s="415"/>
      <c r="U4321" s="415"/>
      <c r="V4321" s="415"/>
      <c r="W4321" s="415"/>
      <c r="X4321" s="415"/>
      <c r="Y4321" s="415"/>
      <c r="Z4321" s="415"/>
    </row>
    <row r="4322" spans="1:26" x14ac:dyDescent="0.2">
      <c r="A4322" s="414"/>
      <c r="B4322" s="414"/>
      <c r="P4322" s="141"/>
      <c r="Q4322" s="415"/>
      <c r="R4322" s="415"/>
      <c r="S4322" s="415"/>
      <c r="T4322" s="415"/>
      <c r="U4322" s="415"/>
      <c r="V4322" s="415"/>
      <c r="W4322" s="415"/>
      <c r="X4322" s="415"/>
      <c r="Y4322" s="415"/>
      <c r="Z4322" s="415"/>
    </row>
    <row r="4323" spans="1:26" x14ac:dyDescent="0.2">
      <c r="A4323" s="414"/>
      <c r="B4323" s="414"/>
      <c r="P4323" s="141"/>
      <c r="Q4323" s="415"/>
      <c r="R4323" s="415"/>
      <c r="S4323" s="415"/>
      <c r="T4323" s="415"/>
      <c r="U4323" s="415"/>
      <c r="V4323" s="415"/>
      <c r="W4323" s="415"/>
      <c r="X4323" s="415"/>
      <c r="Y4323" s="415"/>
      <c r="Z4323" s="415"/>
    </row>
    <row r="4324" spans="1:26" x14ac:dyDescent="0.2">
      <c r="A4324" s="414"/>
      <c r="B4324" s="414"/>
      <c r="P4324" s="141"/>
      <c r="Q4324" s="415"/>
      <c r="R4324" s="415"/>
      <c r="S4324" s="415"/>
      <c r="T4324" s="415"/>
      <c r="U4324" s="415"/>
      <c r="V4324" s="415"/>
      <c r="W4324" s="415"/>
      <c r="X4324" s="415"/>
      <c r="Y4324" s="415"/>
      <c r="Z4324" s="415"/>
    </row>
    <row r="4325" spans="1:26" x14ac:dyDescent="0.2">
      <c r="A4325" s="414"/>
      <c r="B4325" s="414"/>
      <c r="P4325" s="141"/>
      <c r="Q4325" s="415"/>
      <c r="R4325" s="415"/>
      <c r="S4325" s="415"/>
      <c r="T4325" s="415"/>
      <c r="U4325" s="415"/>
      <c r="V4325" s="415"/>
      <c r="W4325" s="415"/>
      <c r="X4325" s="415"/>
      <c r="Y4325" s="415"/>
      <c r="Z4325" s="415"/>
    </row>
    <row r="4326" spans="1:26" x14ac:dyDescent="0.2">
      <c r="A4326" s="414"/>
      <c r="B4326" s="414"/>
      <c r="P4326" s="141"/>
      <c r="Q4326" s="415"/>
      <c r="R4326" s="415"/>
      <c r="S4326" s="415"/>
      <c r="T4326" s="415"/>
      <c r="U4326" s="415"/>
      <c r="V4326" s="415"/>
      <c r="W4326" s="415"/>
      <c r="X4326" s="415"/>
      <c r="Y4326" s="415"/>
      <c r="Z4326" s="415"/>
    </row>
    <row r="4327" spans="1:26" x14ac:dyDescent="0.2">
      <c r="A4327" s="414"/>
      <c r="B4327" s="414"/>
      <c r="P4327" s="141"/>
      <c r="Q4327" s="415"/>
      <c r="R4327" s="415"/>
      <c r="S4327" s="415"/>
      <c r="T4327" s="415"/>
      <c r="U4327" s="415"/>
      <c r="V4327" s="415"/>
      <c r="W4327" s="415"/>
      <c r="X4327" s="415"/>
      <c r="Y4327" s="415"/>
      <c r="Z4327" s="415"/>
    </row>
    <row r="4328" spans="1:26" x14ac:dyDescent="0.2">
      <c r="A4328" s="414"/>
      <c r="B4328" s="414"/>
      <c r="P4328" s="141"/>
      <c r="Q4328" s="415"/>
      <c r="R4328" s="415"/>
      <c r="S4328" s="415"/>
      <c r="T4328" s="415"/>
      <c r="U4328" s="415"/>
      <c r="V4328" s="415"/>
      <c r="W4328" s="415"/>
      <c r="X4328" s="415"/>
      <c r="Y4328" s="415"/>
      <c r="Z4328" s="415"/>
    </row>
    <row r="4329" spans="1:26" x14ac:dyDescent="0.2">
      <c r="A4329" s="414"/>
      <c r="B4329" s="414"/>
      <c r="P4329" s="141"/>
      <c r="Q4329" s="415"/>
      <c r="R4329" s="415"/>
      <c r="S4329" s="415"/>
      <c r="T4329" s="415"/>
      <c r="U4329" s="415"/>
      <c r="V4329" s="415"/>
      <c r="W4329" s="415"/>
      <c r="X4329" s="415"/>
      <c r="Y4329" s="415"/>
      <c r="Z4329" s="415"/>
    </row>
    <row r="4330" spans="1:26" x14ac:dyDescent="0.2">
      <c r="A4330" s="414"/>
      <c r="B4330" s="414"/>
      <c r="P4330" s="141"/>
      <c r="Q4330" s="415"/>
      <c r="R4330" s="415"/>
      <c r="S4330" s="415"/>
      <c r="T4330" s="415"/>
      <c r="U4330" s="415"/>
      <c r="V4330" s="415"/>
      <c r="W4330" s="415"/>
      <c r="X4330" s="415"/>
      <c r="Y4330" s="415"/>
      <c r="Z4330" s="415"/>
    </row>
    <row r="4331" spans="1:26" x14ac:dyDescent="0.2">
      <c r="A4331" s="414"/>
      <c r="B4331" s="414"/>
      <c r="P4331" s="141"/>
      <c r="Q4331" s="415"/>
      <c r="R4331" s="415"/>
      <c r="S4331" s="415"/>
      <c r="T4331" s="415"/>
      <c r="U4331" s="415"/>
      <c r="V4331" s="415"/>
      <c r="W4331" s="415"/>
      <c r="X4331" s="415"/>
      <c r="Y4331" s="415"/>
      <c r="Z4331" s="415"/>
    </row>
    <row r="4332" spans="1:26" x14ac:dyDescent="0.2">
      <c r="A4332" s="414"/>
      <c r="B4332" s="414"/>
      <c r="P4332" s="141"/>
      <c r="Q4332" s="415"/>
      <c r="R4332" s="415"/>
      <c r="S4332" s="415"/>
      <c r="T4332" s="415"/>
      <c r="U4332" s="415"/>
      <c r="V4332" s="415"/>
      <c r="W4332" s="415"/>
      <c r="X4332" s="415"/>
      <c r="Y4332" s="415"/>
      <c r="Z4332" s="415"/>
    </row>
    <row r="4333" spans="1:26" x14ac:dyDescent="0.2">
      <c r="A4333" s="414"/>
      <c r="B4333" s="414"/>
      <c r="P4333" s="141"/>
      <c r="Q4333" s="415"/>
      <c r="R4333" s="415"/>
      <c r="S4333" s="415"/>
      <c r="T4333" s="415"/>
      <c r="U4333" s="415"/>
      <c r="V4333" s="415"/>
      <c r="W4333" s="415"/>
      <c r="X4333" s="415"/>
      <c r="Y4333" s="415"/>
      <c r="Z4333" s="415"/>
    </row>
    <row r="4334" spans="1:26" x14ac:dyDescent="0.2">
      <c r="A4334" s="414"/>
      <c r="B4334" s="414"/>
      <c r="P4334" s="141"/>
      <c r="Q4334" s="415"/>
      <c r="R4334" s="415"/>
      <c r="S4334" s="415"/>
      <c r="T4334" s="415"/>
      <c r="U4334" s="415"/>
      <c r="V4334" s="415"/>
      <c r="W4334" s="415"/>
      <c r="X4334" s="415"/>
      <c r="Y4334" s="415"/>
      <c r="Z4334" s="415"/>
    </row>
    <row r="4335" spans="1:26" x14ac:dyDescent="0.2">
      <c r="A4335" s="414"/>
      <c r="B4335" s="414"/>
      <c r="P4335" s="141"/>
      <c r="Q4335" s="415"/>
      <c r="R4335" s="415"/>
      <c r="S4335" s="415"/>
      <c r="T4335" s="415"/>
      <c r="U4335" s="415"/>
      <c r="V4335" s="415"/>
      <c r="W4335" s="415"/>
      <c r="X4335" s="415"/>
      <c r="Y4335" s="415"/>
      <c r="Z4335" s="415"/>
    </row>
    <row r="4336" spans="1:26" x14ac:dyDescent="0.2">
      <c r="A4336" s="414"/>
      <c r="B4336" s="414"/>
      <c r="P4336" s="141"/>
      <c r="Q4336" s="415"/>
      <c r="R4336" s="415"/>
      <c r="S4336" s="415"/>
      <c r="T4336" s="415"/>
      <c r="U4336" s="415"/>
      <c r="V4336" s="415"/>
      <c r="W4336" s="415"/>
      <c r="X4336" s="415"/>
      <c r="Y4336" s="415"/>
      <c r="Z4336" s="415"/>
    </row>
    <row r="4337" spans="1:26" x14ac:dyDescent="0.2">
      <c r="A4337" s="414"/>
      <c r="B4337" s="414"/>
      <c r="P4337" s="141"/>
      <c r="Q4337" s="415"/>
      <c r="R4337" s="415"/>
      <c r="S4337" s="415"/>
      <c r="T4337" s="415"/>
      <c r="U4337" s="415"/>
      <c r="V4337" s="415"/>
      <c r="W4337" s="415"/>
      <c r="X4337" s="415"/>
      <c r="Y4337" s="415"/>
      <c r="Z4337" s="415"/>
    </row>
    <row r="4338" spans="1:26" x14ac:dyDescent="0.2">
      <c r="A4338" s="414"/>
      <c r="B4338" s="414"/>
      <c r="P4338" s="141"/>
      <c r="Q4338" s="415"/>
      <c r="R4338" s="415"/>
      <c r="S4338" s="415"/>
      <c r="T4338" s="415"/>
      <c r="U4338" s="415"/>
      <c r="V4338" s="415"/>
      <c r="W4338" s="415"/>
      <c r="X4338" s="415"/>
      <c r="Y4338" s="415"/>
      <c r="Z4338" s="415"/>
    </row>
    <row r="4339" spans="1:26" x14ac:dyDescent="0.2">
      <c r="A4339" s="414"/>
      <c r="B4339" s="414"/>
      <c r="P4339" s="141"/>
      <c r="Q4339" s="415"/>
      <c r="R4339" s="415"/>
      <c r="S4339" s="415"/>
      <c r="T4339" s="415"/>
      <c r="U4339" s="415"/>
      <c r="V4339" s="415"/>
      <c r="W4339" s="415"/>
      <c r="X4339" s="415"/>
      <c r="Y4339" s="415"/>
      <c r="Z4339" s="415"/>
    </row>
    <row r="4340" spans="1:26" x14ac:dyDescent="0.2">
      <c r="A4340" s="414"/>
      <c r="B4340" s="414"/>
      <c r="P4340" s="141"/>
      <c r="Q4340" s="415"/>
      <c r="R4340" s="415"/>
      <c r="S4340" s="415"/>
      <c r="T4340" s="415"/>
      <c r="U4340" s="415"/>
      <c r="V4340" s="415"/>
      <c r="W4340" s="415"/>
      <c r="X4340" s="415"/>
      <c r="Y4340" s="415"/>
      <c r="Z4340" s="415"/>
    </row>
    <row r="4341" spans="1:26" x14ac:dyDescent="0.2">
      <c r="A4341" s="414"/>
      <c r="B4341" s="414"/>
      <c r="P4341" s="141"/>
      <c r="Q4341" s="415"/>
      <c r="R4341" s="415"/>
      <c r="S4341" s="415"/>
      <c r="T4341" s="415"/>
      <c r="U4341" s="415"/>
      <c r="V4341" s="415"/>
      <c r="W4341" s="415"/>
      <c r="X4341" s="415"/>
      <c r="Y4341" s="415"/>
      <c r="Z4341" s="415"/>
    </row>
    <row r="4342" spans="1:26" x14ac:dyDescent="0.2">
      <c r="A4342" s="414"/>
      <c r="B4342" s="414"/>
      <c r="P4342" s="141"/>
      <c r="Q4342" s="415"/>
      <c r="R4342" s="415"/>
      <c r="S4342" s="415"/>
      <c r="T4342" s="415"/>
      <c r="U4342" s="415"/>
      <c r="V4342" s="415"/>
      <c r="W4342" s="415"/>
      <c r="X4342" s="415"/>
      <c r="Y4342" s="415"/>
      <c r="Z4342" s="415"/>
    </row>
    <row r="4343" spans="1:26" x14ac:dyDescent="0.2">
      <c r="A4343" s="414"/>
      <c r="B4343" s="414"/>
      <c r="P4343" s="141"/>
      <c r="Q4343" s="415"/>
      <c r="R4343" s="415"/>
      <c r="S4343" s="415"/>
      <c r="T4343" s="415"/>
      <c r="U4343" s="415"/>
      <c r="V4343" s="415"/>
      <c r="W4343" s="415"/>
      <c r="X4343" s="415"/>
      <c r="Y4343" s="415"/>
      <c r="Z4343" s="415"/>
    </row>
    <row r="4344" spans="1:26" x14ac:dyDescent="0.2">
      <c r="A4344" s="414"/>
      <c r="B4344" s="414"/>
      <c r="P4344" s="141"/>
      <c r="Q4344" s="415"/>
      <c r="R4344" s="415"/>
      <c r="S4344" s="415"/>
      <c r="T4344" s="415"/>
      <c r="U4344" s="415"/>
      <c r="V4344" s="415"/>
      <c r="W4344" s="415"/>
      <c r="X4344" s="415"/>
      <c r="Y4344" s="415"/>
      <c r="Z4344" s="415"/>
    </row>
    <row r="4345" spans="1:26" x14ac:dyDescent="0.2">
      <c r="A4345" s="414"/>
      <c r="B4345" s="414"/>
      <c r="P4345" s="141"/>
      <c r="Q4345" s="415"/>
      <c r="R4345" s="415"/>
      <c r="S4345" s="415"/>
      <c r="T4345" s="415"/>
      <c r="U4345" s="415"/>
      <c r="V4345" s="415"/>
      <c r="W4345" s="415"/>
      <c r="X4345" s="415"/>
      <c r="Y4345" s="415"/>
      <c r="Z4345" s="415"/>
    </row>
    <row r="4346" spans="1:26" x14ac:dyDescent="0.2">
      <c r="A4346" s="414"/>
      <c r="B4346" s="414"/>
      <c r="P4346" s="141"/>
      <c r="Q4346" s="415"/>
      <c r="R4346" s="415"/>
      <c r="S4346" s="415"/>
      <c r="T4346" s="415"/>
      <c r="U4346" s="415"/>
      <c r="V4346" s="415"/>
      <c r="W4346" s="415"/>
      <c r="X4346" s="415"/>
      <c r="Y4346" s="415"/>
      <c r="Z4346" s="415"/>
    </row>
    <row r="4347" spans="1:26" x14ac:dyDescent="0.2">
      <c r="A4347" s="414"/>
      <c r="B4347" s="414"/>
      <c r="P4347" s="141"/>
      <c r="Q4347" s="415"/>
      <c r="R4347" s="415"/>
      <c r="S4347" s="415"/>
      <c r="T4347" s="415"/>
      <c r="U4347" s="415"/>
      <c r="V4347" s="415"/>
      <c r="W4347" s="415"/>
      <c r="X4347" s="415"/>
      <c r="Y4347" s="415"/>
      <c r="Z4347" s="415"/>
    </row>
    <row r="4348" spans="1:26" x14ac:dyDescent="0.2">
      <c r="A4348" s="414"/>
      <c r="B4348" s="414"/>
      <c r="P4348" s="141"/>
      <c r="Q4348" s="415"/>
      <c r="R4348" s="415"/>
      <c r="S4348" s="415"/>
      <c r="T4348" s="415"/>
      <c r="U4348" s="415"/>
      <c r="V4348" s="415"/>
      <c r="W4348" s="415"/>
      <c r="X4348" s="415"/>
      <c r="Y4348" s="415"/>
      <c r="Z4348" s="415"/>
    </row>
    <row r="4349" spans="1:26" x14ac:dyDescent="0.2">
      <c r="A4349" s="414"/>
      <c r="B4349" s="414"/>
      <c r="P4349" s="141"/>
      <c r="Q4349" s="415"/>
      <c r="R4349" s="415"/>
      <c r="S4349" s="415"/>
      <c r="T4349" s="415"/>
      <c r="U4349" s="415"/>
      <c r="V4349" s="415"/>
      <c r="W4349" s="415"/>
      <c r="X4349" s="415"/>
      <c r="Y4349" s="415"/>
      <c r="Z4349" s="415"/>
    </row>
    <row r="4350" spans="1:26" x14ac:dyDescent="0.2">
      <c r="A4350" s="414"/>
      <c r="B4350" s="414"/>
      <c r="P4350" s="141"/>
      <c r="Q4350" s="415"/>
      <c r="R4350" s="415"/>
      <c r="S4350" s="415"/>
      <c r="T4350" s="415"/>
      <c r="U4350" s="415"/>
      <c r="V4350" s="415"/>
      <c r="W4350" s="415"/>
      <c r="X4350" s="415"/>
      <c r="Y4350" s="415"/>
      <c r="Z4350" s="415"/>
    </row>
    <row r="4351" spans="1:26" x14ac:dyDescent="0.2">
      <c r="A4351" s="414"/>
      <c r="B4351" s="414"/>
      <c r="P4351" s="141"/>
      <c r="Q4351" s="415"/>
      <c r="R4351" s="415"/>
      <c r="S4351" s="415"/>
      <c r="T4351" s="415"/>
      <c r="U4351" s="415"/>
      <c r="V4351" s="415"/>
      <c r="W4351" s="415"/>
      <c r="X4351" s="415"/>
      <c r="Y4351" s="415"/>
      <c r="Z4351" s="415"/>
    </row>
    <row r="4352" spans="1:26" x14ac:dyDescent="0.2">
      <c r="A4352" s="414"/>
      <c r="B4352" s="414"/>
      <c r="P4352" s="141"/>
      <c r="Q4352" s="415"/>
      <c r="R4352" s="415"/>
      <c r="S4352" s="415"/>
      <c r="T4352" s="415"/>
      <c r="U4352" s="415"/>
      <c r="V4352" s="415"/>
      <c r="W4352" s="415"/>
      <c r="X4352" s="415"/>
      <c r="Y4352" s="415"/>
      <c r="Z4352" s="415"/>
    </row>
    <row r="4353" spans="1:26" x14ac:dyDescent="0.2">
      <c r="A4353" s="414"/>
      <c r="B4353" s="414"/>
      <c r="P4353" s="141"/>
      <c r="Q4353" s="415"/>
      <c r="R4353" s="415"/>
      <c r="S4353" s="415"/>
      <c r="T4353" s="415"/>
      <c r="U4353" s="415"/>
      <c r="V4353" s="415"/>
      <c r="W4353" s="415"/>
      <c r="X4353" s="415"/>
      <c r="Y4353" s="415"/>
      <c r="Z4353" s="415"/>
    </row>
    <row r="4354" spans="1:26" x14ac:dyDescent="0.2">
      <c r="A4354" s="414"/>
      <c r="B4354" s="414"/>
      <c r="P4354" s="141"/>
      <c r="Q4354" s="415"/>
      <c r="R4354" s="415"/>
      <c r="S4354" s="415"/>
      <c r="T4354" s="415"/>
      <c r="U4354" s="415"/>
      <c r="V4354" s="415"/>
      <c r="W4354" s="415"/>
      <c r="X4354" s="415"/>
      <c r="Y4354" s="415"/>
      <c r="Z4354" s="415"/>
    </row>
    <row r="4355" spans="1:26" x14ac:dyDescent="0.2">
      <c r="A4355" s="414"/>
      <c r="B4355" s="414"/>
      <c r="P4355" s="141"/>
      <c r="Q4355" s="415"/>
      <c r="R4355" s="415"/>
      <c r="S4355" s="415"/>
      <c r="T4355" s="415"/>
      <c r="U4355" s="415"/>
      <c r="V4355" s="415"/>
      <c r="W4355" s="415"/>
      <c r="X4355" s="415"/>
      <c r="Y4355" s="415"/>
      <c r="Z4355" s="415"/>
    </row>
    <row r="4356" spans="1:26" x14ac:dyDescent="0.2">
      <c r="A4356" s="414"/>
      <c r="B4356" s="414"/>
      <c r="P4356" s="141"/>
      <c r="Q4356" s="415"/>
      <c r="R4356" s="415"/>
      <c r="S4356" s="415"/>
      <c r="T4356" s="415"/>
      <c r="U4356" s="415"/>
      <c r="V4356" s="415"/>
      <c r="W4356" s="415"/>
      <c r="X4356" s="415"/>
      <c r="Y4356" s="415"/>
      <c r="Z4356" s="415"/>
    </row>
    <row r="4357" spans="1:26" x14ac:dyDescent="0.2">
      <c r="A4357" s="414"/>
      <c r="B4357" s="414"/>
      <c r="P4357" s="141"/>
      <c r="Q4357" s="415"/>
      <c r="R4357" s="415"/>
      <c r="S4357" s="415"/>
      <c r="T4357" s="415"/>
      <c r="U4357" s="415"/>
      <c r="V4357" s="415"/>
      <c r="W4357" s="415"/>
      <c r="X4357" s="415"/>
      <c r="Y4357" s="415"/>
      <c r="Z4357" s="415"/>
    </row>
    <row r="4358" spans="1:26" x14ac:dyDescent="0.2">
      <c r="A4358" s="414"/>
      <c r="B4358" s="414"/>
      <c r="P4358" s="141"/>
      <c r="Q4358" s="415"/>
      <c r="R4358" s="415"/>
      <c r="S4358" s="415"/>
      <c r="T4358" s="415"/>
      <c r="U4358" s="415"/>
      <c r="V4358" s="415"/>
      <c r="W4358" s="415"/>
      <c r="X4358" s="415"/>
      <c r="Y4358" s="415"/>
      <c r="Z4358" s="415"/>
    </row>
    <row r="4359" spans="1:26" x14ac:dyDescent="0.2">
      <c r="A4359" s="414"/>
      <c r="B4359" s="414"/>
      <c r="P4359" s="141"/>
      <c r="Q4359" s="415"/>
      <c r="R4359" s="415"/>
      <c r="S4359" s="415"/>
      <c r="T4359" s="415"/>
      <c r="U4359" s="415"/>
      <c r="V4359" s="415"/>
      <c r="W4359" s="415"/>
      <c r="X4359" s="415"/>
      <c r="Y4359" s="415"/>
      <c r="Z4359" s="415"/>
    </row>
    <row r="4360" spans="1:26" x14ac:dyDescent="0.2">
      <c r="A4360" s="414"/>
      <c r="B4360" s="414"/>
      <c r="P4360" s="141"/>
      <c r="Q4360" s="415"/>
      <c r="R4360" s="415"/>
      <c r="S4360" s="415"/>
      <c r="T4360" s="415"/>
      <c r="U4360" s="415"/>
      <c r="V4360" s="415"/>
      <c r="W4360" s="415"/>
      <c r="X4360" s="415"/>
      <c r="Y4360" s="415"/>
      <c r="Z4360" s="415"/>
    </row>
    <row r="4361" spans="1:26" x14ac:dyDescent="0.2">
      <c r="A4361" s="414"/>
      <c r="B4361" s="414"/>
      <c r="P4361" s="141"/>
      <c r="Q4361" s="415"/>
      <c r="R4361" s="415"/>
      <c r="S4361" s="415"/>
      <c r="T4361" s="415"/>
      <c r="U4361" s="415"/>
      <c r="V4361" s="415"/>
      <c r="W4361" s="415"/>
      <c r="X4361" s="415"/>
      <c r="Y4361" s="415"/>
      <c r="Z4361" s="415"/>
    </row>
    <row r="4362" spans="1:26" x14ac:dyDescent="0.2">
      <c r="A4362" s="414"/>
      <c r="B4362" s="414"/>
      <c r="P4362" s="141"/>
      <c r="Q4362" s="415"/>
      <c r="R4362" s="415"/>
      <c r="S4362" s="415"/>
      <c r="T4362" s="415"/>
      <c r="U4362" s="415"/>
      <c r="V4362" s="415"/>
      <c r="W4362" s="415"/>
      <c r="X4362" s="415"/>
      <c r="Y4362" s="415"/>
      <c r="Z4362" s="415"/>
    </row>
    <row r="4363" spans="1:26" x14ac:dyDescent="0.2">
      <c r="A4363" s="414"/>
      <c r="B4363" s="414"/>
      <c r="P4363" s="141"/>
      <c r="Q4363" s="415"/>
      <c r="R4363" s="415"/>
      <c r="S4363" s="415"/>
      <c r="T4363" s="415"/>
      <c r="U4363" s="415"/>
      <c r="V4363" s="415"/>
      <c r="W4363" s="415"/>
      <c r="X4363" s="415"/>
      <c r="Y4363" s="415"/>
      <c r="Z4363" s="415"/>
    </row>
    <row r="4364" spans="1:26" x14ac:dyDescent="0.2">
      <c r="A4364" s="414"/>
      <c r="B4364" s="414"/>
      <c r="P4364" s="141"/>
      <c r="Q4364" s="415"/>
      <c r="R4364" s="415"/>
      <c r="S4364" s="415"/>
      <c r="T4364" s="415"/>
      <c r="U4364" s="415"/>
      <c r="V4364" s="415"/>
      <c r="W4364" s="415"/>
      <c r="X4364" s="415"/>
      <c r="Y4364" s="415"/>
      <c r="Z4364" s="415"/>
    </row>
    <row r="4365" spans="1:26" x14ac:dyDescent="0.2">
      <c r="A4365" s="414"/>
      <c r="B4365" s="414"/>
      <c r="P4365" s="141"/>
      <c r="Q4365" s="415"/>
      <c r="R4365" s="415"/>
      <c r="S4365" s="415"/>
      <c r="T4365" s="415"/>
      <c r="U4365" s="415"/>
      <c r="V4365" s="415"/>
      <c r="W4365" s="415"/>
      <c r="X4365" s="415"/>
      <c r="Y4365" s="415"/>
      <c r="Z4365" s="415"/>
    </row>
    <row r="4366" spans="1:26" x14ac:dyDescent="0.2">
      <c r="A4366" s="414"/>
      <c r="B4366" s="414"/>
      <c r="P4366" s="141"/>
      <c r="Q4366" s="415"/>
      <c r="R4366" s="415"/>
      <c r="S4366" s="415"/>
      <c r="T4366" s="415"/>
      <c r="U4366" s="415"/>
      <c r="V4366" s="415"/>
      <c r="W4366" s="415"/>
      <c r="X4366" s="415"/>
      <c r="Y4366" s="415"/>
      <c r="Z4366" s="415"/>
    </row>
    <row r="4367" spans="1:26" x14ac:dyDescent="0.2">
      <c r="A4367" s="414"/>
      <c r="B4367" s="414"/>
      <c r="P4367" s="141"/>
      <c r="Q4367" s="415"/>
      <c r="R4367" s="415"/>
      <c r="S4367" s="415"/>
      <c r="T4367" s="415"/>
      <c r="U4367" s="415"/>
      <c r="V4367" s="415"/>
      <c r="W4367" s="415"/>
      <c r="X4367" s="415"/>
      <c r="Y4367" s="415"/>
      <c r="Z4367" s="415"/>
    </row>
    <row r="4368" spans="1:26" x14ac:dyDescent="0.2">
      <c r="A4368" s="414"/>
      <c r="B4368" s="414"/>
      <c r="P4368" s="141"/>
      <c r="Q4368" s="415"/>
      <c r="R4368" s="415"/>
      <c r="S4368" s="415"/>
      <c r="T4368" s="415"/>
      <c r="U4368" s="415"/>
      <c r="V4368" s="415"/>
      <c r="W4368" s="415"/>
      <c r="X4368" s="415"/>
      <c r="Y4368" s="415"/>
      <c r="Z4368" s="415"/>
    </row>
    <row r="4369" spans="1:26" x14ac:dyDescent="0.2">
      <c r="A4369" s="414"/>
      <c r="B4369" s="414"/>
      <c r="P4369" s="141"/>
      <c r="Q4369" s="415"/>
      <c r="R4369" s="415"/>
      <c r="S4369" s="415"/>
      <c r="T4369" s="415"/>
      <c r="U4369" s="415"/>
      <c r="V4369" s="415"/>
      <c r="W4369" s="415"/>
      <c r="X4369" s="415"/>
      <c r="Y4369" s="415"/>
      <c r="Z4369" s="415"/>
    </row>
    <row r="4370" spans="1:26" x14ac:dyDescent="0.2">
      <c r="A4370" s="414"/>
      <c r="B4370" s="414"/>
      <c r="P4370" s="141"/>
      <c r="Q4370" s="415"/>
      <c r="R4370" s="415"/>
      <c r="S4370" s="415"/>
      <c r="T4370" s="415"/>
      <c r="U4370" s="415"/>
      <c r="V4370" s="415"/>
      <c r="W4370" s="415"/>
      <c r="X4370" s="415"/>
      <c r="Y4370" s="415"/>
      <c r="Z4370" s="415"/>
    </row>
    <row r="4371" spans="1:26" x14ac:dyDescent="0.2">
      <c r="A4371" s="414"/>
      <c r="B4371" s="414"/>
      <c r="P4371" s="141"/>
      <c r="Q4371" s="415"/>
      <c r="R4371" s="415"/>
      <c r="S4371" s="415"/>
      <c r="T4371" s="415"/>
      <c r="U4371" s="415"/>
      <c r="V4371" s="415"/>
      <c r="W4371" s="415"/>
      <c r="X4371" s="415"/>
      <c r="Y4371" s="415"/>
      <c r="Z4371" s="415"/>
    </row>
    <row r="4372" spans="1:26" x14ac:dyDescent="0.2">
      <c r="A4372" s="414"/>
      <c r="B4372" s="414"/>
      <c r="P4372" s="141"/>
      <c r="Q4372" s="415"/>
      <c r="R4372" s="415"/>
      <c r="S4372" s="415"/>
      <c r="T4372" s="415"/>
      <c r="U4372" s="415"/>
      <c r="V4372" s="415"/>
      <c r="W4372" s="415"/>
      <c r="X4372" s="415"/>
      <c r="Y4372" s="415"/>
      <c r="Z4372" s="415"/>
    </row>
    <row r="4373" spans="1:26" x14ac:dyDescent="0.2">
      <c r="A4373" s="414"/>
      <c r="B4373" s="414"/>
      <c r="P4373" s="141"/>
      <c r="Q4373" s="415"/>
      <c r="R4373" s="415"/>
      <c r="S4373" s="415"/>
      <c r="T4373" s="415"/>
      <c r="U4373" s="415"/>
      <c r="V4373" s="415"/>
      <c r="W4373" s="415"/>
      <c r="X4373" s="415"/>
      <c r="Y4373" s="415"/>
      <c r="Z4373" s="415"/>
    </row>
    <row r="4374" spans="1:26" x14ac:dyDescent="0.2">
      <c r="A4374" s="414"/>
      <c r="B4374" s="414"/>
      <c r="P4374" s="141"/>
      <c r="Q4374" s="415"/>
      <c r="R4374" s="415"/>
      <c r="S4374" s="415"/>
      <c r="T4374" s="415"/>
      <c r="U4374" s="415"/>
      <c r="V4374" s="415"/>
      <c r="W4374" s="415"/>
      <c r="X4374" s="415"/>
      <c r="Y4374" s="415"/>
      <c r="Z4374" s="415"/>
    </row>
    <row r="4375" spans="1:26" x14ac:dyDescent="0.2">
      <c r="A4375" s="414"/>
      <c r="B4375" s="414"/>
      <c r="P4375" s="141"/>
      <c r="Q4375" s="415"/>
      <c r="R4375" s="415"/>
      <c r="S4375" s="415"/>
      <c r="T4375" s="415"/>
      <c r="U4375" s="415"/>
      <c r="V4375" s="415"/>
      <c r="W4375" s="415"/>
      <c r="X4375" s="415"/>
      <c r="Y4375" s="415"/>
      <c r="Z4375" s="415"/>
    </row>
    <row r="4376" spans="1:26" x14ac:dyDescent="0.2">
      <c r="A4376" s="414"/>
      <c r="B4376" s="414"/>
      <c r="P4376" s="141"/>
      <c r="Q4376" s="415"/>
      <c r="R4376" s="415"/>
      <c r="S4376" s="415"/>
      <c r="T4376" s="415"/>
      <c r="U4376" s="415"/>
      <c r="V4376" s="415"/>
      <c r="W4376" s="415"/>
      <c r="X4376" s="415"/>
      <c r="Y4376" s="415"/>
      <c r="Z4376" s="415"/>
    </row>
    <row r="4377" spans="1:26" x14ac:dyDescent="0.2">
      <c r="A4377" s="414"/>
      <c r="B4377" s="414"/>
      <c r="P4377" s="141"/>
      <c r="Q4377" s="415"/>
      <c r="R4377" s="415"/>
      <c r="S4377" s="415"/>
      <c r="T4377" s="415"/>
      <c r="U4377" s="415"/>
      <c r="V4377" s="415"/>
      <c r="W4377" s="415"/>
      <c r="X4377" s="415"/>
      <c r="Y4377" s="415"/>
      <c r="Z4377" s="415"/>
    </row>
    <row r="4378" spans="1:26" x14ac:dyDescent="0.2">
      <c r="A4378" s="414"/>
      <c r="B4378" s="414"/>
      <c r="P4378" s="141"/>
      <c r="Q4378" s="415"/>
      <c r="R4378" s="415"/>
      <c r="S4378" s="415"/>
      <c r="T4378" s="415"/>
      <c r="U4378" s="415"/>
      <c r="V4378" s="415"/>
      <c r="W4378" s="415"/>
      <c r="X4378" s="415"/>
      <c r="Y4378" s="415"/>
      <c r="Z4378" s="415"/>
    </row>
    <row r="4379" spans="1:26" x14ac:dyDescent="0.2">
      <c r="A4379" s="414"/>
      <c r="B4379" s="414"/>
      <c r="P4379" s="141"/>
      <c r="Q4379" s="415"/>
      <c r="R4379" s="415"/>
      <c r="S4379" s="415"/>
      <c r="T4379" s="415"/>
      <c r="U4379" s="415"/>
      <c r="V4379" s="415"/>
      <c r="W4379" s="415"/>
      <c r="X4379" s="415"/>
      <c r="Y4379" s="415"/>
      <c r="Z4379" s="415"/>
    </row>
    <row r="4380" spans="1:26" x14ac:dyDescent="0.2">
      <c r="A4380" s="414"/>
      <c r="B4380" s="414"/>
      <c r="P4380" s="141"/>
      <c r="Q4380" s="415"/>
      <c r="R4380" s="415"/>
      <c r="S4380" s="415"/>
      <c r="T4380" s="415"/>
      <c r="U4380" s="415"/>
      <c r="V4380" s="415"/>
      <c r="W4380" s="415"/>
      <c r="X4380" s="415"/>
      <c r="Y4380" s="415"/>
      <c r="Z4380" s="415"/>
    </row>
    <row r="4381" spans="1:26" x14ac:dyDescent="0.2">
      <c r="A4381" s="414"/>
      <c r="B4381" s="414"/>
      <c r="P4381" s="141"/>
      <c r="Q4381" s="415"/>
      <c r="R4381" s="415"/>
      <c r="S4381" s="415"/>
      <c r="T4381" s="415"/>
      <c r="U4381" s="415"/>
      <c r="V4381" s="415"/>
      <c r="W4381" s="415"/>
      <c r="X4381" s="415"/>
      <c r="Y4381" s="415"/>
      <c r="Z4381" s="415"/>
    </row>
    <row r="4382" spans="1:26" x14ac:dyDescent="0.2">
      <c r="A4382" s="414"/>
      <c r="B4382" s="414"/>
      <c r="P4382" s="141"/>
      <c r="Q4382" s="415"/>
      <c r="R4382" s="415"/>
      <c r="S4382" s="415"/>
      <c r="T4382" s="415"/>
      <c r="U4382" s="415"/>
      <c r="V4382" s="415"/>
      <c r="W4382" s="415"/>
      <c r="X4382" s="415"/>
      <c r="Y4382" s="415"/>
      <c r="Z4382" s="415"/>
    </row>
    <row r="4383" spans="1:26" x14ac:dyDescent="0.2">
      <c r="A4383" s="414"/>
      <c r="B4383" s="414"/>
      <c r="P4383" s="141"/>
      <c r="Q4383" s="415"/>
      <c r="R4383" s="415"/>
      <c r="S4383" s="415"/>
      <c r="T4383" s="415"/>
      <c r="U4383" s="415"/>
      <c r="V4383" s="415"/>
      <c r="W4383" s="415"/>
      <c r="X4383" s="415"/>
      <c r="Y4383" s="415"/>
      <c r="Z4383" s="415"/>
    </row>
    <row r="4384" spans="1:26" x14ac:dyDescent="0.2">
      <c r="A4384" s="414"/>
      <c r="B4384" s="414"/>
      <c r="P4384" s="141"/>
      <c r="Q4384" s="415"/>
      <c r="R4384" s="415"/>
      <c r="S4384" s="415"/>
      <c r="T4384" s="415"/>
      <c r="U4384" s="415"/>
      <c r="V4384" s="415"/>
      <c r="W4384" s="415"/>
      <c r="X4384" s="415"/>
      <c r="Y4384" s="415"/>
      <c r="Z4384" s="415"/>
    </row>
    <row r="4385" spans="1:26" x14ac:dyDescent="0.2">
      <c r="A4385" s="414"/>
      <c r="B4385" s="414"/>
      <c r="P4385" s="141"/>
      <c r="Q4385" s="415"/>
      <c r="R4385" s="415"/>
      <c r="S4385" s="415"/>
      <c r="T4385" s="415"/>
      <c r="U4385" s="415"/>
      <c r="V4385" s="415"/>
      <c r="W4385" s="415"/>
      <c r="X4385" s="415"/>
      <c r="Y4385" s="415"/>
      <c r="Z4385" s="415"/>
    </row>
    <row r="4386" spans="1:26" x14ac:dyDescent="0.2">
      <c r="A4386" s="414"/>
      <c r="B4386" s="414"/>
      <c r="P4386" s="141"/>
      <c r="Q4386" s="415"/>
      <c r="R4386" s="415"/>
      <c r="S4386" s="415"/>
      <c r="T4386" s="415"/>
      <c r="U4386" s="415"/>
      <c r="V4386" s="415"/>
      <c r="W4386" s="415"/>
      <c r="X4386" s="415"/>
      <c r="Y4386" s="415"/>
      <c r="Z4386" s="415"/>
    </row>
    <row r="4387" spans="1:26" x14ac:dyDescent="0.2">
      <c r="A4387" s="414"/>
      <c r="B4387" s="414"/>
      <c r="P4387" s="141"/>
      <c r="Q4387" s="415"/>
      <c r="R4387" s="415"/>
      <c r="S4387" s="415"/>
      <c r="T4387" s="415"/>
      <c r="U4387" s="415"/>
      <c r="V4387" s="415"/>
      <c r="W4387" s="415"/>
      <c r="X4387" s="415"/>
      <c r="Y4387" s="415"/>
      <c r="Z4387" s="415"/>
    </row>
    <row r="4388" spans="1:26" x14ac:dyDescent="0.2">
      <c r="A4388" s="414"/>
      <c r="B4388" s="414"/>
      <c r="P4388" s="141"/>
      <c r="Q4388" s="415"/>
      <c r="R4388" s="415"/>
      <c r="S4388" s="415"/>
      <c r="T4388" s="415"/>
      <c r="U4388" s="415"/>
      <c r="V4388" s="415"/>
      <c r="W4388" s="415"/>
      <c r="X4388" s="415"/>
      <c r="Y4388" s="415"/>
      <c r="Z4388" s="415"/>
    </row>
    <row r="4389" spans="1:26" x14ac:dyDescent="0.2">
      <c r="A4389" s="414"/>
      <c r="B4389" s="414"/>
      <c r="P4389" s="141"/>
      <c r="Q4389" s="415"/>
      <c r="R4389" s="415"/>
      <c r="S4389" s="415"/>
      <c r="T4389" s="415"/>
      <c r="U4389" s="415"/>
      <c r="V4389" s="415"/>
      <c r="W4389" s="415"/>
      <c r="X4389" s="415"/>
      <c r="Y4389" s="415"/>
      <c r="Z4389" s="415"/>
    </row>
    <row r="4390" spans="1:26" x14ac:dyDescent="0.2">
      <c r="A4390" s="414"/>
      <c r="B4390" s="414"/>
      <c r="P4390" s="141"/>
      <c r="Q4390" s="415"/>
      <c r="R4390" s="415"/>
      <c r="S4390" s="415"/>
      <c r="T4390" s="415"/>
      <c r="U4390" s="415"/>
      <c r="V4390" s="415"/>
      <c r="W4390" s="415"/>
      <c r="X4390" s="415"/>
      <c r="Y4390" s="415"/>
      <c r="Z4390" s="415"/>
    </row>
    <row r="4391" spans="1:26" x14ac:dyDescent="0.2">
      <c r="A4391" s="414"/>
      <c r="B4391" s="414"/>
      <c r="P4391" s="141"/>
      <c r="Q4391" s="415"/>
      <c r="R4391" s="415"/>
      <c r="S4391" s="415"/>
      <c r="T4391" s="415"/>
      <c r="U4391" s="415"/>
      <c r="V4391" s="415"/>
      <c r="W4391" s="415"/>
      <c r="X4391" s="415"/>
      <c r="Y4391" s="415"/>
      <c r="Z4391" s="415"/>
    </row>
    <row r="4392" spans="1:26" x14ac:dyDescent="0.2">
      <c r="A4392" s="414"/>
      <c r="B4392" s="414"/>
      <c r="P4392" s="141"/>
      <c r="Q4392" s="415"/>
      <c r="R4392" s="415"/>
      <c r="S4392" s="415"/>
      <c r="T4392" s="415"/>
      <c r="U4392" s="415"/>
      <c r="V4392" s="415"/>
      <c r="W4392" s="415"/>
      <c r="X4392" s="415"/>
      <c r="Y4392" s="415"/>
      <c r="Z4392" s="415"/>
    </row>
    <row r="4393" spans="1:26" x14ac:dyDescent="0.2">
      <c r="A4393" s="414"/>
      <c r="B4393" s="414"/>
      <c r="P4393" s="141"/>
      <c r="Q4393" s="415"/>
      <c r="R4393" s="415"/>
      <c r="S4393" s="415"/>
      <c r="T4393" s="415"/>
      <c r="U4393" s="415"/>
      <c r="V4393" s="415"/>
      <c r="W4393" s="415"/>
      <c r="X4393" s="415"/>
      <c r="Y4393" s="415"/>
      <c r="Z4393" s="415"/>
    </row>
    <row r="4394" spans="1:26" x14ac:dyDescent="0.2">
      <c r="A4394" s="414"/>
      <c r="B4394" s="414"/>
      <c r="P4394" s="141"/>
      <c r="Q4394" s="415"/>
      <c r="R4394" s="415"/>
      <c r="S4394" s="415"/>
      <c r="T4394" s="415"/>
      <c r="U4394" s="415"/>
      <c r="V4394" s="415"/>
      <c r="W4394" s="415"/>
      <c r="X4394" s="415"/>
      <c r="Y4394" s="415"/>
      <c r="Z4394" s="415"/>
    </row>
    <row r="4395" spans="1:26" x14ac:dyDescent="0.2">
      <c r="A4395" s="414"/>
      <c r="B4395" s="414"/>
      <c r="P4395" s="141"/>
      <c r="Q4395" s="415"/>
      <c r="R4395" s="415"/>
      <c r="S4395" s="415"/>
      <c r="T4395" s="415"/>
      <c r="U4395" s="415"/>
      <c r="V4395" s="415"/>
      <c r="W4395" s="415"/>
      <c r="X4395" s="415"/>
      <c r="Y4395" s="415"/>
      <c r="Z4395" s="415"/>
    </row>
    <row r="4396" spans="1:26" x14ac:dyDescent="0.2">
      <c r="A4396" s="414"/>
      <c r="B4396" s="414"/>
      <c r="P4396" s="141"/>
      <c r="Q4396" s="415"/>
      <c r="R4396" s="415"/>
      <c r="S4396" s="415"/>
      <c r="T4396" s="415"/>
      <c r="U4396" s="415"/>
      <c r="V4396" s="415"/>
      <c r="W4396" s="415"/>
      <c r="X4396" s="415"/>
      <c r="Y4396" s="415"/>
      <c r="Z4396" s="415"/>
    </row>
    <row r="4397" spans="1:26" x14ac:dyDescent="0.2">
      <c r="A4397" s="414"/>
      <c r="B4397" s="414"/>
      <c r="P4397" s="141"/>
      <c r="Q4397" s="415"/>
      <c r="R4397" s="415"/>
      <c r="S4397" s="415"/>
      <c r="T4397" s="415"/>
      <c r="U4397" s="415"/>
      <c r="V4397" s="415"/>
      <c r="W4397" s="415"/>
      <c r="X4397" s="415"/>
      <c r="Y4397" s="415"/>
      <c r="Z4397" s="415"/>
    </row>
    <row r="4398" spans="1:26" x14ac:dyDescent="0.2">
      <c r="A4398" s="414"/>
      <c r="B4398" s="414"/>
      <c r="P4398" s="141"/>
      <c r="Q4398" s="415"/>
      <c r="R4398" s="415"/>
      <c r="S4398" s="415"/>
      <c r="T4398" s="415"/>
      <c r="U4398" s="415"/>
      <c r="V4398" s="415"/>
      <c r="W4398" s="415"/>
      <c r="X4398" s="415"/>
      <c r="Y4398" s="415"/>
      <c r="Z4398" s="415"/>
    </row>
    <row r="4399" spans="1:26" x14ac:dyDescent="0.2">
      <c r="A4399" s="414"/>
      <c r="B4399" s="414"/>
      <c r="P4399" s="141"/>
      <c r="Q4399" s="415"/>
      <c r="R4399" s="415"/>
      <c r="S4399" s="415"/>
      <c r="T4399" s="415"/>
      <c r="U4399" s="415"/>
      <c r="V4399" s="415"/>
      <c r="W4399" s="415"/>
      <c r="X4399" s="415"/>
      <c r="Y4399" s="415"/>
      <c r="Z4399" s="415"/>
    </row>
    <row r="4400" spans="1:26" x14ac:dyDescent="0.2">
      <c r="A4400" s="414"/>
      <c r="B4400" s="414"/>
      <c r="P4400" s="141"/>
      <c r="Q4400" s="415"/>
      <c r="R4400" s="415"/>
      <c r="S4400" s="415"/>
      <c r="T4400" s="415"/>
      <c r="U4400" s="415"/>
      <c r="V4400" s="415"/>
      <c r="W4400" s="415"/>
      <c r="X4400" s="415"/>
      <c r="Y4400" s="415"/>
      <c r="Z4400" s="415"/>
    </row>
    <row r="4401" spans="1:26" x14ac:dyDescent="0.2">
      <c r="A4401" s="414"/>
      <c r="B4401" s="414"/>
      <c r="P4401" s="141"/>
      <c r="Q4401" s="415"/>
      <c r="R4401" s="415"/>
      <c r="S4401" s="415"/>
      <c r="T4401" s="415"/>
      <c r="U4401" s="415"/>
      <c r="V4401" s="415"/>
      <c r="W4401" s="415"/>
      <c r="X4401" s="415"/>
      <c r="Y4401" s="415"/>
      <c r="Z4401" s="415"/>
    </row>
    <row r="4402" spans="1:26" x14ac:dyDescent="0.2">
      <c r="A4402" s="414"/>
      <c r="B4402" s="414"/>
      <c r="P4402" s="141"/>
      <c r="Q4402" s="415"/>
      <c r="R4402" s="415"/>
      <c r="S4402" s="415"/>
      <c r="T4402" s="415"/>
      <c r="U4402" s="415"/>
      <c r="V4402" s="415"/>
      <c r="W4402" s="415"/>
      <c r="X4402" s="415"/>
      <c r="Y4402" s="415"/>
      <c r="Z4402" s="415"/>
    </row>
    <row r="4403" spans="1:26" x14ac:dyDescent="0.2">
      <c r="A4403" s="414"/>
      <c r="B4403" s="414"/>
      <c r="P4403" s="141"/>
      <c r="Q4403" s="415"/>
      <c r="R4403" s="415"/>
      <c r="S4403" s="415"/>
      <c r="T4403" s="415"/>
      <c r="U4403" s="415"/>
      <c r="V4403" s="415"/>
      <c r="W4403" s="415"/>
      <c r="X4403" s="415"/>
      <c r="Y4403" s="415"/>
      <c r="Z4403" s="415"/>
    </row>
    <row r="4404" spans="1:26" x14ac:dyDescent="0.2">
      <c r="A4404" s="414"/>
      <c r="B4404" s="414"/>
      <c r="P4404" s="141"/>
      <c r="Q4404" s="415"/>
      <c r="R4404" s="415"/>
      <c r="S4404" s="415"/>
      <c r="T4404" s="415"/>
      <c r="U4404" s="415"/>
      <c r="V4404" s="415"/>
      <c r="W4404" s="415"/>
      <c r="X4404" s="415"/>
      <c r="Y4404" s="415"/>
      <c r="Z4404" s="415"/>
    </row>
    <row r="4405" spans="1:26" x14ac:dyDescent="0.2">
      <c r="A4405" s="414"/>
      <c r="B4405" s="414"/>
      <c r="P4405" s="141"/>
      <c r="Q4405" s="415"/>
      <c r="R4405" s="415"/>
      <c r="S4405" s="415"/>
      <c r="T4405" s="415"/>
      <c r="U4405" s="415"/>
      <c r="V4405" s="415"/>
      <c r="W4405" s="415"/>
      <c r="X4405" s="415"/>
      <c r="Y4405" s="415"/>
      <c r="Z4405" s="415"/>
    </row>
    <row r="4406" spans="1:26" x14ac:dyDescent="0.2">
      <c r="A4406" s="414"/>
      <c r="B4406" s="414"/>
      <c r="P4406" s="141"/>
      <c r="Q4406" s="415"/>
      <c r="R4406" s="415"/>
      <c r="S4406" s="415"/>
      <c r="T4406" s="415"/>
      <c r="U4406" s="415"/>
      <c r="V4406" s="415"/>
      <c r="W4406" s="415"/>
      <c r="X4406" s="415"/>
      <c r="Y4406" s="415"/>
      <c r="Z4406" s="415"/>
    </row>
    <row r="4407" spans="1:26" x14ac:dyDescent="0.2">
      <c r="A4407" s="414"/>
      <c r="B4407" s="414"/>
      <c r="P4407" s="141"/>
      <c r="Q4407" s="415"/>
      <c r="R4407" s="415"/>
      <c r="S4407" s="415"/>
      <c r="T4407" s="415"/>
      <c r="U4407" s="415"/>
      <c r="V4407" s="415"/>
      <c r="W4407" s="415"/>
      <c r="X4407" s="415"/>
      <c r="Y4407" s="415"/>
      <c r="Z4407" s="415"/>
    </row>
    <row r="4408" spans="1:26" x14ac:dyDescent="0.2">
      <c r="A4408" s="414"/>
      <c r="B4408" s="414"/>
      <c r="P4408" s="141"/>
      <c r="Q4408" s="415"/>
      <c r="R4408" s="415"/>
      <c r="S4408" s="415"/>
      <c r="T4408" s="415"/>
      <c r="U4408" s="415"/>
      <c r="V4408" s="415"/>
      <c r="W4408" s="415"/>
      <c r="X4408" s="415"/>
      <c r="Y4408" s="415"/>
      <c r="Z4408" s="415"/>
    </row>
    <row r="4409" spans="1:26" x14ac:dyDescent="0.2">
      <c r="A4409" s="414"/>
      <c r="B4409" s="414"/>
      <c r="P4409" s="141"/>
      <c r="Q4409" s="415"/>
      <c r="R4409" s="415"/>
      <c r="S4409" s="415"/>
      <c r="T4409" s="415"/>
      <c r="U4409" s="415"/>
      <c r="V4409" s="415"/>
      <c r="W4409" s="415"/>
      <c r="X4409" s="415"/>
      <c r="Y4409" s="415"/>
      <c r="Z4409" s="415"/>
    </row>
    <row r="4410" spans="1:26" x14ac:dyDescent="0.2">
      <c r="A4410" s="414"/>
      <c r="B4410" s="414"/>
      <c r="P4410" s="141"/>
      <c r="Q4410" s="415"/>
      <c r="R4410" s="415"/>
      <c r="S4410" s="415"/>
      <c r="T4410" s="415"/>
      <c r="U4410" s="415"/>
      <c r="V4410" s="415"/>
      <c r="W4410" s="415"/>
      <c r="X4410" s="415"/>
      <c r="Y4410" s="415"/>
      <c r="Z4410" s="415"/>
    </row>
    <row r="4411" spans="1:26" x14ac:dyDescent="0.2">
      <c r="A4411" s="414"/>
      <c r="B4411" s="414"/>
      <c r="P4411" s="141"/>
      <c r="Q4411" s="415"/>
      <c r="R4411" s="415"/>
      <c r="S4411" s="415"/>
      <c r="T4411" s="415"/>
      <c r="U4411" s="415"/>
      <c r="V4411" s="415"/>
      <c r="W4411" s="415"/>
      <c r="X4411" s="415"/>
      <c r="Y4411" s="415"/>
      <c r="Z4411" s="415"/>
    </row>
    <row r="4412" spans="1:26" x14ac:dyDescent="0.2">
      <c r="A4412" s="414"/>
      <c r="B4412" s="414"/>
      <c r="P4412" s="141"/>
      <c r="Q4412" s="415"/>
      <c r="R4412" s="415"/>
      <c r="S4412" s="415"/>
      <c r="T4412" s="415"/>
      <c r="U4412" s="415"/>
      <c r="V4412" s="415"/>
      <c r="W4412" s="415"/>
      <c r="X4412" s="415"/>
      <c r="Y4412" s="415"/>
      <c r="Z4412" s="415"/>
    </row>
    <row r="4413" spans="1:26" x14ac:dyDescent="0.2">
      <c r="A4413" s="414"/>
      <c r="B4413" s="414"/>
      <c r="P4413" s="141"/>
      <c r="Q4413" s="415"/>
      <c r="R4413" s="415"/>
      <c r="S4413" s="415"/>
      <c r="T4413" s="415"/>
      <c r="U4413" s="415"/>
      <c r="V4413" s="415"/>
      <c r="W4413" s="415"/>
      <c r="X4413" s="415"/>
      <c r="Y4413" s="415"/>
      <c r="Z4413" s="415"/>
    </row>
    <row r="4414" spans="1:26" x14ac:dyDescent="0.2">
      <c r="A4414" s="414"/>
      <c r="B4414" s="414"/>
      <c r="P4414" s="141"/>
      <c r="Q4414" s="415"/>
      <c r="R4414" s="415"/>
      <c r="S4414" s="415"/>
      <c r="T4414" s="415"/>
      <c r="U4414" s="415"/>
      <c r="V4414" s="415"/>
      <c r="W4414" s="415"/>
      <c r="X4414" s="415"/>
      <c r="Y4414" s="415"/>
      <c r="Z4414" s="415"/>
    </row>
    <row r="4415" spans="1:26" x14ac:dyDescent="0.2">
      <c r="A4415" s="414"/>
      <c r="B4415" s="414"/>
      <c r="P4415" s="141"/>
      <c r="Q4415" s="415"/>
      <c r="R4415" s="415"/>
      <c r="S4415" s="415"/>
      <c r="T4415" s="415"/>
      <c r="U4415" s="415"/>
      <c r="V4415" s="415"/>
      <c r="W4415" s="415"/>
      <c r="X4415" s="415"/>
      <c r="Y4415" s="415"/>
      <c r="Z4415" s="415"/>
    </row>
    <row r="4416" spans="1:26" x14ac:dyDescent="0.2">
      <c r="A4416" s="414"/>
      <c r="B4416" s="414"/>
      <c r="P4416" s="141"/>
      <c r="Q4416" s="415"/>
      <c r="R4416" s="415"/>
      <c r="S4416" s="415"/>
      <c r="T4416" s="415"/>
      <c r="U4416" s="415"/>
      <c r="V4416" s="415"/>
      <c r="W4416" s="415"/>
      <c r="X4416" s="415"/>
      <c r="Y4416" s="415"/>
      <c r="Z4416" s="415"/>
    </row>
    <row r="4417" spans="1:26" x14ac:dyDescent="0.2">
      <c r="A4417" s="414"/>
      <c r="B4417" s="414"/>
      <c r="P4417" s="141"/>
      <c r="Q4417" s="415"/>
      <c r="R4417" s="415"/>
      <c r="S4417" s="415"/>
      <c r="T4417" s="415"/>
      <c r="U4417" s="415"/>
      <c r="V4417" s="415"/>
      <c r="W4417" s="415"/>
      <c r="X4417" s="415"/>
      <c r="Y4417" s="415"/>
      <c r="Z4417" s="415"/>
    </row>
    <row r="4418" spans="1:26" x14ac:dyDescent="0.2">
      <c r="A4418" s="414"/>
      <c r="B4418" s="414"/>
      <c r="P4418" s="141"/>
      <c r="Q4418" s="415"/>
      <c r="R4418" s="415"/>
      <c r="S4418" s="415"/>
      <c r="T4418" s="415"/>
      <c r="U4418" s="415"/>
      <c r="V4418" s="415"/>
      <c r="W4418" s="415"/>
      <c r="X4418" s="415"/>
      <c r="Y4418" s="415"/>
      <c r="Z4418" s="415"/>
    </row>
    <row r="4419" spans="1:26" x14ac:dyDescent="0.2">
      <c r="A4419" s="414"/>
      <c r="B4419" s="414"/>
      <c r="P4419" s="141"/>
      <c r="Q4419" s="415"/>
      <c r="R4419" s="415"/>
      <c r="S4419" s="415"/>
      <c r="T4419" s="415"/>
      <c r="U4419" s="415"/>
      <c r="V4419" s="415"/>
      <c r="W4419" s="415"/>
      <c r="X4419" s="415"/>
      <c r="Y4419" s="415"/>
      <c r="Z4419" s="415"/>
    </row>
    <row r="4420" spans="1:26" x14ac:dyDescent="0.2">
      <c r="A4420" s="414"/>
      <c r="B4420" s="414"/>
      <c r="P4420" s="141"/>
      <c r="Q4420" s="415"/>
      <c r="R4420" s="415"/>
      <c r="S4420" s="415"/>
      <c r="T4420" s="415"/>
      <c r="U4420" s="415"/>
      <c r="V4420" s="415"/>
      <c r="W4420" s="415"/>
      <c r="X4420" s="415"/>
      <c r="Y4420" s="415"/>
      <c r="Z4420" s="415"/>
    </row>
    <row r="4421" spans="1:26" x14ac:dyDescent="0.2">
      <c r="A4421" s="414"/>
      <c r="B4421" s="414"/>
      <c r="P4421" s="141"/>
      <c r="Q4421" s="415"/>
      <c r="R4421" s="415"/>
      <c r="S4421" s="415"/>
      <c r="T4421" s="415"/>
      <c r="U4421" s="415"/>
      <c r="V4421" s="415"/>
      <c r="W4421" s="415"/>
      <c r="X4421" s="415"/>
      <c r="Y4421" s="415"/>
      <c r="Z4421" s="415"/>
    </row>
    <row r="4422" spans="1:26" x14ac:dyDescent="0.2">
      <c r="A4422" s="414"/>
      <c r="B4422" s="414"/>
      <c r="P4422" s="141"/>
      <c r="Q4422" s="415"/>
      <c r="R4422" s="415"/>
      <c r="S4422" s="415"/>
      <c r="T4422" s="415"/>
      <c r="U4422" s="415"/>
      <c r="V4422" s="415"/>
      <c r="W4422" s="415"/>
      <c r="X4422" s="415"/>
      <c r="Y4422" s="415"/>
      <c r="Z4422" s="415"/>
    </row>
    <row r="4423" spans="1:26" x14ac:dyDescent="0.2">
      <c r="A4423" s="414"/>
      <c r="B4423" s="414"/>
      <c r="P4423" s="141"/>
      <c r="Q4423" s="415"/>
      <c r="R4423" s="415"/>
      <c r="S4423" s="415"/>
      <c r="T4423" s="415"/>
      <c r="U4423" s="415"/>
      <c r="V4423" s="415"/>
      <c r="W4423" s="415"/>
      <c r="X4423" s="415"/>
      <c r="Y4423" s="415"/>
      <c r="Z4423" s="415"/>
    </row>
    <row r="4424" spans="1:26" x14ac:dyDescent="0.2">
      <c r="A4424" s="414"/>
      <c r="B4424" s="414"/>
      <c r="P4424" s="141"/>
      <c r="Q4424" s="415"/>
      <c r="R4424" s="415"/>
      <c r="S4424" s="415"/>
      <c r="T4424" s="415"/>
      <c r="U4424" s="415"/>
      <c r="V4424" s="415"/>
      <c r="W4424" s="415"/>
      <c r="X4424" s="415"/>
      <c r="Y4424" s="415"/>
      <c r="Z4424" s="415"/>
    </row>
    <row r="4425" spans="1:26" x14ac:dyDescent="0.2">
      <c r="A4425" s="414"/>
      <c r="B4425" s="414"/>
      <c r="P4425" s="141"/>
      <c r="Q4425" s="415"/>
      <c r="R4425" s="415"/>
      <c r="S4425" s="415"/>
      <c r="T4425" s="415"/>
      <c r="U4425" s="415"/>
      <c r="V4425" s="415"/>
      <c r="W4425" s="415"/>
      <c r="X4425" s="415"/>
      <c r="Y4425" s="415"/>
      <c r="Z4425" s="415"/>
    </row>
    <row r="4426" spans="1:26" x14ac:dyDescent="0.2">
      <c r="A4426" s="414"/>
      <c r="B4426" s="414"/>
      <c r="P4426" s="141"/>
      <c r="Q4426" s="415"/>
      <c r="R4426" s="415"/>
      <c r="S4426" s="415"/>
      <c r="T4426" s="415"/>
      <c r="U4426" s="415"/>
      <c r="V4426" s="415"/>
      <c r="W4426" s="415"/>
      <c r="X4426" s="415"/>
      <c r="Y4426" s="415"/>
      <c r="Z4426" s="415"/>
    </row>
    <row r="4427" spans="1:26" x14ac:dyDescent="0.2">
      <c r="A4427" s="414"/>
      <c r="B4427" s="414"/>
      <c r="P4427" s="141"/>
      <c r="Q4427" s="415"/>
      <c r="R4427" s="415"/>
      <c r="S4427" s="415"/>
      <c r="T4427" s="415"/>
      <c r="U4427" s="415"/>
      <c r="V4427" s="415"/>
      <c r="W4427" s="415"/>
      <c r="X4427" s="415"/>
      <c r="Y4427" s="415"/>
      <c r="Z4427" s="415"/>
    </row>
    <row r="4428" spans="1:26" x14ac:dyDescent="0.2">
      <c r="A4428" s="414"/>
      <c r="B4428" s="414"/>
      <c r="P4428" s="141"/>
      <c r="Q4428" s="415"/>
      <c r="R4428" s="415"/>
      <c r="S4428" s="415"/>
      <c r="T4428" s="415"/>
      <c r="U4428" s="415"/>
      <c r="V4428" s="415"/>
      <c r="W4428" s="415"/>
      <c r="X4428" s="415"/>
      <c r="Y4428" s="415"/>
      <c r="Z4428" s="415"/>
    </row>
    <row r="4429" spans="1:26" x14ac:dyDescent="0.2">
      <c r="A4429" s="414"/>
      <c r="B4429" s="414"/>
      <c r="P4429" s="141"/>
      <c r="Q4429" s="415"/>
      <c r="R4429" s="415"/>
      <c r="S4429" s="415"/>
      <c r="T4429" s="415"/>
      <c r="U4429" s="415"/>
      <c r="V4429" s="415"/>
      <c r="W4429" s="415"/>
      <c r="X4429" s="415"/>
      <c r="Y4429" s="415"/>
      <c r="Z4429" s="415"/>
    </row>
    <row r="4430" spans="1:26" x14ac:dyDescent="0.2">
      <c r="A4430" s="414"/>
      <c r="B4430" s="414"/>
      <c r="P4430" s="141"/>
      <c r="Q4430" s="415"/>
      <c r="R4430" s="415"/>
      <c r="S4430" s="415"/>
      <c r="T4430" s="415"/>
      <c r="U4430" s="415"/>
      <c r="V4430" s="415"/>
      <c r="W4430" s="415"/>
      <c r="X4430" s="415"/>
      <c r="Y4430" s="415"/>
      <c r="Z4430" s="415"/>
    </row>
    <row r="4431" spans="1:26" x14ac:dyDescent="0.2">
      <c r="A4431" s="414"/>
      <c r="B4431" s="414"/>
      <c r="P4431" s="141"/>
      <c r="Q4431" s="415"/>
      <c r="R4431" s="415"/>
      <c r="S4431" s="415"/>
      <c r="T4431" s="415"/>
      <c r="U4431" s="415"/>
      <c r="V4431" s="415"/>
      <c r="W4431" s="415"/>
      <c r="X4431" s="415"/>
      <c r="Y4431" s="415"/>
      <c r="Z4431" s="415"/>
    </row>
    <row r="4432" spans="1:26" x14ac:dyDescent="0.2">
      <c r="A4432" s="414"/>
      <c r="B4432" s="414"/>
      <c r="P4432" s="141"/>
      <c r="Q4432" s="415"/>
      <c r="R4432" s="415"/>
      <c r="S4432" s="415"/>
      <c r="T4432" s="415"/>
      <c r="U4432" s="415"/>
      <c r="V4432" s="415"/>
      <c r="W4432" s="415"/>
      <c r="X4432" s="415"/>
      <c r="Y4432" s="415"/>
      <c r="Z4432" s="415"/>
    </row>
    <row r="4433" spans="1:26" x14ac:dyDescent="0.2">
      <c r="A4433" s="414"/>
      <c r="B4433" s="414"/>
      <c r="P4433" s="141"/>
      <c r="Q4433" s="415"/>
      <c r="R4433" s="415"/>
      <c r="S4433" s="415"/>
      <c r="T4433" s="415"/>
      <c r="U4433" s="415"/>
      <c r="V4433" s="415"/>
      <c r="W4433" s="415"/>
      <c r="X4433" s="415"/>
      <c r="Y4433" s="415"/>
      <c r="Z4433" s="415"/>
    </row>
    <row r="4434" spans="1:26" x14ac:dyDescent="0.2">
      <c r="A4434" s="414"/>
      <c r="B4434" s="414"/>
      <c r="P4434" s="141"/>
      <c r="Q4434" s="415"/>
      <c r="R4434" s="415"/>
      <c r="S4434" s="415"/>
      <c r="T4434" s="415"/>
      <c r="U4434" s="415"/>
      <c r="V4434" s="415"/>
      <c r="W4434" s="415"/>
      <c r="X4434" s="415"/>
      <c r="Y4434" s="415"/>
      <c r="Z4434" s="415"/>
    </row>
    <row r="4435" spans="1:26" x14ac:dyDescent="0.2">
      <c r="A4435" s="414"/>
      <c r="B4435" s="414"/>
      <c r="P4435" s="141"/>
      <c r="Q4435" s="415"/>
      <c r="R4435" s="415"/>
      <c r="S4435" s="415"/>
      <c r="T4435" s="415"/>
      <c r="U4435" s="415"/>
      <c r="V4435" s="415"/>
      <c r="W4435" s="415"/>
      <c r="X4435" s="415"/>
      <c r="Y4435" s="415"/>
      <c r="Z4435" s="415"/>
    </row>
    <row r="4436" spans="1:26" x14ac:dyDescent="0.2">
      <c r="A4436" s="414"/>
      <c r="B4436" s="414"/>
      <c r="P4436" s="141"/>
      <c r="Q4436" s="415"/>
      <c r="R4436" s="415"/>
      <c r="S4436" s="415"/>
      <c r="T4436" s="415"/>
      <c r="U4436" s="415"/>
      <c r="V4436" s="415"/>
      <c r="W4436" s="415"/>
      <c r="X4436" s="415"/>
      <c r="Y4436" s="415"/>
      <c r="Z4436" s="415"/>
    </row>
    <row r="4437" spans="1:26" x14ac:dyDescent="0.2">
      <c r="A4437" s="414"/>
      <c r="B4437" s="414"/>
      <c r="P4437" s="141"/>
      <c r="Q4437" s="415"/>
      <c r="R4437" s="415"/>
      <c r="S4437" s="415"/>
      <c r="T4437" s="415"/>
      <c r="U4437" s="415"/>
      <c r="V4437" s="415"/>
      <c r="W4437" s="415"/>
      <c r="X4437" s="415"/>
      <c r="Y4437" s="415"/>
      <c r="Z4437" s="415"/>
    </row>
    <row r="4438" spans="1:26" x14ac:dyDescent="0.2">
      <c r="A4438" s="414"/>
      <c r="B4438" s="414"/>
      <c r="P4438" s="141"/>
      <c r="Q4438" s="415"/>
      <c r="R4438" s="415"/>
      <c r="S4438" s="415"/>
      <c r="T4438" s="415"/>
      <c r="U4438" s="415"/>
      <c r="V4438" s="415"/>
      <c r="W4438" s="415"/>
      <c r="X4438" s="415"/>
      <c r="Y4438" s="415"/>
      <c r="Z4438" s="415"/>
    </row>
    <row r="4439" spans="1:26" x14ac:dyDescent="0.2">
      <c r="A4439" s="414"/>
      <c r="B4439" s="414"/>
      <c r="P4439" s="141"/>
      <c r="Q4439" s="415"/>
      <c r="R4439" s="415"/>
      <c r="S4439" s="415"/>
      <c r="T4439" s="415"/>
      <c r="U4439" s="415"/>
      <c r="V4439" s="415"/>
      <c r="W4439" s="415"/>
      <c r="X4439" s="415"/>
      <c r="Y4439" s="415"/>
      <c r="Z4439" s="415"/>
    </row>
    <row r="4440" spans="1:26" x14ac:dyDescent="0.2">
      <c r="A4440" s="414"/>
      <c r="B4440" s="414"/>
      <c r="P4440" s="141"/>
      <c r="Q4440" s="415"/>
      <c r="R4440" s="415"/>
      <c r="S4440" s="415"/>
      <c r="T4440" s="415"/>
      <c r="U4440" s="415"/>
      <c r="V4440" s="415"/>
      <c r="W4440" s="415"/>
      <c r="X4440" s="415"/>
      <c r="Y4440" s="415"/>
      <c r="Z4440" s="415"/>
    </row>
    <row r="4441" spans="1:26" x14ac:dyDescent="0.2">
      <c r="A4441" s="414"/>
      <c r="B4441" s="414"/>
      <c r="P4441" s="141"/>
      <c r="Q4441" s="415"/>
      <c r="R4441" s="415"/>
      <c r="S4441" s="415"/>
      <c r="T4441" s="415"/>
      <c r="U4441" s="415"/>
      <c r="V4441" s="415"/>
      <c r="W4441" s="415"/>
      <c r="X4441" s="415"/>
      <c r="Y4441" s="415"/>
      <c r="Z4441" s="415"/>
    </row>
    <row r="4442" spans="1:26" x14ac:dyDescent="0.2">
      <c r="A4442" s="414"/>
      <c r="B4442" s="414"/>
      <c r="P4442" s="141"/>
      <c r="Q4442" s="415"/>
      <c r="R4442" s="415"/>
      <c r="S4442" s="415"/>
      <c r="T4442" s="415"/>
      <c r="U4442" s="415"/>
      <c r="V4442" s="415"/>
      <c r="W4442" s="415"/>
      <c r="X4442" s="415"/>
      <c r="Y4442" s="415"/>
      <c r="Z4442" s="415"/>
    </row>
    <row r="4443" spans="1:26" x14ac:dyDescent="0.2">
      <c r="A4443" s="414"/>
      <c r="B4443" s="414"/>
      <c r="P4443" s="141"/>
      <c r="Q4443" s="415"/>
      <c r="R4443" s="415"/>
      <c r="S4443" s="415"/>
      <c r="T4443" s="415"/>
      <c r="U4443" s="415"/>
      <c r="V4443" s="415"/>
      <c r="W4443" s="415"/>
      <c r="X4443" s="415"/>
      <c r="Y4443" s="415"/>
      <c r="Z4443" s="415"/>
    </row>
    <row r="4444" spans="1:26" x14ac:dyDescent="0.2">
      <c r="A4444" s="414"/>
      <c r="B4444" s="414"/>
      <c r="P4444" s="141"/>
      <c r="Q4444" s="415"/>
      <c r="R4444" s="415"/>
      <c r="S4444" s="415"/>
      <c r="T4444" s="415"/>
      <c r="U4444" s="415"/>
      <c r="V4444" s="415"/>
      <c r="W4444" s="415"/>
      <c r="X4444" s="415"/>
      <c r="Y4444" s="415"/>
      <c r="Z4444" s="415"/>
    </row>
    <row r="4445" spans="1:26" x14ac:dyDescent="0.2">
      <c r="A4445" s="414"/>
      <c r="B4445" s="414"/>
      <c r="P4445" s="141"/>
      <c r="Q4445" s="415"/>
      <c r="R4445" s="415"/>
      <c r="S4445" s="415"/>
      <c r="T4445" s="415"/>
      <c r="U4445" s="415"/>
      <c r="V4445" s="415"/>
      <c r="W4445" s="415"/>
      <c r="X4445" s="415"/>
      <c r="Y4445" s="415"/>
      <c r="Z4445" s="415"/>
    </row>
    <row r="4446" spans="1:26" x14ac:dyDescent="0.2">
      <c r="A4446" s="414"/>
      <c r="B4446" s="414"/>
      <c r="P4446" s="141"/>
      <c r="Q4446" s="415"/>
      <c r="R4446" s="415"/>
      <c r="S4446" s="415"/>
      <c r="T4446" s="415"/>
      <c r="U4446" s="415"/>
      <c r="V4446" s="415"/>
      <c r="W4446" s="415"/>
      <c r="X4446" s="415"/>
      <c r="Y4446" s="415"/>
      <c r="Z4446" s="415"/>
    </row>
    <row r="4447" spans="1:26" x14ac:dyDescent="0.2">
      <c r="A4447" s="414"/>
      <c r="B4447" s="414"/>
      <c r="P4447" s="141"/>
      <c r="Q4447" s="415"/>
      <c r="R4447" s="415"/>
      <c r="S4447" s="415"/>
      <c r="T4447" s="415"/>
      <c r="U4447" s="415"/>
      <c r="V4447" s="415"/>
      <c r="W4447" s="415"/>
      <c r="X4447" s="415"/>
      <c r="Y4447" s="415"/>
      <c r="Z4447" s="415"/>
    </row>
    <row r="4448" spans="1:26" x14ac:dyDescent="0.2">
      <c r="A4448" s="414"/>
      <c r="B4448" s="414"/>
      <c r="P4448" s="141"/>
      <c r="Q4448" s="415"/>
      <c r="R4448" s="415"/>
      <c r="S4448" s="415"/>
      <c r="T4448" s="415"/>
      <c r="U4448" s="415"/>
      <c r="V4448" s="415"/>
      <c r="W4448" s="415"/>
      <c r="X4448" s="415"/>
      <c r="Y4448" s="415"/>
      <c r="Z4448" s="415"/>
    </row>
    <row r="4449" spans="1:26" x14ac:dyDescent="0.2">
      <c r="A4449" s="414"/>
      <c r="B4449" s="414"/>
      <c r="P4449" s="141"/>
      <c r="Q4449" s="415"/>
      <c r="R4449" s="415"/>
      <c r="S4449" s="415"/>
      <c r="T4449" s="415"/>
      <c r="U4449" s="415"/>
      <c r="V4449" s="415"/>
      <c r="W4449" s="415"/>
      <c r="X4449" s="415"/>
      <c r="Y4449" s="415"/>
      <c r="Z4449" s="415"/>
    </row>
    <row r="4450" spans="1:26" x14ac:dyDescent="0.2">
      <c r="A4450" s="414"/>
      <c r="B4450" s="414"/>
      <c r="P4450" s="141"/>
      <c r="Q4450" s="415"/>
      <c r="R4450" s="415"/>
      <c r="S4450" s="415"/>
      <c r="T4450" s="415"/>
      <c r="U4450" s="415"/>
      <c r="V4450" s="415"/>
      <c r="W4450" s="415"/>
      <c r="X4450" s="415"/>
      <c r="Y4450" s="415"/>
      <c r="Z4450" s="415"/>
    </row>
    <row r="4451" spans="1:26" x14ac:dyDescent="0.2">
      <c r="A4451" s="414"/>
      <c r="B4451" s="414"/>
      <c r="P4451" s="141"/>
      <c r="Q4451" s="415"/>
      <c r="R4451" s="415"/>
      <c r="S4451" s="415"/>
      <c r="T4451" s="415"/>
      <c r="U4451" s="415"/>
      <c r="V4451" s="415"/>
      <c r="W4451" s="415"/>
      <c r="X4451" s="415"/>
      <c r="Y4451" s="415"/>
      <c r="Z4451" s="415"/>
    </row>
    <row r="4452" spans="1:26" x14ac:dyDescent="0.2">
      <c r="A4452" s="414"/>
      <c r="B4452" s="414"/>
      <c r="P4452" s="141"/>
      <c r="Q4452" s="415"/>
      <c r="R4452" s="415"/>
      <c r="S4452" s="415"/>
      <c r="T4452" s="415"/>
      <c r="U4452" s="415"/>
      <c r="V4452" s="415"/>
      <c r="W4452" s="415"/>
      <c r="X4452" s="415"/>
      <c r="Y4452" s="415"/>
      <c r="Z4452" s="415"/>
    </row>
    <row r="4453" spans="1:26" x14ac:dyDescent="0.2">
      <c r="A4453" s="414"/>
      <c r="B4453" s="414"/>
      <c r="P4453" s="141"/>
      <c r="Q4453" s="415"/>
      <c r="R4453" s="415"/>
      <c r="S4453" s="415"/>
      <c r="T4453" s="415"/>
      <c r="U4453" s="415"/>
      <c r="V4453" s="415"/>
      <c r="W4453" s="415"/>
      <c r="X4453" s="415"/>
      <c r="Y4453" s="415"/>
      <c r="Z4453" s="415"/>
    </row>
    <row r="4454" spans="1:26" x14ac:dyDescent="0.2">
      <c r="A4454" s="414"/>
      <c r="B4454" s="414"/>
      <c r="P4454" s="141"/>
      <c r="Q4454" s="415"/>
      <c r="R4454" s="415"/>
      <c r="S4454" s="415"/>
      <c r="T4454" s="415"/>
      <c r="U4454" s="415"/>
      <c r="V4454" s="415"/>
      <c r="W4454" s="415"/>
      <c r="X4454" s="415"/>
      <c r="Y4454" s="415"/>
      <c r="Z4454" s="415"/>
    </row>
    <row r="4455" spans="1:26" x14ac:dyDescent="0.2">
      <c r="A4455" s="414"/>
      <c r="B4455" s="414"/>
      <c r="P4455" s="141"/>
      <c r="Q4455" s="415"/>
      <c r="R4455" s="415"/>
      <c r="S4455" s="415"/>
      <c r="T4455" s="415"/>
      <c r="U4455" s="415"/>
      <c r="V4455" s="415"/>
      <c r="W4455" s="415"/>
      <c r="X4455" s="415"/>
      <c r="Y4455" s="415"/>
      <c r="Z4455" s="415"/>
    </row>
    <row r="4456" spans="1:26" x14ac:dyDescent="0.2">
      <c r="A4456" s="414"/>
      <c r="B4456" s="414"/>
      <c r="P4456" s="141"/>
      <c r="Q4456" s="415"/>
      <c r="R4456" s="415"/>
      <c r="S4456" s="415"/>
      <c r="T4456" s="415"/>
      <c r="U4456" s="415"/>
      <c r="V4456" s="415"/>
      <c r="W4456" s="415"/>
      <c r="X4456" s="415"/>
      <c r="Y4456" s="415"/>
      <c r="Z4456" s="415"/>
    </row>
    <row r="4457" spans="1:26" x14ac:dyDescent="0.2">
      <c r="A4457" s="414"/>
      <c r="B4457" s="414"/>
      <c r="P4457" s="141"/>
      <c r="Q4457" s="415"/>
      <c r="R4457" s="415"/>
      <c r="S4457" s="415"/>
      <c r="T4457" s="415"/>
      <c r="U4457" s="415"/>
      <c r="V4457" s="415"/>
      <c r="W4457" s="415"/>
      <c r="X4457" s="415"/>
      <c r="Y4457" s="415"/>
      <c r="Z4457" s="415"/>
    </row>
    <row r="4458" spans="1:26" x14ac:dyDescent="0.2">
      <c r="A4458" s="414"/>
      <c r="B4458" s="414"/>
      <c r="P4458" s="141"/>
      <c r="Q4458" s="415"/>
      <c r="R4458" s="415"/>
      <c r="S4458" s="415"/>
      <c r="T4458" s="415"/>
      <c r="U4458" s="415"/>
      <c r="V4458" s="415"/>
      <c r="W4458" s="415"/>
      <c r="X4458" s="415"/>
      <c r="Y4458" s="415"/>
      <c r="Z4458" s="415"/>
    </row>
    <row r="4459" spans="1:26" x14ac:dyDescent="0.2">
      <c r="A4459" s="414"/>
      <c r="B4459" s="414"/>
      <c r="P4459" s="141"/>
      <c r="Q4459" s="415"/>
      <c r="R4459" s="415"/>
      <c r="S4459" s="415"/>
      <c r="T4459" s="415"/>
      <c r="U4459" s="415"/>
      <c r="V4459" s="415"/>
      <c r="W4459" s="415"/>
      <c r="X4459" s="415"/>
      <c r="Y4459" s="415"/>
      <c r="Z4459" s="415"/>
    </row>
    <row r="4460" spans="1:26" x14ac:dyDescent="0.2">
      <c r="A4460" s="414"/>
      <c r="B4460" s="414"/>
      <c r="P4460" s="141"/>
      <c r="Q4460" s="415"/>
      <c r="R4460" s="415"/>
      <c r="S4460" s="415"/>
      <c r="T4460" s="415"/>
      <c r="U4460" s="415"/>
      <c r="V4460" s="415"/>
      <c r="W4460" s="415"/>
      <c r="X4460" s="415"/>
      <c r="Y4460" s="415"/>
      <c r="Z4460" s="415"/>
    </row>
    <row r="4461" spans="1:26" x14ac:dyDescent="0.2">
      <c r="A4461" s="414"/>
      <c r="B4461" s="414"/>
      <c r="P4461" s="141"/>
      <c r="Q4461" s="415"/>
      <c r="R4461" s="415"/>
      <c r="S4461" s="415"/>
      <c r="T4461" s="415"/>
      <c r="U4461" s="415"/>
      <c r="V4461" s="415"/>
      <c r="W4461" s="415"/>
      <c r="X4461" s="415"/>
      <c r="Y4461" s="415"/>
      <c r="Z4461" s="415"/>
    </row>
    <row r="4462" spans="1:26" x14ac:dyDescent="0.2">
      <c r="A4462" s="414"/>
      <c r="B4462" s="414"/>
      <c r="P4462" s="141"/>
      <c r="Q4462" s="415"/>
      <c r="R4462" s="415"/>
      <c r="S4462" s="415"/>
      <c r="T4462" s="415"/>
      <c r="U4462" s="415"/>
      <c r="V4462" s="415"/>
      <c r="W4462" s="415"/>
      <c r="X4462" s="415"/>
      <c r="Y4462" s="415"/>
      <c r="Z4462" s="415"/>
    </row>
    <row r="4463" spans="1:26" x14ac:dyDescent="0.2">
      <c r="A4463" s="414"/>
      <c r="B4463" s="414"/>
      <c r="P4463" s="141"/>
      <c r="Q4463" s="415"/>
      <c r="R4463" s="415"/>
      <c r="S4463" s="415"/>
      <c r="T4463" s="415"/>
      <c r="U4463" s="415"/>
      <c r="V4463" s="415"/>
      <c r="W4463" s="415"/>
      <c r="X4463" s="415"/>
      <c r="Y4463" s="415"/>
      <c r="Z4463" s="415"/>
    </row>
    <row r="4464" spans="1:26" x14ac:dyDescent="0.2">
      <c r="A4464" s="414"/>
      <c r="B4464" s="414"/>
      <c r="P4464" s="141"/>
      <c r="Q4464" s="415"/>
      <c r="R4464" s="415"/>
      <c r="S4464" s="415"/>
      <c r="T4464" s="415"/>
      <c r="U4464" s="415"/>
      <c r="V4464" s="415"/>
      <c r="W4464" s="415"/>
      <c r="X4464" s="415"/>
      <c r="Y4464" s="415"/>
      <c r="Z4464" s="415"/>
    </row>
    <row r="4465" spans="1:26" x14ac:dyDescent="0.2">
      <c r="A4465" s="414"/>
      <c r="B4465" s="414"/>
      <c r="P4465" s="141"/>
      <c r="Q4465" s="415"/>
      <c r="R4465" s="415"/>
      <c r="S4465" s="415"/>
      <c r="T4465" s="415"/>
      <c r="U4465" s="415"/>
      <c r="V4465" s="415"/>
      <c r="W4465" s="415"/>
      <c r="X4465" s="415"/>
      <c r="Y4465" s="415"/>
      <c r="Z4465" s="415"/>
    </row>
    <row r="4466" spans="1:26" x14ac:dyDescent="0.2">
      <c r="A4466" s="414"/>
      <c r="B4466" s="414"/>
      <c r="P4466" s="141"/>
      <c r="Q4466" s="415"/>
      <c r="R4466" s="415"/>
      <c r="S4466" s="415"/>
      <c r="T4466" s="415"/>
      <c r="U4466" s="415"/>
      <c r="V4466" s="415"/>
      <c r="W4466" s="415"/>
      <c r="X4466" s="415"/>
      <c r="Y4466" s="415"/>
      <c r="Z4466" s="415"/>
    </row>
    <row r="4467" spans="1:26" x14ac:dyDescent="0.2">
      <c r="A4467" s="414"/>
      <c r="B4467" s="414"/>
      <c r="P4467" s="141"/>
      <c r="Q4467" s="415"/>
      <c r="R4467" s="415"/>
      <c r="S4467" s="415"/>
      <c r="T4467" s="415"/>
      <c r="U4467" s="415"/>
      <c r="V4467" s="415"/>
      <c r="W4467" s="415"/>
      <c r="X4467" s="415"/>
      <c r="Y4467" s="415"/>
      <c r="Z4467" s="415"/>
    </row>
    <row r="4468" spans="1:26" x14ac:dyDescent="0.2">
      <c r="A4468" s="414"/>
      <c r="B4468" s="414"/>
      <c r="P4468" s="141"/>
      <c r="Q4468" s="415"/>
      <c r="R4468" s="415"/>
      <c r="S4468" s="415"/>
      <c r="T4468" s="415"/>
      <c r="U4468" s="415"/>
      <c r="V4468" s="415"/>
      <c r="W4468" s="415"/>
      <c r="X4468" s="415"/>
      <c r="Y4468" s="415"/>
      <c r="Z4468" s="415"/>
    </row>
    <row r="4469" spans="1:26" x14ac:dyDescent="0.2">
      <c r="A4469" s="414"/>
      <c r="B4469" s="414"/>
      <c r="P4469" s="141"/>
      <c r="Q4469" s="415"/>
      <c r="R4469" s="415"/>
      <c r="S4469" s="415"/>
      <c r="T4469" s="415"/>
      <c r="U4469" s="415"/>
      <c r="V4469" s="415"/>
      <c r="W4469" s="415"/>
      <c r="X4469" s="415"/>
      <c r="Y4469" s="415"/>
      <c r="Z4469" s="415"/>
    </row>
    <row r="4470" spans="1:26" x14ac:dyDescent="0.2">
      <c r="A4470" s="414"/>
      <c r="B4470" s="414"/>
      <c r="P4470" s="141"/>
      <c r="Q4470" s="415"/>
      <c r="R4470" s="415"/>
      <c r="S4470" s="415"/>
      <c r="T4470" s="415"/>
      <c r="U4470" s="415"/>
      <c r="V4470" s="415"/>
      <c r="W4470" s="415"/>
      <c r="X4470" s="415"/>
      <c r="Y4470" s="415"/>
      <c r="Z4470" s="415"/>
    </row>
    <row r="4471" spans="1:26" x14ac:dyDescent="0.2">
      <c r="A4471" s="414"/>
      <c r="B4471" s="414"/>
      <c r="P4471" s="141"/>
      <c r="Q4471" s="415"/>
      <c r="R4471" s="415"/>
      <c r="S4471" s="415"/>
      <c r="T4471" s="415"/>
      <c r="U4471" s="415"/>
      <c r="V4471" s="415"/>
      <c r="W4471" s="415"/>
      <c r="X4471" s="415"/>
      <c r="Y4471" s="415"/>
      <c r="Z4471" s="415"/>
    </row>
    <row r="4472" spans="1:26" x14ac:dyDescent="0.2">
      <c r="A4472" s="414"/>
      <c r="B4472" s="414"/>
      <c r="P4472" s="141"/>
      <c r="Q4472" s="415"/>
      <c r="R4472" s="415"/>
      <c r="S4472" s="415"/>
      <c r="T4472" s="415"/>
      <c r="U4472" s="415"/>
      <c r="V4472" s="415"/>
      <c r="W4472" s="415"/>
      <c r="X4472" s="415"/>
      <c r="Y4472" s="415"/>
      <c r="Z4472" s="415"/>
    </row>
    <row r="4473" spans="1:26" x14ac:dyDescent="0.2">
      <c r="A4473" s="414"/>
      <c r="B4473" s="414"/>
      <c r="P4473" s="141"/>
      <c r="Q4473" s="415"/>
      <c r="R4473" s="415"/>
      <c r="S4473" s="415"/>
      <c r="T4473" s="415"/>
      <c r="U4473" s="415"/>
      <c r="V4473" s="415"/>
      <c r="W4473" s="415"/>
      <c r="X4473" s="415"/>
      <c r="Y4473" s="415"/>
      <c r="Z4473" s="415"/>
    </row>
    <row r="4474" spans="1:26" x14ac:dyDescent="0.2">
      <c r="A4474" s="414"/>
      <c r="B4474" s="414"/>
      <c r="P4474" s="141"/>
      <c r="Q4474" s="415"/>
      <c r="R4474" s="415"/>
      <c r="S4474" s="415"/>
      <c r="T4474" s="415"/>
      <c r="U4474" s="415"/>
      <c r="V4474" s="415"/>
      <c r="W4474" s="415"/>
      <c r="X4474" s="415"/>
      <c r="Y4474" s="415"/>
      <c r="Z4474" s="415"/>
    </row>
    <row r="4475" spans="1:26" x14ac:dyDescent="0.2">
      <c r="A4475" s="414"/>
      <c r="B4475" s="414"/>
      <c r="P4475" s="141"/>
      <c r="Q4475" s="415"/>
      <c r="R4475" s="415"/>
      <c r="S4475" s="415"/>
      <c r="T4475" s="415"/>
      <c r="U4475" s="415"/>
      <c r="V4475" s="415"/>
      <c r="W4475" s="415"/>
      <c r="X4475" s="415"/>
      <c r="Y4475" s="415"/>
      <c r="Z4475" s="415"/>
    </row>
    <row r="4476" spans="1:26" x14ac:dyDescent="0.2">
      <c r="A4476" s="414"/>
      <c r="B4476" s="414"/>
      <c r="P4476" s="141"/>
      <c r="Q4476" s="415"/>
      <c r="R4476" s="415"/>
      <c r="S4476" s="415"/>
      <c r="T4476" s="415"/>
      <c r="U4476" s="415"/>
      <c r="V4476" s="415"/>
      <c r="W4476" s="415"/>
      <c r="X4476" s="415"/>
      <c r="Y4476" s="415"/>
      <c r="Z4476" s="415"/>
    </row>
    <row r="4477" spans="1:26" x14ac:dyDescent="0.2">
      <c r="A4477" s="414"/>
      <c r="B4477" s="414"/>
      <c r="P4477" s="141"/>
      <c r="Q4477" s="415"/>
      <c r="R4477" s="415"/>
      <c r="S4477" s="415"/>
      <c r="T4477" s="415"/>
      <c r="U4477" s="415"/>
      <c r="V4477" s="415"/>
      <c r="W4477" s="415"/>
      <c r="X4477" s="415"/>
      <c r="Y4477" s="415"/>
      <c r="Z4477" s="415"/>
    </row>
    <row r="4478" spans="1:26" x14ac:dyDescent="0.2">
      <c r="A4478" s="414"/>
      <c r="B4478" s="414"/>
      <c r="P4478" s="141"/>
      <c r="Q4478" s="415"/>
      <c r="R4478" s="415"/>
      <c r="S4478" s="415"/>
      <c r="T4478" s="415"/>
      <c r="U4478" s="415"/>
      <c r="V4478" s="415"/>
      <c r="W4478" s="415"/>
      <c r="X4478" s="415"/>
      <c r="Y4478" s="415"/>
      <c r="Z4478" s="415"/>
    </row>
    <row r="4479" spans="1:26" x14ac:dyDescent="0.2">
      <c r="A4479" s="414"/>
      <c r="B4479" s="414"/>
      <c r="P4479" s="141"/>
      <c r="Q4479" s="415"/>
      <c r="R4479" s="415"/>
      <c r="S4479" s="415"/>
      <c r="T4479" s="415"/>
      <c r="U4479" s="415"/>
      <c r="V4479" s="415"/>
      <c r="W4479" s="415"/>
      <c r="X4479" s="415"/>
      <c r="Y4479" s="415"/>
      <c r="Z4479" s="415"/>
    </row>
    <row r="4480" spans="1:26" x14ac:dyDescent="0.2">
      <c r="A4480" s="414"/>
      <c r="B4480" s="414"/>
      <c r="P4480" s="141"/>
      <c r="Q4480" s="415"/>
      <c r="R4480" s="415"/>
      <c r="S4480" s="415"/>
      <c r="T4480" s="415"/>
      <c r="U4480" s="415"/>
      <c r="V4480" s="415"/>
      <c r="W4480" s="415"/>
      <c r="X4480" s="415"/>
      <c r="Y4480" s="415"/>
      <c r="Z4480" s="415"/>
    </row>
    <row r="4481" spans="1:26" x14ac:dyDescent="0.2">
      <c r="A4481" s="414"/>
      <c r="B4481" s="414"/>
      <c r="P4481" s="141"/>
      <c r="Q4481" s="415"/>
      <c r="R4481" s="415"/>
      <c r="S4481" s="415"/>
      <c r="T4481" s="415"/>
      <c r="U4481" s="415"/>
      <c r="V4481" s="415"/>
      <c r="W4481" s="415"/>
      <c r="X4481" s="415"/>
      <c r="Y4481" s="415"/>
      <c r="Z4481" s="415"/>
    </row>
    <row r="4482" spans="1:26" x14ac:dyDescent="0.2">
      <c r="A4482" s="414"/>
      <c r="B4482" s="414"/>
      <c r="P4482" s="141"/>
      <c r="Q4482" s="415"/>
      <c r="R4482" s="415"/>
      <c r="S4482" s="415"/>
      <c r="T4482" s="415"/>
      <c r="U4482" s="415"/>
      <c r="V4482" s="415"/>
      <c r="W4482" s="415"/>
      <c r="X4482" s="415"/>
      <c r="Y4482" s="415"/>
      <c r="Z4482" s="415"/>
    </row>
    <row r="4483" spans="1:26" x14ac:dyDescent="0.2">
      <c r="A4483" s="414"/>
      <c r="B4483" s="414"/>
      <c r="P4483" s="141"/>
      <c r="Q4483" s="415"/>
      <c r="R4483" s="415"/>
      <c r="S4483" s="415"/>
      <c r="T4483" s="415"/>
      <c r="U4483" s="415"/>
      <c r="V4483" s="415"/>
      <c r="W4483" s="415"/>
      <c r="X4483" s="415"/>
      <c r="Y4483" s="415"/>
      <c r="Z4483" s="415"/>
    </row>
    <row r="4484" spans="1:26" x14ac:dyDescent="0.2">
      <c r="A4484" s="414"/>
      <c r="B4484" s="414"/>
      <c r="P4484" s="141"/>
      <c r="Q4484" s="415"/>
      <c r="R4484" s="415"/>
      <c r="S4484" s="415"/>
      <c r="T4484" s="415"/>
      <c r="U4484" s="415"/>
      <c r="V4484" s="415"/>
      <c r="W4484" s="415"/>
      <c r="X4484" s="415"/>
      <c r="Y4484" s="415"/>
      <c r="Z4484" s="415"/>
    </row>
    <row r="4485" spans="1:26" x14ac:dyDescent="0.2">
      <c r="A4485" s="414"/>
      <c r="B4485" s="414"/>
      <c r="P4485" s="141"/>
      <c r="Q4485" s="415"/>
      <c r="R4485" s="415"/>
      <c r="S4485" s="415"/>
      <c r="T4485" s="415"/>
      <c r="U4485" s="415"/>
      <c r="V4485" s="415"/>
      <c r="W4485" s="415"/>
      <c r="X4485" s="415"/>
      <c r="Y4485" s="415"/>
      <c r="Z4485" s="415"/>
    </row>
    <row r="4486" spans="1:26" x14ac:dyDescent="0.2">
      <c r="A4486" s="414"/>
      <c r="B4486" s="414"/>
      <c r="P4486" s="141"/>
      <c r="Q4486" s="415"/>
      <c r="R4486" s="415"/>
      <c r="S4486" s="415"/>
      <c r="T4486" s="415"/>
      <c r="U4486" s="415"/>
      <c r="V4486" s="415"/>
      <c r="W4486" s="415"/>
      <c r="X4486" s="415"/>
      <c r="Y4486" s="415"/>
      <c r="Z4486" s="415"/>
    </row>
    <row r="4487" spans="1:26" x14ac:dyDescent="0.2">
      <c r="A4487" s="414"/>
      <c r="B4487" s="414"/>
      <c r="P4487" s="141"/>
      <c r="Q4487" s="415"/>
      <c r="R4487" s="415"/>
      <c r="S4487" s="415"/>
      <c r="T4487" s="415"/>
      <c r="U4487" s="415"/>
      <c r="V4487" s="415"/>
      <c r="W4487" s="415"/>
      <c r="X4487" s="415"/>
      <c r="Y4487" s="415"/>
      <c r="Z4487" s="415"/>
    </row>
    <row r="4488" spans="1:26" x14ac:dyDescent="0.2">
      <c r="A4488" s="414"/>
      <c r="B4488" s="414"/>
      <c r="P4488" s="141"/>
      <c r="Q4488" s="415"/>
      <c r="R4488" s="415"/>
      <c r="S4488" s="415"/>
      <c r="T4488" s="415"/>
      <c r="U4488" s="415"/>
      <c r="V4488" s="415"/>
      <c r="W4488" s="415"/>
      <c r="X4488" s="415"/>
      <c r="Y4488" s="415"/>
      <c r="Z4488" s="415"/>
    </row>
    <row r="4489" spans="1:26" x14ac:dyDescent="0.2">
      <c r="A4489" s="414"/>
      <c r="B4489" s="414"/>
      <c r="P4489" s="141"/>
      <c r="Q4489" s="415"/>
      <c r="R4489" s="415"/>
      <c r="S4489" s="415"/>
      <c r="T4489" s="415"/>
      <c r="U4489" s="415"/>
      <c r="V4489" s="415"/>
      <c r="W4489" s="415"/>
      <c r="X4489" s="415"/>
      <c r="Y4489" s="415"/>
      <c r="Z4489" s="415"/>
    </row>
    <row r="4490" spans="1:26" x14ac:dyDescent="0.2">
      <c r="A4490" s="414"/>
      <c r="B4490" s="414"/>
      <c r="P4490" s="141"/>
      <c r="Q4490" s="415"/>
      <c r="R4490" s="415"/>
      <c r="S4490" s="415"/>
      <c r="T4490" s="415"/>
      <c r="U4490" s="415"/>
      <c r="V4490" s="415"/>
      <c r="W4490" s="415"/>
      <c r="X4490" s="415"/>
      <c r="Y4490" s="415"/>
      <c r="Z4490" s="415"/>
    </row>
    <row r="4491" spans="1:26" x14ac:dyDescent="0.2">
      <c r="A4491" s="414"/>
      <c r="B4491" s="414"/>
      <c r="P4491" s="141"/>
      <c r="Q4491" s="415"/>
      <c r="R4491" s="415"/>
      <c r="S4491" s="415"/>
      <c r="T4491" s="415"/>
      <c r="U4491" s="415"/>
      <c r="V4491" s="415"/>
      <c r="W4491" s="415"/>
      <c r="X4491" s="415"/>
      <c r="Y4491" s="415"/>
      <c r="Z4491" s="415"/>
    </row>
    <row r="4492" spans="1:26" x14ac:dyDescent="0.2">
      <c r="A4492" s="414"/>
      <c r="B4492" s="414"/>
      <c r="P4492" s="141"/>
      <c r="Q4492" s="415"/>
      <c r="R4492" s="415"/>
      <c r="S4492" s="415"/>
      <c r="T4492" s="415"/>
      <c r="U4492" s="415"/>
      <c r="V4492" s="415"/>
      <c r="W4492" s="415"/>
      <c r="X4492" s="415"/>
      <c r="Y4492" s="415"/>
      <c r="Z4492" s="415"/>
    </row>
    <row r="4493" spans="1:26" x14ac:dyDescent="0.2">
      <c r="A4493" s="414"/>
      <c r="B4493" s="414"/>
      <c r="P4493" s="141"/>
      <c r="Q4493" s="415"/>
      <c r="R4493" s="415"/>
      <c r="S4493" s="415"/>
      <c r="T4493" s="415"/>
      <c r="U4493" s="415"/>
      <c r="V4493" s="415"/>
      <c r="W4493" s="415"/>
      <c r="X4493" s="415"/>
      <c r="Y4493" s="415"/>
      <c r="Z4493" s="415"/>
    </row>
    <row r="4494" spans="1:26" x14ac:dyDescent="0.2">
      <c r="A4494" s="414"/>
      <c r="B4494" s="414"/>
      <c r="P4494" s="141"/>
      <c r="Q4494" s="415"/>
      <c r="R4494" s="415"/>
      <c r="S4494" s="415"/>
      <c r="T4494" s="415"/>
      <c r="U4494" s="415"/>
      <c r="V4494" s="415"/>
      <c r="W4494" s="415"/>
      <c r="X4494" s="415"/>
      <c r="Y4494" s="415"/>
      <c r="Z4494" s="415"/>
    </row>
    <row r="4495" spans="1:26" x14ac:dyDescent="0.2">
      <c r="A4495" s="414"/>
      <c r="B4495" s="414"/>
      <c r="P4495" s="141"/>
      <c r="Q4495" s="415"/>
      <c r="R4495" s="415"/>
      <c r="S4495" s="415"/>
      <c r="T4495" s="415"/>
      <c r="U4495" s="415"/>
      <c r="V4495" s="415"/>
      <c r="W4495" s="415"/>
      <c r="X4495" s="415"/>
      <c r="Y4495" s="415"/>
      <c r="Z4495" s="415"/>
    </row>
    <row r="4496" spans="1:26" x14ac:dyDescent="0.2">
      <c r="A4496" s="414"/>
      <c r="B4496" s="414"/>
      <c r="P4496" s="141"/>
      <c r="Q4496" s="415"/>
      <c r="R4496" s="415"/>
      <c r="S4496" s="415"/>
      <c r="T4496" s="415"/>
      <c r="U4496" s="415"/>
      <c r="V4496" s="415"/>
      <c r="W4496" s="415"/>
      <c r="X4496" s="415"/>
      <c r="Y4496" s="415"/>
      <c r="Z4496" s="415"/>
    </row>
    <row r="4497" spans="1:26" x14ac:dyDescent="0.2">
      <c r="A4497" s="414"/>
      <c r="B4497" s="414"/>
      <c r="P4497" s="141"/>
      <c r="Q4497" s="415"/>
      <c r="R4497" s="415"/>
      <c r="S4497" s="415"/>
      <c r="T4497" s="415"/>
      <c r="U4497" s="415"/>
      <c r="V4497" s="415"/>
      <c r="W4497" s="415"/>
      <c r="X4497" s="415"/>
      <c r="Y4497" s="415"/>
      <c r="Z4497" s="415"/>
    </row>
    <row r="4498" spans="1:26" x14ac:dyDescent="0.2">
      <c r="A4498" s="414"/>
      <c r="B4498" s="414"/>
      <c r="P4498" s="141"/>
      <c r="Q4498" s="415"/>
      <c r="R4498" s="415"/>
      <c r="S4498" s="415"/>
      <c r="T4498" s="415"/>
      <c r="U4498" s="415"/>
      <c r="V4498" s="415"/>
      <c r="W4498" s="415"/>
      <c r="X4498" s="415"/>
      <c r="Y4498" s="415"/>
      <c r="Z4498" s="415"/>
    </row>
    <row r="4499" spans="1:26" x14ac:dyDescent="0.2">
      <c r="A4499" s="414"/>
      <c r="B4499" s="414"/>
      <c r="P4499" s="141"/>
      <c r="Q4499" s="415"/>
      <c r="R4499" s="415"/>
      <c r="S4499" s="415"/>
      <c r="T4499" s="415"/>
      <c r="U4499" s="415"/>
      <c r="V4499" s="415"/>
      <c r="W4499" s="415"/>
      <c r="X4499" s="415"/>
      <c r="Y4499" s="415"/>
      <c r="Z4499" s="415"/>
    </row>
    <row r="4500" spans="1:26" x14ac:dyDescent="0.2">
      <c r="A4500" s="414"/>
      <c r="B4500" s="414"/>
      <c r="P4500" s="141"/>
      <c r="Q4500" s="415"/>
      <c r="R4500" s="415"/>
      <c r="S4500" s="415"/>
      <c r="T4500" s="415"/>
      <c r="U4500" s="415"/>
      <c r="V4500" s="415"/>
      <c r="W4500" s="415"/>
      <c r="X4500" s="415"/>
      <c r="Y4500" s="415"/>
      <c r="Z4500" s="415"/>
    </row>
    <row r="4501" spans="1:26" x14ac:dyDescent="0.2">
      <c r="A4501" s="414"/>
      <c r="B4501" s="414"/>
      <c r="P4501" s="141"/>
      <c r="Q4501" s="415"/>
      <c r="R4501" s="415"/>
      <c r="S4501" s="415"/>
      <c r="T4501" s="415"/>
      <c r="U4501" s="415"/>
      <c r="V4501" s="415"/>
      <c r="W4501" s="415"/>
      <c r="X4501" s="415"/>
      <c r="Y4501" s="415"/>
      <c r="Z4501" s="415"/>
    </row>
    <row r="4502" spans="1:26" x14ac:dyDescent="0.2">
      <c r="A4502" s="414"/>
      <c r="B4502" s="414"/>
      <c r="P4502" s="141"/>
      <c r="Q4502" s="415"/>
      <c r="R4502" s="415"/>
      <c r="S4502" s="415"/>
      <c r="T4502" s="415"/>
      <c r="U4502" s="415"/>
      <c r="V4502" s="415"/>
      <c r="W4502" s="415"/>
      <c r="X4502" s="415"/>
      <c r="Y4502" s="415"/>
      <c r="Z4502" s="415"/>
    </row>
    <row r="4503" spans="1:26" x14ac:dyDescent="0.2">
      <c r="A4503" s="414"/>
      <c r="B4503" s="414"/>
      <c r="P4503" s="141"/>
      <c r="Q4503" s="415"/>
      <c r="R4503" s="415"/>
      <c r="S4503" s="415"/>
      <c r="T4503" s="415"/>
      <c r="U4503" s="415"/>
      <c r="V4503" s="415"/>
      <c r="W4503" s="415"/>
      <c r="X4503" s="415"/>
      <c r="Y4503" s="415"/>
      <c r="Z4503" s="415"/>
    </row>
    <row r="4504" spans="1:26" x14ac:dyDescent="0.2">
      <c r="A4504" s="414"/>
      <c r="B4504" s="414"/>
      <c r="P4504" s="141"/>
      <c r="Q4504" s="415"/>
      <c r="R4504" s="415"/>
      <c r="S4504" s="415"/>
      <c r="T4504" s="415"/>
      <c r="U4504" s="415"/>
      <c r="V4504" s="415"/>
      <c r="W4504" s="415"/>
      <c r="X4504" s="415"/>
      <c r="Y4504" s="415"/>
      <c r="Z4504" s="415"/>
    </row>
    <row r="4505" spans="1:26" x14ac:dyDescent="0.2">
      <c r="A4505" s="414"/>
      <c r="B4505" s="414"/>
      <c r="P4505" s="141"/>
      <c r="Q4505" s="415"/>
      <c r="R4505" s="415"/>
      <c r="S4505" s="415"/>
      <c r="T4505" s="415"/>
      <c r="U4505" s="415"/>
      <c r="V4505" s="415"/>
      <c r="W4505" s="415"/>
      <c r="X4505" s="415"/>
      <c r="Y4505" s="415"/>
      <c r="Z4505" s="415"/>
    </row>
    <row r="4506" spans="1:26" x14ac:dyDescent="0.2">
      <c r="A4506" s="414"/>
      <c r="B4506" s="414"/>
      <c r="P4506" s="141"/>
      <c r="Q4506" s="415"/>
      <c r="R4506" s="415"/>
      <c r="S4506" s="415"/>
      <c r="T4506" s="415"/>
      <c r="U4506" s="415"/>
      <c r="V4506" s="415"/>
      <c r="W4506" s="415"/>
      <c r="X4506" s="415"/>
      <c r="Y4506" s="415"/>
      <c r="Z4506" s="415"/>
    </row>
    <row r="4507" spans="1:26" x14ac:dyDescent="0.2">
      <c r="A4507" s="414"/>
      <c r="B4507" s="414"/>
      <c r="P4507" s="141"/>
      <c r="Q4507" s="415"/>
      <c r="R4507" s="415"/>
      <c r="S4507" s="415"/>
      <c r="T4507" s="415"/>
      <c r="U4507" s="415"/>
      <c r="V4507" s="415"/>
      <c r="W4507" s="415"/>
      <c r="X4507" s="415"/>
      <c r="Y4507" s="415"/>
      <c r="Z4507" s="415"/>
    </row>
    <row r="4508" spans="1:26" x14ac:dyDescent="0.2">
      <c r="A4508" s="414"/>
      <c r="B4508" s="414"/>
      <c r="P4508" s="141"/>
      <c r="Q4508" s="415"/>
      <c r="R4508" s="415"/>
      <c r="S4508" s="415"/>
      <c r="T4508" s="415"/>
      <c r="U4508" s="415"/>
      <c r="V4508" s="415"/>
      <c r="W4508" s="415"/>
      <c r="X4508" s="415"/>
      <c r="Y4508" s="415"/>
      <c r="Z4508" s="415"/>
    </row>
    <row r="4509" spans="1:26" x14ac:dyDescent="0.2">
      <c r="A4509" s="414"/>
      <c r="B4509" s="414"/>
      <c r="P4509" s="141"/>
      <c r="Q4509" s="415"/>
      <c r="R4509" s="415"/>
      <c r="S4509" s="415"/>
      <c r="T4509" s="415"/>
      <c r="U4509" s="415"/>
      <c r="V4509" s="415"/>
      <c r="W4509" s="415"/>
      <c r="X4509" s="415"/>
      <c r="Y4509" s="415"/>
      <c r="Z4509" s="415"/>
    </row>
    <row r="4510" spans="1:26" x14ac:dyDescent="0.2">
      <c r="A4510" s="414"/>
      <c r="B4510" s="414"/>
      <c r="P4510" s="141"/>
      <c r="Q4510" s="415"/>
      <c r="R4510" s="415"/>
      <c r="S4510" s="415"/>
      <c r="T4510" s="415"/>
      <c r="U4510" s="415"/>
      <c r="V4510" s="415"/>
      <c r="W4510" s="415"/>
      <c r="X4510" s="415"/>
      <c r="Y4510" s="415"/>
      <c r="Z4510" s="415"/>
    </row>
    <row r="4511" spans="1:26" x14ac:dyDescent="0.2">
      <c r="A4511" s="414"/>
      <c r="B4511" s="414"/>
      <c r="P4511" s="141"/>
      <c r="Q4511" s="415"/>
      <c r="R4511" s="415"/>
      <c r="S4511" s="415"/>
      <c r="T4511" s="415"/>
      <c r="U4511" s="415"/>
      <c r="V4511" s="415"/>
      <c r="W4511" s="415"/>
      <c r="X4511" s="415"/>
      <c r="Y4511" s="415"/>
      <c r="Z4511" s="415"/>
    </row>
    <row r="4512" spans="1:26" x14ac:dyDescent="0.2">
      <c r="A4512" s="414"/>
      <c r="B4512" s="414"/>
      <c r="P4512" s="141"/>
      <c r="Q4512" s="415"/>
      <c r="R4512" s="415"/>
      <c r="S4512" s="415"/>
      <c r="T4512" s="415"/>
      <c r="U4512" s="415"/>
      <c r="V4512" s="415"/>
      <c r="W4512" s="415"/>
      <c r="X4512" s="415"/>
      <c r="Y4512" s="415"/>
      <c r="Z4512" s="415"/>
    </row>
    <row r="4513" spans="1:26" x14ac:dyDescent="0.2">
      <c r="A4513" s="414"/>
      <c r="B4513" s="414"/>
      <c r="P4513" s="141"/>
      <c r="Q4513" s="415"/>
      <c r="R4513" s="415"/>
      <c r="S4513" s="415"/>
      <c r="T4513" s="415"/>
      <c r="U4513" s="415"/>
      <c r="V4513" s="415"/>
      <c r="W4513" s="415"/>
      <c r="X4513" s="415"/>
      <c r="Y4513" s="415"/>
      <c r="Z4513" s="415"/>
    </row>
    <row r="4514" spans="1:26" x14ac:dyDescent="0.2">
      <c r="A4514" s="414"/>
      <c r="B4514" s="414"/>
      <c r="P4514" s="141"/>
      <c r="Q4514" s="415"/>
      <c r="R4514" s="415"/>
      <c r="S4514" s="415"/>
      <c r="T4514" s="415"/>
      <c r="U4514" s="415"/>
      <c r="V4514" s="415"/>
      <c r="W4514" s="415"/>
      <c r="X4514" s="415"/>
      <c r="Y4514" s="415"/>
      <c r="Z4514" s="415"/>
    </row>
    <row r="4515" spans="1:26" x14ac:dyDescent="0.2">
      <c r="A4515" s="414"/>
      <c r="B4515" s="414"/>
      <c r="P4515" s="141"/>
      <c r="Q4515" s="415"/>
      <c r="R4515" s="415"/>
      <c r="S4515" s="415"/>
      <c r="T4515" s="415"/>
      <c r="U4515" s="415"/>
      <c r="V4515" s="415"/>
      <c r="W4515" s="415"/>
      <c r="X4515" s="415"/>
      <c r="Y4515" s="415"/>
      <c r="Z4515" s="415"/>
    </row>
    <row r="4516" spans="1:26" x14ac:dyDescent="0.2">
      <c r="A4516" s="414"/>
      <c r="B4516" s="414"/>
      <c r="P4516" s="141"/>
      <c r="Q4516" s="415"/>
      <c r="R4516" s="415"/>
      <c r="S4516" s="415"/>
      <c r="T4516" s="415"/>
      <c r="U4516" s="415"/>
      <c r="V4516" s="415"/>
      <c r="W4516" s="415"/>
      <c r="X4516" s="415"/>
      <c r="Y4516" s="415"/>
      <c r="Z4516" s="415"/>
    </row>
    <row r="4517" spans="1:26" x14ac:dyDescent="0.2">
      <c r="A4517" s="414"/>
      <c r="B4517" s="414"/>
      <c r="P4517" s="141"/>
      <c r="Q4517" s="415"/>
      <c r="R4517" s="415"/>
      <c r="S4517" s="415"/>
      <c r="T4517" s="415"/>
      <c r="U4517" s="415"/>
      <c r="V4517" s="415"/>
      <c r="W4517" s="415"/>
      <c r="X4517" s="415"/>
      <c r="Y4517" s="415"/>
      <c r="Z4517" s="415"/>
    </row>
    <row r="4518" spans="1:26" x14ac:dyDescent="0.2">
      <c r="A4518" s="414"/>
      <c r="B4518" s="414"/>
      <c r="P4518" s="141"/>
      <c r="Q4518" s="415"/>
      <c r="R4518" s="415"/>
      <c r="S4518" s="415"/>
      <c r="T4518" s="415"/>
      <c r="U4518" s="415"/>
      <c r="V4518" s="415"/>
      <c r="W4518" s="415"/>
      <c r="X4518" s="415"/>
      <c r="Y4518" s="415"/>
      <c r="Z4518" s="415"/>
    </row>
    <row r="4519" spans="1:26" x14ac:dyDescent="0.2">
      <c r="A4519" s="414"/>
      <c r="B4519" s="414"/>
      <c r="P4519" s="141"/>
      <c r="Q4519" s="415"/>
      <c r="R4519" s="415"/>
      <c r="S4519" s="415"/>
      <c r="T4519" s="415"/>
      <c r="U4519" s="415"/>
      <c r="V4519" s="415"/>
      <c r="W4519" s="415"/>
      <c r="X4519" s="415"/>
      <c r="Y4519" s="415"/>
      <c r="Z4519" s="415"/>
    </row>
    <row r="4520" spans="1:26" x14ac:dyDescent="0.2">
      <c r="A4520" s="414"/>
      <c r="B4520" s="414"/>
      <c r="P4520" s="141"/>
      <c r="Q4520" s="415"/>
      <c r="R4520" s="415"/>
      <c r="S4520" s="415"/>
      <c r="T4520" s="415"/>
      <c r="U4520" s="415"/>
      <c r="V4520" s="415"/>
      <c r="W4520" s="415"/>
      <c r="X4520" s="415"/>
      <c r="Y4520" s="415"/>
      <c r="Z4520" s="415"/>
    </row>
    <row r="4521" spans="1:26" x14ac:dyDescent="0.2">
      <c r="A4521" s="414"/>
      <c r="B4521" s="414"/>
      <c r="P4521" s="141"/>
      <c r="Q4521" s="415"/>
      <c r="R4521" s="415"/>
      <c r="S4521" s="415"/>
      <c r="T4521" s="415"/>
      <c r="U4521" s="415"/>
      <c r="V4521" s="415"/>
      <c r="W4521" s="415"/>
      <c r="X4521" s="415"/>
      <c r="Y4521" s="415"/>
      <c r="Z4521" s="415"/>
    </row>
    <row r="4522" spans="1:26" x14ac:dyDescent="0.2">
      <c r="A4522" s="414"/>
      <c r="B4522" s="414"/>
      <c r="P4522" s="141"/>
      <c r="Q4522" s="415"/>
      <c r="R4522" s="415"/>
      <c r="S4522" s="415"/>
      <c r="T4522" s="415"/>
      <c r="U4522" s="415"/>
      <c r="V4522" s="415"/>
      <c r="W4522" s="415"/>
      <c r="X4522" s="415"/>
      <c r="Y4522" s="415"/>
      <c r="Z4522" s="415"/>
    </row>
    <row r="4523" spans="1:26" x14ac:dyDescent="0.2">
      <c r="A4523" s="414"/>
      <c r="B4523" s="414"/>
      <c r="P4523" s="141"/>
      <c r="Q4523" s="415"/>
      <c r="R4523" s="415"/>
      <c r="S4523" s="415"/>
      <c r="T4523" s="415"/>
      <c r="U4523" s="415"/>
      <c r="V4523" s="415"/>
      <c r="W4523" s="415"/>
      <c r="X4523" s="415"/>
      <c r="Y4523" s="415"/>
      <c r="Z4523" s="415"/>
    </row>
    <row r="4524" spans="1:26" x14ac:dyDescent="0.2">
      <c r="A4524" s="414"/>
      <c r="B4524" s="414"/>
      <c r="P4524" s="141"/>
      <c r="Q4524" s="415"/>
      <c r="R4524" s="415"/>
      <c r="S4524" s="415"/>
      <c r="T4524" s="415"/>
      <c r="U4524" s="415"/>
      <c r="V4524" s="415"/>
      <c r="W4524" s="415"/>
      <c r="X4524" s="415"/>
      <c r="Y4524" s="415"/>
      <c r="Z4524" s="415"/>
    </row>
    <row r="4525" spans="1:26" x14ac:dyDescent="0.2">
      <c r="A4525" s="414"/>
      <c r="B4525" s="414"/>
      <c r="P4525" s="141"/>
      <c r="Q4525" s="415"/>
      <c r="R4525" s="415"/>
      <c r="S4525" s="415"/>
      <c r="T4525" s="415"/>
      <c r="U4525" s="415"/>
      <c r="V4525" s="415"/>
      <c r="W4525" s="415"/>
      <c r="X4525" s="415"/>
      <c r="Y4525" s="415"/>
      <c r="Z4525" s="415"/>
    </row>
    <row r="4526" spans="1:26" x14ac:dyDescent="0.2">
      <c r="A4526" s="414"/>
      <c r="B4526" s="414"/>
      <c r="P4526" s="141"/>
      <c r="Q4526" s="415"/>
      <c r="R4526" s="415"/>
      <c r="S4526" s="415"/>
      <c r="T4526" s="415"/>
      <c r="U4526" s="415"/>
      <c r="V4526" s="415"/>
      <c r="W4526" s="415"/>
      <c r="X4526" s="415"/>
      <c r="Y4526" s="415"/>
      <c r="Z4526" s="415"/>
    </row>
    <row r="4527" spans="1:26" x14ac:dyDescent="0.2">
      <c r="A4527" s="414"/>
      <c r="B4527" s="414"/>
      <c r="P4527" s="141"/>
      <c r="Q4527" s="415"/>
      <c r="R4527" s="415"/>
      <c r="S4527" s="415"/>
      <c r="T4527" s="415"/>
      <c r="U4527" s="415"/>
      <c r="V4527" s="415"/>
      <c r="W4527" s="415"/>
      <c r="X4527" s="415"/>
      <c r="Y4527" s="415"/>
      <c r="Z4527" s="415"/>
    </row>
    <row r="4528" spans="1:26" x14ac:dyDescent="0.2">
      <c r="A4528" s="414"/>
      <c r="B4528" s="414"/>
      <c r="P4528" s="141"/>
      <c r="Q4528" s="415"/>
      <c r="R4528" s="415"/>
      <c r="S4528" s="415"/>
      <c r="T4528" s="415"/>
      <c r="U4528" s="415"/>
      <c r="V4528" s="415"/>
      <c r="W4528" s="415"/>
      <c r="X4528" s="415"/>
      <c r="Y4528" s="415"/>
      <c r="Z4528" s="415"/>
    </row>
    <row r="4529" spans="1:26" x14ac:dyDescent="0.2">
      <c r="A4529" s="414"/>
      <c r="B4529" s="414"/>
      <c r="P4529" s="141"/>
      <c r="Q4529" s="415"/>
      <c r="R4529" s="415"/>
      <c r="S4529" s="415"/>
      <c r="T4529" s="415"/>
      <c r="U4529" s="415"/>
      <c r="V4529" s="415"/>
      <c r="W4529" s="415"/>
      <c r="X4529" s="415"/>
      <c r="Y4529" s="415"/>
      <c r="Z4529" s="415"/>
    </row>
    <row r="4530" spans="1:26" x14ac:dyDescent="0.2">
      <c r="A4530" s="414"/>
      <c r="B4530" s="414"/>
      <c r="P4530" s="141"/>
      <c r="Q4530" s="415"/>
      <c r="R4530" s="415"/>
      <c r="S4530" s="415"/>
      <c r="T4530" s="415"/>
      <c r="U4530" s="415"/>
      <c r="V4530" s="415"/>
      <c r="W4530" s="415"/>
      <c r="X4530" s="415"/>
      <c r="Y4530" s="415"/>
      <c r="Z4530" s="415"/>
    </row>
    <row r="4531" spans="1:26" x14ac:dyDescent="0.2">
      <c r="A4531" s="414"/>
      <c r="B4531" s="414"/>
      <c r="P4531" s="141"/>
      <c r="Q4531" s="415"/>
      <c r="R4531" s="415"/>
      <c r="S4531" s="415"/>
      <c r="T4531" s="415"/>
      <c r="U4531" s="415"/>
      <c r="V4531" s="415"/>
      <c r="W4531" s="415"/>
      <c r="X4531" s="415"/>
      <c r="Y4531" s="415"/>
      <c r="Z4531" s="415"/>
    </row>
    <row r="4532" spans="1:26" x14ac:dyDescent="0.2">
      <c r="A4532" s="414"/>
      <c r="B4532" s="414"/>
      <c r="P4532" s="141"/>
      <c r="Q4532" s="415"/>
      <c r="R4532" s="415"/>
      <c r="S4532" s="415"/>
      <c r="T4532" s="415"/>
      <c r="U4532" s="415"/>
      <c r="V4532" s="415"/>
      <c r="W4532" s="415"/>
      <c r="X4532" s="415"/>
      <c r="Y4532" s="415"/>
      <c r="Z4532" s="415"/>
    </row>
    <row r="4533" spans="1:26" x14ac:dyDescent="0.2">
      <c r="A4533" s="414"/>
      <c r="B4533" s="414"/>
      <c r="P4533" s="141"/>
      <c r="Q4533" s="415"/>
      <c r="R4533" s="415"/>
      <c r="S4533" s="415"/>
      <c r="T4533" s="415"/>
      <c r="U4533" s="415"/>
      <c r="V4533" s="415"/>
      <c r="W4533" s="415"/>
      <c r="X4533" s="415"/>
      <c r="Y4533" s="415"/>
      <c r="Z4533" s="415"/>
    </row>
    <row r="4534" spans="1:26" x14ac:dyDescent="0.2">
      <c r="A4534" s="414"/>
      <c r="B4534" s="414"/>
      <c r="P4534" s="141"/>
      <c r="Q4534" s="415"/>
      <c r="R4534" s="415"/>
      <c r="S4534" s="415"/>
      <c r="T4534" s="415"/>
      <c r="U4534" s="415"/>
      <c r="V4534" s="415"/>
      <c r="W4534" s="415"/>
      <c r="X4534" s="415"/>
      <c r="Y4534" s="415"/>
      <c r="Z4534" s="415"/>
    </row>
    <row r="4535" spans="1:26" x14ac:dyDescent="0.2">
      <c r="A4535" s="414"/>
      <c r="B4535" s="414"/>
      <c r="P4535" s="141"/>
      <c r="Q4535" s="415"/>
      <c r="R4535" s="415"/>
      <c r="S4535" s="415"/>
      <c r="T4535" s="415"/>
      <c r="U4535" s="415"/>
      <c r="V4535" s="415"/>
      <c r="W4535" s="415"/>
      <c r="X4535" s="415"/>
      <c r="Y4535" s="415"/>
      <c r="Z4535" s="415"/>
    </row>
    <row r="4536" spans="1:26" x14ac:dyDescent="0.2">
      <c r="A4536" s="414"/>
      <c r="B4536" s="414"/>
      <c r="P4536" s="141"/>
      <c r="Q4536" s="415"/>
      <c r="R4536" s="415"/>
      <c r="S4536" s="415"/>
      <c r="T4536" s="415"/>
      <c r="U4536" s="415"/>
      <c r="V4536" s="415"/>
      <c r="W4536" s="415"/>
      <c r="X4536" s="415"/>
      <c r="Y4536" s="415"/>
      <c r="Z4536" s="415"/>
    </row>
    <row r="4537" spans="1:26" x14ac:dyDescent="0.2">
      <c r="A4537" s="414"/>
      <c r="B4537" s="414"/>
      <c r="P4537" s="141"/>
      <c r="Q4537" s="415"/>
      <c r="R4537" s="415"/>
      <c r="S4537" s="415"/>
      <c r="T4537" s="415"/>
      <c r="U4537" s="415"/>
      <c r="V4537" s="415"/>
      <c r="W4537" s="415"/>
      <c r="X4537" s="415"/>
      <c r="Y4537" s="415"/>
      <c r="Z4537" s="415"/>
    </row>
    <row r="4538" spans="1:26" x14ac:dyDescent="0.2">
      <c r="A4538" s="414"/>
      <c r="B4538" s="414"/>
      <c r="P4538" s="141"/>
      <c r="Q4538" s="415"/>
      <c r="R4538" s="415"/>
      <c r="S4538" s="415"/>
      <c r="T4538" s="415"/>
      <c r="U4538" s="415"/>
      <c r="V4538" s="415"/>
      <c r="W4538" s="415"/>
      <c r="X4538" s="415"/>
      <c r="Y4538" s="415"/>
      <c r="Z4538" s="415"/>
    </row>
    <row r="4539" spans="1:26" x14ac:dyDescent="0.2">
      <c r="A4539" s="414"/>
      <c r="B4539" s="414"/>
      <c r="P4539" s="141"/>
      <c r="Q4539" s="415"/>
      <c r="R4539" s="415"/>
      <c r="S4539" s="415"/>
      <c r="T4539" s="415"/>
      <c r="U4539" s="415"/>
      <c r="V4539" s="415"/>
      <c r="W4539" s="415"/>
      <c r="X4539" s="415"/>
      <c r="Y4539" s="415"/>
      <c r="Z4539" s="415"/>
    </row>
    <row r="4540" spans="1:26" x14ac:dyDescent="0.2">
      <c r="A4540" s="414"/>
      <c r="B4540" s="414"/>
      <c r="P4540" s="141"/>
      <c r="Q4540" s="415"/>
      <c r="R4540" s="415"/>
      <c r="S4540" s="415"/>
      <c r="T4540" s="415"/>
      <c r="U4540" s="415"/>
      <c r="V4540" s="415"/>
      <c r="W4540" s="415"/>
      <c r="X4540" s="415"/>
      <c r="Y4540" s="415"/>
      <c r="Z4540" s="415"/>
    </row>
    <row r="4541" spans="1:26" x14ac:dyDescent="0.2">
      <c r="A4541" s="414"/>
      <c r="B4541" s="414"/>
      <c r="P4541" s="141"/>
      <c r="Q4541" s="415"/>
      <c r="R4541" s="415"/>
      <c r="S4541" s="415"/>
      <c r="T4541" s="415"/>
      <c r="U4541" s="415"/>
      <c r="V4541" s="415"/>
      <c r="W4541" s="415"/>
      <c r="X4541" s="415"/>
      <c r="Y4541" s="415"/>
      <c r="Z4541" s="415"/>
    </row>
    <row r="4542" spans="1:26" x14ac:dyDescent="0.2">
      <c r="A4542" s="414"/>
      <c r="B4542" s="414"/>
      <c r="P4542" s="141"/>
      <c r="Q4542" s="415"/>
      <c r="R4542" s="415"/>
      <c r="S4542" s="415"/>
      <c r="T4542" s="415"/>
      <c r="U4542" s="415"/>
      <c r="V4542" s="415"/>
      <c r="W4542" s="415"/>
      <c r="X4542" s="415"/>
      <c r="Y4542" s="415"/>
      <c r="Z4542" s="415"/>
    </row>
    <row r="4543" spans="1:26" x14ac:dyDescent="0.2">
      <c r="A4543" s="414"/>
      <c r="B4543" s="414"/>
      <c r="P4543" s="141"/>
      <c r="Q4543" s="415"/>
      <c r="R4543" s="415"/>
      <c r="S4543" s="415"/>
      <c r="T4543" s="415"/>
      <c r="U4543" s="415"/>
      <c r="V4543" s="415"/>
      <c r="W4543" s="415"/>
      <c r="X4543" s="415"/>
      <c r="Y4543" s="415"/>
      <c r="Z4543" s="415"/>
    </row>
    <row r="4544" spans="1:26" x14ac:dyDescent="0.2">
      <c r="A4544" s="414"/>
      <c r="B4544" s="414"/>
      <c r="P4544" s="141"/>
      <c r="Q4544" s="415"/>
      <c r="R4544" s="415"/>
      <c r="S4544" s="415"/>
      <c r="T4544" s="415"/>
      <c r="U4544" s="415"/>
      <c r="V4544" s="415"/>
      <c r="W4544" s="415"/>
      <c r="X4544" s="415"/>
      <c r="Y4544" s="415"/>
      <c r="Z4544" s="415"/>
    </row>
    <row r="4545" spans="1:26" x14ac:dyDescent="0.2">
      <c r="A4545" s="414"/>
      <c r="B4545" s="414"/>
      <c r="P4545" s="141"/>
      <c r="Q4545" s="415"/>
      <c r="R4545" s="415"/>
      <c r="S4545" s="415"/>
      <c r="T4545" s="415"/>
      <c r="U4545" s="415"/>
      <c r="V4545" s="415"/>
      <c r="W4545" s="415"/>
      <c r="X4545" s="415"/>
      <c r="Y4545" s="415"/>
      <c r="Z4545" s="415"/>
    </row>
    <row r="4546" spans="1:26" x14ac:dyDescent="0.2">
      <c r="A4546" s="414"/>
      <c r="B4546" s="414"/>
      <c r="P4546" s="141"/>
      <c r="Q4546" s="415"/>
      <c r="R4546" s="415"/>
      <c r="S4546" s="415"/>
      <c r="T4546" s="415"/>
      <c r="U4546" s="415"/>
      <c r="V4546" s="415"/>
      <c r="W4546" s="415"/>
      <c r="X4546" s="415"/>
      <c r="Y4546" s="415"/>
      <c r="Z4546" s="415"/>
    </row>
    <row r="4547" spans="1:26" x14ac:dyDescent="0.2">
      <c r="A4547" s="414"/>
      <c r="B4547" s="414"/>
      <c r="P4547" s="141"/>
      <c r="Q4547" s="415"/>
      <c r="R4547" s="415"/>
      <c r="S4547" s="415"/>
      <c r="T4547" s="415"/>
      <c r="U4547" s="415"/>
      <c r="V4547" s="415"/>
      <c r="W4547" s="415"/>
      <c r="X4547" s="415"/>
      <c r="Y4547" s="415"/>
      <c r="Z4547" s="415"/>
    </row>
    <row r="4548" spans="1:26" x14ac:dyDescent="0.2">
      <c r="A4548" s="414"/>
      <c r="B4548" s="414"/>
      <c r="P4548" s="141"/>
      <c r="Q4548" s="415"/>
      <c r="R4548" s="415"/>
      <c r="S4548" s="415"/>
      <c r="T4548" s="415"/>
      <c r="U4548" s="415"/>
      <c r="V4548" s="415"/>
      <c r="W4548" s="415"/>
      <c r="X4548" s="415"/>
      <c r="Y4548" s="415"/>
      <c r="Z4548" s="415"/>
    </row>
    <row r="4549" spans="1:26" x14ac:dyDescent="0.2">
      <c r="A4549" s="414"/>
      <c r="B4549" s="414"/>
      <c r="P4549" s="141"/>
      <c r="Q4549" s="415"/>
      <c r="R4549" s="415"/>
      <c r="S4549" s="415"/>
      <c r="T4549" s="415"/>
      <c r="U4549" s="415"/>
      <c r="V4549" s="415"/>
      <c r="W4549" s="415"/>
      <c r="X4549" s="415"/>
      <c r="Y4549" s="415"/>
      <c r="Z4549" s="415"/>
    </row>
    <row r="4550" spans="1:26" x14ac:dyDescent="0.2">
      <c r="A4550" s="414"/>
      <c r="B4550" s="414"/>
      <c r="P4550" s="141"/>
      <c r="Q4550" s="415"/>
      <c r="R4550" s="415"/>
      <c r="S4550" s="415"/>
      <c r="T4550" s="415"/>
      <c r="U4550" s="415"/>
      <c r="V4550" s="415"/>
      <c r="W4550" s="415"/>
      <c r="X4550" s="415"/>
      <c r="Y4550" s="415"/>
      <c r="Z4550" s="415"/>
    </row>
    <row r="4551" spans="1:26" x14ac:dyDescent="0.2">
      <c r="A4551" s="414"/>
      <c r="B4551" s="414"/>
      <c r="P4551" s="141"/>
      <c r="Q4551" s="415"/>
      <c r="R4551" s="415"/>
      <c r="S4551" s="415"/>
      <c r="T4551" s="415"/>
      <c r="U4551" s="415"/>
      <c r="V4551" s="415"/>
      <c r="W4551" s="415"/>
      <c r="X4551" s="415"/>
      <c r="Y4551" s="415"/>
      <c r="Z4551" s="415"/>
    </row>
    <row r="4552" spans="1:26" x14ac:dyDescent="0.2">
      <c r="A4552" s="414"/>
      <c r="B4552" s="414"/>
      <c r="P4552" s="141"/>
      <c r="Q4552" s="415"/>
      <c r="R4552" s="415"/>
      <c r="S4552" s="415"/>
      <c r="T4552" s="415"/>
      <c r="U4552" s="415"/>
      <c r="V4552" s="415"/>
      <c r="W4552" s="415"/>
      <c r="X4552" s="415"/>
      <c r="Y4552" s="415"/>
      <c r="Z4552" s="415"/>
    </row>
    <row r="4553" spans="1:26" x14ac:dyDescent="0.2">
      <c r="A4553" s="414"/>
      <c r="B4553" s="414"/>
      <c r="P4553" s="141"/>
      <c r="Q4553" s="415"/>
      <c r="R4553" s="415"/>
      <c r="S4553" s="415"/>
      <c r="T4553" s="415"/>
      <c r="U4553" s="415"/>
      <c r="V4553" s="415"/>
      <c r="W4553" s="415"/>
      <c r="X4553" s="415"/>
      <c r="Y4553" s="415"/>
      <c r="Z4553" s="415"/>
    </row>
    <row r="4554" spans="1:26" x14ac:dyDescent="0.2">
      <c r="A4554" s="414"/>
      <c r="B4554" s="414"/>
      <c r="P4554" s="141"/>
      <c r="Q4554" s="415"/>
      <c r="R4554" s="415"/>
      <c r="S4554" s="415"/>
      <c r="T4554" s="415"/>
      <c r="U4554" s="415"/>
      <c r="V4554" s="415"/>
      <c r="W4554" s="415"/>
      <c r="X4554" s="415"/>
      <c r="Y4554" s="415"/>
      <c r="Z4554" s="415"/>
    </row>
    <row r="4555" spans="1:26" x14ac:dyDescent="0.2">
      <c r="A4555" s="414"/>
      <c r="B4555" s="414"/>
      <c r="P4555" s="141"/>
      <c r="Q4555" s="415"/>
      <c r="R4555" s="415"/>
      <c r="S4555" s="415"/>
      <c r="T4555" s="415"/>
      <c r="U4555" s="415"/>
      <c r="V4555" s="415"/>
      <c r="W4555" s="415"/>
      <c r="X4555" s="415"/>
      <c r="Y4555" s="415"/>
      <c r="Z4555" s="415"/>
    </row>
    <row r="4556" spans="1:26" x14ac:dyDescent="0.2">
      <c r="A4556" s="414"/>
      <c r="B4556" s="414"/>
      <c r="P4556" s="141"/>
      <c r="Q4556" s="415"/>
      <c r="R4556" s="415"/>
      <c r="S4556" s="415"/>
      <c r="T4556" s="415"/>
      <c r="U4556" s="415"/>
      <c r="V4556" s="415"/>
      <c r="W4556" s="415"/>
      <c r="X4556" s="415"/>
      <c r="Y4556" s="415"/>
      <c r="Z4556" s="415"/>
    </row>
    <row r="4557" spans="1:26" x14ac:dyDescent="0.2">
      <c r="A4557" s="414"/>
      <c r="B4557" s="414"/>
      <c r="P4557" s="141"/>
      <c r="Q4557" s="415"/>
      <c r="R4557" s="415"/>
      <c r="S4557" s="415"/>
      <c r="T4557" s="415"/>
      <c r="U4557" s="415"/>
      <c r="V4557" s="415"/>
      <c r="W4557" s="415"/>
      <c r="X4557" s="415"/>
      <c r="Y4557" s="415"/>
      <c r="Z4557" s="415"/>
    </row>
    <row r="4558" spans="1:26" x14ac:dyDescent="0.2">
      <c r="A4558" s="414"/>
      <c r="B4558" s="414"/>
      <c r="P4558" s="141"/>
      <c r="Q4558" s="415"/>
      <c r="R4558" s="415"/>
      <c r="S4558" s="415"/>
      <c r="T4558" s="415"/>
      <c r="U4558" s="415"/>
      <c r="V4558" s="415"/>
      <c r="W4558" s="415"/>
      <c r="X4558" s="415"/>
      <c r="Y4558" s="415"/>
      <c r="Z4558" s="415"/>
    </row>
    <row r="4559" spans="1:26" x14ac:dyDescent="0.2">
      <c r="A4559" s="414"/>
      <c r="B4559" s="414"/>
      <c r="P4559" s="141"/>
      <c r="Q4559" s="415"/>
      <c r="R4559" s="415"/>
      <c r="S4559" s="415"/>
      <c r="T4559" s="415"/>
      <c r="U4559" s="415"/>
      <c r="V4559" s="415"/>
      <c r="W4559" s="415"/>
      <c r="X4559" s="415"/>
      <c r="Y4559" s="415"/>
      <c r="Z4559" s="415"/>
    </row>
    <row r="4560" spans="1:26" x14ac:dyDescent="0.2">
      <c r="A4560" s="414"/>
      <c r="B4560" s="414"/>
      <c r="P4560" s="141"/>
      <c r="Q4560" s="415"/>
      <c r="R4560" s="415"/>
      <c r="S4560" s="415"/>
      <c r="T4560" s="415"/>
      <c r="U4560" s="415"/>
      <c r="V4560" s="415"/>
      <c r="W4560" s="415"/>
      <c r="X4560" s="415"/>
      <c r="Y4560" s="415"/>
      <c r="Z4560" s="415"/>
    </row>
    <row r="4561" spans="1:26" x14ac:dyDescent="0.2">
      <c r="A4561" s="414"/>
      <c r="B4561" s="414"/>
      <c r="P4561" s="141"/>
      <c r="Q4561" s="415"/>
      <c r="R4561" s="415"/>
      <c r="S4561" s="415"/>
      <c r="T4561" s="415"/>
      <c r="U4561" s="415"/>
      <c r="V4561" s="415"/>
      <c r="W4561" s="415"/>
      <c r="X4561" s="415"/>
      <c r="Y4561" s="415"/>
      <c r="Z4561" s="415"/>
    </row>
    <row r="4562" spans="1:26" x14ac:dyDescent="0.2">
      <c r="A4562" s="414"/>
      <c r="B4562" s="414"/>
      <c r="P4562" s="141"/>
      <c r="Q4562" s="415"/>
      <c r="R4562" s="415"/>
      <c r="S4562" s="415"/>
      <c r="T4562" s="415"/>
      <c r="U4562" s="415"/>
      <c r="V4562" s="415"/>
      <c r="W4562" s="415"/>
      <c r="X4562" s="415"/>
      <c r="Y4562" s="415"/>
      <c r="Z4562" s="415"/>
    </row>
    <row r="4563" spans="1:26" x14ac:dyDescent="0.2">
      <c r="A4563" s="414"/>
      <c r="B4563" s="414"/>
      <c r="P4563" s="141"/>
      <c r="Q4563" s="415"/>
      <c r="R4563" s="415"/>
      <c r="S4563" s="415"/>
      <c r="T4563" s="415"/>
      <c r="U4563" s="415"/>
      <c r="V4563" s="415"/>
      <c r="W4563" s="415"/>
      <c r="X4563" s="415"/>
      <c r="Y4563" s="415"/>
      <c r="Z4563" s="415"/>
    </row>
    <row r="4564" spans="1:26" x14ac:dyDescent="0.2">
      <c r="A4564" s="414"/>
      <c r="B4564" s="414"/>
      <c r="P4564" s="141"/>
      <c r="Q4564" s="415"/>
      <c r="R4564" s="415"/>
      <c r="S4564" s="415"/>
      <c r="T4564" s="415"/>
      <c r="U4564" s="415"/>
      <c r="V4564" s="415"/>
      <c r="W4564" s="415"/>
      <c r="X4564" s="415"/>
      <c r="Y4564" s="415"/>
      <c r="Z4564" s="415"/>
    </row>
    <row r="4565" spans="1:26" x14ac:dyDescent="0.2">
      <c r="A4565" s="414"/>
      <c r="B4565" s="414"/>
      <c r="P4565" s="141"/>
      <c r="Q4565" s="415"/>
      <c r="R4565" s="415"/>
      <c r="S4565" s="415"/>
      <c r="T4565" s="415"/>
      <c r="U4565" s="415"/>
      <c r="V4565" s="415"/>
      <c r="W4565" s="415"/>
      <c r="X4565" s="415"/>
      <c r="Y4565" s="415"/>
      <c r="Z4565" s="415"/>
    </row>
    <row r="4566" spans="1:26" x14ac:dyDescent="0.2">
      <c r="A4566" s="414"/>
      <c r="B4566" s="414"/>
      <c r="P4566" s="141"/>
      <c r="Q4566" s="415"/>
      <c r="R4566" s="415"/>
      <c r="S4566" s="415"/>
      <c r="T4566" s="415"/>
      <c r="U4566" s="415"/>
      <c r="V4566" s="415"/>
      <c r="W4566" s="415"/>
      <c r="X4566" s="415"/>
      <c r="Y4566" s="415"/>
      <c r="Z4566" s="415"/>
    </row>
    <row r="4567" spans="1:26" x14ac:dyDescent="0.2">
      <c r="A4567" s="414"/>
      <c r="B4567" s="414"/>
      <c r="P4567" s="141"/>
      <c r="Q4567" s="415"/>
      <c r="R4567" s="415"/>
      <c r="S4567" s="415"/>
      <c r="T4567" s="415"/>
      <c r="U4567" s="415"/>
      <c r="V4567" s="415"/>
      <c r="W4567" s="415"/>
      <c r="X4567" s="415"/>
      <c r="Y4567" s="415"/>
      <c r="Z4567" s="415"/>
    </row>
    <row r="4568" spans="1:26" x14ac:dyDescent="0.2">
      <c r="A4568" s="414"/>
      <c r="B4568" s="414"/>
      <c r="P4568" s="141"/>
      <c r="Q4568" s="415"/>
      <c r="R4568" s="415"/>
      <c r="S4568" s="415"/>
      <c r="T4568" s="415"/>
      <c r="U4568" s="415"/>
      <c r="V4568" s="415"/>
      <c r="W4568" s="415"/>
      <c r="X4568" s="415"/>
      <c r="Y4568" s="415"/>
      <c r="Z4568" s="415"/>
    </row>
    <row r="4569" spans="1:26" x14ac:dyDescent="0.2">
      <c r="A4569" s="414"/>
      <c r="B4569" s="414"/>
      <c r="P4569" s="141"/>
      <c r="Q4569" s="415"/>
      <c r="R4569" s="415"/>
      <c r="S4569" s="415"/>
      <c r="T4569" s="415"/>
      <c r="U4569" s="415"/>
      <c r="V4569" s="415"/>
      <c r="W4569" s="415"/>
      <c r="X4569" s="415"/>
      <c r="Y4569" s="415"/>
      <c r="Z4569" s="415"/>
    </row>
    <row r="4570" spans="1:26" x14ac:dyDescent="0.2">
      <c r="A4570" s="414"/>
      <c r="B4570" s="414"/>
      <c r="P4570" s="141"/>
      <c r="Q4570" s="415"/>
      <c r="R4570" s="415"/>
      <c r="S4570" s="415"/>
      <c r="T4570" s="415"/>
      <c r="U4570" s="415"/>
      <c r="V4570" s="415"/>
      <c r="W4570" s="415"/>
      <c r="X4570" s="415"/>
      <c r="Y4570" s="415"/>
      <c r="Z4570" s="415"/>
    </row>
    <row r="4571" spans="1:26" x14ac:dyDescent="0.2">
      <c r="A4571" s="414"/>
      <c r="B4571" s="414"/>
      <c r="P4571" s="141"/>
      <c r="Q4571" s="415"/>
      <c r="R4571" s="415"/>
      <c r="S4571" s="415"/>
      <c r="T4571" s="415"/>
      <c r="U4571" s="415"/>
      <c r="V4571" s="415"/>
      <c r="W4571" s="415"/>
      <c r="X4571" s="415"/>
      <c r="Y4571" s="415"/>
      <c r="Z4571" s="415"/>
    </row>
    <row r="4572" spans="1:26" x14ac:dyDescent="0.2">
      <c r="A4572" s="414"/>
      <c r="B4572" s="414"/>
      <c r="P4572" s="141"/>
      <c r="Q4572" s="415"/>
      <c r="R4572" s="415"/>
      <c r="S4572" s="415"/>
      <c r="T4572" s="415"/>
      <c r="U4572" s="415"/>
      <c r="V4572" s="415"/>
      <c r="W4572" s="415"/>
      <c r="X4572" s="415"/>
      <c r="Y4572" s="415"/>
      <c r="Z4572" s="415"/>
    </row>
    <row r="4573" spans="1:26" x14ac:dyDescent="0.2">
      <c r="A4573" s="414"/>
      <c r="B4573" s="414"/>
      <c r="P4573" s="141"/>
      <c r="Q4573" s="415"/>
      <c r="R4573" s="415"/>
      <c r="S4573" s="415"/>
      <c r="T4573" s="415"/>
      <c r="U4573" s="415"/>
      <c r="V4573" s="415"/>
      <c r="W4573" s="415"/>
      <c r="X4573" s="415"/>
      <c r="Y4573" s="415"/>
      <c r="Z4573" s="415"/>
    </row>
    <row r="4574" spans="1:26" x14ac:dyDescent="0.2">
      <c r="A4574" s="414"/>
      <c r="B4574" s="414"/>
      <c r="P4574" s="141"/>
      <c r="Q4574" s="415"/>
      <c r="R4574" s="415"/>
      <c r="S4574" s="415"/>
      <c r="T4574" s="415"/>
      <c r="U4574" s="415"/>
      <c r="V4574" s="415"/>
      <c r="W4574" s="415"/>
      <c r="X4574" s="415"/>
      <c r="Y4574" s="415"/>
      <c r="Z4574" s="415"/>
    </row>
    <row r="4575" spans="1:26" x14ac:dyDescent="0.2">
      <c r="A4575" s="414"/>
      <c r="B4575" s="414"/>
      <c r="P4575" s="141"/>
      <c r="Q4575" s="415"/>
      <c r="R4575" s="415"/>
      <c r="S4575" s="415"/>
      <c r="T4575" s="415"/>
      <c r="U4575" s="415"/>
      <c r="V4575" s="415"/>
      <c r="W4575" s="415"/>
      <c r="X4575" s="415"/>
      <c r="Y4575" s="415"/>
      <c r="Z4575" s="415"/>
    </row>
    <row r="4576" spans="1:26" x14ac:dyDescent="0.2">
      <c r="A4576" s="414"/>
      <c r="B4576" s="414"/>
      <c r="P4576" s="141"/>
      <c r="Q4576" s="415"/>
      <c r="R4576" s="415"/>
      <c r="S4576" s="415"/>
      <c r="T4576" s="415"/>
      <c r="U4576" s="415"/>
      <c r="V4576" s="415"/>
      <c r="W4576" s="415"/>
      <c r="X4576" s="415"/>
      <c r="Y4576" s="415"/>
      <c r="Z4576" s="415"/>
    </row>
    <row r="4577" spans="1:26" x14ac:dyDescent="0.2">
      <c r="A4577" s="414"/>
      <c r="B4577" s="414"/>
      <c r="P4577" s="141"/>
      <c r="Q4577" s="415"/>
      <c r="R4577" s="415"/>
      <c r="S4577" s="415"/>
      <c r="T4577" s="415"/>
      <c r="U4577" s="415"/>
      <c r="V4577" s="415"/>
      <c r="W4577" s="415"/>
      <c r="X4577" s="415"/>
      <c r="Y4577" s="415"/>
      <c r="Z4577" s="415"/>
    </row>
    <row r="4578" spans="1:26" x14ac:dyDescent="0.2">
      <c r="A4578" s="414"/>
      <c r="B4578" s="414"/>
      <c r="P4578" s="141"/>
      <c r="Q4578" s="415"/>
      <c r="R4578" s="415"/>
      <c r="S4578" s="415"/>
      <c r="T4578" s="415"/>
      <c r="U4578" s="415"/>
      <c r="V4578" s="415"/>
      <c r="W4578" s="415"/>
      <c r="X4578" s="415"/>
      <c r="Y4578" s="415"/>
      <c r="Z4578" s="415"/>
    </row>
    <row r="4579" spans="1:26" x14ac:dyDescent="0.2">
      <c r="A4579" s="414"/>
      <c r="B4579" s="414"/>
      <c r="P4579" s="141"/>
      <c r="Q4579" s="415"/>
      <c r="R4579" s="415"/>
      <c r="S4579" s="415"/>
      <c r="T4579" s="415"/>
      <c r="U4579" s="415"/>
      <c r="V4579" s="415"/>
      <c r="W4579" s="415"/>
      <c r="X4579" s="415"/>
      <c r="Y4579" s="415"/>
      <c r="Z4579" s="415"/>
    </row>
    <row r="4580" spans="1:26" x14ac:dyDescent="0.2">
      <c r="A4580" s="414"/>
      <c r="B4580" s="414"/>
      <c r="P4580" s="141"/>
      <c r="Q4580" s="415"/>
      <c r="R4580" s="415"/>
      <c r="S4580" s="415"/>
      <c r="T4580" s="415"/>
      <c r="U4580" s="415"/>
      <c r="V4580" s="415"/>
      <c r="W4580" s="415"/>
      <c r="X4580" s="415"/>
      <c r="Y4580" s="415"/>
      <c r="Z4580" s="415"/>
    </row>
    <row r="4581" spans="1:26" x14ac:dyDescent="0.2">
      <c r="A4581" s="414"/>
      <c r="B4581" s="414"/>
      <c r="P4581" s="141"/>
      <c r="Q4581" s="415"/>
      <c r="R4581" s="415"/>
      <c r="S4581" s="415"/>
      <c r="T4581" s="415"/>
      <c r="U4581" s="415"/>
      <c r="V4581" s="415"/>
      <c r="W4581" s="415"/>
      <c r="X4581" s="415"/>
      <c r="Y4581" s="415"/>
      <c r="Z4581" s="415"/>
    </row>
    <row r="4582" spans="1:26" x14ac:dyDescent="0.2">
      <c r="A4582" s="414"/>
      <c r="B4582" s="414"/>
      <c r="P4582" s="141"/>
      <c r="Q4582" s="415"/>
      <c r="R4582" s="415"/>
      <c r="S4582" s="415"/>
      <c r="T4582" s="415"/>
      <c r="U4582" s="415"/>
      <c r="V4582" s="415"/>
      <c r="W4582" s="415"/>
      <c r="X4582" s="415"/>
      <c r="Y4582" s="415"/>
      <c r="Z4582" s="415"/>
    </row>
    <row r="4583" spans="1:26" x14ac:dyDescent="0.2">
      <c r="A4583" s="414"/>
      <c r="B4583" s="414"/>
      <c r="P4583" s="141"/>
      <c r="Q4583" s="415"/>
      <c r="R4583" s="415"/>
      <c r="S4583" s="415"/>
      <c r="T4583" s="415"/>
      <c r="U4583" s="415"/>
      <c r="V4583" s="415"/>
      <c r="W4583" s="415"/>
      <c r="X4583" s="415"/>
      <c r="Y4583" s="415"/>
      <c r="Z4583" s="415"/>
    </row>
    <row r="4584" spans="1:26" x14ac:dyDescent="0.2">
      <c r="A4584" s="414"/>
      <c r="B4584" s="414"/>
      <c r="P4584" s="141"/>
      <c r="Q4584" s="415"/>
      <c r="R4584" s="415"/>
      <c r="S4584" s="415"/>
      <c r="T4584" s="415"/>
      <c r="U4584" s="415"/>
      <c r="V4584" s="415"/>
      <c r="W4584" s="415"/>
      <c r="X4584" s="415"/>
      <c r="Y4584" s="415"/>
      <c r="Z4584" s="415"/>
    </row>
    <row r="4585" spans="1:26" x14ac:dyDescent="0.2">
      <c r="A4585" s="414"/>
      <c r="B4585" s="414"/>
      <c r="P4585" s="141"/>
      <c r="Q4585" s="415"/>
      <c r="R4585" s="415"/>
      <c r="S4585" s="415"/>
      <c r="T4585" s="415"/>
      <c r="U4585" s="415"/>
      <c r="V4585" s="415"/>
      <c r="W4585" s="415"/>
      <c r="X4585" s="415"/>
      <c r="Y4585" s="415"/>
      <c r="Z4585" s="415"/>
    </row>
    <row r="4586" spans="1:26" x14ac:dyDescent="0.2">
      <c r="A4586" s="414"/>
      <c r="B4586" s="414"/>
      <c r="P4586" s="141"/>
      <c r="Q4586" s="415"/>
      <c r="R4586" s="415"/>
      <c r="S4586" s="415"/>
      <c r="T4586" s="415"/>
      <c r="U4586" s="415"/>
      <c r="V4586" s="415"/>
      <c r="W4586" s="415"/>
      <c r="X4586" s="415"/>
      <c r="Y4586" s="415"/>
      <c r="Z4586" s="415"/>
    </row>
    <row r="4587" spans="1:26" x14ac:dyDescent="0.2">
      <c r="A4587" s="414"/>
      <c r="B4587" s="414"/>
      <c r="P4587" s="141"/>
      <c r="Q4587" s="415"/>
      <c r="R4587" s="415"/>
      <c r="S4587" s="415"/>
      <c r="T4587" s="415"/>
      <c r="U4587" s="415"/>
      <c r="V4587" s="415"/>
      <c r="W4587" s="415"/>
      <c r="X4587" s="415"/>
      <c r="Y4587" s="415"/>
      <c r="Z4587" s="415"/>
    </row>
    <row r="4588" spans="1:26" x14ac:dyDescent="0.2">
      <c r="A4588" s="414"/>
      <c r="B4588" s="414"/>
      <c r="P4588" s="141"/>
      <c r="Q4588" s="415"/>
      <c r="R4588" s="415"/>
      <c r="S4588" s="415"/>
      <c r="T4588" s="415"/>
      <c r="U4588" s="415"/>
      <c r="V4588" s="415"/>
      <c r="W4588" s="415"/>
      <c r="X4588" s="415"/>
      <c r="Y4588" s="415"/>
      <c r="Z4588" s="415"/>
    </row>
    <row r="4589" spans="1:26" x14ac:dyDescent="0.2">
      <c r="A4589" s="414"/>
      <c r="B4589" s="414"/>
      <c r="P4589" s="141"/>
      <c r="Q4589" s="415"/>
      <c r="R4589" s="415"/>
      <c r="S4589" s="415"/>
      <c r="T4589" s="415"/>
      <c r="U4589" s="415"/>
      <c r="V4589" s="415"/>
      <c r="W4589" s="415"/>
      <c r="X4589" s="415"/>
      <c r="Y4589" s="415"/>
      <c r="Z4589" s="415"/>
    </row>
    <row r="4590" spans="1:26" x14ac:dyDescent="0.2">
      <c r="A4590" s="414"/>
      <c r="B4590" s="414"/>
      <c r="P4590" s="141"/>
      <c r="Q4590" s="415"/>
      <c r="R4590" s="415"/>
      <c r="S4590" s="415"/>
      <c r="T4590" s="415"/>
      <c r="U4590" s="415"/>
      <c r="V4590" s="415"/>
      <c r="W4590" s="415"/>
      <c r="X4590" s="415"/>
      <c r="Y4590" s="415"/>
      <c r="Z4590" s="415"/>
    </row>
    <row r="4591" spans="1:26" x14ac:dyDescent="0.2">
      <c r="A4591" s="414"/>
      <c r="B4591" s="414"/>
      <c r="P4591" s="141"/>
      <c r="Q4591" s="415"/>
      <c r="R4591" s="415"/>
      <c r="S4591" s="415"/>
      <c r="T4591" s="415"/>
      <c r="U4591" s="415"/>
      <c r="V4591" s="415"/>
      <c r="W4591" s="415"/>
      <c r="X4591" s="415"/>
      <c r="Y4591" s="415"/>
      <c r="Z4591" s="415"/>
    </row>
    <row r="4592" spans="1:26" x14ac:dyDescent="0.2">
      <c r="A4592" s="414"/>
      <c r="B4592" s="414"/>
      <c r="P4592" s="141"/>
      <c r="Q4592" s="415"/>
      <c r="R4592" s="415"/>
      <c r="S4592" s="415"/>
      <c r="T4592" s="415"/>
      <c r="U4592" s="415"/>
      <c r="V4592" s="415"/>
      <c r="W4592" s="415"/>
      <c r="X4592" s="415"/>
      <c r="Y4592" s="415"/>
      <c r="Z4592" s="415"/>
    </row>
    <row r="4593" spans="1:26" x14ac:dyDescent="0.2">
      <c r="A4593" s="414"/>
      <c r="B4593" s="414"/>
      <c r="P4593" s="141"/>
      <c r="Q4593" s="415"/>
      <c r="R4593" s="415"/>
      <c r="S4593" s="415"/>
      <c r="T4593" s="415"/>
      <c r="U4593" s="415"/>
      <c r="V4593" s="415"/>
      <c r="W4593" s="415"/>
      <c r="X4593" s="415"/>
      <c r="Y4593" s="415"/>
      <c r="Z4593" s="415"/>
    </row>
    <row r="4594" spans="1:26" x14ac:dyDescent="0.2">
      <c r="A4594" s="414"/>
      <c r="B4594" s="414"/>
      <c r="P4594" s="141"/>
      <c r="Q4594" s="415"/>
      <c r="R4594" s="415"/>
      <c r="S4594" s="415"/>
      <c r="T4594" s="415"/>
      <c r="U4594" s="415"/>
      <c r="V4594" s="415"/>
      <c r="W4594" s="415"/>
      <c r="X4594" s="415"/>
      <c r="Y4594" s="415"/>
      <c r="Z4594" s="415"/>
    </row>
    <row r="4595" spans="1:26" x14ac:dyDescent="0.2">
      <c r="A4595" s="414"/>
      <c r="B4595" s="414"/>
      <c r="P4595" s="141"/>
      <c r="Q4595" s="415"/>
      <c r="R4595" s="415"/>
      <c r="S4595" s="415"/>
      <c r="T4595" s="415"/>
      <c r="U4595" s="415"/>
      <c r="V4595" s="415"/>
      <c r="W4595" s="415"/>
      <c r="X4595" s="415"/>
      <c r="Y4595" s="415"/>
      <c r="Z4595" s="415"/>
    </row>
    <row r="4596" spans="1:26" x14ac:dyDescent="0.2">
      <c r="A4596" s="414"/>
      <c r="B4596" s="414"/>
      <c r="P4596" s="141"/>
      <c r="Q4596" s="415"/>
      <c r="R4596" s="415"/>
      <c r="S4596" s="415"/>
      <c r="T4596" s="415"/>
      <c r="U4596" s="415"/>
      <c r="V4596" s="415"/>
      <c r="W4596" s="415"/>
      <c r="X4596" s="415"/>
      <c r="Y4596" s="415"/>
      <c r="Z4596" s="415"/>
    </row>
    <row r="4597" spans="1:26" x14ac:dyDescent="0.2">
      <c r="A4597" s="414"/>
      <c r="B4597" s="414"/>
      <c r="P4597" s="141"/>
      <c r="Q4597" s="415"/>
      <c r="R4597" s="415"/>
      <c r="S4597" s="415"/>
      <c r="T4597" s="415"/>
      <c r="U4597" s="415"/>
      <c r="V4597" s="415"/>
      <c r="W4597" s="415"/>
      <c r="X4597" s="415"/>
      <c r="Y4597" s="415"/>
      <c r="Z4597" s="415"/>
    </row>
    <row r="4598" spans="1:26" x14ac:dyDescent="0.2">
      <c r="A4598" s="414"/>
      <c r="B4598" s="414"/>
      <c r="P4598" s="141"/>
      <c r="Q4598" s="415"/>
      <c r="R4598" s="415"/>
      <c r="S4598" s="415"/>
      <c r="T4598" s="415"/>
      <c r="U4598" s="415"/>
      <c r="V4598" s="415"/>
      <c r="W4598" s="415"/>
      <c r="X4598" s="415"/>
      <c r="Y4598" s="415"/>
      <c r="Z4598" s="415"/>
    </row>
    <row r="4599" spans="1:26" x14ac:dyDescent="0.2">
      <c r="A4599" s="414"/>
      <c r="B4599" s="414"/>
      <c r="P4599" s="141"/>
      <c r="Q4599" s="415"/>
      <c r="R4599" s="415"/>
      <c r="S4599" s="415"/>
      <c r="T4599" s="415"/>
      <c r="U4599" s="415"/>
      <c r="V4599" s="415"/>
      <c r="W4599" s="415"/>
      <c r="X4599" s="415"/>
      <c r="Y4599" s="415"/>
      <c r="Z4599" s="415"/>
    </row>
    <row r="4600" spans="1:26" x14ac:dyDescent="0.2">
      <c r="A4600" s="414"/>
      <c r="B4600" s="414"/>
      <c r="P4600" s="141"/>
      <c r="Q4600" s="415"/>
      <c r="R4600" s="415"/>
      <c r="S4600" s="415"/>
      <c r="T4600" s="415"/>
      <c r="U4600" s="415"/>
      <c r="V4600" s="415"/>
      <c r="W4600" s="415"/>
      <c r="X4600" s="415"/>
      <c r="Y4600" s="415"/>
      <c r="Z4600" s="415"/>
    </row>
    <row r="4601" spans="1:26" x14ac:dyDescent="0.2">
      <c r="A4601" s="414"/>
      <c r="B4601" s="414"/>
      <c r="P4601" s="141"/>
      <c r="Q4601" s="415"/>
      <c r="R4601" s="415"/>
      <c r="S4601" s="415"/>
      <c r="T4601" s="415"/>
      <c r="U4601" s="415"/>
      <c r="V4601" s="415"/>
      <c r="W4601" s="415"/>
      <c r="X4601" s="415"/>
      <c r="Y4601" s="415"/>
      <c r="Z4601" s="415"/>
    </row>
    <row r="4602" spans="1:26" x14ac:dyDescent="0.2">
      <c r="A4602" s="414"/>
      <c r="B4602" s="414"/>
      <c r="P4602" s="141"/>
      <c r="Q4602" s="415"/>
      <c r="R4602" s="415"/>
      <c r="S4602" s="415"/>
      <c r="T4602" s="415"/>
      <c r="U4602" s="415"/>
      <c r="V4602" s="415"/>
      <c r="W4602" s="415"/>
      <c r="X4602" s="415"/>
      <c r="Y4602" s="415"/>
      <c r="Z4602" s="415"/>
    </row>
    <row r="4603" spans="1:26" x14ac:dyDescent="0.2">
      <c r="A4603" s="414"/>
      <c r="B4603" s="414"/>
      <c r="P4603" s="141"/>
      <c r="Q4603" s="415"/>
      <c r="R4603" s="415"/>
      <c r="S4603" s="415"/>
      <c r="T4603" s="415"/>
      <c r="U4603" s="415"/>
      <c r="V4603" s="415"/>
      <c r="W4603" s="415"/>
      <c r="X4603" s="415"/>
      <c r="Y4603" s="415"/>
      <c r="Z4603" s="415"/>
    </row>
    <row r="4604" spans="1:26" x14ac:dyDescent="0.2">
      <c r="A4604" s="414"/>
      <c r="B4604" s="414"/>
      <c r="P4604" s="141"/>
      <c r="Q4604" s="415"/>
      <c r="R4604" s="415"/>
      <c r="S4604" s="415"/>
      <c r="T4604" s="415"/>
      <c r="U4604" s="415"/>
      <c r="V4604" s="415"/>
      <c r="W4604" s="415"/>
      <c r="X4604" s="415"/>
      <c r="Y4604" s="415"/>
      <c r="Z4604" s="415"/>
    </row>
    <row r="4605" spans="1:26" x14ac:dyDescent="0.2">
      <c r="A4605" s="414"/>
      <c r="B4605" s="414"/>
      <c r="P4605" s="141"/>
      <c r="Q4605" s="415"/>
      <c r="R4605" s="415"/>
      <c r="S4605" s="415"/>
      <c r="T4605" s="415"/>
      <c r="U4605" s="415"/>
      <c r="V4605" s="415"/>
      <c r="W4605" s="415"/>
      <c r="X4605" s="415"/>
      <c r="Y4605" s="415"/>
      <c r="Z4605" s="415"/>
    </row>
    <row r="4606" spans="1:26" x14ac:dyDescent="0.2">
      <c r="A4606" s="414"/>
      <c r="B4606" s="414"/>
      <c r="P4606" s="141"/>
      <c r="Q4606" s="415"/>
      <c r="R4606" s="415"/>
      <c r="S4606" s="415"/>
      <c r="T4606" s="415"/>
      <c r="U4606" s="415"/>
      <c r="V4606" s="415"/>
      <c r="W4606" s="415"/>
      <c r="X4606" s="415"/>
      <c r="Y4606" s="415"/>
      <c r="Z4606" s="415"/>
    </row>
    <row r="4607" spans="1:26" x14ac:dyDescent="0.2">
      <c r="A4607" s="414"/>
      <c r="B4607" s="414"/>
      <c r="P4607" s="141"/>
      <c r="Q4607" s="415"/>
      <c r="R4607" s="415"/>
      <c r="S4607" s="415"/>
      <c r="T4607" s="415"/>
      <c r="U4607" s="415"/>
      <c r="V4607" s="415"/>
      <c r="W4607" s="415"/>
      <c r="X4607" s="415"/>
      <c r="Y4607" s="415"/>
      <c r="Z4607" s="415"/>
    </row>
    <row r="4608" spans="1:26" x14ac:dyDescent="0.2">
      <c r="A4608" s="414"/>
      <c r="B4608" s="414"/>
      <c r="P4608" s="141"/>
      <c r="Q4608" s="415"/>
      <c r="R4608" s="415"/>
      <c r="S4608" s="415"/>
      <c r="T4608" s="415"/>
      <c r="U4608" s="415"/>
      <c r="V4608" s="415"/>
      <c r="W4608" s="415"/>
      <c r="X4608" s="415"/>
      <c r="Y4608" s="415"/>
      <c r="Z4608" s="415"/>
    </row>
    <row r="4609" spans="1:26" x14ac:dyDescent="0.2">
      <c r="A4609" s="414"/>
      <c r="B4609" s="414"/>
      <c r="P4609" s="141"/>
      <c r="Q4609" s="415"/>
      <c r="R4609" s="415"/>
      <c r="S4609" s="415"/>
      <c r="T4609" s="415"/>
      <c r="U4609" s="415"/>
      <c r="V4609" s="415"/>
      <c r="W4609" s="415"/>
      <c r="X4609" s="415"/>
      <c r="Y4609" s="415"/>
      <c r="Z4609" s="415"/>
    </row>
    <row r="4610" spans="1:26" x14ac:dyDescent="0.2">
      <c r="A4610" s="414"/>
      <c r="B4610" s="414"/>
      <c r="P4610" s="141"/>
      <c r="Q4610" s="415"/>
      <c r="R4610" s="415"/>
      <c r="S4610" s="415"/>
      <c r="T4610" s="415"/>
      <c r="U4610" s="415"/>
      <c r="V4610" s="415"/>
      <c r="W4610" s="415"/>
      <c r="X4610" s="415"/>
      <c r="Y4610" s="415"/>
      <c r="Z4610" s="415"/>
    </row>
    <row r="4611" spans="1:26" x14ac:dyDescent="0.2">
      <c r="A4611" s="414"/>
      <c r="B4611" s="414"/>
      <c r="P4611" s="141"/>
      <c r="Q4611" s="415"/>
      <c r="R4611" s="415"/>
      <c r="S4611" s="415"/>
      <c r="T4611" s="415"/>
      <c r="U4611" s="415"/>
      <c r="V4611" s="415"/>
      <c r="W4611" s="415"/>
      <c r="X4611" s="415"/>
      <c r="Y4611" s="415"/>
      <c r="Z4611" s="415"/>
    </row>
    <row r="4612" spans="1:26" x14ac:dyDescent="0.2">
      <c r="A4612" s="414"/>
      <c r="B4612" s="414"/>
      <c r="P4612" s="141"/>
      <c r="Q4612" s="415"/>
      <c r="R4612" s="415"/>
      <c r="S4612" s="415"/>
      <c r="T4612" s="415"/>
      <c r="U4612" s="415"/>
      <c r="V4612" s="415"/>
      <c r="W4612" s="415"/>
      <c r="X4612" s="415"/>
      <c r="Y4612" s="415"/>
      <c r="Z4612" s="415"/>
    </row>
    <row r="4613" spans="1:26" x14ac:dyDescent="0.2">
      <c r="A4613" s="414"/>
      <c r="B4613" s="414"/>
      <c r="P4613" s="141"/>
      <c r="Q4613" s="415"/>
      <c r="R4613" s="415"/>
      <c r="S4613" s="415"/>
      <c r="T4613" s="415"/>
      <c r="U4613" s="415"/>
      <c r="V4613" s="415"/>
      <c r="W4613" s="415"/>
      <c r="X4613" s="415"/>
      <c r="Y4613" s="415"/>
      <c r="Z4613" s="415"/>
    </row>
    <row r="4614" spans="1:26" x14ac:dyDescent="0.2">
      <c r="A4614" s="414"/>
      <c r="B4614" s="414"/>
      <c r="P4614" s="141"/>
      <c r="Q4614" s="415"/>
      <c r="R4614" s="415"/>
      <c r="S4614" s="415"/>
      <c r="T4614" s="415"/>
      <c r="U4614" s="415"/>
      <c r="V4614" s="415"/>
      <c r="W4614" s="415"/>
      <c r="X4614" s="415"/>
      <c r="Y4614" s="415"/>
      <c r="Z4614" s="415"/>
    </row>
    <row r="4615" spans="1:26" x14ac:dyDescent="0.2">
      <c r="A4615" s="414"/>
      <c r="B4615" s="414"/>
      <c r="P4615" s="141"/>
      <c r="Q4615" s="415"/>
      <c r="R4615" s="415"/>
      <c r="S4615" s="415"/>
      <c r="T4615" s="415"/>
      <c r="U4615" s="415"/>
      <c r="V4615" s="415"/>
      <c r="W4615" s="415"/>
      <c r="X4615" s="415"/>
      <c r="Y4615" s="415"/>
      <c r="Z4615" s="415"/>
    </row>
    <row r="4616" spans="1:26" x14ac:dyDescent="0.2">
      <c r="A4616" s="414"/>
      <c r="B4616" s="414"/>
      <c r="P4616" s="141"/>
      <c r="Q4616" s="415"/>
      <c r="R4616" s="415"/>
      <c r="S4616" s="415"/>
      <c r="T4616" s="415"/>
      <c r="U4616" s="415"/>
      <c r="V4616" s="415"/>
      <c r="W4616" s="415"/>
      <c r="X4616" s="415"/>
      <c r="Y4616" s="415"/>
      <c r="Z4616" s="415"/>
    </row>
    <row r="4617" spans="1:26" x14ac:dyDescent="0.2">
      <c r="A4617" s="414"/>
      <c r="B4617" s="414"/>
      <c r="P4617" s="141"/>
      <c r="Q4617" s="415"/>
      <c r="R4617" s="415"/>
      <c r="S4617" s="415"/>
      <c r="T4617" s="415"/>
      <c r="U4617" s="415"/>
      <c r="V4617" s="415"/>
      <c r="W4617" s="415"/>
      <c r="X4617" s="415"/>
      <c r="Y4617" s="415"/>
      <c r="Z4617" s="415"/>
    </row>
    <row r="4618" spans="1:26" x14ac:dyDescent="0.2">
      <c r="A4618" s="414"/>
      <c r="B4618" s="414"/>
      <c r="P4618" s="141"/>
      <c r="Q4618" s="415"/>
      <c r="R4618" s="415"/>
      <c r="S4618" s="415"/>
      <c r="T4618" s="415"/>
      <c r="U4618" s="415"/>
      <c r="V4618" s="415"/>
      <c r="W4618" s="415"/>
      <c r="X4618" s="415"/>
      <c r="Y4618" s="415"/>
      <c r="Z4618" s="415"/>
    </row>
    <row r="4619" spans="1:26" x14ac:dyDescent="0.2">
      <c r="A4619" s="414"/>
      <c r="B4619" s="414"/>
      <c r="P4619" s="141"/>
      <c r="Q4619" s="415"/>
      <c r="R4619" s="415"/>
      <c r="S4619" s="415"/>
      <c r="T4619" s="415"/>
      <c r="U4619" s="415"/>
      <c r="V4619" s="415"/>
      <c r="W4619" s="415"/>
      <c r="X4619" s="415"/>
      <c r="Y4619" s="415"/>
      <c r="Z4619" s="415"/>
    </row>
    <row r="4620" spans="1:26" x14ac:dyDescent="0.2">
      <c r="A4620" s="414"/>
      <c r="B4620" s="414"/>
      <c r="P4620" s="141"/>
      <c r="Q4620" s="415"/>
      <c r="R4620" s="415"/>
      <c r="S4620" s="415"/>
      <c r="T4620" s="415"/>
      <c r="U4620" s="415"/>
      <c r="V4620" s="415"/>
      <c r="W4620" s="415"/>
      <c r="X4620" s="415"/>
      <c r="Y4620" s="415"/>
      <c r="Z4620" s="415"/>
    </row>
    <row r="4621" spans="1:26" x14ac:dyDescent="0.2">
      <c r="A4621" s="414"/>
      <c r="B4621" s="414"/>
      <c r="P4621" s="141"/>
      <c r="Q4621" s="415"/>
      <c r="R4621" s="415"/>
      <c r="S4621" s="415"/>
      <c r="T4621" s="415"/>
      <c r="U4621" s="415"/>
      <c r="V4621" s="415"/>
      <c r="W4621" s="415"/>
      <c r="X4621" s="415"/>
      <c r="Y4621" s="415"/>
      <c r="Z4621" s="415"/>
    </row>
    <row r="4622" spans="1:26" x14ac:dyDescent="0.2">
      <c r="A4622" s="414"/>
      <c r="B4622" s="414"/>
      <c r="P4622" s="141"/>
      <c r="Q4622" s="415"/>
      <c r="R4622" s="415"/>
      <c r="S4622" s="415"/>
      <c r="T4622" s="415"/>
      <c r="U4622" s="415"/>
      <c r="V4622" s="415"/>
      <c r="W4622" s="415"/>
      <c r="X4622" s="415"/>
      <c r="Y4622" s="415"/>
      <c r="Z4622" s="415"/>
    </row>
    <row r="4623" spans="1:26" x14ac:dyDescent="0.2">
      <c r="A4623" s="414"/>
      <c r="B4623" s="414"/>
      <c r="P4623" s="141"/>
      <c r="Q4623" s="415"/>
      <c r="R4623" s="415"/>
      <c r="S4623" s="415"/>
      <c r="T4623" s="415"/>
      <c r="U4623" s="415"/>
      <c r="V4623" s="415"/>
      <c r="W4623" s="415"/>
      <c r="X4623" s="415"/>
      <c r="Y4623" s="415"/>
      <c r="Z4623" s="415"/>
    </row>
    <row r="4624" spans="1:26" x14ac:dyDescent="0.2">
      <c r="A4624" s="414"/>
      <c r="B4624" s="414"/>
      <c r="P4624" s="141"/>
      <c r="Q4624" s="415"/>
      <c r="R4624" s="415"/>
      <c r="S4624" s="415"/>
      <c r="T4624" s="415"/>
      <c r="U4624" s="415"/>
      <c r="V4624" s="415"/>
      <c r="W4624" s="415"/>
      <c r="X4624" s="415"/>
      <c r="Y4624" s="415"/>
      <c r="Z4624" s="415"/>
    </row>
    <row r="4625" spans="1:26" x14ac:dyDescent="0.2">
      <c r="A4625" s="414"/>
      <c r="B4625" s="414"/>
      <c r="P4625" s="141"/>
      <c r="Q4625" s="415"/>
      <c r="R4625" s="415"/>
      <c r="S4625" s="415"/>
      <c r="T4625" s="415"/>
      <c r="U4625" s="415"/>
      <c r="V4625" s="415"/>
      <c r="W4625" s="415"/>
      <c r="X4625" s="415"/>
      <c r="Y4625" s="415"/>
      <c r="Z4625" s="415"/>
    </row>
    <row r="4626" spans="1:26" x14ac:dyDescent="0.2">
      <c r="A4626" s="414"/>
      <c r="B4626" s="414"/>
      <c r="P4626" s="141"/>
      <c r="Q4626" s="415"/>
      <c r="R4626" s="415"/>
      <c r="S4626" s="415"/>
      <c r="T4626" s="415"/>
      <c r="U4626" s="415"/>
      <c r="V4626" s="415"/>
      <c r="W4626" s="415"/>
      <c r="X4626" s="415"/>
      <c r="Y4626" s="415"/>
      <c r="Z4626" s="415"/>
    </row>
    <row r="4627" spans="1:26" x14ac:dyDescent="0.2">
      <c r="A4627" s="414"/>
      <c r="B4627" s="414"/>
      <c r="P4627" s="141"/>
      <c r="Q4627" s="415"/>
      <c r="R4627" s="415"/>
      <c r="S4627" s="415"/>
      <c r="T4627" s="415"/>
      <c r="U4627" s="415"/>
      <c r="V4627" s="415"/>
      <c r="W4627" s="415"/>
      <c r="X4627" s="415"/>
      <c r="Y4627" s="415"/>
      <c r="Z4627" s="415"/>
    </row>
    <row r="4628" spans="1:26" x14ac:dyDescent="0.2">
      <c r="A4628" s="414"/>
      <c r="B4628" s="414"/>
      <c r="P4628" s="141"/>
      <c r="Q4628" s="415"/>
      <c r="R4628" s="415"/>
      <c r="S4628" s="415"/>
      <c r="T4628" s="415"/>
      <c r="U4628" s="415"/>
      <c r="V4628" s="415"/>
      <c r="W4628" s="415"/>
      <c r="X4628" s="415"/>
      <c r="Y4628" s="415"/>
      <c r="Z4628" s="415"/>
    </row>
    <row r="4629" spans="1:26" x14ac:dyDescent="0.2">
      <c r="A4629" s="414"/>
      <c r="B4629" s="414"/>
      <c r="P4629" s="141"/>
      <c r="Q4629" s="415"/>
      <c r="R4629" s="415"/>
      <c r="S4629" s="415"/>
      <c r="T4629" s="415"/>
      <c r="U4629" s="415"/>
      <c r="V4629" s="415"/>
      <c r="W4629" s="415"/>
      <c r="X4629" s="415"/>
      <c r="Y4629" s="415"/>
      <c r="Z4629" s="415"/>
    </row>
    <row r="4630" spans="1:26" x14ac:dyDescent="0.2">
      <c r="A4630" s="414"/>
      <c r="B4630" s="414"/>
      <c r="P4630" s="141"/>
      <c r="Q4630" s="415"/>
      <c r="R4630" s="415"/>
      <c r="S4630" s="415"/>
      <c r="T4630" s="415"/>
      <c r="U4630" s="415"/>
      <c r="V4630" s="415"/>
      <c r="W4630" s="415"/>
      <c r="X4630" s="415"/>
      <c r="Y4630" s="415"/>
      <c r="Z4630" s="415"/>
    </row>
    <row r="4631" spans="1:26" x14ac:dyDescent="0.2">
      <c r="A4631" s="414"/>
      <c r="B4631" s="414"/>
      <c r="P4631" s="141"/>
      <c r="Q4631" s="415"/>
      <c r="R4631" s="415"/>
      <c r="S4631" s="415"/>
      <c r="T4631" s="415"/>
      <c r="U4631" s="415"/>
      <c r="V4631" s="415"/>
      <c r="W4631" s="415"/>
      <c r="X4631" s="415"/>
      <c r="Y4631" s="415"/>
      <c r="Z4631" s="415"/>
    </row>
    <row r="4632" spans="1:26" x14ac:dyDescent="0.2">
      <c r="A4632" s="414"/>
      <c r="B4632" s="414"/>
      <c r="P4632" s="141"/>
      <c r="Q4632" s="415"/>
      <c r="R4632" s="415"/>
      <c r="S4632" s="415"/>
      <c r="T4632" s="415"/>
      <c r="U4632" s="415"/>
      <c r="V4632" s="415"/>
      <c r="W4632" s="415"/>
      <c r="X4632" s="415"/>
      <c r="Y4632" s="415"/>
      <c r="Z4632" s="415"/>
    </row>
    <row r="4633" spans="1:26" x14ac:dyDescent="0.2">
      <c r="A4633" s="414"/>
      <c r="B4633" s="414"/>
      <c r="P4633" s="141"/>
      <c r="Q4633" s="415"/>
      <c r="R4633" s="415"/>
      <c r="S4633" s="415"/>
      <c r="T4633" s="415"/>
      <c r="U4633" s="415"/>
      <c r="V4633" s="415"/>
      <c r="W4633" s="415"/>
      <c r="X4633" s="415"/>
      <c r="Y4633" s="415"/>
      <c r="Z4633" s="415"/>
    </row>
    <row r="4634" spans="1:26" x14ac:dyDescent="0.2">
      <c r="A4634" s="414"/>
      <c r="B4634" s="414"/>
      <c r="P4634" s="141"/>
      <c r="Q4634" s="415"/>
      <c r="R4634" s="415"/>
      <c r="S4634" s="415"/>
      <c r="T4634" s="415"/>
      <c r="U4634" s="415"/>
      <c r="V4634" s="415"/>
      <c r="W4634" s="415"/>
      <c r="X4634" s="415"/>
      <c r="Y4634" s="415"/>
      <c r="Z4634" s="415"/>
    </row>
    <row r="4635" spans="1:26" x14ac:dyDescent="0.2">
      <c r="A4635" s="414"/>
      <c r="B4635" s="414"/>
      <c r="P4635" s="141"/>
      <c r="Q4635" s="415"/>
      <c r="R4635" s="415"/>
      <c r="S4635" s="415"/>
      <c r="T4635" s="415"/>
      <c r="U4635" s="415"/>
      <c r="V4635" s="415"/>
      <c r="W4635" s="415"/>
      <c r="X4635" s="415"/>
      <c r="Y4635" s="415"/>
      <c r="Z4635" s="415"/>
    </row>
    <row r="4636" spans="1:26" x14ac:dyDescent="0.2">
      <c r="A4636" s="414"/>
      <c r="B4636" s="414"/>
      <c r="P4636" s="141"/>
      <c r="Q4636" s="415"/>
      <c r="R4636" s="415"/>
      <c r="S4636" s="415"/>
      <c r="T4636" s="415"/>
      <c r="U4636" s="415"/>
      <c r="V4636" s="415"/>
      <c r="W4636" s="415"/>
      <c r="X4636" s="415"/>
      <c r="Y4636" s="415"/>
      <c r="Z4636" s="415"/>
    </row>
    <row r="4637" spans="1:26" x14ac:dyDescent="0.2">
      <c r="A4637" s="414"/>
      <c r="B4637" s="414"/>
      <c r="P4637" s="141"/>
      <c r="Q4637" s="415"/>
      <c r="R4637" s="415"/>
      <c r="S4637" s="415"/>
      <c r="T4637" s="415"/>
      <c r="U4637" s="415"/>
      <c r="V4637" s="415"/>
      <c r="W4637" s="415"/>
      <c r="X4637" s="415"/>
      <c r="Y4637" s="415"/>
      <c r="Z4637" s="415"/>
    </row>
    <row r="4638" spans="1:26" x14ac:dyDescent="0.2">
      <c r="A4638" s="414"/>
      <c r="B4638" s="414"/>
      <c r="P4638" s="141"/>
      <c r="Q4638" s="415"/>
      <c r="R4638" s="415"/>
      <c r="S4638" s="415"/>
      <c r="T4638" s="415"/>
      <c r="U4638" s="415"/>
      <c r="V4638" s="415"/>
      <c r="W4638" s="415"/>
      <c r="X4638" s="415"/>
      <c r="Y4638" s="415"/>
      <c r="Z4638" s="415"/>
    </row>
    <row r="4639" spans="1:26" x14ac:dyDescent="0.2">
      <c r="A4639" s="414"/>
      <c r="B4639" s="414"/>
      <c r="P4639" s="141"/>
      <c r="Q4639" s="415"/>
      <c r="R4639" s="415"/>
      <c r="S4639" s="415"/>
      <c r="T4639" s="415"/>
      <c r="U4639" s="415"/>
      <c r="V4639" s="415"/>
      <c r="W4639" s="415"/>
      <c r="X4639" s="415"/>
      <c r="Y4639" s="415"/>
      <c r="Z4639" s="415"/>
    </row>
    <row r="4640" spans="1:26" x14ac:dyDescent="0.2">
      <c r="A4640" s="414"/>
      <c r="B4640" s="414"/>
      <c r="P4640" s="141"/>
      <c r="Q4640" s="415"/>
      <c r="R4640" s="415"/>
      <c r="S4640" s="415"/>
      <c r="T4640" s="415"/>
      <c r="U4640" s="415"/>
      <c r="V4640" s="415"/>
      <c r="W4640" s="415"/>
      <c r="X4640" s="415"/>
      <c r="Y4640" s="415"/>
      <c r="Z4640" s="415"/>
    </row>
    <row r="4641" spans="1:26" x14ac:dyDescent="0.2">
      <c r="A4641" s="414"/>
      <c r="B4641" s="414"/>
      <c r="P4641" s="141"/>
      <c r="Q4641" s="415"/>
      <c r="R4641" s="415"/>
      <c r="S4641" s="415"/>
      <c r="T4641" s="415"/>
      <c r="U4641" s="415"/>
      <c r="V4641" s="415"/>
      <c r="W4641" s="415"/>
      <c r="X4641" s="415"/>
      <c r="Y4641" s="415"/>
      <c r="Z4641" s="415"/>
    </row>
    <row r="4642" spans="1:26" x14ac:dyDescent="0.2">
      <c r="A4642" s="414"/>
      <c r="B4642" s="414"/>
      <c r="P4642" s="141"/>
      <c r="Q4642" s="415"/>
      <c r="R4642" s="415"/>
      <c r="S4642" s="415"/>
      <c r="T4642" s="415"/>
      <c r="U4642" s="415"/>
      <c r="V4642" s="415"/>
      <c r="W4642" s="415"/>
      <c r="X4642" s="415"/>
      <c r="Y4642" s="415"/>
      <c r="Z4642" s="415"/>
    </row>
    <row r="4643" spans="1:26" x14ac:dyDescent="0.2">
      <c r="A4643" s="414"/>
      <c r="B4643" s="414"/>
      <c r="P4643" s="141"/>
      <c r="Q4643" s="415"/>
      <c r="R4643" s="415"/>
      <c r="S4643" s="415"/>
      <c r="T4643" s="415"/>
      <c r="U4643" s="415"/>
      <c r="V4643" s="415"/>
      <c r="W4643" s="415"/>
      <c r="X4643" s="415"/>
      <c r="Y4643" s="415"/>
      <c r="Z4643" s="415"/>
    </row>
    <row r="4644" spans="1:26" x14ac:dyDescent="0.2">
      <c r="A4644" s="414"/>
      <c r="B4644" s="414"/>
      <c r="P4644" s="141"/>
      <c r="Q4644" s="415"/>
      <c r="R4644" s="415"/>
      <c r="S4644" s="415"/>
      <c r="T4644" s="415"/>
      <c r="U4644" s="415"/>
      <c r="V4644" s="415"/>
      <c r="W4644" s="415"/>
      <c r="X4644" s="415"/>
      <c r="Y4644" s="415"/>
      <c r="Z4644" s="415"/>
    </row>
    <row r="4645" spans="1:26" x14ac:dyDescent="0.2">
      <c r="A4645" s="414"/>
      <c r="B4645" s="414"/>
      <c r="P4645" s="141"/>
      <c r="Q4645" s="415"/>
      <c r="R4645" s="415"/>
      <c r="S4645" s="415"/>
      <c r="T4645" s="415"/>
      <c r="U4645" s="415"/>
      <c r="V4645" s="415"/>
      <c r="W4645" s="415"/>
      <c r="X4645" s="415"/>
      <c r="Y4645" s="415"/>
      <c r="Z4645" s="415"/>
    </row>
    <row r="4646" spans="1:26" x14ac:dyDescent="0.2">
      <c r="A4646" s="414"/>
      <c r="B4646" s="414"/>
      <c r="P4646" s="141"/>
      <c r="Q4646" s="415"/>
      <c r="R4646" s="415"/>
      <c r="S4646" s="415"/>
      <c r="T4646" s="415"/>
      <c r="U4646" s="415"/>
      <c r="V4646" s="415"/>
      <c r="W4646" s="415"/>
      <c r="X4646" s="415"/>
      <c r="Y4646" s="415"/>
      <c r="Z4646" s="415"/>
    </row>
    <row r="4647" spans="1:26" x14ac:dyDescent="0.2">
      <c r="A4647" s="414"/>
      <c r="B4647" s="414"/>
      <c r="P4647" s="141"/>
      <c r="Q4647" s="415"/>
      <c r="R4647" s="415"/>
      <c r="S4647" s="415"/>
      <c r="T4647" s="415"/>
      <c r="U4647" s="415"/>
      <c r="V4647" s="415"/>
      <c r="W4647" s="415"/>
      <c r="X4647" s="415"/>
      <c r="Y4647" s="415"/>
      <c r="Z4647" s="415"/>
    </row>
    <row r="4648" spans="1:26" x14ac:dyDescent="0.2">
      <c r="A4648" s="414"/>
      <c r="B4648" s="414"/>
      <c r="P4648" s="141"/>
      <c r="Q4648" s="415"/>
      <c r="R4648" s="415"/>
      <c r="S4648" s="415"/>
      <c r="T4648" s="415"/>
      <c r="U4648" s="415"/>
      <c r="V4648" s="415"/>
      <c r="W4648" s="415"/>
      <c r="X4648" s="415"/>
      <c r="Y4648" s="415"/>
      <c r="Z4648" s="415"/>
    </row>
    <row r="4649" spans="1:26" x14ac:dyDescent="0.2">
      <c r="A4649" s="414"/>
      <c r="B4649" s="414"/>
      <c r="P4649" s="141"/>
      <c r="Q4649" s="415"/>
      <c r="R4649" s="415"/>
      <c r="S4649" s="415"/>
      <c r="T4649" s="415"/>
      <c r="U4649" s="415"/>
      <c r="V4649" s="415"/>
      <c r="W4649" s="415"/>
      <c r="X4649" s="415"/>
      <c r="Y4649" s="415"/>
      <c r="Z4649" s="415"/>
    </row>
    <row r="4650" spans="1:26" x14ac:dyDescent="0.2">
      <c r="A4650" s="414"/>
      <c r="B4650" s="414"/>
      <c r="P4650" s="141"/>
      <c r="Q4650" s="415"/>
      <c r="R4650" s="415"/>
      <c r="S4650" s="415"/>
      <c r="T4650" s="415"/>
      <c r="U4650" s="415"/>
      <c r="V4650" s="415"/>
      <c r="W4650" s="415"/>
      <c r="X4650" s="415"/>
      <c r="Y4650" s="415"/>
      <c r="Z4650" s="415"/>
    </row>
    <row r="4651" spans="1:26" x14ac:dyDescent="0.2">
      <c r="A4651" s="414"/>
      <c r="B4651" s="414"/>
      <c r="P4651" s="141"/>
      <c r="Q4651" s="415"/>
      <c r="R4651" s="415"/>
      <c r="S4651" s="415"/>
      <c r="T4651" s="415"/>
      <c r="U4651" s="415"/>
      <c r="V4651" s="415"/>
      <c r="W4651" s="415"/>
      <c r="X4651" s="415"/>
      <c r="Y4651" s="415"/>
      <c r="Z4651" s="415"/>
    </row>
    <row r="4652" spans="1:26" x14ac:dyDescent="0.2">
      <c r="A4652" s="414"/>
      <c r="B4652" s="414"/>
      <c r="P4652" s="141"/>
      <c r="Q4652" s="415"/>
      <c r="R4652" s="415"/>
      <c r="S4652" s="415"/>
      <c r="T4652" s="415"/>
      <c r="U4652" s="415"/>
      <c r="V4652" s="415"/>
      <c r="W4652" s="415"/>
      <c r="X4652" s="415"/>
      <c r="Y4652" s="415"/>
      <c r="Z4652" s="415"/>
    </row>
    <row r="4653" spans="1:26" x14ac:dyDescent="0.2">
      <c r="A4653" s="414"/>
      <c r="B4653" s="414"/>
      <c r="P4653" s="141"/>
      <c r="Q4653" s="415"/>
      <c r="R4653" s="415"/>
      <c r="S4653" s="415"/>
      <c r="T4653" s="415"/>
      <c r="U4653" s="415"/>
      <c r="V4653" s="415"/>
      <c r="W4653" s="415"/>
      <c r="X4653" s="415"/>
      <c r="Y4653" s="415"/>
      <c r="Z4653" s="415"/>
    </row>
    <row r="4654" spans="1:26" x14ac:dyDescent="0.2">
      <c r="A4654" s="414"/>
      <c r="B4654" s="414"/>
      <c r="P4654" s="141"/>
      <c r="Q4654" s="415"/>
      <c r="R4654" s="415"/>
      <c r="S4654" s="415"/>
      <c r="T4654" s="415"/>
      <c r="U4654" s="415"/>
      <c r="V4654" s="415"/>
      <c r="W4654" s="415"/>
      <c r="X4654" s="415"/>
      <c r="Y4654" s="415"/>
      <c r="Z4654" s="415"/>
    </row>
    <row r="4655" spans="1:26" x14ac:dyDescent="0.2">
      <c r="A4655" s="414"/>
      <c r="B4655" s="414"/>
      <c r="P4655" s="141"/>
      <c r="Q4655" s="415"/>
      <c r="R4655" s="415"/>
      <c r="S4655" s="415"/>
      <c r="T4655" s="415"/>
      <c r="U4655" s="415"/>
      <c r="V4655" s="415"/>
      <c r="W4655" s="415"/>
      <c r="X4655" s="415"/>
      <c r="Y4655" s="415"/>
      <c r="Z4655" s="415"/>
    </row>
    <row r="4656" spans="1:26" x14ac:dyDescent="0.2">
      <c r="A4656" s="414"/>
      <c r="B4656" s="414"/>
      <c r="P4656" s="141"/>
      <c r="Q4656" s="415"/>
      <c r="R4656" s="415"/>
      <c r="S4656" s="415"/>
      <c r="T4656" s="415"/>
      <c r="U4656" s="415"/>
      <c r="V4656" s="415"/>
      <c r="W4656" s="415"/>
      <c r="X4656" s="415"/>
      <c r="Y4656" s="415"/>
      <c r="Z4656" s="415"/>
    </row>
    <row r="4657" spans="1:26" x14ac:dyDescent="0.2">
      <c r="A4657" s="414"/>
      <c r="B4657" s="414"/>
      <c r="P4657" s="141"/>
      <c r="Q4657" s="415"/>
      <c r="R4657" s="415"/>
      <c r="S4657" s="415"/>
      <c r="T4657" s="415"/>
      <c r="U4657" s="415"/>
      <c r="V4657" s="415"/>
      <c r="W4657" s="415"/>
      <c r="X4657" s="415"/>
      <c r="Y4657" s="415"/>
      <c r="Z4657" s="415"/>
    </row>
    <row r="4658" spans="1:26" x14ac:dyDescent="0.2">
      <c r="A4658" s="414"/>
      <c r="B4658" s="414"/>
      <c r="P4658" s="141"/>
      <c r="Q4658" s="415"/>
      <c r="R4658" s="415"/>
      <c r="S4658" s="415"/>
      <c r="T4658" s="415"/>
      <c r="U4658" s="415"/>
      <c r="V4658" s="415"/>
      <c r="W4658" s="415"/>
      <c r="X4658" s="415"/>
      <c r="Y4658" s="415"/>
      <c r="Z4658" s="415"/>
    </row>
    <row r="4659" spans="1:26" x14ac:dyDescent="0.2">
      <c r="A4659" s="414"/>
      <c r="B4659" s="414"/>
      <c r="P4659" s="141"/>
      <c r="Q4659" s="415"/>
      <c r="R4659" s="415"/>
      <c r="S4659" s="415"/>
      <c r="T4659" s="415"/>
      <c r="U4659" s="415"/>
      <c r="V4659" s="415"/>
      <c r="W4659" s="415"/>
      <c r="X4659" s="415"/>
      <c r="Y4659" s="415"/>
      <c r="Z4659" s="415"/>
    </row>
    <row r="4660" spans="1:26" x14ac:dyDescent="0.2">
      <c r="A4660" s="414"/>
      <c r="B4660" s="414"/>
      <c r="P4660" s="141"/>
      <c r="Q4660" s="415"/>
      <c r="R4660" s="415"/>
      <c r="S4660" s="415"/>
      <c r="T4660" s="415"/>
      <c r="U4660" s="415"/>
      <c r="V4660" s="415"/>
      <c r="W4660" s="415"/>
      <c r="X4660" s="415"/>
      <c r="Y4660" s="415"/>
      <c r="Z4660" s="415"/>
    </row>
    <row r="4661" spans="1:26" x14ac:dyDescent="0.2">
      <c r="A4661" s="414"/>
      <c r="B4661" s="414"/>
      <c r="P4661" s="141"/>
      <c r="Q4661" s="415"/>
      <c r="R4661" s="415"/>
      <c r="S4661" s="415"/>
      <c r="T4661" s="415"/>
      <c r="U4661" s="415"/>
      <c r="V4661" s="415"/>
      <c r="W4661" s="415"/>
      <c r="X4661" s="415"/>
      <c r="Y4661" s="415"/>
      <c r="Z4661" s="415"/>
    </row>
    <row r="4662" spans="1:26" x14ac:dyDescent="0.2">
      <c r="A4662" s="414"/>
      <c r="B4662" s="414"/>
      <c r="P4662" s="141"/>
      <c r="Q4662" s="415"/>
      <c r="R4662" s="415"/>
      <c r="S4662" s="415"/>
      <c r="T4662" s="415"/>
      <c r="U4662" s="415"/>
      <c r="V4662" s="415"/>
      <c r="W4662" s="415"/>
      <c r="X4662" s="415"/>
      <c r="Y4662" s="415"/>
      <c r="Z4662" s="415"/>
    </row>
    <row r="4663" spans="1:26" x14ac:dyDescent="0.2">
      <c r="A4663" s="414"/>
      <c r="B4663" s="414"/>
      <c r="P4663" s="141"/>
      <c r="Q4663" s="415"/>
      <c r="R4663" s="415"/>
      <c r="S4663" s="415"/>
      <c r="T4663" s="415"/>
      <c r="U4663" s="415"/>
      <c r="V4663" s="415"/>
      <c r="W4663" s="415"/>
      <c r="X4663" s="415"/>
      <c r="Y4663" s="415"/>
      <c r="Z4663" s="415"/>
    </row>
    <row r="4664" spans="1:26" x14ac:dyDescent="0.2">
      <c r="A4664" s="414"/>
      <c r="B4664" s="414"/>
      <c r="P4664" s="141"/>
      <c r="Q4664" s="415"/>
      <c r="R4664" s="415"/>
      <c r="S4664" s="415"/>
      <c r="T4664" s="415"/>
      <c r="U4664" s="415"/>
      <c r="V4664" s="415"/>
      <c r="W4664" s="415"/>
      <c r="X4664" s="415"/>
      <c r="Y4664" s="415"/>
      <c r="Z4664" s="415"/>
    </row>
    <row r="4665" spans="1:26" x14ac:dyDescent="0.2">
      <c r="A4665" s="414"/>
      <c r="B4665" s="414"/>
      <c r="P4665" s="141"/>
      <c r="Q4665" s="415"/>
      <c r="R4665" s="415"/>
      <c r="S4665" s="415"/>
      <c r="T4665" s="415"/>
      <c r="U4665" s="415"/>
      <c r="V4665" s="415"/>
      <c r="W4665" s="415"/>
      <c r="X4665" s="415"/>
      <c r="Y4665" s="415"/>
      <c r="Z4665" s="415"/>
    </row>
    <row r="4666" spans="1:26" x14ac:dyDescent="0.2">
      <c r="A4666" s="414"/>
      <c r="B4666" s="414"/>
      <c r="P4666" s="141"/>
      <c r="Q4666" s="415"/>
      <c r="R4666" s="415"/>
      <c r="S4666" s="415"/>
      <c r="T4666" s="415"/>
      <c r="U4666" s="415"/>
      <c r="V4666" s="415"/>
      <c r="W4666" s="415"/>
      <c r="X4666" s="415"/>
      <c r="Y4666" s="415"/>
      <c r="Z4666" s="415"/>
    </row>
    <row r="4667" spans="1:26" x14ac:dyDescent="0.2">
      <c r="A4667" s="414"/>
      <c r="B4667" s="414"/>
      <c r="P4667" s="141"/>
      <c r="Q4667" s="415"/>
      <c r="R4667" s="415"/>
      <c r="S4667" s="415"/>
      <c r="T4667" s="415"/>
      <c r="U4667" s="415"/>
      <c r="V4667" s="415"/>
      <c r="W4667" s="415"/>
      <c r="X4667" s="415"/>
      <c r="Y4667" s="415"/>
      <c r="Z4667" s="415"/>
    </row>
    <row r="4668" spans="1:26" x14ac:dyDescent="0.2">
      <c r="A4668" s="414"/>
      <c r="B4668" s="414"/>
      <c r="P4668" s="141"/>
      <c r="Q4668" s="415"/>
      <c r="R4668" s="415"/>
      <c r="S4668" s="415"/>
      <c r="T4668" s="415"/>
      <c r="U4668" s="415"/>
      <c r="V4668" s="415"/>
      <c r="W4668" s="415"/>
      <c r="X4668" s="415"/>
      <c r="Y4668" s="415"/>
      <c r="Z4668" s="415"/>
    </row>
    <row r="4669" spans="1:26" x14ac:dyDescent="0.2">
      <c r="A4669" s="414"/>
      <c r="B4669" s="414"/>
      <c r="P4669" s="141"/>
      <c r="Q4669" s="415"/>
      <c r="R4669" s="415"/>
      <c r="S4669" s="415"/>
      <c r="T4669" s="415"/>
      <c r="U4669" s="415"/>
      <c r="V4669" s="415"/>
      <c r="W4669" s="415"/>
      <c r="X4669" s="415"/>
      <c r="Y4669" s="415"/>
      <c r="Z4669" s="415"/>
    </row>
    <row r="4670" spans="1:26" x14ac:dyDescent="0.2">
      <c r="A4670" s="414"/>
      <c r="B4670" s="414"/>
      <c r="P4670" s="141"/>
      <c r="Q4670" s="415"/>
      <c r="R4670" s="415"/>
      <c r="S4670" s="415"/>
      <c r="T4670" s="415"/>
      <c r="U4670" s="415"/>
      <c r="V4670" s="415"/>
      <c r="W4670" s="415"/>
      <c r="X4670" s="415"/>
      <c r="Y4670" s="415"/>
      <c r="Z4670" s="415"/>
    </row>
    <row r="4671" spans="1:26" x14ac:dyDescent="0.2">
      <c r="A4671" s="414"/>
      <c r="B4671" s="414"/>
      <c r="P4671" s="141"/>
      <c r="Q4671" s="415"/>
      <c r="R4671" s="415"/>
      <c r="S4671" s="415"/>
      <c r="T4671" s="415"/>
      <c r="U4671" s="415"/>
      <c r="V4671" s="415"/>
      <c r="W4671" s="415"/>
      <c r="X4671" s="415"/>
      <c r="Y4671" s="415"/>
      <c r="Z4671" s="415"/>
    </row>
    <row r="4672" spans="1:26" x14ac:dyDescent="0.2">
      <c r="A4672" s="414"/>
      <c r="B4672" s="414"/>
      <c r="P4672" s="141"/>
      <c r="Q4672" s="415"/>
      <c r="R4672" s="415"/>
      <c r="S4672" s="415"/>
      <c r="T4672" s="415"/>
      <c r="U4672" s="415"/>
      <c r="V4672" s="415"/>
      <c r="W4672" s="415"/>
      <c r="X4672" s="415"/>
      <c r="Y4672" s="415"/>
      <c r="Z4672" s="415"/>
    </row>
    <row r="4673" spans="1:26" x14ac:dyDescent="0.2">
      <c r="A4673" s="414"/>
      <c r="B4673" s="414"/>
      <c r="P4673" s="141"/>
      <c r="Q4673" s="415"/>
      <c r="R4673" s="415"/>
      <c r="S4673" s="415"/>
      <c r="T4673" s="415"/>
      <c r="U4673" s="415"/>
      <c r="V4673" s="415"/>
      <c r="W4673" s="415"/>
      <c r="X4673" s="415"/>
      <c r="Y4673" s="415"/>
      <c r="Z4673" s="415"/>
    </row>
    <row r="4674" spans="1:26" x14ac:dyDescent="0.2">
      <c r="A4674" s="414"/>
      <c r="B4674" s="414"/>
      <c r="P4674" s="141"/>
      <c r="Q4674" s="415"/>
      <c r="R4674" s="415"/>
      <c r="S4674" s="415"/>
      <c r="T4674" s="415"/>
      <c r="U4674" s="415"/>
      <c r="V4674" s="415"/>
      <c r="W4674" s="415"/>
      <c r="X4674" s="415"/>
      <c r="Y4674" s="415"/>
      <c r="Z4674" s="415"/>
    </row>
    <row r="4675" spans="1:26" x14ac:dyDescent="0.2">
      <c r="A4675" s="414"/>
      <c r="B4675" s="414"/>
      <c r="P4675" s="141"/>
      <c r="Q4675" s="415"/>
      <c r="R4675" s="415"/>
      <c r="S4675" s="415"/>
      <c r="T4675" s="415"/>
      <c r="U4675" s="415"/>
      <c r="V4675" s="415"/>
      <c r="W4675" s="415"/>
      <c r="X4675" s="415"/>
      <c r="Y4675" s="415"/>
      <c r="Z4675" s="415"/>
    </row>
    <row r="4676" spans="1:26" x14ac:dyDescent="0.2">
      <c r="A4676" s="414"/>
      <c r="B4676" s="414"/>
      <c r="P4676" s="141"/>
      <c r="Q4676" s="415"/>
      <c r="R4676" s="415"/>
      <c r="S4676" s="415"/>
      <c r="T4676" s="415"/>
      <c r="U4676" s="415"/>
      <c r="V4676" s="415"/>
      <c r="W4676" s="415"/>
      <c r="X4676" s="415"/>
      <c r="Y4676" s="415"/>
      <c r="Z4676" s="415"/>
    </row>
    <row r="4677" spans="1:26" x14ac:dyDescent="0.2">
      <c r="A4677" s="414"/>
      <c r="B4677" s="414"/>
      <c r="P4677" s="141"/>
      <c r="Q4677" s="415"/>
      <c r="R4677" s="415"/>
      <c r="S4677" s="415"/>
      <c r="T4677" s="415"/>
      <c r="U4677" s="415"/>
      <c r="V4677" s="415"/>
      <c r="W4677" s="415"/>
      <c r="X4677" s="415"/>
      <c r="Y4677" s="415"/>
      <c r="Z4677" s="415"/>
    </row>
    <row r="4678" spans="1:26" x14ac:dyDescent="0.2">
      <c r="A4678" s="414"/>
      <c r="B4678" s="414"/>
      <c r="P4678" s="141"/>
      <c r="Q4678" s="415"/>
      <c r="R4678" s="415"/>
      <c r="S4678" s="415"/>
      <c r="T4678" s="415"/>
      <c r="U4678" s="415"/>
      <c r="V4678" s="415"/>
      <c r="W4678" s="415"/>
      <c r="X4678" s="415"/>
      <c r="Y4678" s="415"/>
      <c r="Z4678" s="415"/>
    </row>
    <row r="4679" spans="1:26" x14ac:dyDescent="0.2">
      <c r="A4679" s="414"/>
      <c r="B4679" s="414"/>
      <c r="P4679" s="141"/>
      <c r="Q4679" s="415"/>
      <c r="R4679" s="415"/>
      <c r="S4679" s="415"/>
      <c r="T4679" s="415"/>
      <c r="U4679" s="415"/>
      <c r="V4679" s="415"/>
      <c r="W4679" s="415"/>
      <c r="X4679" s="415"/>
      <c r="Y4679" s="415"/>
      <c r="Z4679" s="415"/>
    </row>
    <row r="4680" spans="1:26" x14ac:dyDescent="0.2">
      <c r="A4680" s="414"/>
      <c r="B4680" s="414"/>
      <c r="P4680" s="141"/>
      <c r="Q4680" s="415"/>
      <c r="R4680" s="415"/>
      <c r="S4680" s="415"/>
      <c r="T4680" s="415"/>
      <c r="U4680" s="415"/>
      <c r="V4680" s="415"/>
      <c r="W4680" s="415"/>
      <c r="X4680" s="415"/>
      <c r="Y4680" s="415"/>
      <c r="Z4680" s="415"/>
    </row>
    <row r="4681" spans="1:26" x14ac:dyDescent="0.2">
      <c r="A4681" s="414"/>
      <c r="B4681" s="414"/>
      <c r="P4681" s="141"/>
      <c r="Q4681" s="415"/>
      <c r="R4681" s="415"/>
      <c r="S4681" s="415"/>
      <c r="T4681" s="415"/>
      <c r="U4681" s="415"/>
      <c r="V4681" s="415"/>
      <c r="W4681" s="415"/>
      <c r="X4681" s="415"/>
      <c r="Y4681" s="415"/>
      <c r="Z4681" s="415"/>
    </row>
    <row r="4682" spans="1:26" x14ac:dyDescent="0.2">
      <c r="A4682" s="414"/>
      <c r="B4682" s="414"/>
      <c r="P4682" s="141"/>
      <c r="Q4682" s="415"/>
      <c r="R4682" s="415"/>
      <c r="S4682" s="415"/>
      <c r="T4682" s="415"/>
      <c r="U4682" s="415"/>
      <c r="V4682" s="415"/>
      <c r="W4682" s="415"/>
      <c r="X4682" s="415"/>
      <c r="Y4682" s="415"/>
      <c r="Z4682" s="415"/>
    </row>
    <row r="4683" spans="1:26" x14ac:dyDescent="0.2">
      <c r="A4683" s="414"/>
      <c r="B4683" s="414"/>
      <c r="P4683" s="141"/>
      <c r="Q4683" s="415"/>
      <c r="R4683" s="415"/>
      <c r="S4683" s="415"/>
      <c r="T4683" s="415"/>
      <c r="U4683" s="415"/>
      <c r="V4683" s="415"/>
      <c r="W4683" s="415"/>
      <c r="X4683" s="415"/>
      <c r="Y4683" s="415"/>
      <c r="Z4683" s="415"/>
    </row>
    <row r="4684" spans="1:26" x14ac:dyDescent="0.2">
      <c r="A4684" s="414"/>
      <c r="B4684" s="414"/>
      <c r="P4684" s="141"/>
      <c r="Q4684" s="415"/>
      <c r="R4684" s="415"/>
      <c r="S4684" s="415"/>
      <c r="T4684" s="415"/>
      <c r="U4684" s="415"/>
      <c r="V4684" s="415"/>
      <c r="W4684" s="415"/>
      <c r="X4684" s="415"/>
      <c r="Y4684" s="415"/>
      <c r="Z4684" s="415"/>
    </row>
    <row r="4685" spans="1:26" x14ac:dyDescent="0.2">
      <c r="A4685" s="414"/>
      <c r="B4685" s="414"/>
      <c r="P4685" s="141"/>
      <c r="Q4685" s="415"/>
      <c r="R4685" s="415"/>
      <c r="S4685" s="415"/>
      <c r="T4685" s="415"/>
      <c r="U4685" s="415"/>
      <c r="V4685" s="415"/>
      <c r="W4685" s="415"/>
      <c r="X4685" s="415"/>
      <c r="Y4685" s="415"/>
      <c r="Z4685" s="415"/>
    </row>
    <row r="4686" spans="1:26" x14ac:dyDescent="0.2">
      <c r="A4686" s="414"/>
      <c r="B4686" s="414"/>
      <c r="P4686" s="141"/>
      <c r="Q4686" s="415"/>
      <c r="R4686" s="415"/>
      <c r="S4686" s="415"/>
      <c r="T4686" s="415"/>
      <c r="U4686" s="415"/>
      <c r="V4686" s="415"/>
      <c r="W4686" s="415"/>
      <c r="X4686" s="415"/>
      <c r="Y4686" s="415"/>
      <c r="Z4686" s="415"/>
    </row>
    <row r="4687" spans="1:26" x14ac:dyDescent="0.2">
      <c r="A4687" s="414"/>
      <c r="B4687" s="414"/>
      <c r="P4687" s="141"/>
      <c r="Q4687" s="415"/>
      <c r="R4687" s="415"/>
      <c r="S4687" s="415"/>
      <c r="T4687" s="415"/>
      <c r="U4687" s="415"/>
      <c r="V4687" s="415"/>
      <c r="W4687" s="415"/>
      <c r="X4687" s="415"/>
      <c r="Y4687" s="415"/>
      <c r="Z4687" s="415"/>
    </row>
    <row r="4688" spans="1:26" x14ac:dyDescent="0.2">
      <c r="A4688" s="414"/>
      <c r="B4688" s="414"/>
      <c r="P4688" s="141"/>
      <c r="Q4688" s="415"/>
      <c r="R4688" s="415"/>
      <c r="S4688" s="415"/>
      <c r="T4688" s="415"/>
      <c r="U4688" s="415"/>
      <c r="V4688" s="415"/>
      <c r="W4688" s="415"/>
      <c r="X4688" s="415"/>
      <c r="Y4688" s="415"/>
      <c r="Z4688" s="415"/>
    </row>
    <row r="4689" spans="1:26" x14ac:dyDescent="0.2">
      <c r="A4689" s="414"/>
      <c r="B4689" s="414"/>
      <c r="P4689" s="141"/>
      <c r="Q4689" s="415"/>
      <c r="R4689" s="415"/>
      <c r="S4689" s="415"/>
      <c r="T4689" s="415"/>
      <c r="U4689" s="415"/>
      <c r="V4689" s="415"/>
      <c r="W4689" s="415"/>
      <c r="X4689" s="415"/>
      <c r="Y4689" s="415"/>
      <c r="Z4689" s="415"/>
    </row>
    <row r="4690" spans="1:26" x14ac:dyDescent="0.2">
      <c r="A4690" s="414"/>
      <c r="B4690" s="414"/>
      <c r="P4690" s="141"/>
      <c r="Q4690" s="415"/>
      <c r="R4690" s="415"/>
      <c r="S4690" s="415"/>
      <c r="T4690" s="415"/>
      <c r="U4690" s="415"/>
      <c r="V4690" s="415"/>
      <c r="W4690" s="415"/>
      <c r="X4690" s="415"/>
      <c r="Y4690" s="415"/>
      <c r="Z4690" s="415"/>
    </row>
    <row r="4691" spans="1:26" x14ac:dyDescent="0.2">
      <c r="A4691" s="414"/>
      <c r="B4691" s="414"/>
      <c r="P4691" s="141"/>
      <c r="Q4691" s="415"/>
      <c r="R4691" s="415"/>
      <c r="S4691" s="415"/>
      <c r="T4691" s="415"/>
      <c r="U4691" s="415"/>
      <c r="V4691" s="415"/>
      <c r="W4691" s="415"/>
      <c r="X4691" s="415"/>
      <c r="Y4691" s="415"/>
      <c r="Z4691" s="415"/>
    </row>
    <row r="4692" spans="1:26" x14ac:dyDescent="0.2">
      <c r="A4692" s="414"/>
      <c r="B4692" s="414"/>
      <c r="P4692" s="141"/>
      <c r="Q4692" s="415"/>
      <c r="R4692" s="415"/>
      <c r="S4692" s="415"/>
      <c r="T4692" s="415"/>
      <c r="U4692" s="415"/>
      <c r="V4692" s="415"/>
      <c r="W4692" s="415"/>
      <c r="X4692" s="415"/>
      <c r="Y4692" s="415"/>
      <c r="Z4692" s="415"/>
    </row>
    <row r="4693" spans="1:26" x14ac:dyDescent="0.2">
      <c r="A4693" s="414"/>
      <c r="B4693" s="414"/>
      <c r="P4693" s="141"/>
      <c r="Q4693" s="415"/>
      <c r="R4693" s="415"/>
      <c r="S4693" s="415"/>
      <c r="T4693" s="415"/>
      <c r="U4693" s="415"/>
      <c r="V4693" s="415"/>
      <c r="W4693" s="415"/>
      <c r="X4693" s="415"/>
      <c r="Y4693" s="415"/>
      <c r="Z4693" s="415"/>
    </row>
    <row r="4694" spans="1:26" x14ac:dyDescent="0.2">
      <c r="A4694" s="414"/>
      <c r="B4694" s="414"/>
      <c r="P4694" s="141"/>
      <c r="Q4694" s="415"/>
      <c r="R4694" s="415"/>
      <c r="S4694" s="415"/>
      <c r="T4694" s="415"/>
      <c r="U4694" s="415"/>
      <c r="V4694" s="415"/>
      <c r="W4694" s="415"/>
      <c r="X4694" s="415"/>
      <c r="Y4694" s="415"/>
      <c r="Z4694" s="415"/>
    </row>
    <row r="4695" spans="1:26" x14ac:dyDescent="0.2">
      <c r="A4695" s="414"/>
      <c r="B4695" s="414"/>
      <c r="P4695" s="141"/>
      <c r="Q4695" s="415"/>
      <c r="R4695" s="415"/>
      <c r="S4695" s="415"/>
      <c r="T4695" s="415"/>
      <c r="U4695" s="415"/>
      <c r="V4695" s="415"/>
      <c r="W4695" s="415"/>
      <c r="X4695" s="415"/>
      <c r="Y4695" s="415"/>
      <c r="Z4695" s="415"/>
    </row>
    <row r="4696" spans="1:26" x14ac:dyDescent="0.2">
      <c r="A4696" s="414"/>
      <c r="B4696" s="414"/>
      <c r="P4696" s="141"/>
      <c r="Q4696" s="415"/>
      <c r="R4696" s="415"/>
      <c r="S4696" s="415"/>
      <c r="T4696" s="415"/>
      <c r="U4696" s="415"/>
      <c r="V4696" s="415"/>
      <c r="W4696" s="415"/>
      <c r="X4696" s="415"/>
      <c r="Y4696" s="415"/>
      <c r="Z4696" s="415"/>
    </row>
    <row r="4697" spans="1:26" x14ac:dyDescent="0.2">
      <c r="A4697" s="414"/>
      <c r="B4697" s="414"/>
      <c r="P4697" s="141"/>
      <c r="Q4697" s="415"/>
      <c r="R4697" s="415"/>
      <c r="S4697" s="415"/>
      <c r="T4697" s="415"/>
      <c r="U4697" s="415"/>
      <c r="V4697" s="415"/>
      <c r="W4697" s="415"/>
      <c r="X4697" s="415"/>
      <c r="Y4697" s="415"/>
      <c r="Z4697" s="415"/>
    </row>
    <row r="4698" spans="1:26" x14ac:dyDescent="0.2">
      <c r="A4698" s="414"/>
      <c r="B4698" s="414"/>
      <c r="P4698" s="141"/>
      <c r="Q4698" s="415"/>
      <c r="R4698" s="415"/>
      <c r="S4698" s="415"/>
      <c r="T4698" s="415"/>
      <c r="U4698" s="415"/>
      <c r="V4698" s="415"/>
      <c r="W4698" s="415"/>
      <c r="X4698" s="415"/>
      <c r="Y4698" s="415"/>
      <c r="Z4698" s="415"/>
    </row>
    <row r="4699" spans="1:26" x14ac:dyDescent="0.2">
      <c r="A4699" s="414"/>
      <c r="B4699" s="414"/>
      <c r="P4699" s="141"/>
      <c r="Q4699" s="415"/>
      <c r="R4699" s="415"/>
      <c r="S4699" s="415"/>
      <c r="T4699" s="415"/>
      <c r="U4699" s="415"/>
      <c r="V4699" s="415"/>
      <c r="W4699" s="415"/>
      <c r="X4699" s="415"/>
      <c r="Y4699" s="415"/>
      <c r="Z4699" s="415"/>
    </row>
    <row r="4700" spans="1:26" x14ac:dyDescent="0.2">
      <c r="A4700" s="414"/>
      <c r="B4700" s="414"/>
      <c r="P4700" s="141"/>
      <c r="Q4700" s="415"/>
      <c r="R4700" s="415"/>
      <c r="S4700" s="415"/>
      <c r="T4700" s="415"/>
      <c r="U4700" s="415"/>
      <c r="V4700" s="415"/>
      <c r="W4700" s="415"/>
      <c r="X4700" s="415"/>
      <c r="Y4700" s="415"/>
      <c r="Z4700" s="415"/>
    </row>
    <row r="4701" spans="1:26" x14ac:dyDescent="0.2">
      <c r="A4701" s="414"/>
      <c r="B4701" s="414"/>
      <c r="P4701" s="141"/>
      <c r="Q4701" s="415"/>
      <c r="R4701" s="415"/>
      <c r="S4701" s="415"/>
      <c r="T4701" s="415"/>
      <c r="U4701" s="415"/>
      <c r="V4701" s="415"/>
      <c r="W4701" s="415"/>
      <c r="X4701" s="415"/>
      <c r="Y4701" s="415"/>
      <c r="Z4701" s="415"/>
    </row>
    <row r="4702" spans="1:26" x14ac:dyDescent="0.2">
      <c r="A4702" s="414"/>
      <c r="B4702" s="414"/>
      <c r="P4702" s="141"/>
      <c r="Q4702" s="415"/>
      <c r="R4702" s="415"/>
      <c r="S4702" s="415"/>
      <c r="T4702" s="415"/>
      <c r="U4702" s="415"/>
      <c r="V4702" s="415"/>
      <c r="W4702" s="415"/>
      <c r="X4702" s="415"/>
      <c r="Y4702" s="415"/>
      <c r="Z4702" s="415"/>
    </row>
    <row r="4703" spans="1:26" x14ac:dyDescent="0.2">
      <c r="A4703" s="414"/>
      <c r="B4703" s="414"/>
      <c r="P4703" s="141"/>
      <c r="Q4703" s="415"/>
      <c r="R4703" s="415"/>
      <c r="S4703" s="415"/>
      <c r="T4703" s="415"/>
      <c r="U4703" s="415"/>
      <c r="V4703" s="415"/>
      <c r="W4703" s="415"/>
      <c r="X4703" s="415"/>
      <c r="Y4703" s="415"/>
      <c r="Z4703" s="415"/>
    </row>
    <row r="4704" spans="1:26" x14ac:dyDescent="0.2">
      <c r="A4704" s="414"/>
      <c r="B4704" s="414"/>
      <c r="P4704" s="141"/>
      <c r="Q4704" s="415"/>
      <c r="R4704" s="415"/>
      <c r="S4704" s="415"/>
      <c r="T4704" s="415"/>
      <c r="U4704" s="415"/>
      <c r="V4704" s="415"/>
      <c r="W4704" s="415"/>
      <c r="X4704" s="415"/>
      <c r="Y4704" s="415"/>
      <c r="Z4704" s="415"/>
    </row>
    <row r="4705" spans="1:26" x14ac:dyDescent="0.2">
      <c r="A4705" s="414"/>
      <c r="B4705" s="414"/>
      <c r="P4705" s="141"/>
      <c r="Q4705" s="415"/>
      <c r="R4705" s="415"/>
      <c r="S4705" s="415"/>
      <c r="T4705" s="415"/>
      <c r="U4705" s="415"/>
      <c r="V4705" s="415"/>
      <c r="W4705" s="415"/>
      <c r="X4705" s="415"/>
      <c r="Y4705" s="415"/>
      <c r="Z4705" s="415"/>
    </row>
    <row r="4706" spans="1:26" x14ac:dyDescent="0.2">
      <c r="A4706" s="414"/>
      <c r="B4706" s="414"/>
      <c r="P4706" s="141"/>
      <c r="Q4706" s="415"/>
      <c r="R4706" s="415"/>
      <c r="S4706" s="415"/>
      <c r="T4706" s="415"/>
      <c r="U4706" s="415"/>
      <c r="V4706" s="415"/>
      <c r="W4706" s="415"/>
      <c r="X4706" s="415"/>
      <c r="Y4706" s="415"/>
      <c r="Z4706" s="415"/>
    </row>
    <row r="4707" spans="1:26" x14ac:dyDescent="0.2">
      <c r="A4707" s="414"/>
      <c r="B4707" s="414"/>
      <c r="P4707" s="141"/>
      <c r="Q4707" s="415"/>
      <c r="R4707" s="415"/>
      <c r="S4707" s="415"/>
      <c r="T4707" s="415"/>
      <c r="U4707" s="415"/>
      <c r="V4707" s="415"/>
      <c r="W4707" s="415"/>
      <c r="X4707" s="415"/>
      <c r="Y4707" s="415"/>
      <c r="Z4707" s="415"/>
    </row>
    <row r="4708" spans="1:26" x14ac:dyDescent="0.2">
      <c r="A4708" s="414"/>
      <c r="B4708" s="414"/>
      <c r="P4708" s="141"/>
      <c r="Q4708" s="415"/>
      <c r="R4708" s="415"/>
      <c r="S4708" s="415"/>
      <c r="T4708" s="415"/>
      <c r="U4708" s="415"/>
      <c r="V4708" s="415"/>
      <c r="W4708" s="415"/>
      <c r="X4708" s="415"/>
      <c r="Y4708" s="415"/>
      <c r="Z4708" s="415"/>
    </row>
    <row r="4709" spans="1:26" x14ac:dyDescent="0.2">
      <c r="A4709" s="414"/>
      <c r="B4709" s="414"/>
      <c r="P4709" s="141"/>
      <c r="Q4709" s="415"/>
      <c r="R4709" s="415"/>
      <c r="S4709" s="415"/>
      <c r="T4709" s="415"/>
      <c r="U4709" s="415"/>
      <c r="V4709" s="415"/>
      <c r="W4709" s="415"/>
      <c r="X4709" s="415"/>
      <c r="Y4709" s="415"/>
      <c r="Z4709" s="415"/>
    </row>
    <row r="4710" spans="1:26" x14ac:dyDescent="0.2">
      <c r="A4710" s="414"/>
      <c r="B4710" s="414"/>
      <c r="P4710" s="141"/>
      <c r="Q4710" s="415"/>
      <c r="R4710" s="415"/>
      <c r="S4710" s="415"/>
      <c r="T4710" s="415"/>
      <c r="U4710" s="415"/>
      <c r="V4710" s="415"/>
      <c r="W4710" s="415"/>
      <c r="X4710" s="415"/>
      <c r="Y4710" s="415"/>
      <c r="Z4710" s="415"/>
    </row>
    <row r="4711" spans="1:26" x14ac:dyDescent="0.2">
      <c r="A4711" s="414"/>
      <c r="B4711" s="414"/>
      <c r="P4711" s="141"/>
      <c r="Q4711" s="415"/>
      <c r="R4711" s="415"/>
      <c r="S4711" s="415"/>
      <c r="T4711" s="415"/>
      <c r="U4711" s="415"/>
      <c r="V4711" s="415"/>
      <c r="W4711" s="415"/>
      <c r="X4711" s="415"/>
      <c r="Y4711" s="415"/>
      <c r="Z4711" s="415"/>
    </row>
    <row r="4712" spans="1:26" x14ac:dyDescent="0.2">
      <c r="A4712" s="414"/>
      <c r="B4712" s="414"/>
      <c r="P4712" s="141"/>
      <c r="Q4712" s="415"/>
      <c r="R4712" s="415"/>
      <c r="S4712" s="415"/>
      <c r="T4712" s="415"/>
      <c r="U4712" s="415"/>
      <c r="V4712" s="415"/>
      <c r="W4712" s="415"/>
      <c r="X4712" s="415"/>
      <c r="Y4712" s="415"/>
      <c r="Z4712" s="415"/>
    </row>
    <row r="4713" spans="1:26" x14ac:dyDescent="0.2">
      <c r="A4713" s="414"/>
      <c r="B4713" s="414"/>
      <c r="P4713" s="141"/>
      <c r="Q4713" s="415"/>
      <c r="R4713" s="415"/>
      <c r="S4713" s="415"/>
      <c r="T4713" s="415"/>
      <c r="U4713" s="415"/>
      <c r="V4713" s="415"/>
      <c r="W4713" s="415"/>
      <c r="X4713" s="415"/>
      <c r="Y4713" s="415"/>
      <c r="Z4713" s="415"/>
    </row>
    <row r="4714" spans="1:26" x14ac:dyDescent="0.2">
      <c r="A4714" s="414"/>
      <c r="B4714" s="414"/>
      <c r="P4714" s="141"/>
      <c r="Q4714" s="415"/>
      <c r="R4714" s="415"/>
      <c r="S4714" s="415"/>
      <c r="T4714" s="415"/>
      <c r="U4714" s="415"/>
      <c r="V4714" s="415"/>
      <c r="W4714" s="415"/>
      <c r="X4714" s="415"/>
      <c r="Y4714" s="415"/>
      <c r="Z4714" s="415"/>
    </row>
    <row r="4715" spans="1:26" x14ac:dyDescent="0.2">
      <c r="A4715" s="414"/>
      <c r="B4715" s="414"/>
      <c r="P4715" s="141"/>
      <c r="Q4715" s="415"/>
      <c r="R4715" s="415"/>
      <c r="S4715" s="415"/>
      <c r="T4715" s="415"/>
      <c r="U4715" s="415"/>
      <c r="V4715" s="415"/>
      <c r="W4715" s="415"/>
      <c r="X4715" s="415"/>
      <c r="Y4715" s="415"/>
      <c r="Z4715" s="415"/>
    </row>
    <row r="4716" spans="1:26" x14ac:dyDescent="0.2">
      <c r="A4716" s="414"/>
      <c r="B4716" s="414"/>
      <c r="P4716" s="141"/>
      <c r="Q4716" s="415"/>
      <c r="R4716" s="415"/>
      <c r="S4716" s="415"/>
      <c r="T4716" s="415"/>
      <c r="U4716" s="415"/>
      <c r="V4716" s="415"/>
      <c r="W4716" s="415"/>
      <c r="X4716" s="415"/>
      <c r="Y4716" s="415"/>
      <c r="Z4716" s="415"/>
    </row>
    <row r="4717" spans="1:26" x14ac:dyDescent="0.2">
      <c r="A4717" s="414"/>
      <c r="B4717" s="414"/>
      <c r="P4717" s="141"/>
      <c r="Q4717" s="415"/>
      <c r="R4717" s="415"/>
      <c r="S4717" s="415"/>
      <c r="T4717" s="415"/>
      <c r="U4717" s="415"/>
      <c r="V4717" s="415"/>
      <c r="W4717" s="415"/>
      <c r="X4717" s="415"/>
      <c r="Y4717" s="415"/>
      <c r="Z4717" s="415"/>
    </row>
    <row r="4718" spans="1:26" x14ac:dyDescent="0.2">
      <c r="A4718" s="414"/>
      <c r="B4718" s="414"/>
      <c r="P4718" s="141"/>
      <c r="Q4718" s="415"/>
      <c r="R4718" s="415"/>
      <c r="S4718" s="415"/>
      <c r="T4718" s="415"/>
      <c r="U4718" s="415"/>
      <c r="V4718" s="415"/>
      <c r="W4718" s="415"/>
      <c r="X4718" s="415"/>
      <c r="Y4718" s="415"/>
      <c r="Z4718" s="415"/>
    </row>
    <row r="4719" spans="1:26" x14ac:dyDescent="0.2">
      <c r="A4719" s="414"/>
      <c r="B4719" s="414"/>
      <c r="P4719" s="141"/>
      <c r="Q4719" s="415"/>
      <c r="R4719" s="415"/>
      <c r="S4719" s="415"/>
      <c r="T4719" s="415"/>
      <c r="U4719" s="415"/>
      <c r="V4719" s="415"/>
      <c r="W4719" s="415"/>
      <c r="X4719" s="415"/>
      <c r="Y4719" s="415"/>
      <c r="Z4719" s="415"/>
    </row>
    <row r="4720" spans="1:26" x14ac:dyDescent="0.2">
      <c r="A4720" s="414"/>
      <c r="B4720" s="414"/>
      <c r="P4720" s="141"/>
      <c r="Q4720" s="415"/>
      <c r="R4720" s="415"/>
      <c r="S4720" s="415"/>
      <c r="T4720" s="415"/>
      <c r="U4720" s="415"/>
      <c r="V4720" s="415"/>
      <c r="W4720" s="415"/>
      <c r="X4720" s="415"/>
      <c r="Y4720" s="415"/>
      <c r="Z4720" s="415"/>
    </row>
    <row r="4721" spans="1:26" x14ac:dyDescent="0.2">
      <c r="A4721" s="414"/>
      <c r="B4721" s="414"/>
      <c r="P4721" s="141"/>
      <c r="Q4721" s="415"/>
      <c r="R4721" s="415"/>
      <c r="S4721" s="415"/>
      <c r="T4721" s="415"/>
      <c r="U4721" s="415"/>
      <c r="V4721" s="415"/>
      <c r="W4721" s="415"/>
      <c r="X4721" s="415"/>
      <c r="Y4721" s="415"/>
      <c r="Z4721" s="415"/>
    </row>
    <row r="4722" spans="1:26" x14ac:dyDescent="0.2">
      <c r="A4722" s="414"/>
      <c r="B4722" s="414"/>
      <c r="P4722" s="141"/>
      <c r="Q4722" s="415"/>
      <c r="R4722" s="415"/>
      <c r="S4722" s="415"/>
      <c r="T4722" s="415"/>
      <c r="U4722" s="415"/>
      <c r="V4722" s="415"/>
      <c r="W4722" s="415"/>
      <c r="X4722" s="415"/>
      <c r="Y4722" s="415"/>
      <c r="Z4722" s="415"/>
    </row>
    <row r="4723" spans="1:26" x14ac:dyDescent="0.2">
      <c r="A4723" s="414"/>
      <c r="B4723" s="414"/>
      <c r="P4723" s="141"/>
      <c r="Q4723" s="415"/>
      <c r="R4723" s="415"/>
      <c r="S4723" s="415"/>
      <c r="T4723" s="415"/>
      <c r="U4723" s="415"/>
      <c r="V4723" s="415"/>
      <c r="W4723" s="415"/>
      <c r="X4723" s="415"/>
      <c r="Y4723" s="415"/>
      <c r="Z4723" s="415"/>
    </row>
    <row r="4724" spans="1:26" x14ac:dyDescent="0.2">
      <c r="A4724" s="414"/>
      <c r="B4724" s="414"/>
      <c r="P4724" s="141"/>
      <c r="Q4724" s="415"/>
      <c r="R4724" s="415"/>
      <c r="S4724" s="415"/>
      <c r="T4724" s="415"/>
      <c r="U4724" s="415"/>
      <c r="V4724" s="415"/>
      <c r="W4724" s="415"/>
      <c r="X4724" s="415"/>
      <c r="Y4724" s="415"/>
      <c r="Z4724" s="415"/>
    </row>
    <row r="4725" spans="1:26" x14ac:dyDescent="0.2">
      <c r="A4725" s="414"/>
      <c r="B4725" s="414"/>
      <c r="P4725" s="141"/>
      <c r="Q4725" s="415"/>
      <c r="R4725" s="415"/>
      <c r="S4725" s="415"/>
      <c r="T4725" s="415"/>
      <c r="U4725" s="415"/>
      <c r="V4725" s="415"/>
      <c r="W4725" s="415"/>
      <c r="X4725" s="415"/>
      <c r="Y4725" s="415"/>
      <c r="Z4725" s="415"/>
    </row>
    <row r="4726" spans="1:26" x14ac:dyDescent="0.2">
      <c r="A4726" s="414"/>
      <c r="B4726" s="414"/>
      <c r="P4726" s="141"/>
      <c r="Q4726" s="415"/>
      <c r="R4726" s="415"/>
      <c r="S4726" s="415"/>
      <c r="T4726" s="415"/>
      <c r="U4726" s="415"/>
      <c r="V4726" s="415"/>
      <c r="W4726" s="415"/>
      <c r="X4726" s="415"/>
      <c r="Y4726" s="415"/>
      <c r="Z4726" s="415"/>
    </row>
    <row r="4727" spans="1:26" x14ac:dyDescent="0.2">
      <c r="A4727" s="414"/>
      <c r="B4727" s="414"/>
      <c r="P4727" s="141"/>
      <c r="Q4727" s="415"/>
      <c r="R4727" s="415"/>
      <c r="S4727" s="415"/>
      <c r="T4727" s="415"/>
      <c r="U4727" s="415"/>
      <c r="V4727" s="415"/>
      <c r="W4727" s="415"/>
      <c r="X4727" s="415"/>
      <c r="Y4727" s="415"/>
      <c r="Z4727" s="415"/>
    </row>
    <row r="4728" spans="1:26" x14ac:dyDescent="0.2">
      <c r="A4728" s="414"/>
      <c r="B4728" s="414"/>
      <c r="P4728" s="141"/>
      <c r="Q4728" s="415"/>
      <c r="R4728" s="415"/>
      <c r="S4728" s="415"/>
      <c r="T4728" s="415"/>
      <c r="U4728" s="415"/>
      <c r="V4728" s="415"/>
      <c r="W4728" s="415"/>
      <c r="X4728" s="415"/>
      <c r="Y4728" s="415"/>
      <c r="Z4728" s="415"/>
    </row>
    <row r="4729" spans="1:26" x14ac:dyDescent="0.2">
      <c r="A4729" s="414"/>
      <c r="B4729" s="414"/>
      <c r="P4729" s="141"/>
      <c r="Q4729" s="415"/>
      <c r="R4729" s="415"/>
      <c r="S4729" s="415"/>
      <c r="T4729" s="415"/>
      <c r="U4729" s="415"/>
      <c r="V4729" s="415"/>
      <c r="W4729" s="415"/>
      <c r="X4729" s="415"/>
      <c r="Y4729" s="415"/>
      <c r="Z4729" s="415"/>
    </row>
    <row r="4730" spans="1:26" x14ac:dyDescent="0.2">
      <c r="A4730" s="414"/>
      <c r="B4730" s="414"/>
      <c r="P4730" s="141"/>
      <c r="Q4730" s="415"/>
      <c r="R4730" s="415"/>
      <c r="S4730" s="415"/>
      <c r="T4730" s="415"/>
      <c r="U4730" s="415"/>
      <c r="V4730" s="415"/>
      <c r="W4730" s="415"/>
      <c r="X4730" s="415"/>
      <c r="Y4730" s="415"/>
      <c r="Z4730" s="415"/>
    </row>
    <row r="4731" spans="1:26" x14ac:dyDescent="0.2">
      <c r="A4731" s="414"/>
      <c r="B4731" s="414"/>
      <c r="P4731" s="141"/>
      <c r="Q4731" s="415"/>
      <c r="R4731" s="415"/>
      <c r="S4731" s="415"/>
      <c r="T4731" s="415"/>
      <c r="U4731" s="415"/>
      <c r="V4731" s="415"/>
      <c r="W4731" s="415"/>
      <c r="X4731" s="415"/>
      <c r="Y4731" s="415"/>
      <c r="Z4731" s="415"/>
    </row>
    <row r="4732" spans="1:26" x14ac:dyDescent="0.2">
      <c r="A4732" s="414"/>
      <c r="B4732" s="414"/>
      <c r="P4732" s="141"/>
      <c r="Q4732" s="415"/>
      <c r="R4732" s="415"/>
      <c r="S4732" s="415"/>
      <c r="T4732" s="415"/>
      <c r="U4732" s="415"/>
      <c r="V4732" s="415"/>
      <c r="W4732" s="415"/>
      <c r="X4732" s="415"/>
      <c r="Y4732" s="415"/>
      <c r="Z4732" s="415"/>
    </row>
    <row r="4733" spans="1:26" x14ac:dyDescent="0.2">
      <c r="A4733" s="414"/>
      <c r="B4733" s="414"/>
      <c r="P4733" s="141"/>
      <c r="Q4733" s="415"/>
      <c r="R4733" s="415"/>
      <c r="S4733" s="415"/>
      <c r="T4733" s="415"/>
      <c r="U4733" s="415"/>
      <c r="V4733" s="415"/>
      <c r="W4733" s="415"/>
      <c r="X4733" s="415"/>
      <c r="Y4733" s="415"/>
      <c r="Z4733" s="415"/>
    </row>
    <row r="4734" spans="1:26" x14ac:dyDescent="0.2">
      <c r="A4734" s="414"/>
      <c r="B4734" s="414"/>
      <c r="P4734" s="141"/>
      <c r="Q4734" s="415"/>
      <c r="R4734" s="415"/>
      <c r="S4734" s="415"/>
      <c r="T4734" s="415"/>
      <c r="U4734" s="415"/>
      <c r="V4734" s="415"/>
      <c r="W4734" s="415"/>
      <c r="X4734" s="415"/>
      <c r="Y4734" s="415"/>
      <c r="Z4734" s="415"/>
    </row>
    <row r="4735" spans="1:26" x14ac:dyDescent="0.2">
      <c r="A4735" s="414"/>
      <c r="B4735" s="414"/>
      <c r="P4735" s="141"/>
      <c r="Q4735" s="415"/>
      <c r="R4735" s="415"/>
      <c r="S4735" s="415"/>
      <c r="T4735" s="415"/>
      <c r="U4735" s="415"/>
      <c r="V4735" s="415"/>
      <c r="W4735" s="415"/>
      <c r="X4735" s="415"/>
      <c r="Y4735" s="415"/>
      <c r="Z4735" s="415"/>
    </row>
    <row r="4736" spans="1:26" x14ac:dyDescent="0.2">
      <c r="A4736" s="414"/>
      <c r="B4736" s="414"/>
      <c r="P4736" s="141"/>
      <c r="Q4736" s="415"/>
      <c r="R4736" s="415"/>
      <c r="S4736" s="415"/>
      <c r="T4736" s="415"/>
      <c r="U4736" s="415"/>
      <c r="V4736" s="415"/>
      <c r="W4736" s="415"/>
      <c r="X4736" s="415"/>
      <c r="Y4736" s="415"/>
      <c r="Z4736" s="415"/>
    </row>
    <row r="4737" spans="1:26" x14ac:dyDescent="0.2">
      <c r="A4737" s="414"/>
      <c r="B4737" s="414"/>
      <c r="P4737" s="141"/>
      <c r="Q4737" s="415"/>
      <c r="R4737" s="415"/>
      <c r="S4737" s="415"/>
      <c r="T4737" s="415"/>
      <c r="U4737" s="415"/>
      <c r="V4737" s="415"/>
      <c r="W4737" s="415"/>
      <c r="X4737" s="415"/>
      <c r="Y4737" s="415"/>
      <c r="Z4737" s="415"/>
    </row>
    <row r="4738" spans="1:26" x14ac:dyDescent="0.2">
      <c r="A4738" s="414"/>
      <c r="B4738" s="414"/>
      <c r="P4738" s="141"/>
      <c r="Q4738" s="415"/>
      <c r="R4738" s="415"/>
      <c r="S4738" s="415"/>
      <c r="T4738" s="415"/>
      <c r="U4738" s="415"/>
      <c r="V4738" s="415"/>
      <c r="W4738" s="415"/>
      <c r="X4738" s="415"/>
      <c r="Y4738" s="415"/>
      <c r="Z4738" s="415"/>
    </row>
    <row r="4739" spans="1:26" x14ac:dyDescent="0.2">
      <c r="A4739" s="414"/>
      <c r="B4739" s="414"/>
      <c r="P4739" s="141"/>
      <c r="Q4739" s="415"/>
      <c r="R4739" s="415"/>
      <c r="S4739" s="415"/>
      <c r="T4739" s="415"/>
      <c r="U4739" s="415"/>
      <c r="V4739" s="415"/>
      <c r="W4739" s="415"/>
      <c r="X4739" s="415"/>
      <c r="Y4739" s="415"/>
      <c r="Z4739" s="415"/>
    </row>
    <row r="4740" spans="1:26" x14ac:dyDescent="0.2">
      <c r="A4740" s="414"/>
      <c r="B4740" s="414"/>
      <c r="P4740" s="141"/>
      <c r="Q4740" s="415"/>
      <c r="R4740" s="415"/>
      <c r="S4740" s="415"/>
      <c r="T4740" s="415"/>
      <c r="U4740" s="415"/>
      <c r="V4740" s="415"/>
      <c r="W4740" s="415"/>
      <c r="X4740" s="415"/>
      <c r="Y4740" s="415"/>
      <c r="Z4740" s="415"/>
    </row>
    <row r="4741" spans="1:26" x14ac:dyDescent="0.2">
      <c r="A4741" s="414"/>
      <c r="B4741" s="414"/>
      <c r="P4741" s="141"/>
      <c r="Q4741" s="415"/>
      <c r="R4741" s="415"/>
      <c r="S4741" s="415"/>
      <c r="T4741" s="415"/>
      <c r="U4741" s="415"/>
      <c r="V4741" s="415"/>
      <c r="W4741" s="415"/>
      <c r="X4741" s="415"/>
      <c r="Y4741" s="415"/>
      <c r="Z4741" s="415"/>
    </row>
    <row r="4742" spans="1:26" x14ac:dyDescent="0.2">
      <c r="A4742" s="414"/>
      <c r="B4742" s="414"/>
      <c r="P4742" s="141"/>
      <c r="Q4742" s="415"/>
      <c r="R4742" s="415"/>
      <c r="S4742" s="415"/>
      <c r="T4742" s="415"/>
      <c r="U4742" s="415"/>
      <c r="V4742" s="415"/>
      <c r="W4742" s="415"/>
      <c r="X4742" s="415"/>
      <c r="Y4742" s="415"/>
      <c r="Z4742" s="415"/>
    </row>
    <row r="4743" spans="1:26" x14ac:dyDescent="0.2">
      <c r="A4743" s="414"/>
      <c r="B4743" s="414"/>
      <c r="P4743" s="141"/>
      <c r="Q4743" s="415"/>
      <c r="R4743" s="415"/>
      <c r="S4743" s="415"/>
      <c r="T4743" s="415"/>
      <c r="U4743" s="415"/>
      <c r="V4743" s="415"/>
      <c r="W4743" s="415"/>
      <c r="X4743" s="415"/>
      <c r="Y4743" s="415"/>
      <c r="Z4743" s="415"/>
    </row>
    <row r="4744" spans="1:26" x14ac:dyDescent="0.2">
      <c r="A4744" s="414"/>
      <c r="B4744" s="414"/>
      <c r="P4744" s="141"/>
      <c r="Q4744" s="415"/>
      <c r="R4744" s="415"/>
      <c r="S4744" s="415"/>
      <c r="T4744" s="415"/>
      <c r="U4744" s="415"/>
      <c r="V4744" s="415"/>
      <c r="W4744" s="415"/>
      <c r="X4744" s="415"/>
      <c r="Y4744" s="415"/>
      <c r="Z4744" s="415"/>
    </row>
    <row r="4745" spans="1:26" x14ac:dyDescent="0.2">
      <c r="A4745" s="414"/>
      <c r="B4745" s="414"/>
      <c r="P4745" s="141"/>
      <c r="Q4745" s="415"/>
      <c r="R4745" s="415"/>
      <c r="S4745" s="415"/>
      <c r="T4745" s="415"/>
      <c r="U4745" s="415"/>
      <c r="V4745" s="415"/>
      <c r="W4745" s="415"/>
      <c r="X4745" s="415"/>
      <c r="Y4745" s="415"/>
      <c r="Z4745" s="415"/>
    </row>
    <row r="4746" spans="1:26" x14ac:dyDescent="0.2">
      <c r="A4746" s="414"/>
      <c r="B4746" s="414"/>
      <c r="P4746" s="141"/>
      <c r="Q4746" s="415"/>
      <c r="R4746" s="415"/>
      <c r="S4746" s="415"/>
      <c r="T4746" s="415"/>
      <c r="U4746" s="415"/>
      <c r="V4746" s="415"/>
      <c r="W4746" s="415"/>
      <c r="X4746" s="415"/>
      <c r="Y4746" s="415"/>
      <c r="Z4746" s="415"/>
    </row>
    <row r="4747" spans="1:26" x14ac:dyDescent="0.2">
      <c r="A4747" s="414"/>
      <c r="B4747" s="414"/>
      <c r="P4747" s="141"/>
      <c r="Q4747" s="415"/>
      <c r="R4747" s="415"/>
      <c r="S4747" s="415"/>
      <c r="T4747" s="415"/>
      <c r="U4747" s="415"/>
      <c r="V4747" s="415"/>
      <c r="W4747" s="415"/>
      <c r="X4747" s="415"/>
      <c r="Y4747" s="415"/>
      <c r="Z4747" s="415"/>
    </row>
    <row r="4748" spans="1:26" x14ac:dyDescent="0.2">
      <c r="A4748" s="414"/>
      <c r="B4748" s="414"/>
      <c r="P4748" s="141"/>
      <c r="Q4748" s="415"/>
      <c r="R4748" s="415"/>
      <c r="S4748" s="415"/>
      <c r="T4748" s="415"/>
      <c r="U4748" s="415"/>
      <c r="V4748" s="415"/>
      <c r="W4748" s="415"/>
      <c r="X4748" s="415"/>
      <c r="Y4748" s="415"/>
      <c r="Z4748" s="415"/>
    </row>
    <row r="4749" spans="1:26" x14ac:dyDescent="0.2">
      <c r="A4749" s="414"/>
      <c r="B4749" s="414"/>
      <c r="P4749" s="141"/>
      <c r="Q4749" s="415"/>
      <c r="R4749" s="415"/>
      <c r="S4749" s="415"/>
      <c r="T4749" s="415"/>
      <c r="U4749" s="415"/>
      <c r="V4749" s="415"/>
      <c r="W4749" s="415"/>
      <c r="X4749" s="415"/>
      <c r="Y4749" s="415"/>
      <c r="Z4749" s="415"/>
    </row>
    <row r="4750" spans="1:26" x14ac:dyDescent="0.2">
      <c r="A4750" s="414"/>
      <c r="B4750" s="414"/>
      <c r="P4750" s="141"/>
      <c r="Q4750" s="415"/>
      <c r="R4750" s="415"/>
      <c r="S4750" s="415"/>
      <c r="T4750" s="415"/>
      <c r="U4750" s="415"/>
      <c r="V4750" s="415"/>
      <c r="W4750" s="415"/>
      <c r="X4750" s="415"/>
      <c r="Y4750" s="415"/>
      <c r="Z4750" s="415"/>
    </row>
    <row r="4751" spans="1:26" x14ac:dyDescent="0.2">
      <c r="A4751" s="414"/>
      <c r="B4751" s="414"/>
      <c r="P4751" s="141"/>
      <c r="Q4751" s="415"/>
      <c r="R4751" s="415"/>
      <c r="S4751" s="415"/>
      <c r="T4751" s="415"/>
      <c r="U4751" s="415"/>
      <c r="V4751" s="415"/>
      <c r="W4751" s="415"/>
      <c r="X4751" s="415"/>
      <c r="Y4751" s="415"/>
      <c r="Z4751" s="415"/>
    </row>
    <row r="4752" spans="1:26" x14ac:dyDescent="0.2">
      <c r="A4752" s="414"/>
      <c r="B4752" s="414"/>
      <c r="P4752" s="141"/>
      <c r="Q4752" s="415"/>
      <c r="R4752" s="415"/>
      <c r="S4752" s="415"/>
      <c r="T4752" s="415"/>
      <c r="U4752" s="415"/>
      <c r="V4752" s="415"/>
      <c r="W4752" s="415"/>
      <c r="X4752" s="415"/>
      <c r="Y4752" s="415"/>
      <c r="Z4752" s="415"/>
    </row>
    <row r="4753" spans="1:26" x14ac:dyDescent="0.2">
      <c r="A4753" s="414"/>
      <c r="B4753" s="414"/>
      <c r="P4753" s="141"/>
      <c r="Q4753" s="415"/>
      <c r="R4753" s="415"/>
      <c r="S4753" s="415"/>
      <c r="T4753" s="415"/>
      <c r="U4753" s="415"/>
      <c r="V4753" s="415"/>
      <c r="W4753" s="415"/>
      <c r="X4753" s="415"/>
      <c r="Y4753" s="415"/>
      <c r="Z4753" s="415"/>
    </row>
    <row r="4754" spans="1:26" x14ac:dyDescent="0.2">
      <c r="A4754" s="414"/>
      <c r="B4754" s="414"/>
      <c r="P4754" s="141"/>
      <c r="Q4754" s="415"/>
      <c r="R4754" s="415"/>
      <c r="S4754" s="415"/>
      <c r="T4754" s="415"/>
      <c r="U4754" s="415"/>
      <c r="V4754" s="415"/>
      <c r="W4754" s="415"/>
      <c r="X4754" s="415"/>
      <c r="Y4754" s="415"/>
      <c r="Z4754" s="415"/>
    </row>
    <row r="4755" spans="1:26" x14ac:dyDescent="0.2">
      <c r="A4755" s="414"/>
      <c r="B4755" s="414"/>
      <c r="P4755" s="141"/>
      <c r="Q4755" s="415"/>
      <c r="R4755" s="415"/>
      <c r="S4755" s="415"/>
      <c r="T4755" s="415"/>
      <c r="U4755" s="415"/>
      <c r="V4755" s="415"/>
      <c r="W4755" s="415"/>
      <c r="X4755" s="415"/>
      <c r="Y4755" s="415"/>
      <c r="Z4755" s="415"/>
    </row>
    <row r="4756" spans="1:26" x14ac:dyDescent="0.2">
      <c r="A4756" s="414"/>
      <c r="B4756" s="414"/>
      <c r="P4756" s="141"/>
      <c r="Q4756" s="415"/>
      <c r="R4756" s="415"/>
      <c r="S4756" s="415"/>
      <c r="T4756" s="415"/>
      <c r="U4756" s="415"/>
      <c r="V4756" s="415"/>
      <c r="W4756" s="415"/>
      <c r="X4756" s="415"/>
      <c r="Y4756" s="415"/>
      <c r="Z4756" s="415"/>
    </row>
    <row r="4757" spans="1:26" x14ac:dyDescent="0.2">
      <c r="A4757" s="414"/>
      <c r="B4757" s="414"/>
      <c r="P4757" s="141"/>
      <c r="Q4757" s="415"/>
      <c r="R4757" s="415"/>
      <c r="S4757" s="415"/>
      <c r="T4757" s="415"/>
      <c r="U4757" s="415"/>
      <c r="V4757" s="415"/>
      <c r="W4757" s="415"/>
      <c r="X4757" s="415"/>
      <c r="Y4757" s="415"/>
      <c r="Z4757" s="415"/>
    </row>
    <row r="4758" spans="1:26" x14ac:dyDescent="0.2">
      <c r="A4758" s="414"/>
      <c r="B4758" s="414"/>
      <c r="P4758" s="141"/>
      <c r="Q4758" s="415"/>
      <c r="R4758" s="415"/>
      <c r="S4758" s="415"/>
      <c r="T4758" s="415"/>
      <c r="U4758" s="415"/>
      <c r="V4758" s="415"/>
      <c r="W4758" s="415"/>
      <c r="X4758" s="415"/>
      <c r="Y4758" s="415"/>
      <c r="Z4758" s="415"/>
    </row>
    <row r="4759" spans="1:26" x14ac:dyDescent="0.2">
      <c r="A4759" s="414"/>
      <c r="B4759" s="414"/>
      <c r="P4759" s="141"/>
      <c r="Q4759" s="415"/>
      <c r="R4759" s="415"/>
      <c r="S4759" s="415"/>
      <c r="T4759" s="415"/>
      <c r="U4759" s="415"/>
      <c r="V4759" s="415"/>
      <c r="W4759" s="415"/>
      <c r="X4759" s="415"/>
      <c r="Y4759" s="415"/>
      <c r="Z4759" s="415"/>
    </row>
    <row r="4760" spans="1:26" x14ac:dyDescent="0.2">
      <c r="A4760" s="414"/>
      <c r="B4760" s="414"/>
      <c r="P4760" s="141"/>
      <c r="Q4760" s="415"/>
      <c r="R4760" s="415"/>
      <c r="S4760" s="415"/>
      <c r="T4760" s="415"/>
      <c r="U4760" s="415"/>
      <c r="V4760" s="415"/>
      <c r="W4760" s="415"/>
      <c r="X4760" s="415"/>
      <c r="Y4760" s="415"/>
      <c r="Z4760" s="415"/>
    </row>
    <row r="4761" spans="1:26" x14ac:dyDescent="0.2">
      <c r="A4761" s="414"/>
      <c r="B4761" s="414"/>
      <c r="P4761" s="141"/>
      <c r="Q4761" s="415"/>
      <c r="R4761" s="415"/>
      <c r="S4761" s="415"/>
      <c r="T4761" s="415"/>
      <c r="U4761" s="415"/>
      <c r="V4761" s="415"/>
      <c r="W4761" s="415"/>
      <c r="X4761" s="415"/>
      <c r="Y4761" s="415"/>
      <c r="Z4761" s="415"/>
    </row>
    <row r="4762" spans="1:26" x14ac:dyDescent="0.2">
      <c r="A4762" s="414"/>
      <c r="B4762" s="414"/>
      <c r="P4762" s="141"/>
      <c r="Q4762" s="415"/>
      <c r="R4762" s="415"/>
      <c r="S4762" s="415"/>
      <c r="T4762" s="415"/>
      <c r="U4762" s="415"/>
      <c r="V4762" s="415"/>
      <c r="W4762" s="415"/>
      <c r="X4762" s="415"/>
      <c r="Y4762" s="415"/>
      <c r="Z4762" s="415"/>
    </row>
    <row r="4763" spans="1:26" x14ac:dyDescent="0.2">
      <c r="A4763" s="414"/>
      <c r="B4763" s="414"/>
      <c r="P4763" s="141"/>
      <c r="Q4763" s="415"/>
      <c r="R4763" s="415"/>
      <c r="S4763" s="415"/>
      <c r="T4763" s="415"/>
      <c r="U4763" s="415"/>
      <c r="V4763" s="415"/>
      <c r="W4763" s="415"/>
      <c r="X4763" s="415"/>
      <c r="Y4763" s="415"/>
      <c r="Z4763" s="415"/>
    </row>
    <row r="4764" spans="1:26" x14ac:dyDescent="0.2">
      <c r="A4764" s="414"/>
      <c r="B4764" s="414"/>
      <c r="P4764" s="141"/>
      <c r="Q4764" s="415"/>
      <c r="R4764" s="415"/>
      <c r="S4764" s="415"/>
      <c r="T4764" s="415"/>
      <c r="U4764" s="415"/>
      <c r="V4764" s="415"/>
      <c r="W4764" s="415"/>
      <c r="X4764" s="415"/>
      <c r="Y4764" s="415"/>
      <c r="Z4764" s="415"/>
    </row>
    <row r="4765" spans="1:26" x14ac:dyDescent="0.2">
      <c r="A4765" s="414"/>
      <c r="B4765" s="414"/>
      <c r="P4765" s="141"/>
      <c r="Q4765" s="415"/>
      <c r="R4765" s="415"/>
      <c r="S4765" s="415"/>
      <c r="T4765" s="415"/>
      <c r="U4765" s="415"/>
      <c r="V4765" s="415"/>
      <c r="W4765" s="415"/>
      <c r="X4765" s="415"/>
      <c r="Y4765" s="415"/>
      <c r="Z4765" s="415"/>
    </row>
    <row r="4766" spans="1:26" x14ac:dyDescent="0.2">
      <c r="A4766" s="414"/>
      <c r="B4766" s="414"/>
      <c r="P4766" s="141"/>
      <c r="Q4766" s="415"/>
      <c r="R4766" s="415"/>
      <c r="S4766" s="415"/>
      <c r="T4766" s="415"/>
      <c r="U4766" s="415"/>
      <c r="V4766" s="415"/>
      <c r="W4766" s="415"/>
      <c r="X4766" s="415"/>
      <c r="Y4766" s="415"/>
      <c r="Z4766" s="415"/>
    </row>
    <row r="4767" spans="1:26" x14ac:dyDescent="0.2">
      <c r="A4767" s="414"/>
      <c r="B4767" s="414"/>
      <c r="P4767" s="141"/>
      <c r="Q4767" s="415"/>
      <c r="R4767" s="415"/>
      <c r="S4767" s="415"/>
      <c r="T4767" s="415"/>
      <c r="U4767" s="415"/>
      <c r="V4767" s="415"/>
      <c r="W4767" s="415"/>
      <c r="X4767" s="415"/>
      <c r="Y4767" s="415"/>
      <c r="Z4767" s="415"/>
    </row>
    <row r="4768" spans="1:26" x14ac:dyDescent="0.2">
      <c r="A4768" s="414"/>
      <c r="B4768" s="414"/>
      <c r="P4768" s="141"/>
      <c r="Q4768" s="415"/>
      <c r="R4768" s="415"/>
      <c r="S4768" s="415"/>
      <c r="T4768" s="415"/>
      <c r="U4768" s="415"/>
      <c r="V4768" s="415"/>
      <c r="W4768" s="415"/>
      <c r="X4768" s="415"/>
      <c r="Y4768" s="415"/>
      <c r="Z4768" s="415"/>
    </row>
    <row r="4769" spans="1:26" x14ac:dyDescent="0.2">
      <c r="A4769" s="414"/>
      <c r="B4769" s="414"/>
      <c r="P4769" s="141"/>
      <c r="Q4769" s="415"/>
      <c r="R4769" s="415"/>
      <c r="S4769" s="415"/>
      <c r="T4769" s="415"/>
      <c r="U4769" s="415"/>
      <c r="V4769" s="415"/>
      <c r="W4769" s="415"/>
      <c r="X4769" s="415"/>
      <c r="Y4769" s="415"/>
      <c r="Z4769" s="415"/>
    </row>
    <row r="4770" spans="1:26" x14ac:dyDescent="0.2">
      <c r="A4770" s="414"/>
      <c r="B4770" s="414"/>
      <c r="P4770" s="141"/>
      <c r="Q4770" s="415"/>
      <c r="R4770" s="415"/>
      <c r="S4770" s="415"/>
      <c r="T4770" s="415"/>
      <c r="U4770" s="415"/>
      <c r="V4770" s="415"/>
      <c r="W4770" s="415"/>
      <c r="X4770" s="415"/>
      <c r="Y4770" s="415"/>
      <c r="Z4770" s="415"/>
    </row>
    <row r="4771" spans="1:26" x14ac:dyDescent="0.2">
      <c r="A4771" s="414"/>
      <c r="B4771" s="414"/>
      <c r="P4771" s="141"/>
      <c r="Q4771" s="415"/>
      <c r="R4771" s="415"/>
      <c r="S4771" s="415"/>
      <c r="T4771" s="415"/>
      <c r="U4771" s="415"/>
      <c r="V4771" s="415"/>
      <c r="W4771" s="415"/>
      <c r="X4771" s="415"/>
      <c r="Y4771" s="415"/>
      <c r="Z4771" s="415"/>
    </row>
    <row r="4772" spans="1:26" x14ac:dyDescent="0.2">
      <c r="A4772" s="414"/>
      <c r="B4772" s="414"/>
      <c r="P4772" s="141"/>
      <c r="Q4772" s="415"/>
      <c r="R4772" s="415"/>
      <c r="S4772" s="415"/>
      <c r="T4772" s="415"/>
      <c r="U4772" s="415"/>
      <c r="V4772" s="415"/>
      <c r="W4772" s="415"/>
      <c r="X4772" s="415"/>
      <c r="Y4772" s="415"/>
      <c r="Z4772" s="415"/>
    </row>
    <row r="4773" spans="1:26" x14ac:dyDescent="0.2">
      <c r="A4773" s="414"/>
      <c r="B4773" s="414"/>
      <c r="P4773" s="141"/>
      <c r="Q4773" s="415"/>
      <c r="R4773" s="415"/>
      <c r="S4773" s="415"/>
      <c r="T4773" s="415"/>
      <c r="U4773" s="415"/>
      <c r="V4773" s="415"/>
      <c r="W4773" s="415"/>
      <c r="X4773" s="415"/>
      <c r="Y4773" s="415"/>
      <c r="Z4773" s="415"/>
    </row>
    <row r="4774" spans="1:26" x14ac:dyDescent="0.2">
      <c r="A4774" s="414"/>
      <c r="B4774" s="414"/>
      <c r="P4774" s="141"/>
      <c r="Q4774" s="415"/>
      <c r="R4774" s="415"/>
      <c r="S4774" s="415"/>
      <c r="T4774" s="415"/>
      <c r="U4774" s="415"/>
      <c r="V4774" s="415"/>
      <c r="W4774" s="415"/>
      <c r="X4774" s="415"/>
      <c r="Y4774" s="415"/>
      <c r="Z4774" s="415"/>
    </row>
    <row r="4775" spans="1:26" x14ac:dyDescent="0.2">
      <c r="A4775" s="414"/>
      <c r="B4775" s="414"/>
      <c r="P4775" s="141"/>
      <c r="Q4775" s="415"/>
      <c r="R4775" s="415"/>
      <c r="S4775" s="415"/>
      <c r="T4775" s="415"/>
      <c r="U4775" s="415"/>
      <c r="V4775" s="415"/>
      <c r="W4775" s="415"/>
      <c r="X4775" s="415"/>
      <c r="Y4775" s="415"/>
      <c r="Z4775" s="415"/>
    </row>
    <row r="4776" spans="1:26" x14ac:dyDescent="0.2">
      <c r="A4776" s="414"/>
      <c r="B4776" s="414"/>
      <c r="P4776" s="141"/>
      <c r="Q4776" s="415"/>
      <c r="R4776" s="415"/>
      <c r="S4776" s="415"/>
      <c r="T4776" s="415"/>
      <c r="U4776" s="415"/>
      <c r="V4776" s="415"/>
      <c r="W4776" s="415"/>
      <c r="X4776" s="415"/>
      <c r="Y4776" s="415"/>
      <c r="Z4776" s="415"/>
    </row>
    <row r="4777" spans="1:26" x14ac:dyDescent="0.2">
      <c r="A4777" s="414"/>
      <c r="B4777" s="414"/>
      <c r="P4777" s="141"/>
      <c r="Q4777" s="415"/>
      <c r="R4777" s="415"/>
      <c r="S4777" s="415"/>
      <c r="T4777" s="415"/>
      <c r="U4777" s="415"/>
      <c r="V4777" s="415"/>
      <c r="W4777" s="415"/>
      <c r="X4777" s="415"/>
      <c r="Y4777" s="415"/>
      <c r="Z4777" s="415"/>
    </row>
    <row r="4778" spans="1:26" x14ac:dyDescent="0.2">
      <c r="A4778" s="414"/>
      <c r="B4778" s="414"/>
      <c r="P4778" s="141"/>
      <c r="Q4778" s="415"/>
      <c r="R4778" s="415"/>
      <c r="S4778" s="415"/>
      <c r="T4778" s="415"/>
      <c r="U4778" s="415"/>
      <c r="V4778" s="415"/>
      <c r="W4778" s="415"/>
      <c r="X4778" s="415"/>
      <c r="Y4778" s="415"/>
      <c r="Z4778" s="415"/>
    </row>
    <row r="4779" spans="1:26" x14ac:dyDescent="0.2">
      <c r="A4779" s="414"/>
      <c r="B4779" s="414"/>
      <c r="P4779" s="141"/>
      <c r="Q4779" s="415"/>
      <c r="R4779" s="415"/>
      <c r="S4779" s="415"/>
      <c r="T4779" s="415"/>
      <c r="U4779" s="415"/>
      <c r="V4779" s="415"/>
      <c r="W4779" s="415"/>
      <c r="X4779" s="415"/>
      <c r="Y4779" s="415"/>
      <c r="Z4779" s="415"/>
    </row>
    <row r="4780" spans="1:26" x14ac:dyDescent="0.2">
      <c r="A4780" s="414"/>
      <c r="B4780" s="414"/>
      <c r="P4780" s="141"/>
      <c r="Q4780" s="415"/>
      <c r="R4780" s="415"/>
      <c r="S4780" s="415"/>
      <c r="T4780" s="415"/>
      <c r="U4780" s="415"/>
      <c r="V4780" s="415"/>
      <c r="W4780" s="415"/>
      <c r="X4780" s="415"/>
      <c r="Y4780" s="415"/>
      <c r="Z4780" s="415"/>
    </row>
    <row r="4781" spans="1:26" x14ac:dyDescent="0.2">
      <c r="A4781" s="414"/>
      <c r="B4781" s="414"/>
      <c r="P4781" s="141"/>
      <c r="Q4781" s="415"/>
      <c r="R4781" s="415"/>
      <c r="S4781" s="415"/>
      <c r="T4781" s="415"/>
      <c r="U4781" s="415"/>
      <c r="V4781" s="415"/>
      <c r="W4781" s="415"/>
      <c r="X4781" s="415"/>
      <c r="Y4781" s="415"/>
      <c r="Z4781" s="415"/>
    </row>
    <row r="4782" spans="1:26" x14ac:dyDescent="0.2">
      <c r="A4782" s="414"/>
      <c r="B4782" s="414"/>
      <c r="P4782" s="141"/>
      <c r="Q4782" s="415"/>
      <c r="R4782" s="415"/>
      <c r="S4782" s="415"/>
      <c r="T4782" s="415"/>
      <c r="U4782" s="415"/>
      <c r="V4782" s="415"/>
      <c r="W4782" s="415"/>
      <c r="X4782" s="415"/>
      <c r="Y4782" s="415"/>
      <c r="Z4782" s="415"/>
    </row>
    <row r="4783" spans="1:26" x14ac:dyDescent="0.2">
      <c r="A4783" s="414"/>
      <c r="B4783" s="414"/>
      <c r="P4783" s="141"/>
      <c r="Q4783" s="415"/>
      <c r="R4783" s="415"/>
      <c r="S4783" s="415"/>
      <c r="T4783" s="415"/>
      <c r="U4783" s="415"/>
      <c r="V4783" s="415"/>
      <c r="W4783" s="415"/>
      <c r="X4783" s="415"/>
      <c r="Y4783" s="415"/>
      <c r="Z4783" s="415"/>
    </row>
    <row r="4784" spans="1:26" x14ac:dyDescent="0.2">
      <c r="A4784" s="414"/>
      <c r="B4784" s="414"/>
      <c r="P4784" s="141"/>
      <c r="Q4784" s="415"/>
      <c r="R4784" s="415"/>
      <c r="S4784" s="415"/>
      <c r="T4784" s="415"/>
      <c r="U4784" s="415"/>
      <c r="V4784" s="415"/>
      <c r="W4784" s="415"/>
      <c r="X4784" s="415"/>
      <c r="Y4784" s="415"/>
      <c r="Z4784" s="415"/>
    </row>
    <row r="4785" spans="1:26" x14ac:dyDescent="0.2">
      <c r="A4785" s="414"/>
      <c r="B4785" s="414"/>
      <c r="P4785" s="141"/>
      <c r="Q4785" s="415"/>
      <c r="R4785" s="415"/>
      <c r="S4785" s="415"/>
      <c r="T4785" s="415"/>
      <c r="U4785" s="415"/>
      <c r="V4785" s="415"/>
      <c r="W4785" s="415"/>
      <c r="X4785" s="415"/>
      <c r="Y4785" s="415"/>
      <c r="Z4785" s="415"/>
    </row>
    <row r="4786" spans="1:26" x14ac:dyDescent="0.2">
      <c r="A4786" s="414"/>
      <c r="B4786" s="414"/>
      <c r="P4786" s="141"/>
      <c r="Q4786" s="415"/>
      <c r="R4786" s="415"/>
      <c r="S4786" s="415"/>
      <c r="T4786" s="415"/>
      <c r="U4786" s="415"/>
      <c r="V4786" s="415"/>
      <c r="W4786" s="415"/>
      <c r="X4786" s="415"/>
      <c r="Y4786" s="415"/>
      <c r="Z4786" s="415"/>
    </row>
    <row r="4787" spans="1:26" x14ac:dyDescent="0.2">
      <c r="A4787" s="414"/>
      <c r="B4787" s="414"/>
      <c r="P4787" s="141"/>
      <c r="Q4787" s="415"/>
      <c r="R4787" s="415"/>
      <c r="S4787" s="415"/>
      <c r="T4787" s="415"/>
      <c r="U4787" s="415"/>
      <c r="V4787" s="415"/>
      <c r="W4787" s="415"/>
      <c r="X4787" s="415"/>
      <c r="Y4787" s="415"/>
      <c r="Z4787" s="415"/>
    </row>
    <row r="4788" spans="1:26" x14ac:dyDescent="0.2">
      <c r="A4788" s="414"/>
      <c r="B4788" s="414"/>
      <c r="P4788" s="141"/>
      <c r="Q4788" s="415"/>
      <c r="R4788" s="415"/>
      <c r="S4788" s="415"/>
      <c r="T4788" s="415"/>
      <c r="U4788" s="415"/>
      <c r="V4788" s="415"/>
      <c r="W4788" s="415"/>
      <c r="X4788" s="415"/>
      <c r="Y4788" s="415"/>
      <c r="Z4788" s="415"/>
    </row>
    <row r="4789" spans="1:26" x14ac:dyDescent="0.2">
      <c r="A4789" s="414"/>
      <c r="B4789" s="414"/>
      <c r="P4789" s="141"/>
      <c r="Q4789" s="415"/>
      <c r="R4789" s="415"/>
      <c r="S4789" s="415"/>
      <c r="T4789" s="415"/>
      <c r="U4789" s="415"/>
      <c r="V4789" s="415"/>
      <c r="W4789" s="415"/>
      <c r="X4789" s="415"/>
      <c r="Y4789" s="415"/>
      <c r="Z4789" s="415"/>
    </row>
    <row r="4790" spans="1:26" x14ac:dyDescent="0.2">
      <c r="A4790" s="414"/>
      <c r="B4790" s="414"/>
      <c r="P4790" s="141"/>
      <c r="Q4790" s="415"/>
      <c r="R4790" s="415"/>
      <c r="S4790" s="415"/>
      <c r="T4790" s="415"/>
      <c r="U4790" s="415"/>
      <c r="V4790" s="415"/>
      <c r="W4790" s="415"/>
      <c r="X4790" s="415"/>
      <c r="Y4790" s="415"/>
      <c r="Z4790" s="415"/>
    </row>
    <row r="4791" spans="1:26" x14ac:dyDescent="0.2">
      <c r="A4791" s="414"/>
      <c r="B4791" s="414"/>
      <c r="P4791" s="141"/>
      <c r="Q4791" s="415"/>
      <c r="R4791" s="415"/>
      <c r="S4791" s="415"/>
      <c r="T4791" s="415"/>
      <c r="U4791" s="415"/>
      <c r="V4791" s="415"/>
      <c r="W4791" s="415"/>
      <c r="X4791" s="415"/>
      <c r="Y4791" s="415"/>
      <c r="Z4791" s="415"/>
    </row>
    <row r="4792" spans="1:26" x14ac:dyDescent="0.2">
      <c r="A4792" s="414"/>
      <c r="B4792" s="414"/>
      <c r="P4792" s="141"/>
      <c r="Q4792" s="415"/>
      <c r="R4792" s="415"/>
      <c r="S4792" s="415"/>
      <c r="T4792" s="415"/>
      <c r="U4792" s="415"/>
      <c r="V4792" s="415"/>
      <c r="W4792" s="415"/>
      <c r="X4792" s="415"/>
      <c r="Y4792" s="415"/>
      <c r="Z4792" s="415"/>
    </row>
    <row r="4793" spans="1:26" x14ac:dyDescent="0.2">
      <c r="A4793" s="414"/>
      <c r="B4793" s="414"/>
      <c r="P4793" s="141"/>
      <c r="Q4793" s="415"/>
      <c r="R4793" s="415"/>
      <c r="S4793" s="415"/>
      <c r="T4793" s="415"/>
      <c r="U4793" s="415"/>
      <c r="V4793" s="415"/>
      <c r="W4793" s="415"/>
      <c r="X4793" s="415"/>
      <c r="Y4793" s="415"/>
      <c r="Z4793" s="415"/>
    </row>
    <row r="4794" spans="1:26" x14ac:dyDescent="0.2">
      <c r="A4794" s="414"/>
      <c r="B4794" s="414"/>
      <c r="P4794" s="141"/>
      <c r="Q4794" s="415"/>
      <c r="R4794" s="415"/>
      <c r="S4794" s="415"/>
      <c r="T4794" s="415"/>
      <c r="U4794" s="415"/>
      <c r="V4794" s="415"/>
      <c r="W4794" s="415"/>
      <c r="X4794" s="415"/>
      <c r="Y4794" s="415"/>
      <c r="Z4794" s="415"/>
    </row>
    <row r="4795" spans="1:26" x14ac:dyDescent="0.2">
      <c r="A4795" s="414"/>
      <c r="B4795" s="414"/>
      <c r="P4795" s="141"/>
      <c r="Q4795" s="415"/>
      <c r="R4795" s="415"/>
      <c r="S4795" s="415"/>
      <c r="T4795" s="415"/>
      <c r="U4795" s="415"/>
      <c r="V4795" s="415"/>
      <c r="W4795" s="415"/>
      <c r="X4795" s="415"/>
      <c r="Y4795" s="415"/>
      <c r="Z4795" s="415"/>
    </row>
    <row r="4796" spans="1:26" x14ac:dyDescent="0.2">
      <c r="A4796" s="414"/>
      <c r="B4796" s="414"/>
      <c r="P4796" s="141"/>
      <c r="Q4796" s="415"/>
      <c r="R4796" s="415"/>
      <c r="S4796" s="415"/>
      <c r="T4796" s="415"/>
      <c r="U4796" s="415"/>
      <c r="V4796" s="415"/>
      <c r="W4796" s="415"/>
      <c r="X4796" s="415"/>
      <c r="Y4796" s="415"/>
      <c r="Z4796" s="415"/>
    </row>
    <row r="4797" spans="1:26" x14ac:dyDescent="0.2">
      <c r="A4797" s="414"/>
      <c r="B4797" s="414"/>
      <c r="P4797" s="141"/>
      <c r="Q4797" s="415"/>
      <c r="R4797" s="415"/>
      <c r="S4797" s="415"/>
      <c r="T4797" s="415"/>
      <c r="U4797" s="415"/>
      <c r="V4797" s="415"/>
      <c r="W4797" s="415"/>
      <c r="X4797" s="415"/>
      <c r="Y4797" s="415"/>
      <c r="Z4797" s="415"/>
    </row>
    <row r="4798" spans="1:26" x14ac:dyDescent="0.2">
      <c r="A4798" s="414"/>
      <c r="B4798" s="414"/>
      <c r="P4798" s="141"/>
      <c r="Q4798" s="415"/>
      <c r="R4798" s="415"/>
      <c r="S4798" s="415"/>
      <c r="T4798" s="415"/>
      <c r="U4798" s="415"/>
      <c r="V4798" s="415"/>
      <c r="W4798" s="415"/>
      <c r="X4798" s="415"/>
      <c r="Y4798" s="415"/>
      <c r="Z4798" s="415"/>
    </row>
    <row r="4799" spans="1:26" x14ac:dyDescent="0.2">
      <c r="A4799" s="414"/>
      <c r="B4799" s="414"/>
      <c r="P4799" s="141"/>
      <c r="Q4799" s="415"/>
      <c r="R4799" s="415"/>
      <c r="S4799" s="415"/>
      <c r="T4799" s="415"/>
      <c r="U4799" s="415"/>
      <c r="V4799" s="415"/>
      <c r="W4799" s="415"/>
      <c r="X4799" s="415"/>
      <c r="Y4799" s="415"/>
      <c r="Z4799" s="415"/>
    </row>
    <row r="4800" spans="1:26" x14ac:dyDescent="0.2">
      <c r="A4800" s="414"/>
      <c r="B4800" s="414"/>
      <c r="P4800" s="141"/>
      <c r="Q4800" s="415"/>
      <c r="R4800" s="415"/>
      <c r="S4800" s="415"/>
      <c r="T4800" s="415"/>
      <c r="U4800" s="415"/>
      <c r="V4800" s="415"/>
      <c r="W4800" s="415"/>
      <c r="X4800" s="415"/>
      <c r="Y4800" s="415"/>
      <c r="Z4800" s="415"/>
    </row>
    <row r="4801" spans="1:26" x14ac:dyDescent="0.2">
      <c r="A4801" s="414"/>
      <c r="B4801" s="414"/>
      <c r="P4801" s="141"/>
      <c r="Q4801" s="415"/>
      <c r="R4801" s="415"/>
      <c r="S4801" s="415"/>
      <c r="T4801" s="415"/>
      <c r="U4801" s="415"/>
      <c r="V4801" s="415"/>
      <c r="W4801" s="415"/>
      <c r="X4801" s="415"/>
      <c r="Y4801" s="415"/>
      <c r="Z4801" s="415"/>
    </row>
    <row r="4802" spans="1:26" x14ac:dyDescent="0.2">
      <c r="A4802" s="414"/>
      <c r="B4802" s="414"/>
      <c r="P4802" s="141"/>
      <c r="Q4802" s="415"/>
      <c r="R4802" s="415"/>
      <c r="S4802" s="415"/>
      <c r="T4802" s="415"/>
      <c r="U4802" s="415"/>
      <c r="V4802" s="415"/>
      <c r="W4802" s="415"/>
      <c r="X4802" s="415"/>
      <c r="Y4802" s="415"/>
      <c r="Z4802" s="415"/>
    </row>
    <row r="4803" spans="1:26" x14ac:dyDescent="0.2">
      <c r="A4803" s="414"/>
      <c r="B4803" s="414"/>
      <c r="P4803" s="141"/>
      <c r="Q4803" s="415"/>
      <c r="R4803" s="415"/>
      <c r="S4803" s="415"/>
      <c r="T4803" s="415"/>
      <c r="U4803" s="415"/>
      <c r="V4803" s="415"/>
      <c r="W4803" s="415"/>
      <c r="X4803" s="415"/>
      <c r="Y4803" s="415"/>
      <c r="Z4803" s="415"/>
    </row>
    <row r="4804" spans="1:26" x14ac:dyDescent="0.2">
      <c r="A4804" s="414"/>
      <c r="B4804" s="414"/>
      <c r="P4804" s="141"/>
      <c r="Q4804" s="415"/>
      <c r="R4804" s="415"/>
      <c r="S4804" s="415"/>
      <c r="T4804" s="415"/>
      <c r="U4804" s="415"/>
      <c r="V4804" s="415"/>
      <c r="W4804" s="415"/>
      <c r="X4804" s="415"/>
      <c r="Y4804" s="415"/>
      <c r="Z4804" s="415"/>
    </row>
    <row r="4805" spans="1:26" x14ac:dyDescent="0.2">
      <c r="A4805" s="414"/>
      <c r="B4805" s="414"/>
      <c r="P4805" s="141"/>
      <c r="Q4805" s="415"/>
      <c r="R4805" s="415"/>
      <c r="S4805" s="415"/>
      <c r="T4805" s="415"/>
      <c r="U4805" s="415"/>
      <c r="V4805" s="415"/>
      <c r="W4805" s="415"/>
      <c r="X4805" s="415"/>
      <c r="Y4805" s="415"/>
      <c r="Z4805" s="415"/>
    </row>
    <row r="4806" spans="1:26" x14ac:dyDescent="0.2">
      <c r="A4806" s="414"/>
      <c r="B4806" s="414"/>
      <c r="P4806" s="141"/>
      <c r="Q4806" s="415"/>
      <c r="R4806" s="415"/>
      <c r="S4806" s="415"/>
      <c r="T4806" s="415"/>
      <c r="U4806" s="415"/>
      <c r="V4806" s="415"/>
      <c r="W4806" s="415"/>
      <c r="X4806" s="415"/>
      <c r="Y4806" s="415"/>
      <c r="Z4806" s="415"/>
    </row>
    <row r="4807" spans="1:26" x14ac:dyDescent="0.2">
      <c r="A4807" s="414"/>
      <c r="B4807" s="414"/>
      <c r="P4807" s="141"/>
      <c r="Q4807" s="415"/>
      <c r="R4807" s="415"/>
      <c r="S4807" s="415"/>
      <c r="T4807" s="415"/>
      <c r="U4807" s="415"/>
      <c r="V4807" s="415"/>
      <c r="W4807" s="415"/>
      <c r="X4807" s="415"/>
      <c r="Y4807" s="415"/>
      <c r="Z4807" s="415"/>
    </row>
    <row r="4808" spans="1:26" x14ac:dyDescent="0.2">
      <c r="A4808" s="414"/>
      <c r="B4808" s="414"/>
      <c r="P4808" s="141"/>
      <c r="Q4808" s="415"/>
      <c r="R4808" s="415"/>
      <c r="S4808" s="415"/>
      <c r="T4808" s="415"/>
      <c r="U4808" s="415"/>
      <c r="V4808" s="415"/>
      <c r="W4808" s="415"/>
      <c r="X4808" s="415"/>
      <c r="Y4808" s="415"/>
      <c r="Z4808" s="415"/>
    </row>
    <row r="4809" spans="1:26" x14ac:dyDescent="0.2">
      <c r="A4809" s="414"/>
      <c r="B4809" s="414"/>
      <c r="P4809" s="141"/>
      <c r="Q4809" s="415"/>
      <c r="R4809" s="415"/>
      <c r="S4809" s="415"/>
      <c r="T4809" s="415"/>
      <c r="U4809" s="415"/>
      <c r="V4809" s="415"/>
      <c r="W4809" s="415"/>
      <c r="X4809" s="415"/>
      <c r="Y4809" s="415"/>
      <c r="Z4809" s="415"/>
    </row>
    <row r="4810" spans="1:26" x14ac:dyDescent="0.2">
      <c r="A4810" s="414"/>
      <c r="B4810" s="414"/>
      <c r="P4810" s="141"/>
      <c r="Q4810" s="415"/>
      <c r="R4810" s="415"/>
      <c r="S4810" s="415"/>
      <c r="T4810" s="415"/>
      <c r="U4810" s="415"/>
      <c r="V4810" s="415"/>
      <c r="W4810" s="415"/>
      <c r="X4810" s="415"/>
      <c r="Y4810" s="415"/>
      <c r="Z4810" s="415"/>
    </row>
    <row r="4811" spans="1:26" x14ac:dyDescent="0.2">
      <c r="A4811" s="414"/>
      <c r="B4811" s="414"/>
      <c r="P4811" s="141"/>
      <c r="Q4811" s="415"/>
      <c r="R4811" s="415"/>
      <c r="S4811" s="415"/>
      <c r="T4811" s="415"/>
      <c r="U4811" s="415"/>
      <c r="V4811" s="415"/>
      <c r="W4811" s="415"/>
      <c r="X4811" s="415"/>
      <c r="Y4811" s="415"/>
      <c r="Z4811" s="415"/>
    </row>
    <row r="4812" spans="1:26" x14ac:dyDescent="0.2">
      <c r="A4812" s="414"/>
      <c r="B4812" s="414"/>
      <c r="P4812" s="141"/>
      <c r="Q4812" s="415"/>
      <c r="R4812" s="415"/>
      <c r="S4812" s="415"/>
      <c r="T4812" s="415"/>
      <c r="U4812" s="415"/>
      <c r="V4812" s="415"/>
      <c r="W4812" s="415"/>
      <c r="X4812" s="415"/>
      <c r="Y4812" s="415"/>
      <c r="Z4812" s="415"/>
    </row>
    <row r="4813" spans="1:26" x14ac:dyDescent="0.2">
      <c r="A4813" s="414"/>
      <c r="B4813" s="414"/>
      <c r="P4813" s="141"/>
      <c r="Q4813" s="415"/>
      <c r="R4813" s="415"/>
      <c r="S4813" s="415"/>
      <c r="T4813" s="415"/>
      <c r="U4813" s="415"/>
      <c r="V4813" s="415"/>
      <c r="W4813" s="415"/>
      <c r="X4813" s="415"/>
      <c r="Y4813" s="415"/>
      <c r="Z4813" s="415"/>
    </row>
    <row r="4814" spans="1:26" x14ac:dyDescent="0.2">
      <c r="A4814" s="414"/>
      <c r="B4814" s="414"/>
      <c r="P4814" s="141"/>
      <c r="Q4814" s="415"/>
      <c r="R4814" s="415"/>
      <c r="S4814" s="415"/>
      <c r="T4814" s="415"/>
      <c r="U4814" s="415"/>
      <c r="V4814" s="415"/>
      <c r="W4814" s="415"/>
      <c r="X4814" s="415"/>
      <c r="Y4814" s="415"/>
      <c r="Z4814" s="415"/>
    </row>
    <row r="4815" spans="1:26" x14ac:dyDescent="0.2">
      <c r="A4815" s="414"/>
      <c r="B4815" s="414"/>
      <c r="P4815" s="141"/>
      <c r="Q4815" s="415"/>
      <c r="R4815" s="415"/>
      <c r="S4815" s="415"/>
      <c r="T4815" s="415"/>
      <c r="U4815" s="415"/>
      <c r="V4815" s="415"/>
      <c r="W4815" s="415"/>
      <c r="X4815" s="415"/>
      <c r="Y4815" s="415"/>
      <c r="Z4815" s="415"/>
    </row>
    <row r="4816" spans="1:26" x14ac:dyDescent="0.2">
      <c r="A4816" s="414"/>
      <c r="B4816" s="414"/>
      <c r="P4816" s="141"/>
      <c r="Q4816" s="415"/>
      <c r="R4816" s="415"/>
      <c r="S4816" s="415"/>
      <c r="T4816" s="415"/>
      <c r="U4816" s="415"/>
      <c r="V4816" s="415"/>
      <c r="W4816" s="415"/>
      <c r="X4816" s="415"/>
      <c r="Y4816" s="415"/>
      <c r="Z4816" s="415"/>
    </row>
    <row r="4817" spans="1:26" x14ac:dyDescent="0.2">
      <c r="A4817" s="414"/>
      <c r="B4817" s="414"/>
      <c r="P4817" s="141"/>
      <c r="Q4817" s="415"/>
      <c r="R4817" s="415"/>
      <c r="S4817" s="415"/>
      <c r="T4817" s="415"/>
      <c r="U4817" s="415"/>
      <c r="V4817" s="415"/>
      <c r="W4817" s="415"/>
      <c r="X4817" s="415"/>
      <c r="Y4817" s="415"/>
      <c r="Z4817" s="415"/>
    </row>
    <row r="4818" spans="1:26" x14ac:dyDescent="0.2">
      <c r="A4818" s="414"/>
      <c r="B4818" s="414"/>
      <c r="P4818" s="141"/>
      <c r="Q4818" s="415"/>
      <c r="R4818" s="415"/>
      <c r="S4818" s="415"/>
      <c r="T4818" s="415"/>
      <c r="U4818" s="415"/>
      <c r="V4818" s="415"/>
      <c r="W4818" s="415"/>
      <c r="X4818" s="415"/>
      <c r="Y4818" s="415"/>
      <c r="Z4818" s="415"/>
    </row>
    <row r="4819" spans="1:26" x14ac:dyDescent="0.2">
      <c r="A4819" s="414"/>
      <c r="B4819" s="414"/>
      <c r="P4819" s="141"/>
      <c r="Q4819" s="415"/>
      <c r="R4819" s="415"/>
      <c r="S4819" s="415"/>
      <c r="T4819" s="415"/>
      <c r="U4819" s="415"/>
      <c r="V4819" s="415"/>
      <c r="W4819" s="415"/>
      <c r="X4819" s="415"/>
      <c r="Y4819" s="415"/>
      <c r="Z4819" s="415"/>
    </row>
    <row r="4820" spans="1:26" x14ac:dyDescent="0.2">
      <c r="A4820" s="414"/>
      <c r="B4820" s="414"/>
      <c r="P4820" s="141"/>
      <c r="Q4820" s="415"/>
      <c r="R4820" s="415"/>
      <c r="S4820" s="415"/>
      <c r="T4820" s="415"/>
      <c r="U4820" s="415"/>
      <c r="V4820" s="415"/>
      <c r="W4820" s="415"/>
      <c r="X4820" s="415"/>
      <c r="Y4820" s="415"/>
      <c r="Z4820" s="415"/>
    </row>
    <row r="4821" spans="1:26" x14ac:dyDescent="0.2">
      <c r="A4821" s="414"/>
      <c r="B4821" s="414"/>
      <c r="P4821" s="141"/>
      <c r="Q4821" s="415"/>
      <c r="R4821" s="415"/>
      <c r="S4821" s="415"/>
      <c r="T4821" s="415"/>
      <c r="U4821" s="415"/>
      <c r="V4821" s="415"/>
      <c r="W4821" s="415"/>
      <c r="X4821" s="415"/>
      <c r="Y4821" s="415"/>
      <c r="Z4821" s="415"/>
    </row>
    <row r="4822" spans="1:26" x14ac:dyDescent="0.2">
      <c r="A4822" s="414"/>
      <c r="B4822" s="414"/>
      <c r="P4822" s="141"/>
      <c r="Q4822" s="415"/>
      <c r="R4822" s="415"/>
      <c r="S4822" s="415"/>
      <c r="T4822" s="415"/>
      <c r="U4822" s="415"/>
      <c r="V4822" s="415"/>
      <c r="W4822" s="415"/>
      <c r="X4822" s="415"/>
      <c r="Y4822" s="415"/>
      <c r="Z4822" s="415"/>
    </row>
    <row r="4823" spans="1:26" x14ac:dyDescent="0.2">
      <c r="A4823" s="414"/>
      <c r="B4823" s="414"/>
      <c r="P4823" s="141"/>
      <c r="Q4823" s="415"/>
      <c r="R4823" s="415"/>
      <c r="S4823" s="415"/>
      <c r="T4823" s="415"/>
      <c r="U4823" s="415"/>
      <c r="V4823" s="415"/>
      <c r="W4823" s="415"/>
      <c r="X4823" s="415"/>
      <c r="Y4823" s="415"/>
      <c r="Z4823" s="415"/>
    </row>
    <row r="4824" spans="1:26" x14ac:dyDescent="0.2">
      <c r="A4824" s="414"/>
      <c r="B4824" s="414"/>
      <c r="P4824" s="141"/>
      <c r="Q4824" s="415"/>
      <c r="R4824" s="415"/>
      <c r="S4824" s="415"/>
      <c r="T4824" s="415"/>
      <c r="U4824" s="415"/>
      <c r="V4824" s="415"/>
      <c r="W4824" s="415"/>
      <c r="X4824" s="415"/>
      <c r="Y4824" s="415"/>
      <c r="Z4824" s="415"/>
    </row>
    <row r="4825" spans="1:26" x14ac:dyDescent="0.2">
      <c r="A4825" s="414"/>
      <c r="B4825" s="414"/>
      <c r="P4825" s="141"/>
      <c r="Q4825" s="415"/>
      <c r="R4825" s="415"/>
      <c r="S4825" s="415"/>
      <c r="T4825" s="415"/>
      <c r="U4825" s="415"/>
      <c r="V4825" s="415"/>
      <c r="W4825" s="415"/>
      <c r="X4825" s="415"/>
      <c r="Y4825" s="415"/>
      <c r="Z4825" s="415"/>
    </row>
    <row r="4826" spans="1:26" x14ac:dyDescent="0.2">
      <c r="A4826" s="414"/>
      <c r="B4826" s="414"/>
      <c r="P4826" s="141"/>
      <c r="Q4826" s="415"/>
      <c r="R4826" s="415"/>
      <c r="S4826" s="415"/>
      <c r="T4826" s="415"/>
      <c r="U4826" s="415"/>
      <c r="V4826" s="415"/>
      <c r="W4826" s="415"/>
      <c r="X4826" s="415"/>
      <c r="Y4826" s="415"/>
      <c r="Z4826" s="415"/>
    </row>
    <row r="4827" spans="1:26" x14ac:dyDescent="0.2">
      <c r="A4827" s="414"/>
      <c r="B4827" s="414"/>
      <c r="P4827" s="141"/>
      <c r="Q4827" s="415"/>
      <c r="R4827" s="415"/>
      <c r="S4827" s="415"/>
      <c r="T4827" s="415"/>
      <c r="U4827" s="415"/>
      <c r="V4827" s="415"/>
      <c r="W4827" s="415"/>
      <c r="X4827" s="415"/>
      <c r="Y4827" s="415"/>
      <c r="Z4827" s="415"/>
    </row>
    <row r="4828" spans="1:26" x14ac:dyDescent="0.2">
      <c r="A4828" s="414"/>
      <c r="B4828" s="414"/>
      <c r="P4828" s="141"/>
      <c r="Q4828" s="415"/>
      <c r="R4828" s="415"/>
      <c r="S4828" s="415"/>
      <c r="T4828" s="415"/>
      <c r="U4828" s="415"/>
      <c r="V4828" s="415"/>
      <c r="W4828" s="415"/>
      <c r="X4828" s="415"/>
      <c r="Y4828" s="415"/>
      <c r="Z4828" s="415"/>
    </row>
    <row r="4829" spans="1:26" x14ac:dyDescent="0.2">
      <c r="A4829" s="414"/>
      <c r="B4829" s="414"/>
      <c r="P4829" s="141"/>
      <c r="Q4829" s="415"/>
      <c r="R4829" s="415"/>
      <c r="S4829" s="415"/>
      <c r="T4829" s="415"/>
      <c r="U4829" s="415"/>
      <c r="V4829" s="415"/>
      <c r="W4829" s="415"/>
      <c r="X4829" s="415"/>
      <c r="Y4829" s="415"/>
      <c r="Z4829" s="415"/>
    </row>
    <row r="4830" spans="1:26" x14ac:dyDescent="0.2">
      <c r="A4830" s="414"/>
      <c r="B4830" s="414"/>
      <c r="P4830" s="141"/>
      <c r="Q4830" s="415"/>
      <c r="R4830" s="415"/>
      <c r="S4830" s="415"/>
      <c r="T4830" s="415"/>
      <c r="U4830" s="415"/>
      <c r="V4830" s="415"/>
      <c r="W4830" s="415"/>
      <c r="X4830" s="415"/>
      <c r="Y4830" s="415"/>
      <c r="Z4830" s="415"/>
    </row>
    <row r="4831" spans="1:26" x14ac:dyDescent="0.2">
      <c r="A4831" s="414"/>
      <c r="B4831" s="414"/>
      <c r="P4831" s="141"/>
      <c r="Q4831" s="415"/>
      <c r="R4831" s="415"/>
      <c r="S4831" s="415"/>
      <c r="T4831" s="415"/>
      <c r="U4831" s="415"/>
      <c r="V4831" s="415"/>
      <c r="W4831" s="415"/>
      <c r="X4831" s="415"/>
      <c r="Y4831" s="415"/>
      <c r="Z4831" s="415"/>
    </row>
    <row r="4832" spans="1:26" x14ac:dyDescent="0.2">
      <c r="A4832" s="414"/>
      <c r="B4832" s="414"/>
      <c r="P4832" s="141"/>
      <c r="Q4832" s="415"/>
      <c r="R4832" s="415"/>
      <c r="S4832" s="415"/>
      <c r="T4832" s="415"/>
      <c r="U4832" s="415"/>
      <c r="V4832" s="415"/>
      <c r="W4832" s="415"/>
      <c r="X4832" s="415"/>
      <c r="Y4832" s="415"/>
      <c r="Z4832" s="415"/>
    </row>
    <row r="4833" spans="1:26" x14ac:dyDescent="0.2">
      <c r="A4833" s="414"/>
      <c r="B4833" s="414"/>
      <c r="P4833" s="141"/>
      <c r="Q4833" s="415"/>
      <c r="R4833" s="415"/>
      <c r="S4833" s="415"/>
      <c r="T4833" s="415"/>
      <c r="U4833" s="415"/>
      <c r="V4833" s="415"/>
      <c r="W4833" s="415"/>
      <c r="X4833" s="415"/>
      <c r="Y4833" s="415"/>
      <c r="Z4833" s="415"/>
    </row>
    <row r="4834" spans="1:26" x14ac:dyDescent="0.2">
      <c r="A4834" s="414"/>
      <c r="B4834" s="414"/>
      <c r="P4834" s="141"/>
      <c r="Q4834" s="415"/>
      <c r="R4834" s="415"/>
      <c r="S4834" s="415"/>
      <c r="T4834" s="415"/>
      <c r="U4834" s="415"/>
      <c r="V4834" s="415"/>
      <c r="W4834" s="415"/>
      <c r="X4834" s="415"/>
      <c r="Y4834" s="415"/>
      <c r="Z4834" s="415"/>
    </row>
    <row r="4835" spans="1:26" x14ac:dyDescent="0.2">
      <c r="A4835" s="414"/>
      <c r="B4835" s="414"/>
      <c r="P4835" s="141"/>
      <c r="Q4835" s="415"/>
      <c r="R4835" s="415"/>
      <c r="S4835" s="415"/>
      <c r="T4835" s="415"/>
      <c r="U4835" s="415"/>
      <c r="V4835" s="415"/>
      <c r="W4835" s="415"/>
      <c r="X4835" s="415"/>
      <c r="Y4835" s="415"/>
      <c r="Z4835" s="415"/>
    </row>
    <row r="4836" spans="1:26" x14ac:dyDescent="0.2">
      <c r="A4836" s="414"/>
      <c r="B4836" s="414"/>
      <c r="P4836" s="141"/>
      <c r="Q4836" s="415"/>
      <c r="R4836" s="415"/>
      <c r="S4836" s="415"/>
      <c r="T4836" s="415"/>
      <c r="U4836" s="415"/>
      <c r="V4836" s="415"/>
      <c r="W4836" s="415"/>
      <c r="X4836" s="415"/>
      <c r="Y4836" s="415"/>
      <c r="Z4836" s="415"/>
    </row>
    <row r="4837" spans="1:26" x14ac:dyDescent="0.2">
      <c r="A4837" s="414"/>
      <c r="B4837" s="414"/>
      <c r="P4837" s="141"/>
      <c r="Q4837" s="415"/>
      <c r="R4837" s="415"/>
      <c r="S4837" s="415"/>
      <c r="T4837" s="415"/>
      <c r="U4837" s="415"/>
      <c r="V4837" s="415"/>
      <c r="W4837" s="415"/>
      <c r="X4837" s="415"/>
      <c r="Y4837" s="415"/>
      <c r="Z4837" s="415"/>
    </row>
    <row r="4838" spans="1:26" x14ac:dyDescent="0.2">
      <c r="A4838" s="414"/>
      <c r="B4838" s="414"/>
      <c r="P4838" s="141"/>
      <c r="Q4838" s="415"/>
      <c r="R4838" s="415"/>
      <c r="S4838" s="415"/>
      <c r="T4838" s="415"/>
      <c r="U4838" s="415"/>
      <c r="V4838" s="415"/>
      <c r="W4838" s="415"/>
      <c r="X4838" s="415"/>
      <c r="Y4838" s="415"/>
      <c r="Z4838" s="415"/>
    </row>
    <row r="4839" spans="1:26" x14ac:dyDescent="0.2">
      <c r="A4839" s="414"/>
      <c r="B4839" s="414"/>
      <c r="P4839" s="141"/>
      <c r="Q4839" s="415"/>
      <c r="R4839" s="415"/>
      <c r="S4839" s="415"/>
      <c r="T4839" s="415"/>
      <c r="U4839" s="415"/>
      <c r="V4839" s="415"/>
      <c r="W4839" s="415"/>
      <c r="X4839" s="415"/>
      <c r="Y4839" s="415"/>
      <c r="Z4839" s="415"/>
    </row>
    <row r="4840" spans="1:26" x14ac:dyDescent="0.2">
      <c r="A4840" s="414"/>
      <c r="B4840" s="414"/>
      <c r="P4840" s="141"/>
      <c r="Q4840" s="415"/>
      <c r="R4840" s="415"/>
      <c r="S4840" s="415"/>
      <c r="T4840" s="415"/>
      <c r="U4840" s="415"/>
      <c r="V4840" s="415"/>
      <c r="W4840" s="415"/>
      <c r="X4840" s="415"/>
      <c r="Y4840" s="415"/>
      <c r="Z4840" s="415"/>
    </row>
    <row r="4841" spans="1:26" x14ac:dyDescent="0.2">
      <c r="A4841" s="414"/>
      <c r="B4841" s="414"/>
      <c r="P4841" s="141"/>
      <c r="Q4841" s="415"/>
      <c r="R4841" s="415"/>
      <c r="S4841" s="415"/>
      <c r="T4841" s="415"/>
      <c r="U4841" s="415"/>
      <c r="V4841" s="415"/>
      <c r="W4841" s="415"/>
      <c r="X4841" s="415"/>
      <c r="Y4841" s="415"/>
      <c r="Z4841" s="415"/>
    </row>
    <row r="4842" spans="1:26" x14ac:dyDescent="0.2">
      <c r="A4842" s="414"/>
      <c r="B4842" s="414"/>
      <c r="P4842" s="141"/>
      <c r="Q4842" s="415"/>
      <c r="R4842" s="415"/>
      <c r="S4842" s="415"/>
      <c r="T4842" s="415"/>
      <c r="U4842" s="415"/>
      <c r="V4842" s="415"/>
      <c r="W4842" s="415"/>
      <c r="X4842" s="415"/>
      <c r="Y4842" s="415"/>
      <c r="Z4842" s="415"/>
    </row>
    <row r="4843" spans="1:26" x14ac:dyDescent="0.2">
      <c r="A4843" s="414"/>
      <c r="B4843" s="414"/>
      <c r="P4843" s="141"/>
      <c r="Q4843" s="415"/>
      <c r="R4843" s="415"/>
      <c r="S4843" s="415"/>
      <c r="T4843" s="415"/>
      <c r="U4843" s="415"/>
      <c r="V4843" s="415"/>
      <c r="W4843" s="415"/>
      <c r="X4843" s="415"/>
      <c r="Y4843" s="415"/>
      <c r="Z4843" s="415"/>
    </row>
    <row r="4844" spans="1:26" x14ac:dyDescent="0.2">
      <c r="A4844" s="414"/>
      <c r="B4844" s="414"/>
      <c r="P4844" s="141"/>
      <c r="Q4844" s="415"/>
      <c r="R4844" s="415"/>
      <c r="S4844" s="415"/>
      <c r="T4844" s="415"/>
      <c r="U4844" s="415"/>
      <c r="V4844" s="415"/>
      <c r="W4844" s="415"/>
      <c r="X4844" s="415"/>
      <c r="Y4844" s="415"/>
      <c r="Z4844" s="415"/>
    </row>
    <row r="4845" spans="1:26" x14ac:dyDescent="0.2">
      <c r="A4845" s="414"/>
      <c r="B4845" s="414"/>
      <c r="P4845" s="141"/>
      <c r="Q4845" s="415"/>
      <c r="R4845" s="415"/>
      <c r="S4845" s="415"/>
      <c r="T4845" s="415"/>
      <c r="U4845" s="415"/>
      <c r="V4845" s="415"/>
      <c r="W4845" s="415"/>
      <c r="X4845" s="415"/>
      <c r="Y4845" s="415"/>
      <c r="Z4845" s="415"/>
    </row>
    <row r="4846" spans="1:26" x14ac:dyDescent="0.2">
      <c r="A4846" s="414"/>
      <c r="B4846" s="414"/>
      <c r="P4846" s="141"/>
      <c r="Q4846" s="415"/>
      <c r="R4846" s="415"/>
      <c r="S4846" s="415"/>
      <c r="T4846" s="415"/>
      <c r="U4846" s="415"/>
      <c r="V4846" s="415"/>
      <c r="W4846" s="415"/>
      <c r="X4846" s="415"/>
      <c r="Y4846" s="415"/>
      <c r="Z4846" s="415"/>
    </row>
    <row r="4847" spans="1:26" x14ac:dyDescent="0.2">
      <c r="A4847" s="414"/>
      <c r="B4847" s="414"/>
      <c r="P4847" s="141"/>
      <c r="Q4847" s="415"/>
      <c r="R4847" s="415"/>
      <c r="S4847" s="415"/>
      <c r="T4847" s="415"/>
      <c r="U4847" s="415"/>
      <c r="V4847" s="415"/>
      <c r="W4847" s="415"/>
      <c r="X4847" s="415"/>
      <c r="Y4847" s="415"/>
      <c r="Z4847" s="415"/>
    </row>
    <row r="4848" spans="1:26" x14ac:dyDescent="0.2">
      <c r="A4848" s="414"/>
      <c r="B4848" s="414"/>
      <c r="P4848" s="141"/>
      <c r="Q4848" s="415"/>
      <c r="R4848" s="415"/>
      <c r="S4848" s="415"/>
      <c r="T4848" s="415"/>
      <c r="U4848" s="415"/>
      <c r="V4848" s="415"/>
      <c r="W4848" s="415"/>
      <c r="X4848" s="415"/>
      <c r="Y4848" s="415"/>
      <c r="Z4848" s="415"/>
    </row>
    <row r="4849" spans="1:26" x14ac:dyDescent="0.2">
      <c r="A4849" s="414"/>
      <c r="B4849" s="414"/>
      <c r="P4849" s="141"/>
      <c r="Q4849" s="415"/>
      <c r="R4849" s="415"/>
      <c r="S4849" s="415"/>
      <c r="T4849" s="415"/>
      <c r="U4849" s="415"/>
      <c r="V4849" s="415"/>
      <c r="W4849" s="415"/>
      <c r="X4849" s="415"/>
      <c r="Y4849" s="415"/>
      <c r="Z4849" s="415"/>
    </row>
    <row r="4850" spans="1:26" x14ac:dyDescent="0.2">
      <c r="A4850" s="414"/>
      <c r="B4850" s="414"/>
      <c r="P4850" s="141"/>
      <c r="Q4850" s="415"/>
      <c r="R4850" s="415"/>
      <c r="S4850" s="415"/>
      <c r="T4850" s="415"/>
      <c r="U4850" s="415"/>
      <c r="V4850" s="415"/>
      <c r="W4850" s="415"/>
      <c r="X4850" s="415"/>
      <c r="Y4850" s="415"/>
      <c r="Z4850" s="415"/>
    </row>
    <row r="4851" spans="1:26" x14ac:dyDescent="0.2">
      <c r="A4851" s="414"/>
      <c r="B4851" s="414"/>
      <c r="P4851" s="141"/>
      <c r="Q4851" s="415"/>
      <c r="R4851" s="415"/>
      <c r="S4851" s="415"/>
      <c r="T4851" s="415"/>
      <c r="U4851" s="415"/>
      <c r="V4851" s="415"/>
      <c r="W4851" s="415"/>
      <c r="X4851" s="415"/>
      <c r="Y4851" s="415"/>
      <c r="Z4851" s="415"/>
    </row>
    <row r="4852" spans="1:26" x14ac:dyDescent="0.2">
      <c r="A4852" s="414"/>
      <c r="B4852" s="414"/>
      <c r="P4852" s="141"/>
      <c r="Q4852" s="415"/>
      <c r="R4852" s="415"/>
      <c r="S4852" s="415"/>
      <c r="T4852" s="415"/>
      <c r="U4852" s="415"/>
      <c r="V4852" s="415"/>
      <c r="W4852" s="415"/>
      <c r="X4852" s="415"/>
      <c r="Y4852" s="415"/>
      <c r="Z4852" s="415"/>
    </row>
    <row r="4853" spans="1:26" x14ac:dyDescent="0.2">
      <c r="A4853" s="414"/>
      <c r="B4853" s="414"/>
      <c r="P4853" s="141"/>
      <c r="Q4853" s="415"/>
      <c r="R4853" s="415"/>
      <c r="S4853" s="415"/>
      <c r="T4853" s="415"/>
      <c r="U4853" s="415"/>
      <c r="V4853" s="415"/>
      <c r="W4853" s="415"/>
      <c r="X4853" s="415"/>
      <c r="Y4853" s="415"/>
      <c r="Z4853" s="415"/>
    </row>
    <row r="4854" spans="1:26" x14ac:dyDescent="0.2">
      <c r="A4854" s="414"/>
      <c r="B4854" s="414"/>
      <c r="P4854" s="141"/>
      <c r="Q4854" s="415"/>
      <c r="R4854" s="415"/>
      <c r="S4854" s="415"/>
      <c r="T4854" s="415"/>
      <c r="U4854" s="415"/>
      <c r="V4854" s="415"/>
      <c r="W4854" s="415"/>
      <c r="X4854" s="415"/>
      <c r="Y4854" s="415"/>
      <c r="Z4854" s="415"/>
    </row>
    <row r="4855" spans="1:26" x14ac:dyDescent="0.2">
      <c r="A4855" s="414"/>
      <c r="B4855" s="414"/>
      <c r="P4855" s="141"/>
      <c r="Q4855" s="415"/>
      <c r="R4855" s="415"/>
      <c r="S4855" s="415"/>
      <c r="T4855" s="415"/>
      <c r="U4855" s="415"/>
      <c r="V4855" s="415"/>
      <c r="W4855" s="415"/>
      <c r="X4855" s="415"/>
      <c r="Y4855" s="415"/>
      <c r="Z4855" s="415"/>
    </row>
    <row r="4856" spans="1:26" x14ac:dyDescent="0.2">
      <c r="A4856" s="414"/>
      <c r="B4856" s="414"/>
      <c r="P4856" s="141"/>
      <c r="Q4856" s="415"/>
      <c r="R4856" s="415"/>
      <c r="S4856" s="415"/>
      <c r="T4856" s="415"/>
      <c r="U4856" s="415"/>
      <c r="V4856" s="415"/>
      <c r="W4856" s="415"/>
      <c r="X4856" s="415"/>
      <c r="Y4856" s="415"/>
      <c r="Z4856" s="415"/>
    </row>
    <row r="4857" spans="1:26" x14ac:dyDescent="0.2">
      <c r="A4857" s="414"/>
      <c r="B4857" s="414"/>
      <c r="P4857" s="141"/>
      <c r="Q4857" s="415"/>
      <c r="R4857" s="415"/>
      <c r="S4857" s="415"/>
      <c r="T4857" s="415"/>
      <c r="U4857" s="415"/>
      <c r="V4857" s="415"/>
      <c r="W4857" s="415"/>
      <c r="X4857" s="415"/>
      <c r="Y4857" s="415"/>
      <c r="Z4857" s="415"/>
    </row>
    <row r="4858" spans="1:26" x14ac:dyDescent="0.2">
      <c r="A4858" s="414"/>
      <c r="B4858" s="414"/>
      <c r="P4858" s="141"/>
      <c r="Q4858" s="415"/>
      <c r="R4858" s="415"/>
      <c r="S4858" s="415"/>
      <c r="T4858" s="415"/>
      <c r="U4858" s="415"/>
      <c r="V4858" s="415"/>
      <c r="W4858" s="415"/>
      <c r="X4858" s="415"/>
      <c r="Y4858" s="415"/>
      <c r="Z4858" s="415"/>
    </row>
    <row r="4859" spans="1:26" x14ac:dyDescent="0.2">
      <c r="A4859" s="414"/>
      <c r="B4859" s="414"/>
      <c r="P4859" s="141"/>
      <c r="Q4859" s="415"/>
      <c r="R4859" s="415"/>
      <c r="S4859" s="415"/>
      <c r="T4859" s="415"/>
      <c r="U4859" s="415"/>
      <c r="V4859" s="415"/>
      <c r="W4859" s="415"/>
      <c r="X4859" s="415"/>
      <c r="Y4859" s="415"/>
      <c r="Z4859" s="415"/>
    </row>
    <row r="4860" spans="1:26" x14ac:dyDescent="0.2">
      <c r="A4860" s="414"/>
      <c r="B4860" s="414"/>
      <c r="P4860" s="141"/>
      <c r="Q4860" s="415"/>
      <c r="R4860" s="415"/>
      <c r="S4860" s="415"/>
      <c r="T4860" s="415"/>
      <c r="U4860" s="415"/>
      <c r="V4860" s="415"/>
      <c r="W4860" s="415"/>
      <c r="X4860" s="415"/>
      <c r="Y4860" s="415"/>
      <c r="Z4860" s="415"/>
    </row>
    <row r="4861" spans="1:26" x14ac:dyDescent="0.2">
      <c r="A4861" s="414"/>
      <c r="B4861" s="414"/>
      <c r="P4861" s="141"/>
      <c r="Q4861" s="415"/>
      <c r="R4861" s="415"/>
      <c r="S4861" s="415"/>
      <c r="T4861" s="415"/>
      <c r="U4861" s="415"/>
      <c r="V4861" s="415"/>
      <c r="W4861" s="415"/>
      <c r="X4861" s="415"/>
      <c r="Y4861" s="415"/>
      <c r="Z4861" s="415"/>
    </row>
    <row r="4862" spans="1:26" x14ac:dyDescent="0.2">
      <c r="A4862" s="414"/>
      <c r="B4862" s="414"/>
      <c r="P4862" s="141"/>
      <c r="Q4862" s="415"/>
      <c r="R4862" s="415"/>
      <c r="S4862" s="415"/>
      <c r="T4862" s="415"/>
      <c r="U4862" s="415"/>
      <c r="V4862" s="415"/>
      <c r="W4862" s="415"/>
      <c r="X4862" s="415"/>
      <c r="Y4862" s="415"/>
      <c r="Z4862" s="415"/>
    </row>
    <row r="4863" spans="1:26" x14ac:dyDescent="0.2">
      <c r="A4863" s="414"/>
      <c r="B4863" s="414"/>
      <c r="P4863" s="141"/>
      <c r="Q4863" s="415"/>
      <c r="R4863" s="415"/>
      <c r="S4863" s="415"/>
      <c r="T4863" s="415"/>
      <c r="U4863" s="415"/>
      <c r="V4863" s="415"/>
      <c r="W4863" s="415"/>
      <c r="X4863" s="415"/>
      <c r="Y4863" s="415"/>
      <c r="Z4863" s="415"/>
    </row>
    <row r="4864" spans="1:26" x14ac:dyDescent="0.2">
      <c r="A4864" s="414"/>
      <c r="B4864" s="414"/>
      <c r="P4864" s="141"/>
      <c r="Q4864" s="415"/>
      <c r="R4864" s="415"/>
      <c r="S4864" s="415"/>
      <c r="T4864" s="415"/>
      <c r="U4864" s="415"/>
      <c r="V4864" s="415"/>
      <c r="W4864" s="415"/>
      <c r="X4864" s="415"/>
      <c r="Y4864" s="415"/>
      <c r="Z4864" s="415"/>
    </row>
    <row r="4865" spans="1:26" x14ac:dyDescent="0.2">
      <c r="A4865" s="414"/>
      <c r="B4865" s="414"/>
      <c r="P4865" s="141"/>
      <c r="Q4865" s="415"/>
      <c r="R4865" s="415"/>
      <c r="S4865" s="415"/>
      <c r="T4865" s="415"/>
      <c r="U4865" s="415"/>
      <c r="V4865" s="415"/>
      <c r="W4865" s="415"/>
      <c r="X4865" s="415"/>
      <c r="Y4865" s="415"/>
      <c r="Z4865" s="415"/>
    </row>
    <row r="4866" spans="1:26" x14ac:dyDescent="0.2">
      <c r="A4866" s="414"/>
      <c r="B4866" s="414"/>
      <c r="P4866" s="141"/>
      <c r="Q4866" s="415"/>
      <c r="R4866" s="415"/>
      <c r="S4866" s="415"/>
      <c r="T4866" s="415"/>
      <c r="U4866" s="415"/>
      <c r="V4866" s="415"/>
      <c r="W4866" s="415"/>
      <c r="X4866" s="415"/>
      <c r="Y4866" s="415"/>
      <c r="Z4866" s="415"/>
    </row>
    <row r="4867" spans="1:26" x14ac:dyDescent="0.2">
      <c r="A4867" s="414"/>
      <c r="B4867" s="414"/>
      <c r="P4867" s="141"/>
      <c r="Q4867" s="415"/>
      <c r="R4867" s="415"/>
      <c r="S4867" s="415"/>
      <c r="T4867" s="415"/>
      <c r="U4867" s="415"/>
      <c r="V4867" s="415"/>
      <c r="W4867" s="415"/>
      <c r="X4867" s="415"/>
      <c r="Y4867" s="415"/>
      <c r="Z4867" s="415"/>
    </row>
    <row r="4868" spans="1:26" x14ac:dyDescent="0.2">
      <c r="A4868" s="414"/>
      <c r="B4868" s="414"/>
      <c r="P4868" s="141"/>
      <c r="Q4868" s="415"/>
      <c r="R4868" s="415"/>
      <c r="S4868" s="415"/>
      <c r="T4868" s="415"/>
      <c r="U4868" s="415"/>
      <c r="V4868" s="415"/>
      <c r="W4868" s="415"/>
      <c r="X4868" s="415"/>
      <c r="Y4868" s="415"/>
      <c r="Z4868" s="415"/>
    </row>
    <row r="4869" spans="1:26" x14ac:dyDescent="0.2">
      <c r="A4869" s="414"/>
      <c r="B4869" s="414"/>
      <c r="P4869" s="141"/>
      <c r="Q4869" s="415"/>
      <c r="R4869" s="415"/>
      <c r="S4869" s="415"/>
      <c r="T4869" s="415"/>
      <c r="U4869" s="415"/>
      <c r="V4869" s="415"/>
      <c r="W4869" s="415"/>
      <c r="X4869" s="415"/>
      <c r="Y4869" s="415"/>
      <c r="Z4869" s="415"/>
    </row>
    <row r="4870" spans="1:26" x14ac:dyDescent="0.2">
      <c r="A4870" s="414"/>
      <c r="B4870" s="414"/>
      <c r="P4870" s="141"/>
      <c r="Q4870" s="415"/>
      <c r="R4870" s="415"/>
      <c r="S4870" s="415"/>
      <c r="T4870" s="415"/>
      <c r="U4870" s="415"/>
      <c r="V4870" s="415"/>
      <c r="W4870" s="415"/>
      <c r="X4870" s="415"/>
      <c r="Y4870" s="415"/>
      <c r="Z4870" s="415"/>
    </row>
    <row r="4871" spans="1:26" x14ac:dyDescent="0.2">
      <c r="A4871" s="414"/>
      <c r="B4871" s="414"/>
      <c r="P4871" s="141"/>
      <c r="Q4871" s="415"/>
      <c r="R4871" s="415"/>
      <c r="S4871" s="415"/>
      <c r="T4871" s="415"/>
      <c r="U4871" s="415"/>
      <c r="V4871" s="415"/>
      <c r="W4871" s="415"/>
      <c r="X4871" s="415"/>
      <c r="Y4871" s="415"/>
      <c r="Z4871" s="415"/>
    </row>
    <row r="4872" spans="1:26" x14ac:dyDescent="0.2">
      <c r="A4872" s="414"/>
      <c r="B4872" s="414"/>
      <c r="P4872" s="141"/>
      <c r="Q4872" s="415"/>
      <c r="R4872" s="415"/>
      <c r="S4872" s="415"/>
      <c r="T4872" s="415"/>
      <c r="U4872" s="415"/>
      <c r="V4872" s="415"/>
      <c r="W4872" s="415"/>
      <c r="X4872" s="415"/>
      <c r="Y4872" s="415"/>
      <c r="Z4872" s="415"/>
    </row>
    <row r="4873" spans="1:26" x14ac:dyDescent="0.2">
      <c r="A4873" s="414"/>
      <c r="B4873" s="414"/>
      <c r="P4873" s="141"/>
      <c r="Q4873" s="415"/>
      <c r="R4873" s="415"/>
      <c r="S4873" s="415"/>
      <c r="T4873" s="415"/>
      <c r="U4873" s="415"/>
      <c r="V4873" s="415"/>
      <c r="W4873" s="415"/>
      <c r="X4873" s="415"/>
      <c r="Y4873" s="415"/>
      <c r="Z4873" s="415"/>
    </row>
    <row r="4874" spans="1:26" x14ac:dyDescent="0.2">
      <c r="A4874" s="414"/>
      <c r="B4874" s="414"/>
      <c r="P4874" s="141"/>
      <c r="Q4874" s="415"/>
      <c r="R4874" s="415"/>
      <c r="S4874" s="415"/>
      <c r="T4874" s="415"/>
      <c r="U4874" s="415"/>
      <c r="V4874" s="415"/>
      <c r="W4874" s="415"/>
      <c r="X4874" s="415"/>
      <c r="Y4874" s="415"/>
      <c r="Z4874" s="415"/>
    </row>
    <row r="4875" spans="1:26" x14ac:dyDescent="0.2">
      <c r="A4875" s="414"/>
      <c r="B4875" s="414"/>
      <c r="P4875" s="141"/>
      <c r="Q4875" s="415"/>
      <c r="R4875" s="415"/>
      <c r="S4875" s="415"/>
      <c r="T4875" s="415"/>
      <c r="U4875" s="415"/>
      <c r="V4875" s="415"/>
      <c r="W4875" s="415"/>
      <c r="X4875" s="415"/>
      <c r="Y4875" s="415"/>
      <c r="Z4875" s="415"/>
    </row>
    <row r="4876" spans="1:26" x14ac:dyDescent="0.2">
      <c r="A4876" s="414"/>
      <c r="B4876" s="414"/>
      <c r="P4876" s="141"/>
      <c r="Q4876" s="415"/>
      <c r="R4876" s="415"/>
      <c r="S4876" s="415"/>
      <c r="T4876" s="415"/>
      <c r="U4876" s="415"/>
      <c r="V4876" s="415"/>
      <c r="W4876" s="415"/>
      <c r="X4876" s="415"/>
      <c r="Y4876" s="415"/>
      <c r="Z4876" s="415"/>
    </row>
    <row r="4877" spans="1:26" x14ac:dyDescent="0.2">
      <c r="A4877" s="414"/>
      <c r="B4877" s="414"/>
      <c r="P4877" s="141"/>
      <c r="Q4877" s="415"/>
      <c r="R4877" s="415"/>
      <c r="S4877" s="415"/>
      <c r="T4877" s="415"/>
      <c r="U4877" s="415"/>
      <c r="V4877" s="415"/>
      <c r="W4877" s="415"/>
      <c r="X4877" s="415"/>
      <c r="Y4877" s="415"/>
      <c r="Z4877" s="415"/>
    </row>
    <row r="4878" spans="1:26" x14ac:dyDescent="0.2">
      <c r="A4878" s="414"/>
      <c r="B4878" s="414"/>
      <c r="P4878" s="141"/>
      <c r="Q4878" s="415"/>
      <c r="R4878" s="415"/>
      <c r="S4878" s="415"/>
      <c r="T4878" s="415"/>
      <c r="U4878" s="415"/>
      <c r="V4878" s="415"/>
      <c r="W4878" s="415"/>
      <c r="X4878" s="415"/>
      <c r="Y4878" s="415"/>
      <c r="Z4878" s="415"/>
    </row>
    <row r="4879" spans="1:26" x14ac:dyDescent="0.2">
      <c r="A4879" s="414"/>
      <c r="B4879" s="414"/>
      <c r="P4879" s="141"/>
      <c r="Q4879" s="415"/>
      <c r="R4879" s="415"/>
      <c r="S4879" s="415"/>
      <c r="T4879" s="415"/>
      <c r="U4879" s="415"/>
      <c r="V4879" s="415"/>
      <c r="W4879" s="415"/>
      <c r="X4879" s="415"/>
      <c r="Y4879" s="415"/>
      <c r="Z4879" s="415"/>
    </row>
    <row r="4880" spans="1:26" x14ac:dyDescent="0.2">
      <c r="A4880" s="414"/>
      <c r="B4880" s="414"/>
      <c r="P4880" s="141"/>
      <c r="Q4880" s="415"/>
      <c r="R4880" s="415"/>
      <c r="S4880" s="415"/>
      <c r="T4880" s="415"/>
      <c r="U4880" s="415"/>
      <c r="V4880" s="415"/>
      <c r="W4880" s="415"/>
      <c r="X4880" s="415"/>
      <c r="Y4880" s="415"/>
      <c r="Z4880" s="415"/>
    </row>
    <row r="4881" spans="1:26" x14ac:dyDescent="0.2">
      <c r="A4881" s="414"/>
      <c r="B4881" s="414"/>
      <c r="P4881" s="141"/>
      <c r="Q4881" s="415"/>
      <c r="R4881" s="415"/>
      <c r="S4881" s="415"/>
      <c r="T4881" s="415"/>
      <c r="U4881" s="415"/>
      <c r="V4881" s="415"/>
      <c r="W4881" s="415"/>
      <c r="X4881" s="415"/>
      <c r="Y4881" s="415"/>
      <c r="Z4881" s="415"/>
    </row>
    <row r="4882" spans="1:26" x14ac:dyDescent="0.2">
      <c r="A4882" s="414"/>
      <c r="B4882" s="414"/>
      <c r="P4882" s="141"/>
      <c r="Q4882" s="415"/>
      <c r="R4882" s="415"/>
      <c r="S4882" s="415"/>
      <c r="T4882" s="415"/>
      <c r="U4882" s="415"/>
      <c r="V4882" s="415"/>
      <c r="W4882" s="415"/>
      <c r="X4882" s="415"/>
      <c r="Y4882" s="415"/>
      <c r="Z4882" s="415"/>
    </row>
    <row r="4883" spans="1:26" x14ac:dyDescent="0.2">
      <c r="A4883" s="414"/>
      <c r="B4883" s="414"/>
      <c r="P4883" s="141"/>
      <c r="Q4883" s="415"/>
      <c r="R4883" s="415"/>
      <c r="S4883" s="415"/>
      <c r="T4883" s="415"/>
      <c r="U4883" s="415"/>
      <c r="V4883" s="415"/>
      <c r="W4883" s="415"/>
      <c r="X4883" s="415"/>
      <c r="Y4883" s="415"/>
      <c r="Z4883" s="415"/>
    </row>
    <row r="4884" spans="1:26" x14ac:dyDescent="0.2">
      <c r="A4884" s="414"/>
      <c r="B4884" s="414"/>
      <c r="P4884" s="141"/>
      <c r="Q4884" s="415"/>
      <c r="R4884" s="415"/>
      <c r="S4884" s="415"/>
      <c r="T4884" s="415"/>
      <c r="U4884" s="415"/>
      <c r="V4884" s="415"/>
      <c r="W4884" s="415"/>
      <c r="X4884" s="415"/>
      <c r="Y4884" s="415"/>
      <c r="Z4884" s="415"/>
    </row>
    <row r="4885" spans="1:26" x14ac:dyDescent="0.2">
      <c r="A4885" s="414"/>
      <c r="B4885" s="414"/>
      <c r="P4885" s="141"/>
      <c r="Q4885" s="415"/>
      <c r="R4885" s="415"/>
      <c r="S4885" s="415"/>
      <c r="T4885" s="415"/>
      <c r="U4885" s="415"/>
      <c r="V4885" s="415"/>
      <c r="W4885" s="415"/>
      <c r="X4885" s="415"/>
      <c r="Y4885" s="415"/>
      <c r="Z4885" s="415"/>
    </row>
    <row r="4886" spans="1:26" x14ac:dyDescent="0.2">
      <c r="A4886" s="414"/>
      <c r="B4886" s="414"/>
      <c r="P4886" s="141"/>
      <c r="Q4886" s="415"/>
      <c r="R4886" s="415"/>
      <c r="S4886" s="415"/>
      <c r="T4886" s="415"/>
      <c r="U4886" s="415"/>
      <c r="V4886" s="415"/>
      <c r="W4886" s="415"/>
      <c r="X4886" s="415"/>
      <c r="Y4886" s="415"/>
      <c r="Z4886" s="415"/>
    </row>
    <row r="4887" spans="1:26" x14ac:dyDescent="0.2">
      <c r="A4887" s="414"/>
      <c r="B4887" s="414"/>
      <c r="P4887" s="141"/>
      <c r="Q4887" s="415"/>
      <c r="R4887" s="415"/>
      <c r="S4887" s="415"/>
      <c r="T4887" s="415"/>
      <c r="U4887" s="415"/>
      <c r="V4887" s="415"/>
      <c r="W4887" s="415"/>
      <c r="X4887" s="415"/>
      <c r="Y4887" s="415"/>
      <c r="Z4887" s="415"/>
    </row>
    <row r="4888" spans="1:26" x14ac:dyDescent="0.2">
      <c r="A4888" s="414"/>
      <c r="B4888" s="414"/>
      <c r="P4888" s="141"/>
      <c r="Q4888" s="415"/>
      <c r="R4888" s="415"/>
      <c r="S4888" s="415"/>
      <c r="T4888" s="415"/>
      <c r="U4888" s="415"/>
      <c r="V4888" s="415"/>
      <c r="W4888" s="415"/>
      <c r="X4888" s="415"/>
      <c r="Y4888" s="415"/>
      <c r="Z4888" s="415"/>
    </row>
    <row r="4889" spans="1:26" x14ac:dyDescent="0.2">
      <c r="A4889" s="414"/>
      <c r="B4889" s="414"/>
      <c r="P4889" s="141"/>
      <c r="Q4889" s="415"/>
      <c r="R4889" s="415"/>
      <c r="S4889" s="415"/>
      <c r="T4889" s="415"/>
      <c r="U4889" s="415"/>
      <c r="V4889" s="415"/>
      <c r="W4889" s="415"/>
      <c r="X4889" s="415"/>
      <c r="Y4889" s="415"/>
      <c r="Z4889" s="415"/>
    </row>
    <row r="4890" spans="1:26" x14ac:dyDescent="0.2">
      <c r="A4890" s="414"/>
      <c r="B4890" s="414"/>
      <c r="P4890" s="141"/>
      <c r="Q4890" s="415"/>
      <c r="R4890" s="415"/>
      <c r="S4890" s="415"/>
      <c r="T4890" s="415"/>
      <c r="U4890" s="415"/>
      <c r="V4890" s="415"/>
      <c r="W4890" s="415"/>
      <c r="X4890" s="415"/>
      <c r="Y4890" s="415"/>
      <c r="Z4890" s="415"/>
    </row>
    <row r="4891" spans="1:26" x14ac:dyDescent="0.2">
      <c r="A4891" s="414"/>
      <c r="B4891" s="414"/>
      <c r="P4891" s="141"/>
      <c r="Q4891" s="415"/>
      <c r="R4891" s="415"/>
      <c r="S4891" s="415"/>
      <c r="T4891" s="415"/>
      <c r="U4891" s="415"/>
      <c r="V4891" s="415"/>
      <c r="W4891" s="415"/>
      <c r="X4891" s="415"/>
      <c r="Y4891" s="415"/>
      <c r="Z4891" s="415"/>
    </row>
    <row r="4892" spans="1:26" x14ac:dyDescent="0.2">
      <c r="A4892" s="414"/>
      <c r="B4892" s="414"/>
      <c r="P4892" s="141"/>
      <c r="Q4892" s="415"/>
      <c r="R4892" s="415"/>
      <c r="S4892" s="415"/>
      <c r="T4892" s="415"/>
      <c r="U4892" s="415"/>
      <c r="V4892" s="415"/>
      <c r="W4892" s="415"/>
      <c r="X4892" s="415"/>
      <c r="Y4892" s="415"/>
      <c r="Z4892" s="415"/>
    </row>
    <row r="4893" spans="1:26" x14ac:dyDescent="0.2">
      <c r="A4893" s="414"/>
      <c r="B4893" s="414"/>
      <c r="P4893" s="141"/>
      <c r="Q4893" s="415"/>
      <c r="R4893" s="415"/>
      <c r="S4893" s="415"/>
      <c r="T4893" s="415"/>
      <c r="U4893" s="415"/>
      <c r="V4893" s="415"/>
      <c r="W4893" s="415"/>
      <c r="X4893" s="415"/>
      <c r="Y4893" s="415"/>
      <c r="Z4893" s="415"/>
    </row>
    <row r="4894" spans="1:26" x14ac:dyDescent="0.2">
      <c r="A4894" s="414"/>
      <c r="B4894" s="414"/>
      <c r="P4894" s="141"/>
      <c r="Q4894" s="415"/>
      <c r="R4894" s="415"/>
      <c r="S4894" s="415"/>
      <c r="T4894" s="415"/>
      <c r="U4894" s="415"/>
      <c r="V4894" s="415"/>
      <c r="W4894" s="415"/>
      <c r="X4894" s="415"/>
      <c r="Y4894" s="415"/>
      <c r="Z4894" s="415"/>
    </row>
    <row r="4895" spans="1:26" x14ac:dyDescent="0.2">
      <c r="A4895" s="414"/>
      <c r="B4895" s="414"/>
      <c r="P4895" s="141"/>
      <c r="Q4895" s="415"/>
      <c r="R4895" s="415"/>
      <c r="S4895" s="415"/>
      <c r="T4895" s="415"/>
      <c r="U4895" s="415"/>
      <c r="V4895" s="415"/>
      <c r="W4895" s="415"/>
      <c r="X4895" s="415"/>
      <c r="Y4895" s="415"/>
      <c r="Z4895" s="415"/>
    </row>
    <row r="4896" spans="1:26" x14ac:dyDescent="0.2">
      <c r="A4896" s="414"/>
      <c r="B4896" s="414"/>
      <c r="P4896" s="141"/>
      <c r="Q4896" s="415"/>
      <c r="R4896" s="415"/>
      <c r="S4896" s="415"/>
      <c r="T4896" s="415"/>
      <c r="U4896" s="415"/>
      <c r="V4896" s="415"/>
      <c r="W4896" s="415"/>
      <c r="X4896" s="415"/>
      <c r="Y4896" s="415"/>
      <c r="Z4896" s="415"/>
    </row>
    <row r="4897" spans="1:26" x14ac:dyDescent="0.2">
      <c r="A4897" s="414"/>
      <c r="B4897" s="414"/>
      <c r="P4897" s="141"/>
      <c r="Q4897" s="415"/>
      <c r="R4897" s="415"/>
      <c r="S4897" s="415"/>
      <c r="T4897" s="415"/>
      <c r="U4897" s="415"/>
      <c r="V4897" s="415"/>
      <c r="W4897" s="415"/>
      <c r="X4897" s="415"/>
      <c r="Y4897" s="415"/>
      <c r="Z4897" s="415"/>
    </row>
    <row r="4898" spans="1:26" x14ac:dyDescent="0.2">
      <c r="A4898" s="414"/>
      <c r="B4898" s="414"/>
      <c r="P4898" s="141"/>
      <c r="Q4898" s="415"/>
      <c r="R4898" s="415"/>
      <c r="S4898" s="415"/>
      <c r="T4898" s="415"/>
      <c r="U4898" s="415"/>
      <c r="V4898" s="415"/>
      <c r="W4898" s="415"/>
      <c r="X4898" s="415"/>
      <c r="Y4898" s="415"/>
      <c r="Z4898" s="415"/>
    </row>
    <row r="4899" spans="1:26" x14ac:dyDescent="0.2">
      <c r="A4899" s="414"/>
      <c r="B4899" s="414"/>
      <c r="P4899" s="141"/>
      <c r="Q4899" s="415"/>
      <c r="R4899" s="415"/>
      <c r="S4899" s="415"/>
      <c r="T4899" s="415"/>
      <c r="U4899" s="415"/>
      <c r="V4899" s="415"/>
      <c r="W4899" s="415"/>
      <c r="X4899" s="415"/>
      <c r="Y4899" s="415"/>
      <c r="Z4899" s="415"/>
    </row>
    <row r="4900" spans="1:26" x14ac:dyDescent="0.2">
      <c r="A4900" s="414"/>
      <c r="B4900" s="414"/>
      <c r="P4900" s="141"/>
      <c r="Q4900" s="415"/>
      <c r="R4900" s="415"/>
      <c r="S4900" s="415"/>
      <c r="T4900" s="415"/>
      <c r="U4900" s="415"/>
      <c r="V4900" s="415"/>
      <c r="W4900" s="415"/>
      <c r="X4900" s="415"/>
      <c r="Y4900" s="415"/>
      <c r="Z4900" s="415"/>
    </row>
    <row r="4901" spans="1:26" x14ac:dyDescent="0.2">
      <c r="A4901" s="414"/>
      <c r="B4901" s="414"/>
      <c r="P4901" s="141"/>
      <c r="Q4901" s="415"/>
      <c r="R4901" s="415"/>
      <c r="S4901" s="415"/>
      <c r="T4901" s="415"/>
      <c r="U4901" s="415"/>
      <c r="V4901" s="415"/>
      <c r="W4901" s="415"/>
      <c r="X4901" s="415"/>
      <c r="Y4901" s="415"/>
      <c r="Z4901" s="415"/>
    </row>
    <row r="4902" spans="1:26" x14ac:dyDescent="0.2">
      <c r="A4902" s="414"/>
      <c r="B4902" s="414"/>
      <c r="P4902" s="141"/>
      <c r="Q4902" s="415"/>
      <c r="R4902" s="415"/>
      <c r="S4902" s="415"/>
      <c r="T4902" s="415"/>
      <c r="U4902" s="415"/>
      <c r="V4902" s="415"/>
      <c r="W4902" s="415"/>
      <c r="X4902" s="415"/>
      <c r="Y4902" s="415"/>
      <c r="Z4902" s="415"/>
    </row>
    <row r="4903" spans="1:26" x14ac:dyDescent="0.2">
      <c r="A4903" s="414"/>
      <c r="B4903" s="414"/>
      <c r="P4903" s="141"/>
      <c r="Q4903" s="415"/>
      <c r="R4903" s="415"/>
      <c r="S4903" s="415"/>
      <c r="T4903" s="415"/>
      <c r="U4903" s="415"/>
      <c r="V4903" s="415"/>
      <c r="W4903" s="415"/>
      <c r="X4903" s="415"/>
      <c r="Y4903" s="415"/>
      <c r="Z4903" s="415"/>
    </row>
    <row r="4904" spans="1:26" x14ac:dyDescent="0.2">
      <c r="A4904" s="414"/>
      <c r="B4904" s="414"/>
      <c r="P4904" s="141"/>
      <c r="Q4904" s="415"/>
      <c r="R4904" s="415"/>
      <c r="S4904" s="415"/>
      <c r="T4904" s="415"/>
      <c r="U4904" s="415"/>
      <c r="V4904" s="415"/>
      <c r="W4904" s="415"/>
      <c r="X4904" s="415"/>
      <c r="Y4904" s="415"/>
      <c r="Z4904" s="415"/>
    </row>
    <row r="4905" spans="1:26" x14ac:dyDescent="0.2">
      <c r="A4905" s="414"/>
      <c r="B4905" s="414"/>
      <c r="P4905" s="141"/>
      <c r="Q4905" s="415"/>
      <c r="R4905" s="415"/>
      <c r="S4905" s="415"/>
      <c r="T4905" s="415"/>
      <c r="U4905" s="415"/>
      <c r="V4905" s="415"/>
      <c r="W4905" s="415"/>
      <c r="X4905" s="415"/>
      <c r="Y4905" s="415"/>
      <c r="Z4905" s="415"/>
    </row>
    <row r="4906" spans="1:26" x14ac:dyDescent="0.2">
      <c r="A4906" s="414"/>
      <c r="B4906" s="414"/>
      <c r="P4906" s="141"/>
      <c r="Q4906" s="415"/>
      <c r="R4906" s="415"/>
      <c r="S4906" s="415"/>
      <c r="T4906" s="415"/>
      <c r="U4906" s="415"/>
      <c r="V4906" s="415"/>
      <c r="W4906" s="415"/>
      <c r="X4906" s="415"/>
      <c r="Y4906" s="415"/>
      <c r="Z4906" s="415"/>
    </row>
    <row r="4907" spans="1:26" x14ac:dyDescent="0.2">
      <c r="A4907" s="414"/>
      <c r="B4907" s="414"/>
      <c r="P4907" s="141"/>
      <c r="Q4907" s="415"/>
      <c r="R4907" s="415"/>
      <c r="S4907" s="415"/>
      <c r="T4907" s="415"/>
      <c r="U4907" s="415"/>
      <c r="V4907" s="415"/>
      <c r="W4907" s="415"/>
      <c r="X4907" s="415"/>
      <c r="Y4907" s="415"/>
      <c r="Z4907" s="415"/>
    </row>
    <row r="4908" spans="1:26" x14ac:dyDescent="0.2">
      <c r="A4908" s="414"/>
      <c r="B4908" s="414"/>
      <c r="P4908" s="141"/>
      <c r="Q4908" s="415"/>
      <c r="R4908" s="415"/>
      <c r="S4908" s="415"/>
      <c r="T4908" s="415"/>
      <c r="U4908" s="415"/>
      <c r="V4908" s="415"/>
      <c r="W4908" s="415"/>
      <c r="X4908" s="415"/>
      <c r="Y4908" s="415"/>
      <c r="Z4908" s="415"/>
    </row>
    <row r="4909" spans="1:26" x14ac:dyDescent="0.2">
      <c r="A4909" s="414"/>
      <c r="B4909" s="414"/>
      <c r="P4909" s="141"/>
      <c r="Q4909" s="415"/>
      <c r="R4909" s="415"/>
      <c r="S4909" s="415"/>
      <c r="T4909" s="415"/>
      <c r="U4909" s="415"/>
      <c r="V4909" s="415"/>
      <c r="W4909" s="415"/>
      <c r="X4909" s="415"/>
      <c r="Y4909" s="415"/>
      <c r="Z4909" s="415"/>
    </row>
    <row r="4910" spans="1:26" x14ac:dyDescent="0.2">
      <c r="A4910" s="414"/>
      <c r="B4910" s="414"/>
      <c r="P4910" s="141"/>
      <c r="Q4910" s="415"/>
      <c r="R4910" s="415"/>
      <c r="S4910" s="415"/>
      <c r="T4910" s="415"/>
      <c r="U4910" s="415"/>
      <c r="V4910" s="415"/>
      <c r="W4910" s="415"/>
      <c r="X4910" s="415"/>
      <c r="Y4910" s="415"/>
      <c r="Z4910" s="415"/>
    </row>
    <row r="4911" spans="1:26" x14ac:dyDescent="0.2">
      <c r="A4911" s="414"/>
      <c r="B4911" s="414"/>
      <c r="P4911" s="141"/>
      <c r="Q4911" s="415"/>
      <c r="R4911" s="415"/>
      <c r="S4911" s="415"/>
      <c r="T4911" s="415"/>
      <c r="U4911" s="415"/>
      <c r="V4911" s="415"/>
      <c r="W4911" s="415"/>
      <c r="X4911" s="415"/>
      <c r="Y4911" s="415"/>
      <c r="Z4911" s="415"/>
    </row>
    <row r="4912" spans="1:26" x14ac:dyDescent="0.2">
      <c r="A4912" s="414"/>
      <c r="B4912" s="414"/>
      <c r="P4912" s="141"/>
      <c r="Q4912" s="415"/>
      <c r="R4912" s="415"/>
      <c r="S4912" s="415"/>
      <c r="T4912" s="415"/>
      <c r="U4912" s="415"/>
      <c r="V4912" s="415"/>
      <c r="W4912" s="415"/>
      <c r="X4912" s="415"/>
      <c r="Y4912" s="415"/>
      <c r="Z4912" s="415"/>
    </row>
    <row r="4913" spans="1:26" x14ac:dyDescent="0.2">
      <c r="A4913" s="414"/>
      <c r="B4913" s="414"/>
      <c r="P4913" s="141"/>
      <c r="Q4913" s="415"/>
      <c r="R4913" s="415"/>
      <c r="S4913" s="415"/>
      <c r="T4913" s="415"/>
      <c r="U4913" s="415"/>
      <c r="V4913" s="415"/>
      <c r="W4913" s="415"/>
      <c r="X4913" s="415"/>
      <c r="Y4913" s="415"/>
      <c r="Z4913" s="415"/>
    </row>
    <row r="4914" spans="1:26" x14ac:dyDescent="0.2">
      <c r="A4914" s="414"/>
      <c r="B4914" s="414"/>
      <c r="P4914" s="141"/>
      <c r="Q4914" s="415"/>
      <c r="R4914" s="415"/>
      <c r="S4914" s="415"/>
      <c r="T4914" s="415"/>
      <c r="U4914" s="415"/>
      <c r="V4914" s="415"/>
      <c r="W4914" s="415"/>
      <c r="X4914" s="415"/>
      <c r="Y4914" s="415"/>
      <c r="Z4914" s="415"/>
    </row>
    <row r="4915" spans="1:26" x14ac:dyDescent="0.2">
      <c r="A4915" s="414"/>
      <c r="B4915" s="414"/>
      <c r="P4915" s="141"/>
      <c r="Q4915" s="415"/>
      <c r="R4915" s="415"/>
      <c r="S4915" s="415"/>
      <c r="T4915" s="415"/>
      <c r="U4915" s="415"/>
      <c r="V4915" s="415"/>
      <c r="W4915" s="415"/>
      <c r="X4915" s="415"/>
      <c r="Y4915" s="415"/>
      <c r="Z4915" s="415"/>
    </row>
    <row r="4916" spans="1:26" x14ac:dyDescent="0.2">
      <c r="A4916" s="414"/>
      <c r="B4916" s="414"/>
      <c r="P4916" s="141"/>
      <c r="Q4916" s="415"/>
      <c r="R4916" s="415"/>
      <c r="S4916" s="415"/>
      <c r="T4916" s="415"/>
      <c r="U4916" s="415"/>
      <c r="V4916" s="415"/>
      <c r="W4916" s="415"/>
      <c r="X4916" s="415"/>
      <c r="Y4916" s="415"/>
      <c r="Z4916" s="415"/>
    </row>
    <row r="4917" spans="1:26" x14ac:dyDescent="0.2">
      <c r="A4917" s="414"/>
      <c r="B4917" s="414"/>
      <c r="P4917" s="141"/>
      <c r="Q4917" s="415"/>
      <c r="R4917" s="415"/>
      <c r="S4917" s="415"/>
      <c r="T4917" s="415"/>
      <c r="U4917" s="415"/>
      <c r="V4917" s="415"/>
      <c r="W4917" s="415"/>
      <c r="X4917" s="415"/>
      <c r="Y4917" s="415"/>
      <c r="Z4917" s="415"/>
    </row>
    <row r="4918" spans="1:26" x14ac:dyDescent="0.2">
      <c r="A4918" s="414"/>
      <c r="B4918" s="414"/>
      <c r="P4918" s="141"/>
      <c r="Q4918" s="415"/>
      <c r="R4918" s="415"/>
      <c r="S4918" s="415"/>
      <c r="T4918" s="415"/>
      <c r="U4918" s="415"/>
      <c r="V4918" s="415"/>
      <c r="W4918" s="415"/>
      <c r="X4918" s="415"/>
      <c r="Y4918" s="415"/>
      <c r="Z4918" s="415"/>
    </row>
    <row r="4919" spans="1:26" x14ac:dyDescent="0.2">
      <c r="A4919" s="414"/>
      <c r="B4919" s="414"/>
      <c r="P4919" s="141"/>
      <c r="Q4919" s="415"/>
      <c r="R4919" s="415"/>
      <c r="S4919" s="415"/>
      <c r="T4919" s="415"/>
      <c r="U4919" s="415"/>
      <c r="V4919" s="415"/>
      <c r="W4919" s="415"/>
      <c r="X4919" s="415"/>
      <c r="Y4919" s="415"/>
      <c r="Z4919" s="415"/>
    </row>
    <row r="4920" spans="1:26" x14ac:dyDescent="0.2">
      <c r="A4920" s="414"/>
      <c r="B4920" s="414"/>
      <c r="P4920" s="141"/>
      <c r="Q4920" s="415"/>
      <c r="R4920" s="415"/>
      <c r="S4920" s="415"/>
      <c r="T4920" s="415"/>
      <c r="U4920" s="415"/>
      <c r="V4920" s="415"/>
      <c r="W4920" s="415"/>
      <c r="X4920" s="415"/>
      <c r="Y4920" s="415"/>
      <c r="Z4920" s="415"/>
    </row>
    <row r="4921" spans="1:26" x14ac:dyDescent="0.2">
      <c r="A4921" s="414"/>
      <c r="B4921" s="414"/>
      <c r="P4921" s="141"/>
      <c r="Q4921" s="415"/>
      <c r="R4921" s="415"/>
      <c r="S4921" s="415"/>
      <c r="T4921" s="415"/>
      <c r="U4921" s="415"/>
      <c r="V4921" s="415"/>
      <c r="W4921" s="415"/>
      <c r="X4921" s="415"/>
      <c r="Y4921" s="415"/>
      <c r="Z4921" s="415"/>
    </row>
    <row r="4922" spans="1:26" x14ac:dyDescent="0.2">
      <c r="A4922" s="414"/>
      <c r="B4922" s="414"/>
      <c r="P4922" s="141"/>
      <c r="Q4922" s="415"/>
      <c r="R4922" s="415"/>
      <c r="S4922" s="415"/>
      <c r="T4922" s="415"/>
      <c r="U4922" s="415"/>
      <c r="V4922" s="415"/>
      <c r="W4922" s="415"/>
      <c r="X4922" s="415"/>
      <c r="Y4922" s="415"/>
      <c r="Z4922" s="415"/>
    </row>
    <row r="4923" spans="1:26" x14ac:dyDescent="0.2">
      <c r="A4923" s="414"/>
      <c r="B4923" s="414"/>
      <c r="P4923" s="141"/>
      <c r="Q4923" s="415"/>
      <c r="R4923" s="415"/>
      <c r="S4923" s="415"/>
      <c r="T4923" s="415"/>
      <c r="U4923" s="415"/>
      <c r="V4923" s="415"/>
      <c r="W4923" s="415"/>
      <c r="X4923" s="415"/>
      <c r="Y4923" s="415"/>
      <c r="Z4923" s="415"/>
    </row>
    <row r="4924" spans="1:26" x14ac:dyDescent="0.2">
      <c r="A4924" s="414"/>
      <c r="B4924" s="414"/>
      <c r="P4924" s="141"/>
      <c r="Q4924" s="415"/>
      <c r="R4924" s="415"/>
      <c r="S4924" s="415"/>
      <c r="T4924" s="415"/>
      <c r="U4924" s="415"/>
      <c r="V4924" s="415"/>
      <c r="W4924" s="415"/>
      <c r="X4924" s="415"/>
      <c r="Y4924" s="415"/>
      <c r="Z4924" s="415"/>
    </row>
    <row r="4925" spans="1:26" x14ac:dyDescent="0.2">
      <c r="A4925" s="414"/>
      <c r="B4925" s="414"/>
      <c r="P4925" s="141"/>
      <c r="Q4925" s="415"/>
      <c r="R4925" s="415"/>
      <c r="S4925" s="415"/>
      <c r="T4925" s="415"/>
      <c r="U4925" s="415"/>
      <c r="V4925" s="415"/>
      <c r="W4925" s="415"/>
      <c r="X4925" s="415"/>
      <c r="Y4925" s="415"/>
      <c r="Z4925" s="415"/>
    </row>
    <row r="4926" spans="1:26" x14ac:dyDescent="0.2">
      <c r="A4926" s="414"/>
      <c r="B4926" s="414"/>
      <c r="P4926" s="141"/>
      <c r="Q4926" s="415"/>
      <c r="R4926" s="415"/>
      <c r="S4926" s="415"/>
      <c r="T4926" s="415"/>
      <c r="U4926" s="415"/>
      <c r="V4926" s="415"/>
      <c r="W4926" s="415"/>
      <c r="X4926" s="415"/>
      <c r="Y4926" s="415"/>
      <c r="Z4926" s="415"/>
    </row>
    <row r="4927" spans="1:26" x14ac:dyDescent="0.2">
      <c r="A4927" s="414"/>
      <c r="B4927" s="414"/>
      <c r="P4927" s="141"/>
      <c r="Q4927" s="415"/>
      <c r="R4927" s="415"/>
      <c r="S4927" s="415"/>
      <c r="T4927" s="415"/>
      <c r="U4927" s="415"/>
      <c r="V4927" s="415"/>
      <c r="W4927" s="415"/>
      <c r="X4927" s="415"/>
      <c r="Y4927" s="415"/>
      <c r="Z4927" s="415"/>
    </row>
    <row r="4928" spans="1:26" x14ac:dyDescent="0.2">
      <c r="A4928" s="414"/>
      <c r="B4928" s="414"/>
      <c r="P4928" s="141"/>
      <c r="Q4928" s="415"/>
      <c r="R4928" s="415"/>
      <c r="S4928" s="415"/>
      <c r="T4928" s="415"/>
      <c r="U4928" s="415"/>
      <c r="V4928" s="415"/>
      <c r="W4928" s="415"/>
      <c r="X4928" s="415"/>
      <c r="Y4928" s="415"/>
      <c r="Z4928" s="415"/>
    </row>
    <row r="4929" spans="1:26" x14ac:dyDescent="0.2">
      <c r="A4929" s="414"/>
      <c r="B4929" s="414"/>
      <c r="P4929" s="141"/>
      <c r="Q4929" s="415"/>
      <c r="R4929" s="415"/>
      <c r="S4929" s="415"/>
      <c r="T4929" s="415"/>
      <c r="U4929" s="415"/>
      <c r="V4929" s="415"/>
      <c r="W4929" s="415"/>
      <c r="X4929" s="415"/>
      <c r="Y4929" s="415"/>
      <c r="Z4929" s="415"/>
    </row>
    <row r="4930" spans="1:26" x14ac:dyDescent="0.2">
      <c r="A4930" s="414"/>
      <c r="B4930" s="414"/>
      <c r="P4930" s="141"/>
      <c r="Q4930" s="415"/>
      <c r="R4930" s="415"/>
      <c r="S4930" s="415"/>
      <c r="T4930" s="415"/>
      <c r="U4930" s="415"/>
      <c r="V4930" s="415"/>
      <c r="W4930" s="415"/>
      <c r="X4930" s="415"/>
      <c r="Y4930" s="415"/>
      <c r="Z4930" s="415"/>
    </row>
    <row r="4931" spans="1:26" x14ac:dyDescent="0.2">
      <c r="A4931" s="414"/>
      <c r="B4931" s="414"/>
      <c r="P4931" s="141"/>
      <c r="Q4931" s="415"/>
      <c r="R4931" s="415"/>
      <c r="S4931" s="415"/>
      <c r="T4931" s="415"/>
      <c r="U4931" s="415"/>
      <c r="V4931" s="415"/>
      <c r="W4931" s="415"/>
      <c r="X4931" s="415"/>
      <c r="Y4931" s="415"/>
      <c r="Z4931" s="415"/>
    </row>
    <row r="4932" spans="1:26" x14ac:dyDescent="0.2">
      <c r="A4932" s="414"/>
      <c r="B4932" s="414"/>
      <c r="P4932" s="141"/>
      <c r="Q4932" s="415"/>
      <c r="R4932" s="415"/>
      <c r="S4932" s="415"/>
      <c r="T4932" s="415"/>
      <c r="U4932" s="415"/>
      <c r="V4932" s="415"/>
      <c r="W4932" s="415"/>
      <c r="X4932" s="415"/>
      <c r="Y4932" s="415"/>
      <c r="Z4932" s="415"/>
    </row>
    <row r="4933" spans="1:26" x14ac:dyDescent="0.2">
      <c r="A4933" s="414"/>
      <c r="B4933" s="414"/>
      <c r="P4933" s="141"/>
      <c r="Q4933" s="415"/>
      <c r="R4933" s="415"/>
      <c r="S4933" s="415"/>
      <c r="T4933" s="415"/>
      <c r="U4933" s="415"/>
      <c r="V4933" s="415"/>
      <c r="W4933" s="415"/>
      <c r="X4933" s="415"/>
      <c r="Y4933" s="415"/>
      <c r="Z4933" s="415"/>
    </row>
    <row r="4934" spans="1:26" x14ac:dyDescent="0.2">
      <c r="A4934" s="414"/>
      <c r="B4934" s="414"/>
      <c r="P4934" s="141"/>
      <c r="Q4934" s="415"/>
      <c r="R4934" s="415"/>
      <c r="S4934" s="415"/>
      <c r="T4934" s="415"/>
      <c r="U4934" s="415"/>
      <c r="V4934" s="415"/>
      <c r="W4934" s="415"/>
      <c r="X4934" s="415"/>
      <c r="Y4934" s="415"/>
      <c r="Z4934" s="415"/>
    </row>
    <row r="4935" spans="1:26" x14ac:dyDescent="0.2">
      <c r="A4935" s="414"/>
      <c r="B4935" s="414"/>
      <c r="P4935" s="141"/>
      <c r="Q4935" s="415"/>
      <c r="R4935" s="415"/>
      <c r="S4935" s="415"/>
      <c r="T4935" s="415"/>
      <c r="U4935" s="415"/>
      <c r="V4935" s="415"/>
      <c r="W4935" s="415"/>
      <c r="X4935" s="415"/>
      <c r="Y4935" s="415"/>
      <c r="Z4935" s="415"/>
    </row>
    <row r="4936" spans="1:26" x14ac:dyDescent="0.2">
      <c r="A4936" s="414"/>
      <c r="B4936" s="414"/>
      <c r="P4936" s="141"/>
      <c r="Q4936" s="415"/>
      <c r="R4936" s="415"/>
      <c r="S4936" s="415"/>
      <c r="T4936" s="415"/>
      <c r="U4936" s="415"/>
      <c r="V4936" s="415"/>
      <c r="W4936" s="415"/>
      <c r="X4936" s="415"/>
      <c r="Y4936" s="415"/>
      <c r="Z4936" s="415"/>
    </row>
    <row r="4937" spans="1:26" x14ac:dyDescent="0.2">
      <c r="A4937" s="414"/>
      <c r="B4937" s="414"/>
      <c r="P4937" s="141"/>
      <c r="Q4937" s="415"/>
      <c r="R4937" s="415"/>
      <c r="S4937" s="415"/>
      <c r="T4937" s="415"/>
      <c r="U4937" s="415"/>
      <c r="V4937" s="415"/>
      <c r="W4937" s="415"/>
      <c r="X4937" s="415"/>
      <c r="Y4937" s="415"/>
      <c r="Z4937" s="415"/>
    </row>
    <row r="4938" spans="1:26" x14ac:dyDescent="0.2">
      <c r="A4938" s="414"/>
      <c r="B4938" s="414"/>
      <c r="P4938" s="141"/>
      <c r="Q4938" s="415"/>
      <c r="R4938" s="415"/>
      <c r="S4938" s="415"/>
      <c r="T4938" s="415"/>
      <c r="U4938" s="415"/>
      <c r="V4938" s="415"/>
      <c r="W4938" s="415"/>
      <c r="X4938" s="415"/>
      <c r="Y4938" s="415"/>
      <c r="Z4938" s="415"/>
    </row>
    <row r="4939" spans="1:26" x14ac:dyDescent="0.2">
      <c r="A4939" s="414"/>
      <c r="B4939" s="414"/>
      <c r="P4939" s="141"/>
      <c r="Q4939" s="415"/>
      <c r="R4939" s="415"/>
      <c r="S4939" s="415"/>
      <c r="T4939" s="415"/>
      <c r="U4939" s="415"/>
      <c r="V4939" s="415"/>
      <c r="W4939" s="415"/>
      <c r="X4939" s="415"/>
      <c r="Y4939" s="415"/>
      <c r="Z4939" s="415"/>
    </row>
    <row r="4940" spans="1:26" x14ac:dyDescent="0.2">
      <c r="A4940" s="414"/>
      <c r="B4940" s="414"/>
      <c r="P4940" s="141"/>
      <c r="Q4940" s="415"/>
      <c r="R4940" s="415"/>
      <c r="S4940" s="415"/>
      <c r="T4940" s="415"/>
      <c r="U4940" s="415"/>
      <c r="V4940" s="415"/>
      <c r="W4940" s="415"/>
      <c r="X4940" s="415"/>
      <c r="Y4940" s="415"/>
      <c r="Z4940" s="415"/>
    </row>
    <row r="4941" spans="1:26" x14ac:dyDescent="0.2">
      <c r="A4941" s="414"/>
      <c r="B4941" s="414"/>
      <c r="P4941" s="141"/>
      <c r="Q4941" s="415"/>
      <c r="R4941" s="415"/>
      <c r="S4941" s="415"/>
      <c r="T4941" s="415"/>
      <c r="U4941" s="415"/>
      <c r="V4941" s="415"/>
      <c r="W4941" s="415"/>
      <c r="X4941" s="415"/>
      <c r="Y4941" s="415"/>
      <c r="Z4941" s="415"/>
    </row>
    <row r="4942" spans="1:26" x14ac:dyDescent="0.2">
      <c r="A4942" s="414"/>
      <c r="B4942" s="414"/>
      <c r="P4942" s="141"/>
      <c r="Q4942" s="415"/>
      <c r="R4942" s="415"/>
      <c r="S4942" s="415"/>
      <c r="T4942" s="415"/>
      <c r="U4942" s="415"/>
      <c r="V4942" s="415"/>
      <c r="W4942" s="415"/>
      <c r="X4942" s="415"/>
      <c r="Y4942" s="415"/>
      <c r="Z4942" s="415"/>
    </row>
    <row r="4943" spans="1:26" x14ac:dyDescent="0.2">
      <c r="A4943" s="414"/>
      <c r="B4943" s="414"/>
      <c r="P4943" s="141"/>
      <c r="Q4943" s="415"/>
      <c r="R4943" s="415"/>
      <c r="S4943" s="415"/>
      <c r="T4943" s="415"/>
      <c r="U4943" s="415"/>
      <c r="V4943" s="415"/>
      <c r="W4943" s="415"/>
      <c r="X4943" s="415"/>
      <c r="Y4943" s="415"/>
      <c r="Z4943" s="415"/>
    </row>
    <row r="4944" spans="1:26" x14ac:dyDescent="0.2">
      <c r="A4944" s="414"/>
      <c r="B4944" s="414"/>
      <c r="P4944" s="141"/>
      <c r="Q4944" s="415"/>
      <c r="R4944" s="415"/>
      <c r="S4944" s="415"/>
      <c r="T4944" s="415"/>
      <c r="U4944" s="415"/>
      <c r="V4944" s="415"/>
      <c r="W4944" s="415"/>
      <c r="X4944" s="415"/>
      <c r="Y4944" s="415"/>
      <c r="Z4944" s="415"/>
    </row>
    <row r="4945" spans="1:26" x14ac:dyDescent="0.2">
      <c r="A4945" s="414"/>
      <c r="B4945" s="414"/>
      <c r="P4945" s="141"/>
      <c r="Q4945" s="415"/>
      <c r="R4945" s="415"/>
      <c r="S4945" s="415"/>
      <c r="T4945" s="415"/>
      <c r="U4945" s="415"/>
      <c r="V4945" s="415"/>
      <c r="W4945" s="415"/>
      <c r="X4945" s="415"/>
      <c r="Y4945" s="415"/>
      <c r="Z4945" s="415"/>
    </row>
    <row r="4946" spans="1:26" x14ac:dyDescent="0.2">
      <c r="A4946" s="414"/>
      <c r="B4946" s="414"/>
      <c r="P4946" s="141"/>
      <c r="Q4946" s="415"/>
      <c r="R4946" s="415"/>
      <c r="S4946" s="415"/>
      <c r="T4946" s="415"/>
      <c r="U4946" s="415"/>
      <c r="V4946" s="415"/>
      <c r="W4946" s="415"/>
      <c r="X4946" s="415"/>
      <c r="Y4946" s="415"/>
      <c r="Z4946" s="415"/>
    </row>
    <row r="4947" spans="1:26" x14ac:dyDescent="0.2">
      <c r="A4947" s="414"/>
      <c r="B4947" s="414"/>
      <c r="P4947" s="141"/>
      <c r="Q4947" s="415"/>
      <c r="R4947" s="415"/>
      <c r="S4947" s="415"/>
      <c r="T4947" s="415"/>
      <c r="U4947" s="415"/>
      <c r="V4947" s="415"/>
      <c r="W4947" s="415"/>
      <c r="X4947" s="415"/>
      <c r="Y4947" s="415"/>
      <c r="Z4947" s="415"/>
    </row>
    <row r="4948" spans="1:26" x14ac:dyDescent="0.2">
      <c r="A4948" s="414"/>
      <c r="B4948" s="414"/>
      <c r="P4948" s="141"/>
      <c r="Q4948" s="415"/>
      <c r="R4948" s="415"/>
      <c r="S4948" s="415"/>
      <c r="T4948" s="415"/>
      <c r="U4948" s="415"/>
      <c r="V4948" s="415"/>
      <c r="W4948" s="415"/>
      <c r="X4948" s="415"/>
      <c r="Y4948" s="415"/>
      <c r="Z4948" s="415"/>
    </row>
    <row r="4949" spans="1:26" x14ac:dyDescent="0.2">
      <c r="A4949" s="414"/>
      <c r="B4949" s="414"/>
      <c r="P4949" s="141"/>
      <c r="Q4949" s="415"/>
      <c r="R4949" s="415"/>
      <c r="S4949" s="415"/>
      <c r="T4949" s="415"/>
      <c r="U4949" s="415"/>
      <c r="V4949" s="415"/>
      <c r="W4949" s="415"/>
      <c r="X4949" s="415"/>
      <c r="Y4949" s="415"/>
      <c r="Z4949" s="415"/>
    </row>
    <row r="4950" spans="1:26" x14ac:dyDescent="0.2">
      <c r="A4950" s="414"/>
      <c r="B4950" s="414"/>
      <c r="P4950" s="141"/>
      <c r="Q4950" s="415"/>
      <c r="R4950" s="415"/>
      <c r="S4950" s="415"/>
      <c r="T4950" s="415"/>
      <c r="U4950" s="415"/>
      <c r="V4950" s="415"/>
      <c r="W4950" s="415"/>
      <c r="X4950" s="415"/>
      <c r="Y4950" s="415"/>
      <c r="Z4950" s="415"/>
    </row>
    <row r="4951" spans="1:26" x14ac:dyDescent="0.2">
      <c r="A4951" s="414"/>
      <c r="B4951" s="414"/>
      <c r="P4951" s="141"/>
      <c r="Q4951" s="415"/>
      <c r="R4951" s="415"/>
      <c r="S4951" s="415"/>
      <c r="T4951" s="415"/>
      <c r="U4951" s="415"/>
      <c r="V4951" s="415"/>
      <c r="W4951" s="415"/>
      <c r="X4951" s="415"/>
      <c r="Y4951" s="415"/>
      <c r="Z4951" s="415"/>
    </row>
    <row r="4952" spans="1:26" x14ac:dyDescent="0.2">
      <c r="A4952" s="414"/>
      <c r="B4952" s="414"/>
      <c r="P4952" s="141"/>
      <c r="Q4952" s="415"/>
      <c r="R4952" s="415"/>
      <c r="S4952" s="415"/>
      <c r="T4952" s="415"/>
      <c r="U4952" s="415"/>
      <c r="V4952" s="415"/>
      <c r="W4952" s="415"/>
      <c r="X4952" s="415"/>
      <c r="Y4952" s="415"/>
      <c r="Z4952" s="415"/>
    </row>
    <row r="4953" spans="1:26" x14ac:dyDescent="0.2">
      <c r="A4953" s="414"/>
      <c r="B4953" s="414"/>
      <c r="P4953" s="141"/>
      <c r="Q4953" s="415"/>
      <c r="R4953" s="415"/>
      <c r="S4953" s="415"/>
      <c r="T4953" s="415"/>
      <c r="U4953" s="415"/>
      <c r="V4953" s="415"/>
      <c r="W4953" s="415"/>
      <c r="X4953" s="415"/>
      <c r="Y4953" s="415"/>
      <c r="Z4953" s="415"/>
    </row>
    <row r="4954" spans="1:26" x14ac:dyDescent="0.2">
      <c r="A4954" s="414"/>
      <c r="B4954" s="414"/>
      <c r="P4954" s="141"/>
      <c r="Q4954" s="415"/>
      <c r="R4954" s="415"/>
      <c r="S4954" s="415"/>
      <c r="T4954" s="415"/>
      <c r="U4954" s="415"/>
      <c r="V4954" s="415"/>
      <c r="W4954" s="415"/>
      <c r="X4954" s="415"/>
      <c r="Y4954" s="415"/>
      <c r="Z4954" s="415"/>
    </row>
    <row r="4955" spans="1:26" x14ac:dyDescent="0.2">
      <c r="A4955" s="414"/>
      <c r="B4955" s="414"/>
      <c r="P4955" s="141"/>
      <c r="Q4955" s="415"/>
      <c r="R4955" s="415"/>
      <c r="S4955" s="415"/>
      <c r="T4955" s="415"/>
      <c r="U4955" s="415"/>
      <c r="V4955" s="415"/>
      <c r="W4955" s="415"/>
      <c r="X4955" s="415"/>
      <c r="Y4955" s="415"/>
      <c r="Z4955" s="415"/>
    </row>
    <row r="4956" spans="1:26" x14ac:dyDescent="0.2">
      <c r="A4956" s="414"/>
      <c r="B4956" s="414"/>
      <c r="P4956" s="141"/>
      <c r="Q4956" s="415"/>
      <c r="R4956" s="415"/>
      <c r="S4956" s="415"/>
      <c r="T4956" s="415"/>
      <c r="U4956" s="415"/>
      <c r="V4956" s="415"/>
      <c r="W4956" s="415"/>
      <c r="X4956" s="415"/>
      <c r="Y4956" s="415"/>
      <c r="Z4956" s="415"/>
    </row>
    <row r="4957" spans="1:26" x14ac:dyDescent="0.2">
      <c r="A4957" s="414"/>
      <c r="B4957" s="414"/>
      <c r="P4957" s="141"/>
      <c r="Q4957" s="415"/>
      <c r="R4957" s="415"/>
      <c r="S4957" s="415"/>
      <c r="T4957" s="415"/>
      <c r="U4957" s="415"/>
      <c r="V4957" s="415"/>
      <c r="W4957" s="415"/>
      <c r="X4957" s="415"/>
      <c r="Y4957" s="415"/>
      <c r="Z4957" s="415"/>
    </row>
    <row r="4958" spans="1:26" x14ac:dyDescent="0.2">
      <c r="A4958" s="414"/>
      <c r="B4958" s="414"/>
      <c r="P4958" s="141"/>
      <c r="Q4958" s="415"/>
      <c r="R4958" s="415"/>
      <c r="S4958" s="415"/>
      <c r="T4958" s="415"/>
      <c r="U4958" s="415"/>
      <c r="V4958" s="415"/>
      <c r="W4958" s="415"/>
      <c r="X4958" s="415"/>
      <c r="Y4958" s="415"/>
      <c r="Z4958" s="415"/>
    </row>
    <row r="4959" spans="1:26" x14ac:dyDescent="0.2">
      <c r="A4959" s="414"/>
      <c r="B4959" s="414"/>
      <c r="P4959" s="141"/>
      <c r="Q4959" s="415"/>
      <c r="R4959" s="415"/>
      <c r="S4959" s="415"/>
      <c r="T4959" s="415"/>
      <c r="U4959" s="415"/>
      <c r="V4959" s="415"/>
      <c r="W4959" s="415"/>
      <c r="X4959" s="415"/>
      <c r="Y4959" s="415"/>
      <c r="Z4959" s="415"/>
    </row>
    <row r="4960" spans="1:26" x14ac:dyDescent="0.2">
      <c r="A4960" s="414"/>
      <c r="B4960" s="414"/>
      <c r="P4960" s="141"/>
      <c r="Q4960" s="415"/>
      <c r="R4960" s="415"/>
      <c r="S4960" s="415"/>
      <c r="T4960" s="415"/>
      <c r="U4960" s="415"/>
      <c r="V4960" s="415"/>
      <c r="W4960" s="415"/>
      <c r="X4960" s="415"/>
      <c r="Y4960" s="415"/>
      <c r="Z4960" s="415"/>
    </row>
    <row r="4961" spans="1:26" x14ac:dyDescent="0.2">
      <c r="A4961" s="414"/>
      <c r="B4961" s="414"/>
      <c r="P4961" s="141"/>
      <c r="Q4961" s="415"/>
      <c r="R4961" s="415"/>
      <c r="S4961" s="415"/>
      <c r="T4961" s="415"/>
      <c r="U4961" s="415"/>
      <c r="V4961" s="415"/>
      <c r="W4961" s="415"/>
      <c r="X4961" s="415"/>
      <c r="Y4961" s="415"/>
      <c r="Z4961" s="415"/>
    </row>
    <row r="4962" spans="1:26" x14ac:dyDescent="0.2">
      <c r="A4962" s="414"/>
      <c r="B4962" s="414"/>
      <c r="P4962" s="141"/>
      <c r="Q4962" s="415"/>
      <c r="R4962" s="415"/>
      <c r="S4962" s="415"/>
      <c r="T4962" s="415"/>
      <c r="U4962" s="415"/>
      <c r="V4962" s="415"/>
      <c r="W4962" s="415"/>
      <c r="X4962" s="415"/>
      <c r="Y4962" s="415"/>
      <c r="Z4962" s="415"/>
    </row>
    <row r="4963" spans="1:26" x14ac:dyDescent="0.2">
      <c r="A4963" s="414"/>
      <c r="B4963" s="414"/>
      <c r="P4963" s="141"/>
      <c r="Q4963" s="415"/>
      <c r="R4963" s="415"/>
      <c r="S4963" s="415"/>
      <c r="T4963" s="415"/>
      <c r="U4963" s="415"/>
      <c r="V4963" s="415"/>
      <c r="W4963" s="415"/>
      <c r="X4963" s="415"/>
      <c r="Y4963" s="415"/>
      <c r="Z4963" s="415"/>
    </row>
    <row r="4964" spans="1:26" x14ac:dyDescent="0.2">
      <c r="A4964" s="414"/>
      <c r="B4964" s="414"/>
      <c r="P4964" s="141"/>
      <c r="Q4964" s="415"/>
      <c r="R4964" s="415"/>
      <c r="S4964" s="415"/>
      <c r="T4964" s="415"/>
      <c r="U4964" s="415"/>
      <c r="V4964" s="415"/>
      <c r="W4964" s="415"/>
      <c r="X4964" s="415"/>
      <c r="Y4964" s="415"/>
      <c r="Z4964" s="415"/>
    </row>
    <row r="4965" spans="1:26" x14ac:dyDescent="0.2">
      <c r="A4965" s="414"/>
      <c r="B4965" s="414"/>
      <c r="P4965" s="141"/>
      <c r="Q4965" s="415"/>
      <c r="R4965" s="415"/>
      <c r="S4965" s="415"/>
      <c r="T4965" s="415"/>
      <c r="U4965" s="415"/>
      <c r="V4965" s="415"/>
      <c r="W4965" s="415"/>
      <c r="X4965" s="415"/>
      <c r="Y4965" s="415"/>
      <c r="Z4965" s="415"/>
    </row>
    <row r="4966" spans="1:26" x14ac:dyDescent="0.2">
      <c r="A4966" s="414"/>
      <c r="B4966" s="414"/>
      <c r="P4966" s="141"/>
      <c r="Q4966" s="415"/>
      <c r="R4966" s="415"/>
      <c r="S4966" s="415"/>
      <c r="T4966" s="415"/>
      <c r="U4966" s="415"/>
      <c r="V4966" s="415"/>
      <c r="W4966" s="415"/>
      <c r="X4966" s="415"/>
      <c r="Y4966" s="415"/>
      <c r="Z4966" s="415"/>
    </row>
    <row r="4967" spans="1:26" x14ac:dyDescent="0.2">
      <c r="A4967" s="414"/>
      <c r="B4967" s="414"/>
      <c r="P4967" s="141"/>
      <c r="Q4967" s="415"/>
      <c r="R4967" s="415"/>
      <c r="S4967" s="415"/>
      <c r="T4967" s="415"/>
      <c r="U4967" s="415"/>
      <c r="V4967" s="415"/>
      <c r="W4967" s="415"/>
      <c r="X4967" s="415"/>
      <c r="Y4967" s="415"/>
      <c r="Z4967" s="415"/>
    </row>
    <row r="4968" spans="1:26" x14ac:dyDescent="0.2">
      <c r="A4968" s="414"/>
      <c r="B4968" s="414"/>
      <c r="P4968" s="141"/>
      <c r="Q4968" s="415"/>
      <c r="R4968" s="415"/>
      <c r="S4968" s="415"/>
      <c r="T4968" s="415"/>
      <c r="U4968" s="415"/>
      <c r="V4968" s="415"/>
      <c r="W4968" s="415"/>
      <c r="X4968" s="415"/>
      <c r="Y4968" s="415"/>
      <c r="Z4968" s="415"/>
    </row>
    <row r="4969" spans="1:26" x14ac:dyDescent="0.2">
      <c r="A4969" s="414"/>
      <c r="B4969" s="414"/>
      <c r="P4969" s="141"/>
      <c r="Q4969" s="415"/>
      <c r="R4969" s="415"/>
      <c r="S4969" s="415"/>
      <c r="T4969" s="415"/>
      <c r="U4969" s="415"/>
      <c r="V4969" s="415"/>
      <c r="W4969" s="415"/>
      <c r="X4969" s="415"/>
      <c r="Y4969" s="415"/>
      <c r="Z4969" s="415"/>
    </row>
    <row r="4970" spans="1:26" x14ac:dyDescent="0.2">
      <c r="A4970" s="414"/>
      <c r="B4970" s="414"/>
      <c r="P4970" s="141"/>
      <c r="Q4970" s="415"/>
      <c r="R4970" s="415"/>
      <c r="S4970" s="415"/>
      <c r="T4970" s="415"/>
      <c r="U4970" s="415"/>
      <c r="V4970" s="415"/>
      <c r="W4970" s="415"/>
      <c r="X4970" s="415"/>
      <c r="Y4970" s="415"/>
      <c r="Z4970" s="415"/>
    </row>
    <row r="4971" spans="1:26" x14ac:dyDescent="0.2">
      <c r="A4971" s="414"/>
      <c r="B4971" s="414"/>
      <c r="P4971" s="141"/>
      <c r="Q4971" s="415"/>
      <c r="R4971" s="415"/>
      <c r="S4971" s="415"/>
      <c r="T4971" s="415"/>
      <c r="U4971" s="415"/>
      <c r="V4971" s="415"/>
      <c r="W4971" s="415"/>
      <c r="X4971" s="415"/>
      <c r="Y4971" s="415"/>
      <c r="Z4971" s="415"/>
    </row>
    <row r="4972" spans="1:26" x14ac:dyDescent="0.2">
      <c r="A4972" s="414"/>
      <c r="B4972" s="414"/>
      <c r="P4972" s="141"/>
      <c r="Q4972" s="415"/>
      <c r="R4972" s="415"/>
      <c r="S4972" s="415"/>
      <c r="T4972" s="415"/>
      <c r="U4972" s="415"/>
      <c r="V4972" s="415"/>
      <c r="W4972" s="415"/>
      <c r="X4972" s="415"/>
      <c r="Y4972" s="415"/>
      <c r="Z4972" s="415"/>
    </row>
    <row r="4973" spans="1:26" x14ac:dyDescent="0.2">
      <c r="A4973" s="414"/>
      <c r="B4973" s="414"/>
      <c r="P4973" s="141"/>
      <c r="Q4973" s="415"/>
      <c r="R4973" s="415"/>
      <c r="S4973" s="415"/>
      <c r="T4973" s="415"/>
      <c r="U4973" s="415"/>
      <c r="V4973" s="415"/>
      <c r="W4973" s="415"/>
      <c r="X4973" s="415"/>
      <c r="Y4973" s="415"/>
      <c r="Z4973" s="415"/>
    </row>
    <row r="4974" spans="1:26" x14ac:dyDescent="0.2">
      <c r="A4974" s="414"/>
      <c r="B4974" s="414"/>
      <c r="P4974" s="141"/>
      <c r="Q4974" s="415"/>
      <c r="R4974" s="415"/>
      <c r="S4974" s="415"/>
      <c r="T4974" s="415"/>
      <c r="U4974" s="415"/>
      <c r="V4974" s="415"/>
      <c r="W4974" s="415"/>
      <c r="X4974" s="415"/>
      <c r="Y4974" s="415"/>
      <c r="Z4974" s="415"/>
    </row>
    <row r="4975" spans="1:26" x14ac:dyDescent="0.2">
      <c r="A4975" s="414"/>
      <c r="B4975" s="414"/>
      <c r="P4975" s="141"/>
      <c r="Q4975" s="415"/>
      <c r="R4975" s="415"/>
      <c r="S4975" s="415"/>
      <c r="T4975" s="415"/>
      <c r="U4975" s="415"/>
      <c r="V4975" s="415"/>
      <c r="W4975" s="415"/>
      <c r="X4975" s="415"/>
      <c r="Y4975" s="415"/>
      <c r="Z4975" s="415"/>
    </row>
    <row r="4976" spans="1:26" x14ac:dyDescent="0.2">
      <c r="A4976" s="414"/>
      <c r="B4976" s="414"/>
      <c r="P4976" s="141"/>
      <c r="Q4976" s="415"/>
      <c r="R4976" s="415"/>
      <c r="S4976" s="415"/>
      <c r="T4976" s="415"/>
      <c r="U4976" s="415"/>
      <c r="V4976" s="415"/>
      <c r="W4976" s="415"/>
      <c r="X4976" s="415"/>
      <c r="Y4976" s="415"/>
      <c r="Z4976" s="415"/>
    </row>
    <row r="4977" spans="1:26" x14ac:dyDescent="0.2">
      <c r="A4977" s="414"/>
      <c r="B4977" s="414"/>
      <c r="P4977" s="141"/>
      <c r="Q4977" s="415"/>
      <c r="R4977" s="415"/>
      <c r="S4977" s="415"/>
      <c r="T4977" s="415"/>
      <c r="U4977" s="415"/>
      <c r="V4977" s="415"/>
      <c r="W4977" s="415"/>
      <c r="X4977" s="415"/>
      <c r="Y4977" s="415"/>
      <c r="Z4977" s="415"/>
    </row>
    <row r="4978" spans="1:26" x14ac:dyDescent="0.2">
      <c r="A4978" s="414"/>
      <c r="B4978" s="414"/>
      <c r="P4978" s="141"/>
      <c r="Q4978" s="415"/>
      <c r="R4978" s="415"/>
      <c r="S4978" s="415"/>
      <c r="T4978" s="415"/>
      <c r="U4978" s="415"/>
      <c r="V4978" s="415"/>
      <c r="W4978" s="415"/>
      <c r="X4978" s="415"/>
      <c r="Y4978" s="415"/>
      <c r="Z4978" s="415"/>
    </row>
    <row r="4979" spans="1:26" x14ac:dyDescent="0.2">
      <c r="A4979" s="414"/>
      <c r="B4979" s="414"/>
      <c r="P4979" s="141"/>
      <c r="Q4979" s="415"/>
      <c r="R4979" s="415"/>
      <c r="S4979" s="415"/>
      <c r="T4979" s="415"/>
      <c r="U4979" s="415"/>
      <c r="V4979" s="415"/>
      <c r="W4979" s="415"/>
      <c r="X4979" s="415"/>
      <c r="Y4979" s="415"/>
      <c r="Z4979" s="415"/>
    </row>
    <row r="4980" spans="1:26" x14ac:dyDescent="0.2">
      <c r="A4980" s="414"/>
      <c r="B4980" s="414"/>
      <c r="P4980" s="141"/>
      <c r="Q4980" s="415"/>
      <c r="R4980" s="415"/>
      <c r="S4980" s="415"/>
      <c r="T4980" s="415"/>
      <c r="U4980" s="415"/>
      <c r="V4980" s="415"/>
      <c r="W4980" s="415"/>
      <c r="X4980" s="415"/>
      <c r="Y4980" s="415"/>
      <c r="Z4980" s="415"/>
    </row>
    <row r="4981" spans="1:26" x14ac:dyDescent="0.2">
      <c r="A4981" s="414"/>
      <c r="B4981" s="414"/>
      <c r="P4981" s="141"/>
      <c r="Q4981" s="415"/>
      <c r="R4981" s="415"/>
      <c r="S4981" s="415"/>
      <c r="T4981" s="415"/>
      <c r="U4981" s="415"/>
      <c r="V4981" s="415"/>
      <c r="W4981" s="415"/>
      <c r="X4981" s="415"/>
      <c r="Y4981" s="415"/>
      <c r="Z4981" s="415"/>
    </row>
    <row r="4982" spans="1:26" x14ac:dyDescent="0.2">
      <c r="A4982" s="414"/>
      <c r="B4982" s="414"/>
      <c r="P4982" s="141"/>
      <c r="Q4982" s="415"/>
      <c r="R4982" s="415"/>
      <c r="S4982" s="415"/>
      <c r="T4982" s="415"/>
      <c r="U4982" s="415"/>
      <c r="V4982" s="415"/>
      <c r="W4982" s="415"/>
      <c r="X4982" s="415"/>
      <c r="Y4982" s="415"/>
      <c r="Z4982" s="415"/>
    </row>
    <row r="4983" spans="1:26" x14ac:dyDescent="0.2">
      <c r="A4983" s="414"/>
      <c r="B4983" s="414"/>
      <c r="P4983" s="141"/>
      <c r="Q4983" s="415"/>
      <c r="R4983" s="415"/>
      <c r="S4983" s="415"/>
      <c r="T4983" s="415"/>
      <c r="U4983" s="415"/>
      <c r="V4983" s="415"/>
      <c r="W4983" s="415"/>
      <c r="X4983" s="415"/>
      <c r="Y4983" s="415"/>
      <c r="Z4983" s="415"/>
    </row>
    <row r="4984" spans="1:26" x14ac:dyDescent="0.2">
      <c r="A4984" s="414"/>
      <c r="B4984" s="414"/>
      <c r="P4984" s="141"/>
      <c r="Q4984" s="415"/>
      <c r="R4984" s="415"/>
      <c r="S4984" s="415"/>
      <c r="T4984" s="415"/>
      <c r="U4984" s="415"/>
      <c r="V4984" s="415"/>
      <c r="W4984" s="415"/>
      <c r="X4984" s="415"/>
      <c r="Y4984" s="415"/>
      <c r="Z4984" s="415"/>
    </row>
    <row r="4985" spans="1:26" x14ac:dyDescent="0.2">
      <c r="A4985" s="414"/>
      <c r="B4985" s="414"/>
      <c r="P4985" s="141"/>
      <c r="Q4985" s="415"/>
      <c r="R4985" s="415"/>
      <c r="S4985" s="415"/>
      <c r="T4985" s="415"/>
      <c r="U4985" s="415"/>
      <c r="V4985" s="415"/>
      <c r="W4985" s="415"/>
      <c r="X4985" s="415"/>
      <c r="Y4985" s="415"/>
      <c r="Z4985" s="415"/>
    </row>
    <row r="4986" spans="1:26" x14ac:dyDescent="0.2">
      <c r="A4986" s="414"/>
      <c r="B4986" s="414"/>
      <c r="P4986" s="141"/>
      <c r="Q4986" s="415"/>
      <c r="R4986" s="415"/>
      <c r="S4986" s="415"/>
      <c r="T4986" s="415"/>
      <c r="U4986" s="415"/>
      <c r="V4986" s="415"/>
      <c r="W4986" s="415"/>
      <c r="X4986" s="415"/>
      <c r="Y4986" s="415"/>
      <c r="Z4986" s="415"/>
    </row>
    <row r="4987" spans="1:26" x14ac:dyDescent="0.2">
      <c r="A4987" s="414"/>
      <c r="B4987" s="414"/>
      <c r="P4987" s="141"/>
      <c r="Q4987" s="415"/>
      <c r="R4987" s="415"/>
      <c r="S4987" s="415"/>
      <c r="T4987" s="415"/>
      <c r="U4987" s="415"/>
      <c r="V4987" s="415"/>
      <c r="W4987" s="415"/>
      <c r="X4987" s="415"/>
      <c r="Y4987" s="415"/>
      <c r="Z4987" s="415"/>
    </row>
    <row r="4988" spans="1:26" x14ac:dyDescent="0.2">
      <c r="A4988" s="414"/>
      <c r="B4988" s="414"/>
      <c r="P4988" s="141"/>
      <c r="Q4988" s="415"/>
      <c r="R4988" s="415"/>
      <c r="S4988" s="415"/>
      <c r="T4988" s="415"/>
      <c r="U4988" s="415"/>
      <c r="V4988" s="415"/>
      <c r="W4988" s="415"/>
      <c r="X4988" s="415"/>
      <c r="Y4988" s="415"/>
      <c r="Z4988" s="415"/>
    </row>
    <row r="4989" spans="1:26" x14ac:dyDescent="0.2">
      <c r="A4989" s="414"/>
      <c r="B4989" s="414"/>
      <c r="P4989" s="141"/>
      <c r="Q4989" s="415"/>
      <c r="R4989" s="415"/>
      <c r="S4989" s="415"/>
      <c r="T4989" s="415"/>
      <c r="U4989" s="415"/>
      <c r="V4989" s="415"/>
      <c r="W4989" s="415"/>
      <c r="X4989" s="415"/>
      <c r="Y4989" s="415"/>
      <c r="Z4989" s="415"/>
    </row>
    <row r="4990" spans="1:26" x14ac:dyDescent="0.2">
      <c r="A4990" s="414"/>
      <c r="B4990" s="414"/>
      <c r="P4990" s="141"/>
      <c r="Q4990" s="415"/>
      <c r="R4990" s="415"/>
      <c r="S4990" s="415"/>
      <c r="T4990" s="415"/>
      <c r="U4990" s="415"/>
      <c r="V4990" s="415"/>
      <c r="W4990" s="415"/>
      <c r="X4990" s="415"/>
      <c r="Y4990" s="415"/>
      <c r="Z4990" s="415"/>
    </row>
    <row r="4991" spans="1:26" x14ac:dyDescent="0.2">
      <c r="A4991" s="414"/>
      <c r="B4991" s="414"/>
      <c r="P4991" s="141"/>
      <c r="Q4991" s="415"/>
      <c r="R4991" s="415"/>
      <c r="S4991" s="415"/>
      <c r="T4991" s="415"/>
      <c r="U4991" s="415"/>
      <c r="V4991" s="415"/>
      <c r="W4991" s="415"/>
      <c r="X4991" s="415"/>
      <c r="Y4991" s="415"/>
      <c r="Z4991" s="415"/>
    </row>
    <row r="4992" spans="1:26" x14ac:dyDescent="0.2">
      <c r="A4992" s="414"/>
      <c r="B4992" s="414"/>
      <c r="P4992" s="141"/>
      <c r="Q4992" s="415"/>
      <c r="R4992" s="415"/>
      <c r="S4992" s="415"/>
      <c r="T4992" s="415"/>
      <c r="U4992" s="415"/>
      <c r="V4992" s="415"/>
      <c r="W4992" s="415"/>
      <c r="X4992" s="415"/>
      <c r="Y4992" s="415"/>
      <c r="Z4992" s="415"/>
    </row>
    <row r="4993" spans="1:26" x14ac:dyDescent="0.2">
      <c r="A4993" s="414"/>
      <c r="B4993" s="414"/>
      <c r="P4993" s="141"/>
      <c r="Q4993" s="415"/>
      <c r="R4993" s="415"/>
      <c r="S4993" s="415"/>
      <c r="T4993" s="415"/>
      <c r="U4993" s="415"/>
      <c r="V4993" s="415"/>
      <c r="W4993" s="415"/>
      <c r="X4993" s="415"/>
      <c r="Y4993" s="415"/>
      <c r="Z4993" s="415"/>
    </row>
    <row r="4994" spans="1:26" x14ac:dyDescent="0.2">
      <c r="A4994" s="414"/>
      <c r="B4994" s="414"/>
      <c r="P4994" s="141"/>
      <c r="Q4994" s="415"/>
      <c r="R4994" s="415"/>
      <c r="S4994" s="415"/>
      <c r="T4994" s="415"/>
      <c r="U4994" s="415"/>
      <c r="V4994" s="415"/>
      <c r="W4994" s="415"/>
      <c r="X4994" s="415"/>
      <c r="Y4994" s="415"/>
      <c r="Z4994" s="415"/>
    </row>
    <row r="4995" spans="1:26" x14ac:dyDescent="0.2">
      <c r="A4995" s="414"/>
      <c r="B4995" s="414"/>
      <c r="P4995" s="141"/>
      <c r="Q4995" s="415"/>
      <c r="R4995" s="415"/>
      <c r="S4995" s="415"/>
      <c r="T4995" s="415"/>
      <c r="U4995" s="415"/>
      <c r="V4995" s="415"/>
      <c r="W4995" s="415"/>
      <c r="X4995" s="415"/>
      <c r="Y4995" s="415"/>
      <c r="Z4995" s="415"/>
    </row>
    <row r="4996" spans="1:26" x14ac:dyDescent="0.2">
      <c r="A4996" s="414"/>
      <c r="B4996" s="414"/>
      <c r="P4996" s="141"/>
      <c r="Q4996" s="415"/>
      <c r="R4996" s="415"/>
      <c r="S4996" s="415"/>
      <c r="T4996" s="415"/>
      <c r="U4996" s="415"/>
      <c r="V4996" s="415"/>
      <c r="W4996" s="415"/>
      <c r="X4996" s="415"/>
      <c r="Y4996" s="415"/>
      <c r="Z4996" s="415"/>
    </row>
    <row r="4997" spans="1:26" x14ac:dyDescent="0.2">
      <c r="A4997" s="414"/>
      <c r="B4997" s="414"/>
      <c r="P4997" s="141"/>
      <c r="Q4997" s="415"/>
      <c r="R4997" s="415"/>
      <c r="S4997" s="415"/>
      <c r="T4997" s="415"/>
      <c r="U4997" s="415"/>
      <c r="V4997" s="415"/>
      <c r="W4997" s="415"/>
      <c r="X4997" s="415"/>
      <c r="Y4997" s="415"/>
      <c r="Z4997" s="415"/>
    </row>
    <row r="4998" spans="1:26" x14ac:dyDescent="0.2">
      <c r="A4998" s="414"/>
      <c r="B4998" s="414"/>
      <c r="P4998" s="141"/>
      <c r="Q4998" s="415"/>
      <c r="R4998" s="415"/>
      <c r="S4998" s="415"/>
      <c r="T4998" s="415"/>
      <c r="U4998" s="415"/>
      <c r="V4998" s="415"/>
      <c r="W4998" s="415"/>
      <c r="X4998" s="415"/>
      <c r="Y4998" s="415"/>
      <c r="Z4998" s="415"/>
    </row>
    <row r="4999" spans="1:26" x14ac:dyDescent="0.2">
      <c r="A4999" s="414"/>
      <c r="B4999" s="414"/>
      <c r="P4999" s="141"/>
      <c r="Q4999" s="415"/>
      <c r="R4999" s="415"/>
      <c r="S4999" s="415"/>
      <c r="T4999" s="415"/>
      <c r="U4999" s="415"/>
      <c r="V4999" s="415"/>
      <c r="W4999" s="415"/>
      <c r="X4999" s="415"/>
      <c r="Y4999" s="415"/>
      <c r="Z4999" s="415"/>
    </row>
    <row r="5000" spans="1:26" x14ac:dyDescent="0.2">
      <c r="A5000" s="414"/>
      <c r="B5000" s="414"/>
      <c r="P5000" s="141"/>
      <c r="Q5000" s="415"/>
      <c r="R5000" s="415"/>
      <c r="S5000" s="415"/>
      <c r="T5000" s="415"/>
      <c r="U5000" s="415"/>
      <c r="V5000" s="415"/>
      <c r="W5000" s="415"/>
      <c r="X5000" s="415"/>
      <c r="Y5000" s="415"/>
      <c r="Z5000" s="415"/>
    </row>
    <row r="5001" spans="1:26" x14ac:dyDescent="0.2">
      <c r="A5001" s="414"/>
      <c r="B5001" s="414"/>
      <c r="P5001" s="141"/>
      <c r="Q5001" s="415"/>
      <c r="R5001" s="415"/>
      <c r="S5001" s="415"/>
      <c r="T5001" s="415"/>
      <c r="U5001" s="415"/>
      <c r="V5001" s="415"/>
      <c r="W5001" s="415"/>
      <c r="X5001" s="415"/>
      <c r="Y5001" s="415"/>
      <c r="Z5001" s="415"/>
    </row>
    <row r="5002" spans="1:26" x14ac:dyDescent="0.2">
      <c r="A5002" s="414"/>
      <c r="B5002" s="414"/>
      <c r="P5002" s="141"/>
      <c r="Q5002" s="415"/>
      <c r="R5002" s="415"/>
      <c r="S5002" s="415"/>
      <c r="T5002" s="415"/>
      <c r="U5002" s="415"/>
      <c r="V5002" s="415"/>
      <c r="W5002" s="415"/>
      <c r="X5002" s="415"/>
      <c r="Y5002" s="415"/>
      <c r="Z5002" s="415"/>
    </row>
    <row r="5003" spans="1:26" x14ac:dyDescent="0.2">
      <c r="A5003" s="414"/>
      <c r="B5003" s="414"/>
      <c r="P5003" s="141"/>
      <c r="Q5003" s="415"/>
      <c r="R5003" s="415"/>
      <c r="S5003" s="415"/>
      <c r="T5003" s="415"/>
      <c r="U5003" s="415"/>
      <c r="V5003" s="415"/>
      <c r="W5003" s="415"/>
      <c r="X5003" s="415"/>
      <c r="Y5003" s="415"/>
      <c r="Z5003" s="415"/>
    </row>
    <row r="5004" spans="1:26" x14ac:dyDescent="0.2">
      <c r="A5004" s="414"/>
      <c r="B5004" s="414"/>
      <c r="P5004" s="141"/>
      <c r="Q5004" s="415"/>
      <c r="R5004" s="415"/>
      <c r="S5004" s="415"/>
      <c r="T5004" s="415"/>
      <c r="U5004" s="415"/>
      <c r="V5004" s="415"/>
      <c r="W5004" s="415"/>
      <c r="X5004" s="415"/>
      <c r="Y5004" s="415"/>
      <c r="Z5004" s="415"/>
    </row>
    <row r="5005" spans="1:26" x14ac:dyDescent="0.2">
      <c r="A5005" s="414"/>
      <c r="B5005" s="414"/>
      <c r="P5005" s="141"/>
      <c r="Q5005" s="415"/>
      <c r="R5005" s="415"/>
      <c r="S5005" s="415"/>
      <c r="T5005" s="415"/>
      <c r="U5005" s="415"/>
      <c r="V5005" s="415"/>
      <c r="W5005" s="415"/>
      <c r="X5005" s="415"/>
      <c r="Y5005" s="415"/>
      <c r="Z5005" s="415"/>
    </row>
    <row r="5006" spans="1:26" x14ac:dyDescent="0.2">
      <c r="A5006" s="414"/>
      <c r="B5006" s="414"/>
      <c r="P5006" s="141"/>
      <c r="Q5006" s="415"/>
      <c r="R5006" s="415"/>
      <c r="S5006" s="415"/>
      <c r="T5006" s="415"/>
      <c r="U5006" s="415"/>
      <c r="V5006" s="415"/>
      <c r="W5006" s="415"/>
      <c r="X5006" s="415"/>
      <c r="Y5006" s="415"/>
      <c r="Z5006" s="415"/>
    </row>
    <row r="5007" spans="1:26" x14ac:dyDescent="0.2">
      <c r="A5007" s="414"/>
      <c r="B5007" s="414"/>
      <c r="P5007" s="141"/>
      <c r="Q5007" s="415"/>
      <c r="R5007" s="415"/>
      <c r="S5007" s="415"/>
      <c r="T5007" s="415"/>
      <c r="U5007" s="415"/>
      <c r="V5007" s="415"/>
      <c r="W5007" s="415"/>
      <c r="X5007" s="415"/>
      <c r="Y5007" s="415"/>
      <c r="Z5007" s="415"/>
    </row>
    <row r="5008" spans="1:26" x14ac:dyDescent="0.2">
      <c r="A5008" s="414"/>
      <c r="B5008" s="414"/>
      <c r="P5008" s="141"/>
      <c r="Q5008" s="415"/>
      <c r="R5008" s="415"/>
      <c r="S5008" s="415"/>
      <c r="T5008" s="415"/>
      <c r="U5008" s="415"/>
      <c r="V5008" s="415"/>
      <c r="W5008" s="415"/>
      <c r="X5008" s="415"/>
      <c r="Y5008" s="415"/>
      <c r="Z5008" s="415"/>
    </row>
    <row r="5009" spans="1:26" x14ac:dyDescent="0.2">
      <c r="A5009" s="414"/>
      <c r="B5009" s="414"/>
      <c r="P5009" s="141"/>
      <c r="Q5009" s="415"/>
      <c r="R5009" s="415"/>
      <c r="S5009" s="415"/>
      <c r="T5009" s="415"/>
      <c r="U5009" s="415"/>
      <c r="V5009" s="415"/>
      <c r="W5009" s="415"/>
      <c r="X5009" s="415"/>
      <c r="Y5009" s="415"/>
      <c r="Z5009" s="415"/>
    </row>
    <row r="5010" spans="1:26" x14ac:dyDescent="0.2">
      <c r="A5010" s="414"/>
      <c r="B5010" s="414"/>
      <c r="P5010" s="141"/>
      <c r="Q5010" s="415"/>
      <c r="R5010" s="415"/>
      <c r="S5010" s="415"/>
      <c r="T5010" s="415"/>
      <c r="U5010" s="415"/>
      <c r="V5010" s="415"/>
      <c r="W5010" s="415"/>
      <c r="X5010" s="415"/>
      <c r="Y5010" s="415"/>
      <c r="Z5010" s="415"/>
    </row>
    <row r="5011" spans="1:26" x14ac:dyDescent="0.2">
      <c r="A5011" s="414"/>
      <c r="B5011" s="414"/>
      <c r="P5011" s="141"/>
      <c r="Q5011" s="415"/>
      <c r="R5011" s="415"/>
      <c r="S5011" s="415"/>
      <c r="T5011" s="415"/>
      <c r="U5011" s="415"/>
      <c r="V5011" s="415"/>
      <c r="W5011" s="415"/>
      <c r="X5011" s="415"/>
      <c r="Y5011" s="415"/>
      <c r="Z5011" s="415"/>
    </row>
    <row r="5012" spans="1:26" x14ac:dyDescent="0.2">
      <c r="A5012" s="414"/>
      <c r="B5012" s="414"/>
      <c r="P5012" s="141"/>
      <c r="Q5012" s="415"/>
      <c r="R5012" s="415"/>
      <c r="S5012" s="415"/>
      <c r="T5012" s="415"/>
      <c r="U5012" s="415"/>
      <c r="V5012" s="415"/>
      <c r="W5012" s="415"/>
      <c r="X5012" s="415"/>
      <c r="Y5012" s="415"/>
      <c r="Z5012" s="415"/>
    </row>
    <row r="5013" spans="1:26" x14ac:dyDescent="0.2">
      <c r="A5013" s="414"/>
      <c r="B5013" s="414"/>
      <c r="P5013" s="141"/>
      <c r="Q5013" s="415"/>
      <c r="R5013" s="415"/>
      <c r="S5013" s="415"/>
      <c r="T5013" s="415"/>
      <c r="U5013" s="415"/>
      <c r="V5013" s="415"/>
      <c r="W5013" s="415"/>
      <c r="X5013" s="415"/>
      <c r="Y5013" s="415"/>
      <c r="Z5013" s="415"/>
    </row>
    <row r="5014" spans="1:26" x14ac:dyDescent="0.2">
      <c r="A5014" s="414"/>
      <c r="B5014" s="414"/>
      <c r="P5014" s="141"/>
      <c r="Q5014" s="415"/>
      <c r="R5014" s="415"/>
      <c r="S5014" s="415"/>
      <c r="T5014" s="415"/>
      <c r="U5014" s="415"/>
      <c r="V5014" s="415"/>
      <c r="W5014" s="415"/>
      <c r="X5014" s="415"/>
      <c r="Y5014" s="415"/>
      <c r="Z5014" s="415"/>
    </row>
    <row r="5015" spans="1:26" x14ac:dyDescent="0.2">
      <c r="A5015" s="414"/>
      <c r="B5015" s="414"/>
      <c r="P5015" s="141"/>
      <c r="Q5015" s="415"/>
      <c r="R5015" s="415"/>
      <c r="S5015" s="415"/>
      <c r="T5015" s="415"/>
      <c r="U5015" s="415"/>
      <c r="V5015" s="415"/>
      <c r="W5015" s="415"/>
      <c r="X5015" s="415"/>
      <c r="Y5015" s="415"/>
      <c r="Z5015" s="415"/>
    </row>
    <row r="5016" spans="1:26" x14ac:dyDescent="0.2">
      <c r="A5016" s="414"/>
      <c r="B5016" s="414"/>
      <c r="P5016" s="141"/>
      <c r="Q5016" s="415"/>
      <c r="R5016" s="415"/>
      <c r="S5016" s="415"/>
      <c r="T5016" s="415"/>
      <c r="U5016" s="415"/>
      <c r="V5016" s="415"/>
      <c r="W5016" s="415"/>
      <c r="X5016" s="415"/>
      <c r="Y5016" s="415"/>
      <c r="Z5016" s="415"/>
    </row>
    <row r="5017" spans="1:26" x14ac:dyDescent="0.2">
      <c r="A5017" s="414"/>
      <c r="B5017" s="414"/>
      <c r="P5017" s="141"/>
      <c r="Q5017" s="415"/>
      <c r="R5017" s="415"/>
      <c r="S5017" s="415"/>
      <c r="T5017" s="415"/>
      <c r="U5017" s="415"/>
      <c r="V5017" s="415"/>
      <c r="W5017" s="415"/>
      <c r="X5017" s="415"/>
      <c r="Y5017" s="415"/>
      <c r="Z5017" s="415"/>
    </row>
    <row r="5018" spans="1:26" x14ac:dyDescent="0.2">
      <c r="A5018" s="414"/>
      <c r="B5018" s="414"/>
      <c r="P5018" s="141"/>
      <c r="Q5018" s="415"/>
      <c r="R5018" s="415"/>
      <c r="S5018" s="415"/>
      <c r="T5018" s="415"/>
      <c r="U5018" s="415"/>
      <c r="V5018" s="415"/>
      <c r="W5018" s="415"/>
      <c r="X5018" s="415"/>
      <c r="Y5018" s="415"/>
      <c r="Z5018" s="415"/>
    </row>
    <row r="5019" spans="1:26" x14ac:dyDescent="0.2">
      <c r="A5019" s="414"/>
      <c r="B5019" s="414"/>
      <c r="P5019" s="141"/>
      <c r="Q5019" s="415"/>
      <c r="R5019" s="415"/>
      <c r="S5019" s="415"/>
      <c r="T5019" s="415"/>
      <c r="U5019" s="415"/>
      <c r="V5019" s="415"/>
      <c r="W5019" s="415"/>
      <c r="X5019" s="415"/>
      <c r="Y5019" s="415"/>
      <c r="Z5019" s="415"/>
    </row>
    <row r="5020" spans="1:26" x14ac:dyDescent="0.2">
      <c r="A5020" s="414"/>
      <c r="B5020" s="414"/>
      <c r="P5020" s="141"/>
      <c r="Q5020" s="415"/>
      <c r="R5020" s="415"/>
      <c r="S5020" s="415"/>
      <c r="T5020" s="415"/>
      <c r="U5020" s="415"/>
      <c r="V5020" s="415"/>
      <c r="W5020" s="415"/>
      <c r="X5020" s="415"/>
      <c r="Y5020" s="415"/>
      <c r="Z5020" s="415"/>
    </row>
    <row r="5021" spans="1:26" x14ac:dyDescent="0.2">
      <c r="A5021" s="414"/>
      <c r="B5021" s="414"/>
      <c r="P5021" s="141"/>
      <c r="Q5021" s="415"/>
      <c r="R5021" s="415"/>
      <c r="S5021" s="415"/>
      <c r="T5021" s="415"/>
      <c r="U5021" s="415"/>
      <c r="V5021" s="415"/>
      <c r="W5021" s="415"/>
      <c r="X5021" s="415"/>
      <c r="Y5021" s="415"/>
      <c r="Z5021" s="415"/>
    </row>
    <row r="5022" spans="1:26" x14ac:dyDescent="0.2">
      <c r="A5022" s="414"/>
      <c r="B5022" s="414"/>
      <c r="P5022" s="141"/>
      <c r="Q5022" s="415"/>
      <c r="R5022" s="415"/>
      <c r="S5022" s="415"/>
      <c r="T5022" s="415"/>
      <c r="U5022" s="415"/>
      <c r="V5022" s="415"/>
      <c r="W5022" s="415"/>
      <c r="X5022" s="415"/>
      <c r="Y5022" s="415"/>
      <c r="Z5022" s="415"/>
    </row>
    <row r="5023" spans="1:26" x14ac:dyDescent="0.2">
      <c r="A5023" s="414"/>
      <c r="B5023" s="414"/>
      <c r="P5023" s="141"/>
      <c r="Q5023" s="415"/>
      <c r="R5023" s="415"/>
      <c r="S5023" s="415"/>
      <c r="T5023" s="415"/>
      <c r="U5023" s="415"/>
      <c r="V5023" s="415"/>
      <c r="W5023" s="415"/>
      <c r="X5023" s="415"/>
      <c r="Y5023" s="415"/>
      <c r="Z5023" s="415"/>
    </row>
    <row r="5024" spans="1:26" x14ac:dyDescent="0.2">
      <c r="A5024" s="414"/>
      <c r="B5024" s="414"/>
      <c r="P5024" s="141"/>
      <c r="Q5024" s="415"/>
      <c r="R5024" s="415"/>
      <c r="S5024" s="415"/>
      <c r="T5024" s="415"/>
      <c r="U5024" s="415"/>
      <c r="V5024" s="415"/>
      <c r="W5024" s="415"/>
      <c r="X5024" s="415"/>
      <c r="Y5024" s="415"/>
      <c r="Z5024" s="415"/>
    </row>
    <row r="5025" spans="1:26" x14ac:dyDescent="0.2">
      <c r="A5025" s="414"/>
      <c r="B5025" s="414"/>
      <c r="P5025" s="141"/>
      <c r="Q5025" s="415"/>
      <c r="R5025" s="415"/>
      <c r="S5025" s="415"/>
      <c r="T5025" s="415"/>
      <c r="U5025" s="415"/>
      <c r="V5025" s="415"/>
      <c r="W5025" s="415"/>
      <c r="X5025" s="415"/>
      <c r="Y5025" s="415"/>
      <c r="Z5025" s="415"/>
    </row>
    <row r="5026" spans="1:26" x14ac:dyDescent="0.2">
      <c r="A5026" s="414"/>
      <c r="B5026" s="414"/>
      <c r="P5026" s="141"/>
      <c r="Q5026" s="415"/>
      <c r="R5026" s="415"/>
      <c r="S5026" s="415"/>
      <c r="T5026" s="415"/>
      <c r="U5026" s="415"/>
      <c r="V5026" s="415"/>
      <c r="W5026" s="415"/>
      <c r="X5026" s="415"/>
      <c r="Y5026" s="415"/>
      <c r="Z5026" s="415"/>
    </row>
    <row r="5027" spans="1:26" x14ac:dyDescent="0.2">
      <c r="A5027" s="414"/>
      <c r="B5027" s="414"/>
      <c r="P5027" s="141"/>
      <c r="Q5027" s="415"/>
      <c r="R5027" s="415"/>
      <c r="S5027" s="415"/>
      <c r="T5027" s="415"/>
      <c r="U5027" s="415"/>
      <c r="V5027" s="415"/>
      <c r="W5027" s="415"/>
      <c r="X5027" s="415"/>
      <c r="Y5027" s="415"/>
      <c r="Z5027" s="415"/>
    </row>
    <row r="5028" spans="1:26" x14ac:dyDescent="0.2">
      <c r="A5028" s="414"/>
      <c r="B5028" s="414"/>
      <c r="P5028" s="141"/>
      <c r="Q5028" s="415"/>
      <c r="R5028" s="415"/>
      <c r="S5028" s="415"/>
      <c r="T5028" s="415"/>
      <c r="U5028" s="415"/>
      <c r="V5028" s="415"/>
      <c r="W5028" s="415"/>
      <c r="X5028" s="415"/>
      <c r="Y5028" s="415"/>
      <c r="Z5028" s="415"/>
    </row>
    <row r="5029" spans="1:26" x14ac:dyDescent="0.2">
      <c r="A5029" s="414"/>
      <c r="B5029" s="414"/>
      <c r="P5029" s="141"/>
      <c r="Q5029" s="415"/>
      <c r="R5029" s="415"/>
      <c r="S5029" s="415"/>
      <c r="T5029" s="415"/>
      <c r="U5029" s="415"/>
      <c r="V5029" s="415"/>
      <c r="W5029" s="415"/>
      <c r="X5029" s="415"/>
      <c r="Y5029" s="415"/>
      <c r="Z5029" s="415"/>
    </row>
    <row r="5030" spans="1:26" x14ac:dyDescent="0.2">
      <c r="A5030" s="414"/>
      <c r="B5030" s="414"/>
      <c r="P5030" s="141"/>
      <c r="Q5030" s="415"/>
      <c r="R5030" s="415"/>
      <c r="S5030" s="415"/>
      <c r="T5030" s="415"/>
      <c r="U5030" s="415"/>
      <c r="V5030" s="415"/>
      <c r="W5030" s="415"/>
      <c r="X5030" s="415"/>
      <c r="Y5030" s="415"/>
      <c r="Z5030" s="415"/>
    </row>
    <row r="5031" spans="1:26" x14ac:dyDescent="0.2">
      <c r="A5031" s="414"/>
      <c r="B5031" s="414"/>
      <c r="P5031" s="141"/>
      <c r="Q5031" s="415"/>
      <c r="R5031" s="415"/>
      <c r="S5031" s="415"/>
      <c r="T5031" s="415"/>
      <c r="U5031" s="415"/>
      <c r="V5031" s="415"/>
      <c r="W5031" s="415"/>
      <c r="X5031" s="415"/>
      <c r="Y5031" s="415"/>
      <c r="Z5031" s="415"/>
    </row>
    <row r="5032" spans="1:26" x14ac:dyDescent="0.2">
      <c r="A5032" s="414"/>
      <c r="B5032" s="414"/>
      <c r="P5032" s="141"/>
      <c r="Q5032" s="415"/>
      <c r="R5032" s="415"/>
      <c r="S5032" s="415"/>
      <c r="T5032" s="415"/>
      <c r="U5032" s="415"/>
      <c r="V5032" s="415"/>
      <c r="W5032" s="415"/>
      <c r="X5032" s="415"/>
      <c r="Y5032" s="415"/>
      <c r="Z5032" s="415"/>
    </row>
    <row r="5033" spans="1:26" x14ac:dyDescent="0.2">
      <c r="A5033" s="414"/>
      <c r="B5033" s="414"/>
      <c r="P5033" s="141"/>
      <c r="Q5033" s="415"/>
      <c r="R5033" s="415"/>
      <c r="S5033" s="415"/>
      <c r="T5033" s="415"/>
      <c r="U5033" s="415"/>
      <c r="V5033" s="415"/>
      <c r="W5033" s="415"/>
      <c r="X5033" s="415"/>
      <c r="Y5033" s="415"/>
      <c r="Z5033" s="415"/>
    </row>
    <row r="5034" spans="1:26" x14ac:dyDescent="0.2">
      <c r="A5034" s="414"/>
      <c r="B5034" s="414"/>
      <c r="P5034" s="141"/>
      <c r="Q5034" s="415"/>
      <c r="R5034" s="415"/>
      <c r="S5034" s="415"/>
      <c r="T5034" s="415"/>
      <c r="U5034" s="415"/>
      <c r="V5034" s="415"/>
      <c r="W5034" s="415"/>
      <c r="X5034" s="415"/>
      <c r="Y5034" s="415"/>
      <c r="Z5034" s="415"/>
    </row>
    <row r="5035" spans="1:26" x14ac:dyDescent="0.2">
      <c r="A5035" s="414"/>
      <c r="B5035" s="414"/>
      <c r="P5035" s="141"/>
      <c r="Q5035" s="415"/>
      <c r="R5035" s="415"/>
      <c r="S5035" s="415"/>
      <c r="T5035" s="415"/>
      <c r="U5035" s="415"/>
      <c r="V5035" s="415"/>
      <c r="W5035" s="415"/>
      <c r="X5035" s="415"/>
      <c r="Y5035" s="415"/>
      <c r="Z5035" s="415"/>
    </row>
    <row r="5036" spans="1:26" x14ac:dyDescent="0.2">
      <c r="A5036" s="414"/>
      <c r="B5036" s="414"/>
      <c r="P5036" s="141"/>
      <c r="Q5036" s="415"/>
      <c r="R5036" s="415"/>
      <c r="S5036" s="415"/>
      <c r="T5036" s="415"/>
      <c r="U5036" s="415"/>
      <c r="V5036" s="415"/>
      <c r="W5036" s="415"/>
      <c r="X5036" s="415"/>
      <c r="Y5036" s="415"/>
      <c r="Z5036" s="415"/>
    </row>
    <row r="5037" spans="1:26" x14ac:dyDescent="0.2">
      <c r="A5037" s="414"/>
      <c r="B5037" s="414"/>
      <c r="P5037" s="141"/>
      <c r="Q5037" s="415"/>
      <c r="R5037" s="415"/>
      <c r="S5037" s="415"/>
      <c r="T5037" s="415"/>
      <c r="U5037" s="415"/>
      <c r="V5037" s="415"/>
      <c r="W5037" s="415"/>
      <c r="X5037" s="415"/>
      <c r="Y5037" s="415"/>
      <c r="Z5037" s="415"/>
    </row>
    <row r="5038" spans="1:26" x14ac:dyDescent="0.2">
      <c r="A5038" s="414"/>
      <c r="B5038" s="414"/>
      <c r="P5038" s="141"/>
      <c r="Q5038" s="415"/>
      <c r="R5038" s="415"/>
      <c r="S5038" s="415"/>
      <c r="T5038" s="415"/>
      <c r="U5038" s="415"/>
      <c r="V5038" s="415"/>
      <c r="W5038" s="415"/>
      <c r="X5038" s="415"/>
      <c r="Y5038" s="415"/>
      <c r="Z5038" s="415"/>
    </row>
    <row r="5039" spans="1:26" x14ac:dyDescent="0.2">
      <c r="A5039" s="414"/>
      <c r="B5039" s="414"/>
      <c r="P5039" s="141"/>
      <c r="Q5039" s="415"/>
      <c r="R5039" s="415"/>
      <c r="S5039" s="415"/>
      <c r="T5039" s="415"/>
      <c r="U5039" s="415"/>
      <c r="V5039" s="415"/>
      <c r="W5039" s="415"/>
      <c r="X5039" s="415"/>
      <c r="Y5039" s="415"/>
      <c r="Z5039" s="415"/>
    </row>
    <row r="5040" spans="1:26" x14ac:dyDescent="0.2">
      <c r="A5040" s="414"/>
      <c r="B5040" s="414"/>
      <c r="P5040" s="141"/>
      <c r="Q5040" s="415"/>
      <c r="R5040" s="415"/>
      <c r="S5040" s="415"/>
      <c r="T5040" s="415"/>
      <c r="U5040" s="415"/>
      <c r="V5040" s="415"/>
      <c r="W5040" s="415"/>
      <c r="X5040" s="415"/>
      <c r="Y5040" s="415"/>
      <c r="Z5040" s="415"/>
    </row>
    <row r="5041" spans="1:26" x14ac:dyDescent="0.2">
      <c r="A5041" s="414"/>
      <c r="B5041" s="414"/>
      <c r="P5041" s="141"/>
      <c r="Q5041" s="415"/>
      <c r="R5041" s="415"/>
      <c r="S5041" s="415"/>
      <c r="T5041" s="415"/>
      <c r="U5041" s="415"/>
      <c r="V5041" s="415"/>
      <c r="W5041" s="415"/>
      <c r="X5041" s="415"/>
      <c r="Y5041" s="415"/>
      <c r="Z5041" s="415"/>
    </row>
    <row r="5042" spans="1:26" x14ac:dyDescent="0.2">
      <c r="A5042" s="414"/>
      <c r="B5042" s="414"/>
      <c r="P5042" s="141"/>
      <c r="Q5042" s="415"/>
      <c r="R5042" s="415"/>
      <c r="S5042" s="415"/>
      <c r="T5042" s="415"/>
      <c r="U5042" s="415"/>
      <c r="V5042" s="415"/>
      <c r="W5042" s="415"/>
      <c r="X5042" s="415"/>
      <c r="Y5042" s="415"/>
      <c r="Z5042" s="415"/>
    </row>
    <row r="5043" spans="1:26" x14ac:dyDescent="0.2">
      <c r="A5043" s="414"/>
      <c r="B5043" s="414"/>
      <c r="P5043" s="141"/>
      <c r="Q5043" s="415"/>
      <c r="R5043" s="415"/>
      <c r="S5043" s="415"/>
      <c r="T5043" s="415"/>
      <c r="U5043" s="415"/>
      <c r="V5043" s="415"/>
      <c r="W5043" s="415"/>
      <c r="X5043" s="415"/>
      <c r="Y5043" s="415"/>
      <c r="Z5043" s="415"/>
    </row>
    <row r="5044" spans="1:26" x14ac:dyDescent="0.2">
      <c r="A5044" s="414"/>
      <c r="B5044" s="414"/>
      <c r="P5044" s="141"/>
      <c r="Q5044" s="415"/>
      <c r="R5044" s="415"/>
      <c r="S5044" s="415"/>
      <c r="T5044" s="415"/>
      <c r="U5044" s="415"/>
      <c r="V5044" s="415"/>
      <c r="W5044" s="415"/>
      <c r="X5044" s="415"/>
      <c r="Y5044" s="415"/>
      <c r="Z5044" s="415"/>
    </row>
    <row r="5045" spans="1:26" x14ac:dyDescent="0.2">
      <c r="A5045" s="414"/>
      <c r="B5045" s="414"/>
      <c r="P5045" s="141"/>
      <c r="Q5045" s="415"/>
      <c r="R5045" s="415"/>
      <c r="S5045" s="415"/>
      <c r="T5045" s="415"/>
      <c r="U5045" s="415"/>
      <c r="V5045" s="415"/>
      <c r="W5045" s="415"/>
      <c r="X5045" s="415"/>
      <c r="Y5045" s="415"/>
      <c r="Z5045" s="415"/>
    </row>
    <row r="5046" spans="1:26" x14ac:dyDescent="0.2">
      <c r="A5046" s="414"/>
      <c r="B5046" s="414"/>
      <c r="P5046" s="141"/>
      <c r="Q5046" s="415"/>
      <c r="R5046" s="415"/>
      <c r="S5046" s="415"/>
      <c r="T5046" s="415"/>
      <c r="U5046" s="415"/>
      <c r="V5046" s="415"/>
      <c r="W5046" s="415"/>
      <c r="X5046" s="415"/>
      <c r="Y5046" s="415"/>
      <c r="Z5046" s="415"/>
    </row>
    <row r="5047" spans="1:26" x14ac:dyDescent="0.2">
      <c r="A5047" s="414"/>
      <c r="B5047" s="414"/>
      <c r="P5047" s="141"/>
      <c r="Q5047" s="415"/>
      <c r="R5047" s="415"/>
      <c r="S5047" s="415"/>
      <c r="T5047" s="415"/>
      <c r="U5047" s="415"/>
      <c r="V5047" s="415"/>
      <c r="W5047" s="415"/>
      <c r="X5047" s="415"/>
      <c r="Y5047" s="415"/>
      <c r="Z5047" s="415"/>
    </row>
    <row r="5048" spans="1:26" x14ac:dyDescent="0.2">
      <c r="A5048" s="414"/>
      <c r="B5048" s="414"/>
      <c r="P5048" s="141"/>
      <c r="Q5048" s="415"/>
      <c r="R5048" s="415"/>
      <c r="S5048" s="415"/>
      <c r="T5048" s="415"/>
      <c r="U5048" s="415"/>
      <c r="V5048" s="415"/>
      <c r="W5048" s="415"/>
      <c r="X5048" s="415"/>
      <c r="Y5048" s="415"/>
      <c r="Z5048" s="415"/>
    </row>
    <row r="5049" spans="1:26" x14ac:dyDescent="0.2">
      <c r="A5049" s="414"/>
      <c r="B5049" s="414"/>
      <c r="P5049" s="141"/>
      <c r="Q5049" s="415"/>
      <c r="R5049" s="415"/>
      <c r="S5049" s="415"/>
      <c r="T5049" s="415"/>
      <c r="U5049" s="415"/>
      <c r="V5049" s="415"/>
      <c r="W5049" s="415"/>
      <c r="X5049" s="415"/>
      <c r="Y5049" s="415"/>
      <c r="Z5049" s="415"/>
    </row>
    <row r="5050" spans="1:26" x14ac:dyDescent="0.2">
      <c r="A5050" s="414"/>
      <c r="B5050" s="414"/>
      <c r="P5050" s="141"/>
      <c r="Q5050" s="415"/>
      <c r="R5050" s="415"/>
      <c r="S5050" s="415"/>
      <c r="T5050" s="415"/>
      <c r="U5050" s="415"/>
      <c r="V5050" s="415"/>
      <c r="W5050" s="415"/>
      <c r="X5050" s="415"/>
      <c r="Y5050" s="415"/>
      <c r="Z5050" s="415"/>
    </row>
    <row r="5051" spans="1:26" x14ac:dyDescent="0.2">
      <c r="A5051" s="414"/>
      <c r="B5051" s="414"/>
      <c r="P5051" s="141"/>
      <c r="Q5051" s="415"/>
      <c r="R5051" s="415"/>
      <c r="S5051" s="415"/>
      <c r="T5051" s="415"/>
      <c r="U5051" s="415"/>
      <c r="V5051" s="415"/>
      <c r="W5051" s="415"/>
      <c r="X5051" s="415"/>
      <c r="Y5051" s="415"/>
      <c r="Z5051" s="415"/>
    </row>
    <row r="5052" spans="1:26" x14ac:dyDescent="0.2">
      <c r="A5052" s="414"/>
      <c r="B5052" s="414"/>
      <c r="P5052" s="141"/>
      <c r="Q5052" s="415"/>
      <c r="R5052" s="415"/>
      <c r="S5052" s="415"/>
      <c r="T5052" s="415"/>
      <c r="U5052" s="415"/>
      <c r="V5052" s="415"/>
      <c r="W5052" s="415"/>
      <c r="X5052" s="415"/>
      <c r="Y5052" s="415"/>
      <c r="Z5052" s="415"/>
    </row>
    <row r="5053" spans="1:26" x14ac:dyDescent="0.2">
      <c r="A5053" s="414"/>
      <c r="B5053" s="414"/>
      <c r="P5053" s="141"/>
      <c r="Q5053" s="415"/>
      <c r="R5053" s="415"/>
      <c r="S5053" s="415"/>
      <c r="T5053" s="415"/>
      <c r="U5053" s="415"/>
      <c r="V5053" s="415"/>
      <c r="W5053" s="415"/>
      <c r="X5053" s="415"/>
      <c r="Y5053" s="415"/>
      <c r="Z5053" s="415"/>
    </row>
    <row r="5054" spans="1:26" x14ac:dyDescent="0.2">
      <c r="A5054" s="414"/>
      <c r="B5054" s="414"/>
      <c r="P5054" s="141"/>
      <c r="Q5054" s="415"/>
      <c r="R5054" s="415"/>
      <c r="S5054" s="415"/>
      <c r="T5054" s="415"/>
      <c r="U5054" s="415"/>
      <c r="V5054" s="415"/>
      <c r="W5054" s="415"/>
      <c r="X5054" s="415"/>
      <c r="Y5054" s="415"/>
      <c r="Z5054" s="415"/>
    </row>
    <row r="5055" spans="1:26" x14ac:dyDescent="0.2">
      <c r="A5055" s="414"/>
      <c r="B5055" s="414"/>
      <c r="P5055" s="141"/>
      <c r="Q5055" s="415"/>
      <c r="R5055" s="415"/>
      <c r="S5055" s="415"/>
      <c r="T5055" s="415"/>
      <c r="U5055" s="415"/>
      <c r="V5055" s="415"/>
      <c r="W5055" s="415"/>
      <c r="X5055" s="415"/>
      <c r="Y5055" s="415"/>
      <c r="Z5055" s="415"/>
    </row>
    <row r="5056" spans="1:26" x14ac:dyDescent="0.2">
      <c r="A5056" s="414"/>
      <c r="B5056" s="414"/>
      <c r="P5056" s="141"/>
      <c r="Q5056" s="415"/>
      <c r="R5056" s="415"/>
      <c r="S5056" s="415"/>
      <c r="T5056" s="415"/>
      <c r="U5056" s="415"/>
      <c r="V5056" s="415"/>
      <c r="W5056" s="415"/>
      <c r="X5056" s="415"/>
      <c r="Y5056" s="415"/>
      <c r="Z5056" s="415"/>
    </row>
    <row r="5057" spans="1:26" x14ac:dyDescent="0.2">
      <c r="A5057" s="414"/>
      <c r="B5057" s="414"/>
      <c r="P5057" s="141"/>
      <c r="Q5057" s="415"/>
      <c r="R5057" s="415"/>
      <c r="S5057" s="415"/>
      <c r="T5057" s="415"/>
      <c r="U5057" s="415"/>
      <c r="V5057" s="415"/>
      <c r="W5057" s="415"/>
      <c r="X5057" s="415"/>
      <c r="Y5057" s="415"/>
      <c r="Z5057" s="415"/>
    </row>
    <row r="5058" spans="1:26" x14ac:dyDescent="0.2">
      <c r="A5058" s="414"/>
      <c r="B5058" s="414"/>
      <c r="P5058" s="141"/>
      <c r="Q5058" s="415"/>
      <c r="R5058" s="415"/>
      <c r="S5058" s="415"/>
      <c r="T5058" s="415"/>
      <c r="U5058" s="415"/>
      <c r="V5058" s="415"/>
      <c r="W5058" s="415"/>
      <c r="X5058" s="415"/>
      <c r="Y5058" s="415"/>
      <c r="Z5058" s="415"/>
    </row>
    <row r="5059" spans="1:26" x14ac:dyDescent="0.2">
      <c r="A5059" s="414"/>
      <c r="B5059" s="414"/>
      <c r="P5059" s="141"/>
      <c r="Q5059" s="415"/>
      <c r="R5059" s="415"/>
      <c r="S5059" s="415"/>
      <c r="T5059" s="415"/>
      <c r="U5059" s="415"/>
      <c r="V5059" s="415"/>
      <c r="W5059" s="415"/>
      <c r="X5059" s="415"/>
      <c r="Y5059" s="415"/>
      <c r="Z5059" s="415"/>
    </row>
    <row r="5060" spans="1:26" x14ac:dyDescent="0.2">
      <c r="A5060" s="414"/>
      <c r="B5060" s="414"/>
      <c r="P5060" s="141"/>
      <c r="Q5060" s="415"/>
      <c r="R5060" s="415"/>
      <c r="S5060" s="415"/>
      <c r="T5060" s="415"/>
      <c r="U5060" s="415"/>
      <c r="V5060" s="415"/>
      <c r="W5060" s="415"/>
      <c r="X5060" s="415"/>
      <c r="Y5060" s="415"/>
      <c r="Z5060" s="415"/>
    </row>
    <row r="5061" spans="1:26" x14ac:dyDescent="0.2">
      <c r="A5061" s="414"/>
      <c r="B5061" s="414"/>
      <c r="P5061" s="141"/>
      <c r="Q5061" s="415"/>
      <c r="R5061" s="415"/>
      <c r="S5061" s="415"/>
      <c r="T5061" s="415"/>
      <c r="U5061" s="415"/>
      <c r="V5061" s="415"/>
      <c r="W5061" s="415"/>
      <c r="X5061" s="415"/>
      <c r="Y5061" s="415"/>
      <c r="Z5061" s="415"/>
    </row>
    <row r="5062" spans="1:26" x14ac:dyDescent="0.2">
      <c r="A5062" s="414"/>
      <c r="B5062" s="414"/>
      <c r="P5062" s="141"/>
      <c r="Q5062" s="415"/>
      <c r="R5062" s="415"/>
      <c r="S5062" s="415"/>
      <c r="T5062" s="415"/>
      <c r="U5062" s="415"/>
      <c r="V5062" s="415"/>
      <c r="W5062" s="415"/>
      <c r="X5062" s="415"/>
      <c r="Y5062" s="415"/>
      <c r="Z5062" s="415"/>
    </row>
    <row r="5063" spans="1:26" x14ac:dyDescent="0.2">
      <c r="A5063" s="414"/>
      <c r="B5063" s="414"/>
      <c r="P5063" s="141"/>
      <c r="Q5063" s="415"/>
      <c r="R5063" s="415"/>
      <c r="S5063" s="415"/>
      <c r="T5063" s="415"/>
      <c r="U5063" s="415"/>
      <c r="V5063" s="415"/>
      <c r="W5063" s="415"/>
      <c r="X5063" s="415"/>
      <c r="Y5063" s="415"/>
      <c r="Z5063" s="415"/>
    </row>
    <row r="5064" spans="1:26" x14ac:dyDescent="0.2">
      <c r="A5064" s="414"/>
      <c r="B5064" s="414"/>
      <c r="P5064" s="141"/>
      <c r="Q5064" s="415"/>
      <c r="R5064" s="415"/>
      <c r="S5064" s="415"/>
      <c r="T5064" s="415"/>
      <c r="U5064" s="415"/>
      <c r="V5064" s="415"/>
      <c r="W5064" s="415"/>
      <c r="X5064" s="415"/>
      <c r="Y5064" s="415"/>
      <c r="Z5064" s="415"/>
    </row>
    <row r="5065" spans="1:26" x14ac:dyDescent="0.2">
      <c r="A5065" s="414"/>
      <c r="B5065" s="414"/>
      <c r="P5065" s="141"/>
      <c r="Q5065" s="415"/>
      <c r="R5065" s="415"/>
      <c r="S5065" s="415"/>
      <c r="T5065" s="415"/>
      <c r="U5065" s="415"/>
      <c r="V5065" s="415"/>
      <c r="W5065" s="415"/>
      <c r="X5065" s="415"/>
      <c r="Y5065" s="415"/>
      <c r="Z5065" s="415"/>
    </row>
    <row r="5066" spans="1:26" x14ac:dyDescent="0.2">
      <c r="A5066" s="414"/>
      <c r="B5066" s="414"/>
      <c r="P5066" s="141"/>
      <c r="Q5066" s="415"/>
      <c r="R5066" s="415"/>
      <c r="S5066" s="415"/>
      <c r="T5066" s="415"/>
      <c r="U5066" s="415"/>
      <c r="V5066" s="415"/>
      <c r="W5066" s="415"/>
      <c r="X5066" s="415"/>
      <c r="Y5066" s="415"/>
      <c r="Z5066" s="415"/>
    </row>
    <row r="5067" spans="1:26" x14ac:dyDescent="0.2">
      <c r="A5067" s="414"/>
      <c r="B5067" s="414"/>
      <c r="P5067" s="141"/>
      <c r="Q5067" s="415"/>
      <c r="R5067" s="415"/>
      <c r="S5067" s="415"/>
      <c r="T5067" s="415"/>
      <c r="U5067" s="415"/>
      <c r="V5067" s="415"/>
      <c r="W5067" s="415"/>
      <c r="X5067" s="415"/>
      <c r="Y5067" s="415"/>
      <c r="Z5067" s="415"/>
    </row>
    <row r="5068" spans="1:26" x14ac:dyDescent="0.2">
      <c r="A5068" s="414"/>
      <c r="B5068" s="414"/>
      <c r="P5068" s="141"/>
      <c r="Q5068" s="415"/>
      <c r="R5068" s="415"/>
      <c r="S5068" s="415"/>
      <c r="T5068" s="415"/>
      <c r="U5068" s="415"/>
      <c r="V5068" s="415"/>
      <c r="W5068" s="415"/>
      <c r="X5068" s="415"/>
      <c r="Y5068" s="415"/>
      <c r="Z5068" s="415"/>
    </row>
    <row r="5069" spans="1:26" x14ac:dyDescent="0.2">
      <c r="A5069" s="414"/>
      <c r="B5069" s="414"/>
      <c r="P5069" s="141"/>
      <c r="Q5069" s="415"/>
      <c r="R5069" s="415"/>
      <c r="S5069" s="415"/>
      <c r="T5069" s="415"/>
      <c r="U5069" s="415"/>
      <c r="V5069" s="415"/>
      <c r="W5069" s="415"/>
      <c r="X5069" s="415"/>
      <c r="Y5069" s="415"/>
      <c r="Z5069" s="415"/>
    </row>
    <row r="5070" spans="1:26" x14ac:dyDescent="0.2">
      <c r="A5070" s="414"/>
      <c r="B5070" s="414"/>
      <c r="P5070" s="141"/>
      <c r="Q5070" s="415"/>
      <c r="R5070" s="415"/>
      <c r="S5070" s="415"/>
      <c r="T5070" s="415"/>
      <c r="U5070" s="415"/>
      <c r="V5070" s="415"/>
      <c r="W5070" s="415"/>
      <c r="X5070" s="415"/>
      <c r="Y5070" s="415"/>
      <c r="Z5070" s="415"/>
    </row>
    <row r="5071" spans="1:26" x14ac:dyDescent="0.2">
      <c r="A5071" s="414"/>
      <c r="B5071" s="414"/>
      <c r="P5071" s="141"/>
      <c r="Q5071" s="415"/>
      <c r="R5071" s="415"/>
      <c r="S5071" s="415"/>
      <c r="T5071" s="415"/>
      <c r="U5071" s="415"/>
      <c r="V5071" s="415"/>
      <c r="W5071" s="415"/>
      <c r="X5071" s="415"/>
      <c r="Y5071" s="415"/>
      <c r="Z5071" s="415"/>
    </row>
    <row r="5072" spans="1:26" x14ac:dyDescent="0.2">
      <c r="A5072" s="414"/>
      <c r="B5072" s="414"/>
      <c r="P5072" s="141"/>
      <c r="Q5072" s="415"/>
      <c r="R5072" s="415"/>
      <c r="S5072" s="415"/>
      <c r="T5072" s="415"/>
      <c r="U5072" s="415"/>
      <c r="V5072" s="415"/>
      <c r="W5072" s="415"/>
      <c r="X5072" s="415"/>
      <c r="Y5072" s="415"/>
      <c r="Z5072" s="415"/>
    </row>
    <row r="5073" spans="1:26" x14ac:dyDescent="0.2">
      <c r="A5073" s="414"/>
      <c r="B5073" s="414"/>
      <c r="P5073" s="141"/>
      <c r="Q5073" s="415"/>
      <c r="R5073" s="415"/>
      <c r="S5073" s="415"/>
      <c r="T5073" s="415"/>
      <c r="U5073" s="415"/>
      <c r="V5073" s="415"/>
      <c r="W5073" s="415"/>
      <c r="X5073" s="415"/>
      <c r="Y5073" s="415"/>
      <c r="Z5073" s="415"/>
    </row>
    <row r="5074" spans="1:26" x14ac:dyDescent="0.2">
      <c r="A5074" s="414"/>
      <c r="B5074" s="414"/>
      <c r="P5074" s="141"/>
      <c r="Q5074" s="415"/>
      <c r="R5074" s="415"/>
      <c r="S5074" s="415"/>
      <c r="T5074" s="415"/>
      <c r="U5074" s="415"/>
      <c r="V5074" s="415"/>
      <c r="W5074" s="415"/>
      <c r="X5074" s="415"/>
      <c r="Y5074" s="415"/>
      <c r="Z5074" s="415"/>
    </row>
    <row r="5075" spans="1:26" x14ac:dyDescent="0.2">
      <c r="A5075" s="414"/>
      <c r="B5075" s="414"/>
      <c r="P5075" s="141"/>
      <c r="Q5075" s="415"/>
      <c r="R5075" s="415"/>
      <c r="S5075" s="415"/>
      <c r="T5075" s="415"/>
      <c r="U5075" s="415"/>
      <c r="V5075" s="415"/>
      <c r="W5075" s="415"/>
      <c r="X5075" s="415"/>
      <c r="Y5075" s="415"/>
      <c r="Z5075" s="415"/>
    </row>
    <row r="5076" spans="1:26" x14ac:dyDescent="0.2">
      <c r="A5076" s="414"/>
      <c r="B5076" s="414"/>
      <c r="P5076" s="141"/>
      <c r="Q5076" s="415"/>
      <c r="R5076" s="415"/>
      <c r="S5076" s="415"/>
      <c r="T5076" s="415"/>
      <c r="U5076" s="415"/>
      <c r="V5076" s="415"/>
      <c r="W5076" s="415"/>
      <c r="X5076" s="415"/>
      <c r="Y5076" s="415"/>
      <c r="Z5076" s="415"/>
    </row>
    <row r="5077" spans="1:26" x14ac:dyDescent="0.2">
      <c r="A5077" s="414"/>
      <c r="B5077" s="414"/>
      <c r="P5077" s="141"/>
      <c r="Q5077" s="415"/>
      <c r="R5077" s="415"/>
      <c r="S5077" s="415"/>
      <c r="T5077" s="415"/>
      <c r="U5077" s="415"/>
      <c r="V5077" s="415"/>
      <c r="W5077" s="415"/>
      <c r="X5077" s="415"/>
      <c r="Y5077" s="415"/>
      <c r="Z5077" s="415"/>
    </row>
    <row r="5078" spans="1:26" x14ac:dyDescent="0.2">
      <c r="A5078" s="414"/>
      <c r="B5078" s="414"/>
      <c r="P5078" s="141"/>
      <c r="Q5078" s="415"/>
      <c r="R5078" s="415"/>
      <c r="S5078" s="415"/>
      <c r="T5078" s="415"/>
      <c r="U5078" s="415"/>
      <c r="V5078" s="415"/>
      <c r="W5078" s="415"/>
      <c r="X5078" s="415"/>
      <c r="Y5078" s="415"/>
      <c r="Z5078" s="415"/>
    </row>
    <row r="5079" spans="1:26" x14ac:dyDescent="0.2">
      <c r="A5079" s="414"/>
      <c r="B5079" s="414"/>
      <c r="P5079" s="141"/>
      <c r="Q5079" s="415"/>
      <c r="R5079" s="415"/>
      <c r="S5079" s="415"/>
      <c r="T5079" s="415"/>
      <c r="U5079" s="415"/>
      <c r="V5079" s="415"/>
      <c r="W5079" s="415"/>
      <c r="X5079" s="415"/>
      <c r="Y5079" s="415"/>
      <c r="Z5079" s="415"/>
    </row>
    <row r="5080" spans="1:26" x14ac:dyDescent="0.2">
      <c r="A5080" s="414"/>
      <c r="B5080" s="414"/>
      <c r="P5080" s="141"/>
      <c r="Q5080" s="415"/>
      <c r="R5080" s="415"/>
      <c r="S5080" s="415"/>
      <c r="T5080" s="415"/>
      <c r="U5080" s="415"/>
      <c r="V5080" s="415"/>
      <c r="W5080" s="415"/>
      <c r="X5080" s="415"/>
      <c r="Y5080" s="415"/>
      <c r="Z5080" s="415"/>
    </row>
    <row r="5081" spans="1:26" x14ac:dyDescent="0.2">
      <c r="A5081" s="414"/>
      <c r="B5081" s="414"/>
      <c r="P5081" s="141"/>
      <c r="Q5081" s="415"/>
      <c r="R5081" s="415"/>
      <c r="S5081" s="415"/>
      <c r="T5081" s="415"/>
      <c r="U5081" s="415"/>
      <c r="V5081" s="415"/>
      <c r="W5081" s="415"/>
      <c r="X5081" s="415"/>
      <c r="Y5081" s="415"/>
      <c r="Z5081" s="415"/>
    </row>
    <row r="5082" spans="1:26" x14ac:dyDescent="0.2">
      <c r="A5082" s="414"/>
      <c r="B5082" s="414"/>
      <c r="P5082" s="141"/>
      <c r="Q5082" s="415"/>
      <c r="R5082" s="415"/>
      <c r="S5082" s="415"/>
      <c r="T5082" s="415"/>
      <c r="U5082" s="415"/>
      <c r="V5082" s="415"/>
      <c r="W5082" s="415"/>
      <c r="X5082" s="415"/>
      <c r="Y5082" s="415"/>
      <c r="Z5082" s="415"/>
    </row>
    <row r="5083" spans="1:26" x14ac:dyDescent="0.2">
      <c r="A5083" s="414"/>
      <c r="B5083" s="414"/>
      <c r="P5083" s="141"/>
      <c r="Q5083" s="415"/>
      <c r="R5083" s="415"/>
      <c r="S5083" s="415"/>
      <c r="T5083" s="415"/>
      <c r="U5083" s="415"/>
      <c r="V5083" s="415"/>
      <c r="W5083" s="415"/>
      <c r="X5083" s="415"/>
      <c r="Y5083" s="415"/>
      <c r="Z5083" s="415"/>
    </row>
    <row r="5084" spans="1:26" x14ac:dyDescent="0.2">
      <c r="A5084" s="414"/>
      <c r="B5084" s="414"/>
      <c r="P5084" s="141"/>
      <c r="Q5084" s="415"/>
      <c r="R5084" s="415"/>
      <c r="S5084" s="415"/>
      <c r="T5084" s="415"/>
      <c r="U5084" s="415"/>
      <c r="V5084" s="415"/>
      <c r="W5084" s="415"/>
      <c r="X5084" s="415"/>
      <c r="Y5084" s="415"/>
      <c r="Z5084" s="415"/>
    </row>
    <row r="5085" spans="1:26" x14ac:dyDescent="0.2">
      <c r="A5085" s="414"/>
      <c r="B5085" s="414"/>
      <c r="P5085" s="141"/>
      <c r="Q5085" s="415"/>
      <c r="R5085" s="415"/>
      <c r="S5085" s="415"/>
      <c r="T5085" s="415"/>
      <c r="U5085" s="415"/>
      <c r="V5085" s="415"/>
      <c r="W5085" s="415"/>
      <c r="X5085" s="415"/>
      <c r="Y5085" s="415"/>
      <c r="Z5085" s="415"/>
    </row>
    <row r="5086" spans="1:26" x14ac:dyDescent="0.2">
      <c r="A5086" s="414"/>
      <c r="B5086" s="414"/>
      <c r="P5086" s="141"/>
      <c r="Q5086" s="415"/>
      <c r="R5086" s="415"/>
      <c r="S5086" s="415"/>
      <c r="T5086" s="415"/>
      <c r="U5086" s="415"/>
      <c r="V5086" s="415"/>
      <c r="W5086" s="415"/>
      <c r="X5086" s="415"/>
      <c r="Y5086" s="415"/>
      <c r="Z5086" s="415"/>
    </row>
    <row r="5087" spans="1:26" x14ac:dyDescent="0.2">
      <c r="A5087" s="414"/>
      <c r="B5087" s="414"/>
      <c r="P5087" s="141"/>
      <c r="Q5087" s="415"/>
      <c r="R5087" s="415"/>
      <c r="S5087" s="415"/>
      <c r="T5087" s="415"/>
      <c r="U5087" s="415"/>
      <c r="V5087" s="415"/>
      <c r="W5087" s="415"/>
      <c r="X5087" s="415"/>
      <c r="Y5087" s="415"/>
      <c r="Z5087" s="415"/>
    </row>
    <row r="5088" spans="1:26" x14ac:dyDescent="0.2">
      <c r="A5088" s="414"/>
      <c r="B5088" s="414"/>
      <c r="P5088" s="141"/>
      <c r="Q5088" s="415"/>
      <c r="R5088" s="415"/>
      <c r="S5088" s="415"/>
      <c r="T5088" s="415"/>
      <c r="U5088" s="415"/>
      <c r="V5088" s="415"/>
      <c r="W5088" s="415"/>
      <c r="X5088" s="415"/>
      <c r="Y5088" s="415"/>
      <c r="Z5088" s="415"/>
    </row>
    <row r="5089" spans="1:26" x14ac:dyDescent="0.2">
      <c r="A5089" s="414"/>
      <c r="B5089" s="414"/>
      <c r="P5089" s="141"/>
      <c r="Q5089" s="415"/>
      <c r="R5089" s="415"/>
      <c r="S5089" s="415"/>
      <c r="T5089" s="415"/>
      <c r="U5089" s="415"/>
      <c r="V5089" s="415"/>
      <c r="W5089" s="415"/>
      <c r="X5089" s="415"/>
      <c r="Y5089" s="415"/>
      <c r="Z5089" s="415"/>
    </row>
    <row r="5090" spans="1:26" x14ac:dyDescent="0.2">
      <c r="A5090" s="414"/>
      <c r="B5090" s="414"/>
      <c r="P5090" s="141"/>
      <c r="Q5090" s="415"/>
      <c r="R5090" s="415"/>
      <c r="S5090" s="415"/>
      <c r="T5090" s="415"/>
      <c r="U5090" s="415"/>
      <c r="V5090" s="415"/>
      <c r="W5090" s="415"/>
      <c r="X5090" s="415"/>
      <c r="Y5090" s="415"/>
      <c r="Z5090" s="415"/>
    </row>
    <row r="5091" spans="1:26" x14ac:dyDescent="0.2">
      <c r="A5091" s="414"/>
      <c r="B5091" s="414"/>
      <c r="P5091" s="141"/>
      <c r="Q5091" s="415"/>
      <c r="R5091" s="415"/>
      <c r="S5091" s="415"/>
      <c r="T5091" s="415"/>
      <c r="U5091" s="415"/>
      <c r="V5091" s="415"/>
      <c r="W5091" s="415"/>
      <c r="X5091" s="415"/>
      <c r="Y5091" s="415"/>
      <c r="Z5091" s="415"/>
    </row>
    <row r="5092" spans="1:26" x14ac:dyDescent="0.2">
      <c r="A5092" s="414"/>
      <c r="B5092" s="414"/>
      <c r="P5092" s="141"/>
      <c r="Q5092" s="415"/>
      <c r="R5092" s="415"/>
      <c r="S5092" s="415"/>
      <c r="T5092" s="415"/>
      <c r="U5092" s="415"/>
      <c r="V5092" s="415"/>
      <c r="W5092" s="415"/>
      <c r="X5092" s="415"/>
      <c r="Y5092" s="415"/>
      <c r="Z5092" s="415"/>
    </row>
    <row r="5093" spans="1:26" x14ac:dyDescent="0.2">
      <c r="A5093" s="414"/>
      <c r="B5093" s="414"/>
      <c r="P5093" s="141"/>
      <c r="Q5093" s="415"/>
      <c r="R5093" s="415"/>
      <c r="S5093" s="415"/>
      <c r="T5093" s="415"/>
      <c r="U5093" s="415"/>
      <c r="V5093" s="415"/>
      <c r="W5093" s="415"/>
      <c r="X5093" s="415"/>
      <c r="Y5093" s="415"/>
      <c r="Z5093" s="415"/>
    </row>
    <row r="5094" spans="1:26" x14ac:dyDescent="0.2">
      <c r="A5094" s="414"/>
      <c r="B5094" s="414"/>
      <c r="P5094" s="141"/>
      <c r="Q5094" s="415"/>
      <c r="R5094" s="415"/>
      <c r="S5094" s="415"/>
      <c r="T5094" s="415"/>
      <c r="U5094" s="415"/>
      <c r="V5094" s="415"/>
      <c r="W5094" s="415"/>
      <c r="X5094" s="415"/>
      <c r="Y5094" s="415"/>
      <c r="Z5094" s="415"/>
    </row>
    <row r="5095" spans="1:26" x14ac:dyDescent="0.2">
      <c r="A5095" s="414"/>
      <c r="B5095" s="414"/>
      <c r="P5095" s="141"/>
      <c r="Q5095" s="415"/>
      <c r="R5095" s="415"/>
      <c r="S5095" s="415"/>
      <c r="T5095" s="415"/>
      <c r="U5095" s="415"/>
      <c r="V5095" s="415"/>
      <c r="W5095" s="415"/>
      <c r="X5095" s="415"/>
      <c r="Y5095" s="415"/>
      <c r="Z5095" s="415"/>
    </row>
    <row r="5096" spans="1:26" x14ac:dyDescent="0.2">
      <c r="A5096" s="414"/>
      <c r="B5096" s="414"/>
      <c r="P5096" s="141"/>
      <c r="Q5096" s="415"/>
      <c r="R5096" s="415"/>
      <c r="S5096" s="415"/>
      <c r="T5096" s="415"/>
      <c r="U5096" s="415"/>
      <c r="V5096" s="415"/>
      <c r="W5096" s="415"/>
      <c r="X5096" s="415"/>
      <c r="Y5096" s="415"/>
      <c r="Z5096" s="415"/>
    </row>
    <row r="5097" spans="1:26" x14ac:dyDescent="0.2">
      <c r="A5097" s="414"/>
      <c r="B5097" s="414"/>
      <c r="P5097" s="141"/>
      <c r="Q5097" s="415"/>
      <c r="R5097" s="415"/>
      <c r="S5097" s="415"/>
      <c r="T5097" s="415"/>
      <c r="U5097" s="415"/>
      <c r="V5097" s="415"/>
      <c r="W5097" s="415"/>
      <c r="X5097" s="415"/>
      <c r="Y5097" s="415"/>
      <c r="Z5097" s="415"/>
    </row>
    <row r="5098" spans="1:26" x14ac:dyDescent="0.2">
      <c r="A5098" s="414"/>
      <c r="B5098" s="414"/>
      <c r="P5098" s="141"/>
      <c r="Q5098" s="415"/>
      <c r="R5098" s="415"/>
      <c r="S5098" s="415"/>
      <c r="T5098" s="415"/>
      <c r="U5098" s="415"/>
      <c r="V5098" s="415"/>
      <c r="W5098" s="415"/>
      <c r="X5098" s="415"/>
      <c r="Y5098" s="415"/>
      <c r="Z5098" s="415"/>
    </row>
    <row r="5099" spans="1:26" x14ac:dyDescent="0.2">
      <c r="A5099" s="414"/>
      <c r="B5099" s="414"/>
      <c r="P5099" s="141"/>
      <c r="Q5099" s="415"/>
      <c r="R5099" s="415"/>
      <c r="S5099" s="415"/>
      <c r="T5099" s="415"/>
      <c r="U5099" s="415"/>
      <c r="V5099" s="415"/>
      <c r="W5099" s="415"/>
      <c r="X5099" s="415"/>
      <c r="Y5099" s="415"/>
      <c r="Z5099" s="415"/>
    </row>
    <row r="5100" spans="1:26" x14ac:dyDescent="0.2">
      <c r="A5100" s="414"/>
      <c r="B5100" s="414"/>
      <c r="P5100" s="141"/>
      <c r="Q5100" s="415"/>
      <c r="R5100" s="415"/>
      <c r="S5100" s="415"/>
      <c r="T5100" s="415"/>
      <c r="U5100" s="415"/>
      <c r="V5100" s="415"/>
      <c r="W5100" s="415"/>
      <c r="X5100" s="415"/>
      <c r="Y5100" s="415"/>
      <c r="Z5100" s="415"/>
    </row>
    <row r="5101" spans="1:26" x14ac:dyDescent="0.2">
      <c r="A5101" s="414"/>
      <c r="B5101" s="414"/>
      <c r="P5101" s="141"/>
      <c r="Q5101" s="415"/>
      <c r="R5101" s="415"/>
      <c r="S5101" s="415"/>
      <c r="T5101" s="415"/>
      <c r="U5101" s="415"/>
      <c r="V5101" s="415"/>
      <c r="W5101" s="415"/>
      <c r="X5101" s="415"/>
      <c r="Y5101" s="415"/>
      <c r="Z5101" s="415"/>
    </row>
    <row r="5102" spans="1:26" x14ac:dyDescent="0.2">
      <c r="A5102" s="414"/>
      <c r="B5102" s="414"/>
      <c r="P5102" s="141"/>
      <c r="Q5102" s="415"/>
      <c r="R5102" s="415"/>
      <c r="S5102" s="415"/>
      <c r="T5102" s="415"/>
      <c r="U5102" s="415"/>
      <c r="V5102" s="415"/>
      <c r="W5102" s="415"/>
      <c r="X5102" s="415"/>
      <c r="Y5102" s="415"/>
      <c r="Z5102" s="415"/>
    </row>
    <row r="5103" spans="1:26" x14ac:dyDescent="0.2">
      <c r="A5103" s="414"/>
      <c r="B5103" s="414"/>
      <c r="P5103" s="141"/>
      <c r="Q5103" s="415"/>
      <c r="R5103" s="415"/>
      <c r="S5103" s="415"/>
      <c r="T5103" s="415"/>
      <c r="U5103" s="415"/>
      <c r="V5103" s="415"/>
      <c r="W5103" s="415"/>
      <c r="X5103" s="415"/>
      <c r="Y5103" s="415"/>
      <c r="Z5103" s="415"/>
    </row>
    <row r="5104" spans="1:26" x14ac:dyDescent="0.2">
      <c r="A5104" s="414"/>
      <c r="B5104" s="414"/>
      <c r="P5104" s="141"/>
      <c r="Q5104" s="415"/>
      <c r="R5104" s="415"/>
      <c r="S5104" s="415"/>
      <c r="T5104" s="415"/>
      <c r="U5104" s="415"/>
      <c r="V5104" s="415"/>
      <c r="W5104" s="415"/>
      <c r="X5104" s="415"/>
      <c r="Y5104" s="415"/>
      <c r="Z5104" s="415"/>
    </row>
    <row r="5105" spans="1:26" x14ac:dyDescent="0.2">
      <c r="A5105" s="414"/>
      <c r="B5105" s="414"/>
      <c r="P5105" s="141"/>
      <c r="Q5105" s="415"/>
      <c r="R5105" s="415"/>
      <c r="S5105" s="415"/>
      <c r="T5105" s="415"/>
      <c r="U5105" s="415"/>
      <c r="V5105" s="415"/>
      <c r="W5105" s="415"/>
      <c r="X5105" s="415"/>
      <c r="Y5105" s="415"/>
      <c r="Z5105" s="415"/>
    </row>
    <row r="5106" spans="1:26" x14ac:dyDescent="0.2">
      <c r="A5106" s="414"/>
      <c r="B5106" s="414"/>
      <c r="P5106" s="141"/>
      <c r="Q5106" s="415"/>
      <c r="R5106" s="415"/>
      <c r="S5106" s="415"/>
      <c r="T5106" s="415"/>
      <c r="U5106" s="415"/>
      <c r="V5106" s="415"/>
      <c r="W5106" s="415"/>
      <c r="X5106" s="415"/>
      <c r="Y5106" s="415"/>
      <c r="Z5106" s="415"/>
    </row>
    <row r="5107" spans="1:26" x14ac:dyDescent="0.2">
      <c r="A5107" s="414"/>
      <c r="B5107" s="414"/>
      <c r="P5107" s="141"/>
      <c r="Q5107" s="415"/>
      <c r="R5107" s="415"/>
      <c r="S5107" s="415"/>
      <c r="T5107" s="415"/>
      <c r="U5107" s="415"/>
      <c r="V5107" s="415"/>
      <c r="W5107" s="415"/>
      <c r="X5107" s="415"/>
      <c r="Y5107" s="415"/>
      <c r="Z5107" s="415"/>
    </row>
    <row r="5108" spans="1:26" x14ac:dyDescent="0.2">
      <c r="A5108" s="414"/>
      <c r="B5108" s="414"/>
      <c r="P5108" s="141"/>
      <c r="Q5108" s="415"/>
      <c r="R5108" s="415"/>
      <c r="S5108" s="415"/>
      <c r="T5108" s="415"/>
      <c r="U5108" s="415"/>
      <c r="V5108" s="415"/>
      <c r="W5108" s="415"/>
      <c r="X5108" s="415"/>
      <c r="Y5108" s="415"/>
      <c r="Z5108" s="415"/>
    </row>
    <row r="5109" spans="1:26" x14ac:dyDescent="0.2">
      <c r="A5109" s="414"/>
      <c r="B5109" s="414"/>
      <c r="P5109" s="141"/>
      <c r="Q5109" s="415"/>
      <c r="R5109" s="415"/>
      <c r="S5109" s="415"/>
      <c r="T5109" s="415"/>
      <c r="U5109" s="415"/>
      <c r="V5109" s="415"/>
      <c r="W5109" s="415"/>
      <c r="X5109" s="415"/>
      <c r="Y5109" s="415"/>
      <c r="Z5109" s="415"/>
    </row>
    <row r="5110" spans="1:26" x14ac:dyDescent="0.2">
      <c r="A5110" s="414"/>
      <c r="B5110" s="414"/>
      <c r="P5110" s="141"/>
      <c r="Q5110" s="415"/>
      <c r="R5110" s="415"/>
      <c r="S5110" s="415"/>
      <c r="T5110" s="415"/>
      <c r="U5110" s="415"/>
      <c r="V5110" s="415"/>
      <c r="W5110" s="415"/>
      <c r="X5110" s="415"/>
      <c r="Y5110" s="415"/>
      <c r="Z5110" s="415"/>
    </row>
    <row r="5111" spans="1:26" x14ac:dyDescent="0.2">
      <c r="A5111" s="414"/>
      <c r="B5111" s="414"/>
      <c r="P5111" s="141"/>
      <c r="Q5111" s="415"/>
      <c r="R5111" s="415"/>
      <c r="S5111" s="415"/>
      <c r="T5111" s="415"/>
      <c r="U5111" s="415"/>
      <c r="V5111" s="415"/>
      <c r="W5111" s="415"/>
      <c r="X5111" s="415"/>
      <c r="Y5111" s="415"/>
      <c r="Z5111" s="415"/>
    </row>
    <row r="5112" spans="1:26" x14ac:dyDescent="0.2">
      <c r="A5112" s="414"/>
      <c r="B5112" s="414"/>
      <c r="P5112" s="141"/>
      <c r="Q5112" s="415"/>
      <c r="R5112" s="415"/>
      <c r="S5112" s="415"/>
      <c r="T5112" s="415"/>
      <c r="U5112" s="415"/>
      <c r="V5112" s="415"/>
      <c r="W5112" s="415"/>
      <c r="X5112" s="415"/>
      <c r="Y5112" s="415"/>
      <c r="Z5112" s="415"/>
    </row>
    <row r="5113" spans="1:26" x14ac:dyDescent="0.2">
      <c r="A5113" s="414"/>
      <c r="B5113" s="414"/>
      <c r="P5113" s="141"/>
      <c r="Q5113" s="415"/>
      <c r="R5113" s="415"/>
      <c r="S5113" s="415"/>
      <c r="T5113" s="415"/>
      <c r="U5113" s="415"/>
      <c r="V5113" s="415"/>
      <c r="W5113" s="415"/>
      <c r="X5113" s="415"/>
      <c r="Y5113" s="415"/>
      <c r="Z5113" s="415"/>
    </row>
    <row r="5114" spans="1:26" x14ac:dyDescent="0.2">
      <c r="A5114" s="414"/>
      <c r="B5114" s="414"/>
      <c r="P5114" s="141"/>
      <c r="Q5114" s="415"/>
      <c r="R5114" s="415"/>
      <c r="S5114" s="415"/>
      <c r="T5114" s="415"/>
      <c r="U5114" s="415"/>
      <c r="V5114" s="415"/>
      <c r="W5114" s="415"/>
      <c r="X5114" s="415"/>
      <c r="Y5114" s="415"/>
      <c r="Z5114" s="415"/>
    </row>
    <row r="5115" spans="1:26" x14ac:dyDescent="0.2">
      <c r="A5115" s="414"/>
      <c r="B5115" s="414"/>
      <c r="P5115" s="141"/>
      <c r="Q5115" s="415"/>
      <c r="R5115" s="415"/>
      <c r="S5115" s="415"/>
      <c r="T5115" s="415"/>
      <c r="U5115" s="415"/>
      <c r="V5115" s="415"/>
      <c r="W5115" s="415"/>
      <c r="X5115" s="415"/>
      <c r="Y5115" s="415"/>
      <c r="Z5115" s="415"/>
    </row>
    <row r="5116" spans="1:26" x14ac:dyDescent="0.2">
      <c r="A5116" s="414"/>
      <c r="B5116" s="414"/>
      <c r="P5116" s="141"/>
      <c r="Q5116" s="415"/>
      <c r="R5116" s="415"/>
      <c r="S5116" s="415"/>
      <c r="T5116" s="415"/>
      <c r="U5116" s="415"/>
      <c r="V5116" s="415"/>
      <c r="W5116" s="415"/>
      <c r="X5116" s="415"/>
      <c r="Y5116" s="415"/>
      <c r="Z5116" s="415"/>
    </row>
    <row r="5117" spans="1:26" x14ac:dyDescent="0.2">
      <c r="A5117" s="414"/>
      <c r="B5117" s="414"/>
      <c r="P5117" s="141"/>
      <c r="Q5117" s="415"/>
      <c r="R5117" s="415"/>
      <c r="S5117" s="415"/>
      <c r="T5117" s="415"/>
      <c r="U5117" s="415"/>
      <c r="V5117" s="415"/>
      <c r="W5117" s="415"/>
      <c r="X5117" s="415"/>
      <c r="Y5117" s="415"/>
      <c r="Z5117" s="415"/>
    </row>
    <row r="5118" spans="1:26" x14ac:dyDescent="0.2">
      <c r="A5118" s="414"/>
      <c r="B5118" s="414"/>
      <c r="P5118" s="141"/>
      <c r="Q5118" s="415"/>
      <c r="R5118" s="415"/>
      <c r="S5118" s="415"/>
      <c r="T5118" s="415"/>
      <c r="U5118" s="415"/>
      <c r="V5118" s="415"/>
      <c r="W5118" s="415"/>
      <c r="X5118" s="415"/>
      <c r="Y5118" s="415"/>
      <c r="Z5118" s="415"/>
    </row>
    <row r="5119" spans="1:26" x14ac:dyDescent="0.2">
      <c r="A5119" s="414"/>
      <c r="B5119" s="414"/>
      <c r="P5119" s="141"/>
      <c r="Q5119" s="415"/>
      <c r="R5119" s="415"/>
      <c r="S5119" s="415"/>
      <c r="T5119" s="415"/>
      <c r="U5119" s="415"/>
      <c r="V5119" s="415"/>
      <c r="W5119" s="415"/>
      <c r="X5119" s="415"/>
      <c r="Y5119" s="415"/>
      <c r="Z5119" s="415"/>
    </row>
    <row r="5120" spans="1:26" x14ac:dyDescent="0.2">
      <c r="A5120" s="414"/>
      <c r="B5120" s="414"/>
      <c r="P5120" s="141"/>
      <c r="Q5120" s="415"/>
      <c r="R5120" s="415"/>
      <c r="S5120" s="415"/>
      <c r="T5120" s="415"/>
      <c r="U5120" s="415"/>
      <c r="V5120" s="415"/>
      <c r="W5120" s="415"/>
      <c r="X5120" s="415"/>
      <c r="Y5120" s="415"/>
      <c r="Z5120" s="415"/>
    </row>
    <row r="5121" spans="1:26" x14ac:dyDescent="0.2">
      <c r="A5121" s="414"/>
      <c r="B5121" s="414"/>
      <c r="P5121" s="141"/>
      <c r="Q5121" s="415"/>
      <c r="R5121" s="415"/>
      <c r="S5121" s="415"/>
      <c r="T5121" s="415"/>
      <c r="U5121" s="415"/>
      <c r="V5121" s="415"/>
      <c r="W5121" s="415"/>
      <c r="X5121" s="415"/>
      <c r="Y5121" s="415"/>
      <c r="Z5121" s="415"/>
    </row>
    <row r="5122" spans="1:26" x14ac:dyDescent="0.2">
      <c r="A5122" s="414"/>
      <c r="B5122" s="414"/>
      <c r="P5122" s="141"/>
      <c r="Q5122" s="415"/>
      <c r="R5122" s="415"/>
      <c r="S5122" s="415"/>
      <c r="T5122" s="415"/>
      <c r="U5122" s="415"/>
      <c r="V5122" s="415"/>
      <c r="W5122" s="415"/>
      <c r="X5122" s="415"/>
      <c r="Y5122" s="415"/>
      <c r="Z5122" s="415"/>
    </row>
    <row r="5123" spans="1:26" x14ac:dyDescent="0.2">
      <c r="A5123" s="414"/>
      <c r="B5123" s="414"/>
      <c r="P5123" s="141"/>
      <c r="Q5123" s="415"/>
      <c r="R5123" s="415"/>
      <c r="S5123" s="415"/>
      <c r="T5123" s="415"/>
      <c r="U5123" s="415"/>
      <c r="V5123" s="415"/>
      <c r="W5123" s="415"/>
      <c r="X5123" s="415"/>
      <c r="Y5123" s="415"/>
      <c r="Z5123" s="415"/>
    </row>
    <row r="5124" spans="1:26" x14ac:dyDescent="0.2">
      <c r="A5124" s="414"/>
      <c r="B5124" s="414"/>
      <c r="P5124" s="141"/>
      <c r="Q5124" s="415"/>
      <c r="R5124" s="415"/>
      <c r="S5124" s="415"/>
      <c r="T5124" s="415"/>
      <c r="U5124" s="415"/>
      <c r="V5124" s="415"/>
      <c r="W5124" s="415"/>
      <c r="X5124" s="415"/>
      <c r="Y5124" s="415"/>
      <c r="Z5124" s="415"/>
    </row>
    <row r="5125" spans="1:26" x14ac:dyDescent="0.2">
      <c r="A5125" s="414"/>
      <c r="B5125" s="414"/>
      <c r="P5125" s="141"/>
      <c r="Q5125" s="415"/>
      <c r="R5125" s="415"/>
      <c r="S5125" s="415"/>
      <c r="T5125" s="415"/>
      <c r="U5125" s="415"/>
      <c r="V5125" s="415"/>
      <c r="W5125" s="415"/>
      <c r="X5125" s="415"/>
      <c r="Y5125" s="415"/>
      <c r="Z5125" s="415"/>
    </row>
    <row r="5126" spans="1:26" x14ac:dyDescent="0.2">
      <c r="A5126" s="414"/>
      <c r="B5126" s="414"/>
      <c r="P5126" s="141"/>
      <c r="Q5126" s="415"/>
      <c r="R5126" s="415"/>
      <c r="S5126" s="415"/>
      <c r="T5126" s="415"/>
      <c r="U5126" s="415"/>
      <c r="V5126" s="415"/>
      <c r="W5126" s="415"/>
      <c r="X5126" s="415"/>
      <c r="Y5126" s="415"/>
      <c r="Z5126" s="415"/>
    </row>
    <row r="5127" spans="1:26" x14ac:dyDescent="0.2">
      <c r="A5127" s="414"/>
      <c r="B5127" s="414"/>
      <c r="P5127" s="141"/>
      <c r="Q5127" s="415"/>
      <c r="R5127" s="415"/>
      <c r="S5127" s="415"/>
      <c r="T5127" s="415"/>
      <c r="U5127" s="415"/>
      <c r="V5127" s="415"/>
      <c r="W5127" s="415"/>
      <c r="X5127" s="415"/>
      <c r="Y5127" s="415"/>
      <c r="Z5127" s="415"/>
    </row>
    <row r="5128" spans="1:26" x14ac:dyDescent="0.2">
      <c r="A5128" s="414"/>
      <c r="B5128" s="414"/>
      <c r="P5128" s="141"/>
      <c r="Q5128" s="415"/>
      <c r="R5128" s="415"/>
      <c r="S5128" s="415"/>
      <c r="T5128" s="415"/>
      <c r="U5128" s="415"/>
      <c r="V5128" s="415"/>
      <c r="W5128" s="415"/>
      <c r="X5128" s="415"/>
      <c r="Y5128" s="415"/>
      <c r="Z5128" s="415"/>
    </row>
    <row r="5129" spans="1:26" x14ac:dyDescent="0.2">
      <c r="A5129" s="414"/>
      <c r="B5129" s="414"/>
      <c r="P5129" s="141"/>
      <c r="Q5129" s="415"/>
      <c r="R5129" s="415"/>
      <c r="S5129" s="415"/>
      <c r="T5129" s="415"/>
      <c r="U5129" s="415"/>
      <c r="V5129" s="415"/>
      <c r="W5129" s="415"/>
      <c r="X5129" s="415"/>
      <c r="Y5129" s="415"/>
      <c r="Z5129" s="415"/>
    </row>
    <row r="5130" spans="1:26" x14ac:dyDescent="0.2">
      <c r="A5130" s="414"/>
      <c r="B5130" s="414"/>
      <c r="P5130" s="141"/>
      <c r="Q5130" s="415"/>
      <c r="R5130" s="415"/>
      <c r="S5130" s="415"/>
      <c r="T5130" s="415"/>
      <c r="U5130" s="415"/>
      <c r="V5130" s="415"/>
      <c r="W5130" s="415"/>
      <c r="X5130" s="415"/>
      <c r="Y5130" s="415"/>
      <c r="Z5130" s="415"/>
    </row>
    <row r="5131" spans="1:26" x14ac:dyDescent="0.2">
      <c r="A5131" s="414"/>
      <c r="B5131" s="414"/>
      <c r="P5131" s="141"/>
      <c r="Q5131" s="415"/>
      <c r="R5131" s="415"/>
      <c r="S5131" s="415"/>
      <c r="T5131" s="415"/>
      <c r="U5131" s="415"/>
      <c r="V5131" s="415"/>
      <c r="W5131" s="415"/>
      <c r="X5131" s="415"/>
      <c r="Y5131" s="415"/>
      <c r="Z5131" s="415"/>
    </row>
    <row r="5132" spans="1:26" x14ac:dyDescent="0.2">
      <c r="A5132" s="414"/>
      <c r="B5132" s="414"/>
      <c r="P5132" s="141"/>
      <c r="Q5132" s="415"/>
      <c r="R5132" s="415"/>
      <c r="S5132" s="415"/>
      <c r="T5132" s="415"/>
      <c r="U5132" s="415"/>
      <c r="V5132" s="415"/>
      <c r="W5132" s="415"/>
      <c r="X5132" s="415"/>
      <c r="Y5132" s="415"/>
      <c r="Z5132" s="415"/>
    </row>
    <row r="5133" spans="1:26" x14ac:dyDescent="0.2">
      <c r="A5133" s="414"/>
      <c r="B5133" s="414"/>
      <c r="P5133" s="141"/>
      <c r="Q5133" s="415"/>
      <c r="R5133" s="415"/>
      <c r="S5133" s="415"/>
      <c r="T5133" s="415"/>
      <c r="U5133" s="415"/>
      <c r="V5133" s="415"/>
      <c r="W5133" s="415"/>
      <c r="X5133" s="415"/>
      <c r="Y5133" s="415"/>
      <c r="Z5133" s="415"/>
    </row>
    <row r="5134" spans="1:26" x14ac:dyDescent="0.2">
      <c r="A5134" s="414"/>
      <c r="B5134" s="414"/>
      <c r="P5134" s="141"/>
      <c r="Q5134" s="415"/>
      <c r="R5134" s="415"/>
      <c r="S5134" s="415"/>
      <c r="T5134" s="415"/>
      <c r="U5134" s="415"/>
      <c r="V5134" s="415"/>
      <c r="W5134" s="415"/>
      <c r="X5134" s="415"/>
      <c r="Y5134" s="415"/>
      <c r="Z5134" s="415"/>
    </row>
    <row r="5135" spans="1:26" x14ac:dyDescent="0.2">
      <c r="A5135" s="414"/>
      <c r="B5135" s="414"/>
      <c r="P5135" s="141"/>
      <c r="Q5135" s="415"/>
      <c r="R5135" s="415"/>
      <c r="S5135" s="415"/>
      <c r="T5135" s="415"/>
      <c r="U5135" s="415"/>
      <c r="V5135" s="415"/>
      <c r="W5135" s="415"/>
      <c r="X5135" s="415"/>
      <c r="Y5135" s="415"/>
      <c r="Z5135" s="415"/>
    </row>
    <row r="5136" spans="1:26" x14ac:dyDescent="0.2">
      <c r="A5136" s="414"/>
      <c r="B5136" s="414"/>
      <c r="P5136" s="141"/>
      <c r="Q5136" s="415"/>
      <c r="R5136" s="415"/>
      <c r="S5136" s="415"/>
      <c r="T5136" s="415"/>
      <c r="U5136" s="415"/>
      <c r="V5136" s="415"/>
      <c r="W5136" s="415"/>
      <c r="X5136" s="415"/>
      <c r="Y5136" s="415"/>
      <c r="Z5136" s="415"/>
    </row>
    <row r="5137" spans="1:26" x14ac:dyDescent="0.2">
      <c r="A5137" s="414"/>
      <c r="B5137" s="414"/>
      <c r="P5137" s="141"/>
      <c r="Q5137" s="415"/>
      <c r="R5137" s="415"/>
      <c r="S5137" s="415"/>
      <c r="T5137" s="415"/>
      <c r="U5137" s="415"/>
      <c r="V5137" s="415"/>
      <c r="W5137" s="415"/>
      <c r="X5137" s="415"/>
      <c r="Y5137" s="415"/>
      <c r="Z5137" s="415"/>
    </row>
    <row r="5138" spans="1:26" x14ac:dyDescent="0.2">
      <c r="A5138" s="414"/>
      <c r="B5138" s="414"/>
      <c r="P5138" s="141"/>
      <c r="Q5138" s="415"/>
      <c r="R5138" s="415"/>
      <c r="S5138" s="415"/>
      <c r="T5138" s="415"/>
      <c r="U5138" s="415"/>
      <c r="V5138" s="415"/>
      <c r="W5138" s="415"/>
      <c r="X5138" s="415"/>
      <c r="Y5138" s="415"/>
      <c r="Z5138" s="415"/>
    </row>
    <row r="5139" spans="1:26" x14ac:dyDescent="0.2">
      <c r="A5139" s="414"/>
      <c r="B5139" s="414"/>
      <c r="P5139" s="141"/>
      <c r="Q5139" s="415"/>
      <c r="R5139" s="415"/>
      <c r="S5139" s="415"/>
      <c r="T5139" s="415"/>
      <c r="U5139" s="415"/>
      <c r="V5139" s="415"/>
      <c r="W5139" s="415"/>
      <c r="X5139" s="415"/>
      <c r="Y5139" s="415"/>
      <c r="Z5139" s="415"/>
    </row>
    <row r="5140" spans="1:26" x14ac:dyDescent="0.2">
      <c r="A5140" s="414"/>
      <c r="B5140" s="414"/>
      <c r="P5140" s="141"/>
      <c r="Q5140" s="415"/>
      <c r="R5140" s="415"/>
      <c r="S5140" s="415"/>
      <c r="T5140" s="415"/>
      <c r="U5140" s="415"/>
      <c r="V5140" s="415"/>
      <c r="W5140" s="415"/>
      <c r="X5140" s="415"/>
      <c r="Y5140" s="415"/>
      <c r="Z5140" s="415"/>
    </row>
    <row r="5141" spans="1:26" x14ac:dyDescent="0.2">
      <c r="A5141" s="414"/>
      <c r="B5141" s="414"/>
      <c r="P5141" s="141"/>
      <c r="Q5141" s="415"/>
      <c r="R5141" s="415"/>
      <c r="S5141" s="415"/>
      <c r="T5141" s="415"/>
      <c r="U5141" s="415"/>
      <c r="V5141" s="415"/>
      <c r="W5141" s="415"/>
      <c r="X5141" s="415"/>
      <c r="Y5141" s="415"/>
      <c r="Z5141" s="415"/>
    </row>
    <row r="5142" spans="1:26" x14ac:dyDescent="0.2">
      <c r="A5142" s="414"/>
      <c r="B5142" s="414"/>
      <c r="P5142" s="141"/>
      <c r="Q5142" s="415"/>
      <c r="R5142" s="415"/>
      <c r="S5142" s="415"/>
      <c r="T5142" s="415"/>
      <c r="U5142" s="415"/>
      <c r="V5142" s="415"/>
      <c r="W5142" s="415"/>
      <c r="X5142" s="415"/>
      <c r="Y5142" s="415"/>
      <c r="Z5142" s="415"/>
    </row>
    <row r="5143" spans="1:26" x14ac:dyDescent="0.2">
      <c r="A5143" s="414"/>
      <c r="B5143" s="414"/>
      <c r="P5143" s="141"/>
      <c r="Q5143" s="415"/>
      <c r="R5143" s="415"/>
      <c r="S5143" s="415"/>
      <c r="T5143" s="415"/>
      <c r="U5143" s="415"/>
      <c r="V5143" s="415"/>
      <c r="W5143" s="415"/>
      <c r="X5143" s="415"/>
      <c r="Y5143" s="415"/>
      <c r="Z5143" s="415"/>
    </row>
    <row r="5144" spans="1:26" x14ac:dyDescent="0.2">
      <c r="A5144" s="414"/>
      <c r="B5144" s="414"/>
      <c r="P5144" s="141"/>
      <c r="Q5144" s="415"/>
      <c r="R5144" s="415"/>
      <c r="S5144" s="415"/>
      <c r="T5144" s="415"/>
      <c r="U5144" s="415"/>
      <c r="V5144" s="415"/>
      <c r="W5144" s="415"/>
      <c r="X5144" s="415"/>
      <c r="Y5144" s="415"/>
      <c r="Z5144" s="415"/>
    </row>
    <row r="5145" spans="1:26" x14ac:dyDescent="0.2">
      <c r="A5145" s="414"/>
      <c r="B5145" s="414"/>
      <c r="P5145" s="141"/>
      <c r="Q5145" s="415"/>
      <c r="R5145" s="415"/>
      <c r="S5145" s="415"/>
      <c r="T5145" s="415"/>
      <c r="U5145" s="415"/>
      <c r="V5145" s="415"/>
      <c r="W5145" s="415"/>
      <c r="X5145" s="415"/>
      <c r="Y5145" s="415"/>
      <c r="Z5145" s="415"/>
    </row>
    <row r="5146" spans="1:26" x14ac:dyDescent="0.2">
      <c r="A5146" s="414"/>
      <c r="B5146" s="414"/>
      <c r="P5146" s="141"/>
      <c r="Q5146" s="415"/>
      <c r="R5146" s="415"/>
      <c r="S5146" s="415"/>
      <c r="T5146" s="415"/>
      <c r="U5146" s="415"/>
      <c r="V5146" s="415"/>
      <c r="W5146" s="415"/>
      <c r="X5146" s="415"/>
      <c r="Y5146" s="415"/>
      <c r="Z5146" s="415"/>
    </row>
    <row r="5147" spans="1:26" x14ac:dyDescent="0.2">
      <c r="A5147" s="414"/>
      <c r="B5147" s="414"/>
      <c r="P5147" s="141"/>
      <c r="Q5147" s="415"/>
      <c r="R5147" s="415"/>
      <c r="S5147" s="415"/>
      <c r="T5147" s="415"/>
      <c r="U5147" s="415"/>
      <c r="V5147" s="415"/>
      <c r="W5147" s="415"/>
      <c r="X5147" s="415"/>
      <c r="Y5147" s="415"/>
      <c r="Z5147" s="415"/>
    </row>
    <row r="5148" spans="1:26" x14ac:dyDescent="0.2">
      <c r="A5148" s="414"/>
      <c r="B5148" s="414"/>
      <c r="P5148" s="141"/>
      <c r="Q5148" s="415"/>
      <c r="R5148" s="415"/>
      <c r="S5148" s="415"/>
      <c r="T5148" s="415"/>
      <c r="U5148" s="415"/>
      <c r="V5148" s="415"/>
      <c r="W5148" s="415"/>
      <c r="X5148" s="415"/>
      <c r="Y5148" s="415"/>
      <c r="Z5148" s="415"/>
    </row>
    <row r="5149" spans="1:26" x14ac:dyDescent="0.2">
      <c r="A5149" s="414"/>
      <c r="B5149" s="414"/>
      <c r="P5149" s="141"/>
      <c r="Q5149" s="415"/>
      <c r="R5149" s="415"/>
      <c r="S5149" s="415"/>
      <c r="T5149" s="415"/>
      <c r="U5149" s="415"/>
      <c r="V5149" s="415"/>
      <c r="W5149" s="415"/>
      <c r="X5149" s="415"/>
      <c r="Y5149" s="415"/>
      <c r="Z5149" s="415"/>
    </row>
    <row r="5150" spans="1:26" x14ac:dyDescent="0.2">
      <c r="A5150" s="414"/>
      <c r="B5150" s="414"/>
      <c r="P5150" s="141"/>
      <c r="Q5150" s="415"/>
      <c r="R5150" s="415"/>
      <c r="S5150" s="415"/>
      <c r="T5150" s="415"/>
      <c r="U5150" s="415"/>
      <c r="V5150" s="415"/>
      <c r="W5150" s="415"/>
      <c r="X5150" s="415"/>
      <c r="Y5150" s="415"/>
      <c r="Z5150" s="415"/>
    </row>
    <row r="5151" spans="1:26" x14ac:dyDescent="0.2">
      <c r="A5151" s="414"/>
      <c r="B5151" s="414"/>
      <c r="P5151" s="141"/>
      <c r="Q5151" s="415"/>
      <c r="R5151" s="415"/>
      <c r="S5151" s="415"/>
      <c r="T5151" s="415"/>
      <c r="U5151" s="415"/>
      <c r="V5151" s="415"/>
      <c r="W5151" s="415"/>
      <c r="X5151" s="415"/>
      <c r="Y5151" s="415"/>
      <c r="Z5151" s="415"/>
    </row>
    <row r="5152" spans="1:26" x14ac:dyDescent="0.2">
      <c r="A5152" s="414"/>
      <c r="B5152" s="414"/>
      <c r="P5152" s="141"/>
      <c r="Q5152" s="415"/>
      <c r="R5152" s="415"/>
      <c r="S5152" s="415"/>
      <c r="T5152" s="415"/>
      <c r="U5152" s="415"/>
      <c r="V5152" s="415"/>
      <c r="W5152" s="415"/>
      <c r="X5152" s="415"/>
      <c r="Y5152" s="415"/>
      <c r="Z5152" s="415"/>
    </row>
    <row r="5153" spans="1:26" x14ac:dyDescent="0.2">
      <c r="A5153" s="414"/>
      <c r="B5153" s="414"/>
      <c r="P5153" s="141"/>
      <c r="Q5153" s="415"/>
      <c r="R5153" s="415"/>
      <c r="S5153" s="415"/>
      <c r="T5153" s="415"/>
      <c r="U5153" s="415"/>
      <c r="V5153" s="415"/>
      <c r="W5153" s="415"/>
      <c r="X5153" s="415"/>
      <c r="Y5153" s="415"/>
      <c r="Z5153" s="415"/>
    </row>
    <row r="5154" spans="1:26" x14ac:dyDescent="0.2">
      <c r="A5154" s="414"/>
      <c r="B5154" s="414"/>
      <c r="P5154" s="141"/>
      <c r="Q5154" s="415"/>
      <c r="R5154" s="415"/>
      <c r="S5154" s="415"/>
      <c r="T5154" s="415"/>
      <c r="U5154" s="415"/>
      <c r="V5154" s="415"/>
      <c r="W5154" s="415"/>
      <c r="X5154" s="415"/>
      <c r="Y5154" s="415"/>
      <c r="Z5154" s="415"/>
    </row>
    <row r="5155" spans="1:26" x14ac:dyDescent="0.2">
      <c r="A5155" s="414"/>
      <c r="B5155" s="414"/>
      <c r="P5155" s="141"/>
      <c r="Q5155" s="415"/>
      <c r="R5155" s="415"/>
      <c r="S5155" s="415"/>
      <c r="T5155" s="415"/>
      <c r="U5155" s="415"/>
      <c r="V5155" s="415"/>
      <c r="W5155" s="415"/>
      <c r="X5155" s="415"/>
      <c r="Y5155" s="415"/>
      <c r="Z5155" s="415"/>
    </row>
    <row r="5156" spans="1:26" x14ac:dyDescent="0.2">
      <c r="A5156" s="414"/>
      <c r="B5156" s="414"/>
      <c r="P5156" s="141"/>
      <c r="Q5156" s="415"/>
      <c r="R5156" s="415"/>
      <c r="S5156" s="415"/>
      <c r="T5156" s="415"/>
      <c r="U5156" s="415"/>
      <c r="V5156" s="415"/>
      <c r="W5156" s="415"/>
      <c r="X5156" s="415"/>
      <c r="Y5156" s="415"/>
      <c r="Z5156" s="415"/>
    </row>
    <row r="5157" spans="1:26" x14ac:dyDescent="0.2">
      <c r="A5157" s="414"/>
      <c r="B5157" s="414"/>
      <c r="P5157" s="141"/>
      <c r="Q5157" s="415"/>
      <c r="R5157" s="415"/>
      <c r="S5157" s="415"/>
      <c r="T5157" s="415"/>
      <c r="U5157" s="415"/>
      <c r="V5157" s="415"/>
      <c r="W5157" s="415"/>
      <c r="X5157" s="415"/>
      <c r="Y5157" s="415"/>
      <c r="Z5157" s="415"/>
    </row>
    <row r="5158" spans="1:26" x14ac:dyDescent="0.2">
      <c r="A5158" s="414"/>
      <c r="B5158" s="414"/>
      <c r="P5158" s="141"/>
      <c r="Q5158" s="415"/>
      <c r="R5158" s="415"/>
      <c r="S5158" s="415"/>
      <c r="T5158" s="415"/>
      <c r="U5158" s="415"/>
      <c r="V5158" s="415"/>
      <c r="W5158" s="415"/>
      <c r="X5158" s="415"/>
      <c r="Y5158" s="415"/>
      <c r="Z5158" s="415"/>
    </row>
    <row r="5159" spans="1:26" x14ac:dyDescent="0.2">
      <c r="A5159" s="414"/>
      <c r="B5159" s="414"/>
      <c r="P5159" s="141"/>
      <c r="Q5159" s="415"/>
      <c r="R5159" s="415"/>
      <c r="S5159" s="415"/>
      <c r="T5159" s="415"/>
      <c r="U5159" s="415"/>
      <c r="V5159" s="415"/>
      <c r="W5159" s="415"/>
      <c r="X5159" s="415"/>
      <c r="Y5159" s="415"/>
      <c r="Z5159" s="415"/>
    </row>
    <row r="5160" spans="1:26" x14ac:dyDescent="0.2">
      <c r="A5160" s="414"/>
      <c r="B5160" s="414"/>
      <c r="P5160" s="141"/>
      <c r="Q5160" s="415"/>
      <c r="R5160" s="415"/>
      <c r="S5160" s="415"/>
      <c r="T5160" s="415"/>
      <c r="U5160" s="415"/>
      <c r="V5160" s="415"/>
      <c r="W5160" s="415"/>
      <c r="X5160" s="415"/>
      <c r="Y5160" s="415"/>
      <c r="Z5160" s="415"/>
    </row>
    <row r="5161" spans="1:26" x14ac:dyDescent="0.2">
      <c r="A5161" s="414"/>
      <c r="B5161" s="414"/>
      <c r="P5161" s="141"/>
      <c r="Q5161" s="415"/>
      <c r="R5161" s="415"/>
      <c r="S5161" s="415"/>
      <c r="T5161" s="415"/>
      <c r="U5161" s="415"/>
      <c r="V5161" s="415"/>
      <c r="W5161" s="415"/>
      <c r="X5161" s="415"/>
      <c r="Y5161" s="415"/>
      <c r="Z5161" s="415"/>
    </row>
    <row r="5162" spans="1:26" x14ac:dyDescent="0.2">
      <c r="A5162" s="414"/>
      <c r="B5162" s="414"/>
      <c r="P5162" s="141"/>
      <c r="Q5162" s="415"/>
      <c r="R5162" s="415"/>
      <c r="S5162" s="415"/>
      <c r="T5162" s="415"/>
      <c r="U5162" s="415"/>
      <c r="V5162" s="415"/>
      <c r="W5162" s="415"/>
      <c r="X5162" s="415"/>
      <c r="Y5162" s="415"/>
      <c r="Z5162" s="415"/>
    </row>
    <row r="5163" spans="1:26" x14ac:dyDescent="0.2">
      <c r="A5163" s="414"/>
      <c r="B5163" s="414"/>
      <c r="P5163" s="141"/>
      <c r="Q5163" s="415"/>
      <c r="R5163" s="415"/>
      <c r="S5163" s="415"/>
      <c r="T5163" s="415"/>
      <c r="U5163" s="415"/>
      <c r="V5163" s="415"/>
      <c r="W5163" s="415"/>
      <c r="X5163" s="415"/>
      <c r="Y5163" s="415"/>
      <c r="Z5163" s="415"/>
    </row>
    <row r="5164" spans="1:26" x14ac:dyDescent="0.2">
      <c r="A5164" s="414"/>
      <c r="B5164" s="414"/>
      <c r="P5164" s="141"/>
      <c r="Q5164" s="415"/>
      <c r="R5164" s="415"/>
      <c r="S5164" s="415"/>
      <c r="T5164" s="415"/>
      <c r="U5164" s="415"/>
      <c r="V5164" s="415"/>
      <c r="W5164" s="415"/>
      <c r="X5164" s="415"/>
      <c r="Y5164" s="415"/>
      <c r="Z5164" s="415"/>
    </row>
    <row r="5165" spans="1:26" x14ac:dyDescent="0.2">
      <c r="A5165" s="414"/>
      <c r="B5165" s="414"/>
      <c r="P5165" s="141"/>
      <c r="Q5165" s="415"/>
      <c r="R5165" s="415"/>
      <c r="S5165" s="415"/>
      <c r="T5165" s="415"/>
      <c r="U5165" s="415"/>
      <c r="V5165" s="415"/>
      <c r="W5165" s="415"/>
      <c r="X5165" s="415"/>
      <c r="Y5165" s="415"/>
      <c r="Z5165" s="415"/>
    </row>
    <row r="5166" spans="1:26" x14ac:dyDescent="0.2">
      <c r="A5166" s="414"/>
      <c r="B5166" s="414"/>
      <c r="P5166" s="141"/>
      <c r="Q5166" s="415"/>
      <c r="R5166" s="415"/>
      <c r="S5166" s="415"/>
      <c r="T5166" s="415"/>
      <c r="U5166" s="415"/>
      <c r="V5166" s="415"/>
      <c r="W5166" s="415"/>
      <c r="X5166" s="415"/>
      <c r="Y5166" s="415"/>
      <c r="Z5166" s="415"/>
    </row>
    <row r="5167" spans="1:26" x14ac:dyDescent="0.2">
      <c r="A5167" s="414"/>
      <c r="B5167" s="414"/>
      <c r="P5167" s="141"/>
      <c r="Q5167" s="415"/>
      <c r="R5167" s="415"/>
      <c r="S5167" s="415"/>
      <c r="T5167" s="415"/>
      <c r="U5167" s="415"/>
      <c r="V5167" s="415"/>
      <c r="W5167" s="415"/>
      <c r="X5167" s="415"/>
      <c r="Y5167" s="415"/>
      <c r="Z5167" s="415"/>
    </row>
    <row r="5168" spans="1:26" x14ac:dyDescent="0.2">
      <c r="A5168" s="414"/>
      <c r="B5168" s="414"/>
      <c r="P5168" s="141"/>
      <c r="Q5168" s="415"/>
      <c r="R5168" s="415"/>
      <c r="S5168" s="415"/>
      <c r="T5168" s="415"/>
      <c r="U5168" s="415"/>
      <c r="V5168" s="415"/>
      <c r="W5168" s="415"/>
      <c r="X5168" s="415"/>
      <c r="Y5168" s="415"/>
      <c r="Z5168" s="415"/>
    </row>
    <row r="5169" spans="1:26" x14ac:dyDescent="0.2">
      <c r="A5169" s="414"/>
      <c r="B5169" s="414"/>
      <c r="P5169" s="141"/>
      <c r="Q5169" s="415"/>
      <c r="R5169" s="415"/>
      <c r="S5169" s="415"/>
      <c r="T5169" s="415"/>
      <c r="U5169" s="415"/>
      <c r="V5169" s="415"/>
      <c r="W5169" s="415"/>
      <c r="X5169" s="415"/>
      <c r="Y5169" s="415"/>
      <c r="Z5169" s="415"/>
    </row>
    <row r="5170" spans="1:26" x14ac:dyDescent="0.2">
      <c r="A5170" s="414"/>
      <c r="B5170" s="414"/>
      <c r="P5170" s="141"/>
      <c r="Q5170" s="415"/>
      <c r="R5170" s="415"/>
      <c r="S5170" s="415"/>
      <c r="T5170" s="415"/>
      <c r="U5170" s="415"/>
      <c r="V5170" s="415"/>
      <c r="W5170" s="415"/>
      <c r="X5170" s="415"/>
      <c r="Y5170" s="415"/>
      <c r="Z5170" s="415"/>
    </row>
    <row r="5171" spans="1:26" x14ac:dyDescent="0.2">
      <c r="A5171" s="414"/>
      <c r="B5171" s="414"/>
      <c r="P5171" s="141"/>
      <c r="Q5171" s="415"/>
      <c r="R5171" s="415"/>
      <c r="S5171" s="415"/>
      <c r="T5171" s="415"/>
      <c r="U5171" s="415"/>
      <c r="V5171" s="415"/>
      <c r="W5171" s="415"/>
      <c r="X5171" s="415"/>
      <c r="Y5171" s="415"/>
      <c r="Z5171" s="415"/>
    </row>
    <row r="5172" spans="1:26" x14ac:dyDescent="0.2">
      <c r="A5172" s="414"/>
      <c r="B5172" s="414"/>
      <c r="P5172" s="141"/>
      <c r="Q5172" s="415"/>
      <c r="R5172" s="415"/>
      <c r="S5172" s="415"/>
      <c r="T5172" s="415"/>
      <c r="U5172" s="415"/>
      <c r="V5172" s="415"/>
      <c r="W5172" s="415"/>
      <c r="X5172" s="415"/>
      <c r="Y5172" s="415"/>
      <c r="Z5172" s="415"/>
    </row>
    <row r="5173" spans="1:26" x14ac:dyDescent="0.2">
      <c r="A5173" s="414"/>
      <c r="B5173" s="414"/>
      <c r="P5173" s="141"/>
      <c r="Q5173" s="415"/>
      <c r="R5173" s="415"/>
      <c r="S5173" s="415"/>
      <c r="T5173" s="415"/>
      <c r="U5173" s="415"/>
      <c r="V5173" s="415"/>
      <c r="W5173" s="415"/>
      <c r="X5173" s="415"/>
      <c r="Y5173" s="415"/>
      <c r="Z5173" s="415"/>
    </row>
    <row r="5174" spans="1:26" x14ac:dyDescent="0.2">
      <c r="A5174" s="414"/>
      <c r="B5174" s="414"/>
      <c r="P5174" s="141"/>
      <c r="Q5174" s="415"/>
      <c r="R5174" s="415"/>
      <c r="S5174" s="415"/>
      <c r="T5174" s="415"/>
      <c r="U5174" s="415"/>
      <c r="V5174" s="415"/>
      <c r="W5174" s="415"/>
      <c r="X5174" s="415"/>
      <c r="Y5174" s="415"/>
      <c r="Z5174" s="415"/>
    </row>
    <row r="5175" spans="1:26" x14ac:dyDescent="0.2">
      <c r="A5175" s="414"/>
      <c r="B5175" s="414"/>
      <c r="P5175" s="141"/>
      <c r="Q5175" s="415"/>
      <c r="R5175" s="415"/>
      <c r="S5175" s="415"/>
      <c r="T5175" s="415"/>
      <c r="U5175" s="415"/>
      <c r="V5175" s="415"/>
      <c r="W5175" s="415"/>
      <c r="X5175" s="415"/>
      <c r="Y5175" s="415"/>
      <c r="Z5175" s="415"/>
    </row>
    <row r="5176" spans="1:26" x14ac:dyDescent="0.2">
      <c r="A5176" s="414"/>
      <c r="B5176" s="414"/>
      <c r="P5176" s="141"/>
      <c r="Q5176" s="415"/>
      <c r="R5176" s="415"/>
      <c r="S5176" s="415"/>
      <c r="T5176" s="415"/>
      <c r="U5176" s="415"/>
      <c r="V5176" s="415"/>
      <c r="W5176" s="415"/>
      <c r="X5176" s="415"/>
      <c r="Y5176" s="415"/>
      <c r="Z5176" s="415"/>
    </row>
    <row r="5177" spans="1:26" x14ac:dyDescent="0.2">
      <c r="A5177" s="414"/>
      <c r="B5177" s="414"/>
      <c r="P5177" s="141"/>
      <c r="Q5177" s="415"/>
      <c r="R5177" s="415"/>
      <c r="S5177" s="415"/>
      <c r="T5177" s="415"/>
      <c r="U5177" s="415"/>
      <c r="V5177" s="415"/>
      <c r="W5177" s="415"/>
      <c r="X5177" s="415"/>
      <c r="Y5177" s="415"/>
      <c r="Z5177" s="415"/>
    </row>
    <row r="5178" spans="1:26" x14ac:dyDescent="0.2">
      <c r="A5178" s="414"/>
      <c r="B5178" s="414"/>
      <c r="P5178" s="141"/>
      <c r="Q5178" s="415"/>
      <c r="R5178" s="415"/>
      <c r="S5178" s="415"/>
      <c r="T5178" s="415"/>
      <c r="U5178" s="415"/>
      <c r="V5178" s="415"/>
      <c r="W5178" s="415"/>
      <c r="X5178" s="415"/>
      <c r="Y5178" s="415"/>
      <c r="Z5178" s="415"/>
    </row>
    <row r="5179" spans="1:26" x14ac:dyDescent="0.2">
      <c r="A5179" s="414"/>
      <c r="B5179" s="414"/>
      <c r="P5179" s="141"/>
      <c r="Q5179" s="415"/>
      <c r="R5179" s="415"/>
      <c r="S5179" s="415"/>
      <c r="T5179" s="415"/>
      <c r="U5179" s="415"/>
      <c r="V5179" s="415"/>
      <c r="W5179" s="415"/>
      <c r="X5179" s="415"/>
      <c r="Y5179" s="415"/>
      <c r="Z5179" s="415"/>
    </row>
    <row r="5180" spans="1:26" x14ac:dyDescent="0.2">
      <c r="A5180" s="414"/>
      <c r="B5180" s="414"/>
      <c r="P5180" s="141"/>
      <c r="Q5180" s="415"/>
      <c r="R5180" s="415"/>
      <c r="S5180" s="415"/>
      <c r="T5180" s="415"/>
      <c r="U5180" s="415"/>
      <c r="V5180" s="415"/>
      <c r="W5180" s="415"/>
      <c r="X5180" s="415"/>
      <c r="Y5180" s="415"/>
      <c r="Z5180" s="415"/>
    </row>
    <row r="5181" spans="1:26" x14ac:dyDescent="0.2">
      <c r="A5181" s="414"/>
      <c r="B5181" s="414"/>
      <c r="P5181" s="141"/>
      <c r="Q5181" s="415"/>
      <c r="R5181" s="415"/>
      <c r="S5181" s="415"/>
      <c r="T5181" s="415"/>
      <c r="U5181" s="415"/>
      <c r="V5181" s="415"/>
      <c r="W5181" s="415"/>
      <c r="X5181" s="415"/>
      <c r="Y5181" s="415"/>
      <c r="Z5181" s="415"/>
    </row>
    <row r="5182" spans="1:26" x14ac:dyDescent="0.2">
      <c r="A5182" s="414"/>
      <c r="B5182" s="414"/>
      <c r="P5182" s="141"/>
      <c r="Q5182" s="415"/>
      <c r="R5182" s="415"/>
      <c r="S5182" s="415"/>
      <c r="T5182" s="415"/>
      <c r="U5182" s="415"/>
      <c r="V5182" s="415"/>
      <c r="W5182" s="415"/>
      <c r="X5182" s="415"/>
      <c r="Y5182" s="415"/>
      <c r="Z5182" s="415"/>
    </row>
    <row r="5183" spans="1:26" x14ac:dyDescent="0.2">
      <c r="A5183" s="414"/>
      <c r="B5183" s="414"/>
      <c r="P5183" s="141"/>
      <c r="Q5183" s="415"/>
      <c r="R5183" s="415"/>
      <c r="S5183" s="415"/>
      <c r="T5183" s="415"/>
      <c r="U5183" s="415"/>
      <c r="V5183" s="415"/>
      <c r="W5183" s="415"/>
      <c r="X5183" s="415"/>
      <c r="Y5183" s="415"/>
      <c r="Z5183" s="415"/>
    </row>
    <row r="5184" spans="1:26" x14ac:dyDescent="0.2">
      <c r="A5184" s="414"/>
      <c r="B5184" s="414"/>
      <c r="P5184" s="141"/>
      <c r="Q5184" s="415"/>
      <c r="R5184" s="415"/>
      <c r="S5184" s="415"/>
      <c r="T5184" s="415"/>
      <c r="U5184" s="415"/>
      <c r="V5184" s="415"/>
      <c r="W5184" s="415"/>
      <c r="X5184" s="415"/>
      <c r="Y5184" s="415"/>
      <c r="Z5184" s="415"/>
    </row>
    <row r="5185" spans="1:26" x14ac:dyDescent="0.2">
      <c r="A5185" s="414"/>
      <c r="B5185" s="414"/>
      <c r="P5185" s="141"/>
      <c r="Q5185" s="415"/>
      <c r="R5185" s="415"/>
      <c r="S5185" s="415"/>
      <c r="T5185" s="415"/>
      <c r="U5185" s="415"/>
      <c r="V5185" s="415"/>
      <c r="W5185" s="415"/>
      <c r="X5185" s="415"/>
      <c r="Y5185" s="415"/>
      <c r="Z5185" s="415"/>
    </row>
    <row r="5186" spans="1:26" x14ac:dyDescent="0.2">
      <c r="A5186" s="414"/>
      <c r="B5186" s="414"/>
      <c r="P5186" s="141"/>
      <c r="Q5186" s="415"/>
      <c r="R5186" s="415"/>
      <c r="S5186" s="415"/>
      <c r="T5186" s="415"/>
      <c r="U5186" s="415"/>
      <c r="V5186" s="415"/>
      <c r="W5186" s="415"/>
      <c r="X5186" s="415"/>
      <c r="Y5186" s="415"/>
      <c r="Z5186" s="415"/>
    </row>
    <row r="5187" spans="1:26" x14ac:dyDescent="0.2">
      <c r="A5187" s="414"/>
      <c r="B5187" s="414"/>
      <c r="P5187" s="141"/>
      <c r="Q5187" s="415"/>
      <c r="R5187" s="415"/>
      <c r="S5187" s="415"/>
      <c r="T5187" s="415"/>
      <c r="U5187" s="415"/>
      <c r="V5187" s="415"/>
      <c r="W5187" s="415"/>
      <c r="X5187" s="415"/>
      <c r="Y5187" s="415"/>
      <c r="Z5187" s="415"/>
    </row>
    <row r="5188" spans="1:26" x14ac:dyDescent="0.2">
      <c r="A5188" s="414"/>
      <c r="B5188" s="414"/>
      <c r="P5188" s="141"/>
      <c r="Q5188" s="415"/>
      <c r="R5188" s="415"/>
      <c r="S5188" s="415"/>
      <c r="T5188" s="415"/>
      <c r="U5188" s="415"/>
      <c r="V5188" s="415"/>
      <c r="W5188" s="415"/>
      <c r="X5188" s="415"/>
      <c r="Y5188" s="415"/>
      <c r="Z5188" s="415"/>
    </row>
    <row r="5189" spans="1:26" x14ac:dyDescent="0.2">
      <c r="A5189" s="414"/>
      <c r="B5189" s="414"/>
      <c r="P5189" s="141"/>
      <c r="Q5189" s="415"/>
      <c r="R5189" s="415"/>
      <c r="S5189" s="415"/>
      <c r="T5189" s="415"/>
      <c r="U5189" s="415"/>
      <c r="V5189" s="415"/>
      <c r="W5189" s="415"/>
      <c r="X5189" s="415"/>
      <c r="Y5189" s="415"/>
      <c r="Z5189" s="415"/>
    </row>
    <row r="5190" spans="1:26" x14ac:dyDescent="0.2">
      <c r="A5190" s="414"/>
      <c r="B5190" s="414"/>
      <c r="P5190" s="141"/>
      <c r="Q5190" s="415"/>
      <c r="R5190" s="415"/>
      <c r="S5190" s="415"/>
      <c r="T5190" s="415"/>
      <c r="U5190" s="415"/>
      <c r="V5190" s="415"/>
      <c r="W5190" s="415"/>
      <c r="X5190" s="415"/>
      <c r="Y5190" s="415"/>
      <c r="Z5190" s="415"/>
    </row>
    <row r="5191" spans="1:26" x14ac:dyDescent="0.2">
      <c r="A5191" s="414"/>
      <c r="B5191" s="414"/>
      <c r="P5191" s="141"/>
      <c r="Q5191" s="415"/>
      <c r="R5191" s="415"/>
      <c r="S5191" s="415"/>
      <c r="T5191" s="415"/>
      <c r="U5191" s="415"/>
      <c r="V5191" s="415"/>
      <c r="W5191" s="415"/>
      <c r="X5191" s="415"/>
      <c r="Y5191" s="415"/>
      <c r="Z5191" s="415"/>
    </row>
    <row r="5192" spans="1:26" x14ac:dyDescent="0.2">
      <c r="A5192" s="414"/>
      <c r="B5192" s="414"/>
      <c r="P5192" s="141"/>
      <c r="Q5192" s="415"/>
      <c r="R5192" s="415"/>
      <c r="S5192" s="415"/>
      <c r="T5192" s="415"/>
      <c r="U5192" s="415"/>
      <c r="V5192" s="415"/>
      <c r="W5192" s="415"/>
      <c r="X5192" s="415"/>
      <c r="Y5192" s="415"/>
      <c r="Z5192" s="415"/>
    </row>
    <row r="5193" spans="1:26" x14ac:dyDescent="0.2">
      <c r="A5193" s="414"/>
      <c r="B5193" s="414"/>
      <c r="P5193" s="141"/>
      <c r="Q5193" s="415"/>
      <c r="R5193" s="415"/>
      <c r="S5193" s="415"/>
      <c r="T5193" s="415"/>
      <c r="U5193" s="415"/>
      <c r="V5193" s="415"/>
      <c r="W5193" s="415"/>
      <c r="X5193" s="415"/>
      <c r="Y5193" s="415"/>
      <c r="Z5193" s="415"/>
    </row>
    <row r="5194" spans="1:26" x14ac:dyDescent="0.2">
      <c r="A5194" s="414"/>
      <c r="B5194" s="414"/>
      <c r="P5194" s="141"/>
      <c r="Q5194" s="415"/>
      <c r="R5194" s="415"/>
      <c r="S5194" s="415"/>
      <c r="T5194" s="415"/>
      <c r="U5194" s="415"/>
      <c r="V5194" s="415"/>
      <c r="W5194" s="415"/>
      <c r="X5194" s="415"/>
      <c r="Y5194" s="415"/>
      <c r="Z5194" s="415"/>
    </row>
    <row r="5195" spans="1:26" x14ac:dyDescent="0.2">
      <c r="A5195" s="414"/>
      <c r="B5195" s="414"/>
      <c r="P5195" s="141"/>
      <c r="Q5195" s="415"/>
      <c r="R5195" s="415"/>
      <c r="S5195" s="415"/>
      <c r="T5195" s="415"/>
      <c r="U5195" s="415"/>
      <c r="V5195" s="415"/>
      <c r="W5195" s="415"/>
      <c r="X5195" s="415"/>
      <c r="Y5195" s="415"/>
      <c r="Z5195" s="415"/>
    </row>
    <row r="5196" spans="1:26" x14ac:dyDescent="0.2">
      <c r="A5196" s="414"/>
      <c r="B5196" s="414"/>
      <c r="P5196" s="141"/>
      <c r="Q5196" s="415"/>
      <c r="R5196" s="415"/>
      <c r="S5196" s="415"/>
      <c r="T5196" s="415"/>
      <c r="U5196" s="415"/>
      <c r="V5196" s="415"/>
      <c r="W5196" s="415"/>
      <c r="X5196" s="415"/>
      <c r="Y5196" s="415"/>
      <c r="Z5196" s="415"/>
    </row>
    <row r="5197" spans="1:26" x14ac:dyDescent="0.2">
      <c r="A5197" s="414"/>
      <c r="B5197" s="414"/>
      <c r="P5197" s="141"/>
      <c r="Q5197" s="415"/>
      <c r="R5197" s="415"/>
      <c r="S5197" s="415"/>
      <c r="T5197" s="415"/>
      <c r="U5197" s="415"/>
      <c r="V5197" s="415"/>
      <c r="W5197" s="415"/>
      <c r="X5197" s="415"/>
      <c r="Y5197" s="415"/>
      <c r="Z5197" s="415"/>
    </row>
    <row r="5198" spans="1:26" x14ac:dyDescent="0.2">
      <c r="A5198" s="414"/>
      <c r="B5198" s="414"/>
      <c r="P5198" s="141"/>
      <c r="Q5198" s="415"/>
      <c r="R5198" s="415"/>
      <c r="S5198" s="415"/>
      <c r="T5198" s="415"/>
      <c r="U5198" s="415"/>
      <c r="V5198" s="415"/>
      <c r="W5198" s="415"/>
      <c r="X5198" s="415"/>
      <c r="Y5198" s="415"/>
      <c r="Z5198" s="415"/>
    </row>
    <row r="5199" spans="1:26" x14ac:dyDescent="0.2">
      <c r="A5199" s="414"/>
      <c r="B5199" s="414"/>
      <c r="P5199" s="141"/>
      <c r="Q5199" s="415"/>
      <c r="R5199" s="415"/>
      <c r="S5199" s="415"/>
      <c r="T5199" s="415"/>
      <c r="U5199" s="415"/>
      <c r="V5199" s="415"/>
      <c r="W5199" s="415"/>
      <c r="X5199" s="415"/>
      <c r="Y5199" s="415"/>
      <c r="Z5199" s="415"/>
    </row>
    <row r="5200" spans="1:26" x14ac:dyDescent="0.2">
      <c r="A5200" s="414"/>
      <c r="B5200" s="414"/>
      <c r="P5200" s="141"/>
      <c r="Q5200" s="415"/>
      <c r="R5200" s="415"/>
      <c r="S5200" s="415"/>
      <c r="T5200" s="415"/>
      <c r="U5200" s="415"/>
      <c r="V5200" s="415"/>
      <c r="W5200" s="415"/>
      <c r="X5200" s="415"/>
      <c r="Y5200" s="415"/>
      <c r="Z5200" s="415"/>
    </row>
    <row r="5201" spans="1:26" x14ac:dyDescent="0.2">
      <c r="A5201" s="414"/>
      <c r="B5201" s="414"/>
      <c r="P5201" s="141"/>
      <c r="Q5201" s="415"/>
      <c r="R5201" s="415"/>
      <c r="S5201" s="415"/>
      <c r="T5201" s="415"/>
      <c r="U5201" s="415"/>
      <c r="V5201" s="415"/>
      <c r="W5201" s="415"/>
      <c r="X5201" s="415"/>
      <c r="Y5201" s="415"/>
      <c r="Z5201" s="415"/>
    </row>
    <row r="5202" spans="1:26" x14ac:dyDescent="0.2">
      <c r="A5202" s="414"/>
      <c r="B5202" s="414"/>
      <c r="P5202" s="141"/>
      <c r="Q5202" s="415"/>
      <c r="R5202" s="415"/>
      <c r="S5202" s="415"/>
      <c r="T5202" s="415"/>
      <c r="U5202" s="415"/>
      <c r="V5202" s="415"/>
      <c r="W5202" s="415"/>
      <c r="X5202" s="415"/>
      <c r="Y5202" s="415"/>
      <c r="Z5202" s="415"/>
    </row>
    <row r="5203" spans="1:26" x14ac:dyDescent="0.2">
      <c r="A5203" s="414"/>
      <c r="B5203" s="414"/>
      <c r="P5203" s="141"/>
      <c r="Q5203" s="415"/>
      <c r="R5203" s="415"/>
      <c r="S5203" s="415"/>
      <c r="T5203" s="415"/>
      <c r="U5203" s="415"/>
      <c r="V5203" s="415"/>
      <c r="W5203" s="415"/>
      <c r="X5203" s="415"/>
      <c r="Y5203" s="415"/>
      <c r="Z5203" s="415"/>
    </row>
    <row r="5204" spans="1:26" x14ac:dyDescent="0.2">
      <c r="A5204" s="414"/>
      <c r="B5204" s="414"/>
      <c r="P5204" s="141"/>
      <c r="Q5204" s="415"/>
      <c r="R5204" s="415"/>
      <c r="S5204" s="415"/>
      <c r="T5204" s="415"/>
      <c r="U5204" s="415"/>
      <c r="V5204" s="415"/>
      <c r="W5204" s="415"/>
      <c r="X5204" s="415"/>
      <c r="Y5204" s="415"/>
      <c r="Z5204" s="415"/>
    </row>
    <row r="5205" spans="1:26" x14ac:dyDescent="0.2">
      <c r="A5205" s="414"/>
      <c r="B5205" s="414"/>
      <c r="P5205" s="141"/>
      <c r="Q5205" s="415"/>
      <c r="R5205" s="415"/>
      <c r="S5205" s="415"/>
      <c r="T5205" s="415"/>
      <c r="U5205" s="415"/>
      <c r="V5205" s="415"/>
      <c r="W5205" s="415"/>
      <c r="X5205" s="415"/>
      <c r="Y5205" s="415"/>
      <c r="Z5205" s="415"/>
    </row>
    <row r="5206" spans="1:26" x14ac:dyDescent="0.2">
      <c r="A5206" s="414"/>
      <c r="B5206" s="414"/>
      <c r="P5206" s="141"/>
      <c r="Q5206" s="415"/>
      <c r="R5206" s="415"/>
      <c r="S5206" s="415"/>
      <c r="T5206" s="415"/>
      <c r="U5206" s="415"/>
      <c r="V5206" s="415"/>
      <c r="W5206" s="415"/>
      <c r="X5206" s="415"/>
      <c r="Y5206" s="415"/>
      <c r="Z5206" s="415"/>
    </row>
    <row r="5207" spans="1:26" x14ac:dyDescent="0.2">
      <c r="A5207" s="414"/>
      <c r="B5207" s="414"/>
      <c r="P5207" s="141"/>
      <c r="Q5207" s="415"/>
      <c r="R5207" s="415"/>
      <c r="S5207" s="415"/>
      <c r="T5207" s="415"/>
      <c r="U5207" s="415"/>
      <c r="V5207" s="415"/>
      <c r="W5207" s="415"/>
      <c r="X5207" s="415"/>
      <c r="Y5207" s="415"/>
      <c r="Z5207" s="415"/>
    </row>
    <row r="5208" spans="1:26" x14ac:dyDescent="0.2">
      <c r="A5208" s="414"/>
      <c r="B5208" s="414"/>
      <c r="P5208" s="141"/>
      <c r="Q5208" s="415"/>
      <c r="R5208" s="415"/>
      <c r="S5208" s="415"/>
      <c r="T5208" s="415"/>
      <c r="U5208" s="415"/>
      <c r="V5208" s="415"/>
      <c r="W5208" s="415"/>
      <c r="X5208" s="415"/>
      <c r="Y5208" s="415"/>
      <c r="Z5208" s="415"/>
    </row>
    <row r="5209" spans="1:26" x14ac:dyDescent="0.2">
      <c r="A5209" s="414"/>
      <c r="B5209" s="414"/>
      <c r="P5209" s="141"/>
      <c r="Q5209" s="415"/>
      <c r="R5209" s="415"/>
      <c r="S5209" s="415"/>
      <c r="T5209" s="415"/>
      <c r="U5209" s="415"/>
      <c r="V5209" s="415"/>
      <c r="W5209" s="415"/>
      <c r="X5209" s="415"/>
      <c r="Y5209" s="415"/>
      <c r="Z5209" s="415"/>
    </row>
    <row r="5210" spans="1:26" x14ac:dyDescent="0.2">
      <c r="A5210" s="414"/>
      <c r="B5210" s="414"/>
      <c r="P5210" s="141"/>
      <c r="Q5210" s="415"/>
      <c r="R5210" s="415"/>
      <c r="S5210" s="415"/>
      <c r="T5210" s="415"/>
      <c r="U5210" s="415"/>
      <c r="V5210" s="415"/>
      <c r="W5210" s="415"/>
      <c r="X5210" s="415"/>
      <c r="Y5210" s="415"/>
      <c r="Z5210" s="415"/>
    </row>
    <row r="5211" spans="1:26" x14ac:dyDescent="0.2">
      <c r="A5211" s="414"/>
      <c r="B5211" s="414"/>
      <c r="P5211" s="141"/>
      <c r="Q5211" s="415"/>
      <c r="R5211" s="415"/>
      <c r="S5211" s="415"/>
      <c r="T5211" s="415"/>
      <c r="U5211" s="415"/>
      <c r="V5211" s="415"/>
      <c r="W5211" s="415"/>
      <c r="X5211" s="415"/>
      <c r="Y5211" s="415"/>
      <c r="Z5211" s="415"/>
    </row>
    <row r="5212" spans="1:26" x14ac:dyDescent="0.2">
      <c r="A5212" s="414"/>
      <c r="B5212" s="414"/>
      <c r="P5212" s="141"/>
      <c r="Q5212" s="415"/>
      <c r="R5212" s="415"/>
      <c r="S5212" s="415"/>
      <c r="T5212" s="415"/>
      <c r="U5212" s="415"/>
      <c r="V5212" s="415"/>
      <c r="W5212" s="415"/>
      <c r="X5212" s="415"/>
      <c r="Y5212" s="415"/>
      <c r="Z5212" s="415"/>
    </row>
    <row r="5213" spans="1:26" x14ac:dyDescent="0.2">
      <c r="A5213" s="414"/>
      <c r="B5213" s="414"/>
      <c r="P5213" s="141"/>
      <c r="Q5213" s="415"/>
      <c r="R5213" s="415"/>
      <c r="S5213" s="415"/>
      <c r="T5213" s="415"/>
      <c r="U5213" s="415"/>
      <c r="V5213" s="415"/>
      <c r="W5213" s="415"/>
      <c r="X5213" s="415"/>
      <c r="Y5213" s="415"/>
      <c r="Z5213" s="415"/>
    </row>
    <row r="5214" spans="1:26" x14ac:dyDescent="0.2">
      <c r="A5214" s="414"/>
      <c r="B5214" s="414"/>
      <c r="P5214" s="141"/>
      <c r="Q5214" s="415"/>
      <c r="R5214" s="415"/>
      <c r="S5214" s="415"/>
      <c r="T5214" s="415"/>
      <c r="U5214" s="415"/>
      <c r="V5214" s="415"/>
      <c r="W5214" s="415"/>
      <c r="X5214" s="415"/>
      <c r="Y5214" s="415"/>
      <c r="Z5214" s="415"/>
    </row>
    <row r="5215" spans="1:26" x14ac:dyDescent="0.2">
      <c r="A5215" s="414"/>
      <c r="B5215" s="414"/>
      <c r="P5215" s="141"/>
      <c r="Q5215" s="415"/>
      <c r="R5215" s="415"/>
      <c r="S5215" s="415"/>
      <c r="T5215" s="415"/>
      <c r="U5215" s="415"/>
      <c r="V5215" s="415"/>
      <c r="W5215" s="415"/>
      <c r="X5215" s="415"/>
      <c r="Y5215" s="415"/>
      <c r="Z5215" s="415"/>
    </row>
    <row r="5216" spans="1:26" x14ac:dyDescent="0.2">
      <c r="A5216" s="414"/>
      <c r="B5216" s="414"/>
      <c r="P5216" s="141"/>
      <c r="Q5216" s="415"/>
      <c r="R5216" s="415"/>
      <c r="S5216" s="415"/>
      <c r="T5216" s="415"/>
      <c r="U5216" s="415"/>
      <c r="V5216" s="415"/>
      <c r="W5216" s="415"/>
      <c r="X5216" s="415"/>
      <c r="Y5216" s="415"/>
      <c r="Z5216" s="415"/>
    </row>
    <row r="5217" spans="1:26" x14ac:dyDescent="0.2">
      <c r="A5217" s="414"/>
      <c r="B5217" s="414"/>
      <c r="P5217" s="141"/>
      <c r="Q5217" s="415"/>
      <c r="R5217" s="415"/>
      <c r="S5217" s="415"/>
      <c r="T5217" s="415"/>
      <c r="U5217" s="415"/>
      <c r="V5217" s="415"/>
      <c r="W5217" s="415"/>
      <c r="X5217" s="415"/>
      <c r="Y5217" s="415"/>
      <c r="Z5217" s="415"/>
    </row>
    <row r="5218" spans="1:26" x14ac:dyDescent="0.2">
      <c r="A5218" s="414"/>
      <c r="B5218" s="414"/>
      <c r="P5218" s="141"/>
      <c r="Q5218" s="415"/>
      <c r="R5218" s="415"/>
      <c r="S5218" s="415"/>
      <c r="T5218" s="415"/>
      <c r="U5218" s="415"/>
      <c r="V5218" s="415"/>
      <c r="W5218" s="415"/>
      <c r="X5218" s="415"/>
      <c r="Y5218" s="415"/>
      <c r="Z5218" s="415"/>
    </row>
    <row r="5219" spans="1:26" x14ac:dyDescent="0.2">
      <c r="A5219" s="414"/>
      <c r="B5219" s="414"/>
      <c r="P5219" s="141"/>
      <c r="Q5219" s="415"/>
      <c r="R5219" s="415"/>
      <c r="S5219" s="415"/>
      <c r="T5219" s="415"/>
      <c r="U5219" s="415"/>
      <c r="V5219" s="415"/>
      <c r="W5219" s="415"/>
      <c r="X5219" s="415"/>
      <c r="Y5219" s="415"/>
      <c r="Z5219" s="415"/>
    </row>
    <row r="5220" spans="1:26" x14ac:dyDescent="0.2">
      <c r="A5220" s="414"/>
      <c r="B5220" s="414"/>
      <c r="P5220" s="141"/>
      <c r="Q5220" s="415"/>
      <c r="R5220" s="415"/>
      <c r="S5220" s="415"/>
      <c r="T5220" s="415"/>
      <c r="U5220" s="415"/>
      <c r="V5220" s="415"/>
      <c r="W5220" s="415"/>
      <c r="X5220" s="415"/>
      <c r="Y5220" s="415"/>
      <c r="Z5220" s="415"/>
    </row>
    <row r="5221" spans="1:26" x14ac:dyDescent="0.2">
      <c r="A5221" s="414"/>
      <c r="B5221" s="414"/>
      <c r="P5221" s="141"/>
      <c r="Q5221" s="415"/>
      <c r="R5221" s="415"/>
      <c r="S5221" s="415"/>
      <c r="T5221" s="415"/>
      <c r="U5221" s="415"/>
      <c r="V5221" s="415"/>
      <c r="W5221" s="415"/>
      <c r="X5221" s="415"/>
      <c r="Y5221" s="415"/>
      <c r="Z5221" s="415"/>
    </row>
    <row r="5222" spans="1:26" x14ac:dyDescent="0.2">
      <c r="A5222" s="414"/>
      <c r="B5222" s="414"/>
      <c r="P5222" s="141"/>
      <c r="Q5222" s="415"/>
      <c r="R5222" s="415"/>
      <c r="S5222" s="415"/>
      <c r="T5222" s="415"/>
      <c r="U5222" s="415"/>
      <c r="V5222" s="415"/>
      <c r="W5222" s="415"/>
      <c r="X5222" s="415"/>
      <c r="Y5222" s="415"/>
      <c r="Z5222" s="415"/>
    </row>
    <row r="5223" spans="1:26" x14ac:dyDescent="0.2">
      <c r="A5223" s="414"/>
      <c r="B5223" s="414"/>
      <c r="P5223" s="141"/>
      <c r="Q5223" s="415"/>
      <c r="R5223" s="415"/>
      <c r="S5223" s="415"/>
      <c r="T5223" s="415"/>
      <c r="U5223" s="415"/>
      <c r="V5223" s="415"/>
      <c r="W5223" s="415"/>
      <c r="X5223" s="415"/>
      <c r="Y5223" s="415"/>
      <c r="Z5223" s="415"/>
    </row>
    <row r="5224" spans="1:26" x14ac:dyDescent="0.2">
      <c r="A5224" s="414"/>
      <c r="B5224" s="414"/>
      <c r="P5224" s="141"/>
      <c r="Q5224" s="415"/>
      <c r="R5224" s="415"/>
      <c r="S5224" s="415"/>
      <c r="T5224" s="415"/>
      <c r="U5224" s="415"/>
      <c r="V5224" s="415"/>
      <c r="W5224" s="415"/>
      <c r="X5224" s="415"/>
      <c r="Y5224" s="415"/>
      <c r="Z5224" s="415"/>
    </row>
    <row r="5225" spans="1:26" x14ac:dyDescent="0.2">
      <c r="A5225" s="414"/>
      <c r="B5225" s="414"/>
      <c r="P5225" s="141"/>
      <c r="Q5225" s="415"/>
      <c r="R5225" s="415"/>
      <c r="S5225" s="415"/>
      <c r="T5225" s="415"/>
      <c r="U5225" s="415"/>
      <c r="V5225" s="415"/>
      <c r="W5225" s="415"/>
      <c r="X5225" s="415"/>
      <c r="Y5225" s="415"/>
      <c r="Z5225" s="415"/>
    </row>
    <row r="5226" spans="1:26" x14ac:dyDescent="0.2">
      <c r="A5226" s="414"/>
      <c r="B5226" s="414"/>
      <c r="P5226" s="141"/>
      <c r="Q5226" s="415"/>
      <c r="R5226" s="415"/>
      <c r="S5226" s="415"/>
      <c r="T5226" s="415"/>
      <c r="U5226" s="415"/>
      <c r="V5226" s="415"/>
      <c r="W5226" s="415"/>
      <c r="X5226" s="415"/>
      <c r="Y5226" s="415"/>
      <c r="Z5226" s="415"/>
    </row>
    <row r="5227" spans="1:26" x14ac:dyDescent="0.2">
      <c r="A5227" s="414"/>
      <c r="B5227" s="414"/>
      <c r="P5227" s="141"/>
      <c r="Q5227" s="415"/>
      <c r="R5227" s="415"/>
      <c r="S5227" s="415"/>
      <c r="T5227" s="415"/>
      <c r="U5227" s="415"/>
      <c r="V5227" s="415"/>
      <c r="W5227" s="415"/>
      <c r="X5227" s="415"/>
      <c r="Y5227" s="415"/>
      <c r="Z5227" s="415"/>
    </row>
    <row r="5228" spans="1:26" x14ac:dyDescent="0.2">
      <c r="A5228" s="414"/>
      <c r="B5228" s="414"/>
      <c r="P5228" s="141"/>
      <c r="Q5228" s="415"/>
      <c r="R5228" s="415"/>
      <c r="S5228" s="415"/>
      <c r="T5228" s="415"/>
      <c r="U5228" s="415"/>
      <c r="V5228" s="415"/>
      <c r="W5228" s="415"/>
      <c r="X5228" s="415"/>
      <c r="Y5228" s="415"/>
      <c r="Z5228" s="415"/>
    </row>
    <row r="5229" spans="1:26" x14ac:dyDescent="0.2">
      <c r="A5229" s="414"/>
      <c r="B5229" s="414"/>
      <c r="P5229" s="141"/>
      <c r="Q5229" s="415"/>
      <c r="R5229" s="415"/>
      <c r="S5229" s="415"/>
      <c r="T5229" s="415"/>
      <c r="U5229" s="415"/>
      <c r="V5229" s="415"/>
      <c r="W5229" s="415"/>
      <c r="X5229" s="415"/>
      <c r="Y5229" s="415"/>
      <c r="Z5229" s="415"/>
    </row>
    <row r="5230" spans="1:26" x14ac:dyDescent="0.2">
      <c r="A5230" s="414"/>
      <c r="B5230" s="414"/>
      <c r="P5230" s="141"/>
      <c r="Q5230" s="415"/>
      <c r="R5230" s="415"/>
      <c r="S5230" s="415"/>
      <c r="T5230" s="415"/>
      <c r="U5230" s="415"/>
      <c r="V5230" s="415"/>
      <c r="W5230" s="415"/>
      <c r="X5230" s="415"/>
      <c r="Y5230" s="415"/>
      <c r="Z5230" s="415"/>
    </row>
    <row r="5231" spans="1:26" x14ac:dyDescent="0.2">
      <c r="A5231" s="414"/>
      <c r="B5231" s="414"/>
      <c r="P5231" s="141"/>
      <c r="Q5231" s="415"/>
      <c r="R5231" s="415"/>
      <c r="S5231" s="415"/>
      <c r="T5231" s="415"/>
      <c r="U5231" s="415"/>
      <c r="V5231" s="415"/>
      <c r="W5231" s="415"/>
      <c r="X5231" s="415"/>
      <c r="Y5231" s="415"/>
      <c r="Z5231" s="415"/>
    </row>
    <row r="5232" spans="1:26" x14ac:dyDescent="0.2">
      <c r="A5232" s="414"/>
      <c r="B5232" s="414"/>
      <c r="P5232" s="141"/>
      <c r="Q5232" s="415"/>
      <c r="R5232" s="415"/>
      <c r="S5232" s="415"/>
      <c r="T5232" s="415"/>
      <c r="U5232" s="415"/>
      <c r="V5232" s="415"/>
      <c r="W5232" s="415"/>
      <c r="X5232" s="415"/>
      <c r="Y5232" s="415"/>
      <c r="Z5232" s="415"/>
    </row>
    <row r="5233" spans="1:26" x14ac:dyDescent="0.2">
      <c r="A5233" s="414"/>
      <c r="B5233" s="414"/>
      <c r="P5233" s="141"/>
      <c r="Q5233" s="415"/>
      <c r="R5233" s="415"/>
      <c r="S5233" s="415"/>
      <c r="T5233" s="415"/>
      <c r="U5233" s="415"/>
      <c r="V5233" s="415"/>
      <c r="W5233" s="415"/>
      <c r="X5233" s="415"/>
      <c r="Y5233" s="415"/>
      <c r="Z5233" s="415"/>
    </row>
    <row r="5234" spans="1:26" x14ac:dyDescent="0.2">
      <c r="A5234" s="414"/>
      <c r="B5234" s="414"/>
      <c r="P5234" s="141"/>
      <c r="Q5234" s="415"/>
      <c r="R5234" s="415"/>
      <c r="S5234" s="415"/>
      <c r="T5234" s="415"/>
      <c r="U5234" s="415"/>
      <c r="V5234" s="415"/>
      <c r="W5234" s="415"/>
      <c r="X5234" s="415"/>
      <c r="Y5234" s="415"/>
      <c r="Z5234" s="415"/>
    </row>
    <row r="5235" spans="1:26" x14ac:dyDescent="0.2">
      <c r="A5235" s="414"/>
      <c r="B5235" s="414"/>
      <c r="P5235" s="141"/>
      <c r="Q5235" s="415"/>
      <c r="R5235" s="415"/>
      <c r="S5235" s="415"/>
      <c r="T5235" s="415"/>
      <c r="U5235" s="415"/>
      <c r="V5235" s="415"/>
      <c r="W5235" s="415"/>
      <c r="X5235" s="415"/>
      <c r="Y5235" s="415"/>
      <c r="Z5235" s="415"/>
    </row>
    <row r="5236" spans="1:26" x14ac:dyDescent="0.2">
      <c r="A5236" s="414"/>
      <c r="B5236" s="414"/>
      <c r="P5236" s="141"/>
      <c r="Q5236" s="415"/>
      <c r="R5236" s="415"/>
      <c r="S5236" s="415"/>
      <c r="T5236" s="415"/>
      <c r="U5236" s="415"/>
      <c r="V5236" s="415"/>
      <c r="W5236" s="415"/>
      <c r="X5236" s="415"/>
      <c r="Y5236" s="415"/>
      <c r="Z5236" s="415"/>
    </row>
    <row r="5237" spans="1:26" x14ac:dyDescent="0.2">
      <c r="A5237" s="414"/>
      <c r="B5237" s="414"/>
      <c r="P5237" s="141"/>
      <c r="Q5237" s="415"/>
      <c r="R5237" s="415"/>
      <c r="S5237" s="415"/>
      <c r="T5237" s="415"/>
      <c r="U5237" s="415"/>
      <c r="V5237" s="415"/>
      <c r="W5237" s="415"/>
      <c r="X5237" s="415"/>
      <c r="Y5237" s="415"/>
      <c r="Z5237" s="415"/>
    </row>
    <row r="5238" spans="1:26" x14ac:dyDescent="0.2">
      <c r="A5238" s="414"/>
      <c r="B5238" s="414"/>
      <c r="P5238" s="141"/>
      <c r="Q5238" s="415"/>
      <c r="R5238" s="415"/>
      <c r="S5238" s="415"/>
      <c r="T5238" s="415"/>
      <c r="U5238" s="415"/>
      <c r="V5238" s="415"/>
      <c r="W5238" s="415"/>
      <c r="X5238" s="415"/>
      <c r="Y5238" s="415"/>
      <c r="Z5238" s="415"/>
    </row>
    <row r="5239" spans="1:26" x14ac:dyDescent="0.2">
      <c r="A5239" s="414"/>
      <c r="B5239" s="414"/>
      <c r="P5239" s="141"/>
      <c r="Q5239" s="415"/>
      <c r="R5239" s="415"/>
      <c r="S5239" s="415"/>
      <c r="T5239" s="415"/>
      <c r="U5239" s="415"/>
      <c r="V5239" s="415"/>
      <c r="W5239" s="415"/>
      <c r="X5239" s="415"/>
      <c r="Y5239" s="415"/>
      <c r="Z5239" s="415"/>
    </row>
    <row r="5240" spans="1:26" x14ac:dyDescent="0.2">
      <c r="A5240" s="414"/>
      <c r="B5240" s="414"/>
      <c r="P5240" s="141"/>
      <c r="Q5240" s="415"/>
      <c r="R5240" s="415"/>
      <c r="S5240" s="415"/>
      <c r="T5240" s="415"/>
      <c r="U5240" s="415"/>
      <c r="V5240" s="415"/>
      <c r="W5240" s="415"/>
      <c r="X5240" s="415"/>
      <c r="Y5240" s="415"/>
      <c r="Z5240" s="415"/>
    </row>
    <row r="5241" spans="1:26" x14ac:dyDescent="0.2">
      <c r="A5241" s="414"/>
      <c r="B5241" s="414"/>
      <c r="P5241" s="141"/>
      <c r="Q5241" s="415"/>
      <c r="R5241" s="415"/>
      <c r="S5241" s="415"/>
      <c r="T5241" s="415"/>
      <c r="U5241" s="415"/>
      <c r="V5241" s="415"/>
      <c r="W5241" s="415"/>
      <c r="X5241" s="415"/>
      <c r="Y5241" s="415"/>
      <c r="Z5241" s="415"/>
    </row>
    <row r="5242" spans="1:26" x14ac:dyDescent="0.2">
      <c r="A5242" s="414"/>
      <c r="B5242" s="414"/>
      <c r="P5242" s="141"/>
      <c r="Q5242" s="415"/>
      <c r="R5242" s="415"/>
      <c r="S5242" s="415"/>
      <c r="T5242" s="415"/>
      <c r="U5242" s="415"/>
      <c r="V5242" s="415"/>
      <c r="W5242" s="415"/>
      <c r="X5242" s="415"/>
      <c r="Y5242" s="415"/>
      <c r="Z5242" s="415"/>
    </row>
    <row r="5243" spans="1:26" x14ac:dyDescent="0.2">
      <c r="A5243" s="414"/>
      <c r="B5243" s="414"/>
      <c r="P5243" s="141"/>
      <c r="Q5243" s="415"/>
      <c r="R5243" s="415"/>
      <c r="S5243" s="415"/>
      <c r="T5243" s="415"/>
      <c r="U5243" s="415"/>
      <c r="V5243" s="415"/>
      <c r="W5243" s="415"/>
      <c r="X5243" s="415"/>
      <c r="Y5243" s="415"/>
      <c r="Z5243" s="415"/>
    </row>
    <row r="5244" spans="1:26" x14ac:dyDescent="0.2">
      <c r="A5244" s="414"/>
      <c r="B5244" s="414"/>
      <c r="P5244" s="141"/>
      <c r="Q5244" s="415"/>
      <c r="R5244" s="415"/>
      <c r="S5244" s="415"/>
      <c r="T5244" s="415"/>
      <c r="U5244" s="415"/>
      <c r="V5244" s="415"/>
      <c r="W5244" s="415"/>
      <c r="X5244" s="415"/>
      <c r="Y5244" s="415"/>
      <c r="Z5244" s="415"/>
    </row>
    <row r="5245" spans="1:26" x14ac:dyDescent="0.2">
      <c r="A5245" s="414"/>
      <c r="B5245" s="414"/>
      <c r="P5245" s="141"/>
      <c r="Q5245" s="415"/>
      <c r="R5245" s="415"/>
      <c r="S5245" s="415"/>
      <c r="T5245" s="415"/>
      <c r="U5245" s="415"/>
      <c r="V5245" s="415"/>
      <c r="W5245" s="415"/>
      <c r="X5245" s="415"/>
      <c r="Y5245" s="415"/>
      <c r="Z5245" s="415"/>
    </row>
    <row r="5246" spans="1:26" x14ac:dyDescent="0.2">
      <c r="A5246" s="414"/>
      <c r="B5246" s="414"/>
      <c r="P5246" s="141"/>
      <c r="Q5246" s="415"/>
      <c r="R5246" s="415"/>
      <c r="S5246" s="415"/>
      <c r="T5246" s="415"/>
      <c r="U5246" s="415"/>
      <c r="V5246" s="415"/>
      <c r="W5246" s="415"/>
      <c r="X5246" s="415"/>
      <c r="Y5246" s="415"/>
      <c r="Z5246" s="415"/>
    </row>
    <row r="5247" spans="1:26" x14ac:dyDescent="0.2">
      <c r="A5247" s="414"/>
      <c r="B5247" s="414"/>
      <c r="P5247" s="141"/>
      <c r="Q5247" s="415"/>
      <c r="R5247" s="415"/>
      <c r="S5247" s="415"/>
      <c r="T5247" s="415"/>
      <c r="U5247" s="415"/>
      <c r="V5247" s="415"/>
      <c r="W5247" s="415"/>
      <c r="X5247" s="415"/>
      <c r="Y5247" s="415"/>
      <c r="Z5247" s="415"/>
    </row>
    <row r="5248" spans="1:26" x14ac:dyDescent="0.2">
      <c r="A5248" s="414"/>
      <c r="B5248" s="414"/>
      <c r="P5248" s="141"/>
      <c r="Q5248" s="415"/>
      <c r="R5248" s="415"/>
      <c r="S5248" s="415"/>
      <c r="T5248" s="415"/>
      <c r="U5248" s="415"/>
      <c r="V5248" s="415"/>
      <c r="W5248" s="415"/>
      <c r="X5248" s="415"/>
      <c r="Y5248" s="415"/>
      <c r="Z5248" s="415"/>
    </row>
    <row r="5249" spans="1:26" x14ac:dyDescent="0.2">
      <c r="A5249" s="414"/>
      <c r="B5249" s="414"/>
      <c r="P5249" s="141"/>
      <c r="Q5249" s="415"/>
      <c r="R5249" s="415"/>
      <c r="S5249" s="415"/>
      <c r="T5249" s="415"/>
      <c r="U5249" s="415"/>
      <c r="V5249" s="415"/>
      <c r="W5249" s="415"/>
      <c r="X5249" s="415"/>
      <c r="Y5249" s="415"/>
      <c r="Z5249" s="415"/>
    </row>
    <row r="5250" spans="1:26" x14ac:dyDescent="0.2">
      <c r="A5250" s="414"/>
      <c r="B5250" s="414"/>
      <c r="P5250" s="141"/>
      <c r="Q5250" s="415"/>
      <c r="R5250" s="415"/>
      <c r="S5250" s="415"/>
      <c r="T5250" s="415"/>
      <c r="U5250" s="415"/>
      <c r="V5250" s="415"/>
      <c r="W5250" s="415"/>
      <c r="X5250" s="415"/>
      <c r="Y5250" s="415"/>
      <c r="Z5250" s="415"/>
    </row>
    <row r="5251" spans="1:26" x14ac:dyDescent="0.2">
      <c r="A5251" s="414"/>
      <c r="B5251" s="414"/>
      <c r="P5251" s="141"/>
      <c r="Q5251" s="415"/>
      <c r="R5251" s="415"/>
      <c r="S5251" s="415"/>
      <c r="T5251" s="415"/>
      <c r="U5251" s="415"/>
      <c r="V5251" s="415"/>
      <c r="W5251" s="415"/>
      <c r="X5251" s="415"/>
      <c r="Y5251" s="415"/>
      <c r="Z5251" s="415"/>
    </row>
    <row r="5252" spans="1:26" x14ac:dyDescent="0.2">
      <c r="A5252" s="414"/>
      <c r="B5252" s="414"/>
      <c r="P5252" s="141"/>
      <c r="Q5252" s="415"/>
      <c r="R5252" s="415"/>
      <c r="S5252" s="415"/>
      <c r="T5252" s="415"/>
      <c r="U5252" s="415"/>
      <c r="V5252" s="415"/>
      <c r="W5252" s="415"/>
      <c r="X5252" s="415"/>
      <c r="Y5252" s="415"/>
      <c r="Z5252" s="415"/>
    </row>
    <row r="5253" spans="1:26" x14ac:dyDescent="0.2">
      <c r="A5253" s="414"/>
      <c r="B5253" s="414"/>
      <c r="P5253" s="141"/>
      <c r="Q5253" s="415"/>
      <c r="R5253" s="415"/>
      <c r="S5253" s="415"/>
      <c r="T5253" s="415"/>
      <c r="U5253" s="415"/>
      <c r="V5253" s="415"/>
      <c r="W5253" s="415"/>
      <c r="X5253" s="415"/>
      <c r="Y5253" s="415"/>
      <c r="Z5253" s="415"/>
    </row>
    <row r="5254" spans="1:26" x14ac:dyDescent="0.2">
      <c r="A5254" s="414"/>
      <c r="B5254" s="414"/>
      <c r="P5254" s="141"/>
      <c r="Q5254" s="415"/>
      <c r="R5254" s="415"/>
      <c r="S5254" s="415"/>
      <c r="T5254" s="415"/>
      <c r="U5254" s="415"/>
      <c r="V5254" s="415"/>
      <c r="W5254" s="415"/>
      <c r="X5254" s="415"/>
      <c r="Y5254" s="415"/>
      <c r="Z5254" s="415"/>
    </row>
    <row r="5255" spans="1:26" x14ac:dyDescent="0.2">
      <c r="A5255" s="414"/>
      <c r="B5255" s="414"/>
      <c r="P5255" s="141"/>
      <c r="Q5255" s="415"/>
      <c r="R5255" s="415"/>
      <c r="S5255" s="415"/>
      <c r="T5255" s="415"/>
      <c r="U5255" s="415"/>
      <c r="V5255" s="415"/>
      <c r="W5255" s="415"/>
      <c r="X5255" s="415"/>
      <c r="Y5255" s="415"/>
      <c r="Z5255" s="415"/>
    </row>
    <row r="5256" spans="1:26" x14ac:dyDescent="0.2">
      <c r="A5256" s="414"/>
      <c r="B5256" s="414"/>
      <c r="P5256" s="141"/>
      <c r="Q5256" s="415"/>
      <c r="R5256" s="415"/>
      <c r="S5256" s="415"/>
      <c r="T5256" s="415"/>
      <c r="U5256" s="415"/>
      <c r="V5256" s="415"/>
      <c r="W5256" s="415"/>
      <c r="X5256" s="415"/>
      <c r="Y5256" s="415"/>
      <c r="Z5256" s="415"/>
    </row>
    <row r="5257" spans="1:26" x14ac:dyDescent="0.2">
      <c r="A5257" s="414"/>
      <c r="B5257" s="414"/>
      <c r="P5257" s="141"/>
      <c r="Q5257" s="415"/>
      <c r="R5257" s="415"/>
      <c r="S5257" s="415"/>
      <c r="T5257" s="415"/>
      <c r="U5257" s="415"/>
      <c r="V5257" s="415"/>
      <c r="W5257" s="415"/>
      <c r="X5257" s="415"/>
      <c r="Y5257" s="415"/>
      <c r="Z5257" s="415"/>
    </row>
    <row r="5258" spans="1:26" x14ac:dyDescent="0.2">
      <c r="A5258" s="414"/>
      <c r="B5258" s="414"/>
      <c r="P5258" s="141"/>
      <c r="Q5258" s="415"/>
      <c r="R5258" s="415"/>
      <c r="S5258" s="415"/>
      <c r="T5258" s="415"/>
      <c r="U5258" s="415"/>
      <c r="V5258" s="415"/>
      <c r="W5258" s="415"/>
      <c r="X5258" s="415"/>
      <c r="Y5258" s="415"/>
      <c r="Z5258" s="415"/>
    </row>
    <row r="5259" spans="1:26" x14ac:dyDescent="0.2">
      <c r="A5259" s="414"/>
      <c r="B5259" s="414"/>
      <c r="P5259" s="141"/>
      <c r="Q5259" s="415"/>
      <c r="R5259" s="415"/>
      <c r="S5259" s="415"/>
      <c r="T5259" s="415"/>
      <c r="U5259" s="415"/>
      <c r="V5259" s="415"/>
      <c r="W5259" s="415"/>
      <c r="X5259" s="415"/>
      <c r="Y5259" s="415"/>
      <c r="Z5259" s="415"/>
    </row>
    <row r="5260" spans="1:26" x14ac:dyDescent="0.2">
      <c r="A5260" s="414"/>
      <c r="B5260" s="414"/>
      <c r="P5260" s="141"/>
      <c r="Q5260" s="415"/>
      <c r="R5260" s="415"/>
      <c r="S5260" s="415"/>
      <c r="T5260" s="415"/>
      <c r="U5260" s="415"/>
      <c r="V5260" s="415"/>
      <c r="W5260" s="415"/>
      <c r="X5260" s="415"/>
      <c r="Y5260" s="415"/>
      <c r="Z5260" s="415"/>
    </row>
    <row r="5261" spans="1:26" x14ac:dyDescent="0.2">
      <c r="A5261" s="414"/>
      <c r="B5261" s="414"/>
      <c r="P5261" s="141"/>
      <c r="Q5261" s="415"/>
      <c r="R5261" s="415"/>
      <c r="S5261" s="415"/>
      <c r="T5261" s="415"/>
      <c r="U5261" s="415"/>
      <c r="V5261" s="415"/>
      <c r="W5261" s="415"/>
      <c r="X5261" s="415"/>
      <c r="Y5261" s="415"/>
      <c r="Z5261" s="415"/>
    </row>
    <row r="5262" spans="1:26" x14ac:dyDescent="0.2">
      <c r="A5262" s="414"/>
      <c r="B5262" s="414"/>
      <c r="P5262" s="141"/>
      <c r="Q5262" s="415"/>
      <c r="R5262" s="415"/>
      <c r="S5262" s="415"/>
      <c r="T5262" s="415"/>
      <c r="U5262" s="415"/>
      <c r="V5262" s="415"/>
      <c r="W5262" s="415"/>
      <c r="X5262" s="415"/>
      <c r="Y5262" s="415"/>
      <c r="Z5262" s="415"/>
    </row>
    <row r="5263" spans="1:26" x14ac:dyDescent="0.2">
      <c r="A5263" s="414"/>
      <c r="B5263" s="414"/>
      <c r="P5263" s="141"/>
      <c r="Q5263" s="415"/>
      <c r="R5263" s="415"/>
      <c r="S5263" s="415"/>
      <c r="T5263" s="415"/>
      <c r="U5263" s="415"/>
      <c r="V5263" s="415"/>
      <c r="W5263" s="415"/>
      <c r="X5263" s="415"/>
      <c r="Y5263" s="415"/>
      <c r="Z5263" s="415"/>
    </row>
    <row r="5264" spans="1:26" x14ac:dyDescent="0.2">
      <c r="A5264" s="414"/>
      <c r="B5264" s="414"/>
      <c r="P5264" s="141"/>
      <c r="Q5264" s="415"/>
      <c r="R5264" s="415"/>
      <c r="S5264" s="415"/>
      <c r="T5264" s="415"/>
      <c r="U5264" s="415"/>
      <c r="V5264" s="415"/>
      <c r="W5264" s="415"/>
      <c r="X5264" s="415"/>
      <c r="Y5264" s="415"/>
      <c r="Z5264" s="415"/>
    </row>
    <row r="5265" spans="1:26" x14ac:dyDescent="0.2">
      <c r="A5265" s="414"/>
      <c r="B5265" s="414"/>
      <c r="P5265" s="141"/>
      <c r="Q5265" s="415"/>
      <c r="R5265" s="415"/>
      <c r="S5265" s="415"/>
      <c r="T5265" s="415"/>
      <c r="U5265" s="415"/>
      <c r="V5265" s="415"/>
      <c r="W5265" s="415"/>
      <c r="X5265" s="415"/>
      <c r="Y5265" s="415"/>
      <c r="Z5265" s="415"/>
    </row>
    <row r="5266" spans="1:26" x14ac:dyDescent="0.2">
      <c r="A5266" s="414"/>
      <c r="B5266" s="414"/>
      <c r="P5266" s="141"/>
      <c r="Q5266" s="415"/>
      <c r="R5266" s="415"/>
      <c r="S5266" s="415"/>
      <c r="T5266" s="415"/>
      <c r="U5266" s="415"/>
      <c r="V5266" s="415"/>
      <c r="W5266" s="415"/>
      <c r="X5266" s="415"/>
      <c r="Y5266" s="415"/>
      <c r="Z5266" s="415"/>
    </row>
    <row r="5267" spans="1:26" x14ac:dyDescent="0.2">
      <c r="A5267" s="414"/>
      <c r="B5267" s="414"/>
      <c r="P5267" s="141"/>
      <c r="Q5267" s="415"/>
      <c r="R5267" s="415"/>
      <c r="S5267" s="415"/>
      <c r="T5267" s="415"/>
      <c r="U5267" s="415"/>
      <c r="V5267" s="415"/>
      <c r="W5267" s="415"/>
      <c r="X5267" s="415"/>
      <c r="Y5267" s="415"/>
      <c r="Z5267" s="415"/>
    </row>
    <row r="5268" spans="1:26" x14ac:dyDescent="0.2">
      <c r="A5268" s="414"/>
      <c r="B5268" s="414"/>
      <c r="P5268" s="141"/>
      <c r="Q5268" s="415"/>
      <c r="R5268" s="415"/>
      <c r="S5268" s="415"/>
      <c r="T5268" s="415"/>
      <c r="U5268" s="415"/>
      <c r="V5268" s="415"/>
      <c r="W5268" s="415"/>
      <c r="X5268" s="415"/>
      <c r="Y5268" s="415"/>
      <c r="Z5268" s="415"/>
    </row>
    <row r="5269" spans="1:26" x14ac:dyDescent="0.2">
      <c r="A5269" s="414"/>
      <c r="B5269" s="414"/>
      <c r="P5269" s="141"/>
      <c r="Q5269" s="415"/>
      <c r="R5269" s="415"/>
      <c r="S5269" s="415"/>
      <c r="T5269" s="415"/>
      <c r="U5269" s="415"/>
      <c r="V5269" s="415"/>
      <c r="W5269" s="415"/>
      <c r="X5269" s="415"/>
      <c r="Y5269" s="415"/>
      <c r="Z5269" s="415"/>
    </row>
    <row r="5270" spans="1:26" x14ac:dyDescent="0.2">
      <c r="A5270" s="414"/>
      <c r="B5270" s="414"/>
      <c r="P5270" s="141"/>
      <c r="Q5270" s="415"/>
      <c r="R5270" s="415"/>
      <c r="S5270" s="415"/>
      <c r="T5270" s="415"/>
      <c r="U5270" s="415"/>
      <c r="V5270" s="415"/>
      <c r="W5270" s="415"/>
      <c r="X5270" s="415"/>
      <c r="Y5270" s="415"/>
      <c r="Z5270" s="415"/>
    </row>
    <row r="5271" spans="1:26" x14ac:dyDescent="0.2">
      <c r="A5271" s="414"/>
      <c r="B5271" s="414"/>
      <c r="P5271" s="141"/>
      <c r="Q5271" s="415"/>
      <c r="R5271" s="415"/>
      <c r="S5271" s="415"/>
      <c r="T5271" s="415"/>
      <c r="U5271" s="415"/>
      <c r="V5271" s="415"/>
      <c r="W5271" s="415"/>
      <c r="X5271" s="415"/>
      <c r="Y5271" s="415"/>
      <c r="Z5271" s="415"/>
    </row>
    <row r="5272" spans="1:26" x14ac:dyDescent="0.2">
      <c r="A5272" s="414"/>
      <c r="B5272" s="414"/>
      <c r="P5272" s="141"/>
      <c r="Q5272" s="415"/>
      <c r="R5272" s="415"/>
      <c r="S5272" s="415"/>
      <c r="T5272" s="415"/>
      <c r="U5272" s="415"/>
      <c r="V5272" s="415"/>
      <c r="W5272" s="415"/>
      <c r="X5272" s="415"/>
      <c r="Y5272" s="415"/>
      <c r="Z5272" s="415"/>
    </row>
    <row r="5273" spans="1:26" x14ac:dyDescent="0.2">
      <c r="A5273" s="414"/>
      <c r="B5273" s="414"/>
      <c r="P5273" s="141"/>
      <c r="Q5273" s="415"/>
      <c r="R5273" s="415"/>
      <c r="S5273" s="415"/>
      <c r="T5273" s="415"/>
      <c r="U5273" s="415"/>
      <c r="V5273" s="415"/>
      <c r="W5273" s="415"/>
      <c r="X5273" s="415"/>
      <c r="Y5273" s="415"/>
      <c r="Z5273" s="415"/>
    </row>
    <row r="5274" spans="1:26" x14ac:dyDescent="0.2">
      <c r="A5274" s="414"/>
      <c r="B5274" s="414"/>
      <c r="P5274" s="141"/>
      <c r="Q5274" s="415"/>
      <c r="R5274" s="415"/>
      <c r="S5274" s="415"/>
      <c r="T5274" s="415"/>
      <c r="U5274" s="415"/>
      <c r="V5274" s="415"/>
      <c r="W5274" s="415"/>
      <c r="X5274" s="415"/>
      <c r="Y5274" s="415"/>
      <c r="Z5274" s="415"/>
    </row>
    <row r="5275" spans="1:26" x14ac:dyDescent="0.2">
      <c r="A5275" s="414"/>
      <c r="B5275" s="414"/>
      <c r="P5275" s="141"/>
      <c r="Q5275" s="415"/>
      <c r="R5275" s="415"/>
      <c r="S5275" s="415"/>
      <c r="T5275" s="415"/>
      <c r="U5275" s="415"/>
      <c r="V5275" s="415"/>
      <c r="W5275" s="415"/>
      <c r="X5275" s="415"/>
      <c r="Y5275" s="415"/>
      <c r="Z5275" s="415"/>
    </row>
    <row r="5276" spans="1:26" x14ac:dyDescent="0.2">
      <c r="A5276" s="414"/>
      <c r="B5276" s="414"/>
      <c r="P5276" s="141"/>
      <c r="Q5276" s="415"/>
      <c r="R5276" s="415"/>
      <c r="S5276" s="415"/>
      <c r="T5276" s="415"/>
      <c r="U5276" s="415"/>
      <c r="V5276" s="415"/>
      <c r="W5276" s="415"/>
      <c r="X5276" s="415"/>
      <c r="Y5276" s="415"/>
      <c r="Z5276" s="415"/>
    </row>
    <row r="5277" spans="1:26" x14ac:dyDescent="0.2">
      <c r="A5277" s="414"/>
      <c r="B5277" s="414"/>
      <c r="P5277" s="141"/>
      <c r="Q5277" s="415"/>
      <c r="R5277" s="415"/>
      <c r="S5277" s="415"/>
      <c r="T5277" s="415"/>
      <c r="U5277" s="415"/>
      <c r="V5277" s="415"/>
      <c r="W5277" s="415"/>
      <c r="X5277" s="415"/>
      <c r="Y5277" s="415"/>
      <c r="Z5277" s="415"/>
    </row>
    <row r="5278" spans="1:26" x14ac:dyDescent="0.2">
      <c r="A5278" s="414"/>
      <c r="B5278" s="414"/>
      <c r="P5278" s="141"/>
      <c r="Q5278" s="415"/>
      <c r="R5278" s="415"/>
      <c r="S5278" s="415"/>
      <c r="T5278" s="415"/>
      <c r="U5278" s="415"/>
      <c r="V5278" s="415"/>
      <c r="W5278" s="415"/>
      <c r="X5278" s="415"/>
      <c r="Y5278" s="415"/>
      <c r="Z5278" s="415"/>
    </row>
    <row r="5279" spans="1:26" x14ac:dyDescent="0.2">
      <c r="A5279" s="414"/>
      <c r="B5279" s="414"/>
      <c r="P5279" s="141"/>
      <c r="Q5279" s="415"/>
      <c r="R5279" s="415"/>
      <c r="S5279" s="415"/>
      <c r="T5279" s="415"/>
      <c r="U5279" s="415"/>
      <c r="V5279" s="415"/>
      <c r="W5279" s="415"/>
      <c r="X5279" s="415"/>
      <c r="Y5279" s="415"/>
      <c r="Z5279" s="415"/>
    </row>
    <row r="5280" spans="1:26" x14ac:dyDescent="0.2">
      <c r="A5280" s="414"/>
      <c r="B5280" s="414"/>
      <c r="P5280" s="141"/>
      <c r="Q5280" s="415"/>
      <c r="R5280" s="415"/>
      <c r="S5280" s="415"/>
      <c r="T5280" s="415"/>
      <c r="U5280" s="415"/>
      <c r="V5280" s="415"/>
      <c r="W5280" s="415"/>
      <c r="X5280" s="415"/>
      <c r="Y5280" s="415"/>
      <c r="Z5280" s="415"/>
    </row>
    <row r="5281" spans="1:26" x14ac:dyDescent="0.2">
      <c r="A5281" s="414"/>
      <c r="B5281" s="414"/>
      <c r="P5281" s="141"/>
      <c r="Q5281" s="415"/>
      <c r="R5281" s="415"/>
      <c r="S5281" s="415"/>
      <c r="T5281" s="415"/>
      <c r="U5281" s="415"/>
      <c r="V5281" s="415"/>
      <c r="W5281" s="415"/>
      <c r="X5281" s="415"/>
      <c r="Y5281" s="415"/>
      <c r="Z5281" s="415"/>
    </row>
    <row r="5282" spans="1:26" x14ac:dyDescent="0.2">
      <c r="A5282" s="414"/>
      <c r="B5282" s="414"/>
      <c r="P5282" s="141"/>
      <c r="Q5282" s="415"/>
      <c r="R5282" s="415"/>
      <c r="S5282" s="415"/>
      <c r="T5282" s="415"/>
      <c r="U5282" s="415"/>
      <c r="V5282" s="415"/>
      <c r="W5282" s="415"/>
      <c r="X5282" s="415"/>
      <c r="Y5282" s="415"/>
      <c r="Z5282" s="415"/>
    </row>
    <row r="5283" spans="1:26" x14ac:dyDescent="0.2">
      <c r="A5283" s="414"/>
      <c r="B5283" s="414"/>
      <c r="P5283" s="141"/>
      <c r="Q5283" s="415"/>
      <c r="R5283" s="415"/>
      <c r="S5283" s="415"/>
      <c r="T5283" s="415"/>
      <c r="U5283" s="415"/>
      <c r="V5283" s="415"/>
      <c r="W5283" s="415"/>
      <c r="X5283" s="415"/>
      <c r="Y5283" s="415"/>
      <c r="Z5283" s="415"/>
    </row>
    <row r="5284" spans="1:26" x14ac:dyDescent="0.2">
      <c r="A5284" s="414"/>
      <c r="B5284" s="414"/>
      <c r="P5284" s="141"/>
      <c r="Q5284" s="415"/>
      <c r="R5284" s="415"/>
      <c r="S5284" s="415"/>
      <c r="T5284" s="415"/>
      <c r="U5284" s="415"/>
      <c r="V5284" s="415"/>
      <c r="W5284" s="415"/>
      <c r="X5284" s="415"/>
      <c r="Y5284" s="415"/>
      <c r="Z5284" s="415"/>
    </row>
    <row r="5285" spans="1:26" x14ac:dyDescent="0.2">
      <c r="A5285" s="414"/>
      <c r="B5285" s="414"/>
      <c r="P5285" s="141"/>
      <c r="Q5285" s="415"/>
      <c r="R5285" s="415"/>
      <c r="S5285" s="415"/>
      <c r="T5285" s="415"/>
      <c r="U5285" s="415"/>
      <c r="V5285" s="415"/>
      <c r="W5285" s="415"/>
      <c r="X5285" s="415"/>
      <c r="Y5285" s="415"/>
      <c r="Z5285" s="415"/>
    </row>
    <row r="5286" spans="1:26" x14ac:dyDescent="0.2">
      <c r="A5286" s="414"/>
      <c r="B5286" s="414"/>
      <c r="P5286" s="141"/>
      <c r="Q5286" s="415"/>
      <c r="R5286" s="415"/>
      <c r="S5286" s="415"/>
      <c r="T5286" s="415"/>
      <c r="U5286" s="415"/>
      <c r="V5286" s="415"/>
      <c r="W5286" s="415"/>
      <c r="X5286" s="415"/>
      <c r="Y5286" s="415"/>
      <c r="Z5286" s="415"/>
    </row>
    <row r="5287" spans="1:26" x14ac:dyDescent="0.2">
      <c r="A5287" s="414"/>
      <c r="B5287" s="414"/>
      <c r="P5287" s="141"/>
      <c r="Q5287" s="415"/>
      <c r="R5287" s="415"/>
      <c r="S5287" s="415"/>
      <c r="T5287" s="415"/>
      <c r="U5287" s="415"/>
      <c r="V5287" s="415"/>
      <c r="W5287" s="415"/>
      <c r="X5287" s="415"/>
      <c r="Y5287" s="415"/>
      <c r="Z5287" s="415"/>
    </row>
    <row r="5288" spans="1:26" x14ac:dyDescent="0.2">
      <c r="A5288" s="414"/>
      <c r="B5288" s="414"/>
      <c r="P5288" s="141"/>
      <c r="Q5288" s="415"/>
      <c r="R5288" s="415"/>
      <c r="S5288" s="415"/>
      <c r="T5288" s="415"/>
      <c r="U5288" s="415"/>
      <c r="V5288" s="415"/>
      <c r="W5288" s="415"/>
      <c r="X5288" s="415"/>
      <c r="Y5288" s="415"/>
      <c r="Z5288" s="415"/>
    </row>
    <row r="5289" spans="1:26" x14ac:dyDescent="0.2">
      <c r="A5289" s="414"/>
      <c r="B5289" s="414"/>
      <c r="P5289" s="141"/>
      <c r="Q5289" s="415"/>
      <c r="R5289" s="415"/>
      <c r="S5289" s="415"/>
      <c r="T5289" s="415"/>
      <c r="U5289" s="415"/>
      <c r="V5289" s="415"/>
      <c r="W5289" s="415"/>
      <c r="X5289" s="415"/>
      <c r="Y5289" s="415"/>
      <c r="Z5289" s="415"/>
    </row>
    <row r="5290" spans="1:26" x14ac:dyDescent="0.2">
      <c r="A5290" s="414"/>
      <c r="B5290" s="414"/>
      <c r="P5290" s="141"/>
      <c r="Q5290" s="415"/>
      <c r="R5290" s="415"/>
      <c r="S5290" s="415"/>
      <c r="T5290" s="415"/>
      <c r="U5290" s="415"/>
      <c r="V5290" s="415"/>
      <c r="W5290" s="415"/>
      <c r="X5290" s="415"/>
      <c r="Y5290" s="415"/>
      <c r="Z5290" s="415"/>
    </row>
    <row r="5291" spans="1:26" x14ac:dyDescent="0.2">
      <c r="A5291" s="414"/>
      <c r="B5291" s="414"/>
      <c r="P5291" s="141"/>
      <c r="Q5291" s="415"/>
      <c r="R5291" s="415"/>
      <c r="S5291" s="415"/>
      <c r="T5291" s="415"/>
      <c r="U5291" s="415"/>
      <c r="V5291" s="415"/>
      <c r="W5291" s="415"/>
      <c r="X5291" s="415"/>
      <c r="Y5291" s="415"/>
      <c r="Z5291" s="415"/>
    </row>
    <row r="5292" spans="1:26" x14ac:dyDescent="0.2">
      <c r="A5292" s="414"/>
      <c r="B5292" s="414"/>
      <c r="P5292" s="141"/>
      <c r="Q5292" s="415"/>
      <c r="R5292" s="415"/>
      <c r="S5292" s="415"/>
      <c r="T5292" s="415"/>
      <c r="U5292" s="415"/>
      <c r="V5292" s="415"/>
      <c r="W5292" s="415"/>
      <c r="X5292" s="415"/>
      <c r="Y5292" s="415"/>
      <c r="Z5292" s="415"/>
    </row>
    <row r="5293" spans="1:26" x14ac:dyDescent="0.2">
      <c r="A5293" s="414"/>
      <c r="B5293" s="414"/>
      <c r="P5293" s="141"/>
      <c r="Q5293" s="415"/>
      <c r="R5293" s="415"/>
      <c r="S5293" s="415"/>
      <c r="T5293" s="415"/>
      <c r="U5293" s="415"/>
      <c r="V5293" s="415"/>
      <c r="W5293" s="415"/>
      <c r="X5293" s="415"/>
      <c r="Y5293" s="415"/>
      <c r="Z5293" s="415"/>
    </row>
    <row r="5294" spans="1:26" x14ac:dyDescent="0.2">
      <c r="A5294" s="414"/>
      <c r="B5294" s="414"/>
      <c r="P5294" s="141"/>
      <c r="Q5294" s="415"/>
      <c r="R5294" s="415"/>
      <c r="S5294" s="415"/>
      <c r="T5294" s="415"/>
      <c r="U5294" s="415"/>
      <c r="V5294" s="415"/>
      <c r="W5294" s="415"/>
      <c r="X5294" s="415"/>
      <c r="Y5294" s="415"/>
      <c r="Z5294" s="415"/>
    </row>
    <row r="5295" spans="1:26" x14ac:dyDescent="0.2">
      <c r="A5295" s="414"/>
      <c r="B5295" s="414"/>
      <c r="P5295" s="141"/>
      <c r="Q5295" s="415"/>
      <c r="R5295" s="415"/>
      <c r="S5295" s="415"/>
      <c r="T5295" s="415"/>
      <c r="U5295" s="415"/>
      <c r="V5295" s="415"/>
      <c r="W5295" s="415"/>
      <c r="X5295" s="415"/>
      <c r="Y5295" s="415"/>
      <c r="Z5295" s="415"/>
    </row>
    <row r="5296" spans="1:26" x14ac:dyDescent="0.2">
      <c r="A5296" s="414"/>
      <c r="B5296" s="414"/>
      <c r="P5296" s="141"/>
      <c r="Q5296" s="415"/>
      <c r="R5296" s="415"/>
      <c r="S5296" s="415"/>
      <c r="T5296" s="415"/>
      <c r="U5296" s="415"/>
      <c r="V5296" s="415"/>
      <c r="W5296" s="415"/>
      <c r="X5296" s="415"/>
      <c r="Y5296" s="415"/>
      <c r="Z5296" s="415"/>
    </row>
    <row r="5297" spans="1:26" x14ac:dyDescent="0.2">
      <c r="A5297" s="414"/>
      <c r="B5297" s="414"/>
      <c r="P5297" s="141"/>
      <c r="Q5297" s="415"/>
      <c r="R5297" s="415"/>
      <c r="S5297" s="415"/>
      <c r="T5297" s="415"/>
      <c r="U5297" s="415"/>
      <c r="V5297" s="415"/>
      <c r="W5297" s="415"/>
      <c r="X5297" s="415"/>
      <c r="Y5297" s="415"/>
      <c r="Z5297" s="415"/>
    </row>
    <row r="5298" spans="1:26" x14ac:dyDescent="0.2">
      <c r="A5298" s="414"/>
      <c r="B5298" s="414"/>
      <c r="P5298" s="141"/>
      <c r="Q5298" s="415"/>
      <c r="R5298" s="415"/>
      <c r="S5298" s="415"/>
      <c r="T5298" s="415"/>
      <c r="U5298" s="415"/>
      <c r="V5298" s="415"/>
      <c r="W5298" s="415"/>
      <c r="X5298" s="415"/>
      <c r="Y5298" s="415"/>
      <c r="Z5298" s="415"/>
    </row>
    <row r="5299" spans="1:26" x14ac:dyDescent="0.2">
      <c r="A5299" s="414"/>
      <c r="B5299" s="414"/>
      <c r="P5299" s="141"/>
      <c r="Q5299" s="415"/>
      <c r="R5299" s="415"/>
      <c r="S5299" s="415"/>
      <c r="T5299" s="415"/>
      <c r="U5299" s="415"/>
      <c r="V5299" s="415"/>
      <c r="W5299" s="415"/>
      <c r="X5299" s="415"/>
      <c r="Y5299" s="415"/>
      <c r="Z5299" s="415"/>
    </row>
    <row r="5300" spans="1:26" x14ac:dyDescent="0.2">
      <c r="A5300" s="414"/>
      <c r="B5300" s="414"/>
      <c r="P5300" s="141"/>
      <c r="Q5300" s="415"/>
      <c r="R5300" s="415"/>
      <c r="S5300" s="415"/>
      <c r="T5300" s="415"/>
      <c r="U5300" s="415"/>
      <c r="V5300" s="415"/>
      <c r="W5300" s="415"/>
      <c r="X5300" s="415"/>
      <c r="Y5300" s="415"/>
      <c r="Z5300" s="415"/>
    </row>
    <row r="5301" spans="1:26" x14ac:dyDescent="0.2">
      <c r="A5301" s="414"/>
      <c r="B5301" s="414"/>
      <c r="P5301" s="141"/>
      <c r="Q5301" s="415"/>
      <c r="R5301" s="415"/>
      <c r="S5301" s="415"/>
      <c r="T5301" s="415"/>
      <c r="U5301" s="415"/>
      <c r="V5301" s="415"/>
      <c r="W5301" s="415"/>
      <c r="X5301" s="415"/>
      <c r="Y5301" s="415"/>
      <c r="Z5301" s="415"/>
    </row>
    <row r="5302" spans="1:26" x14ac:dyDescent="0.2">
      <c r="A5302" s="414"/>
      <c r="B5302" s="414"/>
      <c r="P5302" s="141"/>
      <c r="Q5302" s="415"/>
      <c r="R5302" s="415"/>
      <c r="S5302" s="415"/>
      <c r="T5302" s="415"/>
      <c r="U5302" s="415"/>
      <c r="V5302" s="415"/>
      <c r="W5302" s="415"/>
      <c r="X5302" s="415"/>
      <c r="Y5302" s="415"/>
      <c r="Z5302" s="415"/>
    </row>
    <row r="5303" spans="1:26" x14ac:dyDescent="0.2">
      <c r="A5303" s="414"/>
      <c r="B5303" s="414"/>
      <c r="P5303" s="141"/>
      <c r="Q5303" s="415"/>
      <c r="R5303" s="415"/>
      <c r="S5303" s="415"/>
      <c r="T5303" s="415"/>
      <c r="U5303" s="415"/>
      <c r="V5303" s="415"/>
      <c r="W5303" s="415"/>
      <c r="X5303" s="415"/>
      <c r="Y5303" s="415"/>
      <c r="Z5303" s="415"/>
    </row>
    <row r="5304" spans="1:26" x14ac:dyDescent="0.2">
      <c r="A5304" s="414"/>
      <c r="B5304" s="414"/>
      <c r="P5304" s="141"/>
      <c r="Q5304" s="415"/>
      <c r="R5304" s="415"/>
      <c r="S5304" s="415"/>
      <c r="T5304" s="415"/>
      <c r="U5304" s="415"/>
      <c r="V5304" s="415"/>
      <c r="W5304" s="415"/>
      <c r="X5304" s="415"/>
      <c r="Y5304" s="415"/>
      <c r="Z5304" s="415"/>
    </row>
    <row r="5305" spans="1:26" x14ac:dyDescent="0.2">
      <c r="A5305" s="414"/>
      <c r="B5305" s="414"/>
      <c r="P5305" s="141"/>
      <c r="Q5305" s="415"/>
      <c r="R5305" s="415"/>
      <c r="S5305" s="415"/>
      <c r="T5305" s="415"/>
      <c r="U5305" s="415"/>
      <c r="V5305" s="415"/>
      <c r="W5305" s="415"/>
      <c r="X5305" s="415"/>
      <c r="Y5305" s="415"/>
      <c r="Z5305" s="415"/>
    </row>
    <row r="5306" spans="1:26" x14ac:dyDescent="0.2">
      <c r="A5306" s="414"/>
      <c r="B5306" s="414"/>
      <c r="P5306" s="141"/>
      <c r="Q5306" s="415"/>
      <c r="R5306" s="415"/>
      <c r="S5306" s="415"/>
      <c r="T5306" s="415"/>
      <c r="U5306" s="415"/>
      <c r="V5306" s="415"/>
      <c r="W5306" s="415"/>
      <c r="X5306" s="415"/>
      <c r="Y5306" s="415"/>
      <c r="Z5306" s="415"/>
    </row>
    <row r="5307" spans="1:26" x14ac:dyDescent="0.2">
      <c r="A5307" s="414"/>
      <c r="B5307" s="414"/>
      <c r="P5307" s="141"/>
      <c r="Q5307" s="415"/>
      <c r="R5307" s="415"/>
      <c r="S5307" s="415"/>
      <c r="T5307" s="415"/>
      <c r="U5307" s="415"/>
      <c r="V5307" s="415"/>
      <c r="W5307" s="415"/>
      <c r="X5307" s="415"/>
      <c r="Y5307" s="415"/>
      <c r="Z5307" s="415"/>
    </row>
    <row r="5308" spans="1:26" x14ac:dyDescent="0.2">
      <c r="A5308" s="414"/>
      <c r="B5308" s="414"/>
      <c r="P5308" s="141"/>
      <c r="Q5308" s="415"/>
      <c r="R5308" s="415"/>
      <c r="S5308" s="415"/>
      <c r="T5308" s="415"/>
      <c r="U5308" s="415"/>
      <c r="V5308" s="415"/>
      <c r="W5308" s="415"/>
      <c r="X5308" s="415"/>
      <c r="Y5308" s="415"/>
      <c r="Z5308" s="415"/>
    </row>
    <row r="5309" spans="1:26" x14ac:dyDescent="0.2">
      <c r="A5309" s="414"/>
      <c r="B5309" s="414"/>
      <c r="P5309" s="141"/>
      <c r="Q5309" s="415"/>
      <c r="R5309" s="415"/>
      <c r="S5309" s="415"/>
      <c r="T5309" s="415"/>
      <c r="U5309" s="415"/>
      <c r="V5309" s="415"/>
      <c r="W5309" s="415"/>
      <c r="X5309" s="415"/>
      <c r="Y5309" s="415"/>
      <c r="Z5309" s="415"/>
    </row>
    <row r="5310" spans="1:26" x14ac:dyDescent="0.2">
      <c r="A5310" s="414"/>
      <c r="B5310" s="414"/>
      <c r="P5310" s="141"/>
      <c r="Q5310" s="415"/>
      <c r="R5310" s="415"/>
      <c r="S5310" s="415"/>
      <c r="T5310" s="415"/>
      <c r="U5310" s="415"/>
      <c r="V5310" s="415"/>
      <c r="W5310" s="415"/>
      <c r="X5310" s="415"/>
      <c r="Y5310" s="415"/>
      <c r="Z5310" s="415"/>
    </row>
    <row r="5311" spans="1:26" x14ac:dyDescent="0.2">
      <c r="A5311" s="414"/>
      <c r="B5311" s="414"/>
      <c r="P5311" s="141"/>
      <c r="Q5311" s="415"/>
      <c r="R5311" s="415"/>
      <c r="S5311" s="415"/>
      <c r="T5311" s="415"/>
      <c r="U5311" s="415"/>
      <c r="V5311" s="415"/>
      <c r="W5311" s="415"/>
      <c r="X5311" s="415"/>
      <c r="Y5311" s="415"/>
      <c r="Z5311" s="415"/>
    </row>
    <row r="5312" spans="1:26" x14ac:dyDescent="0.2">
      <c r="A5312" s="414"/>
      <c r="B5312" s="414"/>
      <c r="P5312" s="141"/>
      <c r="Q5312" s="415"/>
      <c r="R5312" s="415"/>
      <c r="S5312" s="415"/>
      <c r="T5312" s="415"/>
      <c r="U5312" s="415"/>
      <c r="V5312" s="415"/>
      <c r="W5312" s="415"/>
      <c r="X5312" s="415"/>
      <c r="Y5312" s="415"/>
      <c r="Z5312" s="415"/>
    </row>
    <row r="5313" spans="1:26" x14ac:dyDescent="0.2">
      <c r="A5313" s="414"/>
      <c r="B5313" s="414"/>
      <c r="P5313" s="141"/>
      <c r="Q5313" s="415"/>
      <c r="R5313" s="415"/>
      <c r="S5313" s="415"/>
      <c r="T5313" s="415"/>
      <c r="U5313" s="415"/>
      <c r="V5313" s="415"/>
      <c r="W5313" s="415"/>
      <c r="X5313" s="415"/>
      <c r="Y5313" s="415"/>
      <c r="Z5313" s="415"/>
    </row>
    <row r="5314" spans="1:26" x14ac:dyDescent="0.2">
      <c r="A5314" s="414"/>
      <c r="B5314" s="414"/>
      <c r="P5314" s="141"/>
      <c r="Q5314" s="415"/>
      <c r="R5314" s="415"/>
      <c r="S5314" s="415"/>
      <c r="T5314" s="415"/>
      <c r="U5314" s="415"/>
      <c r="V5314" s="415"/>
      <c r="W5314" s="415"/>
      <c r="X5314" s="415"/>
      <c r="Y5314" s="415"/>
      <c r="Z5314" s="415"/>
    </row>
    <row r="5315" spans="1:26" x14ac:dyDescent="0.2">
      <c r="A5315" s="414"/>
      <c r="B5315" s="414"/>
      <c r="P5315" s="141"/>
      <c r="Q5315" s="415"/>
      <c r="R5315" s="415"/>
      <c r="S5315" s="415"/>
      <c r="T5315" s="415"/>
      <c r="U5315" s="415"/>
      <c r="V5315" s="415"/>
      <c r="W5315" s="415"/>
      <c r="X5315" s="415"/>
      <c r="Y5315" s="415"/>
      <c r="Z5315" s="415"/>
    </row>
    <row r="5316" spans="1:26" x14ac:dyDescent="0.2">
      <c r="A5316" s="414"/>
      <c r="B5316" s="414"/>
      <c r="P5316" s="141"/>
      <c r="Q5316" s="415"/>
      <c r="R5316" s="415"/>
      <c r="S5316" s="415"/>
      <c r="T5316" s="415"/>
      <c r="U5316" s="415"/>
      <c r="V5316" s="415"/>
      <c r="W5316" s="415"/>
      <c r="X5316" s="415"/>
      <c r="Y5316" s="415"/>
      <c r="Z5316" s="415"/>
    </row>
    <row r="5317" spans="1:26" x14ac:dyDescent="0.2">
      <c r="A5317" s="414"/>
      <c r="B5317" s="414"/>
      <c r="P5317" s="141"/>
      <c r="Q5317" s="415"/>
      <c r="R5317" s="415"/>
      <c r="S5317" s="415"/>
      <c r="T5317" s="415"/>
      <c r="U5317" s="415"/>
      <c r="V5317" s="415"/>
      <c r="W5317" s="415"/>
      <c r="X5317" s="415"/>
      <c r="Y5317" s="415"/>
      <c r="Z5317" s="415"/>
    </row>
    <row r="5318" spans="1:26" x14ac:dyDescent="0.2">
      <c r="A5318" s="414"/>
      <c r="B5318" s="414"/>
      <c r="P5318" s="141"/>
      <c r="Q5318" s="415"/>
      <c r="R5318" s="415"/>
      <c r="S5318" s="415"/>
      <c r="T5318" s="415"/>
      <c r="U5318" s="415"/>
      <c r="V5318" s="415"/>
      <c r="W5318" s="415"/>
      <c r="X5318" s="415"/>
      <c r="Y5318" s="415"/>
      <c r="Z5318" s="415"/>
    </row>
    <row r="5319" spans="1:26" x14ac:dyDescent="0.2">
      <c r="A5319" s="414"/>
      <c r="B5319" s="414"/>
      <c r="P5319" s="141"/>
      <c r="Q5319" s="415"/>
      <c r="R5319" s="415"/>
      <c r="S5319" s="415"/>
      <c r="T5319" s="415"/>
      <c r="U5319" s="415"/>
      <c r="V5319" s="415"/>
      <c r="W5319" s="415"/>
      <c r="X5319" s="415"/>
      <c r="Y5319" s="415"/>
      <c r="Z5319" s="415"/>
    </row>
    <row r="5320" spans="1:26" x14ac:dyDescent="0.2">
      <c r="A5320" s="414"/>
      <c r="B5320" s="414"/>
      <c r="P5320" s="141"/>
      <c r="Q5320" s="415"/>
      <c r="R5320" s="415"/>
      <c r="S5320" s="415"/>
      <c r="T5320" s="415"/>
      <c r="U5320" s="415"/>
      <c r="V5320" s="415"/>
      <c r="W5320" s="415"/>
      <c r="X5320" s="415"/>
      <c r="Y5320" s="415"/>
      <c r="Z5320" s="415"/>
    </row>
    <row r="5321" spans="1:26" x14ac:dyDescent="0.2">
      <c r="A5321" s="414"/>
      <c r="B5321" s="414"/>
      <c r="P5321" s="141"/>
      <c r="Q5321" s="415"/>
      <c r="R5321" s="415"/>
      <c r="S5321" s="415"/>
      <c r="T5321" s="415"/>
      <c r="U5321" s="415"/>
      <c r="V5321" s="415"/>
      <c r="W5321" s="415"/>
      <c r="X5321" s="415"/>
      <c r="Y5321" s="415"/>
      <c r="Z5321" s="415"/>
    </row>
    <row r="5322" spans="1:26" x14ac:dyDescent="0.2">
      <c r="A5322" s="414"/>
      <c r="B5322" s="414"/>
      <c r="P5322" s="141"/>
      <c r="Q5322" s="415"/>
      <c r="R5322" s="415"/>
      <c r="S5322" s="415"/>
      <c r="T5322" s="415"/>
      <c r="U5322" s="415"/>
      <c r="V5322" s="415"/>
      <c r="W5322" s="415"/>
      <c r="X5322" s="415"/>
      <c r="Y5322" s="415"/>
      <c r="Z5322" s="415"/>
    </row>
    <row r="5323" spans="1:26" x14ac:dyDescent="0.2">
      <c r="A5323" s="414"/>
      <c r="B5323" s="414"/>
      <c r="P5323" s="141"/>
      <c r="Q5323" s="415"/>
      <c r="R5323" s="415"/>
      <c r="S5323" s="415"/>
      <c r="T5323" s="415"/>
      <c r="U5323" s="415"/>
      <c r="V5323" s="415"/>
      <c r="W5323" s="415"/>
      <c r="X5323" s="415"/>
      <c r="Y5323" s="415"/>
      <c r="Z5323" s="415"/>
    </row>
    <row r="5324" spans="1:26" x14ac:dyDescent="0.2">
      <c r="A5324" s="414"/>
      <c r="B5324" s="414"/>
      <c r="P5324" s="141"/>
      <c r="Q5324" s="415"/>
      <c r="R5324" s="415"/>
      <c r="S5324" s="415"/>
      <c r="T5324" s="415"/>
      <c r="U5324" s="415"/>
      <c r="V5324" s="415"/>
      <c r="W5324" s="415"/>
      <c r="X5324" s="415"/>
      <c r="Y5324" s="415"/>
      <c r="Z5324" s="415"/>
    </row>
    <row r="5325" spans="1:26" x14ac:dyDescent="0.2">
      <c r="A5325" s="414"/>
      <c r="B5325" s="414"/>
      <c r="P5325" s="141"/>
      <c r="Q5325" s="415"/>
      <c r="R5325" s="415"/>
      <c r="S5325" s="415"/>
      <c r="T5325" s="415"/>
      <c r="U5325" s="415"/>
      <c r="V5325" s="415"/>
      <c r="W5325" s="415"/>
      <c r="X5325" s="415"/>
      <c r="Y5325" s="415"/>
      <c r="Z5325" s="415"/>
    </row>
    <row r="5326" spans="1:26" x14ac:dyDescent="0.2">
      <c r="A5326" s="414"/>
      <c r="B5326" s="414"/>
      <c r="P5326" s="141"/>
      <c r="Q5326" s="415"/>
      <c r="R5326" s="415"/>
      <c r="S5326" s="415"/>
      <c r="T5326" s="415"/>
      <c r="U5326" s="415"/>
      <c r="V5326" s="415"/>
      <c r="W5326" s="415"/>
      <c r="X5326" s="415"/>
      <c r="Y5326" s="415"/>
      <c r="Z5326" s="415"/>
    </row>
    <row r="5327" spans="1:26" x14ac:dyDescent="0.2">
      <c r="A5327" s="414"/>
      <c r="B5327" s="414"/>
      <c r="P5327" s="141"/>
      <c r="Q5327" s="415"/>
      <c r="R5327" s="415"/>
      <c r="S5327" s="415"/>
      <c r="T5327" s="415"/>
      <c r="U5327" s="415"/>
      <c r="V5327" s="415"/>
      <c r="W5327" s="415"/>
      <c r="X5327" s="415"/>
      <c r="Y5327" s="415"/>
      <c r="Z5327" s="415"/>
    </row>
    <row r="5328" spans="1:26" x14ac:dyDescent="0.2">
      <c r="A5328" s="414"/>
      <c r="B5328" s="414"/>
      <c r="P5328" s="141"/>
      <c r="Q5328" s="415"/>
      <c r="R5328" s="415"/>
      <c r="S5328" s="415"/>
      <c r="T5328" s="415"/>
      <c r="U5328" s="415"/>
      <c r="V5328" s="415"/>
      <c r="W5328" s="415"/>
      <c r="X5328" s="415"/>
      <c r="Y5328" s="415"/>
      <c r="Z5328" s="415"/>
    </row>
    <row r="5329" spans="1:26" x14ac:dyDescent="0.2">
      <c r="A5329" s="414"/>
      <c r="B5329" s="414"/>
      <c r="P5329" s="141"/>
      <c r="Q5329" s="415"/>
      <c r="R5329" s="415"/>
      <c r="S5329" s="415"/>
      <c r="T5329" s="415"/>
      <c r="U5329" s="415"/>
      <c r="V5329" s="415"/>
      <c r="W5329" s="415"/>
      <c r="X5329" s="415"/>
      <c r="Y5329" s="415"/>
      <c r="Z5329" s="415"/>
    </row>
    <row r="5330" spans="1:26" x14ac:dyDescent="0.2">
      <c r="A5330" s="414"/>
      <c r="B5330" s="414"/>
      <c r="P5330" s="141"/>
      <c r="Q5330" s="415"/>
      <c r="R5330" s="415"/>
      <c r="S5330" s="415"/>
      <c r="T5330" s="415"/>
      <c r="U5330" s="415"/>
      <c r="V5330" s="415"/>
      <c r="W5330" s="415"/>
      <c r="X5330" s="415"/>
      <c r="Y5330" s="415"/>
      <c r="Z5330" s="415"/>
    </row>
    <row r="5331" spans="1:26" x14ac:dyDescent="0.2">
      <c r="A5331" s="414"/>
      <c r="B5331" s="414"/>
      <c r="P5331" s="141"/>
      <c r="Q5331" s="415"/>
      <c r="R5331" s="415"/>
      <c r="S5331" s="415"/>
      <c r="T5331" s="415"/>
      <c r="U5331" s="415"/>
      <c r="V5331" s="415"/>
      <c r="W5331" s="415"/>
      <c r="X5331" s="415"/>
      <c r="Y5331" s="415"/>
      <c r="Z5331" s="415"/>
    </row>
    <row r="5332" spans="1:26" x14ac:dyDescent="0.2">
      <c r="A5332" s="414"/>
      <c r="B5332" s="414"/>
      <c r="P5332" s="141"/>
      <c r="Q5332" s="415"/>
      <c r="R5332" s="415"/>
      <c r="S5332" s="415"/>
      <c r="T5332" s="415"/>
      <c r="U5332" s="415"/>
      <c r="V5332" s="415"/>
      <c r="W5332" s="415"/>
      <c r="X5332" s="415"/>
      <c r="Y5332" s="415"/>
      <c r="Z5332" s="415"/>
    </row>
    <row r="5333" spans="1:26" x14ac:dyDescent="0.2">
      <c r="A5333" s="414"/>
      <c r="B5333" s="414"/>
      <c r="P5333" s="141"/>
      <c r="Q5333" s="415"/>
      <c r="R5333" s="415"/>
      <c r="S5333" s="415"/>
      <c r="T5333" s="415"/>
      <c r="U5333" s="415"/>
      <c r="V5333" s="415"/>
      <c r="W5333" s="415"/>
      <c r="X5333" s="415"/>
      <c r="Y5333" s="415"/>
      <c r="Z5333" s="415"/>
    </row>
    <row r="5334" spans="1:26" x14ac:dyDescent="0.2">
      <c r="A5334" s="414"/>
      <c r="B5334" s="414"/>
      <c r="P5334" s="141"/>
      <c r="Q5334" s="415"/>
      <c r="R5334" s="415"/>
      <c r="S5334" s="415"/>
      <c r="T5334" s="415"/>
      <c r="U5334" s="415"/>
      <c r="V5334" s="415"/>
      <c r="W5334" s="415"/>
      <c r="X5334" s="415"/>
      <c r="Y5334" s="415"/>
      <c r="Z5334" s="415"/>
    </row>
    <row r="5335" spans="1:26" x14ac:dyDescent="0.2">
      <c r="A5335" s="414"/>
      <c r="B5335" s="414"/>
      <c r="P5335" s="141"/>
      <c r="Q5335" s="415"/>
      <c r="R5335" s="415"/>
      <c r="S5335" s="415"/>
      <c r="T5335" s="415"/>
      <c r="U5335" s="415"/>
      <c r="V5335" s="415"/>
      <c r="W5335" s="415"/>
      <c r="X5335" s="415"/>
      <c r="Y5335" s="415"/>
      <c r="Z5335" s="415"/>
    </row>
    <row r="5336" spans="1:26" x14ac:dyDescent="0.2">
      <c r="A5336" s="414"/>
      <c r="B5336" s="414"/>
      <c r="P5336" s="141"/>
      <c r="Q5336" s="415"/>
      <c r="R5336" s="415"/>
      <c r="S5336" s="415"/>
      <c r="T5336" s="415"/>
      <c r="U5336" s="415"/>
      <c r="V5336" s="415"/>
      <c r="W5336" s="415"/>
      <c r="X5336" s="415"/>
      <c r="Y5336" s="415"/>
      <c r="Z5336" s="415"/>
    </row>
    <row r="5337" spans="1:26" x14ac:dyDescent="0.2">
      <c r="A5337" s="414"/>
      <c r="B5337" s="414"/>
      <c r="P5337" s="141"/>
      <c r="Q5337" s="415"/>
      <c r="R5337" s="415"/>
      <c r="S5337" s="415"/>
      <c r="T5337" s="415"/>
      <c r="U5337" s="415"/>
      <c r="V5337" s="415"/>
      <c r="W5337" s="415"/>
      <c r="X5337" s="415"/>
      <c r="Y5337" s="415"/>
      <c r="Z5337" s="415"/>
    </row>
    <row r="5338" spans="1:26" x14ac:dyDescent="0.2">
      <c r="A5338" s="414"/>
      <c r="B5338" s="414"/>
      <c r="P5338" s="141"/>
      <c r="Q5338" s="415"/>
      <c r="R5338" s="415"/>
      <c r="S5338" s="415"/>
      <c r="T5338" s="415"/>
      <c r="U5338" s="415"/>
      <c r="V5338" s="415"/>
      <c r="W5338" s="415"/>
      <c r="X5338" s="415"/>
      <c r="Y5338" s="415"/>
      <c r="Z5338" s="415"/>
    </row>
    <row r="5339" spans="1:26" x14ac:dyDescent="0.2">
      <c r="A5339" s="414"/>
      <c r="B5339" s="414"/>
      <c r="P5339" s="141"/>
      <c r="Q5339" s="415"/>
      <c r="R5339" s="415"/>
      <c r="S5339" s="415"/>
      <c r="T5339" s="415"/>
      <c r="U5339" s="415"/>
      <c r="V5339" s="415"/>
      <c r="W5339" s="415"/>
      <c r="X5339" s="415"/>
      <c r="Y5339" s="415"/>
      <c r="Z5339" s="415"/>
    </row>
    <row r="5340" spans="1:26" x14ac:dyDescent="0.2">
      <c r="A5340" s="414"/>
      <c r="B5340" s="414"/>
      <c r="P5340" s="141"/>
      <c r="Q5340" s="415"/>
      <c r="R5340" s="415"/>
      <c r="S5340" s="415"/>
      <c r="T5340" s="415"/>
      <c r="U5340" s="415"/>
      <c r="V5340" s="415"/>
      <c r="W5340" s="415"/>
      <c r="X5340" s="415"/>
      <c r="Y5340" s="415"/>
      <c r="Z5340" s="415"/>
    </row>
    <row r="5341" spans="1:26" x14ac:dyDescent="0.2">
      <c r="A5341" s="414"/>
      <c r="B5341" s="414"/>
      <c r="P5341" s="141"/>
      <c r="Q5341" s="415"/>
      <c r="R5341" s="415"/>
      <c r="S5341" s="415"/>
      <c r="T5341" s="415"/>
      <c r="U5341" s="415"/>
      <c r="V5341" s="415"/>
      <c r="W5341" s="415"/>
      <c r="X5341" s="415"/>
      <c r="Y5341" s="415"/>
      <c r="Z5341" s="415"/>
    </row>
    <row r="5342" spans="1:26" x14ac:dyDescent="0.2">
      <c r="A5342" s="414"/>
      <c r="B5342" s="414"/>
      <c r="P5342" s="141"/>
      <c r="Q5342" s="415"/>
      <c r="R5342" s="415"/>
      <c r="S5342" s="415"/>
      <c r="T5342" s="415"/>
      <c r="U5342" s="415"/>
      <c r="V5342" s="415"/>
      <c r="W5342" s="415"/>
      <c r="X5342" s="415"/>
      <c r="Y5342" s="415"/>
      <c r="Z5342" s="415"/>
    </row>
    <row r="5343" spans="1:26" x14ac:dyDescent="0.2">
      <c r="A5343" s="414"/>
      <c r="B5343" s="414"/>
      <c r="P5343" s="141"/>
      <c r="Q5343" s="415"/>
      <c r="R5343" s="415"/>
      <c r="S5343" s="415"/>
      <c r="T5343" s="415"/>
      <c r="U5343" s="415"/>
      <c r="V5343" s="415"/>
      <c r="W5343" s="415"/>
      <c r="X5343" s="415"/>
      <c r="Y5343" s="415"/>
      <c r="Z5343" s="415"/>
    </row>
    <row r="5344" spans="1:26" x14ac:dyDescent="0.2">
      <c r="A5344" s="414"/>
      <c r="B5344" s="414"/>
      <c r="P5344" s="141"/>
      <c r="Q5344" s="415"/>
      <c r="R5344" s="415"/>
      <c r="S5344" s="415"/>
      <c r="T5344" s="415"/>
      <c r="U5344" s="415"/>
      <c r="V5344" s="415"/>
      <c r="W5344" s="415"/>
      <c r="X5344" s="415"/>
      <c r="Y5344" s="415"/>
      <c r="Z5344" s="415"/>
    </row>
    <row r="5345" spans="1:26" x14ac:dyDescent="0.2">
      <c r="A5345" s="414"/>
      <c r="B5345" s="414"/>
      <c r="P5345" s="141"/>
      <c r="Q5345" s="415"/>
      <c r="R5345" s="415"/>
      <c r="S5345" s="415"/>
      <c r="T5345" s="415"/>
      <c r="U5345" s="415"/>
      <c r="V5345" s="415"/>
      <c r="W5345" s="415"/>
      <c r="X5345" s="415"/>
      <c r="Y5345" s="415"/>
      <c r="Z5345" s="415"/>
    </row>
    <row r="5346" spans="1:26" x14ac:dyDescent="0.2">
      <c r="A5346" s="414"/>
      <c r="B5346" s="414"/>
      <c r="P5346" s="141"/>
      <c r="Q5346" s="415"/>
      <c r="R5346" s="415"/>
      <c r="S5346" s="415"/>
      <c r="T5346" s="415"/>
      <c r="U5346" s="415"/>
      <c r="V5346" s="415"/>
      <c r="W5346" s="415"/>
      <c r="X5346" s="415"/>
      <c r="Y5346" s="415"/>
      <c r="Z5346" s="415"/>
    </row>
    <row r="5347" spans="1:26" x14ac:dyDescent="0.2">
      <c r="A5347" s="414"/>
      <c r="B5347" s="414"/>
      <c r="P5347" s="141"/>
      <c r="Q5347" s="415"/>
      <c r="R5347" s="415"/>
      <c r="S5347" s="415"/>
      <c r="T5347" s="415"/>
      <c r="U5347" s="415"/>
      <c r="V5347" s="415"/>
      <c r="W5347" s="415"/>
      <c r="X5347" s="415"/>
      <c r="Y5347" s="415"/>
      <c r="Z5347" s="415"/>
    </row>
    <row r="5348" spans="1:26" x14ac:dyDescent="0.2">
      <c r="A5348" s="414"/>
      <c r="B5348" s="414"/>
      <c r="P5348" s="141"/>
      <c r="Q5348" s="415"/>
      <c r="R5348" s="415"/>
      <c r="S5348" s="415"/>
      <c r="T5348" s="415"/>
      <c r="U5348" s="415"/>
      <c r="V5348" s="415"/>
      <c r="W5348" s="415"/>
      <c r="X5348" s="415"/>
      <c r="Y5348" s="415"/>
      <c r="Z5348" s="415"/>
    </row>
    <row r="5349" spans="1:26" x14ac:dyDescent="0.2">
      <c r="A5349" s="414"/>
      <c r="B5349" s="414"/>
      <c r="P5349" s="141"/>
      <c r="Q5349" s="415"/>
      <c r="R5349" s="415"/>
      <c r="S5349" s="415"/>
      <c r="T5349" s="415"/>
      <c r="U5349" s="415"/>
      <c r="V5349" s="415"/>
      <c r="W5349" s="415"/>
      <c r="X5349" s="415"/>
      <c r="Y5349" s="415"/>
      <c r="Z5349" s="415"/>
    </row>
    <row r="5350" spans="1:26" x14ac:dyDescent="0.2">
      <c r="A5350" s="414"/>
      <c r="B5350" s="414"/>
      <c r="P5350" s="141"/>
      <c r="Q5350" s="415"/>
      <c r="R5350" s="415"/>
      <c r="S5350" s="415"/>
      <c r="T5350" s="415"/>
      <c r="U5350" s="415"/>
      <c r="V5350" s="415"/>
      <c r="W5350" s="415"/>
      <c r="X5350" s="415"/>
      <c r="Y5350" s="415"/>
      <c r="Z5350" s="415"/>
    </row>
    <row r="5351" spans="1:26" x14ac:dyDescent="0.2">
      <c r="A5351" s="414"/>
      <c r="B5351" s="414"/>
      <c r="P5351" s="141"/>
      <c r="Q5351" s="415"/>
      <c r="R5351" s="415"/>
      <c r="S5351" s="415"/>
      <c r="T5351" s="415"/>
      <c r="U5351" s="415"/>
      <c r="V5351" s="415"/>
      <c r="W5351" s="415"/>
      <c r="X5351" s="415"/>
      <c r="Y5351" s="415"/>
      <c r="Z5351" s="415"/>
    </row>
    <row r="5352" spans="1:26" x14ac:dyDescent="0.2">
      <c r="A5352" s="414"/>
      <c r="B5352" s="414"/>
      <c r="P5352" s="141"/>
      <c r="Q5352" s="415"/>
      <c r="R5352" s="415"/>
      <c r="S5352" s="415"/>
      <c r="T5352" s="415"/>
      <c r="U5352" s="415"/>
      <c r="V5352" s="415"/>
      <c r="W5352" s="415"/>
      <c r="X5352" s="415"/>
      <c r="Y5352" s="415"/>
      <c r="Z5352" s="415"/>
    </row>
    <row r="5353" spans="1:26" x14ac:dyDescent="0.2">
      <c r="A5353" s="414"/>
      <c r="B5353" s="414"/>
      <c r="P5353" s="141"/>
      <c r="Q5353" s="415"/>
      <c r="R5353" s="415"/>
      <c r="S5353" s="415"/>
      <c r="T5353" s="415"/>
      <c r="U5353" s="415"/>
      <c r="V5353" s="415"/>
      <c r="W5353" s="415"/>
      <c r="X5353" s="415"/>
      <c r="Y5353" s="415"/>
      <c r="Z5353" s="415"/>
    </row>
    <row r="5354" spans="1:26" x14ac:dyDescent="0.2">
      <c r="A5354" s="414"/>
      <c r="B5354" s="414"/>
      <c r="P5354" s="141"/>
      <c r="Q5354" s="415"/>
      <c r="R5354" s="415"/>
      <c r="S5354" s="415"/>
      <c r="T5354" s="415"/>
      <c r="U5354" s="415"/>
      <c r="V5354" s="415"/>
      <c r="W5354" s="415"/>
      <c r="X5354" s="415"/>
      <c r="Y5354" s="415"/>
      <c r="Z5354" s="415"/>
    </row>
    <row r="5355" spans="1:26" x14ac:dyDescent="0.2">
      <c r="A5355" s="414"/>
      <c r="B5355" s="414"/>
      <c r="P5355" s="141"/>
      <c r="Q5355" s="415"/>
      <c r="R5355" s="415"/>
      <c r="S5355" s="415"/>
      <c r="T5355" s="415"/>
      <c r="U5355" s="415"/>
      <c r="V5355" s="415"/>
      <c r="W5355" s="415"/>
      <c r="X5355" s="415"/>
      <c r="Y5355" s="415"/>
      <c r="Z5355" s="415"/>
    </row>
    <row r="5356" spans="1:26" x14ac:dyDescent="0.2">
      <c r="A5356" s="414"/>
      <c r="B5356" s="414"/>
      <c r="P5356" s="141"/>
      <c r="Q5356" s="415"/>
      <c r="R5356" s="415"/>
      <c r="S5356" s="415"/>
      <c r="T5356" s="415"/>
      <c r="U5356" s="415"/>
      <c r="V5356" s="415"/>
      <c r="W5356" s="415"/>
      <c r="X5356" s="415"/>
      <c r="Y5356" s="415"/>
      <c r="Z5356" s="415"/>
    </row>
    <row r="5357" spans="1:26" x14ac:dyDescent="0.2">
      <c r="A5357" s="414"/>
      <c r="B5357" s="414"/>
      <c r="P5357" s="141"/>
      <c r="Q5357" s="415"/>
      <c r="R5357" s="415"/>
      <c r="S5357" s="415"/>
      <c r="T5357" s="415"/>
      <c r="U5357" s="415"/>
      <c r="V5357" s="415"/>
      <c r="W5357" s="415"/>
      <c r="X5357" s="415"/>
      <c r="Y5357" s="415"/>
      <c r="Z5357" s="415"/>
    </row>
    <row r="5358" spans="1:26" x14ac:dyDescent="0.2">
      <c r="A5358" s="414"/>
      <c r="B5358" s="414"/>
      <c r="P5358" s="141"/>
      <c r="Q5358" s="415"/>
      <c r="R5358" s="415"/>
      <c r="S5358" s="415"/>
      <c r="T5358" s="415"/>
      <c r="U5358" s="415"/>
      <c r="V5358" s="415"/>
      <c r="W5358" s="415"/>
      <c r="X5358" s="415"/>
      <c r="Y5358" s="415"/>
      <c r="Z5358" s="415"/>
    </row>
    <row r="5359" spans="1:26" x14ac:dyDescent="0.2">
      <c r="A5359" s="414"/>
      <c r="B5359" s="414"/>
      <c r="P5359" s="141"/>
      <c r="Q5359" s="415"/>
      <c r="R5359" s="415"/>
      <c r="S5359" s="415"/>
      <c r="T5359" s="415"/>
      <c r="U5359" s="415"/>
      <c r="V5359" s="415"/>
      <c r="W5359" s="415"/>
      <c r="X5359" s="415"/>
      <c r="Y5359" s="415"/>
      <c r="Z5359" s="415"/>
    </row>
    <row r="5360" spans="1:26" x14ac:dyDescent="0.2">
      <c r="A5360" s="414"/>
      <c r="B5360" s="414"/>
      <c r="P5360" s="141"/>
      <c r="Q5360" s="415"/>
      <c r="R5360" s="415"/>
      <c r="S5360" s="415"/>
      <c r="T5360" s="415"/>
      <c r="U5360" s="415"/>
      <c r="V5360" s="415"/>
      <c r="W5360" s="415"/>
      <c r="X5360" s="415"/>
      <c r="Y5360" s="415"/>
      <c r="Z5360" s="415"/>
    </row>
    <row r="5361" spans="1:26" x14ac:dyDescent="0.2">
      <c r="A5361" s="414"/>
      <c r="B5361" s="414"/>
      <c r="P5361" s="141"/>
      <c r="Q5361" s="415"/>
      <c r="R5361" s="415"/>
      <c r="S5361" s="415"/>
      <c r="T5361" s="415"/>
      <c r="U5361" s="415"/>
      <c r="V5361" s="415"/>
      <c r="W5361" s="415"/>
      <c r="X5361" s="415"/>
      <c r="Y5361" s="415"/>
      <c r="Z5361" s="415"/>
    </row>
    <row r="5362" spans="1:26" x14ac:dyDescent="0.2">
      <c r="A5362" s="414"/>
      <c r="B5362" s="414"/>
      <c r="P5362" s="141"/>
      <c r="Q5362" s="415"/>
      <c r="R5362" s="415"/>
      <c r="S5362" s="415"/>
      <c r="T5362" s="415"/>
      <c r="U5362" s="415"/>
      <c r="V5362" s="415"/>
      <c r="W5362" s="415"/>
      <c r="X5362" s="415"/>
      <c r="Y5362" s="415"/>
      <c r="Z5362" s="415"/>
    </row>
    <row r="5363" spans="1:26" x14ac:dyDescent="0.2">
      <c r="A5363" s="414"/>
      <c r="B5363" s="414"/>
      <c r="P5363" s="141"/>
      <c r="Q5363" s="415"/>
      <c r="R5363" s="415"/>
      <c r="S5363" s="415"/>
      <c r="T5363" s="415"/>
      <c r="U5363" s="415"/>
      <c r="V5363" s="415"/>
      <c r="W5363" s="415"/>
      <c r="X5363" s="415"/>
      <c r="Y5363" s="415"/>
      <c r="Z5363" s="415"/>
    </row>
    <row r="5364" spans="1:26" x14ac:dyDescent="0.2">
      <c r="A5364" s="414"/>
      <c r="B5364" s="414"/>
      <c r="P5364" s="141"/>
      <c r="Q5364" s="415"/>
      <c r="R5364" s="415"/>
      <c r="S5364" s="415"/>
      <c r="T5364" s="415"/>
      <c r="U5364" s="415"/>
      <c r="V5364" s="415"/>
      <c r="W5364" s="415"/>
      <c r="X5364" s="415"/>
      <c r="Y5364" s="415"/>
      <c r="Z5364" s="415"/>
    </row>
    <row r="5365" spans="1:26" x14ac:dyDescent="0.2">
      <c r="A5365" s="414"/>
      <c r="B5365" s="414"/>
      <c r="P5365" s="141"/>
      <c r="Q5365" s="415"/>
      <c r="R5365" s="415"/>
      <c r="S5365" s="415"/>
      <c r="T5365" s="415"/>
      <c r="U5365" s="415"/>
      <c r="V5365" s="415"/>
      <c r="W5365" s="415"/>
      <c r="X5365" s="415"/>
      <c r="Y5365" s="415"/>
      <c r="Z5365" s="415"/>
    </row>
    <row r="5366" spans="1:26" x14ac:dyDescent="0.2">
      <c r="A5366" s="414"/>
      <c r="B5366" s="414"/>
      <c r="P5366" s="141"/>
      <c r="Q5366" s="415"/>
      <c r="R5366" s="415"/>
      <c r="S5366" s="415"/>
      <c r="T5366" s="415"/>
      <c r="U5366" s="415"/>
      <c r="V5366" s="415"/>
      <c r="W5366" s="415"/>
      <c r="X5366" s="415"/>
      <c r="Y5366" s="415"/>
      <c r="Z5366" s="415"/>
    </row>
    <row r="5367" spans="1:26" x14ac:dyDescent="0.2">
      <c r="A5367" s="414"/>
      <c r="B5367" s="414"/>
      <c r="P5367" s="141"/>
      <c r="Q5367" s="415"/>
      <c r="R5367" s="415"/>
      <c r="S5367" s="415"/>
      <c r="T5367" s="415"/>
      <c r="U5367" s="415"/>
      <c r="V5367" s="415"/>
      <c r="W5367" s="415"/>
      <c r="X5367" s="415"/>
      <c r="Y5367" s="415"/>
      <c r="Z5367" s="415"/>
    </row>
    <row r="5368" spans="1:26" x14ac:dyDescent="0.2">
      <c r="A5368" s="414"/>
      <c r="B5368" s="414"/>
      <c r="P5368" s="141"/>
      <c r="Q5368" s="415"/>
      <c r="R5368" s="415"/>
      <c r="S5368" s="415"/>
      <c r="T5368" s="415"/>
      <c r="U5368" s="415"/>
      <c r="V5368" s="415"/>
      <c r="W5368" s="415"/>
      <c r="X5368" s="415"/>
      <c r="Y5368" s="415"/>
      <c r="Z5368" s="415"/>
    </row>
    <row r="5369" spans="1:26" x14ac:dyDescent="0.2">
      <c r="A5369" s="414"/>
      <c r="B5369" s="414"/>
      <c r="P5369" s="141"/>
      <c r="Q5369" s="415"/>
      <c r="R5369" s="415"/>
      <c r="S5369" s="415"/>
      <c r="T5369" s="415"/>
      <c r="U5369" s="415"/>
      <c r="V5369" s="415"/>
      <c r="W5369" s="415"/>
      <c r="X5369" s="415"/>
      <c r="Y5369" s="415"/>
      <c r="Z5369" s="415"/>
    </row>
    <row r="5370" spans="1:26" x14ac:dyDescent="0.2">
      <c r="A5370" s="414"/>
      <c r="B5370" s="414"/>
      <c r="P5370" s="141"/>
      <c r="Q5370" s="415"/>
      <c r="R5370" s="415"/>
      <c r="S5370" s="415"/>
      <c r="T5370" s="415"/>
      <c r="U5370" s="415"/>
      <c r="V5370" s="415"/>
      <c r="W5370" s="415"/>
      <c r="X5370" s="415"/>
      <c r="Y5370" s="415"/>
      <c r="Z5370" s="415"/>
    </row>
    <row r="5371" spans="1:26" x14ac:dyDescent="0.2">
      <c r="A5371" s="414"/>
      <c r="B5371" s="414"/>
      <c r="P5371" s="141"/>
      <c r="Q5371" s="415"/>
      <c r="R5371" s="415"/>
      <c r="S5371" s="415"/>
      <c r="T5371" s="415"/>
      <c r="U5371" s="415"/>
      <c r="V5371" s="415"/>
      <c r="W5371" s="415"/>
      <c r="X5371" s="415"/>
      <c r="Y5371" s="415"/>
      <c r="Z5371" s="415"/>
    </row>
    <row r="5372" spans="1:26" x14ac:dyDescent="0.2">
      <c r="A5372" s="414"/>
      <c r="B5372" s="414"/>
      <c r="P5372" s="141"/>
      <c r="Q5372" s="415"/>
      <c r="R5372" s="415"/>
      <c r="S5372" s="415"/>
      <c r="T5372" s="415"/>
      <c r="U5372" s="415"/>
      <c r="V5372" s="415"/>
      <c r="W5372" s="415"/>
      <c r="X5372" s="415"/>
      <c r="Y5372" s="415"/>
      <c r="Z5372" s="415"/>
    </row>
    <row r="5373" spans="1:26" x14ac:dyDescent="0.2">
      <c r="A5373" s="414"/>
      <c r="B5373" s="414"/>
      <c r="P5373" s="141"/>
      <c r="Q5373" s="415"/>
      <c r="R5373" s="415"/>
      <c r="S5373" s="415"/>
      <c r="T5373" s="415"/>
      <c r="U5373" s="415"/>
      <c r="V5373" s="415"/>
      <c r="W5373" s="415"/>
      <c r="X5373" s="415"/>
      <c r="Y5373" s="415"/>
      <c r="Z5373" s="415"/>
    </row>
    <row r="5374" spans="1:26" x14ac:dyDescent="0.2">
      <c r="A5374" s="414"/>
      <c r="B5374" s="414"/>
      <c r="P5374" s="141"/>
      <c r="Q5374" s="415"/>
      <c r="R5374" s="415"/>
      <c r="S5374" s="415"/>
      <c r="T5374" s="415"/>
      <c r="U5374" s="415"/>
      <c r="V5374" s="415"/>
      <c r="W5374" s="415"/>
      <c r="X5374" s="415"/>
      <c r="Y5374" s="415"/>
      <c r="Z5374" s="415"/>
    </row>
    <row r="5375" spans="1:26" x14ac:dyDescent="0.2">
      <c r="A5375" s="414"/>
      <c r="B5375" s="414"/>
      <c r="P5375" s="141"/>
      <c r="Q5375" s="415"/>
      <c r="R5375" s="415"/>
      <c r="S5375" s="415"/>
      <c r="T5375" s="415"/>
      <c r="U5375" s="415"/>
      <c r="V5375" s="415"/>
      <c r="W5375" s="415"/>
      <c r="X5375" s="415"/>
      <c r="Y5375" s="415"/>
      <c r="Z5375" s="415"/>
    </row>
    <row r="5376" spans="1:26" x14ac:dyDescent="0.2">
      <c r="A5376" s="414"/>
      <c r="B5376" s="414"/>
      <c r="P5376" s="141"/>
      <c r="Q5376" s="415"/>
      <c r="R5376" s="415"/>
      <c r="S5376" s="415"/>
      <c r="T5376" s="415"/>
      <c r="U5376" s="415"/>
      <c r="V5376" s="415"/>
      <c r="W5376" s="415"/>
      <c r="X5376" s="415"/>
      <c r="Y5376" s="415"/>
      <c r="Z5376" s="415"/>
    </row>
    <row r="5377" spans="1:26" x14ac:dyDescent="0.2">
      <c r="A5377" s="414"/>
      <c r="B5377" s="414"/>
      <c r="P5377" s="141"/>
      <c r="Q5377" s="415"/>
      <c r="R5377" s="415"/>
      <c r="S5377" s="415"/>
      <c r="T5377" s="415"/>
      <c r="U5377" s="415"/>
      <c r="V5377" s="415"/>
      <c r="W5377" s="415"/>
      <c r="X5377" s="415"/>
      <c r="Y5377" s="415"/>
      <c r="Z5377" s="415"/>
    </row>
    <row r="5378" spans="1:26" x14ac:dyDescent="0.2">
      <c r="A5378" s="414"/>
      <c r="B5378" s="414"/>
      <c r="P5378" s="141"/>
      <c r="Q5378" s="415"/>
      <c r="R5378" s="415"/>
      <c r="S5378" s="415"/>
      <c r="T5378" s="415"/>
      <c r="U5378" s="415"/>
      <c r="V5378" s="415"/>
      <c r="W5378" s="415"/>
      <c r="X5378" s="415"/>
      <c r="Y5378" s="415"/>
      <c r="Z5378" s="415"/>
    </row>
    <row r="5379" spans="1:26" x14ac:dyDescent="0.2">
      <c r="A5379" s="414"/>
      <c r="B5379" s="414"/>
      <c r="P5379" s="141"/>
      <c r="Q5379" s="415"/>
      <c r="R5379" s="415"/>
      <c r="S5379" s="415"/>
      <c r="T5379" s="415"/>
      <c r="U5379" s="415"/>
      <c r="V5379" s="415"/>
      <c r="W5379" s="415"/>
      <c r="X5379" s="415"/>
      <c r="Y5379" s="415"/>
      <c r="Z5379" s="415"/>
    </row>
    <row r="5380" spans="1:26" x14ac:dyDescent="0.2">
      <c r="A5380" s="414"/>
      <c r="B5380" s="414"/>
      <c r="P5380" s="141"/>
      <c r="Q5380" s="415"/>
      <c r="R5380" s="415"/>
      <c r="S5380" s="415"/>
      <c r="T5380" s="415"/>
      <c r="U5380" s="415"/>
      <c r="V5380" s="415"/>
      <c r="W5380" s="415"/>
      <c r="X5380" s="415"/>
      <c r="Y5380" s="415"/>
      <c r="Z5380" s="415"/>
    </row>
    <row r="5381" spans="1:26" x14ac:dyDescent="0.2">
      <c r="A5381" s="414"/>
      <c r="B5381" s="414"/>
      <c r="P5381" s="141"/>
      <c r="Q5381" s="415"/>
      <c r="R5381" s="415"/>
      <c r="S5381" s="415"/>
      <c r="T5381" s="415"/>
      <c r="U5381" s="415"/>
      <c r="V5381" s="415"/>
      <c r="W5381" s="415"/>
      <c r="X5381" s="415"/>
      <c r="Y5381" s="415"/>
      <c r="Z5381" s="415"/>
    </row>
    <row r="5382" spans="1:26" x14ac:dyDescent="0.2">
      <c r="A5382" s="414"/>
      <c r="B5382" s="414"/>
      <c r="P5382" s="141"/>
      <c r="Q5382" s="415"/>
      <c r="R5382" s="415"/>
      <c r="S5382" s="415"/>
      <c r="T5382" s="415"/>
      <c r="U5382" s="415"/>
      <c r="V5382" s="415"/>
      <c r="W5382" s="415"/>
      <c r="X5382" s="415"/>
      <c r="Y5382" s="415"/>
      <c r="Z5382" s="415"/>
    </row>
    <row r="5383" spans="1:26" x14ac:dyDescent="0.2">
      <c r="A5383" s="414"/>
      <c r="B5383" s="414"/>
      <c r="P5383" s="141"/>
      <c r="Q5383" s="415"/>
      <c r="R5383" s="415"/>
      <c r="S5383" s="415"/>
      <c r="T5383" s="415"/>
      <c r="U5383" s="415"/>
      <c r="V5383" s="415"/>
      <c r="W5383" s="415"/>
      <c r="X5383" s="415"/>
      <c r="Y5383" s="415"/>
      <c r="Z5383" s="415"/>
    </row>
    <row r="5384" spans="1:26" x14ac:dyDescent="0.2">
      <c r="A5384" s="414"/>
      <c r="B5384" s="414"/>
      <c r="P5384" s="141"/>
      <c r="Q5384" s="415"/>
      <c r="R5384" s="415"/>
      <c r="S5384" s="415"/>
      <c r="T5384" s="415"/>
      <c r="U5384" s="415"/>
      <c r="V5384" s="415"/>
      <c r="W5384" s="415"/>
      <c r="X5384" s="415"/>
      <c r="Y5384" s="415"/>
      <c r="Z5384" s="415"/>
    </row>
    <row r="5385" spans="1:26" x14ac:dyDescent="0.2">
      <c r="A5385" s="414"/>
      <c r="B5385" s="414"/>
      <c r="P5385" s="141"/>
      <c r="Q5385" s="415"/>
      <c r="R5385" s="415"/>
      <c r="S5385" s="415"/>
      <c r="T5385" s="415"/>
      <c r="U5385" s="415"/>
      <c r="V5385" s="415"/>
      <c r="W5385" s="415"/>
      <c r="X5385" s="415"/>
      <c r="Y5385" s="415"/>
      <c r="Z5385" s="415"/>
    </row>
    <row r="5386" spans="1:26" x14ac:dyDescent="0.2">
      <c r="A5386" s="414"/>
      <c r="B5386" s="414"/>
      <c r="P5386" s="141"/>
      <c r="Q5386" s="415"/>
      <c r="R5386" s="415"/>
      <c r="S5386" s="415"/>
      <c r="T5386" s="415"/>
      <c r="U5386" s="415"/>
      <c r="V5386" s="415"/>
      <c r="W5386" s="415"/>
      <c r="X5386" s="415"/>
      <c r="Y5386" s="415"/>
      <c r="Z5386" s="415"/>
    </row>
    <row r="5387" spans="1:26" x14ac:dyDescent="0.2">
      <c r="A5387" s="414"/>
      <c r="B5387" s="414"/>
      <c r="P5387" s="141"/>
      <c r="Q5387" s="415"/>
      <c r="R5387" s="415"/>
      <c r="S5387" s="415"/>
      <c r="T5387" s="415"/>
      <c r="U5387" s="415"/>
      <c r="V5387" s="415"/>
      <c r="W5387" s="415"/>
      <c r="X5387" s="415"/>
      <c r="Y5387" s="415"/>
      <c r="Z5387" s="415"/>
    </row>
    <row r="5388" spans="1:26" x14ac:dyDescent="0.2">
      <c r="A5388" s="414"/>
      <c r="B5388" s="414"/>
      <c r="P5388" s="141"/>
      <c r="Q5388" s="415"/>
      <c r="R5388" s="415"/>
      <c r="S5388" s="415"/>
      <c r="T5388" s="415"/>
      <c r="U5388" s="415"/>
      <c r="V5388" s="415"/>
      <c r="W5388" s="415"/>
      <c r="X5388" s="415"/>
      <c r="Y5388" s="415"/>
      <c r="Z5388" s="415"/>
    </row>
    <row r="5389" spans="1:26" x14ac:dyDescent="0.2">
      <c r="A5389" s="414"/>
      <c r="B5389" s="414"/>
      <c r="P5389" s="141"/>
      <c r="Q5389" s="415"/>
      <c r="R5389" s="415"/>
      <c r="S5389" s="415"/>
      <c r="T5389" s="415"/>
      <c r="U5389" s="415"/>
      <c r="V5389" s="415"/>
      <c r="W5389" s="415"/>
      <c r="X5389" s="415"/>
      <c r="Y5389" s="415"/>
      <c r="Z5389" s="415"/>
    </row>
    <row r="5390" spans="1:26" x14ac:dyDescent="0.2">
      <c r="A5390" s="414"/>
      <c r="B5390" s="414"/>
      <c r="P5390" s="141"/>
      <c r="Q5390" s="415"/>
      <c r="R5390" s="415"/>
      <c r="S5390" s="415"/>
      <c r="T5390" s="415"/>
      <c r="U5390" s="415"/>
      <c r="V5390" s="415"/>
      <c r="W5390" s="415"/>
      <c r="X5390" s="415"/>
      <c r="Y5390" s="415"/>
      <c r="Z5390" s="415"/>
    </row>
    <row r="5391" spans="1:26" x14ac:dyDescent="0.2">
      <c r="A5391" s="414"/>
      <c r="B5391" s="414"/>
      <c r="P5391" s="141"/>
      <c r="Q5391" s="415"/>
      <c r="R5391" s="415"/>
      <c r="S5391" s="415"/>
      <c r="T5391" s="415"/>
      <c r="U5391" s="415"/>
      <c r="V5391" s="415"/>
      <c r="W5391" s="415"/>
      <c r="X5391" s="415"/>
      <c r="Y5391" s="415"/>
      <c r="Z5391" s="415"/>
    </row>
    <row r="5392" spans="1:26" x14ac:dyDescent="0.2">
      <c r="A5392" s="414"/>
      <c r="B5392" s="414"/>
      <c r="P5392" s="141"/>
      <c r="Q5392" s="415"/>
      <c r="R5392" s="415"/>
      <c r="S5392" s="415"/>
      <c r="T5392" s="415"/>
      <c r="U5392" s="415"/>
      <c r="V5392" s="415"/>
      <c r="W5392" s="415"/>
      <c r="X5392" s="415"/>
      <c r="Y5392" s="415"/>
      <c r="Z5392" s="415"/>
    </row>
    <row r="5393" spans="1:26" x14ac:dyDescent="0.2">
      <c r="A5393" s="414"/>
      <c r="B5393" s="414"/>
      <c r="P5393" s="141"/>
      <c r="Q5393" s="415"/>
      <c r="R5393" s="415"/>
      <c r="S5393" s="415"/>
      <c r="T5393" s="415"/>
      <c r="U5393" s="415"/>
      <c r="V5393" s="415"/>
      <c r="W5393" s="415"/>
      <c r="X5393" s="415"/>
      <c r="Y5393" s="415"/>
      <c r="Z5393" s="415"/>
    </row>
    <row r="5394" spans="1:26" x14ac:dyDescent="0.2">
      <c r="A5394" s="414"/>
      <c r="B5394" s="414"/>
      <c r="P5394" s="141"/>
      <c r="Q5394" s="415"/>
      <c r="R5394" s="415"/>
      <c r="S5394" s="415"/>
      <c r="T5394" s="415"/>
      <c r="U5394" s="415"/>
      <c r="V5394" s="415"/>
      <c r="W5394" s="415"/>
      <c r="X5394" s="415"/>
      <c r="Y5394" s="415"/>
      <c r="Z5394" s="415"/>
    </row>
    <row r="5395" spans="1:26" x14ac:dyDescent="0.2">
      <c r="A5395" s="414"/>
      <c r="B5395" s="414"/>
      <c r="P5395" s="141"/>
      <c r="Q5395" s="415"/>
      <c r="R5395" s="415"/>
      <c r="S5395" s="415"/>
      <c r="T5395" s="415"/>
      <c r="U5395" s="415"/>
      <c r="V5395" s="415"/>
      <c r="W5395" s="415"/>
      <c r="X5395" s="415"/>
      <c r="Y5395" s="415"/>
      <c r="Z5395" s="415"/>
    </row>
    <row r="5396" spans="1:26" x14ac:dyDescent="0.2">
      <c r="A5396" s="414"/>
      <c r="B5396" s="414"/>
      <c r="P5396" s="141"/>
      <c r="Q5396" s="415"/>
      <c r="R5396" s="415"/>
      <c r="S5396" s="415"/>
      <c r="T5396" s="415"/>
      <c r="U5396" s="415"/>
      <c r="V5396" s="415"/>
      <c r="W5396" s="415"/>
      <c r="X5396" s="415"/>
      <c r="Y5396" s="415"/>
      <c r="Z5396" s="415"/>
    </row>
    <row r="5397" spans="1:26" x14ac:dyDescent="0.2">
      <c r="A5397" s="414"/>
      <c r="B5397" s="414"/>
      <c r="P5397" s="141"/>
      <c r="Q5397" s="415"/>
      <c r="R5397" s="415"/>
      <c r="S5397" s="415"/>
      <c r="T5397" s="415"/>
      <c r="U5397" s="415"/>
      <c r="V5397" s="415"/>
      <c r="W5397" s="415"/>
      <c r="X5397" s="415"/>
      <c r="Y5397" s="415"/>
      <c r="Z5397" s="415"/>
    </row>
    <row r="5398" spans="1:26" x14ac:dyDescent="0.2">
      <c r="A5398" s="414"/>
      <c r="B5398" s="414"/>
      <c r="P5398" s="141"/>
      <c r="Q5398" s="415"/>
      <c r="R5398" s="415"/>
      <c r="S5398" s="415"/>
      <c r="T5398" s="415"/>
      <c r="U5398" s="415"/>
      <c r="V5398" s="415"/>
      <c r="W5398" s="415"/>
      <c r="X5398" s="415"/>
      <c r="Y5398" s="415"/>
      <c r="Z5398" s="415"/>
    </row>
    <row r="5399" spans="1:26" x14ac:dyDescent="0.2">
      <c r="A5399" s="414"/>
      <c r="B5399" s="414"/>
      <c r="P5399" s="141"/>
      <c r="Q5399" s="415"/>
      <c r="R5399" s="415"/>
      <c r="S5399" s="415"/>
      <c r="T5399" s="415"/>
      <c r="U5399" s="415"/>
      <c r="V5399" s="415"/>
      <c r="W5399" s="415"/>
      <c r="X5399" s="415"/>
      <c r="Y5399" s="415"/>
      <c r="Z5399" s="415"/>
    </row>
    <row r="5400" spans="1:26" x14ac:dyDescent="0.2">
      <c r="A5400" s="414"/>
      <c r="B5400" s="414"/>
      <c r="P5400" s="141"/>
      <c r="Q5400" s="415"/>
      <c r="R5400" s="415"/>
      <c r="S5400" s="415"/>
      <c r="T5400" s="415"/>
      <c r="U5400" s="415"/>
      <c r="V5400" s="415"/>
      <c r="W5400" s="415"/>
      <c r="X5400" s="415"/>
      <c r="Y5400" s="415"/>
      <c r="Z5400" s="415"/>
    </row>
    <row r="5401" spans="1:26" x14ac:dyDescent="0.2">
      <c r="A5401" s="414"/>
      <c r="B5401" s="414"/>
      <c r="P5401" s="141"/>
      <c r="Q5401" s="415"/>
      <c r="R5401" s="415"/>
      <c r="S5401" s="415"/>
      <c r="T5401" s="415"/>
      <c r="U5401" s="415"/>
      <c r="V5401" s="415"/>
      <c r="W5401" s="415"/>
      <c r="X5401" s="415"/>
      <c r="Y5401" s="415"/>
      <c r="Z5401" s="415"/>
    </row>
    <row r="5402" spans="1:26" x14ac:dyDescent="0.2">
      <c r="A5402" s="414"/>
      <c r="B5402" s="414"/>
      <c r="P5402" s="141"/>
      <c r="Q5402" s="415"/>
      <c r="R5402" s="415"/>
      <c r="S5402" s="415"/>
      <c r="T5402" s="415"/>
      <c r="U5402" s="415"/>
      <c r="V5402" s="415"/>
      <c r="W5402" s="415"/>
      <c r="X5402" s="415"/>
      <c r="Y5402" s="415"/>
      <c r="Z5402" s="415"/>
    </row>
    <row r="5403" spans="1:26" x14ac:dyDescent="0.2">
      <c r="A5403" s="414"/>
      <c r="B5403" s="414"/>
      <c r="P5403" s="141"/>
      <c r="Q5403" s="415"/>
      <c r="R5403" s="415"/>
      <c r="S5403" s="415"/>
      <c r="T5403" s="415"/>
      <c r="U5403" s="415"/>
      <c r="V5403" s="415"/>
      <c r="W5403" s="415"/>
      <c r="X5403" s="415"/>
      <c r="Y5403" s="415"/>
      <c r="Z5403" s="415"/>
    </row>
    <row r="5404" spans="1:26" x14ac:dyDescent="0.2">
      <c r="A5404" s="414"/>
      <c r="B5404" s="414"/>
      <c r="P5404" s="141"/>
      <c r="Q5404" s="415"/>
      <c r="R5404" s="415"/>
      <c r="S5404" s="415"/>
      <c r="T5404" s="415"/>
      <c r="U5404" s="415"/>
      <c r="V5404" s="415"/>
      <c r="W5404" s="415"/>
      <c r="X5404" s="415"/>
      <c r="Y5404" s="415"/>
      <c r="Z5404" s="415"/>
    </row>
    <row r="5405" spans="1:26" x14ac:dyDescent="0.2">
      <c r="A5405" s="414"/>
      <c r="B5405" s="414"/>
      <c r="P5405" s="141"/>
      <c r="Q5405" s="415"/>
      <c r="R5405" s="415"/>
      <c r="S5405" s="415"/>
      <c r="T5405" s="415"/>
      <c r="U5405" s="415"/>
      <c r="V5405" s="415"/>
      <c r="W5405" s="415"/>
      <c r="X5405" s="415"/>
      <c r="Y5405" s="415"/>
      <c r="Z5405" s="415"/>
    </row>
    <row r="5406" spans="1:26" x14ac:dyDescent="0.2">
      <c r="A5406" s="414"/>
      <c r="B5406" s="414"/>
      <c r="P5406" s="141"/>
      <c r="Q5406" s="415"/>
      <c r="R5406" s="415"/>
      <c r="S5406" s="415"/>
      <c r="T5406" s="415"/>
      <c r="U5406" s="415"/>
      <c r="V5406" s="415"/>
      <c r="W5406" s="415"/>
      <c r="X5406" s="415"/>
      <c r="Y5406" s="415"/>
      <c r="Z5406" s="415"/>
    </row>
    <row r="5407" spans="1:26" x14ac:dyDescent="0.2">
      <c r="A5407" s="414"/>
      <c r="B5407" s="414"/>
      <c r="P5407" s="141"/>
      <c r="Q5407" s="415"/>
      <c r="R5407" s="415"/>
      <c r="S5407" s="415"/>
      <c r="T5407" s="415"/>
      <c r="U5407" s="415"/>
      <c r="V5407" s="415"/>
      <c r="W5407" s="415"/>
      <c r="X5407" s="415"/>
      <c r="Y5407" s="415"/>
      <c r="Z5407" s="415"/>
    </row>
    <row r="5408" spans="1:26" x14ac:dyDescent="0.2">
      <c r="A5408" s="414"/>
      <c r="B5408" s="414"/>
      <c r="P5408" s="141"/>
      <c r="Q5408" s="415"/>
      <c r="R5408" s="415"/>
      <c r="S5408" s="415"/>
      <c r="T5408" s="415"/>
      <c r="U5408" s="415"/>
      <c r="V5408" s="415"/>
      <c r="W5408" s="415"/>
      <c r="X5408" s="415"/>
      <c r="Y5408" s="415"/>
      <c r="Z5408" s="415"/>
    </row>
    <row r="5409" spans="1:26" x14ac:dyDescent="0.2">
      <c r="A5409" s="414"/>
      <c r="B5409" s="414"/>
      <c r="P5409" s="141"/>
      <c r="Q5409" s="415"/>
      <c r="R5409" s="415"/>
      <c r="S5409" s="415"/>
      <c r="T5409" s="415"/>
      <c r="U5409" s="415"/>
      <c r="V5409" s="415"/>
      <c r="W5409" s="415"/>
      <c r="X5409" s="415"/>
      <c r="Y5409" s="415"/>
      <c r="Z5409" s="415"/>
    </row>
    <row r="5410" spans="1:26" x14ac:dyDescent="0.2">
      <c r="A5410" s="414"/>
      <c r="B5410" s="414"/>
      <c r="P5410" s="141"/>
      <c r="Q5410" s="415"/>
      <c r="R5410" s="415"/>
      <c r="S5410" s="415"/>
      <c r="T5410" s="415"/>
      <c r="U5410" s="415"/>
      <c r="V5410" s="415"/>
      <c r="W5410" s="415"/>
      <c r="X5410" s="415"/>
      <c r="Y5410" s="415"/>
      <c r="Z5410" s="415"/>
    </row>
    <row r="5411" spans="1:26" x14ac:dyDescent="0.2">
      <c r="A5411" s="414"/>
      <c r="B5411" s="414"/>
      <c r="P5411" s="141"/>
      <c r="Q5411" s="415"/>
      <c r="R5411" s="415"/>
      <c r="S5411" s="415"/>
      <c r="T5411" s="415"/>
      <c r="U5411" s="415"/>
      <c r="V5411" s="415"/>
      <c r="W5411" s="415"/>
      <c r="X5411" s="415"/>
      <c r="Y5411" s="415"/>
      <c r="Z5411" s="415"/>
    </row>
    <row r="5412" spans="1:26" x14ac:dyDescent="0.2">
      <c r="A5412" s="414"/>
      <c r="B5412" s="414"/>
      <c r="P5412" s="141"/>
      <c r="Q5412" s="415"/>
      <c r="R5412" s="415"/>
      <c r="S5412" s="415"/>
      <c r="T5412" s="415"/>
      <c r="U5412" s="415"/>
      <c r="V5412" s="415"/>
      <c r="W5412" s="415"/>
      <c r="X5412" s="415"/>
      <c r="Y5412" s="415"/>
      <c r="Z5412" s="415"/>
    </row>
    <row r="5413" spans="1:26" x14ac:dyDescent="0.2">
      <c r="A5413" s="414"/>
      <c r="B5413" s="414"/>
      <c r="P5413" s="141"/>
      <c r="Q5413" s="415"/>
      <c r="R5413" s="415"/>
      <c r="S5413" s="415"/>
      <c r="T5413" s="415"/>
      <c r="U5413" s="415"/>
      <c r="V5413" s="415"/>
      <c r="W5413" s="415"/>
      <c r="X5413" s="415"/>
      <c r="Y5413" s="415"/>
      <c r="Z5413" s="415"/>
    </row>
    <row r="5414" spans="1:26" x14ac:dyDescent="0.2">
      <c r="A5414" s="414"/>
      <c r="B5414" s="414"/>
      <c r="P5414" s="141"/>
      <c r="Q5414" s="415"/>
      <c r="R5414" s="415"/>
      <c r="S5414" s="415"/>
      <c r="T5414" s="415"/>
      <c r="U5414" s="415"/>
      <c r="V5414" s="415"/>
      <c r="W5414" s="415"/>
      <c r="X5414" s="415"/>
      <c r="Y5414" s="415"/>
      <c r="Z5414" s="415"/>
    </row>
    <row r="5415" spans="1:26" x14ac:dyDescent="0.2">
      <c r="A5415" s="414"/>
      <c r="B5415" s="414"/>
      <c r="P5415" s="141"/>
      <c r="Q5415" s="415"/>
      <c r="R5415" s="415"/>
      <c r="S5415" s="415"/>
      <c r="T5415" s="415"/>
      <c r="U5415" s="415"/>
      <c r="V5415" s="415"/>
      <c r="W5415" s="415"/>
      <c r="X5415" s="415"/>
      <c r="Y5415" s="415"/>
      <c r="Z5415" s="415"/>
    </row>
    <row r="5416" spans="1:26" x14ac:dyDescent="0.2">
      <c r="A5416" s="414"/>
      <c r="B5416" s="414"/>
      <c r="P5416" s="141"/>
      <c r="Q5416" s="415"/>
      <c r="R5416" s="415"/>
      <c r="S5416" s="415"/>
      <c r="T5416" s="415"/>
      <c r="U5416" s="415"/>
      <c r="V5416" s="415"/>
      <c r="W5416" s="415"/>
      <c r="X5416" s="415"/>
      <c r="Y5416" s="415"/>
      <c r="Z5416" s="415"/>
    </row>
    <row r="5417" spans="1:26" x14ac:dyDescent="0.2">
      <c r="A5417" s="414"/>
      <c r="B5417" s="414"/>
      <c r="P5417" s="141"/>
      <c r="Q5417" s="415"/>
      <c r="R5417" s="415"/>
      <c r="S5417" s="415"/>
      <c r="T5417" s="415"/>
      <c r="U5417" s="415"/>
      <c r="V5417" s="415"/>
      <c r="W5417" s="415"/>
      <c r="X5417" s="415"/>
      <c r="Y5417" s="415"/>
      <c r="Z5417" s="415"/>
    </row>
    <row r="5418" spans="1:26" x14ac:dyDescent="0.2">
      <c r="A5418" s="414"/>
      <c r="B5418" s="414"/>
      <c r="P5418" s="141"/>
      <c r="Q5418" s="415"/>
      <c r="R5418" s="415"/>
      <c r="S5418" s="415"/>
      <c r="T5418" s="415"/>
      <c r="U5418" s="415"/>
      <c r="V5418" s="415"/>
      <c r="W5418" s="415"/>
      <c r="X5418" s="415"/>
      <c r="Y5418" s="415"/>
      <c r="Z5418" s="415"/>
    </row>
    <row r="5419" spans="1:26" x14ac:dyDescent="0.2">
      <c r="A5419" s="414"/>
      <c r="B5419" s="414"/>
      <c r="P5419" s="141"/>
      <c r="Q5419" s="415"/>
      <c r="R5419" s="415"/>
      <c r="S5419" s="415"/>
      <c r="T5419" s="415"/>
      <c r="U5419" s="415"/>
      <c r="V5419" s="415"/>
      <c r="W5419" s="415"/>
      <c r="X5419" s="415"/>
      <c r="Y5419" s="415"/>
      <c r="Z5419" s="415"/>
    </row>
    <row r="5420" spans="1:26" x14ac:dyDescent="0.2">
      <c r="A5420" s="414"/>
      <c r="B5420" s="414"/>
      <c r="P5420" s="141"/>
      <c r="Q5420" s="415"/>
      <c r="R5420" s="415"/>
      <c r="S5420" s="415"/>
      <c r="T5420" s="415"/>
      <c r="U5420" s="415"/>
      <c r="V5420" s="415"/>
      <c r="W5420" s="415"/>
      <c r="X5420" s="415"/>
      <c r="Y5420" s="415"/>
      <c r="Z5420" s="415"/>
    </row>
    <row r="5421" spans="1:26" x14ac:dyDescent="0.2">
      <c r="A5421" s="414"/>
      <c r="B5421" s="414"/>
      <c r="P5421" s="141"/>
      <c r="Q5421" s="415"/>
      <c r="R5421" s="415"/>
      <c r="S5421" s="415"/>
      <c r="T5421" s="415"/>
      <c r="U5421" s="415"/>
      <c r="V5421" s="415"/>
      <c r="W5421" s="415"/>
      <c r="X5421" s="415"/>
      <c r="Y5421" s="415"/>
      <c r="Z5421" s="415"/>
    </row>
    <row r="5422" spans="1:26" x14ac:dyDescent="0.2">
      <c r="A5422" s="414"/>
      <c r="B5422" s="414"/>
      <c r="P5422" s="141"/>
      <c r="Q5422" s="415"/>
      <c r="R5422" s="415"/>
      <c r="S5422" s="415"/>
      <c r="T5422" s="415"/>
      <c r="U5422" s="415"/>
      <c r="V5422" s="415"/>
      <c r="W5422" s="415"/>
      <c r="X5422" s="415"/>
      <c r="Y5422" s="415"/>
      <c r="Z5422" s="415"/>
    </row>
    <row r="5423" spans="1:26" x14ac:dyDescent="0.2">
      <c r="A5423" s="414"/>
      <c r="B5423" s="414"/>
      <c r="P5423" s="141"/>
      <c r="Q5423" s="415"/>
      <c r="R5423" s="415"/>
      <c r="S5423" s="415"/>
      <c r="T5423" s="415"/>
      <c r="U5423" s="415"/>
      <c r="V5423" s="415"/>
      <c r="W5423" s="415"/>
      <c r="X5423" s="415"/>
      <c r="Y5423" s="415"/>
      <c r="Z5423" s="415"/>
    </row>
    <row r="5424" spans="1:26" x14ac:dyDescent="0.2">
      <c r="A5424" s="414"/>
      <c r="B5424" s="414"/>
      <c r="P5424" s="141"/>
      <c r="Q5424" s="415"/>
      <c r="R5424" s="415"/>
      <c r="S5424" s="415"/>
      <c r="T5424" s="415"/>
      <c r="U5424" s="415"/>
      <c r="V5424" s="415"/>
      <c r="W5424" s="415"/>
      <c r="X5424" s="415"/>
      <c r="Y5424" s="415"/>
      <c r="Z5424" s="415"/>
    </row>
    <row r="5425" spans="1:26" x14ac:dyDescent="0.2">
      <c r="A5425" s="414"/>
      <c r="B5425" s="414"/>
      <c r="P5425" s="141"/>
      <c r="Q5425" s="415"/>
      <c r="R5425" s="415"/>
      <c r="S5425" s="415"/>
      <c r="T5425" s="415"/>
      <c r="U5425" s="415"/>
      <c r="V5425" s="415"/>
      <c r="W5425" s="415"/>
      <c r="X5425" s="415"/>
      <c r="Y5425" s="415"/>
      <c r="Z5425" s="415"/>
    </row>
    <row r="5426" spans="1:26" x14ac:dyDescent="0.2">
      <c r="A5426" s="414"/>
      <c r="B5426" s="414"/>
      <c r="P5426" s="141"/>
      <c r="Q5426" s="415"/>
      <c r="R5426" s="415"/>
      <c r="S5426" s="415"/>
      <c r="T5426" s="415"/>
      <c r="U5426" s="415"/>
      <c r="V5426" s="415"/>
      <c r="W5426" s="415"/>
      <c r="X5426" s="415"/>
      <c r="Y5426" s="415"/>
      <c r="Z5426" s="415"/>
    </row>
    <row r="5427" spans="1:26" x14ac:dyDescent="0.2">
      <c r="A5427" s="414"/>
      <c r="B5427" s="414"/>
      <c r="P5427" s="141"/>
      <c r="Q5427" s="415"/>
      <c r="R5427" s="415"/>
      <c r="S5427" s="415"/>
      <c r="T5427" s="415"/>
      <c r="U5427" s="415"/>
      <c r="V5427" s="415"/>
      <c r="W5427" s="415"/>
      <c r="X5427" s="415"/>
      <c r="Y5427" s="415"/>
      <c r="Z5427" s="415"/>
    </row>
    <row r="5428" spans="1:26" x14ac:dyDescent="0.2">
      <c r="A5428" s="414"/>
      <c r="B5428" s="414"/>
      <c r="P5428" s="141"/>
      <c r="Q5428" s="415"/>
      <c r="R5428" s="415"/>
      <c r="S5428" s="415"/>
      <c r="T5428" s="415"/>
      <c r="U5428" s="415"/>
      <c r="V5428" s="415"/>
      <c r="W5428" s="415"/>
      <c r="X5428" s="415"/>
      <c r="Y5428" s="415"/>
      <c r="Z5428" s="415"/>
    </row>
    <row r="5429" spans="1:26" x14ac:dyDescent="0.2">
      <c r="A5429" s="414"/>
      <c r="B5429" s="414"/>
      <c r="P5429" s="141"/>
      <c r="Q5429" s="415"/>
      <c r="R5429" s="415"/>
      <c r="S5429" s="415"/>
      <c r="T5429" s="415"/>
      <c r="U5429" s="415"/>
      <c r="V5429" s="415"/>
      <c r="W5429" s="415"/>
      <c r="X5429" s="415"/>
      <c r="Y5429" s="415"/>
      <c r="Z5429" s="415"/>
    </row>
    <row r="5430" spans="1:26" x14ac:dyDescent="0.2">
      <c r="A5430" s="414"/>
      <c r="B5430" s="414"/>
      <c r="P5430" s="141"/>
      <c r="Q5430" s="415"/>
      <c r="R5430" s="415"/>
      <c r="S5430" s="415"/>
      <c r="T5430" s="415"/>
      <c r="U5430" s="415"/>
      <c r="V5430" s="415"/>
      <c r="W5430" s="415"/>
      <c r="X5430" s="415"/>
      <c r="Y5430" s="415"/>
      <c r="Z5430" s="415"/>
    </row>
    <row r="5431" spans="1:26" x14ac:dyDescent="0.2">
      <c r="A5431" s="414"/>
      <c r="B5431" s="414"/>
      <c r="P5431" s="141"/>
      <c r="Q5431" s="415"/>
      <c r="R5431" s="415"/>
      <c r="S5431" s="415"/>
      <c r="T5431" s="415"/>
      <c r="U5431" s="415"/>
      <c r="V5431" s="415"/>
      <c r="W5431" s="415"/>
      <c r="X5431" s="415"/>
      <c r="Y5431" s="415"/>
      <c r="Z5431" s="415"/>
    </row>
    <row r="5432" spans="1:26" x14ac:dyDescent="0.2">
      <c r="A5432" s="414"/>
      <c r="B5432" s="414"/>
      <c r="P5432" s="141"/>
      <c r="Q5432" s="415"/>
      <c r="R5432" s="415"/>
      <c r="S5432" s="415"/>
      <c r="T5432" s="415"/>
      <c r="U5432" s="415"/>
      <c r="V5432" s="415"/>
      <c r="W5432" s="415"/>
      <c r="X5432" s="415"/>
      <c r="Y5432" s="415"/>
      <c r="Z5432" s="415"/>
    </row>
    <row r="5433" spans="1:26" x14ac:dyDescent="0.2">
      <c r="A5433" s="414"/>
      <c r="B5433" s="414"/>
      <c r="P5433" s="141"/>
      <c r="Q5433" s="415"/>
      <c r="R5433" s="415"/>
      <c r="S5433" s="415"/>
      <c r="T5433" s="415"/>
      <c r="U5433" s="415"/>
      <c r="V5433" s="415"/>
      <c r="W5433" s="415"/>
      <c r="X5433" s="415"/>
      <c r="Y5433" s="415"/>
      <c r="Z5433" s="415"/>
    </row>
    <row r="5434" spans="1:26" x14ac:dyDescent="0.2">
      <c r="A5434" s="414"/>
      <c r="B5434" s="414"/>
      <c r="P5434" s="141"/>
      <c r="Q5434" s="415"/>
      <c r="R5434" s="415"/>
      <c r="S5434" s="415"/>
      <c r="T5434" s="415"/>
      <c r="U5434" s="415"/>
      <c r="V5434" s="415"/>
      <c r="W5434" s="415"/>
      <c r="X5434" s="415"/>
      <c r="Y5434" s="415"/>
      <c r="Z5434" s="415"/>
    </row>
    <row r="5435" spans="1:26" x14ac:dyDescent="0.2">
      <c r="A5435" s="414"/>
      <c r="B5435" s="414"/>
      <c r="P5435" s="141"/>
      <c r="Q5435" s="415"/>
      <c r="R5435" s="415"/>
      <c r="S5435" s="415"/>
      <c r="T5435" s="415"/>
      <c r="U5435" s="415"/>
      <c r="V5435" s="415"/>
      <c r="W5435" s="415"/>
      <c r="X5435" s="415"/>
      <c r="Y5435" s="415"/>
      <c r="Z5435" s="415"/>
    </row>
    <row r="5436" spans="1:26" x14ac:dyDescent="0.2">
      <c r="A5436" s="414"/>
      <c r="B5436" s="414"/>
      <c r="P5436" s="141"/>
      <c r="Q5436" s="415"/>
      <c r="R5436" s="415"/>
      <c r="S5436" s="415"/>
      <c r="T5436" s="415"/>
      <c r="U5436" s="415"/>
      <c r="V5436" s="415"/>
      <c r="W5436" s="415"/>
      <c r="X5436" s="415"/>
      <c r="Y5436" s="415"/>
      <c r="Z5436" s="415"/>
    </row>
    <row r="5437" spans="1:26" x14ac:dyDescent="0.2">
      <c r="A5437" s="414"/>
      <c r="B5437" s="414"/>
      <c r="P5437" s="141"/>
      <c r="Q5437" s="415"/>
      <c r="R5437" s="415"/>
      <c r="S5437" s="415"/>
      <c r="T5437" s="415"/>
      <c r="U5437" s="415"/>
      <c r="V5437" s="415"/>
      <c r="W5437" s="415"/>
      <c r="X5437" s="415"/>
      <c r="Y5437" s="415"/>
      <c r="Z5437" s="415"/>
    </row>
    <row r="5438" spans="1:26" x14ac:dyDescent="0.2">
      <c r="A5438" s="414"/>
      <c r="B5438" s="414"/>
      <c r="P5438" s="141"/>
      <c r="Q5438" s="415"/>
      <c r="R5438" s="415"/>
      <c r="S5438" s="415"/>
      <c r="T5438" s="415"/>
      <c r="U5438" s="415"/>
      <c r="V5438" s="415"/>
      <c r="W5438" s="415"/>
      <c r="X5438" s="415"/>
      <c r="Y5438" s="415"/>
      <c r="Z5438" s="415"/>
    </row>
    <row r="5439" spans="1:26" x14ac:dyDescent="0.2">
      <c r="A5439" s="414"/>
      <c r="B5439" s="414"/>
      <c r="P5439" s="141"/>
      <c r="Q5439" s="415"/>
      <c r="R5439" s="415"/>
      <c r="S5439" s="415"/>
      <c r="T5439" s="415"/>
      <c r="U5439" s="415"/>
      <c r="V5439" s="415"/>
      <c r="W5439" s="415"/>
      <c r="X5439" s="415"/>
      <c r="Y5439" s="415"/>
      <c r="Z5439" s="415"/>
    </row>
    <row r="5440" spans="1:26" x14ac:dyDescent="0.2">
      <c r="A5440" s="414"/>
      <c r="B5440" s="414"/>
      <c r="P5440" s="141"/>
      <c r="Q5440" s="415"/>
      <c r="R5440" s="415"/>
      <c r="S5440" s="415"/>
      <c r="T5440" s="415"/>
      <c r="U5440" s="415"/>
      <c r="V5440" s="415"/>
      <c r="W5440" s="415"/>
      <c r="X5440" s="415"/>
      <c r="Y5440" s="415"/>
      <c r="Z5440" s="415"/>
    </row>
    <row r="5441" spans="1:26" x14ac:dyDescent="0.2">
      <c r="A5441" s="414"/>
      <c r="B5441" s="414"/>
      <c r="P5441" s="141"/>
      <c r="Q5441" s="415"/>
      <c r="R5441" s="415"/>
      <c r="S5441" s="415"/>
      <c r="T5441" s="415"/>
      <c r="U5441" s="415"/>
      <c r="V5441" s="415"/>
      <c r="W5441" s="415"/>
      <c r="X5441" s="415"/>
      <c r="Y5441" s="415"/>
      <c r="Z5441" s="415"/>
    </row>
    <row r="5442" spans="1:26" x14ac:dyDescent="0.2">
      <c r="A5442" s="414"/>
      <c r="B5442" s="414"/>
      <c r="P5442" s="141"/>
      <c r="Q5442" s="415"/>
      <c r="R5442" s="415"/>
      <c r="S5442" s="415"/>
      <c r="T5442" s="415"/>
      <c r="U5442" s="415"/>
      <c r="V5442" s="415"/>
      <c r="W5442" s="415"/>
      <c r="X5442" s="415"/>
      <c r="Y5442" s="415"/>
      <c r="Z5442" s="415"/>
    </row>
    <row r="5443" spans="1:26" x14ac:dyDescent="0.2">
      <c r="A5443" s="414"/>
      <c r="B5443" s="414"/>
      <c r="P5443" s="141"/>
      <c r="Q5443" s="415"/>
      <c r="R5443" s="415"/>
      <c r="S5443" s="415"/>
      <c r="T5443" s="415"/>
      <c r="U5443" s="415"/>
      <c r="V5443" s="415"/>
      <c r="W5443" s="415"/>
      <c r="X5443" s="415"/>
      <c r="Y5443" s="415"/>
      <c r="Z5443" s="415"/>
    </row>
    <row r="5444" spans="1:26" x14ac:dyDescent="0.2">
      <c r="A5444" s="414"/>
      <c r="B5444" s="414"/>
      <c r="P5444" s="141"/>
      <c r="Q5444" s="415"/>
      <c r="R5444" s="415"/>
      <c r="S5444" s="415"/>
      <c r="T5444" s="415"/>
      <c r="U5444" s="415"/>
      <c r="V5444" s="415"/>
      <c r="W5444" s="415"/>
      <c r="X5444" s="415"/>
      <c r="Y5444" s="415"/>
      <c r="Z5444" s="415"/>
    </row>
    <row r="5445" spans="1:26" x14ac:dyDescent="0.2">
      <c r="A5445" s="414"/>
      <c r="B5445" s="414"/>
      <c r="P5445" s="141"/>
      <c r="Q5445" s="415"/>
      <c r="R5445" s="415"/>
      <c r="S5445" s="415"/>
      <c r="T5445" s="415"/>
      <c r="U5445" s="415"/>
      <c r="V5445" s="415"/>
      <c r="W5445" s="415"/>
      <c r="X5445" s="415"/>
      <c r="Y5445" s="415"/>
      <c r="Z5445" s="415"/>
    </row>
    <row r="5446" spans="1:26" x14ac:dyDescent="0.2">
      <c r="A5446" s="414"/>
      <c r="B5446" s="414"/>
      <c r="P5446" s="141"/>
      <c r="Q5446" s="415"/>
      <c r="R5446" s="415"/>
      <c r="S5446" s="415"/>
      <c r="T5446" s="415"/>
      <c r="U5446" s="415"/>
      <c r="V5446" s="415"/>
      <c r="W5446" s="415"/>
      <c r="X5446" s="415"/>
      <c r="Y5446" s="415"/>
      <c r="Z5446" s="415"/>
    </row>
    <row r="5447" spans="1:26" x14ac:dyDescent="0.2">
      <c r="A5447" s="414"/>
      <c r="B5447" s="414"/>
      <c r="P5447" s="141"/>
      <c r="Q5447" s="415"/>
      <c r="R5447" s="415"/>
      <c r="S5447" s="415"/>
      <c r="T5447" s="415"/>
      <c r="U5447" s="415"/>
      <c r="V5447" s="415"/>
      <c r="W5447" s="415"/>
      <c r="X5447" s="415"/>
      <c r="Y5447" s="415"/>
      <c r="Z5447" s="415"/>
    </row>
    <row r="5448" spans="1:26" x14ac:dyDescent="0.2">
      <c r="A5448" s="414"/>
      <c r="B5448" s="414"/>
      <c r="P5448" s="141"/>
      <c r="Q5448" s="415"/>
      <c r="R5448" s="415"/>
      <c r="S5448" s="415"/>
      <c r="T5448" s="415"/>
      <c r="U5448" s="415"/>
      <c r="V5448" s="415"/>
      <c r="W5448" s="415"/>
      <c r="X5448" s="415"/>
      <c r="Y5448" s="415"/>
      <c r="Z5448" s="415"/>
    </row>
    <row r="5449" spans="1:26" x14ac:dyDescent="0.2">
      <c r="A5449" s="414"/>
      <c r="B5449" s="414"/>
      <c r="P5449" s="141"/>
      <c r="Q5449" s="415"/>
      <c r="R5449" s="415"/>
      <c r="S5449" s="415"/>
      <c r="T5449" s="415"/>
      <c r="U5449" s="415"/>
      <c r="V5449" s="415"/>
      <c r="W5449" s="415"/>
      <c r="X5449" s="415"/>
      <c r="Y5449" s="415"/>
      <c r="Z5449" s="415"/>
    </row>
    <row r="5450" spans="1:26" x14ac:dyDescent="0.2">
      <c r="A5450" s="414"/>
      <c r="B5450" s="414"/>
      <c r="P5450" s="141"/>
      <c r="Q5450" s="415"/>
      <c r="R5450" s="415"/>
      <c r="S5450" s="415"/>
      <c r="T5450" s="415"/>
      <c r="U5450" s="415"/>
      <c r="V5450" s="415"/>
      <c r="W5450" s="415"/>
      <c r="X5450" s="415"/>
      <c r="Y5450" s="415"/>
      <c r="Z5450" s="415"/>
    </row>
    <row r="5451" spans="1:26" x14ac:dyDescent="0.2">
      <c r="A5451" s="414"/>
      <c r="B5451" s="414"/>
      <c r="P5451" s="141"/>
      <c r="Q5451" s="415"/>
      <c r="R5451" s="415"/>
      <c r="S5451" s="415"/>
      <c r="T5451" s="415"/>
      <c r="U5451" s="415"/>
      <c r="V5451" s="415"/>
      <c r="W5451" s="415"/>
      <c r="X5451" s="415"/>
      <c r="Y5451" s="415"/>
      <c r="Z5451" s="415"/>
    </row>
    <row r="5452" spans="1:26" x14ac:dyDescent="0.2">
      <c r="A5452" s="414"/>
      <c r="B5452" s="414"/>
      <c r="P5452" s="141"/>
      <c r="Q5452" s="415"/>
      <c r="R5452" s="415"/>
      <c r="S5452" s="415"/>
      <c r="T5452" s="415"/>
      <c r="U5452" s="415"/>
      <c r="V5452" s="415"/>
      <c r="W5452" s="415"/>
      <c r="X5452" s="415"/>
      <c r="Y5452" s="415"/>
      <c r="Z5452" s="415"/>
    </row>
    <row r="5453" spans="1:26" x14ac:dyDescent="0.2">
      <c r="A5453" s="414"/>
      <c r="B5453" s="414"/>
      <c r="P5453" s="141"/>
      <c r="Q5453" s="415"/>
      <c r="R5453" s="415"/>
      <c r="S5453" s="415"/>
      <c r="T5453" s="415"/>
      <c r="U5453" s="415"/>
      <c r="V5453" s="415"/>
      <c r="W5453" s="415"/>
      <c r="X5453" s="415"/>
      <c r="Y5453" s="415"/>
      <c r="Z5453" s="415"/>
    </row>
    <row r="5454" spans="1:26" x14ac:dyDescent="0.2">
      <c r="A5454" s="414"/>
      <c r="B5454" s="414"/>
      <c r="P5454" s="141"/>
      <c r="Q5454" s="415"/>
      <c r="R5454" s="415"/>
      <c r="S5454" s="415"/>
      <c r="T5454" s="415"/>
      <c r="U5454" s="415"/>
      <c r="V5454" s="415"/>
      <c r="W5454" s="415"/>
      <c r="X5454" s="415"/>
      <c r="Y5454" s="415"/>
      <c r="Z5454" s="415"/>
    </row>
    <row r="5455" spans="1:26" x14ac:dyDescent="0.2">
      <c r="A5455" s="414"/>
      <c r="B5455" s="414"/>
      <c r="P5455" s="141"/>
      <c r="Q5455" s="415"/>
      <c r="R5455" s="415"/>
      <c r="S5455" s="415"/>
      <c r="T5455" s="415"/>
      <c r="U5455" s="415"/>
      <c r="V5455" s="415"/>
      <c r="W5455" s="415"/>
      <c r="X5455" s="415"/>
      <c r="Y5455" s="415"/>
      <c r="Z5455" s="415"/>
    </row>
    <row r="5456" spans="1:26" x14ac:dyDescent="0.2">
      <c r="A5456" s="414"/>
      <c r="B5456" s="414"/>
      <c r="P5456" s="141"/>
      <c r="Q5456" s="415"/>
      <c r="R5456" s="415"/>
      <c r="S5456" s="415"/>
      <c r="T5456" s="415"/>
      <c r="U5456" s="415"/>
      <c r="V5456" s="415"/>
      <c r="W5456" s="415"/>
      <c r="X5456" s="415"/>
      <c r="Y5456" s="415"/>
      <c r="Z5456" s="415"/>
    </row>
    <row r="5457" spans="1:26" x14ac:dyDescent="0.2">
      <c r="A5457" s="414"/>
      <c r="B5457" s="414"/>
      <c r="P5457" s="141"/>
      <c r="Q5457" s="415"/>
      <c r="R5457" s="415"/>
      <c r="S5457" s="415"/>
      <c r="T5457" s="415"/>
      <c r="U5457" s="415"/>
      <c r="V5457" s="415"/>
      <c r="W5457" s="415"/>
      <c r="X5457" s="415"/>
      <c r="Y5457" s="415"/>
      <c r="Z5457" s="415"/>
    </row>
    <row r="5458" spans="1:26" x14ac:dyDescent="0.2">
      <c r="A5458" s="414"/>
      <c r="B5458" s="414"/>
      <c r="P5458" s="141"/>
      <c r="Q5458" s="415"/>
      <c r="R5458" s="415"/>
      <c r="S5458" s="415"/>
      <c r="T5458" s="415"/>
      <c r="U5458" s="415"/>
      <c r="V5458" s="415"/>
      <c r="W5458" s="415"/>
      <c r="X5458" s="415"/>
      <c r="Y5458" s="415"/>
      <c r="Z5458" s="415"/>
    </row>
    <row r="5459" spans="1:26" x14ac:dyDescent="0.2">
      <c r="A5459" s="414"/>
      <c r="B5459" s="414"/>
      <c r="P5459" s="141"/>
      <c r="Q5459" s="415"/>
      <c r="R5459" s="415"/>
      <c r="S5459" s="415"/>
      <c r="T5459" s="415"/>
      <c r="U5459" s="415"/>
      <c r="V5459" s="415"/>
      <c r="W5459" s="415"/>
      <c r="X5459" s="415"/>
      <c r="Y5459" s="415"/>
      <c r="Z5459" s="415"/>
    </row>
    <row r="5460" spans="1:26" x14ac:dyDescent="0.2">
      <c r="A5460" s="414"/>
      <c r="B5460" s="414"/>
      <c r="P5460" s="141"/>
      <c r="Q5460" s="415"/>
      <c r="R5460" s="415"/>
      <c r="S5460" s="415"/>
      <c r="T5460" s="415"/>
      <c r="U5460" s="415"/>
      <c r="V5460" s="415"/>
      <c r="W5460" s="415"/>
      <c r="X5460" s="415"/>
      <c r="Y5460" s="415"/>
      <c r="Z5460" s="415"/>
    </row>
    <row r="5461" spans="1:26" x14ac:dyDescent="0.2">
      <c r="A5461" s="414"/>
      <c r="B5461" s="414"/>
      <c r="P5461" s="141"/>
      <c r="Q5461" s="415"/>
      <c r="R5461" s="415"/>
      <c r="S5461" s="415"/>
      <c r="T5461" s="415"/>
      <c r="U5461" s="415"/>
      <c r="V5461" s="415"/>
      <c r="W5461" s="415"/>
      <c r="X5461" s="415"/>
      <c r="Y5461" s="415"/>
      <c r="Z5461" s="415"/>
    </row>
    <row r="5462" spans="1:26" x14ac:dyDescent="0.2">
      <c r="A5462" s="414"/>
      <c r="B5462" s="414"/>
      <c r="P5462" s="141"/>
      <c r="Q5462" s="415"/>
      <c r="R5462" s="415"/>
      <c r="S5462" s="415"/>
      <c r="T5462" s="415"/>
      <c r="U5462" s="415"/>
      <c r="V5462" s="415"/>
      <c r="W5462" s="415"/>
      <c r="X5462" s="415"/>
      <c r="Y5462" s="415"/>
      <c r="Z5462" s="415"/>
    </row>
    <row r="5463" spans="1:26" x14ac:dyDescent="0.2">
      <c r="A5463" s="414"/>
      <c r="B5463" s="414"/>
      <c r="P5463" s="141"/>
      <c r="Q5463" s="415"/>
      <c r="R5463" s="415"/>
      <c r="S5463" s="415"/>
      <c r="T5463" s="415"/>
      <c r="U5463" s="415"/>
      <c r="V5463" s="415"/>
      <c r="W5463" s="415"/>
      <c r="X5463" s="415"/>
      <c r="Y5463" s="415"/>
      <c r="Z5463" s="415"/>
    </row>
    <row r="5464" spans="1:26" x14ac:dyDescent="0.2">
      <c r="A5464" s="414"/>
      <c r="B5464" s="414"/>
      <c r="P5464" s="141"/>
      <c r="Q5464" s="415"/>
      <c r="R5464" s="415"/>
      <c r="S5464" s="415"/>
      <c r="T5464" s="415"/>
      <c r="U5464" s="415"/>
      <c r="V5464" s="415"/>
      <c r="W5464" s="415"/>
      <c r="X5464" s="415"/>
      <c r="Y5464" s="415"/>
      <c r="Z5464" s="415"/>
    </row>
    <row r="5465" spans="1:26" x14ac:dyDescent="0.2">
      <c r="A5465" s="414"/>
      <c r="B5465" s="414"/>
      <c r="P5465" s="141"/>
      <c r="Q5465" s="415"/>
      <c r="R5465" s="415"/>
      <c r="S5465" s="415"/>
      <c r="T5465" s="415"/>
      <c r="U5465" s="415"/>
      <c r="V5465" s="415"/>
      <c r="W5465" s="415"/>
      <c r="X5465" s="415"/>
      <c r="Y5465" s="415"/>
      <c r="Z5465" s="415"/>
    </row>
    <row r="5466" spans="1:26" x14ac:dyDescent="0.2">
      <c r="A5466" s="414"/>
      <c r="B5466" s="414"/>
      <c r="P5466" s="141"/>
      <c r="Q5466" s="415"/>
      <c r="R5466" s="415"/>
      <c r="S5466" s="415"/>
      <c r="T5466" s="415"/>
      <c r="U5466" s="415"/>
      <c r="V5466" s="415"/>
      <c r="W5466" s="415"/>
      <c r="X5466" s="415"/>
      <c r="Y5466" s="415"/>
      <c r="Z5466" s="415"/>
    </row>
    <row r="5467" spans="1:26" x14ac:dyDescent="0.2">
      <c r="A5467" s="414"/>
      <c r="B5467" s="414"/>
      <c r="P5467" s="141"/>
      <c r="Q5467" s="415"/>
      <c r="R5467" s="415"/>
      <c r="S5467" s="415"/>
      <c r="T5467" s="415"/>
      <c r="U5467" s="415"/>
      <c r="V5467" s="415"/>
      <c r="W5467" s="415"/>
      <c r="X5467" s="415"/>
      <c r="Y5467" s="415"/>
      <c r="Z5467" s="415"/>
    </row>
    <row r="5468" spans="1:26" x14ac:dyDescent="0.2">
      <c r="A5468" s="414"/>
      <c r="B5468" s="414"/>
      <c r="P5468" s="141"/>
      <c r="Q5468" s="415"/>
      <c r="R5468" s="415"/>
      <c r="S5468" s="415"/>
      <c r="T5468" s="415"/>
      <c r="U5468" s="415"/>
      <c r="V5468" s="415"/>
      <c r="W5468" s="415"/>
      <c r="X5468" s="415"/>
      <c r="Y5468" s="415"/>
      <c r="Z5468" s="415"/>
    </row>
    <row r="5469" spans="1:26" x14ac:dyDescent="0.2">
      <c r="A5469" s="414"/>
      <c r="B5469" s="414"/>
      <c r="P5469" s="141"/>
      <c r="Q5469" s="415"/>
      <c r="R5469" s="415"/>
      <c r="S5469" s="415"/>
      <c r="T5469" s="415"/>
      <c r="U5469" s="415"/>
      <c r="V5469" s="415"/>
      <c r="W5469" s="415"/>
      <c r="X5469" s="415"/>
      <c r="Y5469" s="415"/>
      <c r="Z5469" s="415"/>
    </row>
    <row r="5470" spans="1:26" x14ac:dyDescent="0.2">
      <c r="A5470" s="414"/>
      <c r="B5470" s="414"/>
      <c r="P5470" s="141"/>
      <c r="Q5470" s="415"/>
      <c r="R5470" s="415"/>
      <c r="S5470" s="415"/>
      <c r="T5470" s="415"/>
      <c r="U5470" s="415"/>
      <c r="V5470" s="415"/>
      <c r="W5470" s="415"/>
      <c r="X5470" s="415"/>
      <c r="Y5470" s="415"/>
      <c r="Z5470" s="415"/>
    </row>
    <row r="5471" spans="1:26" x14ac:dyDescent="0.2">
      <c r="A5471" s="414"/>
      <c r="B5471" s="414"/>
      <c r="P5471" s="141"/>
      <c r="Q5471" s="415"/>
      <c r="R5471" s="415"/>
      <c r="S5471" s="415"/>
      <c r="T5471" s="415"/>
      <c r="U5471" s="415"/>
      <c r="V5471" s="415"/>
      <c r="W5471" s="415"/>
      <c r="X5471" s="415"/>
      <c r="Y5471" s="415"/>
      <c r="Z5471" s="415"/>
    </row>
    <row r="5472" spans="1:26" x14ac:dyDescent="0.2">
      <c r="A5472" s="414"/>
      <c r="B5472" s="414"/>
      <c r="P5472" s="141"/>
      <c r="Q5472" s="415"/>
      <c r="R5472" s="415"/>
      <c r="S5472" s="415"/>
      <c r="T5472" s="415"/>
      <c r="U5472" s="415"/>
      <c r="V5472" s="415"/>
      <c r="W5472" s="415"/>
      <c r="X5472" s="415"/>
      <c r="Y5472" s="415"/>
      <c r="Z5472" s="415"/>
    </row>
    <row r="5473" spans="1:26" x14ac:dyDescent="0.2">
      <c r="A5473" s="414"/>
      <c r="B5473" s="414"/>
      <c r="P5473" s="141"/>
      <c r="Q5473" s="415"/>
      <c r="R5473" s="415"/>
      <c r="S5473" s="415"/>
      <c r="T5473" s="415"/>
      <c r="U5473" s="415"/>
      <c r="V5473" s="415"/>
      <c r="W5473" s="415"/>
      <c r="X5473" s="415"/>
      <c r="Y5473" s="415"/>
      <c r="Z5473" s="415"/>
    </row>
    <row r="5474" spans="1:26" x14ac:dyDescent="0.2">
      <c r="A5474" s="414"/>
      <c r="B5474" s="414"/>
      <c r="P5474" s="141"/>
      <c r="Q5474" s="415"/>
      <c r="R5474" s="415"/>
      <c r="S5474" s="415"/>
      <c r="T5474" s="415"/>
      <c r="U5474" s="415"/>
      <c r="V5474" s="415"/>
      <c r="W5474" s="415"/>
      <c r="X5474" s="415"/>
      <c r="Y5474" s="415"/>
      <c r="Z5474" s="415"/>
    </row>
    <row r="5475" spans="1:26" x14ac:dyDescent="0.2">
      <c r="A5475" s="414"/>
      <c r="B5475" s="414"/>
      <c r="P5475" s="141"/>
      <c r="Q5475" s="415"/>
      <c r="R5475" s="415"/>
      <c r="S5475" s="415"/>
      <c r="T5475" s="415"/>
      <c r="U5475" s="415"/>
      <c r="V5475" s="415"/>
      <c r="W5475" s="415"/>
      <c r="X5475" s="415"/>
      <c r="Y5475" s="415"/>
      <c r="Z5475" s="415"/>
    </row>
    <row r="5476" spans="1:26" x14ac:dyDescent="0.2">
      <c r="A5476" s="414"/>
      <c r="B5476" s="414"/>
      <c r="P5476" s="141"/>
      <c r="Q5476" s="415"/>
      <c r="R5476" s="415"/>
      <c r="S5476" s="415"/>
      <c r="T5476" s="415"/>
      <c r="U5476" s="415"/>
      <c r="V5476" s="415"/>
      <c r="W5476" s="415"/>
      <c r="X5476" s="415"/>
      <c r="Y5476" s="415"/>
      <c r="Z5476" s="415"/>
    </row>
    <row r="5477" spans="1:26" x14ac:dyDescent="0.2">
      <c r="A5477" s="414"/>
      <c r="B5477" s="414"/>
      <c r="P5477" s="141"/>
      <c r="Q5477" s="415"/>
      <c r="R5477" s="415"/>
      <c r="S5477" s="415"/>
      <c r="T5477" s="415"/>
      <c r="U5477" s="415"/>
      <c r="V5477" s="415"/>
      <c r="W5477" s="415"/>
      <c r="X5477" s="415"/>
      <c r="Y5477" s="415"/>
      <c r="Z5477" s="415"/>
    </row>
    <row r="5478" spans="1:26" x14ac:dyDescent="0.2">
      <c r="A5478" s="414"/>
      <c r="B5478" s="414"/>
      <c r="P5478" s="141"/>
      <c r="Q5478" s="415"/>
      <c r="R5478" s="415"/>
      <c r="S5478" s="415"/>
      <c r="T5478" s="415"/>
      <c r="U5478" s="415"/>
      <c r="V5478" s="415"/>
      <c r="W5478" s="415"/>
      <c r="X5478" s="415"/>
      <c r="Y5478" s="415"/>
      <c r="Z5478" s="415"/>
    </row>
    <row r="5479" spans="1:26" x14ac:dyDescent="0.2">
      <c r="A5479" s="414"/>
      <c r="B5479" s="414"/>
      <c r="P5479" s="141"/>
      <c r="Q5479" s="415"/>
      <c r="R5479" s="415"/>
      <c r="S5479" s="415"/>
      <c r="T5479" s="415"/>
      <c r="U5479" s="415"/>
      <c r="V5479" s="415"/>
      <c r="W5479" s="415"/>
      <c r="X5479" s="415"/>
      <c r="Y5479" s="415"/>
      <c r="Z5479" s="415"/>
    </row>
    <row r="5480" spans="1:26" x14ac:dyDescent="0.2">
      <c r="A5480" s="414"/>
      <c r="B5480" s="414"/>
      <c r="P5480" s="141"/>
      <c r="Q5480" s="415"/>
      <c r="R5480" s="415"/>
      <c r="S5480" s="415"/>
      <c r="T5480" s="415"/>
      <c r="U5480" s="415"/>
      <c r="V5480" s="415"/>
      <c r="W5480" s="415"/>
      <c r="X5480" s="415"/>
      <c r="Y5480" s="415"/>
      <c r="Z5480" s="415"/>
    </row>
    <row r="5481" spans="1:26" x14ac:dyDescent="0.2">
      <c r="A5481" s="414"/>
      <c r="B5481" s="414"/>
      <c r="P5481" s="141"/>
      <c r="Q5481" s="415"/>
      <c r="R5481" s="415"/>
      <c r="S5481" s="415"/>
      <c r="T5481" s="415"/>
      <c r="U5481" s="415"/>
      <c r="V5481" s="415"/>
      <c r="W5481" s="415"/>
      <c r="X5481" s="415"/>
      <c r="Y5481" s="415"/>
      <c r="Z5481" s="415"/>
    </row>
    <row r="5482" spans="1:26" x14ac:dyDescent="0.2">
      <c r="A5482" s="414"/>
      <c r="B5482" s="414"/>
      <c r="P5482" s="141"/>
      <c r="Q5482" s="415"/>
      <c r="R5482" s="415"/>
      <c r="S5482" s="415"/>
      <c r="T5482" s="415"/>
      <c r="U5482" s="415"/>
      <c r="V5482" s="415"/>
      <c r="W5482" s="415"/>
      <c r="X5482" s="415"/>
      <c r="Y5482" s="415"/>
      <c r="Z5482" s="415"/>
    </row>
    <row r="5483" spans="1:26" x14ac:dyDescent="0.2">
      <c r="A5483" s="414"/>
      <c r="B5483" s="414"/>
      <c r="P5483" s="141"/>
      <c r="Q5483" s="415"/>
      <c r="R5483" s="415"/>
      <c r="S5483" s="415"/>
      <c r="T5483" s="415"/>
      <c r="U5483" s="415"/>
      <c r="V5483" s="415"/>
      <c r="W5483" s="415"/>
      <c r="X5483" s="415"/>
      <c r="Y5483" s="415"/>
      <c r="Z5483" s="415"/>
    </row>
    <row r="5484" spans="1:26" x14ac:dyDescent="0.2">
      <c r="A5484" s="414"/>
      <c r="B5484" s="414"/>
      <c r="P5484" s="141"/>
      <c r="Q5484" s="415"/>
      <c r="R5484" s="415"/>
      <c r="S5484" s="415"/>
      <c r="T5484" s="415"/>
      <c r="U5484" s="415"/>
      <c r="V5484" s="415"/>
      <c r="W5484" s="415"/>
      <c r="X5484" s="415"/>
      <c r="Y5484" s="415"/>
      <c r="Z5484" s="415"/>
    </row>
    <row r="5485" spans="1:26" x14ac:dyDescent="0.2">
      <c r="A5485" s="414"/>
      <c r="B5485" s="414"/>
      <c r="P5485" s="141"/>
      <c r="Q5485" s="415"/>
      <c r="R5485" s="415"/>
      <c r="S5485" s="415"/>
      <c r="T5485" s="415"/>
      <c r="U5485" s="415"/>
      <c r="V5485" s="415"/>
      <c r="W5485" s="415"/>
      <c r="X5485" s="415"/>
      <c r="Y5485" s="415"/>
      <c r="Z5485" s="415"/>
    </row>
    <row r="5486" spans="1:26" x14ac:dyDescent="0.2">
      <c r="A5486" s="414"/>
      <c r="B5486" s="414"/>
      <c r="P5486" s="141"/>
      <c r="Q5486" s="415"/>
      <c r="R5486" s="415"/>
      <c r="S5486" s="415"/>
      <c r="T5486" s="415"/>
      <c r="U5486" s="415"/>
      <c r="V5486" s="415"/>
      <c r="W5486" s="415"/>
      <c r="X5486" s="415"/>
      <c r="Y5486" s="415"/>
      <c r="Z5486" s="415"/>
    </row>
    <row r="5487" spans="1:26" x14ac:dyDescent="0.2">
      <c r="A5487" s="414"/>
      <c r="B5487" s="414"/>
      <c r="P5487" s="141"/>
      <c r="Q5487" s="415"/>
      <c r="R5487" s="415"/>
      <c r="S5487" s="415"/>
      <c r="T5487" s="415"/>
      <c r="U5487" s="415"/>
      <c r="V5487" s="415"/>
      <c r="W5487" s="415"/>
      <c r="X5487" s="415"/>
      <c r="Y5487" s="415"/>
      <c r="Z5487" s="415"/>
    </row>
    <row r="5488" spans="1:26" x14ac:dyDescent="0.2">
      <c r="A5488" s="414"/>
      <c r="B5488" s="414"/>
      <c r="P5488" s="141"/>
      <c r="Q5488" s="415"/>
      <c r="R5488" s="415"/>
      <c r="S5488" s="415"/>
      <c r="T5488" s="415"/>
      <c r="U5488" s="415"/>
      <c r="V5488" s="415"/>
      <c r="W5488" s="415"/>
      <c r="X5488" s="415"/>
      <c r="Y5488" s="415"/>
      <c r="Z5488" s="415"/>
    </row>
    <row r="5489" spans="1:26" x14ac:dyDescent="0.2">
      <c r="A5489" s="414"/>
      <c r="B5489" s="414"/>
      <c r="P5489" s="141"/>
      <c r="Q5489" s="415"/>
      <c r="R5489" s="415"/>
      <c r="S5489" s="415"/>
      <c r="T5489" s="415"/>
      <c r="U5489" s="415"/>
      <c r="V5489" s="415"/>
      <c r="W5489" s="415"/>
      <c r="X5489" s="415"/>
      <c r="Y5489" s="415"/>
      <c r="Z5489" s="415"/>
    </row>
    <row r="5490" spans="1:26" x14ac:dyDescent="0.2">
      <c r="A5490" s="414"/>
      <c r="B5490" s="414"/>
      <c r="P5490" s="141"/>
      <c r="Q5490" s="415"/>
      <c r="R5490" s="415"/>
      <c r="S5490" s="415"/>
      <c r="T5490" s="415"/>
      <c r="U5490" s="415"/>
      <c r="V5490" s="415"/>
      <c r="W5490" s="415"/>
      <c r="X5490" s="415"/>
      <c r="Y5490" s="415"/>
      <c r="Z5490" s="415"/>
    </row>
    <row r="5491" spans="1:26" x14ac:dyDescent="0.2">
      <c r="A5491" s="414"/>
      <c r="B5491" s="414"/>
      <c r="P5491" s="141"/>
      <c r="Q5491" s="415"/>
      <c r="R5491" s="415"/>
      <c r="S5491" s="415"/>
      <c r="T5491" s="415"/>
      <c r="U5491" s="415"/>
      <c r="V5491" s="415"/>
      <c r="W5491" s="415"/>
      <c r="X5491" s="415"/>
      <c r="Y5491" s="415"/>
      <c r="Z5491" s="415"/>
    </row>
    <row r="5492" spans="1:26" x14ac:dyDescent="0.2">
      <c r="A5492" s="414"/>
      <c r="B5492" s="414"/>
      <c r="P5492" s="141"/>
      <c r="Q5492" s="415"/>
      <c r="R5492" s="415"/>
      <c r="S5492" s="415"/>
      <c r="T5492" s="415"/>
      <c r="U5492" s="415"/>
      <c r="V5492" s="415"/>
      <c r="W5492" s="415"/>
      <c r="X5492" s="415"/>
      <c r="Y5492" s="415"/>
      <c r="Z5492" s="415"/>
    </row>
    <row r="5493" spans="1:26" x14ac:dyDescent="0.2">
      <c r="A5493" s="414"/>
      <c r="B5493" s="414"/>
      <c r="P5493" s="141"/>
      <c r="Q5493" s="415"/>
      <c r="R5493" s="415"/>
      <c r="S5493" s="415"/>
      <c r="T5493" s="415"/>
      <c r="U5493" s="415"/>
      <c r="V5493" s="415"/>
      <c r="W5493" s="415"/>
      <c r="X5493" s="415"/>
      <c r="Y5493" s="415"/>
      <c r="Z5493" s="415"/>
    </row>
    <row r="5494" spans="1:26" x14ac:dyDescent="0.2">
      <c r="A5494" s="414"/>
      <c r="B5494" s="414"/>
      <c r="P5494" s="141"/>
      <c r="Q5494" s="415"/>
      <c r="R5494" s="415"/>
      <c r="S5494" s="415"/>
      <c r="T5494" s="415"/>
      <c r="U5494" s="415"/>
      <c r="V5494" s="415"/>
      <c r="W5494" s="415"/>
      <c r="X5494" s="415"/>
      <c r="Y5494" s="415"/>
      <c r="Z5494" s="415"/>
    </row>
    <row r="5495" spans="1:26" x14ac:dyDescent="0.2">
      <c r="A5495" s="414"/>
      <c r="B5495" s="414"/>
      <c r="P5495" s="141"/>
      <c r="Q5495" s="415"/>
      <c r="R5495" s="415"/>
      <c r="S5495" s="415"/>
      <c r="T5495" s="415"/>
      <c r="U5495" s="415"/>
      <c r="V5495" s="415"/>
      <c r="W5495" s="415"/>
      <c r="X5495" s="415"/>
      <c r="Y5495" s="415"/>
      <c r="Z5495" s="415"/>
    </row>
    <row r="5496" spans="1:26" x14ac:dyDescent="0.2">
      <c r="A5496" s="414"/>
      <c r="B5496" s="414"/>
      <c r="P5496" s="141"/>
      <c r="Q5496" s="415"/>
      <c r="R5496" s="415"/>
      <c r="S5496" s="415"/>
      <c r="T5496" s="415"/>
      <c r="U5496" s="415"/>
      <c r="V5496" s="415"/>
      <c r="W5496" s="415"/>
      <c r="X5496" s="415"/>
      <c r="Y5496" s="415"/>
      <c r="Z5496" s="415"/>
    </row>
    <row r="5497" spans="1:26" x14ac:dyDescent="0.2">
      <c r="A5497" s="414"/>
      <c r="B5497" s="414"/>
      <c r="P5497" s="141"/>
      <c r="Q5497" s="415"/>
      <c r="R5497" s="415"/>
      <c r="S5497" s="415"/>
      <c r="T5497" s="415"/>
      <c r="U5497" s="415"/>
      <c r="V5497" s="415"/>
      <c r="W5497" s="415"/>
      <c r="X5497" s="415"/>
      <c r="Y5497" s="415"/>
      <c r="Z5497" s="415"/>
    </row>
    <row r="5498" spans="1:26" x14ac:dyDescent="0.2">
      <c r="A5498" s="414"/>
      <c r="B5498" s="414"/>
      <c r="P5498" s="141"/>
      <c r="Q5498" s="415"/>
      <c r="R5498" s="415"/>
      <c r="S5498" s="415"/>
      <c r="T5498" s="415"/>
      <c r="U5498" s="415"/>
      <c r="V5498" s="415"/>
      <c r="W5498" s="415"/>
      <c r="X5498" s="415"/>
      <c r="Y5498" s="415"/>
      <c r="Z5498" s="415"/>
    </row>
    <row r="5499" spans="1:26" x14ac:dyDescent="0.2">
      <c r="A5499" s="414"/>
      <c r="B5499" s="414"/>
      <c r="P5499" s="141"/>
      <c r="Q5499" s="415"/>
      <c r="R5499" s="415"/>
      <c r="S5499" s="415"/>
      <c r="T5499" s="415"/>
      <c r="U5499" s="415"/>
      <c r="V5499" s="415"/>
      <c r="W5499" s="415"/>
      <c r="X5499" s="415"/>
      <c r="Y5499" s="415"/>
      <c r="Z5499" s="415"/>
    </row>
    <row r="5500" spans="1:26" x14ac:dyDescent="0.2">
      <c r="A5500" s="414"/>
      <c r="B5500" s="414"/>
      <c r="P5500" s="141"/>
      <c r="Q5500" s="415"/>
      <c r="R5500" s="415"/>
      <c r="S5500" s="415"/>
      <c r="T5500" s="415"/>
      <c r="U5500" s="415"/>
      <c r="V5500" s="415"/>
      <c r="W5500" s="415"/>
      <c r="X5500" s="415"/>
      <c r="Y5500" s="415"/>
      <c r="Z5500" s="415"/>
    </row>
    <row r="5501" spans="1:26" x14ac:dyDescent="0.2">
      <c r="A5501" s="414"/>
      <c r="B5501" s="414"/>
      <c r="P5501" s="141"/>
      <c r="Q5501" s="415"/>
      <c r="R5501" s="415"/>
      <c r="S5501" s="415"/>
      <c r="T5501" s="415"/>
      <c r="U5501" s="415"/>
      <c r="V5501" s="415"/>
      <c r="W5501" s="415"/>
      <c r="X5501" s="415"/>
      <c r="Y5501" s="415"/>
      <c r="Z5501" s="415"/>
    </row>
    <row r="5502" spans="1:26" x14ac:dyDescent="0.2">
      <c r="A5502" s="414"/>
      <c r="B5502" s="414"/>
      <c r="P5502" s="141"/>
      <c r="Q5502" s="415"/>
      <c r="R5502" s="415"/>
      <c r="S5502" s="415"/>
      <c r="T5502" s="415"/>
      <c r="U5502" s="415"/>
      <c r="V5502" s="415"/>
      <c r="W5502" s="415"/>
      <c r="X5502" s="415"/>
      <c r="Y5502" s="415"/>
      <c r="Z5502" s="415"/>
    </row>
    <row r="5503" spans="1:26" x14ac:dyDescent="0.2">
      <c r="A5503" s="414"/>
      <c r="B5503" s="414"/>
      <c r="P5503" s="141"/>
      <c r="Q5503" s="415"/>
      <c r="R5503" s="415"/>
      <c r="S5503" s="415"/>
      <c r="T5503" s="415"/>
      <c r="U5503" s="415"/>
      <c r="V5503" s="415"/>
      <c r="W5503" s="415"/>
      <c r="X5503" s="415"/>
      <c r="Y5503" s="415"/>
      <c r="Z5503" s="415"/>
    </row>
    <row r="5504" spans="1:26" x14ac:dyDescent="0.2">
      <c r="A5504" s="414"/>
      <c r="B5504" s="414"/>
      <c r="P5504" s="141"/>
      <c r="Q5504" s="415"/>
      <c r="R5504" s="415"/>
      <c r="S5504" s="415"/>
      <c r="T5504" s="415"/>
      <c r="U5504" s="415"/>
      <c r="V5504" s="415"/>
      <c r="W5504" s="415"/>
      <c r="X5504" s="415"/>
      <c r="Y5504" s="415"/>
      <c r="Z5504" s="415"/>
    </row>
    <row r="5505" spans="1:26" x14ac:dyDescent="0.2">
      <c r="A5505" s="414"/>
      <c r="B5505" s="414"/>
      <c r="P5505" s="141"/>
      <c r="Q5505" s="415"/>
      <c r="R5505" s="415"/>
      <c r="S5505" s="415"/>
      <c r="T5505" s="415"/>
      <c r="U5505" s="415"/>
      <c r="V5505" s="415"/>
      <c r="W5505" s="415"/>
      <c r="X5505" s="415"/>
      <c r="Y5505" s="415"/>
      <c r="Z5505" s="415"/>
    </row>
    <row r="5506" spans="1:26" x14ac:dyDescent="0.2">
      <c r="A5506" s="414"/>
      <c r="B5506" s="414"/>
      <c r="P5506" s="141"/>
      <c r="Q5506" s="415"/>
      <c r="R5506" s="415"/>
      <c r="S5506" s="415"/>
      <c r="T5506" s="415"/>
      <c r="U5506" s="415"/>
      <c r="V5506" s="415"/>
      <c r="W5506" s="415"/>
      <c r="X5506" s="415"/>
      <c r="Y5506" s="415"/>
      <c r="Z5506" s="415"/>
    </row>
    <row r="5507" spans="1:26" x14ac:dyDescent="0.2">
      <c r="A5507" s="414"/>
      <c r="B5507" s="414"/>
      <c r="P5507" s="141"/>
      <c r="Q5507" s="415"/>
      <c r="R5507" s="415"/>
      <c r="S5507" s="415"/>
      <c r="T5507" s="415"/>
      <c r="U5507" s="415"/>
      <c r="V5507" s="415"/>
      <c r="W5507" s="415"/>
      <c r="X5507" s="415"/>
      <c r="Y5507" s="415"/>
      <c r="Z5507" s="415"/>
    </row>
    <row r="5508" spans="1:26" x14ac:dyDescent="0.2">
      <c r="A5508" s="414"/>
      <c r="B5508" s="414"/>
      <c r="P5508" s="141"/>
      <c r="Q5508" s="415"/>
      <c r="R5508" s="415"/>
      <c r="S5508" s="415"/>
      <c r="T5508" s="415"/>
      <c r="U5508" s="415"/>
      <c r="V5508" s="415"/>
      <c r="W5508" s="415"/>
      <c r="X5508" s="415"/>
      <c r="Y5508" s="415"/>
      <c r="Z5508" s="415"/>
    </row>
    <row r="5509" spans="1:26" x14ac:dyDescent="0.2">
      <c r="A5509" s="414"/>
      <c r="B5509" s="414"/>
      <c r="P5509" s="141"/>
      <c r="Q5509" s="415"/>
      <c r="R5509" s="415"/>
      <c r="S5509" s="415"/>
      <c r="T5509" s="415"/>
      <c r="U5509" s="415"/>
      <c r="V5509" s="415"/>
      <c r="W5509" s="415"/>
      <c r="X5509" s="415"/>
      <c r="Y5509" s="415"/>
      <c r="Z5509" s="415"/>
    </row>
    <row r="5510" spans="1:26" x14ac:dyDescent="0.2">
      <c r="A5510" s="414"/>
      <c r="B5510" s="414"/>
      <c r="P5510" s="141"/>
      <c r="Q5510" s="415"/>
      <c r="R5510" s="415"/>
      <c r="S5510" s="415"/>
      <c r="T5510" s="415"/>
      <c r="U5510" s="415"/>
      <c r="V5510" s="415"/>
      <c r="W5510" s="415"/>
      <c r="X5510" s="415"/>
      <c r="Y5510" s="415"/>
      <c r="Z5510" s="415"/>
    </row>
    <row r="5511" spans="1:26" x14ac:dyDescent="0.2">
      <c r="A5511" s="414"/>
      <c r="B5511" s="414"/>
      <c r="P5511" s="141"/>
      <c r="Q5511" s="415"/>
      <c r="R5511" s="415"/>
      <c r="S5511" s="415"/>
      <c r="T5511" s="415"/>
      <c r="U5511" s="415"/>
      <c r="V5511" s="415"/>
      <c r="W5511" s="415"/>
      <c r="X5511" s="415"/>
      <c r="Y5511" s="415"/>
      <c r="Z5511" s="415"/>
    </row>
    <row r="5512" spans="1:26" x14ac:dyDescent="0.2">
      <c r="A5512" s="414"/>
      <c r="B5512" s="414"/>
      <c r="P5512" s="141"/>
      <c r="Q5512" s="415"/>
      <c r="R5512" s="415"/>
      <c r="S5512" s="415"/>
      <c r="T5512" s="415"/>
      <c r="U5512" s="415"/>
      <c r="V5512" s="415"/>
      <c r="W5512" s="415"/>
      <c r="X5512" s="415"/>
      <c r="Y5512" s="415"/>
      <c r="Z5512" s="415"/>
    </row>
    <row r="5513" spans="1:26" x14ac:dyDescent="0.2">
      <c r="A5513" s="414"/>
      <c r="B5513" s="414"/>
      <c r="P5513" s="141"/>
      <c r="Q5513" s="415"/>
      <c r="R5513" s="415"/>
      <c r="S5513" s="415"/>
      <c r="T5513" s="415"/>
      <c r="U5513" s="415"/>
      <c r="V5513" s="415"/>
      <c r="W5513" s="415"/>
      <c r="X5513" s="415"/>
      <c r="Y5513" s="415"/>
      <c r="Z5513" s="415"/>
    </row>
    <row r="5514" spans="1:26" x14ac:dyDescent="0.2">
      <c r="A5514" s="414"/>
      <c r="B5514" s="414"/>
      <c r="P5514" s="141"/>
      <c r="Q5514" s="415"/>
      <c r="R5514" s="415"/>
      <c r="S5514" s="415"/>
      <c r="T5514" s="415"/>
      <c r="U5514" s="415"/>
      <c r="V5514" s="415"/>
      <c r="W5514" s="415"/>
      <c r="X5514" s="415"/>
      <c r="Y5514" s="415"/>
      <c r="Z5514" s="415"/>
    </row>
    <row r="5515" spans="1:26" x14ac:dyDescent="0.2">
      <c r="A5515" s="414"/>
      <c r="B5515" s="414"/>
      <c r="P5515" s="141"/>
      <c r="Q5515" s="415"/>
      <c r="R5515" s="415"/>
      <c r="S5515" s="415"/>
      <c r="T5515" s="415"/>
      <c r="U5515" s="415"/>
      <c r="V5515" s="415"/>
      <c r="W5515" s="415"/>
      <c r="X5515" s="415"/>
      <c r="Y5515" s="415"/>
      <c r="Z5515" s="415"/>
    </row>
    <row r="5516" spans="1:26" x14ac:dyDescent="0.2">
      <c r="A5516" s="414"/>
      <c r="B5516" s="414"/>
      <c r="P5516" s="141"/>
      <c r="Q5516" s="415"/>
      <c r="R5516" s="415"/>
      <c r="S5516" s="415"/>
      <c r="T5516" s="415"/>
      <c r="U5516" s="415"/>
      <c r="V5516" s="415"/>
      <c r="W5516" s="415"/>
      <c r="X5516" s="415"/>
      <c r="Y5516" s="415"/>
      <c r="Z5516" s="415"/>
    </row>
    <row r="5517" spans="1:26" x14ac:dyDescent="0.2">
      <c r="A5517" s="414"/>
      <c r="B5517" s="414"/>
      <c r="P5517" s="141"/>
      <c r="Q5517" s="415"/>
      <c r="R5517" s="415"/>
      <c r="S5517" s="415"/>
      <c r="T5517" s="415"/>
      <c r="U5517" s="415"/>
      <c r="V5517" s="415"/>
      <c r="W5517" s="415"/>
      <c r="X5517" s="415"/>
      <c r="Y5517" s="415"/>
      <c r="Z5517" s="415"/>
    </row>
    <row r="5518" spans="1:26" x14ac:dyDescent="0.2">
      <c r="A5518" s="414"/>
      <c r="B5518" s="414"/>
      <c r="P5518" s="141"/>
      <c r="Q5518" s="415"/>
      <c r="R5518" s="415"/>
      <c r="S5518" s="415"/>
      <c r="T5518" s="415"/>
      <c r="U5518" s="415"/>
      <c r="V5518" s="415"/>
      <c r="W5518" s="415"/>
      <c r="X5518" s="415"/>
      <c r="Y5518" s="415"/>
      <c r="Z5518" s="415"/>
    </row>
    <row r="5519" spans="1:26" x14ac:dyDescent="0.2">
      <c r="A5519" s="414"/>
      <c r="B5519" s="414"/>
      <c r="P5519" s="141"/>
      <c r="Q5519" s="415"/>
      <c r="R5519" s="415"/>
      <c r="S5519" s="415"/>
      <c r="T5519" s="415"/>
      <c r="U5519" s="415"/>
      <c r="V5519" s="415"/>
      <c r="W5519" s="415"/>
      <c r="X5519" s="415"/>
      <c r="Y5519" s="415"/>
      <c r="Z5519" s="415"/>
    </row>
    <row r="5520" spans="1:26" x14ac:dyDescent="0.2">
      <c r="A5520" s="414"/>
      <c r="B5520" s="414"/>
      <c r="P5520" s="141"/>
      <c r="Q5520" s="415"/>
      <c r="R5520" s="415"/>
      <c r="S5520" s="415"/>
      <c r="T5520" s="415"/>
      <c r="U5520" s="415"/>
      <c r="V5520" s="415"/>
      <c r="W5520" s="415"/>
      <c r="X5520" s="415"/>
      <c r="Y5520" s="415"/>
      <c r="Z5520" s="415"/>
    </row>
    <row r="5521" spans="1:26" x14ac:dyDescent="0.2">
      <c r="A5521" s="414"/>
      <c r="B5521" s="414"/>
      <c r="P5521" s="141"/>
      <c r="Q5521" s="415"/>
      <c r="R5521" s="415"/>
      <c r="S5521" s="415"/>
      <c r="T5521" s="415"/>
      <c r="U5521" s="415"/>
      <c r="V5521" s="415"/>
      <c r="W5521" s="415"/>
      <c r="X5521" s="415"/>
      <c r="Y5521" s="415"/>
      <c r="Z5521" s="415"/>
    </row>
    <row r="5522" spans="1:26" x14ac:dyDescent="0.2">
      <c r="A5522" s="414"/>
      <c r="B5522" s="414"/>
      <c r="P5522" s="141"/>
      <c r="Q5522" s="415"/>
      <c r="R5522" s="415"/>
      <c r="S5522" s="415"/>
      <c r="T5522" s="415"/>
      <c r="U5522" s="415"/>
      <c r="V5522" s="415"/>
      <c r="W5522" s="415"/>
      <c r="X5522" s="415"/>
      <c r="Y5522" s="415"/>
      <c r="Z5522" s="415"/>
    </row>
    <row r="5523" spans="1:26" x14ac:dyDescent="0.2">
      <c r="A5523" s="414"/>
      <c r="B5523" s="414"/>
      <c r="P5523" s="141"/>
      <c r="Q5523" s="415"/>
      <c r="R5523" s="415"/>
      <c r="S5523" s="415"/>
      <c r="T5523" s="415"/>
      <c r="U5523" s="415"/>
      <c r="V5523" s="415"/>
      <c r="W5523" s="415"/>
      <c r="X5523" s="415"/>
      <c r="Y5523" s="415"/>
      <c r="Z5523" s="415"/>
    </row>
    <row r="5524" spans="1:26" x14ac:dyDescent="0.2">
      <c r="A5524" s="414"/>
      <c r="B5524" s="414"/>
      <c r="P5524" s="141"/>
      <c r="Q5524" s="415"/>
      <c r="R5524" s="415"/>
      <c r="S5524" s="415"/>
      <c r="T5524" s="415"/>
      <c r="U5524" s="415"/>
      <c r="V5524" s="415"/>
      <c r="W5524" s="415"/>
      <c r="X5524" s="415"/>
      <c r="Y5524" s="415"/>
      <c r="Z5524" s="415"/>
    </row>
    <row r="5525" spans="1:26" x14ac:dyDescent="0.2">
      <c r="A5525" s="414"/>
      <c r="B5525" s="414"/>
      <c r="P5525" s="141"/>
      <c r="Q5525" s="415"/>
      <c r="R5525" s="415"/>
      <c r="S5525" s="415"/>
      <c r="T5525" s="415"/>
      <c r="U5525" s="415"/>
      <c r="V5525" s="415"/>
      <c r="W5525" s="415"/>
      <c r="X5525" s="415"/>
      <c r="Y5525" s="415"/>
      <c r="Z5525" s="415"/>
    </row>
    <row r="5526" spans="1:26" x14ac:dyDescent="0.2">
      <c r="A5526" s="414"/>
      <c r="B5526" s="414"/>
      <c r="P5526" s="141"/>
      <c r="Q5526" s="415"/>
      <c r="R5526" s="415"/>
      <c r="S5526" s="415"/>
      <c r="T5526" s="415"/>
      <c r="U5526" s="415"/>
      <c r="V5526" s="415"/>
      <c r="W5526" s="415"/>
      <c r="X5526" s="415"/>
      <c r="Y5526" s="415"/>
      <c r="Z5526" s="415"/>
    </row>
    <row r="5527" spans="1:26" x14ac:dyDescent="0.2">
      <c r="A5527" s="414"/>
      <c r="B5527" s="414"/>
      <c r="P5527" s="141"/>
      <c r="Q5527" s="415"/>
      <c r="R5527" s="415"/>
      <c r="S5527" s="415"/>
      <c r="T5527" s="415"/>
      <c r="U5527" s="415"/>
      <c r="V5527" s="415"/>
      <c r="W5527" s="415"/>
      <c r="X5527" s="415"/>
      <c r="Y5527" s="415"/>
      <c r="Z5527" s="415"/>
    </row>
    <row r="5528" spans="1:26" x14ac:dyDescent="0.2">
      <c r="A5528" s="414"/>
      <c r="B5528" s="414"/>
      <c r="P5528" s="141"/>
      <c r="Q5528" s="415"/>
      <c r="R5528" s="415"/>
      <c r="S5528" s="415"/>
      <c r="T5528" s="415"/>
      <c r="U5528" s="415"/>
      <c r="V5528" s="415"/>
      <c r="W5528" s="415"/>
      <c r="X5528" s="415"/>
      <c r="Y5528" s="415"/>
      <c r="Z5528" s="415"/>
    </row>
    <row r="5529" spans="1:26" x14ac:dyDescent="0.2">
      <c r="A5529" s="414"/>
      <c r="B5529" s="414"/>
      <c r="P5529" s="141"/>
      <c r="Q5529" s="415"/>
      <c r="R5529" s="415"/>
      <c r="S5529" s="415"/>
      <c r="T5529" s="415"/>
      <c r="U5529" s="415"/>
      <c r="V5529" s="415"/>
      <c r="W5529" s="415"/>
      <c r="X5529" s="415"/>
      <c r="Y5529" s="415"/>
      <c r="Z5529" s="415"/>
    </row>
    <row r="5530" spans="1:26" x14ac:dyDescent="0.2">
      <c r="A5530" s="414"/>
      <c r="B5530" s="414"/>
      <c r="P5530" s="141"/>
      <c r="Q5530" s="415"/>
      <c r="R5530" s="415"/>
      <c r="S5530" s="415"/>
      <c r="T5530" s="415"/>
      <c r="U5530" s="415"/>
      <c r="V5530" s="415"/>
      <c r="W5530" s="415"/>
      <c r="X5530" s="415"/>
      <c r="Y5530" s="415"/>
      <c r="Z5530" s="415"/>
    </row>
    <row r="5531" spans="1:26" x14ac:dyDescent="0.2">
      <c r="A5531" s="414"/>
      <c r="B5531" s="414"/>
      <c r="P5531" s="141"/>
      <c r="Q5531" s="415"/>
      <c r="R5531" s="415"/>
      <c r="S5531" s="415"/>
      <c r="T5531" s="415"/>
      <c r="U5531" s="415"/>
      <c r="V5531" s="415"/>
      <c r="W5531" s="415"/>
      <c r="X5531" s="415"/>
      <c r="Y5531" s="415"/>
      <c r="Z5531" s="415"/>
    </row>
    <row r="5532" spans="1:26" x14ac:dyDescent="0.2">
      <c r="A5532" s="414"/>
      <c r="B5532" s="414"/>
      <c r="P5532" s="141"/>
      <c r="Q5532" s="415"/>
      <c r="R5532" s="415"/>
      <c r="S5532" s="415"/>
      <c r="T5532" s="415"/>
      <c r="U5532" s="415"/>
      <c r="V5532" s="415"/>
      <c r="W5532" s="415"/>
      <c r="X5532" s="415"/>
      <c r="Y5532" s="415"/>
      <c r="Z5532" s="415"/>
    </row>
    <row r="5533" spans="1:26" x14ac:dyDescent="0.2">
      <c r="A5533" s="414"/>
      <c r="B5533" s="414"/>
      <c r="P5533" s="141"/>
      <c r="Q5533" s="415"/>
      <c r="R5533" s="415"/>
      <c r="S5533" s="415"/>
      <c r="T5533" s="415"/>
      <c r="U5533" s="415"/>
      <c r="V5533" s="415"/>
      <c r="W5533" s="415"/>
      <c r="X5533" s="415"/>
      <c r="Y5533" s="415"/>
      <c r="Z5533" s="415"/>
    </row>
    <row r="5534" spans="1:26" x14ac:dyDescent="0.2">
      <c r="A5534" s="414"/>
      <c r="B5534" s="414"/>
      <c r="P5534" s="141"/>
      <c r="Q5534" s="415"/>
      <c r="R5534" s="415"/>
      <c r="S5534" s="415"/>
      <c r="T5534" s="415"/>
      <c r="U5534" s="415"/>
      <c r="V5534" s="415"/>
      <c r="W5534" s="415"/>
      <c r="X5534" s="415"/>
      <c r="Y5534" s="415"/>
      <c r="Z5534" s="415"/>
    </row>
    <row r="5535" spans="1:26" x14ac:dyDescent="0.2">
      <c r="A5535" s="414"/>
      <c r="B5535" s="414"/>
      <c r="P5535" s="141"/>
      <c r="Q5535" s="415"/>
      <c r="R5535" s="415"/>
      <c r="S5535" s="415"/>
      <c r="T5535" s="415"/>
      <c r="U5535" s="415"/>
      <c r="V5535" s="415"/>
      <c r="W5535" s="415"/>
      <c r="X5535" s="415"/>
      <c r="Y5535" s="415"/>
      <c r="Z5535" s="415"/>
    </row>
    <row r="5536" spans="1:26" x14ac:dyDescent="0.2">
      <c r="A5536" s="414"/>
      <c r="B5536" s="414"/>
      <c r="P5536" s="141"/>
      <c r="Q5536" s="415"/>
      <c r="R5536" s="415"/>
      <c r="S5536" s="415"/>
      <c r="T5536" s="415"/>
      <c r="U5536" s="415"/>
      <c r="V5536" s="415"/>
      <c r="W5536" s="415"/>
      <c r="X5536" s="415"/>
      <c r="Y5536" s="415"/>
      <c r="Z5536" s="415"/>
    </row>
    <row r="5537" spans="1:26" x14ac:dyDescent="0.2">
      <c r="A5537" s="414"/>
      <c r="B5537" s="414"/>
      <c r="P5537" s="141"/>
      <c r="Q5537" s="415"/>
      <c r="R5537" s="415"/>
      <c r="S5537" s="415"/>
      <c r="T5537" s="415"/>
      <c r="U5537" s="415"/>
      <c r="V5537" s="415"/>
      <c r="W5537" s="415"/>
      <c r="X5537" s="415"/>
      <c r="Y5537" s="415"/>
      <c r="Z5537" s="415"/>
    </row>
    <row r="5538" spans="1:26" x14ac:dyDescent="0.2">
      <c r="A5538" s="414"/>
      <c r="B5538" s="414"/>
      <c r="P5538" s="141"/>
      <c r="Q5538" s="415"/>
      <c r="R5538" s="415"/>
      <c r="S5538" s="415"/>
      <c r="T5538" s="415"/>
      <c r="U5538" s="415"/>
      <c r="V5538" s="415"/>
      <c r="W5538" s="415"/>
      <c r="X5538" s="415"/>
      <c r="Y5538" s="415"/>
      <c r="Z5538" s="415"/>
    </row>
    <row r="5539" spans="1:26" x14ac:dyDescent="0.2">
      <c r="A5539" s="414"/>
      <c r="B5539" s="414"/>
      <c r="P5539" s="141"/>
      <c r="Q5539" s="415"/>
      <c r="R5539" s="415"/>
      <c r="S5539" s="415"/>
      <c r="T5539" s="415"/>
      <c r="U5539" s="415"/>
      <c r="V5539" s="415"/>
      <c r="W5539" s="415"/>
      <c r="X5539" s="415"/>
      <c r="Y5539" s="415"/>
      <c r="Z5539" s="415"/>
    </row>
    <row r="5540" spans="1:26" x14ac:dyDescent="0.2">
      <c r="A5540" s="414"/>
      <c r="B5540" s="414"/>
      <c r="P5540" s="141"/>
      <c r="Q5540" s="415"/>
      <c r="R5540" s="415"/>
      <c r="S5540" s="415"/>
      <c r="T5540" s="415"/>
      <c r="U5540" s="415"/>
      <c r="V5540" s="415"/>
      <c r="W5540" s="415"/>
      <c r="X5540" s="415"/>
      <c r="Y5540" s="415"/>
      <c r="Z5540" s="415"/>
    </row>
    <row r="5541" spans="1:26" x14ac:dyDescent="0.2">
      <c r="A5541" s="414"/>
      <c r="B5541" s="414"/>
      <c r="P5541" s="141"/>
      <c r="Q5541" s="415"/>
      <c r="R5541" s="415"/>
      <c r="S5541" s="415"/>
      <c r="T5541" s="415"/>
      <c r="U5541" s="415"/>
      <c r="V5541" s="415"/>
      <c r="W5541" s="415"/>
      <c r="X5541" s="415"/>
      <c r="Y5541" s="415"/>
      <c r="Z5541" s="415"/>
    </row>
    <row r="5542" spans="1:26" x14ac:dyDescent="0.2">
      <c r="A5542" s="414"/>
      <c r="B5542" s="414"/>
      <c r="P5542" s="141"/>
      <c r="Q5542" s="415"/>
      <c r="R5542" s="415"/>
      <c r="S5542" s="415"/>
      <c r="T5542" s="415"/>
      <c r="U5542" s="415"/>
      <c r="V5542" s="415"/>
      <c r="W5542" s="415"/>
      <c r="X5542" s="415"/>
      <c r="Y5542" s="415"/>
      <c r="Z5542" s="415"/>
    </row>
    <row r="5543" spans="1:26" x14ac:dyDescent="0.2">
      <c r="A5543" s="414"/>
      <c r="B5543" s="414"/>
      <c r="P5543" s="141"/>
      <c r="Q5543" s="415"/>
      <c r="R5543" s="415"/>
      <c r="S5543" s="415"/>
      <c r="T5543" s="415"/>
      <c r="U5543" s="415"/>
      <c r="V5543" s="415"/>
      <c r="W5543" s="415"/>
      <c r="X5543" s="415"/>
      <c r="Y5543" s="415"/>
      <c r="Z5543" s="415"/>
    </row>
    <row r="5544" spans="1:26" x14ac:dyDescent="0.2">
      <c r="A5544" s="414"/>
      <c r="B5544" s="414"/>
      <c r="P5544" s="141"/>
      <c r="Q5544" s="415"/>
      <c r="R5544" s="415"/>
      <c r="S5544" s="415"/>
      <c r="T5544" s="415"/>
      <c r="U5544" s="415"/>
      <c r="V5544" s="415"/>
      <c r="W5544" s="415"/>
      <c r="X5544" s="415"/>
      <c r="Y5544" s="415"/>
      <c r="Z5544" s="415"/>
    </row>
    <row r="5545" spans="1:26" x14ac:dyDescent="0.2">
      <c r="A5545" s="414"/>
      <c r="B5545" s="414"/>
      <c r="P5545" s="141"/>
      <c r="Q5545" s="415"/>
      <c r="R5545" s="415"/>
      <c r="S5545" s="415"/>
      <c r="T5545" s="415"/>
      <c r="U5545" s="415"/>
      <c r="V5545" s="415"/>
      <c r="W5545" s="415"/>
      <c r="X5545" s="415"/>
      <c r="Y5545" s="415"/>
      <c r="Z5545" s="415"/>
    </row>
    <row r="5546" spans="1:26" x14ac:dyDescent="0.2">
      <c r="A5546" s="414"/>
      <c r="B5546" s="414"/>
      <c r="P5546" s="141"/>
      <c r="Q5546" s="415"/>
      <c r="R5546" s="415"/>
      <c r="S5546" s="415"/>
      <c r="T5546" s="415"/>
      <c r="U5546" s="415"/>
      <c r="V5546" s="415"/>
      <c r="W5546" s="415"/>
      <c r="X5546" s="415"/>
      <c r="Y5546" s="415"/>
      <c r="Z5546" s="415"/>
    </row>
    <row r="5547" spans="1:26" x14ac:dyDescent="0.2">
      <c r="A5547" s="414"/>
      <c r="B5547" s="414"/>
      <c r="P5547" s="141"/>
      <c r="Q5547" s="415"/>
      <c r="R5547" s="415"/>
      <c r="S5547" s="415"/>
      <c r="T5547" s="415"/>
      <c r="U5547" s="415"/>
      <c r="V5547" s="415"/>
      <c r="W5547" s="415"/>
      <c r="X5547" s="415"/>
      <c r="Y5547" s="415"/>
      <c r="Z5547" s="415"/>
    </row>
    <row r="5548" spans="1:26" x14ac:dyDescent="0.2">
      <c r="A5548" s="414"/>
      <c r="B5548" s="414"/>
      <c r="P5548" s="141"/>
      <c r="Q5548" s="415"/>
      <c r="R5548" s="415"/>
      <c r="S5548" s="415"/>
      <c r="T5548" s="415"/>
      <c r="U5548" s="415"/>
      <c r="V5548" s="415"/>
      <c r="W5548" s="415"/>
      <c r="X5548" s="415"/>
      <c r="Y5548" s="415"/>
      <c r="Z5548" s="415"/>
    </row>
    <row r="5549" spans="1:26" x14ac:dyDescent="0.2">
      <c r="A5549" s="414"/>
      <c r="B5549" s="414"/>
      <c r="P5549" s="141"/>
      <c r="Q5549" s="415"/>
      <c r="R5549" s="415"/>
      <c r="S5549" s="415"/>
      <c r="T5549" s="415"/>
      <c r="U5549" s="415"/>
      <c r="V5549" s="415"/>
      <c r="W5549" s="415"/>
      <c r="X5549" s="415"/>
      <c r="Y5549" s="415"/>
      <c r="Z5549" s="415"/>
    </row>
    <row r="5550" spans="1:26" x14ac:dyDescent="0.2">
      <c r="A5550" s="414"/>
      <c r="B5550" s="414"/>
      <c r="P5550" s="141"/>
      <c r="Q5550" s="415"/>
      <c r="R5550" s="415"/>
      <c r="S5550" s="415"/>
      <c r="T5550" s="415"/>
      <c r="U5550" s="415"/>
      <c r="V5550" s="415"/>
      <c r="W5550" s="415"/>
      <c r="X5550" s="415"/>
      <c r="Y5550" s="415"/>
      <c r="Z5550" s="415"/>
    </row>
    <row r="5551" spans="1:26" x14ac:dyDescent="0.2">
      <c r="A5551" s="414"/>
      <c r="B5551" s="414"/>
      <c r="P5551" s="141"/>
      <c r="Q5551" s="415"/>
      <c r="R5551" s="415"/>
      <c r="S5551" s="415"/>
      <c r="T5551" s="415"/>
      <c r="U5551" s="415"/>
      <c r="V5551" s="415"/>
      <c r="W5551" s="415"/>
      <c r="X5551" s="415"/>
      <c r="Y5551" s="415"/>
      <c r="Z5551" s="415"/>
    </row>
    <row r="5552" spans="1:26" x14ac:dyDescent="0.2">
      <c r="A5552" s="414"/>
      <c r="B5552" s="414"/>
      <c r="P5552" s="141"/>
      <c r="Q5552" s="415"/>
      <c r="R5552" s="415"/>
      <c r="S5552" s="415"/>
      <c r="T5552" s="415"/>
      <c r="U5552" s="415"/>
      <c r="V5552" s="415"/>
      <c r="W5552" s="415"/>
      <c r="X5552" s="415"/>
      <c r="Y5552" s="415"/>
      <c r="Z5552" s="415"/>
    </row>
    <row r="5553" spans="1:26" x14ac:dyDescent="0.2">
      <c r="A5553" s="414"/>
      <c r="B5553" s="414"/>
      <c r="P5553" s="141"/>
      <c r="Q5553" s="415"/>
      <c r="R5553" s="415"/>
      <c r="S5553" s="415"/>
      <c r="T5553" s="415"/>
      <c r="U5553" s="415"/>
      <c r="V5553" s="415"/>
      <c r="W5553" s="415"/>
      <c r="X5553" s="415"/>
      <c r="Y5553" s="415"/>
      <c r="Z5553" s="415"/>
    </row>
    <row r="5554" spans="1:26" x14ac:dyDescent="0.2">
      <c r="A5554" s="414"/>
      <c r="B5554" s="414"/>
      <c r="P5554" s="141"/>
      <c r="Q5554" s="415"/>
      <c r="R5554" s="415"/>
      <c r="S5554" s="415"/>
      <c r="T5554" s="415"/>
      <c r="U5554" s="415"/>
      <c r="V5554" s="415"/>
      <c r="W5554" s="415"/>
      <c r="X5554" s="415"/>
      <c r="Y5554" s="415"/>
      <c r="Z5554" s="415"/>
    </row>
    <row r="5555" spans="1:26" x14ac:dyDescent="0.2">
      <c r="A5555" s="414"/>
      <c r="B5555" s="414"/>
      <c r="P5555" s="141"/>
      <c r="Q5555" s="415"/>
      <c r="R5555" s="415"/>
      <c r="S5555" s="415"/>
      <c r="T5555" s="415"/>
      <c r="U5555" s="415"/>
      <c r="V5555" s="415"/>
      <c r="W5555" s="415"/>
      <c r="X5555" s="415"/>
      <c r="Y5555" s="415"/>
      <c r="Z5555" s="415"/>
    </row>
    <row r="5556" spans="1:26" x14ac:dyDescent="0.2">
      <c r="A5556" s="414"/>
      <c r="B5556" s="414"/>
      <c r="P5556" s="141"/>
      <c r="Q5556" s="415"/>
      <c r="R5556" s="415"/>
      <c r="S5556" s="415"/>
      <c r="T5556" s="415"/>
      <c r="U5556" s="415"/>
      <c r="V5556" s="415"/>
      <c r="W5556" s="415"/>
      <c r="X5556" s="415"/>
      <c r="Y5556" s="415"/>
      <c r="Z5556" s="415"/>
    </row>
    <row r="5557" spans="1:26" x14ac:dyDescent="0.2">
      <c r="A5557" s="414"/>
      <c r="B5557" s="414"/>
      <c r="P5557" s="141"/>
      <c r="Q5557" s="415"/>
      <c r="R5557" s="415"/>
      <c r="S5557" s="415"/>
      <c r="T5557" s="415"/>
      <c r="U5557" s="415"/>
      <c r="V5557" s="415"/>
      <c r="W5557" s="415"/>
      <c r="X5557" s="415"/>
      <c r="Y5557" s="415"/>
      <c r="Z5557" s="415"/>
    </row>
    <row r="5558" spans="1:26" x14ac:dyDescent="0.2">
      <c r="A5558" s="414"/>
      <c r="B5558" s="414"/>
      <c r="P5558" s="141"/>
      <c r="Q5558" s="415"/>
      <c r="R5558" s="415"/>
      <c r="S5558" s="415"/>
      <c r="T5558" s="415"/>
      <c r="U5558" s="415"/>
      <c r="V5558" s="415"/>
      <c r="W5558" s="415"/>
      <c r="X5558" s="415"/>
      <c r="Y5558" s="415"/>
      <c r="Z5558" s="415"/>
    </row>
    <row r="5559" spans="1:26" x14ac:dyDescent="0.2">
      <c r="A5559" s="414"/>
      <c r="B5559" s="414"/>
      <c r="P5559" s="141"/>
      <c r="Q5559" s="415"/>
      <c r="R5559" s="415"/>
      <c r="S5559" s="415"/>
      <c r="T5559" s="415"/>
      <c r="U5559" s="415"/>
      <c r="V5559" s="415"/>
      <c r="W5559" s="415"/>
      <c r="X5559" s="415"/>
      <c r="Y5559" s="415"/>
      <c r="Z5559" s="415"/>
    </row>
    <row r="5560" spans="1:26" x14ac:dyDescent="0.2">
      <c r="A5560" s="414"/>
      <c r="B5560" s="414"/>
      <c r="P5560" s="141"/>
      <c r="Q5560" s="415"/>
      <c r="R5560" s="415"/>
      <c r="S5560" s="415"/>
      <c r="T5560" s="415"/>
      <c r="U5560" s="415"/>
      <c r="V5560" s="415"/>
      <c r="W5560" s="415"/>
      <c r="X5560" s="415"/>
      <c r="Y5560" s="415"/>
      <c r="Z5560" s="415"/>
    </row>
    <row r="5561" spans="1:26" x14ac:dyDescent="0.2">
      <c r="A5561" s="414"/>
      <c r="B5561" s="414"/>
      <c r="P5561" s="141"/>
      <c r="Q5561" s="415"/>
      <c r="R5561" s="415"/>
      <c r="S5561" s="415"/>
      <c r="T5561" s="415"/>
      <c r="U5561" s="415"/>
      <c r="V5561" s="415"/>
      <c r="W5561" s="415"/>
      <c r="X5561" s="415"/>
      <c r="Y5561" s="415"/>
      <c r="Z5561" s="415"/>
    </row>
    <row r="5562" spans="1:26" x14ac:dyDescent="0.2">
      <c r="A5562" s="414"/>
      <c r="B5562" s="414"/>
      <c r="P5562" s="141"/>
      <c r="Q5562" s="415"/>
      <c r="R5562" s="415"/>
      <c r="S5562" s="415"/>
      <c r="T5562" s="415"/>
      <c r="U5562" s="415"/>
      <c r="V5562" s="415"/>
      <c r="W5562" s="415"/>
      <c r="X5562" s="415"/>
      <c r="Y5562" s="415"/>
      <c r="Z5562" s="415"/>
    </row>
    <row r="5563" spans="1:26" x14ac:dyDescent="0.2">
      <c r="A5563" s="414"/>
      <c r="B5563" s="414"/>
      <c r="P5563" s="141"/>
      <c r="Q5563" s="415"/>
      <c r="R5563" s="415"/>
      <c r="S5563" s="415"/>
      <c r="T5563" s="415"/>
      <c r="U5563" s="415"/>
      <c r="V5563" s="415"/>
      <c r="W5563" s="415"/>
      <c r="X5563" s="415"/>
      <c r="Y5563" s="415"/>
      <c r="Z5563" s="415"/>
    </row>
    <row r="5564" spans="1:26" x14ac:dyDescent="0.2">
      <c r="A5564" s="414"/>
      <c r="B5564" s="414"/>
      <c r="P5564" s="141"/>
      <c r="Q5564" s="415"/>
      <c r="R5564" s="415"/>
      <c r="S5564" s="415"/>
      <c r="T5564" s="415"/>
      <c r="U5564" s="415"/>
      <c r="V5564" s="415"/>
      <c r="W5564" s="415"/>
      <c r="X5564" s="415"/>
      <c r="Y5564" s="415"/>
      <c r="Z5564" s="415"/>
    </row>
    <row r="5565" spans="1:26" x14ac:dyDescent="0.2">
      <c r="A5565" s="414"/>
      <c r="B5565" s="414"/>
      <c r="P5565" s="141"/>
      <c r="Q5565" s="415"/>
      <c r="R5565" s="415"/>
      <c r="S5565" s="415"/>
      <c r="T5565" s="415"/>
      <c r="U5565" s="415"/>
      <c r="V5565" s="415"/>
      <c r="W5565" s="415"/>
      <c r="X5565" s="415"/>
      <c r="Y5565" s="415"/>
      <c r="Z5565" s="415"/>
    </row>
    <row r="5566" spans="1:26" x14ac:dyDescent="0.2">
      <c r="A5566" s="414"/>
      <c r="B5566" s="414"/>
      <c r="P5566" s="141"/>
      <c r="Q5566" s="415"/>
      <c r="R5566" s="415"/>
      <c r="S5566" s="415"/>
      <c r="T5566" s="415"/>
      <c r="U5566" s="415"/>
      <c r="V5566" s="415"/>
      <c r="W5566" s="415"/>
      <c r="X5566" s="415"/>
      <c r="Y5566" s="415"/>
      <c r="Z5566" s="415"/>
    </row>
    <row r="5567" spans="1:26" x14ac:dyDescent="0.2">
      <c r="A5567" s="414"/>
      <c r="B5567" s="414"/>
      <c r="P5567" s="141"/>
      <c r="Q5567" s="415"/>
      <c r="R5567" s="415"/>
      <c r="S5567" s="415"/>
      <c r="T5567" s="415"/>
      <c r="U5567" s="415"/>
      <c r="V5567" s="415"/>
      <c r="W5567" s="415"/>
      <c r="X5567" s="415"/>
      <c r="Y5567" s="415"/>
      <c r="Z5567" s="415"/>
    </row>
    <row r="5568" spans="1:26" x14ac:dyDescent="0.2">
      <c r="A5568" s="414"/>
      <c r="B5568" s="414"/>
      <c r="P5568" s="141"/>
      <c r="Q5568" s="415"/>
      <c r="R5568" s="415"/>
      <c r="S5568" s="415"/>
      <c r="T5568" s="415"/>
      <c r="U5568" s="415"/>
      <c r="V5568" s="415"/>
      <c r="W5568" s="415"/>
      <c r="X5568" s="415"/>
      <c r="Y5568" s="415"/>
      <c r="Z5568" s="415"/>
    </row>
    <row r="5569" spans="1:26" x14ac:dyDescent="0.2">
      <c r="A5569" s="414"/>
      <c r="B5569" s="414"/>
      <c r="P5569" s="141"/>
      <c r="Q5569" s="415"/>
      <c r="R5569" s="415"/>
      <c r="S5569" s="415"/>
      <c r="T5569" s="415"/>
      <c r="U5569" s="415"/>
      <c r="V5569" s="415"/>
      <c r="W5569" s="415"/>
      <c r="X5569" s="415"/>
      <c r="Y5569" s="415"/>
      <c r="Z5569" s="415"/>
    </row>
    <row r="5570" spans="1:26" x14ac:dyDescent="0.2">
      <c r="A5570" s="414"/>
      <c r="B5570" s="414"/>
      <c r="P5570" s="141"/>
      <c r="Q5570" s="415"/>
      <c r="R5570" s="415"/>
      <c r="S5570" s="415"/>
      <c r="T5570" s="415"/>
      <c r="U5570" s="415"/>
      <c r="V5570" s="415"/>
      <c r="W5570" s="415"/>
      <c r="X5570" s="415"/>
      <c r="Y5570" s="415"/>
      <c r="Z5570" s="415"/>
    </row>
    <row r="5571" spans="1:26" x14ac:dyDescent="0.2">
      <c r="A5571" s="414"/>
      <c r="B5571" s="414"/>
      <c r="P5571" s="141"/>
      <c r="Q5571" s="415"/>
      <c r="R5571" s="415"/>
      <c r="S5571" s="415"/>
      <c r="T5571" s="415"/>
      <c r="U5571" s="415"/>
      <c r="V5571" s="415"/>
      <c r="W5571" s="415"/>
      <c r="X5571" s="415"/>
      <c r="Y5571" s="415"/>
      <c r="Z5571" s="415"/>
    </row>
    <row r="5572" spans="1:26" x14ac:dyDescent="0.2">
      <c r="A5572" s="414"/>
      <c r="B5572" s="414"/>
      <c r="P5572" s="141"/>
      <c r="Q5572" s="415"/>
      <c r="R5572" s="415"/>
      <c r="S5572" s="415"/>
      <c r="T5572" s="415"/>
      <c r="U5572" s="415"/>
      <c r="V5572" s="415"/>
      <c r="W5572" s="415"/>
      <c r="X5572" s="415"/>
      <c r="Y5572" s="415"/>
      <c r="Z5572" s="415"/>
    </row>
    <row r="5573" spans="1:26" x14ac:dyDescent="0.2">
      <c r="A5573" s="414"/>
      <c r="B5573" s="414"/>
      <c r="P5573" s="141"/>
      <c r="Q5573" s="415"/>
      <c r="R5573" s="415"/>
      <c r="S5573" s="415"/>
      <c r="T5573" s="415"/>
      <c r="U5573" s="415"/>
      <c r="V5573" s="415"/>
      <c r="W5573" s="415"/>
      <c r="X5573" s="415"/>
      <c r="Y5573" s="415"/>
      <c r="Z5573" s="415"/>
    </row>
    <row r="5574" spans="1:26" x14ac:dyDescent="0.2">
      <c r="A5574" s="414"/>
      <c r="B5574" s="414"/>
      <c r="P5574" s="141"/>
      <c r="Q5574" s="415"/>
      <c r="R5574" s="415"/>
      <c r="S5574" s="415"/>
      <c r="T5574" s="415"/>
      <c r="U5574" s="415"/>
      <c r="V5574" s="415"/>
      <c r="W5574" s="415"/>
      <c r="X5574" s="415"/>
      <c r="Y5574" s="415"/>
      <c r="Z5574" s="415"/>
    </row>
    <row r="5575" spans="1:26" x14ac:dyDescent="0.2">
      <c r="A5575" s="414"/>
      <c r="B5575" s="414"/>
      <c r="P5575" s="141"/>
      <c r="Q5575" s="415"/>
      <c r="R5575" s="415"/>
      <c r="S5575" s="415"/>
      <c r="T5575" s="415"/>
      <c r="U5575" s="415"/>
      <c r="V5575" s="415"/>
      <c r="W5575" s="415"/>
      <c r="X5575" s="415"/>
      <c r="Y5575" s="415"/>
      <c r="Z5575" s="415"/>
    </row>
    <row r="5576" spans="1:26" x14ac:dyDescent="0.2">
      <c r="A5576" s="414"/>
      <c r="B5576" s="414"/>
      <c r="P5576" s="141"/>
      <c r="Q5576" s="415"/>
      <c r="R5576" s="415"/>
      <c r="S5576" s="415"/>
      <c r="T5576" s="415"/>
      <c r="U5576" s="415"/>
      <c r="V5576" s="415"/>
      <c r="W5576" s="415"/>
      <c r="X5576" s="415"/>
      <c r="Y5576" s="415"/>
      <c r="Z5576" s="415"/>
    </row>
    <row r="5577" spans="1:26" x14ac:dyDescent="0.2">
      <c r="A5577" s="414"/>
      <c r="B5577" s="414"/>
      <c r="P5577" s="141"/>
      <c r="Q5577" s="415"/>
      <c r="R5577" s="415"/>
      <c r="S5577" s="415"/>
      <c r="T5577" s="415"/>
      <c r="U5577" s="415"/>
      <c r="V5577" s="415"/>
      <c r="W5577" s="415"/>
      <c r="X5577" s="415"/>
      <c r="Y5577" s="415"/>
      <c r="Z5577" s="415"/>
    </row>
    <row r="5578" spans="1:26" x14ac:dyDescent="0.2">
      <c r="A5578" s="414"/>
      <c r="B5578" s="414"/>
      <c r="P5578" s="141"/>
      <c r="Q5578" s="415"/>
      <c r="R5578" s="415"/>
      <c r="S5578" s="415"/>
      <c r="T5578" s="415"/>
      <c r="U5578" s="415"/>
      <c r="V5578" s="415"/>
      <c r="W5578" s="415"/>
      <c r="X5578" s="415"/>
      <c r="Y5578" s="415"/>
      <c r="Z5578" s="415"/>
    </row>
    <row r="5579" spans="1:26" x14ac:dyDescent="0.2">
      <c r="A5579" s="414"/>
      <c r="B5579" s="414"/>
      <c r="P5579" s="141"/>
      <c r="Q5579" s="415"/>
      <c r="R5579" s="415"/>
      <c r="S5579" s="415"/>
      <c r="T5579" s="415"/>
      <c r="U5579" s="415"/>
      <c r="V5579" s="415"/>
      <c r="W5579" s="415"/>
      <c r="X5579" s="415"/>
      <c r="Y5579" s="415"/>
      <c r="Z5579" s="415"/>
    </row>
    <row r="5580" spans="1:26" x14ac:dyDescent="0.2">
      <c r="A5580" s="414"/>
      <c r="B5580" s="414"/>
      <c r="P5580" s="141"/>
      <c r="Q5580" s="415"/>
      <c r="R5580" s="415"/>
      <c r="S5580" s="415"/>
      <c r="T5580" s="415"/>
      <c r="U5580" s="415"/>
      <c r="V5580" s="415"/>
      <c r="W5580" s="415"/>
      <c r="X5580" s="415"/>
      <c r="Y5580" s="415"/>
      <c r="Z5580" s="415"/>
    </row>
    <row r="5581" spans="1:26" x14ac:dyDescent="0.2">
      <c r="A5581" s="414"/>
      <c r="B5581" s="414"/>
      <c r="P5581" s="141"/>
      <c r="Q5581" s="415"/>
      <c r="R5581" s="415"/>
      <c r="S5581" s="415"/>
      <c r="T5581" s="415"/>
      <c r="U5581" s="415"/>
      <c r="V5581" s="415"/>
      <c r="W5581" s="415"/>
      <c r="X5581" s="415"/>
      <c r="Y5581" s="415"/>
      <c r="Z5581" s="415"/>
    </row>
    <row r="5582" spans="1:26" x14ac:dyDescent="0.2">
      <c r="A5582" s="414"/>
      <c r="B5582" s="414"/>
      <c r="P5582" s="141"/>
      <c r="Q5582" s="415"/>
      <c r="R5582" s="415"/>
      <c r="S5582" s="415"/>
      <c r="T5582" s="415"/>
      <c r="U5582" s="415"/>
      <c r="V5582" s="415"/>
      <c r="W5582" s="415"/>
      <c r="X5582" s="415"/>
      <c r="Y5582" s="415"/>
      <c r="Z5582" s="415"/>
    </row>
    <row r="5583" spans="1:26" x14ac:dyDescent="0.2">
      <c r="A5583" s="414"/>
      <c r="B5583" s="414"/>
      <c r="P5583" s="141"/>
      <c r="Q5583" s="415"/>
      <c r="R5583" s="415"/>
      <c r="S5583" s="415"/>
      <c r="T5583" s="415"/>
      <c r="U5583" s="415"/>
      <c r="V5583" s="415"/>
      <c r="W5583" s="415"/>
      <c r="X5583" s="415"/>
      <c r="Y5583" s="415"/>
      <c r="Z5583" s="415"/>
    </row>
    <row r="5584" spans="1:26" x14ac:dyDescent="0.2">
      <c r="A5584" s="414"/>
      <c r="B5584" s="414"/>
      <c r="P5584" s="141"/>
      <c r="Q5584" s="415"/>
      <c r="R5584" s="415"/>
      <c r="S5584" s="415"/>
      <c r="T5584" s="415"/>
      <c r="U5584" s="415"/>
      <c r="V5584" s="415"/>
      <c r="W5584" s="415"/>
      <c r="X5584" s="415"/>
      <c r="Y5584" s="415"/>
      <c r="Z5584" s="415"/>
    </row>
    <row r="5585" spans="1:26" x14ac:dyDescent="0.2">
      <c r="A5585" s="414"/>
      <c r="B5585" s="414"/>
      <c r="P5585" s="141"/>
      <c r="Q5585" s="415"/>
      <c r="R5585" s="415"/>
      <c r="S5585" s="415"/>
      <c r="T5585" s="415"/>
      <c r="U5585" s="415"/>
      <c r="V5585" s="415"/>
      <c r="W5585" s="415"/>
      <c r="X5585" s="415"/>
      <c r="Y5585" s="415"/>
      <c r="Z5585" s="415"/>
    </row>
    <row r="5586" spans="1:26" x14ac:dyDescent="0.2">
      <c r="A5586" s="414"/>
      <c r="B5586" s="414"/>
      <c r="P5586" s="141"/>
      <c r="Q5586" s="415"/>
      <c r="R5586" s="415"/>
      <c r="S5586" s="415"/>
      <c r="T5586" s="415"/>
      <c r="U5586" s="415"/>
      <c r="V5586" s="415"/>
      <c r="W5586" s="415"/>
      <c r="X5586" s="415"/>
      <c r="Y5586" s="415"/>
      <c r="Z5586" s="415"/>
    </row>
    <row r="5587" spans="1:26" x14ac:dyDescent="0.2">
      <c r="A5587" s="414"/>
      <c r="B5587" s="414"/>
      <c r="P5587" s="141"/>
      <c r="Q5587" s="415"/>
      <c r="R5587" s="415"/>
      <c r="S5587" s="415"/>
      <c r="T5587" s="415"/>
      <c r="U5587" s="415"/>
      <c r="V5587" s="415"/>
      <c r="W5587" s="415"/>
      <c r="X5587" s="415"/>
      <c r="Y5587" s="415"/>
      <c r="Z5587" s="415"/>
    </row>
    <row r="5588" spans="1:26" x14ac:dyDescent="0.2">
      <c r="A5588" s="414"/>
      <c r="B5588" s="414"/>
      <c r="P5588" s="141"/>
      <c r="Q5588" s="415"/>
      <c r="R5588" s="415"/>
      <c r="S5588" s="415"/>
      <c r="T5588" s="415"/>
      <c r="U5588" s="415"/>
      <c r="V5588" s="415"/>
      <c r="W5588" s="415"/>
      <c r="X5588" s="415"/>
      <c r="Y5588" s="415"/>
      <c r="Z5588" s="415"/>
    </row>
    <row r="5589" spans="1:26" x14ac:dyDescent="0.2">
      <c r="A5589" s="414"/>
      <c r="B5589" s="414"/>
      <c r="P5589" s="141"/>
      <c r="Q5589" s="415"/>
      <c r="R5589" s="415"/>
      <c r="S5589" s="415"/>
      <c r="T5589" s="415"/>
      <c r="U5589" s="415"/>
      <c r="V5589" s="415"/>
      <c r="W5589" s="415"/>
      <c r="X5589" s="415"/>
      <c r="Y5589" s="415"/>
      <c r="Z5589" s="415"/>
    </row>
    <row r="5590" spans="1:26" x14ac:dyDescent="0.2">
      <c r="A5590" s="414"/>
      <c r="B5590" s="414"/>
      <c r="P5590" s="141"/>
      <c r="Q5590" s="415"/>
      <c r="R5590" s="415"/>
      <c r="S5590" s="415"/>
      <c r="T5590" s="415"/>
      <c r="U5590" s="415"/>
      <c r="V5590" s="415"/>
      <c r="W5590" s="415"/>
      <c r="X5590" s="415"/>
      <c r="Y5590" s="415"/>
      <c r="Z5590" s="415"/>
    </row>
    <row r="5591" spans="1:26" x14ac:dyDescent="0.2">
      <c r="A5591" s="414"/>
      <c r="B5591" s="414"/>
      <c r="P5591" s="141"/>
      <c r="Q5591" s="415"/>
      <c r="R5591" s="415"/>
      <c r="S5591" s="415"/>
      <c r="T5591" s="415"/>
      <c r="U5591" s="415"/>
      <c r="V5591" s="415"/>
      <c r="W5591" s="415"/>
      <c r="X5591" s="415"/>
      <c r="Y5591" s="415"/>
      <c r="Z5591" s="415"/>
    </row>
    <row r="5592" spans="1:26" x14ac:dyDescent="0.2">
      <c r="A5592" s="414"/>
      <c r="B5592" s="414"/>
      <c r="P5592" s="141"/>
      <c r="Q5592" s="415"/>
      <c r="R5592" s="415"/>
      <c r="S5592" s="415"/>
      <c r="T5592" s="415"/>
      <c r="U5592" s="415"/>
      <c r="V5592" s="415"/>
      <c r="W5592" s="415"/>
      <c r="X5592" s="415"/>
      <c r="Y5592" s="415"/>
      <c r="Z5592" s="415"/>
    </row>
    <row r="5593" spans="1:26" x14ac:dyDescent="0.2">
      <c r="A5593" s="414"/>
      <c r="B5593" s="414"/>
      <c r="P5593" s="141"/>
      <c r="Q5593" s="415"/>
      <c r="R5593" s="415"/>
      <c r="S5593" s="415"/>
      <c r="T5593" s="415"/>
      <c r="U5593" s="415"/>
      <c r="V5593" s="415"/>
      <c r="W5593" s="415"/>
      <c r="X5593" s="415"/>
      <c r="Y5593" s="415"/>
      <c r="Z5593" s="415"/>
    </row>
    <row r="5594" spans="1:26" x14ac:dyDescent="0.2">
      <c r="A5594" s="414"/>
      <c r="B5594" s="414"/>
      <c r="P5594" s="141"/>
      <c r="Q5594" s="415"/>
      <c r="R5594" s="415"/>
      <c r="S5594" s="415"/>
      <c r="T5594" s="415"/>
      <c r="U5594" s="415"/>
      <c r="V5594" s="415"/>
      <c r="W5594" s="415"/>
      <c r="X5594" s="415"/>
      <c r="Y5594" s="415"/>
      <c r="Z5594" s="415"/>
    </row>
    <row r="5595" spans="1:26" x14ac:dyDescent="0.2">
      <c r="A5595" s="414"/>
      <c r="B5595" s="414"/>
      <c r="P5595" s="141"/>
      <c r="Q5595" s="415"/>
      <c r="R5595" s="415"/>
      <c r="S5595" s="415"/>
      <c r="T5595" s="415"/>
      <c r="U5595" s="415"/>
      <c r="V5595" s="415"/>
      <c r="W5595" s="415"/>
      <c r="X5595" s="415"/>
      <c r="Y5595" s="415"/>
      <c r="Z5595" s="415"/>
    </row>
    <row r="5596" spans="1:26" x14ac:dyDescent="0.2">
      <c r="A5596" s="414"/>
      <c r="B5596" s="414"/>
      <c r="P5596" s="141"/>
      <c r="Q5596" s="415"/>
      <c r="R5596" s="415"/>
      <c r="S5596" s="415"/>
      <c r="T5596" s="415"/>
      <c r="U5596" s="415"/>
      <c r="V5596" s="415"/>
      <c r="W5596" s="415"/>
      <c r="X5596" s="415"/>
      <c r="Y5596" s="415"/>
      <c r="Z5596" s="415"/>
    </row>
    <row r="5597" spans="1:26" x14ac:dyDescent="0.2">
      <c r="A5597" s="414"/>
      <c r="B5597" s="414"/>
      <c r="P5597" s="141"/>
      <c r="Q5597" s="415"/>
      <c r="R5597" s="415"/>
      <c r="S5597" s="415"/>
      <c r="T5597" s="415"/>
      <c r="U5597" s="415"/>
      <c r="V5597" s="415"/>
      <c r="W5597" s="415"/>
      <c r="X5597" s="415"/>
      <c r="Y5597" s="415"/>
      <c r="Z5597" s="415"/>
    </row>
    <row r="5598" spans="1:26" x14ac:dyDescent="0.2">
      <c r="A5598" s="414"/>
      <c r="B5598" s="414"/>
      <c r="P5598" s="141"/>
      <c r="Q5598" s="415"/>
      <c r="R5598" s="415"/>
      <c r="S5598" s="415"/>
      <c r="T5598" s="415"/>
      <c r="U5598" s="415"/>
      <c r="V5598" s="415"/>
      <c r="W5598" s="415"/>
      <c r="X5598" s="415"/>
      <c r="Y5598" s="415"/>
      <c r="Z5598" s="415"/>
    </row>
    <row r="5599" spans="1:26" x14ac:dyDescent="0.2">
      <c r="A5599" s="414"/>
      <c r="B5599" s="414"/>
      <c r="P5599" s="141"/>
      <c r="Q5599" s="415"/>
      <c r="R5599" s="415"/>
      <c r="S5599" s="415"/>
      <c r="T5599" s="415"/>
      <c r="U5599" s="415"/>
      <c r="V5599" s="415"/>
      <c r="W5599" s="415"/>
      <c r="X5599" s="415"/>
      <c r="Y5599" s="415"/>
      <c r="Z5599" s="415"/>
    </row>
    <row r="5600" spans="1:26" x14ac:dyDescent="0.2">
      <c r="A5600" s="414"/>
      <c r="B5600" s="414"/>
      <c r="P5600" s="141"/>
      <c r="Q5600" s="415"/>
      <c r="R5600" s="415"/>
      <c r="S5600" s="415"/>
      <c r="T5600" s="415"/>
      <c r="U5600" s="415"/>
      <c r="V5600" s="415"/>
      <c r="W5600" s="415"/>
      <c r="X5600" s="415"/>
      <c r="Y5600" s="415"/>
      <c r="Z5600" s="415"/>
    </row>
    <row r="5601" spans="1:26" x14ac:dyDescent="0.2">
      <c r="A5601" s="414"/>
      <c r="B5601" s="414"/>
      <c r="P5601" s="141"/>
      <c r="Q5601" s="415"/>
      <c r="R5601" s="415"/>
      <c r="S5601" s="415"/>
      <c r="T5601" s="415"/>
      <c r="U5601" s="415"/>
      <c r="V5601" s="415"/>
      <c r="W5601" s="415"/>
      <c r="X5601" s="415"/>
      <c r="Y5601" s="415"/>
      <c r="Z5601" s="415"/>
    </row>
    <row r="5602" spans="1:26" x14ac:dyDescent="0.2">
      <c r="A5602" s="414"/>
      <c r="B5602" s="414"/>
      <c r="P5602" s="141"/>
      <c r="Q5602" s="415"/>
      <c r="R5602" s="415"/>
      <c r="S5602" s="415"/>
      <c r="T5602" s="415"/>
      <c r="U5602" s="415"/>
      <c r="V5602" s="415"/>
      <c r="W5602" s="415"/>
      <c r="X5602" s="415"/>
      <c r="Y5602" s="415"/>
      <c r="Z5602" s="415"/>
    </row>
    <row r="5603" spans="1:26" x14ac:dyDescent="0.2">
      <c r="A5603" s="414"/>
      <c r="B5603" s="414"/>
      <c r="P5603" s="141"/>
      <c r="Q5603" s="415"/>
      <c r="R5603" s="415"/>
      <c r="S5603" s="415"/>
      <c r="T5603" s="415"/>
      <c r="U5603" s="415"/>
      <c r="V5603" s="415"/>
      <c r="W5603" s="415"/>
      <c r="X5603" s="415"/>
      <c r="Y5603" s="415"/>
      <c r="Z5603" s="415"/>
    </row>
    <row r="5604" spans="1:26" x14ac:dyDescent="0.2">
      <c r="A5604" s="414"/>
      <c r="B5604" s="414"/>
      <c r="P5604" s="141"/>
      <c r="Q5604" s="415"/>
      <c r="R5604" s="415"/>
      <c r="S5604" s="415"/>
      <c r="T5604" s="415"/>
      <c r="U5604" s="415"/>
      <c r="V5604" s="415"/>
      <c r="W5604" s="415"/>
      <c r="X5604" s="415"/>
      <c r="Y5604" s="415"/>
      <c r="Z5604" s="415"/>
    </row>
    <row r="5605" spans="1:26" x14ac:dyDescent="0.2">
      <c r="A5605" s="414"/>
      <c r="B5605" s="414"/>
      <c r="P5605" s="141"/>
      <c r="Q5605" s="415"/>
      <c r="R5605" s="415"/>
      <c r="S5605" s="415"/>
      <c r="T5605" s="415"/>
      <c r="U5605" s="415"/>
      <c r="V5605" s="415"/>
      <c r="W5605" s="415"/>
      <c r="X5605" s="415"/>
      <c r="Y5605" s="415"/>
      <c r="Z5605" s="415"/>
    </row>
    <row r="5606" spans="1:26" x14ac:dyDescent="0.2">
      <c r="A5606" s="414"/>
      <c r="B5606" s="414"/>
      <c r="P5606" s="141"/>
      <c r="Q5606" s="415"/>
      <c r="R5606" s="415"/>
      <c r="S5606" s="415"/>
      <c r="T5606" s="415"/>
      <c r="U5606" s="415"/>
      <c r="V5606" s="415"/>
      <c r="W5606" s="415"/>
      <c r="X5606" s="415"/>
      <c r="Y5606" s="415"/>
      <c r="Z5606" s="415"/>
    </row>
    <row r="5607" spans="1:26" x14ac:dyDescent="0.2">
      <c r="A5607" s="414"/>
      <c r="B5607" s="414"/>
      <c r="P5607" s="141"/>
      <c r="Q5607" s="415"/>
      <c r="R5607" s="415"/>
      <c r="S5607" s="415"/>
      <c r="T5607" s="415"/>
      <c r="U5607" s="415"/>
      <c r="V5607" s="415"/>
      <c r="W5607" s="415"/>
      <c r="X5607" s="415"/>
      <c r="Y5607" s="415"/>
      <c r="Z5607" s="415"/>
    </row>
    <row r="5608" spans="1:26" x14ac:dyDescent="0.2">
      <c r="A5608" s="414"/>
      <c r="B5608" s="414"/>
      <c r="P5608" s="141"/>
      <c r="Q5608" s="415"/>
      <c r="R5608" s="415"/>
      <c r="S5608" s="415"/>
      <c r="T5608" s="415"/>
      <c r="U5608" s="415"/>
      <c r="V5608" s="415"/>
      <c r="W5608" s="415"/>
      <c r="X5608" s="415"/>
      <c r="Y5608" s="415"/>
      <c r="Z5608" s="415"/>
    </row>
    <row r="5609" spans="1:26" x14ac:dyDescent="0.2">
      <c r="A5609" s="414"/>
      <c r="B5609" s="414"/>
      <c r="P5609" s="141"/>
      <c r="Q5609" s="415"/>
      <c r="R5609" s="415"/>
      <c r="S5609" s="415"/>
      <c r="T5609" s="415"/>
      <c r="U5609" s="415"/>
      <c r="V5609" s="415"/>
      <c r="W5609" s="415"/>
      <c r="X5609" s="415"/>
      <c r="Y5609" s="415"/>
      <c r="Z5609" s="415"/>
    </row>
    <row r="5610" spans="1:26" x14ac:dyDescent="0.2">
      <c r="A5610" s="414"/>
      <c r="B5610" s="414"/>
      <c r="P5610" s="141"/>
      <c r="Q5610" s="415"/>
      <c r="R5610" s="415"/>
      <c r="S5610" s="415"/>
      <c r="T5610" s="415"/>
      <c r="U5610" s="415"/>
      <c r="V5610" s="415"/>
      <c r="W5610" s="415"/>
      <c r="X5610" s="415"/>
      <c r="Y5610" s="415"/>
      <c r="Z5610" s="415"/>
    </row>
    <row r="5611" spans="1:26" x14ac:dyDescent="0.2">
      <c r="A5611" s="414"/>
      <c r="B5611" s="414"/>
      <c r="P5611" s="141"/>
      <c r="Q5611" s="415"/>
      <c r="R5611" s="415"/>
      <c r="S5611" s="415"/>
      <c r="T5611" s="415"/>
      <c r="U5611" s="415"/>
      <c r="V5611" s="415"/>
      <c r="W5611" s="415"/>
      <c r="X5611" s="415"/>
      <c r="Y5611" s="415"/>
      <c r="Z5611" s="415"/>
    </row>
    <row r="5612" spans="1:26" x14ac:dyDescent="0.2">
      <c r="A5612" s="414"/>
      <c r="B5612" s="414"/>
      <c r="P5612" s="141"/>
      <c r="Q5612" s="415"/>
      <c r="R5612" s="415"/>
      <c r="S5612" s="415"/>
      <c r="T5612" s="415"/>
      <c r="U5612" s="415"/>
      <c r="V5612" s="415"/>
      <c r="W5612" s="415"/>
      <c r="X5612" s="415"/>
      <c r="Y5612" s="415"/>
      <c r="Z5612" s="415"/>
    </row>
    <row r="5613" spans="1:26" x14ac:dyDescent="0.2">
      <c r="A5613" s="414"/>
      <c r="B5613" s="414"/>
      <c r="P5613" s="141"/>
      <c r="Q5613" s="415"/>
      <c r="R5613" s="415"/>
      <c r="S5613" s="415"/>
      <c r="T5613" s="415"/>
      <c r="U5613" s="415"/>
      <c r="V5613" s="415"/>
      <c r="W5613" s="415"/>
      <c r="X5613" s="415"/>
      <c r="Y5613" s="415"/>
      <c r="Z5613" s="415"/>
    </row>
    <row r="5614" spans="1:26" x14ac:dyDescent="0.2">
      <c r="A5614" s="414"/>
      <c r="B5614" s="414"/>
      <c r="P5614" s="141"/>
      <c r="Q5614" s="415"/>
      <c r="R5614" s="415"/>
      <c r="S5614" s="415"/>
      <c r="T5614" s="415"/>
      <c r="U5614" s="415"/>
      <c r="V5614" s="415"/>
      <c r="W5614" s="415"/>
      <c r="X5614" s="415"/>
      <c r="Y5614" s="415"/>
      <c r="Z5614" s="415"/>
    </row>
    <row r="5615" spans="1:26" x14ac:dyDescent="0.2">
      <c r="A5615" s="414"/>
      <c r="B5615" s="414"/>
      <c r="P5615" s="141"/>
      <c r="Q5615" s="415"/>
      <c r="R5615" s="415"/>
      <c r="S5615" s="415"/>
      <c r="T5615" s="415"/>
      <c r="U5615" s="415"/>
      <c r="V5615" s="415"/>
      <c r="W5615" s="415"/>
      <c r="X5615" s="415"/>
      <c r="Y5615" s="415"/>
      <c r="Z5615" s="415"/>
    </row>
    <row r="5616" spans="1:26" x14ac:dyDescent="0.2">
      <c r="A5616" s="414"/>
      <c r="B5616" s="414"/>
      <c r="P5616" s="141"/>
      <c r="Q5616" s="415"/>
      <c r="R5616" s="415"/>
      <c r="S5616" s="415"/>
      <c r="T5616" s="415"/>
      <c r="U5616" s="415"/>
      <c r="V5616" s="415"/>
      <c r="W5616" s="415"/>
      <c r="X5616" s="415"/>
      <c r="Y5616" s="415"/>
      <c r="Z5616" s="415"/>
    </row>
    <row r="5617" spans="1:26" x14ac:dyDescent="0.2">
      <c r="A5617" s="414"/>
      <c r="B5617" s="414"/>
      <c r="P5617" s="141"/>
      <c r="Q5617" s="415"/>
      <c r="R5617" s="415"/>
      <c r="S5617" s="415"/>
      <c r="T5617" s="415"/>
      <c r="U5617" s="415"/>
      <c r="V5617" s="415"/>
      <c r="W5617" s="415"/>
      <c r="X5617" s="415"/>
      <c r="Y5617" s="415"/>
      <c r="Z5617" s="415"/>
    </row>
    <row r="5618" spans="1:26" x14ac:dyDescent="0.2">
      <c r="A5618" s="414"/>
      <c r="B5618" s="414"/>
      <c r="P5618" s="141"/>
      <c r="Q5618" s="415"/>
      <c r="R5618" s="415"/>
      <c r="S5618" s="415"/>
      <c r="T5618" s="415"/>
      <c r="U5618" s="415"/>
      <c r="V5618" s="415"/>
      <c r="W5618" s="415"/>
      <c r="X5618" s="415"/>
      <c r="Y5618" s="415"/>
      <c r="Z5618" s="415"/>
    </row>
    <row r="5619" spans="1:26" x14ac:dyDescent="0.2">
      <c r="A5619" s="414"/>
      <c r="B5619" s="414"/>
      <c r="P5619" s="141"/>
      <c r="Q5619" s="415"/>
      <c r="R5619" s="415"/>
      <c r="S5619" s="415"/>
      <c r="T5619" s="415"/>
      <c r="U5619" s="415"/>
      <c r="V5619" s="415"/>
      <c r="W5619" s="415"/>
      <c r="X5619" s="415"/>
      <c r="Y5619" s="415"/>
      <c r="Z5619" s="415"/>
    </row>
    <row r="5620" spans="1:26" x14ac:dyDescent="0.2">
      <c r="A5620" s="414"/>
      <c r="B5620" s="414"/>
      <c r="P5620" s="141"/>
      <c r="Q5620" s="415"/>
      <c r="R5620" s="415"/>
      <c r="S5620" s="415"/>
      <c r="T5620" s="415"/>
      <c r="U5620" s="415"/>
      <c r="V5620" s="415"/>
      <c r="W5620" s="415"/>
      <c r="X5620" s="415"/>
      <c r="Y5620" s="415"/>
      <c r="Z5620" s="415"/>
    </row>
    <row r="5621" spans="1:26" x14ac:dyDescent="0.2">
      <c r="A5621" s="414"/>
      <c r="B5621" s="414"/>
      <c r="P5621" s="141"/>
      <c r="Q5621" s="415"/>
      <c r="R5621" s="415"/>
      <c r="S5621" s="415"/>
      <c r="T5621" s="415"/>
      <c r="U5621" s="415"/>
      <c r="V5621" s="415"/>
      <c r="W5621" s="415"/>
      <c r="X5621" s="415"/>
      <c r="Y5621" s="415"/>
      <c r="Z5621" s="415"/>
    </row>
    <row r="5622" spans="1:26" x14ac:dyDescent="0.2">
      <c r="A5622" s="414"/>
      <c r="B5622" s="414"/>
      <c r="P5622" s="141"/>
      <c r="Q5622" s="415"/>
      <c r="R5622" s="415"/>
      <c r="S5622" s="415"/>
      <c r="T5622" s="415"/>
      <c r="U5622" s="415"/>
      <c r="V5622" s="415"/>
      <c r="W5622" s="415"/>
      <c r="X5622" s="415"/>
      <c r="Y5622" s="415"/>
      <c r="Z5622" s="415"/>
    </row>
    <row r="5623" spans="1:26" x14ac:dyDescent="0.2">
      <c r="A5623" s="414"/>
      <c r="B5623" s="414"/>
      <c r="P5623" s="141"/>
      <c r="Q5623" s="415"/>
      <c r="R5623" s="415"/>
      <c r="S5623" s="415"/>
      <c r="T5623" s="415"/>
      <c r="U5623" s="415"/>
      <c r="V5623" s="415"/>
      <c r="W5623" s="415"/>
      <c r="X5623" s="415"/>
      <c r="Y5623" s="415"/>
      <c r="Z5623" s="415"/>
    </row>
    <row r="5624" spans="1:26" x14ac:dyDescent="0.2">
      <c r="A5624" s="414"/>
      <c r="B5624" s="414"/>
      <c r="P5624" s="141"/>
      <c r="Q5624" s="415"/>
      <c r="R5624" s="415"/>
      <c r="S5624" s="415"/>
      <c r="T5624" s="415"/>
      <c r="U5624" s="415"/>
      <c r="V5624" s="415"/>
      <c r="W5624" s="415"/>
      <c r="X5624" s="415"/>
      <c r="Y5624" s="415"/>
      <c r="Z5624" s="415"/>
    </row>
    <row r="5625" spans="1:26" x14ac:dyDescent="0.2">
      <c r="A5625" s="414"/>
      <c r="B5625" s="414"/>
      <c r="P5625" s="141"/>
      <c r="Q5625" s="415"/>
      <c r="R5625" s="415"/>
      <c r="S5625" s="415"/>
      <c r="T5625" s="415"/>
      <c r="U5625" s="415"/>
      <c r="V5625" s="415"/>
      <c r="W5625" s="415"/>
      <c r="X5625" s="415"/>
      <c r="Y5625" s="415"/>
      <c r="Z5625" s="415"/>
    </row>
    <row r="5626" spans="1:26" x14ac:dyDescent="0.2">
      <c r="A5626" s="414"/>
      <c r="B5626" s="414"/>
      <c r="P5626" s="141"/>
      <c r="Q5626" s="415"/>
      <c r="R5626" s="415"/>
      <c r="S5626" s="415"/>
      <c r="T5626" s="415"/>
      <c r="U5626" s="415"/>
      <c r="V5626" s="415"/>
      <c r="W5626" s="415"/>
      <c r="X5626" s="415"/>
      <c r="Y5626" s="415"/>
      <c r="Z5626" s="415"/>
    </row>
    <row r="5627" spans="1:26" x14ac:dyDescent="0.2">
      <c r="A5627" s="414"/>
      <c r="B5627" s="414"/>
      <c r="P5627" s="141"/>
      <c r="Q5627" s="415"/>
      <c r="R5627" s="415"/>
      <c r="S5627" s="415"/>
      <c r="T5627" s="415"/>
      <c r="U5627" s="415"/>
      <c r="V5627" s="415"/>
      <c r="W5627" s="415"/>
      <c r="X5627" s="415"/>
      <c r="Y5627" s="415"/>
      <c r="Z5627" s="415"/>
    </row>
    <row r="5628" spans="1:26" x14ac:dyDescent="0.2">
      <c r="A5628" s="414"/>
      <c r="B5628" s="414"/>
      <c r="P5628" s="141"/>
      <c r="Q5628" s="415"/>
      <c r="R5628" s="415"/>
      <c r="S5628" s="415"/>
      <c r="T5628" s="415"/>
      <c r="U5628" s="415"/>
      <c r="V5628" s="415"/>
      <c r="W5628" s="415"/>
      <c r="X5628" s="415"/>
      <c r="Y5628" s="415"/>
      <c r="Z5628" s="415"/>
    </row>
    <row r="5629" spans="1:26" x14ac:dyDescent="0.2">
      <c r="A5629" s="414"/>
      <c r="B5629" s="414"/>
      <c r="P5629" s="141"/>
      <c r="Q5629" s="415"/>
      <c r="R5629" s="415"/>
      <c r="S5629" s="415"/>
      <c r="T5629" s="415"/>
      <c r="U5629" s="415"/>
      <c r="V5629" s="415"/>
      <c r="W5629" s="415"/>
      <c r="X5629" s="415"/>
      <c r="Y5629" s="415"/>
      <c r="Z5629" s="415"/>
    </row>
    <row r="5630" spans="1:26" x14ac:dyDescent="0.2">
      <c r="A5630" s="414"/>
      <c r="B5630" s="414"/>
      <c r="P5630" s="141"/>
      <c r="Q5630" s="415"/>
      <c r="R5630" s="415"/>
      <c r="S5630" s="415"/>
      <c r="T5630" s="415"/>
      <c r="U5630" s="415"/>
      <c r="V5630" s="415"/>
      <c r="W5630" s="415"/>
      <c r="X5630" s="415"/>
      <c r="Y5630" s="415"/>
      <c r="Z5630" s="415"/>
    </row>
    <row r="5631" spans="1:26" x14ac:dyDescent="0.2">
      <c r="A5631" s="414"/>
      <c r="B5631" s="414"/>
      <c r="P5631" s="141"/>
      <c r="Q5631" s="415"/>
      <c r="R5631" s="415"/>
      <c r="S5631" s="415"/>
      <c r="T5631" s="415"/>
      <c r="U5631" s="415"/>
      <c r="V5631" s="415"/>
      <c r="W5631" s="415"/>
      <c r="X5631" s="415"/>
      <c r="Y5631" s="415"/>
      <c r="Z5631" s="415"/>
    </row>
    <row r="5632" spans="1:26" x14ac:dyDescent="0.2">
      <c r="A5632" s="414"/>
      <c r="B5632" s="414"/>
      <c r="P5632" s="141"/>
      <c r="Q5632" s="415"/>
      <c r="R5632" s="415"/>
      <c r="S5632" s="415"/>
      <c r="T5632" s="415"/>
      <c r="U5632" s="415"/>
      <c r="V5632" s="415"/>
      <c r="W5632" s="415"/>
      <c r="X5632" s="415"/>
      <c r="Y5632" s="415"/>
      <c r="Z5632" s="415"/>
    </row>
    <row r="5633" spans="1:26" x14ac:dyDescent="0.2">
      <c r="A5633" s="414"/>
      <c r="B5633" s="414"/>
      <c r="P5633" s="141"/>
      <c r="Q5633" s="415"/>
      <c r="R5633" s="415"/>
      <c r="S5633" s="415"/>
      <c r="T5633" s="415"/>
      <c r="U5633" s="415"/>
      <c r="V5633" s="415"/>
      <c r="W5633" s="415"/>
      <c r="X5633" s="415"/>
      <c r="Y5633" s="415"/>
      <c r="Z5633" s="415"/>
    </row>
    <row r="5634" spans="1:26" x14ac:dyDescent="0.2">
      <c r="A5634" s="414"/>
      <c r="B5634" s="414"/>
      <c r="P5634" s="141"/>
      <c r="Q5634" s="415"/>
      <c r="R5634" s="415"/>
      <c r="S5634" s="415"/>
      <c r="T5634" s="415"/>
      <c r="U5634" s="415"/>
      <c r="V5634" s="415"/>
      <c r="W5634" s="415"/>
      <c r="X5634" s="415"/>
      <c r="Y5634" s="415"/>
      <c r="Z5634" s="415"/>
    </row>
    <row r="5635" spans="1:26" x14ac:dyDescent="0.2">
      <c r="A5635" s="414"/>
      <c r="B5635" s="414"/>
      <c r="P5635" s="141"/>
      <c r="Q5635" s="415"/>
      <c r="R5635" s="415"/>
      <c r="S5635" s="415"/>
      <c r="T5635" s="415"/>
      <c r="U5635" s="415"/>
      <c r="V5635" s="415"/>
      <c r="W5635" s="415"/>
      <c r="X5635" s="415"/>
      <c r="Y5635" s="415"/>
      <c r="Z5635" s="415"/>
    </row>
    <row r="5636" spans="1:26" x14ac:dyDescent="0.2">
      <c r="A5636" s="414"/>
      <c r="B5636" s="414"/>
      <c r="P5636" s="141"/>
      <c r="Q5636" s="415"/>
      <c r="R5636" s="415"/>
      <c r="S5636" s="415"/>
      <c r="T5636" s="415"/>
      <c r="U5636" s="415"/>
      <c r="V5636" s="415"/>
      <c r="W5636" s="415"/>
      <c r="X5636" s="415"/>
      <c r="Y5636" s="415"/>
      <c r="Z5636" s="415"/>
    </row>
    <row r="5637" spans="1:26" x14ac:dyDescent="0.2">
      <c r="A5637" s="414"/>
      <c r="B5637" s="414"/>
      <c r="P5637" s="141"/>
      <c r="Q5637" s="415"/>
      <c r="R5637" s="415"/>
      <c r="S5637" s="415"/>
      <c r="T5637" s="415"/>
      <c r="U5637" s="415"/>
      <c r="V5637" s="415"/>
      <c r="W5637" s="415"/>
      <c r="X5637" s="415"/>
      <c r="Y5637" s="415"/>
      <c r="Z5637" s="415"/>
    </row>
    <row r="5638" spans="1:26" x14ac:dyDescent="0.2">
      <c r="A5638" s="414"/>
      <c r="B5638" s="414"/>
      <c r="P5638" s="141"/>
      <c r="Q5638" s="415"/>
      <c r="R5638" s="415"/>
      <c r="S5638" s="415"/>
      <c r="T5638" s="415"/>
      <c r="U5638" s="415"/>
      <c r="V5638" s="415"/>
      <c r="W5638" s="415"/>
      <c r="X5638" s="415"/>
      <c r="Y5638" s="415"/>
      <c r="Z5638" s="415"/>
    </row>
    <row r="5639" spans="1:26" x14ac:dyDescent="0.2">
      <c r="A5639" s="414"/>
      <c r="B5639" s="414"/>
      <c r="P5639" s="141"/>
      <c r="Q5639" s="415"/>
      <c r="R5639" s="415"/>
      <c r="S5639" s="415"/>
      <c r="T5639" s="415"/>
      <c r="U5639" s="415"/>
      <c r="V5639" s="415"/>
      <c r="W5639" s="415"/>
      <c r="X5639" s="415"/>
      <c r="Y5639" s="415"/>
      <c r="Z5639" s="415"/>
    </row>
    <row r="5640" spans="1:26" x14ac:dyDescent="0.2">
      <c r="A5640" s="414"/>
      <c r="B5640" s="414"/>
      <c r="P5640" s="141"/>
      <c r="Q5640" s="415"/>
      <c r="R5640" s="415"/>
      <c r="S5640" s="415"/>
      <c r="T5640" s="415"/>
      <c r="U5640" s="415"/>
      <c r="V5640" s="415"/>
      <c r="W5640" s="415"/>
      <c r="X5640" s="415"/>
      <c r="Y5640" s="415"/>
      <c r="Z5640" s="415"/>
    </row>
    <row r="5641" spans="1:26" x14ac:dyDescent="0.2">
      <c r="A5641" s="414"/>
      <c r="B5641" s="414"/>
      <c r="P5641" s="141"/>
      <c r="Q5641" s="415"/>
      <c r="R5641" s="415"/>
      <c r="S5641" s="415"/>
      <c r="T5641" s="415"/>
      <c r="U5641" s="415"/>
      <c r="V5641" s="415"/>
      <c r="W5641" s="415"/>
      <c r="X5641" s="415"/>
      <c r="Y5641" s="415"/>
      <c r="Z5641" s="415"/>
    </row>
    <row r="5642" spans="1:26" x14ac:dyDescent="0.2">
      <c r="A5642" s="414"/>
      <c r="B5642" s="414"/>
      <c r="P5642" s="141"/>
      <c r="Q5642" s="415"/>
      <c r="R5642" s="415"/>
      <c r="S5642" s="415"/>
      <c r="T5642" s="415"/>
      <c r="U5642" s="415"/>
      <c r="V5642" s="415"/>
      <c r="W5642" s="415"/>
      <c r="X5642" s="415"/>
      <c r="Y5642" s="415"/>
      <c r="Z5642" s="415"/>
    </row>
    <row r="5643" spans="1:26" x14ac:dyDescent="0.2">
      <c r="A5643" s="414"/>
      <c r="B5643" s="414"/>
      <c r="P5643" s="141"/>
      <c r="Q5643" s="415"/>
      <c r="R5643" s="415"/>
      <c r="S5643" s="415"/>
      <c r="T5643" s="415"/>
      <c r="U5643" s="415"/>
      <c r="V5643" s="415"/>
      <c r="W5643" s="415"/>
      <c r="X5643" s="415"/>
      <c r="Y5643" s="415"/>
      <c r="Z5643" s="415"/>
    </row>
    <row r="5644" spans="1:26" x14ac:dyDescent="0.2">
      <c r="A5644" s="414"/>
      <c r="B5644" s="414"/>
      <c r="P5644" s="141"/>
      <c r="Q5644" s="415"/>
      <c r="R5644" s="415"/>
      <c r="S5644" s="415"/>
      <c r="T5644" s="415"/>
      <c r="U5644" s="415"/>
      <c r="V5644" s="415"/>
      <c r="W5644" s="415"/>
      <c r="X5644" s="415"/>
      <c r="Y5644" s="415"/>
      <c r="Z5644" s="415"/>
    </row>
    <row r="5645" spans="1:26" x14ac:dyDescent="0.2">
      <c r="A5645" s="414"/>
      <c r="B5645" s="414"/>
      <c r="P5645" s="141"/>
      <c r="Q5645" s="415"/>
      <c r="R5645" s="415"/>
      <c r="S5645" s="415"/>
      <c r="T5645" s="415"/>
      <c r="U5645" s="415"/>
      <c r="V5645" s="415"/>
      <c r="W5645" s="415"/>
      <c r="X5645" s="415"/>
      <c r="Y5645" s="415"/>
      <c r="Z5645" s="415"/>
    </row>
    <row r="5646" spans="1:26" x14ac:dyDescent="0.2">
      <c r="A5646" s="414"/>
      <c r="B5646" s="414"/>
      <c r="P5646" s="141"/>
      <c r="Q5646" s="415"/>
      <c r="R5646" s="415"/>
      <c r="S5646" s="415"/>
      <c r="T5646" s="415"/>
      <c r="U5646" s="415"/>
      <c r="V5646" s="415"/>
      <c r="W5646" s="415"/>
      <c r="X5646" s="415"/>
      <c r="Y5646" s="415"/>
      <c r="Z5646" s="415"/>
    </row>
    <row r="5647" spans="1:26" x14ac:dyDescent="0.2">
      <c r="A5647" s="414"/>
      <c r="B5647" s="414"/>
      <c r="P5647" s="141"/>
      <c r="Q5647" s="415"/>
      <c r="R5647" s="415"/>
      <c r="S5647" s="415"/>
      <c r="T5647" s="415"/>
      <c r="U5647" s="415"/>
      <c r="V5647" s="415"/>
      <c r="W5647" s="415"/>
      <c r="X5647" s="415"/>
      <c r="Y5647" s="415"/>
      <c r="Z5647" s="415"/>
    </row>
    <row r="5648" spans="1:26" x14ac:dyDescent="0.2">
      <c r="A5648" s="414"/>
      <c r="B5648" s="414"/>
      <c r="P5648" s="141"/>
      <c r="Q5648" s="415"/>
      <c r="R5648" s="415"/>
      <c r="S5648" s="415"/>
      <c r="T5648" s="415"/>
      <c r="U5648" s="415"/>
      <c r="V5648" s="415"/>
      <c r="W5648" s="415"/>
      <c r="X5648" s="415"/>
      <c r="Y5648" s="415"/>
      <c r="Z5648" s="415"/>
    </row>
    <row r="5649" spans="1:26" x14ac:dyDescent="0.2">
      <c r="A5649" s="414"/>
      <c r="B5649" s="414"/>
      <c r="P5649" s="141"/>
      <c r="Q5649" s="415"/>
      <c r="R5649" s="415"/>
      <c r="S5649" s="415"/>
      <c r="T5649" s="415"/>
      <c r="U5649" s="415"/>
      <c r="V5649" s="415"/>
      <c r="W5649" s="415"/>
      <c r="X5649" s="415"/>
      <c r="Y5649" s="415"/>
      <c r="Z5649" s="415"/>
    </row>
    <row r="5650" spans="1:26" x14ac:dyDescent="0.2">
      <c r="A5650" s="414"/>
      <c r="B5650" s="414"/>
      <c r="P5650" s="141"/>
      <c r="Q5650" s="415"/>
      <c r="R5650" s="415"/>
      <c r="S5650" s="415"/>
      <c r="T5650" s="415"/>
      <c r="U5650" s="415"/>
      <c r="V5650" s="415"/>
      <c r="W5650" s="415"/>
      <c r="X5650" s="415"/>
      <c r="Y5650" s="415"/>
      <c r="Z5650" s="415"/>
    </row>
    <row r="5651" spans="1:26" x14ac:dyDescent="0.2">
      <c r="A5651" s="414"/>
      <c r="B5651" s="414"/>
      <c r="P5651" s="141"/>
      <c r="Q5651" s="415"/>
      <c r="R5651" s="415"/>
      <c r="S5651" s="415"/>
      <c r="T5651" s="415"/>
      <c r="U5651" s="415"/>
      <c r="V5651" s="415"/>
      <c r="W5651" s="415"/>
      <c r="X5651" s="415"/>
      <c r="Y5651" s="415"/>
      <c r="Z5651" s="415"/>
    </row>
    <row r="5652" spans="1:26" x14ac:dyDescent="0.2">
      <c r="A5652" s="414"/>
      <c r="B5652" s="414"/>
      <c r="P5652" s="141"/>
      <c r="Q5652" s="415"/>
      <c r="R5652" s="415"/>
      <c r="S5652" s="415"/>
      <c r="T5652" s="415"/>
      <c r="U5652" s="415"/>
      <c r="V5652" s="415"/>
      <c r="W5652" s="415"/>
      <c r="X5652" s="415"/>
      <c r="Y5652" s="415"/>
      <c r="Z5652" s="415"/>
    </row>
    <row r="5653" spans="1:26" x14ac:dyDescent="0.2">
      <c r="A5653" s="414"/>
      <c r="B5653" s="414"/>
      <c r="P5653" s="141"/>
      <c r="Q5653" s="415"/>
      <c r="R5653" s="415"/>
      <c r="S5653" s="415"/>
      <c r="T5653" s="415"/>
      <c r="U5653" s="415"/>
      <c r="V5653" s="415"/>
      <c r="W5653" s="415"/>
      <c r="X5653" s="415"/>
      <c r="Y5653" s="415"/>
      <c r="Z5653" s="415"/>
    </row>
    <row r="5654" spans="1:26" x14ac:dyDescent="0.2">
      <c r="A5654" s="414"/>
      <c r="B5654" s="414"/>
      <c r="P5654" s="141"/>
      <c r="Q5654" s="415"/>
      <c r="R5654" s="415"/>
      <c r="S5654" s="415"/>
      <c r="T5654" s="415"/>
      <c r="U5654" s="415"/>
      <c r="V5654" s="415"/>
      <c r="W5654" s="415"/>
      <c r="X5654" s="415"/>
      <c r="Y5654" s="415"/>
      <c r="Z5654" s="415"/>
    </row>
    <row r="5655" spans="1:26" x14ac:dyDescent="0.2">
      <c r="A5655" s="414"/>
      <c r="B5655" s="414"/>
      <c r="P5655" s="141"/>
      <c r="Q5655" s="415"/>
      <c r="R5655" s="415"/>
      <c r="S5655" s="415"/>
      <c r="T5655" s="415"/>
      <c r="U5655" s="415"/>
      <c r="V5655" s="415"/>
      <c r="W5655" s="415"/>
      <c r="X5655" s="415"/>
      <c r="Y5655" s="415"/>
      <c r="Z5655" s="415"/>
    </row>
    <row r="5656" spans="1:26" x14ac:dyDescent="0.2">
      <c r="A5656" s="414"/>
      <c r="B5656" s="414"/>
      <c r="P5656" s="141"/>
      <c r="Q5656" s="415"/>
      <c r="R5656" s="415"/>
      <c r="S5656" s="415"/>
      <c r="T5656" s="415"/>
      <c r="U5656" s="415"/>
      <c r="V5656" s="415"/>
      <c r="W5656" s="415"/>
      <c r="X5656" s="415"/>
      <c r="Y5656" s="415"/>
      <c r="Z5656" s="415"/>
    </row>
    <row r="5657" spans="1:26" x14ac:dyDescent="0.2">
      <c r="A5657" s="414"/>
      <c r="B5657" s="414"/>
      <c r="P5657" s="141"/>
      <c r="Q5657" s="415"/>
      <c r="R5657" s="415"/>
      <c r="S5657" s="415"/>
      <c r="T5657" s="415"/>
      <c r="U5657" s="415"/>
      <c r="V5657" s="415"/>
      <c r="W5657" s="415"/>
      <c r="X5657" s="415"/>
      <c r="Y5657" s="415"/>
      <c r="Z5657" s="415"/>
    </row>
    <row r="5658" spans="1:26" x14ac:dyDescent="0.2">
      <c r="A5658" s="414"/>
      <c r="B5658" s="414"/>
      <c r="P5658" s="141"/>
      <c r="Q5658" s="415"/>
      <c r="R5658" s="415"/>
      <c r="S5658" s="415"/>
      <c r="T5658" s="415"/>
      <c r="U5658" s="415"/>
      <c r="V5658" s="415"/>
      <c r="W5658" s="415"/>
      <c r="X5658" s="415"/>
      <c r="Y5658" s="415"/>
      <c r="Z5658" s="415"/>
    </row>
    <row r="5659" spans="1:26" x14ac:dyDescent="0.2">
      <c r="A5659" s="414"/>
      <c r="B5659" s="414"/>
      <c r="P5659" s="141"/>
      <c r="Q5659" s="415"/>
      <c r="R5659" s="415"/>
      <c r="S5659" s="415"/>
      <c r="T5659" s="415"/>
      <c r="U5659" s="415"/>
      <c r="V5659" s="415"/>
      <c r="W5659" s="415"/>
      <c r="X5659" s="415"/>
      <c r="Y5659" s="415"/>
      <c r="Z5659" s="415"/>
    </row>
    <row r="5660" spans="1:26" x14ac:dyDescent="0.2">
      <c r="A5660" s="414"/>
      <c r="B5660" s="414"/>
      <c r="P5660" s="141"/>
      <c r="Q5660" s="415"/>
      <c r="R5660" s="415"/>
      <c r="S5660" s="415"/>
      <c r="T5660" s="415"/>
      <c r="U5660" s="415"/>
      <c r="V5660" s="415"/>
      <c r="W5660" s="415"/>
      <c r="X5660" s="415"/>
      <c r="Y5660" s="415"/>
      <c r="Z5660" s="415"/>
    </row>
    <row r="5661" spans="1:26" x14ac:dyDescent="0.2">
      <c r="A5661" s="414"/>
      <c r="B5661" s="414"/>
      <c r="P5661" s="141"/>
      <c r="Q5661" s="415"/>
      <c r="R5661" s="415"/>
      <c r="S5661" s="415"/>
      <c r="T5661" s="415"/>
      <c r="U5661" s="415"/>
      <c r="V5661" s="415"/>
      <c r="W5661" s="415"/>
      <c r="X5661" s="415"/>
      <c r="Y5661" s="415"/>
      <c r="Z5661" s="415"/>
    </row>
    <row r="5662" spans="1:26" x14ac:dyDescent="0.2">
      <c r="A5662" s="414"/>
      <c r="B5662" s="414"/>
      <c r="P5662" s="141"/>
      <c r="Q5662" s="415"/>
      <c r="R5662" s="415"/>
      <c r="S5662" s="415"/>
      <c r="T5662" s="415"/>
      <c r="U5662" s="415"/>
      <c r="V5662" s="415"/>
      <c r="W5662" s="415"/>
      <c r="X5662" s="415"/>
      <c r="Y5662" s="415"/>
      <c r="Z5662" s="415"/>
    </row>
    <row r="5663" spans="1:26" x14ac:dyDescent="0.2">
      <c r="A5663" s="414"/>
      <c r="B5663" s="414"/>
      <c r="P5663" s="141"/>
      <c r="Q5663" s="415"/>
      <c r="R5663" s="415"/>
      <c r="S5663" s="415"/>
      <c r="T5663" s="415"/>
      <c r="U5663" s="415"/>
      <c r="V5663" s="415"/>
      <c r="W5663" s="415"/>
      <c r="X5663" s="415"/>
      <c r="Y5663" s="415"/>
      <c r="Z5663" s="415"/>
    </row>
    <row r="5664" spans="1:26" x14ac:dyDescent="0.2">
      <c r="A5664" s="414"/>
      <c r="B5664" s="414"/>
      <c r="P5664" s="141"/>
      <c r="Q5664" s="415"/>
      <c r="R5664" s="415"/>
      <c r="S5664" s="415"/>
      <c r="T5664" s="415"/>
      <c r="U5664" s="415"/>
      <c r="V5664" s="415"/>
      <c r="W5664" s="415"/>
      <c r="X5664" s="415"/>
      <c r="Y5664" s="415"/>
      <c r="Z5664" s="415"/>
    </row>
    <row r="5665" spans="1:26" x14ac:dyDescent="0.2">
      <c r="A5665" s="414"/>
      <c r="B5665" s="414"/>
      <c r="P5665" s="141"/>
      <c r="Q5665" s="415"/>
      <c r="R5665" s="415"/>
      <c r="S5665" s="415"/>
      <c r="T5665" s="415"/>
      <c r="U5665" s="415"/>
      <c r="V5665" s="415"/>
      <c r="W5665" s="415"/>
      <c r="X5665" s="415"/>
      <c r="Y5665" s="415"/>
      <c r="Z5665" s="415"/>
    </row>
    <row r="5666" spans="1:26" x14ac:dyDescent="0.2">
      <c r="A5666" s="414"/>
      <c r="B5666" s="414"/>
      <c r="P5666" s="141"/>
      <c r="Q5666" s="415"/>
      <c r="R5666" s="415"/>
      <c r="S5666" s="415"/>
      <c r="T5666" s="415"/>
      <c r="U5666" s="415"/>
      <c r="V5666" s="415"/>
      <c r="W5666" s="415"/>
      <c r="X5666" s="415"/>
      <c r="Y5666" s="415"/>
      <c r="Z5666" s="415"/>
    </row>
    <row r="5667" spans="1:26" x14ac:dyDescent="0.2">
      <c r="A5667" s="414"/>
      <c r="B5667" s="414"/>
      <c r="P5667" s="141"/>
      <c r="Q5667" s="415"/>
      <c r="R5667" s="415"/>
      <c r="S5667" s="415"/>
      <c r="T5667" s="415"/>
      <c r="U5667" s="415"/>
      <c r="V5667" s="415"/>
      <c r="W5667" s="415"/>
      <c r="X5667" s="415"/>
      <c r="Y5667" s="415"/>
      <c r="Z5667" s="415"/>
    </row>
    <row r="5668" spans="1:26" x14ac:dyDescent="0.2">
      <c r="A5668" s="414"/>
      <c r="B5668" s="414"/>
      <c r="P5668" s="141"/>
      <c r="Q5668" s="415"/>
      <c r="R5668" s="415"/>
      <c r="S5668" s="415"/>
      <c r="T5668" s="415"/>
      <c r="U5668" s="415"/>
      <c r="V5668" s="415"/>
      <c r="W5668" s="415"/>
      <c r="X5668" s="415"/>
      <c r="Y5668" s="415"/>
      <c r="Z5668" s="415"/>
    </row>
    <row r="5669" spans="1:26" x14ac:dyDescent="0.2">
      <c r="A5669" s="414"/>
      <c r="B5669" s="414"/>
      <c r="P5669" s="141"/>
      <c r="Q5669" s="415"/>
      <c r="R5669" s="415"/>
      <c r="S5669" s="415"/>
      <c r="T5669" s="415"/>
      <c r="U5669" s="415"/>
      <c r="V5669" s="415"/>
      <c r="W5669" s="415"/>
      <c r="X5669" s="415"/>
      <c r="Y5669" s="415"/>
      <c r="Z5669" s="415"/>
    </row>
    <row r="5670" spans="1:26" x14ac:dyDescent="0.2">
      <c r="A5670" s="414"/>
      <c r="B5670" s="414"/>
      <c r="P5670" s="141"/>
      <c r="Q5670" s="415"/>
      <c r="R5670" s="415"/>
      <c r="S5670" s="415"/>
      <c r="T5670" s="415"/>
      <c r="U5670" s="415"/>
      <c r="V5670" s="415"/>
      <c r="W5670" s="415"/>
      <c r="X5670" s="415"/>
      <c r="Y5670" s="415"/>
      <c r="Z5670" s="415"/>
    </row>
    <row r="5671" spans="1:26" x14ac:dyDescent="0.2">
      <c r="A5671" s="414"/>
      <c r="B5671" s="414"/>
      <c r="P5671" s="141"/>
      <c r="Q5671" s="415"/>
      <c r="R5671" s="415"/>
      <c r="S5671" s="415"/>
      <c r="T5671" s="415"/>
      <c r="U5671" s="415"/>
      <c r="V5671" s="415"/>
      <c r="W5671" s="415"/>
      <c r="X5671" s="415"/>
      <c r="Y5671" s="415"/>
      <c r="Z5671" s="415"/>
    </row>
    <row r="5672" spans="1:26" x14ac:dyDescent="0.2">
      <c r="A5672" s="414"/>
      <c r="B5672" s="414"/>
      <c r="P5672" s="141"/>
      <c r="Q5672" s="415"/>
      <c r="R5672" s="415"/>
      <c r="S5672" s="415"/>
      <c r="T5672" s="415"/>
      <c r="U5672" s="415"/>
      <c r="V5672" s="415"/>
      <c r="W5672" s="415"/>
      <c r="X5672" s="415"/>
      <c r="Y5672" s="415"/>
      <c r="Z5672" s="415"/>
    </row>
    <row r="5673" spans="1:26" x14ac:dyDescent="0.2">
      <c r="A5673" s="414"/>
      <c r="B5673" s="414"/>
      <c r="P5673" s="141"/>
      <c r="Q5673" s="415"/>
      <c r="R5673" s="415"/>
      <c r="S5673" s="415"/>
      <c r="T5673" s="415"/>
      <c r="U5673" s="415"/>
      <c r="V5673" s="415"/>
      <c r="W5673" s="415"/>
      <c r="X5673" s="415"/>
      <c r="Y5673" s="415"/>
      <c r="Z5673" s="415"/>
    </row>
    <row r="5674" spans="1:26" x14ac:dyDescent="0.2">
      <c r="A5674" s="414"/>
      <c r="B5674" s="414"/>
      <c r="P5674" s="141"/>
      <c r="Q5674" s="415"/>
      <c r="R5674" s="415"/>
      <c r="S5674" s="415"/>
      <c r="T5674" s="415"/>
      <c r="U5674" s="415"/>
      <c r="V5674" s="415"/>
      <c r="W5674" s="415"/>
      <c r="X5674" s="415"/>
      <c r="Y5674" s="415"/>
      <c r="Z5674" s="415"/>
    </row>
    <row r="5675" spans="1:26" x14ac:dyDescent="0.2">
      <c r="A5675" s="414"/>
      <c r="B5675" s="414"/>
      <c r="P5675" s="141"/>
      <c r="Q5675" s="415"/>
      <c r="R5675" s="415"/>
      <c r="S5675" s="415"/>
      <c r="T5675" s="415"/>
      <c r="U5675" s="415"/>
      <c r="V5675" s="415"/>
      <c r="W5675" s="415"/>
      <c r="X5675" s="415"/>
      <c r="Y5675" s="415"/>
      <c r="Z5675" s="415"/>
    </row>
    <row r="5676" spans="1:26" x14ac:dyDescent="0.2">
      <c r="A5676" s="414"/>
      <c r="B5676" s="414"/>
      <c r="P5676" s="141"/>
      <c r="Q5676" s="415"/>
      <c r="R5676" s="415"/>
      <c r="S5676" s="415"/>
      <c r="T5676" s="415"/>
      <c r="U5676" s="415"/>
      <c r="V5676" s="415"/>
      <c r="W5676" s="415"/>
      <c r="X5676" s="415"/>
      <c r="Y5676" s="415"/>
      <c r="Z5676" s="415"/>
    </row>
    <row r="5677" spans="1:26" x14ac:dyDescent="0.2">
      <c r="A5677" s="414"/>
      <c r="B5677" s="414"/>
      <c r="P5677" s="141"/>
      <c r="Q5677" s="415"/>
      <c r="R5677" s="415"/>
      <c r="S5677" s="415"/>
      <c r="T5677" s="415"/>
      <c r="U5677" s="415"/>
      <c r="V5677" s="415"/>
      <c r="W5677" s="415"/>
      <c r="X5677" s="415"/>
      <c r="Y5677" s="415"/>
      <c r="Z5677" s="415"/>
    </row>
    <row r="5678" spans="1:26" x14ac:dyDescent="0.2">
      <c r="A5678" s="414"/>
      <c r="B5678" s="414"/>
      <c r="P5678" s="141"/>
      <c r="Q5678" s="415"/>
      <c r="R5678" s="415"/>
      <c r="S5678" s="415"/>
      <c r="T5678" s="415"/>
      <c r="U5678" s="415"/>
      <c r="V5678" s="415"/>
      <c r="W5678" s="415"/>
      <c r="X5678" s="415"/>
      <c r="Y5678" s="415"/>
      <c r="Z5678" s="415"/>
    </row>
    <row r="5679" spans="1:26" x14ac:dyDescent="0.2">
      <c r="A5679" s="414"/>
      <c r="B5679" s="414"/>
      <c r="P5679" s="141"/>
      <c r="Q5679" s="415"/>
      <c r="R5679" s="415"/>
      <c r="S5679" s="415"/>
      <c r="T5679" s="415"/>
      <c r="U5679" s="415"/>
      <c r="V5679" s="415"/>
      <c r="W5679" s="415"/>
      <c r="X5679" s="415"/>
      <c r="Y5679" s="415"/>
      <c r="Z5679" s="415"/>
    </row>
    <row r="5680" spans="1:26" x14ac:dyDescent="0.2">
      <c r="A5680" s="414"/>
      <c r="B5680" s="414"/>
      <c r="P5680" s="141"/>
      <c r="Q5680" s="415"/>
      <c r="R5680" s="415"/>
      <c r="S5680" s="415"/>
      <c r="T5680" s="415"/>
      <c r="U5680" s="415"/>
      <c r="V5680" s="415"/>
      <c r="W5680" s="415"/>
      <c r="X5680" s="415"/>
      <c r="Y5680" s="415"/>
      <c r="Z5680" s="415"/>
    </row>
    <row r="5681" spans="1:26" x14ac:dyDescent="0.2">
      <c r="A5681" s="414"/>
      <c r="B5681" s="414"/>
      <c r="P5681" s="141"/>
      <c r="Q5681" s="415"/>
      <c r="R5681" s="415"/>
      <c r="S5681" s="415"/>
      <c r="T5681" s="415"/>
      <c r="U5681" s="415"/>
      <c r="V5681" s="415"/>
      <c r="W5681" s="415"/>
      <c r="X5681" s="415"/>
      <c r="Y5681" s="415"/>
      <c r="Z5681" s="415"/>
    </row>
    <row r="5682" spans="1:26" x14ac:dyDescent="0.2">
      <c r="A5682" s="414"/>
      <c r="B5682" s="414"/>
      <c r="P5682" s="141"/>
      <c r="Q5682" s="415"/>
      <c r="R5682" s="415"/>
      <c r="S5682" s="415"/>
      <c r="T5682" s="415"/>
      <c r="U5682" s="415"/>
      <c r="V5682" s="415"/>
      <c r="W5682" s="415"/>
      <c r="X5682" s="415"/>
      <c r="Y5682" s="415"/>
      <c r="Z5682" s="415"/>
    </row>
    <row r="5683" spans="1:26" x14ac:dyDescent="0.2">
      <c r="A5683" s="414"/>
      <c r="B5683" s="414"/>
      <c r="P5683" s="141"/>
      <c r="Q5683" s="415"/>
      <c r="R5683" s="415"/>
      <c r="S5683" s="415"/>
      <c r="T5683" s="415"/>
      <c r="U5683" s="415"/>
      <c r="V5683" s="415"/>
      <c r="W5683" s="415"/>
      <c r="X5683" s="415"/>
      <c r="Y5683" s="415"/>
      <c r="Z5683" s="415"/>
    </row>
    <row r="5684" spans="1:26" x14ac:dyDescent="0.2">
      <c r="A5684" s="414"/>
      <c r="B5684" s="414"/>
      <c r="P5684" s="141"/>
      <c r="Q5684" s="415"/>
      <c r="R5684" s="415"/>
      <c r="S5684" s="415"/>
      <c r="T5684" s="415"/>
      <c r="U5684" s="415"/>
      <c r="V5684" s="415"/>
      <c r="W5684" s="415"/>
      <c r="X5684" s="415"/>
      <c r="Y5684" s="415"/>
      <c r="Z5684" s="415"/>
    </row>
    <row r="5685" spans="1:26" x14ac:dyDescent="0.2">
      <c r="A5685" s="414"/>
      <c r="B5685" s="414"/>
      <c r="P5685" s="141"/>
      <c r="Q5685" s="415"/>
      <c r="R5685" s="415"/>
      <c r="S5685" s="415"/>
      <c r="T5685" s="415"/>
      <c r="U5685" s="415"/>
      <c r="V5685" s="415"/>
      <c r="W5685" s="415"/>
      <c r="X5685" s="415"/>
      <c r="Y5685" s="415"/>
      <c r="Z5685" s="415"/>
    </row>
    <row r="5686" spans="1:26" x14ac:dyDescent="0.2">
      <c r="A5686" s="414"/>
      <c r="B5686" s="414"/>
      <c r="P5686" s="141"/>
      <c r="Q5686" s="415"/>
      <c r="R5686" s="415"/>
      <c r="S5686" s="415"/>
      <c r="T5686" s="415"/>
      <c r="U5686" s="415"/>
      <c r="V5686" s="415"/>
      <c r="W5686" s="415"/>
      <c r="X5686" s="415"/>
      <c r="Y5686" s="415"/>
      <c r="Z5686" s="415"/>
    </row>
    <row r="5687" spans="1:26" x14ac:dyDescent="0.2">
      <c r="A5687" s="414"/>
      <c r="B5687" s="414"/>
      <c r="P5687" s="141"/>
      <c r="Q5687" s="415"/>
      <c r="R5687" s="415"/>
      <c r="S5687" s="415"/>
      <c r="T5687" s="415"/>
      <c r="U5687" s="415"/>
      <c r="V5687" s="415"/>
      <c r="W5687" s="415"/>
      <c r="X5687" s="415"/>
      <c r="Y5687" s="415"/>
      <c r="Z5687" s="415"/>
    </row>
    <row r="5688" spans="1:26" x14ac:dyDescent="0.2">
      <c r="A5688" s="414"/>
      <c r="B5688" s="414"/>
      <c r="P5688" s="141"/>
      <c r="Q5688" s="415"/>
      <c r="R5688" s="415"/>
      <c r="S5688" s="415"/>
      <c r="T5688" s="415"/>
      <c r="U5688" s="415"/>
      <c r="V5688" s="415"/>
      <c r="W5688" s="415"/>
      <c r="X5688" s="415"/>
      <c r="Y5688" s="415"/>
      <c r="Z5688" s="415"/>
    </row>
    <row r="5689" spans="1:26" x14ac:dyDescent="0.2">
      <c r="A5689" s="414"/>
      <c r="B5689" s="414"/>
      <c r="P5689" s="141"/>
      <c r="Q5689" s="415"/>
      <c r="R5689" s="415"/>
      <c r="S5689" s="415"/>
      <c r="T5689" s="415"/>
      <c r="U5689" s="415"/>
      <c r="V5689" s="415"/>
      <c r="W5689" s="415"/>
      <c r="X5689" s="415"/>
      <c r="Y5689" s="415"/>
      <c r="Z5689" s="415"/>
    </row>
    <row r="5690" spans="1:26" x14ac:dyDescent="0.2">
      <c r="A5690" s="414"/>
      <c r="B5690" s="414"/>
      <c r="P5690" s="141"/>
      <c r="Q5690" s="415"/>
      <c r="R5690" s="415"/>
      <c r="S5690" s="415"/>
      <c r="T5690" s="415"/>
      <c r="U5690" s="415"/>
      <c r="V5690" s="415"/>
      <c r="W5690" s="415"/>
      <c r="X5690" s="415"/>
      <c r="Y5690" s="415"/>
      <c r="Z5690" s="415"/>
    </row>
    <row r="5691" spans="1:26" x14ac:dyDescent="0.2">
      <c r="A5691" s="414"/>
      <c r="B5691" s="414"/>
      <c r="P5691" s="141"/>
      <c r="Q5691" s="415"/>
      <c r="R5691" s="415"/>
      <c r="S5691" s="415"/>
      <c r="T5691" s="415"/>
      <c r="U5691" s="415"/>
      <c r="V5691" s="415"/>
      <c r="W5691" s="415"/>
      <c r="X5691" s="415"/>
      <c r="Y5691" s="415"/>
      <c r="Z5691" s="415"/>
    </row>
    <row r="5692" spans="1:26" x14ac:dyDescent="0.2">
      <c r="A5692" s="414"/>
      <c r="B5692" s="414"/>
      <c r="P5692" s="141"/>
      <c r="Q5692" s="415"/>
      <c r="R5692" s="415"/>
      <c r="S5692" s="415"/>
      <c r="T5692" s="415"/>
      <c r="U5692" s="415"/>
      <c r="V5692" s="415"/>
      <c r="W5692" s="415"/>
      <c r="X5692" s="415"/>
      <c r="Y5692" s="415"/>
      <c r="Z5692" s="415"/>
    </row>
    <row r="5693" spans="1:26" x14ac:dyDescent="0.2">
      <c r="A5693" s="414"/>
      <c r="B5693" s="414"/>
      <c r="P5693" s="141"/>
      <c r="Q5693" s="415"/>
      <c r="R5693" s="415"/>
      <c r="S5693" s="415"/>
      <c r="T5693" s="415"/>
      <c r="U5693" s="415"/>
      <c r="V5693" s="415"/>
      <c r="W5693" s="415"/>
      <c r="X5693" s="415"/>
      <c r="Y5693" s="415"/>
      <c r="Z5693" s="415"/>
    </row>
    <row r="5694" spans="1:26" x14ac:dyDescent="0.2">
      <c r="A5694" s="414"/>
      <c r="B5694" s="414"/>
      <c r="P5694" s="141"/>
      <c r="Q5694" s="415"/>
      <c r="R5694" s="415"/>
      <c r="S5694" s="415"/>
      <c r="T5694" s="415"/>
      <c r="U5694" s="415"/>
      <c r="V5694" s="415"/>
      <c r="W5694" s="415"/>
      <c r="X5694" s="415"/>
      <c r="Y5694" s="415"/>
      <c r="Z5694" s="415"/>
    </row>
    <row r="5695" spans="1:26" x14ac:dyDescent="0.2">
      <c r="A5695" s="414"/>
      <c r="B5695" s="414"/>
      <c r="P5695" s="141"/>
      <c r="Q5695" s="415"/>
      <c r="R5695" s="415"/>
      <c r="S5695" s="415"/>
      <c r="T5695" s="415"/>
      <c r="U5695" s="415"/>
      <c r="V5695" s="415"/>
      <c r="W5695" s="415"/>
      <c r="X5695" s="415"/>
      <c r="Y5695" s="415"/>
      <c r="Z5695" s="415"/>
    </row>
    <row r="5696" spans="1:26" x14ac:dyDescent="0.2">
      <c r="A5696" s="414"/>
      <c r="B5696" s="414"/>
      <c r="P5696" s="141"/>
      <c r="Q5696" s="415"/>
      <c r="R5696" s="415"/>
      <c r="S5696" s="415"/>
      <c r="T5696" s="415"/>
      <c r="U5696" s="415"/>
      <c r="V5696" s="415"/>
      <c r="W5696" s="415"/>
      <c r="X5696" s="415"/>
      <c r="Y5696" s="415"/>
      <c r="Z5696" s="415"/>
    </row>
    <row r="5697" spans="1:26" x14ac:dyDescent="0.2">
      <c r="A5697" s="414"/>
      <c r="B5697" s="414"/>
      <c r="P5697" s="141"/>
      <c r="Q5697" s="415"/>
      <c r="R5697" s="415"/>
      <c r="S5697" s="415"/>
      <c r="T5697" s="415"/>
      <c r="U5697" s="415"/>
      <c r="V5697" s="415"/>
      <c r="W5697" s="415"/>
      <c r="X5697" s="415"/>
      <c r="Y5697" s="415"/>
      <c r="Z5697" s="415"/>
    </row>
    <row r="5698" spans="1:26" x14ac:dyDescent="0.2">
      <c r="A5698" s="414"/>
      <c r="B5698" s="414"/>
      <c r="P5698" s="141"/>
      <c r="Q5698" s="415"/>
      <c r="R5698" s="415"/>
      <c r="S5698" s="415"/>
      <c r="T5698" s="415"/>
      <c r="U5698" s="415"/>
      <c r="V5698" s="415"/>
      <c r="W5698" s="415"/>
      <c r="X5698" s="415"/>
      <c r="Y5698" s="415"/>
      <c r="Z5698" s="415"/>
    </row>
    <row r="5699" spans="1:26" x14ac:dyDescent="0.2">
      <c r="A5699" s="414"/>
      <c r="B5699" s="414"/>
      <c r="P5699" s="141"/>
      <c r="Q5699" s="415"/>
      <c r="R5699" s="415"/>
      <c r="S5699" s="415"/>
      <c r="T5699" s="415"/>
      <c r="U5699" s="415"/>
      <c r="V5699" s="415"/>
      <c r="W5699" s="415"/>
      <c r="X5699" s="415"/>
      <c r="Y5699" s="415"/>
      <c r="Z5699" s="415"/>
    </row>
    <row r="5700" spans="1:26" x14ac:dyDescent="0.2">
      <c r="A5700" s="414"/>
      <c r="B5700" s="414"/>
      <c r="P5700" s="141"/>
      <c r="Q5700" s="415"/>
      <c r="R5700" s="415"/>
      <c r="S5700" s="415"/>
      <c r="T5700" s="415"/>
      <c r="U5700" s="415"/>
      <c r="V5700" s="415"/>
      <c r="W5700" s="415"/>
      <c r="X5700" s="415"/>
      <c r="Y5700" s="415"/>
      <c r="Z5700" s="415"/>
    </row>
    <row r="5701" spans="1:26" x14ac:dyDescent="0.2">
      <c r="A5701" s="414"/>
      <c r="B5701" s="414"/>
      <c r="P5701" s="141"/>
      <c r="Q5701" s="415"/>
      <c r="R5701" s="415"/>
      <c r="S5701" s="415"/>
      <c r="T5701" s="415"/>
      <c r="U5701" s="415"/>
      <c r="V5701" s="415"/>
      <c r="W5701" s="415"/>
      <c r="X5701" s="415"/>
      <c r="Y5701" s="415"/>
      <c r="Z5701" s="415"/>
    </row>
    <row r="5702" spans="1:26" x14ac:dyDescent="0.2">
      <c r="A5702" s="414"/>
      <c r="B5702" s="414"/>
      <c r="P5702" s="141"/>
      <c r="Q5702" s="415"/>
      <c r="R5702" s="415"/>
      <c r="S5702" s="415"/>
      <c r="T5702" s="415"/>
      <c r="U5702" s="415"/>
      <c r="V5702" s="415"/>
      <c r="W5702" s="415"/>
      <c r="X5702" s="415"/>
      <c r="Y5702" s="415"/>
      <c r="Z5702" s="415"/>
    </row>
    <row r="5703" spans="1:26" x14ac:dyDescent="0.2">
      <c r="A5703" s="414"/>
      <c r="B5703" s="414"/>
      <c r="P5703" s="141"/>
      <c r="Q5703" s="415"/>
      <c r="R5703" s="415"/>
      <c r="S5703" s="415"/>
      <c r="T5703" s="415"/>
      <c r="U5703" s="415"/>
      <c r="V5703" s="415"/>
      <c r="W5703" s="415"/>
      <c r="X5703" s="415"/>
      <c r="Y5703" s="415"/>
      <c r="Z5703" s="415"/>
    </row>
    <row r="5704" spans="1:26" x14ac:dyDescent="0.2">
      <c r="A5704" s="414"/>
      <c r="B5704" s="414"/>
      <c r="P5704" s="141"/>
      <c r="Q5704" s="415"/>
      <c r="R5704" s="415"/>
      <c r="S5704" s="415"/>
      <c r="T5704" s="415"/>
      <c r="U5704" s="415"/>
      <c r="V5704" s="415"/>
      <c r="W5704" s="415"/>
      <c r="X5704" s="415"/>
      <c r="Y5704" s="415"/>
      <c r="Z5704" s="415"/>
    </row>
    <row r="5705" spans="1:26" x14ac:dyDescent="0.2">
      <c r="A5705" s="414"/>
      <c r="B5705" s="414"/>
      <c r="P5705" s="141"/>
      <c r="Q5705" s="415"/>
      <c r="R5705" s="415"/>
      <c r="S5705" s="415"/>
      <c r="T5705" s="415"/>
      <c r="U5705" s="415"/>
      <c r="V5705" s="415"/>
      <c r="W5705" s="415"/>
      <c r="X5705" s="415"/>
      <c r="Y5705" s="415"/>
      <c r="Z5705" s="415"/>
    </row>
    <row r="5706" spans="1:26" x14ac:dyDescent="0.2">
      <c r="A5706" s="414"/>
      <c r="B5706" s="414"/>
      <c r="P5706" s="141"/>
      <c r="Q5706" s="415"/>
      <c r="R5706" s="415"/>
      <c r="S5706" s="415"/>
      <c r="T5706" s="415"/>
      <c r="U5706" s="415"/>
      <c r="V5706" s="415"/>
      <c r="W5706" s="415"/>
      <c r="X5706" s="415"/>
      <c r="Y5706" s="415"/>
      <c r="Z5706" s="415"/>
    </row>
    <row r="5707" spans="1:26" x14ac:dyDescent="0.2">
      <c r="A5707" s="414"/>
      <c r="B5707" s="414"/>
      <c r="P5707" s="141"/>
      <c r="Q5707" s="415"/>
      <c r="R5707" s="415"/>
      <c r="S5707" s="415"/>
      <c r="T5707" s="415"/>
      <c r="U5707" s="415"/>
      <c r="V5707" s="415"/>
      <c r="W5707" s="415"/>
      <c r="X5707" s="415"/>
      <c r="Y5707" s="415"/>
      <c r="Z5707" s="415"/>
    </row>
    <row r="5708" spans="1:26" x14ac:dyDescent="0.2">
      <c r="A5708" s="414"/>
      <c r="B5708" s="414"/>
      <c r="P5708" s="141"/>
      <c r="Q5708" s="415"/>
      <c r="R5708" s="415"/>
      <c r="S5708" s="415"/>
      <c r="T5708" s="415"/>
      <c r="U5708" s="415"/>
      <c r="V5708" s="415"/>
      <c r="W5708" s="415"/>
      <c r="X5708" s="415"/>
      <c r="Y5708" s="415"/>
      <c r="Z5708" s="415"/>
    </row>
    <row r="5709" spans="1:26" x14ac:dyDescent="0.2">
      <c r="A5709" s="414"/>
      <c r="B5709" s="414"/>
      <c r="P5709" s="141"/>
      <c r="Q5709" s="415"/>
      <c r="R5709" s="415"/>
      <c r="S5709" s="415"/>
      <c r="T5709" s="415"/>
      <c r="U5709" s="415"/>
      <c r="V5709" s="415"/>
      <c r="W5709" s="415"/>
      <c r="X5709" s="415"/>
      <c r="Y5709" s="415"/>
      <c r="Z5709" s="415"/>
    </row>
    <row r="5710" spans="1:26" x14ac:dyDescent="0.2">
      <c r="A5710" s="414"/>
      <c r="B5710" s="414"/>
      <c r="P5710" s="141"/>
      <c r="Q5710" s="415"/>
      <c r="R5710" s="415"/>
      <c r="S5710" s="415"/>
      <c r="T5710" s="415"/>
      <c r="U5710" s="415"/>
      <c r="V5710" s="415"/>
      <c r="W5710" s="415"/>
      <c r="X5710" s="415"/>
      <c r="Y5710" s="415"/>
      <c r="Z5710" s="415"/>
    </row>
    <row r="5711" spans="1:26" x14ac:dyDescent="0.2">
      <c r="A5711" s="414"/>
      <c r="B5711" s="414"/>
      <c r="P5711" s="141"/>
      <c r="Q5711" s="415"/>
      <c r="R5711" s="415"/>
      <c r="S5711" s="415"/>
      <c r="T5711" s="415"/>
      <c r="U5711" s="415"/>
      <c r="V5711" s="415"/>
      <c r="W5711" s="415"/>
      <c r="X5711" s="415"/>
      <c r="Y5711" s="415"/>
      <c r="Z5711" s="415"/>
    </row>
    <row r="5712" spans="1:26" x14ac:dyDescent="0.2">
      <c r="A5712" s="414"/>
      <c r="B5712" s="414"/>
      <c r="P5712" s="141"/>
      <c r="Q5712" s="415"/>
      <c r="R5712" s="415"/>
      <c r="S5712" s="415"/>
      <c r="T5712" s="415"/>
      <c r="U5712" s="415"/>
      <c r="V5712" s="415"/>
      <c r="W5712" s="415"/>
      <c r="X5712" s="415"/>
      <c r="Y5712" s="415"/>
      <c r="Z5712" s="415"/>
    </row>
    <row r="5713" spans="1:26" x14ac:dyDescent="0.2">
      <c r="A5713" s="414"/>
      <c r="B5713" s="414"/>
      <c r="P5713" s="141"/>
      <c r="Q5713" s="415"/>
      <c r="R5713" s="415"/>
      <c r="S5713" s="415"/>
      <c r="T5713" s="415"/>
      <c r="U5713" s="415"/>
      <c r="V5713" s="415"/>
      <c r="W5713" s="415"/>
      <c r="X5713" s="415"/>
      <c r="Y5713" s="415"/>
      <c r="Z5713" s="415"/>
    </row>
    <row r="5714" spans="1:26" x14ac:dyDescent="0.2">
      <c r="A5714" s="414"/>
      <c r="B5714" s="414"/>
      <c r="P5714" s="141"/>
      <c r="Q5714" s="415"/>
      <c r="R5714" s="415"/>
      <c r="S5714" s="415"/>
      <c r="T5714" s="415"/>
      <c r="U5714" s="415"/>
      <c r="V5714" s="415"/>
      <c r="W5714" s="415"/>
      <c r="X5714" s="415"/>
      <c r="Y5714" s="415"/>
      <c r="Z5714" s="415"/>
    </row>
    <row r="5715" spans="1:26" x14ac:dyDescent="0.2">
      <c r="A5715" s="414"/>
      <c r="B5715" s="414"/>
      <c r="P5715" s="141"/>
      <c r="Q5715" s="415"/>
      <c r="R5715" s="415"/>
      <c r="S5715" s="415"/>
      <c r="T5715" s="415"/>
      <c r="U5715" s="415"/>
      <c r="V5715" s="415"/>
      <c r="W5715" s="415"/>
      <c r="X5715" s="415"/>
      <c r="Y5715" s="415"/>
      <c r="Z5715" s="415"/>
    </row>
    <row r="5716" spans="1:26" x14ac:dyDescent="0.2">
      <c r="A5716" s="414"/>
      <c r="B5716" s="414"/>
      <c r="P5716" s="141"/>
      <c r="Q5716" s="415"/>
      <c r="R5716" s="415"/>
      <c r="S5716" s="415"/>
      <c r="T5716" s="415"/>
      <c r="U5716" s="415"/>
      <c r="V5716" s="415"/>
      <c r="W5716" s="415"/>
      <c r="X5716" s="415"/>
      <c r="Y5716" s="415"/>
      <c r="Z5716" s="415"/>
    </row>
    <row r="5717" spans="1:26" x14ac:dyDescent="0.2">
      <c r="A5717" s="414"/>
      <c r="B5717" s="414"/>
      <c r="P5717" s="141"/>
      <c r="Q5717" s="415"/>
      <c r="R5717" s="415"/>
      <c r="S5717" s="415"/>
      <c r="T5717" s="415"/>
      <c r="U5717" s="415"/>
      <c r="V5717" s="415"/>
      <c r="W5717" s="415"/>
      <c r="X5717" s="415"/>
      <c r="Y5717" s="415"/>
      <c r="Z5717" s="415"/>
    </row>
    <row r="5718" spans="1:26" x14ac:dyDescent="0.2">
      <c r="A5718" s="414"/>
      <c r="B5718" s="414"/>
      <c r="P5718" s="141"/>
      <c r="Q5718" s="415"/>
      <c r="R5718" s="415"/>
      <c r="S5718" s="415"/>
      <c r="T5718" s="415"/>
      <c r="U5718" s="415"/>
      <c r="V5718" s="415"/>
      <c r="W5718" s="415"/>
      <c r="X5718" s="415"/>
      <c r="Y5718" s="415"/>
      <c r="Z5718" s="415"/>
    </row>
    <row r="5719" spans="1:26" x14ac:dyDescent="0.2">
      <c r="A5719" s="414"/>
      <c r="B5719" s="414"/>
      <c r="P5719" s="141"/>
      <c r="Q5719" s="415"/>
      <c r="R5719" s="415"/>
      <c r="S5719" s="415"/>
      <c r="T5719" s="415"/>
      <c r="U5719" s="415"/>
      <c r="V5719" s="415"/>
      <c r="W5719" s="415"/>
      <c r="X5719" s="415"/>
      <c r="Y5719" s="415"/>
      <c r="Z5719" s="415"/>
    </row>
    <row r="5720" spans="1:26" x14ac:dyDescent="0.2">
      <c r="A5720" s="414"/>
      <c r="B5720" s="414"/>
      <c r="P5720" s="141"/>
      <c r="Q5720" s="415"/>
      <c r="R5720" s="415"/>
      <c r="S5720" s="415"/>
      <c r="T5720" s="415"/>
      <c r="U5720" s="415"/>
      <c r="V5720" s="415"/>
      <c r="W5720" s="415"/>
      <c r="X5720" s="415"/>
      <c r="Y5720" s="415"/>
      <c r="Z5720" s="415"/>
    </row>
    <row r="5721" spans="1:26" x14ac:dyDescent="0.2">
      <c r="A5721" s="414"/>
      <c r="B5721" s="414"/>
      <c r="P5721" s="141"/>
      <c r="Q5721" s="415"/>
      <c r="R5721" s="415"/>
      <c r="S5721" s="415"/>
      <c r="T5721" s="415"/>
      <c r="U5721" s="415"/>
      <c r="V5721" s="415"/>
      <c r="W5721" s="415"/>
      <c r="X5721" s="415"/>
      <c r="Y5721" s="415"/>
      <c r="Z5721" s="415"/>
    </row>
    <row r="5722" spans="1:26" x14ac:dyDescent="0.2">
      <c r="A5722" s="414"/>
      <c r="B5722" s="414"/>
      <c r="P5722" s="141"/>
      <c r="Q5722" s="415"/>
      <c r="R5722" s="415"/>
      <c r="S5722" s="415"/>
      <c r="T5722" s="415"/>
      <c r="U5722" s="415"/>
      <c r="V5722" s="415"/>
      <c r="W5722" s="415"/>
      <c r="X5722" s="415"/>
      <c r="Y5722" s="415"/>
      <c r="Z5722" s="415"/>
    </row>
    <row r="5723" spans="1:26" x14ac:dyDescent="0.2">
      <c r="A5723" s="414"/>
      <c r="B5723" s="414"/>
      <c r="P5723" s="141"/>
      <c r="Q5723" s="415"/>
      <c r="R5723" s="415"/>
      <c r="S5723" s="415"/>
      <c r="T5723" s="415"/>
      <c r="U5723" s="415"/>
      <c r="V5723" s="415"/>
      <c r="W5723" s="415"/>
      <c r="X5723" s="415"/>
      <c r="Y5723" s="415"/>
      <c r="Z5723" s="415"/>
    </row>
    <row r="5724" spans="1:26" x14ac:dyDescent="0.2">
      <c r="A5724" s="414"/>
      <c r="B5724" s="414"/>
      <c r="P5724" s="141"/>
      <c r="Q5724" s="415"/>
      <c r="R5724" s="415"/>
      <c r="S5724" s="415"/>
      <c r="T5724" s="415"/>
      <c r="U5724" s="415"/>
      <c r="V5724" s="415"/>
      <c r="W5724" s="415"/>
      <c r="X5724" s="415"/>
      <c r="Y5724" s="415"/>
      <c r="Z5724" s="415"/>
    </row>
    <row r="5725" spans="1:26" x14ac:dyDescent="0.2">
      <c r="A5725" s="414"/>
      <c r="B5725" s="414"/>
      <c r="P5725" s="141"/>
      <c r="Q5725" s="415"/>
      <c r="R5725" s="415"/>
      <c r="S5725" s="415"/>
      <c r="T5725" s="415"/>
      <c r="U5725" s="415"/>
      <c r="V5725" s="415"/>
      <c r="W5725" s="415"/>
      <c r="X5725" s="415"/>
      <c r="Y5725" s="415"/>
      <c r="Z5725" s="415"/>
    </row>
    <row r="5726" spans="1:26" x14ac:dyDescent="0.2">
      <c r="A5726" s="414"/>
      <c r="B5726" s="414"/>
      <c r="P5726" s="141"/>
      <c r="Q5726" s="415"/>
      <c r="R5726" s="415"/>
      <c r="S5726" s="415"/>
      <c r="T5726" s="415"/>
      <c r="U5726" s="415"/>
      <c r="V5726" s="415"/>
      <c r="W5726" s="415"/>
      <c r="X5726" s="415"/>
      <c r="Y5726" s="415"/>
      <c r="Z5726" s="415"/>
    </row>
    <row r="5727" spans="1:26" x14ac:dyDescent="0.2">
      <c r="A5727" s="414"/>
      <c r="B5727" s="414"/>
      <c r="P5727" s="141"/>
      <c r="Q5727" s="415"/>
      <c r="R5727" s="415"/>
      <c r="S5727" s="415"/>
      <c r="T5727" s="415"/>
      <c r="U5727" s="415"/>
      <c r="V5727" s="415"/>
      <c r="W5727" s="415"/>
      <c r="X5727" s="415"/>
      <c r="Y5727" s="415"/>
      <c r="Z5727" s="415"/>
    </row>
    <row r="5728" spans="1:26" x14ac:dyDescent="0.2">
      <c r="A5728" s="414"/>
      <c r="B5728" s="414"/>
      <c r="P5728" s="141"/>
      <c r="Q5728" s="415"/>
      <c r="R5728" s="415"/>
      <c r="S5728" s="415"/>
      <c r="T5728" s="415"/>
      <c r="U5728" s="415"/>
      <c r="V5728" s="415"/>
      <c r="W5728" s="415"/>
      <c r="X5728" s="415"/>
      <c r="Y5728" s="415"/>
      <c r="Z5728" s="415"/>
    </row>
    <row r="5729" spans="1:26" x14ac:dyDescent="0.2">
      <c r="A5729" s="414"/>
      <c r="B5729" s="414"/>
      <c r="P5729" s="141"/>
      <c r="Q5729" s="415"/>
      <c r="R5729" s="415"/>
      <c r="S5729" s="415"/>
      <c r="T5729" s="415"/>
      <c r="U5729" s="415"/>
      <c r="V5729" s="415"/>
      <c r="W5729" s="415"/>
      <c r="X5729" s="415"/>
      <c r="Y5729" s="415"/>
      <c r="Z5729" s="415"/>
    </row>
    <row r="5730" spans="1:26" x14ac:dyDescent="0.2">
      <c r="A5730" s="414"/>
      <c r="B5730" s="414"/>
      <c r="P5730" s="141"/>
      <c r="Q5730" s="415"/>
      <c r="R5730" s="415"/>
      <c r="S5730" s="415"/>
      <c r="T5730" s="415"/>
      <c r="U5730" s="415"/>
      <c r="V5730" s="415"/>
      <c r="W5730" s="415"/>
      <c r="X5730" s="415"/>
      <c r="Y5730" s="415"/>
      <c r="Z5730" s="415"/>
    </row>
    <row r="5731" spans="1:26" x14ac:dyDescent="0.2">
      <c r="A5731" s="414"/>
      <c r="B5731" s="414"/>
      <c r="P5731" s="141"/>
      <c r="Q5731" s="415"/>
      <c r="R5731" s="415"/>
      <c r="S5731" s="415"/>
      <c r="T5731" s="415"/>
      <c r="U5731" s="415"/>
      <c r="V5731" s="415"/>
      <c r="W5731" s="415"/>
      <c r="X5731" s="415"/>
      <c r="Y5731" s="415"/>
      <c r="Z5731" s="415"/>
    </row>
    <row r="5732" spans="1:26" x14ac:dyDescent="0.2">
      <c r="A5732" s="414"/>
      <c r="B5732" s="414"/>
      <c r="P5732" s="141"/>
      <c r="Q5732" s="415"/>
      <c r="R5732" s="415"/>
      <c r="S5732" s="415"/>
      <c r="T5732" s="415"/>
      <c r="U5732" s="415"/>
      <c r="V5732" s="415"/>
      <c r="W5732" s="415"/>
      <c r="X5732" s="415"/>
      <c r="Y5732" s="415"/>
      <c r="Z5732" s="415"/>
    </row>
    <row r="5733" spans="1:26" x14ac:dyDescent="0.2">
      <c r="A5733" s="414"/>
      <c r="B5733" s="414"/>
      <c r="P5733" s="141"/>
      <c r="Q5733" s="415"/>
      <c r="R5733" s="415"/>
      <c r="S5733" s="415"/>
      <c r="T5733" s="415"/>
      <c r="U5733" s="415"/>
      <c r="V5733" s="415"/>
      <c r="W5733" s="415"/>
      <c r="X5733" s="415"/>
      <c r="Y5733" s="415"/>
      <c r="Z5733" s="415"/>
    </row>
    <row r="5734" spans="1:26" x14ac:dyDescent="0.2">
      <c r="A5734" s="414"/>
      <c r="B5734" s="414"/>
      <c r="P5734" s="141"/>
      <c r="Q5734" s="415"/>
      <c r="R5734" s="415"/>
      <c r="S5734" s="415"/>
      <c r="T5734" s="415"/>
      <c r="U5734" s="415"/>
      <c r="V5734" s="415"/>
      <c r="W5734" s="415"/>
      <c r="X5734" s="415"/>
      <c r="Y5734" s="415"/>
      <c r="Z5734" s="415"/>
    </row>
    <row r="5735" spans="1:26" x14ac:dyDescent="0.2">
      <c r="A5735" s="414"/>
      <c r="B5735" s="414"/>
      <c r="P5735" s="141"/>
      <c r="Q5735" s="415"/>
      <c r="R5735" s="415"/>
      <c r="S5735" s="415"/>
      <c r="T5735" s="415"/>
      <c r="U5735" s="415"/>
      <c r="V5735" s="415"/>
      <c r="W5735" s="415"/>
      <c r="X5735" s="415"/>
      <c r="Y5735" s="415"/>
      <c r="Z5735" s="415"/>
    </row>
    <row r="5736" spans="1:26" x14ac:dyDescent="0.2">
      <c r="A5736" s="414"/>
      <c r="B5736" s="414"/>
      <c r="P5736" s="141"/>
      <c r="Q5736" s="415"/>
      <c r="R5736" s="415"/>
      <c r="S5736" s="415"/>
      <c r="T5736" s="415"/>
      <c r="U5736" s="415"/>
      <c r="V5736" s="415"/>
      <c r="W5736" s="415"/>
      <c r="X5736" s="415"/>
      <c r="Y5736" s="415"/>
      <c r="Z5736" s="415"/>
    </row>
    <row r="5737" spans="1:26" x14ac:dyDescent="0.2">
      <c r="A5737" s="414"/>
      <c r="B5737" s="414"/>
      <c r="P5737" s="141"/>
      <c r="Q5737" s="415"/>
      <c r="R5737" s="415"/>
      <c r="S5737" s="415"/>
      <c r="T5737" s="415"/>
      <c r="U5737" s="415"/>
      <c r="V5737" s="415"/>
      <c r="W5737" s="415"/>
      <c r="X5737" s="415"/>
      <c r="Y5737" s="415"/>
      <c r="Z5737" s="415"/>
    </row>
    <row r="5738" spans="1:26" x14ac:dyDescent="0.2">
      <c r="A5738" s="414"/>
      <c r="B5738" s="414"/>
      <c r="P5738" s="141"/>
      <c r="Q5738" s="415"/>
      <c r="R5738" s="415"/>
      <c r="S5738" s="415"/>
      <c r="T5738" s="415"/>
      <c r="U5738" s="415"/>
      <c r="V5738" s="415"/>
      <c r="W5738" s="415"/>
      <c r="X5738" s="415"/>
      <c r="Y5738" s="415"/>
      <c r="Z5738" s="415"/>
    </row>
    <row r="5739" spans="1:26" x14ac:dyDescent="0.2">
      <c r="A5739" s="414"/>
      <c r="B5739" s="414"/>
      <c r="P5739" s="141"/>
      <c r="Q5739" s="415"/>
      <c r="R5739" s="415"/>
      <c r="S5739" s="415"/>
      <c r="T5739" s="415"/>
      <c r="U5739" s="415"/>
      <c r="V5739" s="415"/>
      <c r="W5739" s="415"/>
      <c r="X5739" s="415"/>
      <c r="Y5739" s="415"/>
      <c r="Z5739" s="415"/>
    </row>
    <row r="5740" spans="1:26" x14ac:dyDescent="0.2">
      <c r="A5740" s="414"/>
      <c r="B5740" s="414"/>
      <c r="P5740" s="141"/>
      <c r="Q5740" s="415"/>
      <c r="R5740" s="415"/>
      <c r="S5740" s="415"/>
      <c r="T5740" s="415"/>
      <c r="U5740" s="415"/>
      <c r="V5740" s="415"/>
      <c r="W5740" s="415"/>
      <c r="X5740" s="415"/>
      <c r="Y5740" s="415"/>
      <c r="Z5740" s="415"/>
    </row>
    <row r="5741" spans="1:26" x14ac:dyDescent="0.2">
      <c r="A5741" s="414"/>
      <c r="B5741" s="414"/>
      <c r="P5741" s="141"/>
      <c r="Q5741" s="415"/>
      <c r="R5741" s="415"/>
      <c r="S5741" s="415"/>
      <c r="T5741" s="415"/>
      <c r="U5741" s="415"/>
      <c r="V5741" s="415"/>
      <c r="W5741" s="415"/>
      <c r="X5741" s="415"/>
      <c r="Y5741" s="415"/>
      <c r="Z5741" s="415"/>
    </row>
    <row r="5742" spans="1:26" x14ac:dyDescent="0.2">
      <c r="A5742" s="414"/>
      <c r="B5742" s="414"/>
      <c r="P5742" s="141"/>
      <c r="Q5742" s="415"/>
      <c r="R5742" s="415"/>
      <c r="S5742" s="415"/>
      <c r="T5742" s="415"/>
      <c r="U5742" s="415"/>
      <c r="V5742" s="415"/>
      <c r="W5742" s="415"/>
      <c r="X5742" s="415"/>
      <c r="Y5742" s="415"/>
      <c r="Z5742" s="415"/>
    </row>
    <row r="5743" spans="1:26" x14ac:dyDescent="0.2">
      <c r="A5743" s="414"/>
      <c r="B5743" s="414"/>
      <c r="P5743" s="141"/>
      <c r="Q5743" s="415"/>
      <c r="R5743" s="415"/>
      <c r="S5743" s="415"/>
      <c r="T5743" s="415"/>
      <c r="U5743" s="415"/>
      <c r="V5743" s="415"/>
      <c r="W5743" s="415"/>
      <c r="X5743" s="415"/>
      <c r="Y5743" s="415"/>
      <c r="Z5743" s="415"/>
    </row>
    <row r="5744" spans="1:26" x14ac:dyDescent="0.2">
      <c r="A5744" s="414"/>
      <c r="B5744" s="414"/>
      <c r="P5744" s="141"/>
      <c r="Q5744" s="415"/>
      <c r="R5744" s="415"/>
      <c r="S5744" s="415"/>
      <c r="T5744" s="415"/>
      <c r="U5744" s="415"/>
      <c r="V5744" s="415"/>
      <c r="W5744" s="415"/>
      <c r="X5744" s="415"/>
      <c r="Y5744" s="415"/>
      <c r="Z5744" s="415"/>
    </row>
    <row r="5745" spans="1:26" x14ac:dyDescent="0.2">
      <c r="A5745" s="414"/>
      <c r="B5745" s="414"/>
      <c r="P5745" s="141"/>
      <c r="Q5745" s="415"/>
      <c r="R5745" s="415"/>
      <c r="S5745" s="415"/>
      <c r="T5745" s="415"/>
      <c r="U5745" s="415"/>
      <c r="V5745" s="415"/>
      <c r="W5745" s="415"/>
      <c r="X5745" s="415"/>
      <c r="Y5745" s="415"/>
      <c r="Z5745" s="415"/>
    </row>
    <row r="5746" spans="1:26" x14ac:dyDescent="0.2">
      <c r="A5746" s="414"/>
      <c r="B5746" s="414"/>
      <c r="P5746" s="141"/>
      <c r="Q5746" s="415"/>
      <c r="R5746" s="415"/>
      <c r="S5746" s="415"/>
      <c r="T5746" s="415"/>
      <c r="U5746" s="415"/>
      <c r="V5746" s="415"/>
      <c r="W5746" s="415"/>
      <c r="X5746" s="415"/>
      <c r="Y5746" s="415"/>
      <c r="Z5746" s="415"/>
    </row>
    <row r="5747" spans="1:26" x14ac:dyDescent="0.2">
      <c r="A5747" s="414"/>
      <c r="B5747" s="414"/>
      <c r="P5747" s="141"/>
      <c r="Q5747" s="415"/>
      <c r="R5747" s="415"/>
      <c r="S5747" s="415"/>
      <c r="T5747" s="415"/>
      <c r="U5747" s="415"/>
      <c r="V5747" s="415"/>
      <c r="W5747" s="415"/>
      <c r="X5747" s="415"/>
      <c r="Y5747" s="415"/>
      <c r="Z5747" s="415"/>
    </row>
    <row r="5748" spans="1:26" x14ac:dyDescent="0.2">
      <c r="A5748" s="414"/>
      <c r="B5748" s="414"/>
      <c r="P5748" s="141"/>
      <c r="Q5748" s="415"/>
      <c r="R5748" s="415"/>
      <c r="S5748" s="415"/>
      <c r="T5748" s="415"/>
      <c r="U5748" s="415"/>
      <c r="V5748" s="415"/>
      <c r="W5748" s="415"/>
      <c r="X5748" s="415"/>
      <c r="Y5748" s="415"/>
      <c r="Z5748" s="415"/>
    </row>
    <row r="5749" spans="1:26" x14ac:dyDescent="0.2">
      <c r="A5749" s="414"/>
      <c r="B5749" s="414"/>
      <c r="P5749" s="141"/>
      <c r="Q5749" s="415"/>
      <c r="R5749" s="415"/>
      <c r="S5749" s="415"/>
      <c r="T5749" s="415"/>
      <c r="U5749" s="415"/>
      <c r="V5749" s="415"/>
      <c r="W5749" s="415"/>
      <c r="X5749" s="415"/>
      <c r="Y5749" s="415"/>
      <c r="Z5749" s="415"/>
    </row>
    <row r="5750" spans="1:26" x14ac:dyDescent="0.2">
      <c r="A5750" s="414"/>
      <c r="B5750" s="414"/>
      <c r="P5750" s="141"/>
      <c r="Q5750" s="415"/>
      <c r="R5750" s="415"/>
      <c r="S5750" s="415"/>
      <c r="T5750" s="415"/>
      <c r="U5750" s="415"/>
      <c r="V5750" s="415"/>
      <c r="W5750" s="415"/>
      <c r="X5750" s="415"/>
      <c r="Y5750" s="415"/>
      <c r="Z5750" s="415"/>
    </row>
    <row r="5751" spans="1:26" x14ac:dyDescent="0.2">
      <c r="A5751" s="414"/>
      <c r="B5751" s="414"/>
      <c r="P5751" s="141"/>
      <c r="Q5751" s="415"/>
      <c r="R5751" s="415"/>
      <c r="S5751" s="415"/>
      <c r="T5751" s="415"/>
      <c r="U5751" s="415"/>
      <c r="V5751" s="415"/>
      <c r="W5751" s="415"/>
      <c r="X5751" s="415"/>
      <c r="Y5751" s="415"/>
      <c r="Z5751" s="415"/>
    </row>
    <row r="5752" spans="1:26" x14ac:dyDescent="0.2">
      <c r="A5752" s="414"/>
      <c r="B5752" s="414"/>
      <c r="P5752" s="141"/>
      <c r="Q5752" s="415"/>
      <c r="R5752" s="415"/>
      <c r="S5752" s="415"/>
      <c r="T5752" s="415"/>
      <c r="U5752" s="415"/>
      <c r="V5752" s="415"/>
      <c r="W5752" s="415"/>
      <c r="X5752" s="415"/>
      <c r="Y5752" s="415"/>
      <c r="Z5752" s="415"/>
    </row>
    <row r="5753" spans="1:26" x14ac:dyDescent="0.2">
      <c r="A5753" s="414"/>
      <c r="B5753" s="414"/>
      <c r="P5753" s="141"/>
      <c r="Q5753" s="415"/>
      <c r="R5753" s="415"/>
      <c r="S5753" s="415"/>
      <c r="T5753" s="415"/>
      <c r="U5753" s="415"/>
      <c r="V5753" s="415"/>
      <c r="W5753" s="415"/>
      <c r="X5753" s="415"/>
      <c r="Y5753" s="415"/>
      <c r="Z5753" s="415"/>
    </row>
    <row r="5754" spans="1:26" x14ac:dyDescent="0.2">
      <c r="A5754" s="414"/>
      <c r="B5754" s="414"/>
      <c r="P5754" s="141"/>
      <c r="Q5754" s="415"/>
      <c r="R5754" s="415"/>
      <c r="S5754" s="415"/>
      <c r="T5754" s="415"/>
      <c r="U5754" s="415"/>
      <c r="V5754" s="415"/>
      <c r="W5754" s="415"/>
      <c r="X5754" s="415"/>
      <c r="Y5754" s="415"/>
      <c r="Z5754" s="415"/>
    </row>
    <row r="5755" spans="1:26" x14ac:dyDescent="0.2">
      <c r="A5755" s="414"/>
      <c r="B5755" s="414"/>
      <c r="P5755" s="141"/>
      <c r="Q5755" s="415"/>
      <c r="R5755" s="415"/>
      <c r="S5755" s="415"/>
      <c r="T5755" s="415"/>
      <c r="U5755" s="415"/>
      <c r="V5755" s="415"/>
      <c r="W5755" s="415"/>
      <c r="X5755" s="415"/>
      <c r="Y5755" s="415"/>
      <c r="Z5755" s="415"/>
    </row>
    <row r="5756" spans="1:26" x14ac:dyDescent="0.2">
      <c r="A5756" s="414"/>
      <c r="B5756" s="414"/>
      <c r="P5756" s="141"/>
      <c r="Q5756" s="415"/>
      <c r="R5756" s="415"/>
      <c r="S5756" s="415"/>
      <c r="T5756" s="415"/>
      <c r="U5756" s="415"/>
      <c r="V5756" s="415"/>
      <c r="W5756" s="415"/>
      <c r="X5756" s="415"/>
      <c r="Y5756" s="415"/>
      <c r="Z5756" s="415"/>
    </row>
    <row r="5757" spans="1:26" x14ac:dyDescent="0.2">
      <c r="A5757" s="414"/>
      <c r="B5757" s="414"/>
      <c r="P5757" s="141"/>
      <c r="Q5757" s="415"/>
      <c r="R5757" s="415"/>
      <c r="S5757" s="415"/>
      <c r="T5757" s="415"/>
      <c r="U5757" s="415"/>
      <c r="V5757" s="415"/>
      <c r="W5757" s="415"/>
      <c r="X5757" s="415"/>
      <c r="Y5757" s="415"/>
      <c r="Z5757" s="415"/>
    </row>
    <row r="5758" spans="1:26" x14ac:dyDescent="0.2">
      <c r="A5758" s="414"/>
      <c r="B5758" s="414"/>
      <c r="P5758" s="141"/>
      <c r="Q5758" s="415"/>
      <c r="R5758" s="415"/>
      <c r="S5758" s="415"/>
      <c r="T5758" s="415"/>
      <c r="U5758" s="415"/>
      <c r="V5758" s="415"/>
      <c r="W5758" s="415"/>
      <c r="X5758" s="415"/>
      <c r="Y5758" s="415"/>
      <c r="Z5758" s="415"/>
    </row>
    <row r="5759" spans="1:26" x14ac:dyDescent="0.2">
      <c r="A5759" s="414"/>
      <c r="B5759" s="414"/>
      <c r="P5759" s="141"/>
      <c r="Q5759" s="415"/>
      <c r="R5759" s="415"/>
      <c r="S5759" s="415"/>
      <c r="T5759" s="415"/>
      <c r="U5759" s="415"/>
      <c r="V5759" s="415"/>
      <c r="W5759" s="415"/>
      <c r="X5759" s="415"/>
      <c r="Y5759" s="415"/>
      <c r="Z5759" s="415"/>
    </row>
    <row r="5760" spans="1:26" x14ac:dyDescent="0.2">
      <c r="A5760" s="414"/>
      <c r="B5760" s="414"/>
      <c r="P5760" s="141"/>
      <c r="Q5760" s="415"/>
      <c r="R5760" s="415"/>
      <c r="S5760" s="415"/>
      <c r="T5760" s="415"/>
      <c r="U5760" s="415"/>
      <c r="V5760" s="415"/>
      <c r="W5760" s="415"/>
      <c r="X5760" s="415"/>
      <c r="Y5760" s="415"/>
      <c r="Z5760" s="415"/>
    </row>
    <row r="5761" spans="1:26" x14ac:dyDescent="0.2">
      <c r="A5761" s="414"/>
      <c r="B5761" s="414"/>
      <c r="P5761" s="141"/>
      <c r="Q5761" s="415"/>
      <c r="R5761" s="415"/>
      <c r="S5761" s="415"/>
      <c r="T5761" s="415"/>
      <c r="U5761" s="415"/>
      <c r="V5761" s="415"/>
      <c r="W5761" s="415"/>
      <c r="X5761" s="415"/>
      <c r="Y5761" s="415"/>
      <c r="Z5761" s="415"/>
    </row>
    <row r="5762" spans="1:26" x14ac:dyDescent="0.2">
      <c r="A5762" s="414"/>
      <c r="B5762" s="414"/>
      <c r="P5762" s="141"/>
      <c r="Q5762" s="415"/>
      <c r="R5762" s="415"/>
      <c r="S5762" s="415"/>
      <c r="T5762" s="415"/>
      <c r="U5762" s="415"/>
      <c r="V5762" s="415"/>
      <c r="W5762" s="415"/>
      <c r="X5762" s="415"/>
      <c r="Y5762" s="415"/>
      <c r="Z5762" s="415"/>
    </row>
    <row r="5763" spans="1:26" x14ac:dyDescent="0.2">
      <c r="A5763" s="414"/>
      <c r="B5763" s="414"/>
      <c r="P5763" s="141"/>
      <c r="Q5763" s="415"/>
      <c r="R5763" s="415"/>
      <c r="S5763" s="415"/>
      <c r="T5763" s="415"/>
      <c r="U5763" s="415"/>
      <c r="V5763" s="415"/>
      <c r="W5763" s="415"/>
      <c r="X5763" s="415"/>
      <c r="Y5763" s="415"/>
      <c r="Z5763" s="415"/>
    </row>
    <row r="5764" spans="1:26" x14ac:dyDescent="0.2">
      <c r="A5764" s="414"/>
      <c r="B5764" s="414"/>
      <c r="P5764" s="141"/>
      <c r="Q5764" s="415"/>
      <c r="R5764" s="415"/>
      <c r="S5764" s="415"/>
      <c r="T5764" s="415"/>
      <c r="U5764" s="415"/>
      <c r="V5764" s="415"/>
      <c r="W5764" s="415"/>
      <c r="X5764" s="415"/>
      <c r="Y5764" s="415"/>
      <c r="Z5764" s="415"/>
    </row>
    <row r="5765" spans="1:26" x14ac:dyDescent="0.2">
      <c r="A5765" s="414"/>
      <c r="B5765" s="414"/>
      <c r="P5765" s="141"/>
      <c r="Q5765" s="415"/>
      <c r="R5765" s="415"/>
      <c r="S5765" s="415"/>
      <c r="T5765" s="415"/>
      <c r="U5765" s="415"/>
      <c r="V5765" s="415"/>
      <c r="W5765" s="415"/>
      <c r="X5765" s="415"/>
      <c r="Y5765" s="415"/>
      <c r="Z5765" s="415"/>
    </row>
    <row r="5766" spans="1:26" x14ac:dyDescent="0.2">
      <c r="A5766" s="414"/>
      <c r="B5766" s="414"/>
      <c r="P5766" s="141"/>
      <c r="Q5766" s="415"/>
      <c r="R5766" s="415"/>
      <c r="S5766" s="415"/>
      <c r="T5766" s="415"/>
      <c r="U5766" s="415"/>
      <c r="V5766" s="415"/>
      <c r="W5766" s="415"/>
      <c r="X5766" s="415"/>
      <c r="Y5766" s="415"/>
      <c r="Z5766" s="415"/>
    </row>
    <row r="5767" spans="1:26" x14ac:dyDescent="0.2">
      <c r="A5767" s="414"/>
      <c r="B5767" s="414"/>
      <c r="P5767" s="141"/>
      <c r="Q5767" s="415"/>
      <c r="R5767" s="415"/>
      <c r="S5767" s="415"/>
      <c r="T5767" s="415"/>
      <c r="U5767" s="415"/>
      <c r="V5767" s="415"/>
      <c r="W5767" s="415"/>
      <c r="X5767" s="415"/>
      <c r="Y5767" s="415"/>
      <c r="Z5767" s="415"/>
    </row>
    <row r="5768" spans="1:26" x14ac:dyDescent="0.2">
      <c r="A5768" s="414"/>
      <c r="B5768" s="414"/>
      <c r="P5768" s="141"/>
      <c r="Q5768" s="415"/>
      <c r="R5768" s="415"/>
      <c r="S5768" s="415"/>
      <c r="T5768" s="415"/>
      <c r="U5768" s="415"/>
      <c r="V5768" s="415"/>
      <c r="W5768" s="415"/>
      <c r="X5768" s="415"/>
      <c r="Y5768" s="415"/>
      <c r="Z5768" s="415"/>
    </row>
    <row r="5769" spans="1:26" x14ac:dyDescent="0.2">
      <c r="A5769" s="414"/>
      <c r="B5769" s="414"/>
      <c r="P5769" s="141"/>
      <c r="Q5769" s="415"/>
      <c r="R5769" s="415"/>
      <c r="S5769" s="415"/>
      <c r="T5769" s="415"/>
      <c r="U5769" s="415"/>
      <c r="V5769" s="415"/>
      <c r="W5769" s="415"/>
      <c r="X5769" s="415"/>
      <c r="Y5769" s="415"/>
      <c r="Z5769" s="415"/>
    </row>
    <row r="5770" spans="1:26" x14ac:dyDescent="0.2">
      <c r="A5770" s="414"/>
      <c r="B5770" s="414"/>
      <c r="P5770" s="141"/>
      <c r="Q5770" s="415"/>
      <c r="R5770" s="415"/>
      <c r="S5770" s="415"/>
      <c r="T5770" s="415"/>
      <c r="U5770" s="415"/>
      <c r="V5770" s="415"/>
      <c r="W5770" s="415"/>
      <c r="X5770" s="415"/>
      <c r="Y5770" s="415"/>
      <c r="Z5770" s="415"/>
    </row>
    <row r="5771" spans="1:26" x14ac:dyDescent="0.2">
      <c r="A5771" s="414"/>
      <c r="B5771" s="414"/>
      <c r="P5771" s="141"/>
      <c r="Q5771" s="415"/>
      <c r="R5771" s="415"/>
      <c r="S5771" s="415"/>
      <c r="T5771" s="415"/>
      <c r="U5771" s="415"/>
      <c r="V5771" s="415"/>
      <c r="W5771" s="415"/>
      <c r="X5771" s="415"/>
      <c r="Y5771" s="415"/>
      <c r="Z5771" s="415"/>
    </row>
    <row r="5772" spans="1:26" x14ac:dyDescent="0.2">
      <c r="A5772" s="414"/>
      <c r="B5772" s="414"/>
      <c r="P5772" s="141"/>
      <c r="Q5772" s="415"/>
      <c r="R5772" s="415"/>
      <c r="S5772" s="415"/>
      <c r="T5772" s="415"/>
      <c r="U5772" s="415"/>
      <c r="V5772" s="415"/>
      <c r="W5772" s="415"/>
      <c r="X5772" s="415"/>
      <c r="Y5772" s="415"/>
      <c r="Z5772" s="415"/>
    </row>
    <row r="5773" spans="1:26" x14ac:dyDescent="0.2">
      <c r="A5773" s="414"/>
      <c r="B5773" s="414"/>
      <c r="P5773" s="141"/>
      <c r="Q5773" s="415"/>
      <c r="R5773" s="415"/>
      <c r="S5773" s="415"/>
      <c r="T5773" s="415"/>
      <c r="U5773" s="415"/>
      <c r="V5773" s="415"/>
      <c r="W5773" s="415"/>
      <c r="X5773" s="415"/>
      <c r="Y5773" s="415"/>
      <c r="Z5773" s="415"/>
    </row>
    <row r="5774" spans="1:26" x14ac:dyDescent="0.2">
      <c r="A5774" s="414"/>
      <c r="B5774" s="414"/>
      <c r="P5774" s="141"/>
      <c r="Q5774" s="415"/>
      <c r="R5774" s="415"/>
      <c r="S5774" s="415"/>
      <c r="T5774" s="415"/>
      <c r="U5774" s="415"/>
      <c r="V5774" s="415"/>
      <c r="W5774" s="415"/>
      <c r="X5774" s="415"/>
      <c r="Y5774" s="415"/>
      <c r="Z5774" s="415"/>
    </row>
    <row r="5775" spans="1:26" x14ac:dyDescent="0.2">
      <c r="A5775" s="414"/>
      <c r="B5775" s="414"/>
      <c r="P5775" s="141"/>
      <c r="Q5775" s="415"/>
      <c r="R5775" s="415"/>
      <c r="S5775" s="415"/>
      <c r="T5775" s="415"/>
      <c r="U5775" s="415"/>
      <c r="V5775" s="415"/>
      <c r="W5775" s="415"/>
      <c r="X5775" s="415"/>
      <c r="Y5775" s="415"/>
      <c r="Z5775" s="415"/>
    </row>
    <row r="5776" spans="1:26" x14ac:dyDescent="0.2">
      <c r="A5776" s="414"/>
      <c r="B5776" s="414"/>
      <c r="P5776" s="141"/>
      <c r="Q5776" s="415"/>
      <c r="R5776" s="415"/>
      <c r="S5776" s="415"/>
      <c r="T5776" s="415"/>
      <c r="U5776" s="415"/>
      <c r="V5776" s="415"/>
      <c r="W5776" s="415"/>
      <c r="X5776" s="415"/>
      <c r="Y5776" s="415"/>
      <c r="Z5776" s="415"/>
    </row>
    <row r="5777" spans="1:26" x14ac:dyDescent="0.2">
      <c r="A5777" s="414"/>
      <c r="B5777" s="414"/>
      <c r="P5777" s="141"/>
      <c r="Q5777" s="415"/>
      <c r="R5777" s="415"/>
      <c r="S5777" s="415"/>
      <c r="T5777" s="415"/>
      <c r="U5777" s="415"/>
      <c r="V5777" s="415"/>
      <c r="W5777" s="415"/>
      <c r="X5777" s="415"/>
      <c r="Y5777" s="415"/>
      <c r="Z5777" s="415"/>
    </row>
    <row r="5778" spans="1:26" x14ac:dyDescent="0.2">
      <c r="A5778" s="414"/>
      <c r="B5778" s="414"/>
      <c r="P5778" s="141"/>
      <c r="Q5778" s="415"/>
      <c r="R5778" s="415"/>
      <c r="S5778" s="415"/>
      <c r="T5778" s="415"/>
      <c r="U5778" s="415"/>
      <c r="V5778" s="415"/>
      <c r="W5778" s="415"/>
      <c r="X5778" s="415"/>
      <c r="Y5778" s="415"/>
      <c r="Z5778" s="415"/>
    </row>
    <row r="5779" spans="1:26" x14ac:dyDescent="0.2">
      <c r="A5779" s="414"/>
      <c r="B5779" s="414"/>
      <c r="P5779" s="141"/>
      <c r="Q5779" s="415"/>
      <c r="R5779" s="415"/>
      <c r="S5779" s="415"/>
      <c r="T5779" s="415"/>
      <c r="U5779" s="415"/>
      <c r="V5779" s="415"/>
      <c r="W5779" s="415"/>
      <c r="X5779" s="415"/>
      <c r="Y5779" s="415"/>
      <c r="Z5779" s="415"/>
    </row>
    <row r="5780" spans="1:26" x14ac:dyDescent="0.2">
      <c r="A5780" s="414"/>
      <c r="B5780" s="414"/>
      <c r="P5780" s="141"/>
      <c r="Q5780" s="415"/>
      <c r="R5780" s="415"/>
      <c r="S5780" s="415"/>
      <c r="T5780" s="415"/>
      <c r="U5780" s="415"/>
      <c r="V5780" s="415"/>
      <c r="W5780" s="415"/>
      <c r="X5780" s="415"/>
      <c r="Y5780" s="415"/>
      <c r="Z5780" s="415"/>
    </row>
    <row r="5781" spans="1:26" x14ac:dyDescent="0.2">
      <c r="A5781" s="414"/>
      <c r="B5781" s="414"/>
      <c r="P5781" s="141"/>
      <c r="Q5781" s="415"/>
      <c r="R5781" s="415"/>
      <c r="S5781" s="415"/>
      <c r="T5781" s="415"/>
      <c r="U5781" s="415"/>
      <c r="V5781" s="415"/>
      <c r="W5781" s="415"/>
      <c r="X5781" s="415"/>
      <c r="Y5781" s="415"/>
      <c r="Z5781" s="415"/>
    </row>
    <row r="5782" spans="1:26" x14ac:dyDescent="0.2">
      <c r="A5782" s="414"/>
      <c r="B5782" s="414"/>
      <c r="P5782" s="141"/>
      <c r="Q5782" s="415"/>
      <c r="R5782" s="415"/>
      <c r="S5782" s="415"/>
      <c r="T5782" s="415"/>
      <c r="U5782" s="415"/>
      <c r="V5782" s="415"/>
      <c r="W5782" s="415"/>
      <c r="X5782" s="415"/>
      <c r="Y5782" s="415"/>
      <c r="Z5782" s="415"/>
    </row>
    <row r="5783" spans="1:26" x14ac:dyDescent="0.2">
      <c r="A5783" s="414"/>
      <c r="B5783" s="414"/>
      <c r="P5783" s="141"/>
      <c r="Q5783" s="415"/>
      <c r="R5783" s="415"/>
      <c r="S5783" s="415"/>
      <c r="T5783" s="415"/>
      <c r="U5783" s="415"/>
      <c r="V5783" s="415"/>
      <c r="W5783" s="415"/>
      <c r="X5783" s="415"/>
      <c r="Y5783" s="415"/>
      <c r="Z5783" s="415"/>
    </row>
    <row r="5784" spans="1:26" x14ac:dyDescent="0.2">
      <c r="A5784" s="414"/>
      <c r="B5784" s="414"/>
      <c r="P5784" s="141"/>
      <c r="Q5784" s="415"/>
      <c r="R5784" s="415"/>
      <c r="S5784" s="415"/>
      <c r="T5784" s="415"/>
      <c r="U5784" s="415"/>
      <c r="V5784" s="415"/>
      <c r="W5784" s="415"/>
      <c r="X5784" s="415"/>
      <c r="Y5784" s="415"/>
      <c r="Z5784" s="415"/>
    </row>
    <row r="5785" spans="1:26" x14ac:dyDescent="0.2">
      <c r="A5785" s="414"/>
      <c r="B5785" s="414"/>
      <c r="P5785" s="141"/>
      <c r="Q5785" s="415"/>
      <c r="R5785" s="415"/>
      <c r="S5785" s="415"/>
      <c r="T5785" s="415"/>
      <c r="U5785" s="415"/>
      <c r="V5785" s="415"/>
      <c r="W5785" s="415"/>
      <c r="X5785" s="415"/>
      <c r="Y5785" s="415"/>
      <c r="Z5785" s="415"/>
    </row>
    <row r="5786" spans="1:26" x14ac:dyDescent="0.2">
      <c r="A5786" s="414"/>
      <c r="B5786" s="414"/>
      <c r="P5786" s="141"/>
      <c r="Q5786" s="415"/>
      <c r="R5786" s="415"/>
      <c r="S5786" s="415"/>
      <c r="T5786" s="415"/>
      <c r="U5786" s="415"/>
      <c r="V5786" s="415"/>
      <c r="W5786" s="415"/>
      <c r="X5786" s="415"/>
      <c r="Y5786" s="415"/>
      <c r="Z5786" s="415"/>
    </row>
    <row r="5787" spans="1:26" x14ac:dyDescent="0.2">
      <c r="A5787" s="414"/>
      <c r="B5787" s="414"/>
      <c r="P5787" s="141"/>
      <c r="Q5787" s="415"/>
      <c r="R5787" s="415"/>
      <c r="S5787" s="415"/>
      <c r="T5787" s="415"/>
      <c r="U5787" s="415"/>
      <c r="V5787" s="415"/>
      <c r="W5787" s="415"/>
      <c r="X5787" s="415"/>
      <c r="Y5787" s="415"/>
      <c r="Z5787" s="415"/>
    </row>
    <row r="5788" spans="1:26" x14ac:dyDescent="0.2">
      <c r="A5788" s="414"/>
      <c r="B5788" s="414"/>
      <c r="P5788" s="141"/>
      <c r="Q5788" s="415"/>
      <c r="R5788" s="415"/>
      <c r="S5788" s="415"/>
      <c r="T5788" s="415"/>
      <c r="U5788" s="415"/>
      <c r="V5788" s="415"/>
      <c r="W5788" s="415"/>
      <c r="X5788" s="415"/>
      <c r="Y5788" s="415"/>
      <c r="Z5788" s="415"/>
    </row>
    <row r="5789" spans="1:26" x14ac:dyDescent="0.2">
      <c r="A5789" s="414"/>
      <c r="B5789" s="414"/>
      <c r="P5789" s="141"/>
      <c r="Q5789" s="415"/>
      <c r="R5789" s="415"/>
      <c r="S5789" s="415"/>
      <c r="T5789" s="415"/>
      <c r="U5789" s="415"/>
      <c r="V5789" s="415"/>
      <c r="W5789" s="415"/>
      <c r="X5789" s="415"/>
      <c r="Y5789" s="415"/>
      <c r="Z5789" s="415"/>
    </row>
    <row r="5790" spans="1:26" x14ac:dyDescent="0.2">
      <c r="A5790" s="414"/>
      <c r="B5790" s="414"/>
      <c r="P5790" s="141"/>
      <c r="Q5790" s="415"/>
      <c r="R5790" s="415"/>
      <c r="S5790" s="415"/>
      <c r="T5790" s="415"/>
      <c r="U5790" s="415"/>
      <c r="V5790" s="415"/>
      <c r="W5790" s="415"/>
      <c r="X5790" s="415"/>
      <c r="Y5790" s="415"/>
      <c r="Z5790" s="415"/>
    </row>
    <row r="5791" spans="1:26" x14ac:dyDescent="0.2">
      <c r="A5791" s="414"/>
      <c r="B5791" s="414"/>
      <c r="P5791" s="141"/>
      <c r="Q5791" s="415"/>
      <c r="R5791" s="415"/>
      <c r="S5791" s="415"/>
      <c r="T5791" s="415"/>
      <c r="U5791" s="415"/>
      <c r="V5791" s="415"/>
      <c r="W5791" s="415"/>
      <c r="X5791" s="415"/>
      <c r="Y5791" s="415"/>
      <c r="Z5791" s="415"/>
    </row>
    <row r="5792" spans="1:26" x14ac:dyDescent="0.2">
      <c r="A5792" s="414"/>
      <c r="B5792" s="414"/>
      <c r="P5792" s="141"/>
      <c r="Q5792" s="415"/>
      <c r="R5792" s="415"/>
      <c r="S5792" s="415"/>
      <c r="T5792" s="415"/>
      <c r="U5792" s="415"/>
      <c r="V5792" s="415"/>
      <c r="W5792" s="415"/>
      <c r="X5792" s="415"/>
      <c r="Y5792" s="415"/>
      <c r="Z5792" s="415"/>
    </row>
    <row r="5793" spans="1:26" x14ac:dyDescent="0.2">
      <c r="A5793" s="414"/>
      <c r="B5793" s="414"/>
      <c r="P5793" s="141"/>
      <c r="Q5793" s="415"/>
      <c r="R5793" s="415"/>
      <c r="S5793" s="415"/>
      <c r="T5793" s="415"/>
      <c r="U5793" s="415"/>
      <c r="V5793" s="415"/>
      <c r="W5793" s="415"/>
      <c r="X5793" s="415"/>
      <c r="Y5793" s="415"/>
      <c r="Z5793" s="415"/>
    </row>
    <row r="5794" spans="1:26" x14ac:dyDescent="0.2">
      <c r="A5794" s="414"/>
      <c r="B5794" s="414"/>
      <c r="P5794" s="141"/>
      <c r="Q5794" s="415"/>
      <c r="R5794" s="415"/>
      <c r="S5794" s="415"/>
      <c r="T5794" s="415"/>
      <c r="U5794" s="415"/>
      <c r="V5794" s="415"/>
      <c r="W5794" s="415"/>
      <c r="X5794" s="415"/>
      <c r="Y5794" s="415"/>
      <c r="Z5794" s="415"/>
    </row>
    <row r="5795" spans="1:26" x14ac:dyDescent="0.2">
      <c r="A5795" s="414"/>
      <c r="B5795" s="414"/>
      <c r="P5795" s="141"/>
      <c r="Q5795" s="415"/>
      <c r="R5795" s="415"/>
      <c r="S5795" s="415"/>
      <c r="T5795" s="415"/>
      <c r="U5795" s="415"/>
      <c r="V5795" s="415"/>
      <c r="W5795" s="415"/>
      <c r="X5795" s="415"/>
      <c r="Y5795" s="415"/>
      <c r="Z5795" s="415"/>
    </row>
    <row r="5796" spans="1:26" x14ac:dyDescent="0.2">
      <c r="A5796" s="414"/>
      <c r="B5796" s="414"/>
      <c r="P5796" s="141"/>
      <c r="Q5796" s="415"/>
      <c r="R5796" s="415"/>
      <c r="S5796" s="415"/>
      <c r="T5796" s="415"/>
      <c r="U5796" s="415"/>
      <c r="V5796" s="415"/>
      <c r="W5796" s="415"/>
      <c r="X5796" s="415"/>
      <c r="Y5796" s="415"/>
      <c r="Z5796" s="415"/>
    </row>
    <row r="5797" spans="1:26" x14ac:dyDescent="0.2">
      <c r="A5797" s="414"/>
      <c r="B5797" s="414"/>
      <c r="P5797" s="141"/>
      <c r="Q5797" s="415"/>
      <c r="R5797" s="415"/>
      <c r="S5797" s="415"/>
      <c r="T5797" s="415"/>
      <c r="U5797" s="415"/>
      <c r="V5797" s="415"/>
      <c r="W5797" s="415"/>
      <c r="X5797" s="415"/>
      <c r="Y5797" s="415"/>
      <c r="Z5797" s="415"/>
    </row>
    <row r="5798" spans="1:26" x14ac:dyDescent="0.2">
      <c r="A5798" s="414"/>
      <c r="B5798" s="414"/>
      <c r="P5798" s="141"/>
      <c r="Q5798" s="415"/>
      <c r="R5798" s="415"/>
      <c r="S5798" s="415"/>
      <c r="T5798" s="415"/>
      <c r="U5798" s="415"/>
      <c r="V5798" s="415"/>
      <c r="W5798" s="415"/>
      <c r="X5798" s="415"/>
      <c r="Y5798" s="415"/>
      <c r="Z5798" s="415"/>
    </row>
    <row r="5799" spans="1:26" x14ac:dyDescent="0.2">
      <c r="A5799" s="414"/>
      <c r="B5799" s="414"/>
      <c r="P5799" s="141"/>
      <c r="Q5799" s="415"/>
      <c r="R5799" s="415"/>
      <c r="S5799" s="415"/>
      <c r="T5799" s="415"/>
      <c r="U5799" s="415"/>
      <c r="V5799" s="415"/>
      <c r="W5799" s="415"/>
      <c r="X5799" s="415"/>
      <c r="Y5799" s="415"/>
      <c r="Z5799" s="415"/>
    </row>
    <row r="5800" spans="1:26" x14ac:dyDescent="0.2">
      <c r="A5800" s="414"/>
      <c r="B5800" s="414"/>
      <c r="P5800" s="141"/>
      <c r="Q5800" s="415"/>
      <c r="R5800" s="415"/>
      <c r="S5800" s="415"/>
      <c r="T5800" s="415"/>
      <c r="U5800" s="415"/>
      <c r="V5800" s="415"/>
      <c r="W5800" s="415"/>
      <c r="X5800" s="415"/>
      <c r="Y5800" s="415"/>
      <c r="Z5800" s="415"/>
    </row>
    <row r="5801" spans="1:26" x14ac:dyDescent="0.2">
      <c r="A5801" s="414"/>
      <c r="B5801" s="414"/>
      <c r="P5801" s="141"/>
      <c r="Q5801" s="415"/>
      <c r="R5801" s="415"/>
      <c r="S5801" s="415"/>
      <c r="T5801" s="415"/>
      <c r="U5801" s="415"/>
      <c r="V5801" s="415"/>
      <c r="W5801" s="415"/>
      <c r="X5801" s="415"/>
      <c r="Y5801" s="415"/>
      <c r="Z5801" s="415"/>
    </row>
    <row r="5802" spans="1:26" x14ac:dyDescent="0.2">
      <c r="A5802" s="414"/>
      <c r="B5802" s="414"/>
      <c r="P5802" s="141"/>
      <c r="Q5802" s="415"/>
      <c r="R5802" s="415"/>
      <c r="S5802" s="415"/>
      <c r="T5802" s="415"/>
      <c r="U5802" s="415"/>
      <c r="V5802" s="415"/>
      <c r="W5802" s="415"/>
      <c r="X5802" s="415"/>
      <c r="Y5802" s="415"/>
      <c r="Z5802" s="415"/>
    </row>
    <row r="5803" spans="1:26" x14ac:dyDescent="0.2">
      <c r="A5803" s="414"/>
      <c r="B5803" s="414"/>
      <c r="P5803" s="141"/>
      <c r="Q5803" s="415"/>
      <c r="R5803" s="415"/>
      <c r="S5803" s="415"/>
      <c r="T5803" s="415"/>
      <c r="U5803" s="415"/>
      <c r="V5803" s="415"/>
      <c r="W5803" s="415"/>
      <c r="X5803" s="415"/>
      <c r="Y5803" s="415"/>
      <c r="Z5803" s="415"/>
    </row>
    <row r="5804" spans="1:26" x14ac:dyDescent="0.2">
      <c r="A5804" s="414"/>
      <c r="B5804" s="414"/>
      <c r="P5804" s="141"/>
      <c r="Q5804" s="415"/>
      <c r="R5804" s="415"/>
      <c r="S5804" s="415"/>
      <c r="T5804" s="415"/>
      <c r="U5804" s="415"/>
      <c r="V5804" s="415"/>
      <c r="W5804" s="415"/>
      <c r="X5804" s="415"/>
      <c r="Y5804" s="415"/>
      <c r="Z5804" s="415"/>
    </row>
    <row r="5805" spans="1:26" x14ac:dyDescent="0.2">
      <c r="A5805" s="414"/>
      <c r="B5805" s="414"/>
      <c r="P5805" s="141"/>
      <c r="Q5805" s="415"/>
      <c r="R5805" s="415"/>
      <c r="S5805" s="415"/>
      <c r="T5805" s="415"/>
      <c r="U5805" s="415"/>
      <c r="V5805" s="415"/>
      <c r="W5805" s="415"/>
      <c r="X5805" s="415"/>
      <c r="Y5805" s="415"/>
      <c r="Z5805" s="415"/>
    </row>
    <row r="5806" spans="1:26" x14ac:dyDescent="0.2">
      <c r="A5806" s="414"/>
      <c r="B5806" s="414"/>
      <c r="P5806" s="141"/>
      <c r="Q5806" s="415"/>
      <c r="R5806" s="415"/>
      <c r="S5806" s="415"/>
      <c r="T5806" s="415"/>
      <c r="U5806" s="415"/>
      <c r="V5806" s="415"/>
      <c r="W5806" s="415"/>
      <c r="X5806" s="415"/>
      <c r="Y5806" s="415"/>
      <c r="Z5806" s="415"/>
    </row>
    <row r="5807" spans="1:26" x14ac:dyDescent="0.2">
      <c r="A5807" s="414"/>
      <c r="B5807" s="414"/>
      <c r="P5807" s="141"/>
      <c r="Q5807" s="415"/>
      <c r="R5807" s="415"/>
      <c r="S5807" s="415"/>
      <c r="T5807" s="415"/>
      <c r="U5807" s="415"/>
      <c r="V5807" s="415"/>
      <c r="W5807" s="415"/>
      <c r="X5807" s="415"/>
      <c r="Y5807" s="415"/>
      <c r="Z5807" s="415"/>
    </row>
    <row r="5808" spans="1:26" x14ac:dyDescent="0.2">
      <c r="A5808" s="414"/>
      <c r="B5808" s="414"/>
      <c r="P5808" s="141"/>
      <c r="Q5808" s="415"/>
      <c r="R5808" s="415"/>
      <c r="S5808" s="415"/>
      <c r="T5808" s="415"/>
      <c r="U5808" s="415"/>
      <c r="V5808" s="415"/>
      <c r="W5808" s="415"/>
      <c r="X5808" s="415"/>
      <c r="Y5808" s="415"/>
      <c r="Z5808" s="415"/>
    </row>
    <row r="5809" spans="1:26" x14ac:dyDescent="0.2">
      <c r="A5809" s="414"/>
      <c r="B5809" s="414"/>
      <c r="P5809" s="141"/>
      <c r="Q5809" s="415"/>
      <c r="R5809" s="415"/>
      <c r="S5809" s="415"/>
      <c r="T5809" s="415"/>
      <c r="U5809" s="415"/>
      <c r="V5809" s="415"/>
      <c r="W5809" s="415"/>
      <c r="X5809" s="415"/>
      <c r="Y5809" s="415"/>
      <c r="Z5809" s="415"/>
    </row>
    <row r="5810" spans="1:26" x14ac:dyDescent="0.2">
      <c r="A5810" s="414"/>
      <c r="B5810" s="414"/>
      <c r="P5810" s="141"/>
      <c r="Q5810" s="415"/>
      <c r="R5810" s="415"/>
      <c r="S5810" s="415"/>
      <c r="T5810" s="415"/>
      <c r="U5810" s="415"/>
      <c r="V5810" s="415"/>
      <c r="W5810" s="415"/>
      <c r="X5810" s="415"/>
      <c r="Y5810" s="415"/>
      <c r="Z5810" s="415"/>
    </row>
    <row r="5811" spans="1:26" x14ac:dyDescent="0.2">
      <c r="A5811" s="414"/>
      <c r="B5811" s="414"/>
      <c r="P5811" s="141"/>
      <c r="Q5811" s="415"/>
      <c r="R5811" s="415"/>
      <c r="S5811" s="415"/>
      <c r="T5811" s="415"/>
      <c r="U5811" s="415"/>
      <c r="V5811" s="415"/>
      <c r="W5811" s="415"/>
      <c r="X5811" s="415"/>
      <c r="Y5811" s="415"/>
      <c r="Z5811" s="415"/>
    </row>
    <row r="5812" spans="1:26" x14ac:dyDescent="0.2">
      <c r="A5812" s="414"/>
      <c r="B5812" s="414"/>
      <c r="P5812" s="141"/>
      <c r="Q5812" s="415"/>
      <c r="R5812" s="415"/>
      <c r="S5812" s="415"/>
      <c r="T5812" s="415"/>
      <c r="U5812" s="415"/>
      <c r="V5812" s="415"/>
      <c r="W5812" s="415"/>
      <c r="X5812" s="415"/>
      <c r="Y5812" s="415"/>
      <c r="Z5812" s="415"/>
    </row>
    <row r="5813" spans="1:26" x14ac:dyDescent="0.2">
      <c r="A5813" s="414"/>
      <c r="B5813" s="414"/>
      <c r="P5813" s="141"/>
      <c r="Q5813" s="415"/>
      <c r="R5813" s="415"/>
      <c r="S5813" s="415"/>
      <c r="T5813" s="415"/>
      <c r="U5813" s="415"/>
      <c r="V5813" s="415"/>
      <c r="W5813" s="415"/>
      <c r="X5813" s="415"/>
      <c r="Y5813" s="415"/>
      <c r="Z5813" s="415"/>
    </row>
    <row r="5814" spans="1:26" x14ac:dyDescent="0.2">
      <c r="A5814" s="414"/>
      <c r="B5814" s="414"/>
      <c r="P5814" s="141"/>
      <c r="Q5814" s="415"/>
      <c r="R5814" s="415"/>
      <c r="S5814" s="415"/>
      <c r="T5814" s="415"/>
      <c r="U5814" s="415"/>
      <c r="V5814" s="415"/>
      <c r="W5814" s="415"/>
      <c r="X5814" s="415"/>
      <c r="Y5814" s="415"/>
      <c r="Z5814" s="415"/>
    </row>
    <row r="5815" spans="1:26" x14ac:dyDescent="0.2">
      <c r="A5815" s="414"/>
      <c r="B5815" s="414"/>
      <c r="P5815" s="141"/>
      <c r="Q5815" s="415"/>
      <c r="R5815" s="415"/>
      <c r="S5815" s="415"/>
      <c r="T5815" s="415"/>
      <c r="U5815" s="415"/>
      <c r="V5815" s="415"/>
      <c r="W5815" s="415"/>
      <c r="X5815" s="415"/>
      <c r="Y5815" s="415"/>
      <c r="Z5815" s="415"/>
    </row>
    <row r="5816" spans="1:26" x14ac:dyDescent="0.2">
      <c r="A5816" s="414"/>
      <c r="B5816" s="414"/>
      <c r="P5816" s="141"/>
      <c r="Q5816" s="415"/>
      <c r="R5816" s="415"/>
      <c r="S5816" s="415"/>
      <c r="T5816" s="415"/>
      <c r="U5816" s="415"/>
      <c r="V5816" s="415"/>
      <c r="W5816" s="415"/>
      <c r="X5816" s="415"/>
      <c r="Y5816" s="415"/>
      <c r="Z5816" s="415"/>
    </row>
    <row r="5817" spans="1:26" x14ac:dyDescent="0.2">
      <c r="A5817" s="414"/>
      <c r="B5817" s="414"/>
      <c r="P5817" s="141"/>
      <c r="Q5817" s="415"/>
      <c r="R5817" s="415"/>
      <c r="S5817" s="415"/>
      <c r="T5817" s="415"/>
      <c r="U5817" s="415"/>
      <c r="V5817" s="415"/>
      <c r="W5817" s="415"/>
      <c r="X5817" s="415"/>
      <c r="Y5817" s="415"/>
      <c r="Z5817" s="415"/>
    </row>
    <row r="5818" spans="1:26" x14ac:dyDescent="0.2">
      <c r="A5818" s="414"/>
      <c r="B5818" s="414"/>
      <c r="P5818" s="141"/>
      <c r="Q5818" s="415"/>
      <c r="R5818" s="415"/>
      <c r="S5818" s="415"/>
      <c r="T5818" s="415"/>
      <c r="U5818" s="415"/>
      <c r="V5818" s="415"/>
      <c r="W5818" s="415"/>
      <c r="X5818" s="415"/>
      <c r="Y5818" s="415"/>
      <c r="Z5818" s="415"/>
    </row>
    <row r="5819" spans="1:26" x14ac:dyDescent="0.2">
      <c r="A5819" s="414"/>
      <c r="B5819" s="414"/>
      <c r="P5819" s="141"/>
      <c r="Q5819" s="415"/>
      <c r="R5819" s="415"/>
      <c r="S5819" s="415"/>
      <c r="T5819" s="415"/>
      <c r="U5819" s="415"/>
      <c r="V5819" s="415"/>
      <c r="W5819" s="415"/>
      <c r="X5819" s="415"/>
      <c r="Y5819" s="415"/>
      <c r="Z5819" s="415"/>
    </row>
    <row r="5820" spans="1:26" x14ac:dyDescent="0.2">
      <c r="A5820" s="414"/>
      <c r="B5820" s="414"/>
      <c r="P5820" s="141"/>
      <c r="Q5820" s="415"/>
      <c r="R5820" s="415"/>
      <c r="S5820" s="415"/>
      <c r="T5820" s="415"/>
      <c r="U5820" s="415"/>
      <c r="V5820" s="415"/>
      <c r="W5820" s="415"/>
      <c r="X5820" s="415"/>
      <c r="Y5820" s="415"/>
      <c r="Z5820" s="415"/>
    </row>
    <row r="5821" spans="1:26" x14ac:dyDescent="0.2">
      <c r="A5821" s="414"/>
      <c r="B5821" s="414"/>
      <c r="P5821" s="141"/>
      <c r="Q5821" s="415"/>
      <c r="R5821" s="415"/>
      <c r="S5821" s="415"/>
      <c r="T5821" s="415"/>
      <c r="U5821" s="415"/>
      <c r="V5821" s="415"/>
      <c r="W5821" s="415"/>
      <c r="X5821" s="415"/>
      <c r="Y5821" s="415"/>
      <c r="Z5821" s="415"/>
    </row>
    <row r="5822" spans="1:26" x14ac:dyDescent="0.2">
      <c r="A5822" s="414"/>
      <c r="B5822" s="414"/>
      <c r="P5822" s="141"/>
      <c r="Q5822" s="415"/>
      <c r="R5822" s="415"/>
      <c r="S5822" s="415"/>
      <c r="T5822" s="415"/>
      <c r="U5822" s="415"/>
      <c r="V5822" s="415"/>
      <c r="W5822" s="415"/>
      <c r="X5822" s="415"/>
      <c r="Y5822" s="415"/>
      <c r="Z5822" s="415"/>
    </row>
    <row r="5823" spans="1:26" x14ac:dyDescent="0.2">
      <c r="A5823" s="414"/>
      <c r="B5823" s="414"/>
      <c r="P5823" s="141"/>
      <c r="Q5823" s="415"/>
      <c r="R5823" s="415"/>
      <c r="S5823" s="415"/>
      <c r="T5823" s="415"/>
      <c r="U5823" s="415"/>
      <c r="V5823" s="415"/>
      <c r="W5823" s="415"/>
      <c r="X5823" s="415"/>
      <c r="Y5823" s="415"/>
      <c r="Z5823" s="415"/>
    </row>
    <row r="5824" spans="1:26" x14ac:dyDescent="0.2">
      <c r="A5824" s="414"/>
      <c r="B5824" s="414"/>
      <c r="P5824" s="141"/>
      <c r="Q5824" s="415"/>
      <c r="R5824" s="415"/>
      <c r="S5824" s="415"/>
      <c r="T5824" s="415"/>
      <c r="U5824" s="415"/>
      <c r="V5824" s="415"/>
      <c r="W5824" s="415"/>
      <c r="X5824" s="415"/>
      <c r="Y5824" s="415"/>
      <c r="Z5824" s="415"/>
    </row>
    <row r="5825" spans="1:26" x14ac:dyDescent="0.2">
      <c r="A5825" s="414"/>
      <c r="B5825" s="414"/>
      <c r="P5825" s="141"/>
      <c r="Q5825" s="415"/>
      <c r="R5825" s="415"/>
      <c r="S5825" s="415"/>
      <c r="T5825" s="415"/>
      <c r="U5825" s="415"/>
      <c r="V5825" s="415"/>
      <c r="W5825" s="415"/>
      <c r="X5825" s="415"/>
      <c r="Y5825" s="415"/>
      <c r="Z5825" s="415"/>
    </row>
    <row r="5826" spans="1:26" x14ac:dyDescent="0.2">
      <c r="A5826" s="414"/>
      <c r="B5826" s="414"/>
      <c r="P5826" s="141"/>
      <c r="Q5826" s="415"/>
      <c r="R5826" s="415"/>
      <c r="S5826" s="415"/>
      <c r="T5826" s="415"/>
      <c r="U5826" s="415"/>
      <c r="V5826" s="415"/>
      <c r="W5826" s="415"/>
      <c r="X5826" s="415"/>
      <c r="Y5826" s="415"/>
      <c r="Z5826" s="415"/>
    </row>
    <row r="5827" spans="1:26" x14ac:dyDescent="0.2">
      <c r="A5827" s="414"/>
      <c r="B5827" s="414"/>
      <c r="P5827" s="141"/>
      <c r="Q5827" s="415"/>
      <c r="R5827" s="415"/>
      <c r="S5827" s="415"/>
      <c r="T5827" s="415"/>
      <c r="U5827" s="415"/>
      <c r="V5827" s="415"/>
      <c r="W5827" s="415"/>
      <c r="X5827" s="415"/>
      <c r="Y5827" s="415"/>
      <c r="Z5827" s="415"/>
    </row>
    <row r="5828" spans="1:26" x14ac:dyDescent="0.2">
      <c r="A5828" s="414"/>
      <c r="B5828" s="414"/>
      <c r="P5828" s="141"/>
      <c r="Q5828" s="415"/>
      <c r="R5828" s="415"/>
      <c r="S5828" s="415"/>
      <c r="T5828" s="415"/>
      <c r="U5828" s="415"/>
      <c r="V5828" s="415"/>
      <c r="W5828" s="415"/>
      <c r="X5828" s="415"/>
      <c r="Y5828" s="415"/>
      <c r="Z5828" s="415"/>
    </row>
    <row r="5829" spans="1:26" x14ac:dyDescent="0.2">
      <c r="A5829" s="414"/>
      <c r="B5829" s="414"/>
      <c r="P5829" s="141"/>
      <c r="Q5829" s="415"/>
      <c r="R5829" s="415"/>
      <c r="S5829" s="415"/>
      <c r="T5829" s="415"/>
      <c r="U5829" s="415"/>
      <c r="V5829" s="415"/>
      <c r="W5829" s="415"/>
      <c r="X5829" s="415"/>
      <c r="Y5829" s="415"/>
      <c r="Z5829" s="415"/>
    </row>
    <row r="5830" spans="1:26" x14ac:dyDescent="0.2">
      <c r="A5830" s="414"/>
      <c r="B5830" s="414"/>
      <c r="P5830" s="141"/>
      <c r="Q5830" s="415"/>
      <c r="R5830" s="415"/>
      <c r="S5830" s="415"/>
      <c r="T5830" s="415"/>
      <c r="U5830" s="415"/>
      <c r="V5830" s="415"/>
      <c r="W5830" s="415"/>
      <c r="X5830" s="415"/>
      <c r="Y5830" s="415"/>
      <c r="Z5830" s="415"/>
    </row>
    <row r="5831" spans="1:26" x14ac:dyDescent="0.2">
      <c r="A5831" s="414"/>
      <c r="B5831" s="414"/>
      <c r="P5831" s="141"/>
      <c r="Q5831" s="415"/>
      <c r="R5831" s="415"/>
      <c r="S5831" s="415"/>
      <c r="T5831" s="415"/>
      <c r="U5831" s="415"/>
      <c r="V5831" s="415"/>
      <c r="W5831" s="415"/>
      <c r="X5831" s="415"/>
      <c r="Y5831" s="415"/>
      <c r="Z5831" s="415"/>
    </row>
    <row r="5832" spans="1:26" x14ac:dyDescent="0.2">
      <c r="A5832" s="414"/>
      <c r="B5832" s="414"/>
      <c r="P5832" s="141"/>
      <c r="Q5832" s="415"/>
      <c r="R5832" s="415"/>
      <c r="S5832" s="415"/>
      <c r="T5832" s="415"/>
      <c r="U5832" s="415"/>
      <c r="V5832" s="415"/>
      <c r="W5832" s="415"/>
      <c r="X5832" s="415"/>
      <c r="Y5832" s="415"/>
      <c r="Z5832" s="415"/>
    </row>
    <row r="5833" spans="1:26" x14ac:dyDescent="0.2">
      <c r="A5833" s="414"/>
      <c r="B5833" s="414"/>
      <c r="P5833" s="141"/>
      <c r="Q5833" s="415"/>
      <c r="R5833" s="415"/>
      <c r="S5833" s="415"/>
      <c r="T5833" s="415"/>
      <c r="U5833" s="415"/>
      <c r="V5833" s="415"/>
      <c r="W5833" s="415"/>
      <c r="X5833" s="415"/>
      <c r="Y5833" s="415"/>
      <c r="Z5833" s="415"/>
    </row>
    <row r="5834" spans="1:26" x14ac:dyDescent="0.2">
      <c r="A5834" s="414"/>
      <c r="B5834" s="414"/>
      <c r="P5834" s="141"/>
      <c r="Q5834" s="415"/>
      <c r="R5834" s="415"/>
      <c r="S5834" s="415"/>
      <c r="T5834" s="415"/>
      <c r="U5834" s="415"/>
      <c r="V5834" s="415"/>
      <c r="W5834" s="415"/>
      <c r="X5834" s="415"/>
      <c r="Y5834" s="415"/>
      <c r="Z5834" s="415"/>
    </row>
    <row r="5835" spans="1:26" x14ac:dyDescent="0.2">
      <c r="A5835" s="414"/>
      <c r="B5835" s="414"/>
      <c r="P5835" s="141"/>
      <c r="Q5835" s="415"/>
      <c r="R5835" s="415"/>
      <c r="S5835" s="415"/>
      <c r="T5835" s="415"/>
      <c r="U5835" s="415"/>
      <c r="V5835" s="415"/>
      <c r="W5835" s="415"/>
      <c r="X5835" s="415"/>
      <c r="Y5835" s="415"/>
      <c r="Z5835" s="415"/>
    </row>
    <row r="5836" spans="1:26" x14ac:dyDescent="0.2">
      <c r="A5836" s="414"/>
      <c r="B5836" s="414"/>
      <c r="P5836" s="141"/>
      <c r="Q5836" s="415"/>
      <c r="R5836" s="415"/>
      <c r="S5836" s="415"/>
      <c r="T5836" s="415"/>
      <c r="U5836" s="415"/>
      <c r="V5836" s="415"/>
      <c r="W5836" s="415"/>
      <c r="X5836" s="415"/>
      <c r="Y5836" s="415"/>
      <c r="Z5836" s="415"/>
    </row>
    <row r="5837" spans="1:26" x14ac:dyDescent="0.2">
      <c r="A5837" s="414"/>
      <c r="B5837" s="414"/>
      <c r="P5837" s="141"/>
      <c r="Q5837" s="415"/>
      <c r="R5837" s="415"/>
      <c r="S5837" s="415"/>
      <c r="T5837" s="415"/>
      <c r="U5837" s="415"/>
      <c r="V5837" s="415"/>
      <c r="W5837" s="415"/>
      <c r="X5837" s="415"/>
      <c r="Y5837" s="415"/>
      <c r="Z5837" s="415"/>
    </row>
    <row r="5838" spans="1:26" x14ac:dyDescent="0.2">
      <c r="A5838" s="414"/>
      <c r="B5838" s="414"/>
      <c r="P5838" s="141"/>
      <c r="Q5838" s="415"/>
      <c r="R5838" s="415"/>
      <c r="S5838" s="415"/>
      <c r="T5838" s="415"/>
      <c r="U5838" s="415"/>
      <c r="V5838" s="415"/>
      <c r="W5838" s="415"/>
      <c r="X5838" s="415"/>
      <c r="Y5838" s="415"/>
      <c r="Z5838" s="415"/>
    </row>
    <row r="5839" spans="1:26" x14ac:dyDescent="0.2">
      <c r="A5839" s="414"/>
      <c r="B5839" s="414"/>
      <c r="P5839" s="141"/>
      <c r="Q5839" s="415"/>
      <c r="R5839" s="415"/>
      <c r="S5839" s="415"/>
      <c r="T5839" s="415"/>
      <c r="U5839" s="415"/>
      <c r="V5839" s="415"/>
      <c r="W5839" s="415"/>
      <c r="X5839" s="415"/>
      <c r="Y5839" s="415"/>
      <c r="Z5839" s="415"/>
    </row>
    <row r="5840" spans="1:26" x14ac:dyDescent="0.2">
      <c r="A5840" s="414"/>
      <c r="B5840" s="414"/>
      <c r="P5840" s="141"/>
      <c r="Q5840" s="415"/>
      <c r="R5840" s="415"/>
      <c r="S5840" s="415"/>
      <c r="T5840" s="415"/>
      <c r="U5840" s="415"/>
      <c r="V5840" s="415"/>
      <c r="W5840" s="415"/>
      <c r="X5840" s="415"/>
      <c r="Y5840" s="415"/>
      <c r="Z5840" s="415"/>
    </row>
    <row r="5841" spans="1:26" x14ac:dyDescent="0.2">
      <c r="A5841" s="414"/>
      <c r="B5841" s="414"/>
      <c r="P5841" s="141"/>
      <c r="Q5841" s="415"/>
      <c r="R5841" s="415"/>
      <c r="S5841" s="415"/>
      <c r="T5841" s="415"/>
      <c r="U5841" s="415"/>
      <c r="V5841" s="415"/>
      <c r="W5841" s="415"/>
      <c r="X5841" s="415"/>
      <c r="Y5841" s="415"/>
      <c r="Z5841" s="415"/>
    </row>
    <row r="5842" spans="1:26" x14ac:dyDescent="0.2">
      <c r="A5842" s="414"/>
      <c r="B5842" s="414"/>
      <c r="P5842" s="141"/>
      <c r="Q5842" s="415"/>
      <c r="R5842" s="415"/>
      <c r="S5842" s="415"/>
      <c r="T5842" s="415"/>
      <c r="U5842" s="415"/>
      <c r="V5842" s="415"/>
      <c r="W5842" s="415"/>
      <c r="X5842" s="415"/>
      <c r="Y5842" s="415"/>
      <c r="Z5842" s="415"/>
    </row>
    <row r="5843" spans="1:26" x14ac:dyDescent="0.2">
      <c r="A5843" s="414"/>
      <c r="B5843" s="414"/>
      <c r="P5843" s="141"/>
      <c r="Q5843" s="415"/>
      <c r="R5843" s="415"/>
      <c r="S5843" s="415"/>
      <c r="T5843" s="415"/>
      <c r="U5843" s="415"/>
      <c r="V5843" s="415"/>
      <c r="W5843" s="415"/>
      <c r="X5843" s="415"/>
      <c r="Y5843" s="415"/>
      <c r="Z5843" s="415"/>
    </row>
    <row r="5844" spans="1:26" x14ac:dyDescent="0.2">
      <c r="A5844" s="414"/>
      <c r="B5844" s="414"/>
      <c r="P5844" s="141"/>
      <c r="Q5844" s="415"/>
      <c r="R5844" s="415"/>
      <c r="S5844" s="415"/>
      <c r="T5844" s="415"/>
      <c r="U5844" s="415"/>
      <c r="V5844" s="415"/>
      <c r="W5844" s="415"/>
      <c r="X5844" s="415"/>
      <c r="Y5844" s="415"/>
      <c r="Z5844" s="415"/>
    </row>
    <row r="5845" spans="1:26" x14ac:dyDescent="0.2">
      <c r="A5845" s="414"/>
      <c r="B5845" s="414"/>
      <c r="P5845" s="141"/>
      <c r="Q5845" s="415"/>
      <c r="R5845" s="415"/>
      <c r="S5845" s="415"/>
      <c r="T5845" s="415"/>
      <c r="U5845" s="415"/>
      <c r="V5845" s="415"/>
      <c r="W5845" s="415"/>
      <c r="X5845" s="415"/>
      <c r="Y5845" s="415"/>
      <c r="Z5845" s="415"/>
    </row>
    <row r="5846" spans="1:26" x14ac:dyDescent="0.2">
      <c r="A5846" s="414"/>
      <c r="B5846" s="414"/>
      <c r="P5846" s="141"/>
      <c r="Q5846" s="415"/>
      <c r="R5846" s="415"/>
      <c r="S5846" s="415"/>
      <c r="T5846" s="415"/>
      <c r="U5846" s="415"/>
      <c r="V5846" s="415"/>
      <c r="W5846" s="415"/>
      <c r="X5846" s="415"/>
      <c r="Y5846" s="415"/>
      <c r="Z5846" s="415"/>
    </row>
    <row r="5847" spans="1:26" x14ac:dyDescent="0.2">
      <c r="A5847" s="414"/>
      <c r="B5847" s="414"/>
      <c r="P5847" s="141"/>
      <c r="Q5847" s="415"/>
      <c r="R5847" s="415"/>
      <c r="S5847" s="415"/>
      <c r="T5847" s="415"/>
      <c r="U5847" s="415"/>
      <c r="V5847" s="415"/>
      <c r="W5847" s="415"/>
      <c r="X5847" s="415"/>
      <c r="Y5847" s="415"/>
      <c r="Z5847" s="415"/>
    </row>
    <row r="5848" spans="1:26" x14ac:dyDescent="0.2">
      <c r="A5848" s="414"/>
      <c r="B5848" s="414"/>
      <c r="P5848" s="141"/>
      <c r="Q5848" s="415"/>
      <c r="R5848" s="415"/>
      <c r="S5848" s="415"/>
      <c r="T5848" s="415"/>
      <c r="U5848" s="415"/>
      <c r="V5848" s="415"/>
      <c r="W5848" s="415"/>
      <c r="X5848" s="415"/>
      <c r="Y5848" s="415"/>
      <c r="Z5848" s="415"/>
    </row>
    <row r="5849" spans="1:26" x14ac:dyDescent="0.2">
      <c r="A5849" s="414"/>
      <c r="B5849" s="414"/>
      <c r="P5849" s="141"/>
      <c r="Q5849" s="415"/>
      <c r="R5849" s="415"/>
      <c r="S5849" s="415"/>
      <c r="T5849" s="415"/>
      <c r="U5849" s="415"/>
      <c r="V5849" s="415"/>
      <c r="W5849" s="415"/>
      <c r="X5849" s="415"/>
      <c r="Y5849" s="415"/>
      <c r="Z5849" s="415"/>
    </row>
    <row r="5850" spans="1:26" x14ac:dyDescent="0.2">
      <c r="A5850" s="414"/>
      <c r="B5850" s="414"/>
      <c r="P5850" s="141"/>
      <c r="Q5850" s="415"/>
      <c r="R5850" s="415"/>
      <c r="S5850" s="415"/>
      <c r="T5850" s="415"/>
      <c r="U5850" s="415"/>
      <c r="V5850" s="415"/>
      <c r="W5850" s="415"/>
      <c r="X5850" s="415"/>
      <c r="Y5850" s="415"/>
      <c r="Z5850" s="415"/>
    </row>
    <row r="5851" spans="1:26" x14ac:dyDescent="0.2">
      <c r="A5851" s="414"/>
      <c r="B5851" s="414"/>
      <c r="P5851" s="141"/>
      <c r="Q5851" s="415"/>
      <c r="R5851" s="415"/>
      <c r="S5851" s="415"/>
      <c r="T5851" s="415"/>
      <c r="U5851" s="415"/>
      <c r="V5851" s="415"/>
      <c r="W5851" s="415"/>
      <c r="X5851" s="415"/>
      <c r="Y5851" s="415"/>
      <c r="Z5851" s="415"/>
    </row>
    <row r="5852" spans="1:26" x14ac:dyDescent="0.2">
      <c r="A5852" s="414"/>
      <c r="B5852" s="414"/>
      <c r="P5852" s="141"/>
      <c r="Q5852" s="415"/>
      <c r="R5852" s="415"/>
      <c r="S5852" s="415"/>
      <c r="T5852" s="415"/>
      <c r="U5852" s="415"/>
      <c r="V5852" s="415"/>
      <c r="W5852" s="415"/>
      <c r="X5852" s="415"/>
      <c r="Y5852" s="415"/>
      <c r="Z5852" s="415"/>
    </row>
    <row r="5853" spans="1:26" x14ac:dyDescent="0.2">
      <c r="A5853" s="414"/>
      <c r="B5853" s="414"/>
      <c r="P5853" s="141"/>
      <c r="Q5853" s="415"/>
      <c r="R5853" s="415"/>
      <c r="S5853" s="415"/>
      <c r="T5853" s="415"/>
      <c r="U5853" s="415"/>
      <c r="V5853" s="415"/>
      <c r="W5853" s="415"/>
      <c r="X5853" s="415"/>
      <c r="Y5853" s="415"/>
      <c r="Z5853" s="415"/>
    </row>
    <row r="5854" spans="1:26" x14ac:dyDescent="0.2">
      <c r="A5854" s="414"/>
      <c r="B5854" s="414"/>
      <c r="P5854" s="141"/>
      <c r="Q5854" s="415"/>
      <c r="R5854" s="415"/>
      <c r="S5854" s="415"/>
      <c r="T5854" s="415"/>
      <c r="U5854" s="415"/>
      <c r="V5854" s="415"/>
      <c r="W5854" s="415"/>
      <c r="X5854" s="415"/>
      <c r="Y5854" s="415"/>
      <c r="Z5854" s="415"/>
    </row>
    <row r="5855" spans="1:26" x14ac:dyDescent="0.2">
      <c r="A5855" s="414"/>
      <c r="B5855" s="414"/>
      <c r="P5855" s="141"/>
      <c r="Q5855" s="415"/>
      <c r="R5855" s="415"/>
      <c r="S5855" s="415"/>
      <c r="T5855" s="415"/>
      <c r="U5855" s="415"/>
      <c r="V5855" s="415"/>
      <c r="W5855" s="415"/>
      <c r="X5855" s="415"/>
      <c r="Y5855" s="415"/>
      <c r="Z5855" s="415"/>
    </row>
    <row r="5856" spans="1:26" x14ac:dyDescent="0.2">
      <c r="A5856" s="414"/>
      <c r="B5856" s="414"/>
      <c r="P5856" s="141"/>
      <c r="Q5856" s="415"/>
      <c r="R5856" s="415"/>
      <c r="S5856" s="415"/>
      <c r="T5856" s="415"/>
      <c r="U5856" s="415"/>
      <c r="V5856" s="415"/>
      <c r="W5856" s="415"/>
      <c r="X5856" s="415"/>
      <c r="Y5856" s="415"/>
      <c r="Z5856" s="415"/>
    </row>
    <row r="5857" spans="1:26" x14ac:dyDescent="0.2">
      <c r="A5857" s="414"/>
      <c r="B5857" s="414"/>
      <c r="P5857" s="141"/>
      <c r="Q5857" s="415"/>
      <c r="R5857" s="415"/>
      <c r="S5857" s="415"/>
      <c r="T5857" s="415"/>
      <c r="U5857" s="415"/>
      <c r="V5857" s="415"/>
      <c r="W5857" s="415"/>
      <c r="X5857" s="415"/>
      <c r="Y5857" s="415"/>
      <c r="Z5857" s="415"/>
    </row>
    <row r="5858" spans="1:26" x14ac:dyDescent="0.2">
      <c r="A5858" s="414"/>
      <c r="B5858" s="414"/>
      <c r="P5858" s="141"/>
      <c r="Q5858" s="415"/>
      <c r="R5858" s="415"/>
      <c r="S5858" s="415"/>
      <c r="T5858" s="415"/>
      <c r="U5858" s="415"/>
      <c r="V5858" s="415"/>
      <c r="W5858" s="415"/>
      <c r="X5858" s="415"/>
      <c r="Y5858" s="415"/>
      <c r="Z5858" s="415"/>
    </row>
    <row r="5859" spans="1:26" x14ac:dyDescent="0.2">
      <c r="A5859" s="414"/>
      <c r="B5859" s="414"/>
      <c r="P5859" s="141"/>
      <c r="Q5859" s="415"/>
      <c r="R5859" s="415"/>
      <c r="S5859" s="415"/>
      <c r="T5859" s="415"/>
      <c r="U5859" s="415"/>
      <c r="V5859" s="415"/>
      <c r="W5859" s="415"/>
      <c r="X5859" s="415"/>
      <c r="Y5859" s="415"/>
      <c r="Z5859" s="415"/>
    </row>
    <row r="5860" spans="1:26" x14ac:dyDescent="0.2">
      <c r="A5860" s="414"/>
      <c r="B5860" s="414"/>
      <c r="P5860" s="141"/>
      <c r="Q5860" s="415"/>
      <c r="R5860" s="415"/>
      <c r="S5860" s="415"/>
      <c r="T5860" s="415"/>
      <c r="U5860" s="415"/>
      <c r="V5860" s="415"/>
      <c r="W5860" s="415"/>
      <c r="X5860" s="415"/>
      <c r="Y5860" s="415"/>
      <c r="Z5860" s="415"/>
    </row>
    <row r="5861" spans="1:26" x14ac:dyDescent="0.2">
      <c r="A5861" s="414"/>
      <c r="B5861" s="414"/>
      <c r="P5861" s="141"/>
      <c r="Q5861" s="415"/>
      <c r="R5861" s="415"/>
      <c r="S5861" s="415"/>
      <c r="T5861" s="415"/>
      <c r="U5861" s="415"/>
      <c r="V5861" s="415"/>
      <c r="W5861" s="415"/>
      <c r="X5861" s="415"/>
      <c r="Y5861" s="415"/>
      <c r="Z5861" s="415"/>
    </row>
    <row r="5862" spans="1:26" x14ac:dyDescent="0.2">
      <c r="A5862" s="414"/>
      <c r="B5862" s="414"/>
      <c r="P5862" s="141"/>
      <c r="Q5862" s="415"/>
      <c r="R5862" s="415"/>
      <c r="S5862" s="415"/>
      <c r="T5862" s="415"/>
      <c r="U5862" s="415"/>
      <c r="V5862" s="415"/>
      <c r="W5862" s="415"/>
      <c r="X5862" s="415"/>
      <c r="Y5862" s="415"/>
      <c r="Z5862" s="415"/>
    </row>
    <row r="5863" spans="1:26" x14ac:dyDescent="0.2">
      <c r="A5863" s="414"/>
      <c r="B5863" s="414"/>
      <c r="P5863" s="141"/>
      <c r="Q5863" s="415"/>
      <c r="R5863" s="415"/>
      <c r="S5863" s="415"/>
      <c r="T5863" s="415"/>
      <c r="U5863" s="415"/>
      <c r="V5863" s="415"/>
      <c r="W5863" s="415"/>
      <c r="X5863" s="415"/>
      <c r="Y5863" s="415"/>
      <c r="Z5863" s="415"/>
    </row>
    <row r="5864" spans="1:26" x14ac:dyDescent="0.2">
      <c r="A5864" s="414"/>
      <c r="B5864" s="414"/>
      <c r="P5864" s="141"/>
      <c r="Q5864" s="415"/>
      <c r="R5864" s="415"/>
      <c r="S5864" s="415"/>
      <c r="T5864" s="415"/>
      <c r="U5864" s="415"/>
      <c r="V5864" s="415"/>
      <c r="W5864" s="415"/>
      <c r="X5864" s="415"/>
      <c r="Y5864" s="415"/>
      <c r="Z5864" s="415"/>
    </row>
    <row r="5865" spans="1:26" x14ac:dyDescent="0.2">
      <c r="A5865" s="414"/>
      <c r="B5865" s="414"/>
      <c r="P5865" s="141"/>
      <c r="Q5865" s="415"/>
      <c r="R5865" s="415"/>
      <c r="S5865" s="415"/>
      <c r="T5865" s="415"/>
      <c r="U5865" s="415"/>
      <c r="V5865" s="415"/>
      <c r="W5865" s="415"/>
      <c r="X5865" s="415"/>
      <c r="Y5865" s="415"/>
      <c r="Z5865" s="415"/>
    </row>
    <row r="5866" spans="1:26" x14ac:dyDescent="0.2">
      <c r="A5866" s="414"/>
      <c r="B5866" s="414"/>
      <c r="P5866" s="141"/>
      <c r="Q5866" s="415"/>
      <c r="R5866" s="415"/>
      <c r="S5866" s="415"/>
      <c r="T5866" s="415"/>
      <c r="U5866" s="415"/>
      <c r="V5866" s="415"/>
      <c r="W5866" s="415"/>
      <c r="X5866" s="415"/>
      <c r="Y5866" s="415"/>
      <c r="Z5866" s="415"/>
    </row>
    <row r="5867" spans="1:26" x14ac:dyDescent="0.2">
      <c r="A5867" s="414"/>
      <c r="B5867" s="414"/>
      <c r="P5867" s="141"/>
      <c r="Q5867" s="415"/>
      <c r="R5867" s="415"/>
      <c r="S5867" s="415"/>
      <c r="T5867" s="415"/>
      <c r="U5867" s="415"/>
      <c r="V5867" s="415"/>
      <c r="W5867" s="415"/>
      <c r="X5867" s="415"/>
      <c r="Y5867" s="415"/>
      <c r="Z5867" s="415"/>
    </row>
    <row r="5868" spans="1:26" x14ac:dyDescent="0.2">
      <c r="A5868" s="414"/>
      <c r="B5868" s="414"/>
      <c r="P5868" s="141"/>
      <c r="Q5868" s="415"/>
      <c r="R5868" s="415"/>
      <c r="S5868" s="415"/>
      <c r="T5868" s="415"/>
      <c r="U5868" s="415"/>
      <c r="V5868" s="415"/>
      <c r="W5868" s="415"/>
      <c r="X5868" s="415"/>
      <c r="Y5868" s="415"/>
      <c r="Z5868" s="415"/>
    </row>
    <row r="5869" spans="1:26" x14ac:dyDescent="0.2">
      <c r="A5869" s="414"/>
      <c r="B5869" s="414"/>
      <c r="P5869" s="141"/>
      <c r="Q5869" s="415"/>
      <c r="R5869" s="415"/>
      <c r="S5869" s="415"/>
      <c r="T5869" s="415"/>
      <c r="U5869" s="415"/>
      <c r="V5869" s="415"/>
      <c r="W5869" s="415"/>
      <c r="X5869" s="415"/>
      <c r="Y5869" s="415"/>
      <c r="Z5869" s="415"/>
    </row>
    <row r="5870" spans="1:26" x14ac:dyDescent="0.2">
      <c r="A5870" s="414"/>
      <c r="B5870" s="414"/>
      <c r="P5870" s="141"/>
      <c r="Q5870" s="415"/>
      <c r="R5870" s="415"/>
      <c r="S5870" s="415"/>
      <c r="T5870" s="415"/>
      <c r="U5870" s="415"/>
      <c r="V5870" s="415"/>
      <c r="W5870" s="415"/>
      <c r="X5870" s="415"/>
      <c r="Y5870" s="415"/>
      <c r="Z5870" s="415"/>
    </row>
    <row r="5871" spans="1:26" x14ac:dyDescent="0.2">
      <c r="A5871" s="414"/>
      <c r="B5871" s="414"/>
      <c r="P5871" s="141"/>
      <c r="Q5871" s="415"/>
      <c r="R5871" s="415"/>
      <c r="S5871" s="415"/>
      <c r="T5871" s="415"/>
      <c r="U5871" s="415"/>
      <c r="V5871" s="415"/>
      <c r="W5871" s="415"/>
      <c r="X5871" s="415"/>
      <c r="Y5871" s="415"/>
      <c r="Z5871" s="415"/>
    </row>
    <row r="5872" spans="1:26" x14ac:dyDescent="0.2">
      <c r="A5872" s="414"/>
      <c r="B5872" s="414"/>
      <c r="P5872" s="141"/>
      <c r="Q5872" s="415"/>
      <c r="R5872" s="415"/>
      <c r="S5872" s="415"/>
      <c r="T5872" s="415"/>
      <c r="U5872" s="415"/>
      <c r="V5872" s="415"/>
      <c r="W5872" s="415"/>
      <c r="X5872" s="415"/>
      <c r="Y5872" s="415"/>
      <c r="Z5872" s="415"/>
    </row>
    <row r="5873" spans="1:26" x14ac:dyDescent="0.2">
      <c r="A5873" s="414"/>
      <c r="B5873" s="414"/>
      <c r="P5873" s="141"/>
      <c r="Q5873" s="415"/>
      <c r="R5873" s="415"/>
      <c r="S5873" s="415"/>
      <c r="T5873" s="415"/>
      <c r="U5873" s="415"/>
      <c r="V5873" s="415"/>
      <c r="W5873" s="415"/>
      <c r="X5873" s="415"/>
      <c r="Y5873" s="415"/>
      <c r="Z5873" s="415"/>
    </row>
    <row r="5874" spans="1:26" x14ac:dyDescent="0.2">
      <c r="A5874" s="414"/>
      <c r="B5874" s="414"/>
      <c r="P5874" s="141"/>
      <c r="Q5874" s="415"/>
      <c r="R5874" s="415"/>
      <c r="S5874" s="415"/>
      <c r="T5874" s="415"/>
      <c r="U5874" s="415"/>
      <c r="V5874" s="415"/>
      <c r="W5874" s="415"/>
      <c r="X5874" s="415"/>
      <c r="Y5874" s="415"/>
      <c r="Z5874" s="415"/>
    </row>
    <row r="5875" spans="1:26" x14ac:dyDescent="0.2">
      <c r="A5875" s="414"/>
      <c r="B5875" s="414"/>
      <c r="P5875" s="141"/>
      <c r="Q5875" s="415"/>
      <c r="R5875" s="415"/>
      <c r="S5875" s="415"/>
      <c r="T5875" s="415"/>
      <c r="U5875" s="415"/>
      <c r="V5875" s="415"/>
      <c r="W5875" s="415"/>
      <c r="X5875" s="415"/>
      <c r="Y5875" s="415"/>
      <c r="Z5875" s="415"/>
    </row>
    <row r="5876" spans="1:26" x14ac:dyDescent="0.2">
      <c r="A5876" s="414"/>
      <c r="B5876" s="414"/>
      <c r="P5876" s="141"/>
      <c r="Q5876" s="415"/>
      <c r="R5876" s="415"/>
      <c r="S5876" s="415"/>
      <c r="T5876" s="415"/>
      <c r="U5876" s="415"/>
      <c r="V5876" s="415"/>
      <c r="W5876" s="415"/>
      <c r="X5876" s="415"/>
      <c r="Y5876" s="415"/>
      <c r="Z5876" s="415"/>
    </row>
    <row r="5877" spans="1:26" x14ac:dyDescent="0.2">
      <c r="A5877" s="414"/>
      <c r="B5877" s="414"/>
      <c r="P5877" s="141"/>
      <c r="Q5877" s="415"/>
      <c r="R5877" s="415"/>
      <c r="S5877" s="415"/>
      <c r="T5877" s="415"/>
      <c r="U5877" s="415"/>
      <c r="V5877" s="415"/>
      <c r="W5877" s="415"/>
      <c r="X5877" s="415"/>
      <c r="Y5877" s="415"/>
      <c r="Z5877" s="415"/>
    </row>
    <row r="5878" spans="1:26" x14ac:dyDescent="0.2">
      <c r="A5878" s="414"/>
      <c r="B5878" s="414"/>
      <c r="P5878" s="141"/>
      <c r="Q5878" s="415"/>
      <c r="R5878" s="415"/>
      <c r="S5878" s="415"/>
      <c r="T5878" s="415"/>
      <c r="U5878" s="415"/>
      <c r="V5878" s="415"/>
      <c r="W5878" s="415"/>
      <c r="X5878" s="415"/>
      <c r="Y5878" s="415"/>
      <c r="Z5878" s="415"/>
    </row>
    <row r="5879" spans="1:26" x14ac:dyDescent="0.2">
      <c r="A5879" s="414"/>
      <c r="B5879" s="414"/>
      <c r="P5879" s="141"/>
      <c r="Q5879" s="415"/>
      <c r="R5879" s="415"/>
      <c r="S5879" s="415"/>
      <c r="T5879" s="415"/>
      <c r="U5879" s="415"/>
      <c r="V5879" s="415"/>
      <c r="W5879" s="415"/>
      <c r="X5879" s="415"/>
      <c r="Y5879" s="415"/>
      <c r="Z5879" s="415"/>
    </row>
    <row r="5880" spans="1:26" x14ac:dyDescent="0.2">
      <c r="A5880" s="414"/>
      <c r="B5880" s="414"/>
      <c r="P5880" s="141"/>
      <c r="Q5880" s="415"/>
      <c r="R5880" s="415"/>
      <c r="S5880" s="415"/>
      <c r="T5880" s="415"/>
      <c r="U5880" s="415"/>
      <c r="V5880" s="415"/>
      <c r="W5880" s="415"/>
      <c r="X5880" s="415"/>
      <c r="Y5880" s="415"/>
      <c r="Z5880" s="415"/>
    </row>
    <row r="5881" spans="1:26" x14ac:dyDescent="0.2">
      <c r="A5881" s="414"/>
      <c r="B5881" s="414"/>
      <c r="P5881" s="141"/>
      <c r="Q5881" s="415"/>
      <c r="R5881" s="415"/>
      <c r="S5881" s="415"/>
      <c r="T5881" s="415"/>
      <c r="U5881" s="415"/>
      <c r="V5881" s="415"/>
      <c r="W5881" s="415"/>
      <c r="X5881" s="415"/>
      <c r="Y5881" s="415"/>
      <c r="Z5881" s="415"/>
    </row>
    <row r="5882" spans="1:26" x14ac:dyDescent="0.2">
      <c r="A5882" s="414"/>
      <c r="B5882" s="414"/>
      <c r="P5882" s="141"/>
      <c r="Q5882" s="415"/>
      <c r="R5882" s="415"/>
      <c r="S5882" s="415"/>
      <c r="T5882" s="415"/>
      <c r="U5882" s="415"/>
      <c r="V5882" s="415"/>
      <c r="W5882" s="415"/>
      <c r="X5882" s="415"/>
      <c r="Y5882" s="415"/>
      <c r="Z5882" s="415"/>
    </row>
    <row r="5883" spans="1:26" x14ac:dyDescent="0.2">
      <c r="A5883" s="414"/>
      <c r="B5883" s="414"/>
      <c r="P5883" s="141"/>
      <c r="Q5883" s="415"/>
      <c r="R5883" s="415"/>
      <c r="S5883" s="415"/>
      <c r="T5883" s="415"/>
      <c r="U5883" s="415"/>
      <c r="V5883" s="415"/>
      <c r="W5883" s="415"/>
      <c r="X5883" s="415"/>
      <c r="Y5883" s="415"/>
      <c r="Z5883" s="415"/>
    </row>
    <row r="5884" spans="1:26" x14ac:dyDescent="0.2">
      <c r="A5884" s="414"/>
      <c r="B5884" s="414"/>
      <c r="P5884" s="141"/>
      <c r="Q5884" s="415"/>
      <c r="R5884" s="415"/>
      <c r="S5884" s="415"/>
      <c r="T5884" s="415"/>
      <c r="U5884" s="415"/>
      <c r="V5884" s="415"/>
      <c r="W5884" s="415"/>
      <c r="X5884" s="415"/>
      <c r="Y5884" s="415"/>
      <c r="Z5884" s="415"/>
    </row>
    <row r="5885" spans="1:26" x14ac:dyDescent="0.2">
      <c r="A5885" s="414"/>
      <c r="B5885" s="414"/>
      <c r="P5885" s="141"/>
      <c r="Q5885" s="415"/>
      <c r="R5885" s="415"/>
      <c r="S5885" s="415"/>
      <c r="T5885" s="415"/>
      <c r="U5885" s="415"/>
      <c r="V5885" s="415"/>
      <c r="W5885" s="415"/>
      <c r="X5885" s="415"/>
      <c r="Y5885" s="415"/>
      <c r="Z5885" s="415"/>
    </row>
    <row r="5886" spans="1:26" x14ac:dyDescent="0.2">
      <c r="A5886" s="414"/>
      <c r="B5886" s="414"/>
      <c r="P5886" s="141"/>
      <c r="Q5886" s="415"/>
      <c r="R5886" s="415"/>
      <c r="S5886" s="415"/>
      <c r="T5886" s="415"/>
      <c r="U5886" s="415"/>
      <c r="V5886" s="415"/>
      <c r="W5886" s="415"/>
      <c r="X5886" s="415"/>
      <c r="Y5886" s="415"/>
      <c r="Z5886" s="415"/>
    </row>
    <row r="5887" spans="1:26" x14ac:dyDescent="0.2">
      <c r="A5887" s="414"/>
      <c r="B5887" s="414"/>
      <c r="P5887" s="141"/>
      <c r="Q5887" s="415"/>
      <c r="R5887" s="415"/>
      <c r="S5887" s="415"/>
      <c r="T5887" s="415"/>
      <c r="U5887" s="415"/>
      <c r="V5887" s="415"/>
      <c r="W5887" s="415"/>
      <c r="X5887" s="415"/>
      <c r="Y5887" s="415"/>
      <c r="Z5887" s="415"/>
    </row>
    <row r="5888" spans="1:26" x14ac:dyDescent="0.2">
      <c r="A5888" s="414"/>
      <c r="B5888" s="414"/>
      <c r="P5888" s="141"/>
      <c r="Q5888" s="415"/>
      <c r="R5888" s="415"/>
      <c r="S5888" s="415"/>
      <c r="T5888" s="415"/>
      <c r="U5888" s="415"/>
      <c r="V5888" s="415"/>
      <c r="W5888" s="415"/>
      <c r="X5888" s="415"/>
      <c r="Y5888" s="415"/>
      <c r="Z5888" s="415"/>
    </row>
    <row r="5889" spans="1:26" x14ac:dyDescent="0.2">
      <c r="A5889" s="414"/>
      <c r="B5889" s="414"/>
      <c r="P5889" s="141"/>
      <c r="Q5889" s="415"/>
      <c r="R5889" s="415"/>
      <c r="S5889" s="415"/>
      <c r="T5889" s="415"/>
      <c r="U5889" s="415"/>
      <c r="V5889" s="415"/>
      <c r="W5889" s="415"/>
      <c r="X5889" s="415"/>
      <c r="Y5889" s="415"/>
      <c r="Z5889" s="415"/>
    </row>
    <row r="5890" spans="1:26" x14ac:dyDescent="0.2">
      <c r="A5890" s="414"/>
      <c r="B5890" s="414"/>
      <c r="P5890" s="141"/>
      <c r="Q5890" s="415"/>
      <c r="R5890" s="415"/>
      <c r="S5890" s="415"/>
      <c r="T5890" s="415"/>
      <c r="U5890" s="415"/>
      <c r="V5890" s="415"/>
      <c r="W5890" s="415"/>
      <c r="X5890" s="415"/>
      <c r="Y5890" s="415"/>
      <c r="Z5890" s="415"/>
    </row>
    <row r="5891" spans="1:26" x14ac:dyDescent="0.2">
      <c r="A5891" s="414"/>
      <c r="B5891" s="414"/>
      <c r="P5891" s="141"/>
      <c r="Q5891" s="415"/>
      <c r="R5891" s="415"/>
      <c r="S5891" s="415"/>
      <c r="T5891" s="415"/>
      <c r="U5891" s="415"/>
      <c r="V5891" s="415"/>
      <c r="W5891" s="415"/>
      <c r="X5891" s="415"/>
      <c r="Y5891" s="415"/>
      <c r="Z5891" s="415"/>
    </row>
    <row r="5892" spans="1:26" x14ac:dyDescent="0.2">
      <c r="A5892" s="414"/>
      <c r="B5892" s="414"/>
      <c r="P5892" s="141"/>
      <c r="Q5892" s="415"/>
      <c r="R5892" s="415"/>
      <c r="S5892" s="415"/>
      <c r="T5892" s="415"/>
      <c r="U5892" s="415"/>
      <c r="V5892" s="415"/>
      <c r="W5892" s="415"/>
      <c r="X5892" s="415"/>
      <c r="Y5892" s="415"/>
      <c r="Z5892" s="415"/>
    </row>
    <row r="5893" spans="1:26" x14ac:dyDescent="0.2">
      <c r="A5893" s="414"/>
      <c r="B5893" s="414"/>
      <c r="P5893" s="141"/>
      <c r="Q5893" s="415"/>
      <c r="R5893" s="415"/>
      <c r="S5893" s="415"/>
      <c r="T5893" s="415"/>
      <c r="U5893" s="415"/>
      <c r="V5893" s="415"/>
      <c r="W5893" s="415"/>
      <c r="X5893" s="415"/>
      <c r="Y5893" s="415"/>
      <c r="Z5893" s="415"/>
    </row>
    <row r="5894" spans="1:26" x14ac:dyDescent="0.2">
      <c r="A5894" s="414"/>
      <c r="B5894" s="414"/>
      <c r="P5894" s="141"/>
      <c r="Q5894" s="415"/>
      <c r="R5894" s="415"/>
      <c r="S5894" s="415"/>
      <c r="T5894" s="415"/>
      <c r="U5894" s="415"/>
      <c r="V5894" s="415"/>
      <c r="W5894" s="415"/>
      <c r="X5894" s="415"/>
      <c r="Y5894" s="415"/>
      <c r="Z5894" s="415"/>
    </row>
    <row r="5895" spans="1:26" x14ac:dyDescent="0.2">
      <c r="A5895" s="414"/>
      <c r="B5895" s="414"/>
      <c r="P5895" s="141"/>
      <c r="Q5895" s="415"/>
      <c r="R5895" s="415"/>
      <c r="S5895" s="415"/>
      <c r="T5895" s="415"/>
      <c r="U5895" s="415"/>
      <c r="V5895" s="415"/>
      <c r="W5895" s="415"/>
      <c r="X5895" s="415"/>
      <c r="Y5895" s="415"/>
      <c r="Z5895" s="415"/>
    </row>
    <row r="5896" spans="1:26" x14ac:dyDescent="0.2">
      <c r="A5896" s="414"/>
      <c r="B5896" s="414"/>
      <c r="P5896" s="141"/>
      <c r="Q5896" s="415"/>
      <c r="R5896" s="415"/>
      <c r="S5896" s="415"/>
      <c r="T5896" s="415"/>
      <c r="U5896" s="415"/>
      <c r="V5896" s="415"/>
      <c r="W5896" s="415"/>
      <c r="X5896" s="415"/>
      <c r="Y5896" s="415"/>
      <c r="Z5896" s="415"/>
    </row>
    <row r="5897" spans="1:26" x14ac:dyDescent="0.2">
      <c r="A5897" s="414"/>
      <c r="B5897" s="414"/>
      <c r="P5897" s="141"/>
      <c r="Q5897" s="415"/>
      <c r="R5897" s="415"/>
      <c r="S5897" s="415"/>
      <c r="T5897" s="415"/>
      <c r="U5897" s="415"/>
      <c r="V5897" s="415"/>
      <c r="W5897" s="415"/>
      <c r="X5897" s="415"/>
      <c r="Y5897" s="415"/>
      <c r="Z5897" s="415"/>
    </row>
    <row r="5898" spans="1:26" x14ac:dyDescent="0.2">
      <c r="A5898" s="414"/>
      <c r="B5898" s="414"/>
      <c r="P5898" s="141"/>
      <c r="Q5898" s="415"/>
      <c r="R5898" s="415"/>
      <c r="S5898" s="415"/>
      <c r="T5898" s="415"/>
      <c r="U5898" s="415"/>
      <c r="V5898" s="415"/>
      <c r="W5898" s="415"/>
      <c r="X5898" s="415"/>
      <c r="Y5898" s="415"/>
      <c r="Z5898" s="415"/>
    </row>
    <row r="5899" spans="1:26" x14ac:dyDescent="0.2">
      <c r="A5899" s="414"/>
      <c r="B5899" s="414"/>
      <c r="P5899" s="141"/>
      <c r="Q5899" s="415"/>
      <c r="R5899" s="415"/>
      <c r="S5899" s="415"/>
      <c r="T5899" s="415"/>
      <c r="U5899" s="415"/>
      <c r="V5899" s="415"/>
      <c r="W5899" s="415"/>
      <c r="X5899" s="415"/>
      <c r="Y5899" s="415"/>
      <c r="Z5899" s="415"/>
    </row>
    <row r="5900" spans="1:26" x14ac:dyDescent="0.2">
      <c r="A5900" s="414"/>
      <c r="B5900" s="414"/>
      <c r="P5900" s="141"/>
      <c r="Q5900" s="415"/>
      <c r="R5900" s="415"/>
      <c r="S5900" s="415"/>
      <c r="T5900" s="415"/>
      <c r="U5900" s="415"/>
      <c r="V5900" s="415"/>
      <c r="W5900" s="415"/>
      <c r="X5900" s="415"/>
      <c r="Y5900" s="415"/>
      <c r="Z5900" s="415"/>
    </row>
    <row r="5901" spans="1:26" x14ac:dyDescent="0.2">
      <c r="A5901" s="414"/>
      <c r="B5901" s="414"/>
      <c r="P5901" s="141"/>
      <c r="Q5901" s="415"/>
      <c r="R5901" s="415"/>
      <c r="S5901" s="415"/>
      <c r="T5901" s="415"/>
      <c r="U5901" s="415"/>
      <c r="V5901" s="415"/>
      <c r="W5901" s="415"/>
      <c r="X5901" s="415"/>
      <c r="Y5901" s="415"/>
      <c r="Z5901" s="415"/>
    </row>
    <row r="5902" spans="1:26" x14ac:dyDescent="0.2">
      <c r="A5902" s="414"/>
      <c r="B5902" s="414"/>
      <c r="P5902" s="141"/>
      <c r="Q5902" s="415"/>
      <c r="R5902" s="415"/>
      <c r="S5902" s="415"/>
      <c r="T5902" s="415"/>
      <c r="U5902" s="415"/>
      <c r="V5902" s="415"/>
      <c r="W5902" s="415"/>
      <c r="X5902" s="415"/>
      <c r="Y5902" s="415"/>
      <c r="Z5902" s="415"/>
    </row>
    <row r="5903" spans="1:26" x14ac:dyDescent="0.2">
      <c r="A5903" s="414"/>
      <c r="B5903" s="414"/>
      <c r="P5903" s="141"/>
      <c r="Q5903" s="415"/>
      <c r="R5903" s="415"/>
      <c r="S5903" s="415"/>
      <c r="T5903" s="415"/>
      <c r="U5903" s="415"/>
      <c r="V5903" s="415"/>
      <c r="W5903" s="415"/>
      <c r="X5903" s="415"/>
      <c r="Y5903" s="415"/>
      <c r="Z5903" s="415"/>
    </row>
    <row r="5904" spans="1:26" x14ac:dyDescent="0.2">
      <c r="A5904" s="414"/>
      <c r="B5904" s="414"/>
      <c r="P5904" s="141"/>
      <c r="Q5904" s="415"/>
      <c r="R5904" s="415"/>
      <c r="S5904" s="415"/>
      <c r="T5904" s="415"/>
      <c r="U5904" s="415"/>
      <c r="V5904" s="415"/>
      <c r="W5904" s="415"/>
      <c r="X5904" s="415"/>
      <c r="Y5904" s="415"/>
      <c r="Z5904" s="415"/>
    </row>
    <row r="5905" spans="1:26" x14ac:dyDescent="0.2">
      <c r="A5905" s="414"/>
      <c r="B5905" s="414"/>
      <c r="P5905" s="141"/>
      <c r="Q5905" s="415"/>
      <c r="R5905" s="415"/>
      <c r="S5905" s="415"/>
      <c r="T5905" s="415"/>
      <c r="U5905" s="415"/>
      <c r="V5905" s="415"/>
      <c r="W5905" s="415"/>
      <c r="X5905" s="415"/>
      <c r="Y5905" s="415"/>
      <c r="Z5905" s="415"/>
    </row>
    <row r="5906" spans="1:26" x14ac:dyDescent="0.2">
      <c r="A5906" s="414"/>
      <c r="B5906" s="414"/>
      <c r="P5906" s="141"/>
      <c r="Q5906" s="415"/>
      <c r="R5906" s="415"/>
      <c r="S5906" s="415"/>
      <c r="T5906" s="415"/>
      <c r="U5906" s="415"/>
      <c r="V5906" s="415"/>
      <c r="W5906" s="415"/>
      <c r="X5906" s="415"/>
      <c r="Y5906" s="415"/>
      <c r="Z5906" s="415"/>
    </row>
    <row r="5907" spans="1:26" x14ac:dyDescent="0.2">
      <c r="A5907" s="414"/>
      <c r="B5907" s="414"/>
      <c r="P5907" s="141"/>
      <c r="Q5907" s="415"/>
      <c r="R5907" s="415"/>
      <c r="S5907" s="415"/>
      <c r="T5907" s="415"/>
      <c r="U5907" s="415"/>
      <c r="V5907" s="415"/>
      <c r="W5907" s="415"/>
      <c r="X5907" s="415"/>
      <c r="Y5907" s="415"/>
      <c r="Z5907" s="415"/>
    </row>
    <row r="5908" spans="1:26" x14ac:dyDescent="0.2">
      <c r="A5908" s="414"/>
      <c r="B5908" s="414"/>
      <c r="P5908" s="141"/>
      <c r="Q5908" s="415"/>
      <c r="R5908" s="415"/>
      <c r="S5908" s="415"/>
      <c r="T5908" s="415"/>
      <c r="U5908" s="415"/>
      <c r="V5908" s="415"/>
      <c r="W5908" s="415"/>
      <c r="X5908" s="415"/>
      <c r="Y5908" s="415"/>
      <c r="Z5908" s="415"/>
    </row>
    <row r="5909" spans="1:26" x14ac:dyDescent="0.2">
      <c r="A5909" s="414"/>
      <c r="B5909" s="414"/>
      <c r="P5909" s="141"/>
      <c r="Q5909" s="415"/>
      <c r="R5909" s="415"/>
      <c r="S5909" s="415"/>
      <c r="T5909" s="415"/>
      <c r="U5909" s="415"/>
      <c r="V5909" s="415"/>
      <c r="W5909" s="415"/>
      <c r="X5909" s="415"/>
      <c r="Y5909" s="415"/>
      <c r="Z5909" s="415"/>
    </row>
    <row r="5910" spans="1:26" x14ac:dyDescent="0.2">
      <c r="A5910" s="414"/>
      <c r="B5910" s="414"/>
      <c r="P5910" s="141"/>
      <c r="Q5910" s="415"/>
      <c r="R5910" s="415"/>
      <c r="S5910" s="415"/>
      <c r="T5910" s="415"/>
      <c r="U5910" s="415"/>
      <c r="V5910" s="415"/>
      <c r="W5910" s="415"/>
      <c r="X5910" s="415"/>
      <c r="Y5910" s="415"/>
      <c r="Z5910" s="415"/>
    </row>
    <row r="5911" spans="1:26" x14ac:dyDescent="0.2">
      <c r="A5911" s="414"/>
      <c r="B5911" s="414"/>
      <c r="P5911" s="141"/>
      <c r="Q5911" s="415"/>
      <c r="R5911" s="415"/>
      <c r="S5911" s="415"/>
      <c r="T5911" s="415"/>
      <c r="U5911" s="415"/>
      <c r="V5911" s="415"/>
      <c r="W5911" s="415"/>
      <c r="X5911" s="415"/>
      <c r="Y5911" s="415"/>
      <c r="Z5911" s="415"/>
    </row>
    <row r="5912" spans="1:26" x14ac:dyDescent="0.2">
      <c r="A5912" s="414"/>
      <c r="B5912" s="414"/>
      <c r="P5912" s="141"/>
      <c r="Q5912" s="415"/>
      <c r="R5912" s="415"/>
      <c r="S5912" s="415"/>
      <c r="T5912" s="415"/>
      <c r="U5912" s="415"/>
      <c r="V5912" s="415"/>
      <c r="W5912" s="415"/>
      <c r="X5912" s="415"/>
      <c r="Y5912" s="415"/>
      <c r="Z5912" s="415"/>
    </row>
    <row r="5913" spans="1:26" x14ac:dyDescent="0.2">
      <c r="A5913" s="414"/>
      <c r="B5913" s="414"/>
      <c r="P5913" s="141"/>
      <c r="Q5913" s="415"/>
      <c r="R5913" s="415"/>
      <c r="S5913" s="415"/>
      <c r="T5913" s="415"/>
      <c r="U5913" s="415"/>
      <c r="V5913" s="415"/>
      <c r="W5913" s="415"/>
      <c r="X5913" s="415"/>
      <c r="Y5913" s="415"/>
      <c r="Z5913" s="415"/>
    </row>
    <row r="5914" spans="1:26" x14ac:dyDescent="0.2">
      <c r="A5914" s="414"/>
      <c r="B5914" s="414"/>
      <c r="P5914" s="141"/>
      <c r="Q5914" s="415"/>
      <c r="R5914" s="415"/>
      <c r="S5914" s="415"/>
      <c r="T5914" s="415"/>
      <c r="U5914" s="415"/>
      <c r="V5914" s="415"/>
      <c r="W5914" s="415"/>
      <c r="X5914" s="415"/>
      <c r="Y5914" s="415"/>
      <c r="Z5914" s="415"/>
    </row>
    <row r="5915" spans="1:26" x14ac:dyDescent="0.2">
      <c r="A5915" s="414"/>
      <c r="B5915" s="414"/>
      <c r="P5915" s="141"/>
      <c r="Q5915" s="415"/>
      <c r="R5915" s="415"/>
      <c r="S5915" s="415"/>
      <c r="T5915" s="415"/>
      <c r="U5915" s="415"/>
      <c r="V5915" s="415"/>
      <c r="W5915" s="415"/>
      <c r="X5915" s="415"/>
      <c r="Y5915" s="415"/>
      <c r="Z5915" s="415"/>
    </row>
    <row r="5916" spans="1:26" x14ac:dyDescent="0.2">
      <c r="A5916" s="414"/>
      <c r="B5916" s="414"/>
      <c r="P5916" s="141"/>
      <c r="Q5916" s="415"/>
      <c r="R5916" s="415"/>
      <c r="S5916" s="415"/>
      <c r="T5916" s="415"/>
      <c r="U5916" s="415"/>
      <c r="V5916" s="415"/>
      <c r="W5916" s="415"/>
      <c r="X5916" s="415"/>
      <c r="Y5916" s="415"/>
      <c r="Z5916" s="415"/>
    </row>
    <row r="5917" spans="1:26" x14ac:dyDescent="0.2">
      <c r="A5917" s="414"/>
      <c r="B5917" s="414"/>
      <c r="P5917" s="141"/>
      <c r="Q5917" s="415"/>
      <c r="R5917" s="415"/>
      <c r="S5917" s="415"/>
      <c r="T5917" s="415"/>
      <c r="U5917" s="415"/>
      <c r="V5917" s="415"/>
      <c r="W5917" s="415"/>
      <c r="X5917" s="415"/>
      <c r="Y5917" s="415"/>
      <c r="Z5917" s="415"/>
    </row>
    <row r="5918" spans="1:26" x14ac:dyDescent="0.2">
      <c r="A5918" s="414"/>
      <c r="B5918" s="414"/>
      <c r="P5918" s="141"/>
      <c r="Q5918" s="415"/>
      <c r="R5918" s="415"/>
      <c r="S5918" s="415"/>
      <c r="T5918" s="415"/>
      <c r="U5918" s="415"/>
      <c r="V5918" s="415"/>
      <c r="W5918" s="415"/>
      <c r="X5918" s="415"/>
      <c r="Y5918" s="415"/>
      <c r="Z5918" s="415"/>
    </row>
    <row r="5919" spans="1:26" x14ac:dyDescent="0.2">
      <c r="A5919" s="414"/>
      <c r="B5919" s="414"/>
      <c r="P5919" s="141"/>
      <c r="Q5919" s="415"/>
      <c r="R5919" s="415"/>
      <c r="S5919" s="415"/>
      <c r="T5919" s="415"/>
      <c r="U5919" s="415"/>
      <c r="V5919" s="415"/>
      <c r="W5919" s="415"/>
      <c r="X5919" s="415"/>
      <c r="Y5919" s="415"/>
      <c r="Z5919" s="415"/>
    </row>
    <row r="5920" spans="1:26" x14ac:dyDescent="0.2">
      <c r="A5920" s="414"/>
      <c r="B5920" s="414"/>
      <c r="P5920" s="141"/>
      <c r="Q5920" s="415"/>
      <c r="R5920" s="415"/>
      <c r="S5920" s="415"/>
      <c r="T5920" s="415"/>
      <c r="U5920" s="415"/>
      <c r="V5920" s="415"/>
      <c r="W5920" s="415"/>
      <c r="X5920" s="415"/>
      <c r="Y5920" s="415"/>
      <c r="Z5920" s="415"/>
    </row>
    <row r="5921" spans="1:26" x14ac:dyDescent="0.2">
      <c r="A5921" s="414"/>
      <c r="B5921" s="414"/>
      <c r="P5921" s="141"/>
      <c r="Q5921" s="415"/>
      <c r="R5921" s="415"/>
      <c r="S5921" s="415"/>
      <c r="T5921" s="415"/>
      <c r="U5921" s="415"/>
      <c r="V5921" s="415"/>
      <c r="W5921" s="415"/>
      <c r="X5921" s="415"/>
      <c r="Y5921" s="415"/>
      <c r="Z5921" s="415"/>
    </row>
    <row r="5922" spans="1:26" x14ac:dyDescent="0.2">
      <c r="A5922" s="414"/>
      <c r="B5922" s="414"/>
      <c r="P5922" s="141"/>
      <c r="Q5922" s="415"/>
      <c r="R5922" s="415"/>
      <c r="S5922" s="415"/>
      <c r="T5922" s="415"/>
      <c r="U5922" s="415"/>
      <c r="V5922" s="415"/>
      <c r="W5922" s="415"/>
      <c r="X5922" s="415"/>
      <c r="Y5922" s="415"/>
      <c r="Z5922" s="415"/>
    </row>
    <row r="5923" spans="1:26" x14ac:dyDescent="0.2">
      <c r="A5923" s="414"/>
      <c r="B5923" s="414"/>
      <c r="P5923" s="141"/>
      <c r="Q5923" s="415"/>
      <c r="R5923" s="415"/>
      <c r="S5923" s="415"/>
      <c r="T5923" s="415"/>
      <c r="U5923" s="415"/>
      <c r="V5923" s="415"/>
      <c r="W5923" s="415"/>
      <c r="X5923" s="415"/>
      <c r="Y5923" s="415"/>
      <c r="Z5923" s="415"/>
    </row>
    <row r="5924" spans="1:26" x14ac:dyDescent="0.2">
      <c r="A5924" s="414"/>
      <c r="B5924" s="414"/>
      <c r="P5924" s="141"/>
      <c r="Q5924" s="415"/>
      <c r="R5924" s="415"/>
      <c r="S5924" s="415"/>
      <c r="T5924" s="415"/>
      <c r="U5924" s="415"/>
      <c r="V5924" s="415"/>
      <c r="W5924" s="415"/>
      <c r="X5924" s="415"/>
      <c r="Y5924" s="415"/>
      <c r="Z5924" s="415"/>
    </row>
    <row r="5925" spans="1:26" x14ac:dyDescent="0.2">
      <c r="A5925" s="414"/>
      <c r="B5925" s="414"/>
      <c r="P5925" s="141"/>
      <c r="Q5925" s="415"/>
      <c r="R5925" s="415"/>
      <c r="S5925" s="415"/>
      <c r="T5925" s="415"/>
      <c r="U5925" s="415"/>
      <c r="V5925" s="415"/>
      <c r="W5925" s="415"/>
      <c r="X5925" s="415"/>
      <c r="Y5925" s="415"/>
      <c r="Z5925" s="415"/>
    </row>
    <row r="5926" spans="1:26" x14ac:dyDescent="0.2">
      <c r="A5926" s="414"/>
      <c r="B5926" s="414"/>
      <c r="P5926" s="141"/>
      <c r="Q5926" s="415"/>
      <c r="R5926" s="415"/>
      <c r="S5926" s="415"/>
      <c r="T5926" s="415"/>
      <c r="U5926" s="415"/>
      <c r="V5926" s="415"/>
      <c r="W5926" s="415"/>
      <c r="X5926" s="415"/>
      <c r="Y5926" s="415"/>
      <c r="Z5926" s="415"/>
    </row>
    <row r="5927" spans="1:26" x14ac:dyDescent="0.2">
      <c r="A5927" s="414"/>
      <c r="B5927" s="414"/>
      <c r="P5927" s="141"/>
      <c r="Q5927" s="415"/>
      <c r="R5927" s="415"/>
      <c r="S5927" s="415"/>
      <c r="T5927" s="415"/>
      <c r="U5927" s="415"/>
      <c r="V5927" s="415"/>
      <c r="W5927" s="415"/>
      <c r="X5927" s="415"/>
      <c r="Y5927" s="415"/>
      <c r="Z5927" s="415"/>
    </row>
    <row r="5928" spans="1:26" x14ac:dyDescent="0.2">
      <c r="A5928" s="414"/>
      <c r="B5928" s="414"/>
      <c r="P5928" s="141"/>
      <c r="Q5928" s="415"/>
      <c r="R5928" s="415"/>
      <c r="S5928" s="415"/>
      <c r="T5928" s="415"/>
      <c r="U5928" s="415"/>
      <c r="V5928" s="415"/>
      <c r="W5928" s="415"/>
      <c r="X5928" s="415"/>
      <c r="Y5928" s="415"/>
      <c r="Z5928" s="415"/>
    </row>
    <row r="5929" spans="1:26" x14ac:dyDescent="0.2">
      <c r="A5929" s="414"/>
      <c r="B5929" s="414"/>
      <c r="P5929" s="141"/>
      <c r="Q5929" s="415"/>
      <c r="R5929" s="415"/>
      <c r="S5929" s="415"/>
      <c r="T5929" s="415"/>
      <c r="U5929" s="415"/>
      <c r="V5929" s="415"/>
      <c r="W5929" s="415"/>
      <c r="X5929" s="415"/>
      <c r="Y5929" s="415"/>
      <c r="Z5929" s="415"/>
    </row>
    <row r="5930" spans="1:26" x14ac:dyDescent="0.2">
      <c r="A5930" s="414"/>
      <c r="B5930" s="414"/>
      <c r="P5930" s="141"/>
      <c r="Q5930" s="415"/>
      <c r="R5930" s="415"/>
      <c r="S5930" s="415"/>
      <c r="T5930" s="415"/>
      <c r="U5930" s="415"/>
      <c r="V5930" s="415"/>
      <c r="W5930" s="415"/>
      <c r="X5930" s="415"/>
      <c r="Y5930" s="415"/>
      <c r="Z5930" s="415"/>
    </row>
    <row r="5931" spans="1:26" x14ac:dyDescent="0.2">
      <c r="A5931" s="414"/>
      <c r="B5931" s="414"/>
      <c r="P5931" s="141"/>
      <c r="Q5931" s="415"/>
      <c r="R5931" s="415"/>
      <c r="S5931" s="415"/>
      <c r="T5931" s="415"/>
      <c r="U5931" s="415"/>
      <c r="V5931" s="415"/>
      <c r="W5931" s="415"/>
      <c r="X5931" s="415"/>
      <c r="Y5931" s="415"/>
      <c r="Z5931" s="415"/>
    </row>
    <row r="5932" spans="1:26" x14ac:dyDescent="0.2">
      <c r="A5932" s="414"/>
      <c r="B5932" s="414"/>
      <c r="P5932" s="141"/>
      <c r="Q5932" s="415"/>
      <c r="R5932" s="415"/>
      <c r="S5932" s="415"/>
      <c r="T5932" s="415"/>
      <c r="U5932" s="415"/>
      <c r="V5932" s="415"/>
      <c r="W5932" s="415"/>
      <c r="X5932" s="415"/>
      <c r="Y5932" s="415"/>
      <c r="Z5932" s="415"/>
    </row>
    <row r="5933" spans="1:26" x14ac:dyDescent="0.2">
      <c r="A5933" s="414"/>
      <c r="B5933" s="414"/>
      <c r="P5933" s="141"/>
      <c r="Q5933" s="415"/>
      <c r="R5933" s="415"/>
      <c r="S5933" s="415"/>
      <c r="T5933" s="415"/>
      <c r="U5933" s="415"/>
      <c r="V5933" s="415"/>
      <c r="W5933" s="415"/>
      <c r="X5933" s="415"/>
      <c r="Y5933" s="415"/>
      <c r="Z5933" s="415"/>
    </row>
    <row r="5934" spans="1:26" x14ac:dyDescent="0.2">
      <c r="A5934" s="414"/>
      <c r="B5934" s="414"/>
      <c r="P5934" s="141"/>
      <c r="Q5934" s="415"/>
      <c r="R5934" s="415"/>
      <c r="S5934" s="415"/>
      <c r="T5934" s="415"/>
      <c r="U5934" s="415"/>
      <c r="V5934" s="415"/>
      <c r="W5934" s="415"/>
      <c r="X5934" s="415"/>
      <c r="Y5934" s="415"/>
      <c r="Z5934" s="415"/>
    </row>
    <row r="5935" spans="1:26" x14ac:dyDescent="0.2">
      <c r="A5935" s="414"/>
      <c r="B5935" s="414"/>
      <c r="P5935" s="141"/>
      <c r="Q5935" s="415"/>
      <c r="R5935" s="415"/>
      <c r="S5935" s="415"/>
      <c r="T5935" s="415"/>
      <c r="U5935" s="415"/>
      <c r="V5935" s="415"/>
      <c r="W5935" s="415"/>
      <c r="X5935" s="415"/>
      <c r="Y5935" s="415"/>
      <c r="Z5935" s="415"/>
    </row>
    <row r="5936" spans="1:26" x14ac:dyDescent="0.2">
      <c r="A5936" s="414"/>
      <c r="B5936" s="414"/>
      <c r="P5936" s="141"/>
      <c r="Q5936" s="415"/>
      <c r="R5936" s="415"/>
      <c r="S5936" s="415"/>
      <c r="T5936" s="415"/>
      <c r="U5936" s="415"/>
      <c r="V5936" s="415"/>
      <c r="W5936" s="415"/>
      <c r="X5936" s="415"/>
      <c r="Y5936" s="415"/>
      <c r="Z5936" s="415"/>
    </row>
    <row r="5937" spans="1:26" x14ac:dyDescent="0.2">
      <c r="A5937" s="414"/>
      <c r="B5937" s="414"/>
      <c r="P5937" s="141"/>
      <c r="Q5937" s="415"/>
      <c r="R5937" s="415"/>
      <c r="S5937" s="415"/>
      <c r="T5937" s="415"/>
      <c r="U5937" s="415"/>
      <c r="V5937" s="415"/>
      <c r="W5937" s="415"/>
      <c r="X5937" s="415"/>
      <c r="Y5937" s="415"/>
      <c r="Z5937" s="415"/>
    </row>
    <row r="5938" spans="1:26" x14ac:dyDescent="0.2">
      <c r="A5938" s="414"/>
      <c r="B5938" s="414"/>
      <c r="P5938" s="141"/>
      <c r="Q5938" s="415"/>
      <c r="R5938" s="415"/>
      <c r="S5938" s="415"/>
      <c r="T5938" s="415"/>
      <c r="U5938" s="415"/>
      <c r="V5938" s="415"/>
      <c r="W5938" s="415"/>
      <c r="X5938" s="415"/>
      <c r="Y5938" s="415"/>
      <c r="Z5938" s="415"/>
    </row>
    <row r="5939" spans="1:26" x14ac:dyDescent="0.2">
      <c r="A5939" s="414"/>
      <c r="B5939" s="414"/>
      <c r="P5939" s="141"/>
      <c r="Q5939" s="415"/>
      <c r="R5939" s="415"/>
      <c r="S5939" s="415"/>
      <c r="T5939" s="415"/>
      <c r="U5939" s="415"/>
      <c r="V5939" s="415"/>
      <c r="W5939" s="415"/>
      <c r="X5939" s="415"/>
      <c r="Y5939" s="415"/>
      <c r="Z5939" s="415"/>
    </row>
    <row r="5940" spans="1:26" x14ac:dyDescent="0.2">
      <c r="A5940" s="414"/>
      <c r="B5940" s="414"/>
      <c r="P5940" s="141"/>
      <c r="Q5940" s="415"/>
      <c r="R5940" s="415"/>
      <c r="S5940" s="415"/>
      <c r="T5940" s="415"/>
      <c r="U5940" s="415"/>
      <c r="V5940" s="415"/>
      <c r="W5940" s="415"/>
      <c r="X5940" s="415"/>
      <c r="Y5940" s="415"/>
      <c r="Z5940" s="415"/>
    </row>
    <row r="5941" spans="1:26" x14ac:dyDescent="0.2">
      <c r="A5941" s="414"/>
      <c r="B5941" s="414"/>
      <c r="P5941" s="141"/>
      <c r="Q5941" s="415"/>
      <c r="R5941" s="415"/>
      <c r="S5941" s="415"/>
      <c r="T5941" s="415"/>
      <c r="U5941" s="415"/>
      <c r="V5941" s="415"/>
      <c r="W5941" s="415"/>
      <c r="X5941" s="415"/>
      <c r="Y5941" s="415"/>
      <c r="Z5941" s="415"/>
    </row>
    <row r="5942" spans="1:26" x14ac:dyDescent="0.2">
      <c r="A5942" s="414"/>
      <c r="B5942" s="414"/>
      <c r="P5942" s="141"/>
      <c r="Q5942" s="415"/>
      <c r="R5942" s="415"/>
      <c r="S5942" s="415"/>
      <c r="T5942" s="415"/>
      <c r="U5942" s="415"/>
      <c r="V5942" s="415"/>
      <c r="W5942" s="415"/>
      <c r="X5942" s="415"/>
      <c r="Y5942" s="415"/>
      <c r="Z5942" s="415"/>
    </row>
    <row r="5943" spans="1:26" x14ac:dyDescent="0.2">
      <c r="A5943" s="414"/>
      <c r="B5943" s="414"/>
      <c r="P5943" s="141"/>
      <c r="Q5943" s="415"/>
      <c r="R5943" s="415"/>
      <c r="S5943" s="415"/>
      <c r="T5943" s="415"/>
      <c r="U5943" s="415"/>
      <c r="V5943" s="415"/>
      <c r="W5943" s="415"/>
      <c r="X5943" s="415"/>
      <c r="Y5943" s="415"/>
      <c r="Z5943" s="415"/>
    </row>
    <row r="5944" spans="1:26" x14ac:dyDescent="0.2">
      <c r="A5944" s="414"/>
      <c r="B5944" s="414"/>
      <c r="P5944" s="141"/>
      <c r="Q5944" s="415"/>
      <c r="R5944" s="415"/>
      <c r="S5944" s="415"/>
      <c r="T5944" s="415"/>
      <c r="U5944" s="415"/>
      <c r="V5944" s="415"/>
      <c r="W5944" s="415"/>
      <c r="X5944" s="415"/>
      <c r="Y5944" s="415"/>
      <c r="Z5944" s="415"/>
    </row>
    <row r="5945" spans="1:26" x14ac:dyDescent="0.2">
      <c r="A5945" s="414"/>
      <c r="B5945" s="414"/>
      <c r="P5945" s="141"/>
      <c r="Q5945" s="415"/>
      <c r="R5945" s="415"/>
      <c r="S5945" s="415"/>
      <c r="T5945" s="415"/>
      <c r="U5945" s="415"/>
      <c r="V5945" s="415"/>
      <c r="W5945" s="415"/>
      <c r="X5945" s="415"/>
      <c r="Y5945" s="415"/>
      <c r="Z5945" s="415"/>
    </row>
    <row r="5946" spans="1:26" x14ac:dyDescent="0.2">
      <c r="A5946" s="414"/>
      <c r="B5946" s="414"/>
      <c r="P5946" s="141"/>
      <c r="Q5946" s="415"/>
      <c r="R5946" s="415"/>
      <c r="S5946" s="415"/>
      <c r="T5946" s="415"/>
      <c r="U5946" s="415"/>
      <c r="V5946" s="415"/>
      <c r="W5946" s="415"/>
      <c r="X5946" s="415"/>
      <c r="Y5946" s="415"/>
      <c r="Z5946" s="415"/>
    </row>
    <row r="5947" spans="1:26" x14ac:dyDescent="0.2">
      <c r="A5947" s="414"/>
      <c r="B5947" s="414"/>
      <c r="P5947" s="141"/>
      <c r="Q5947" s="415"/>
      <c r="R5947" s="415"/>
      <c r="S5947" s="415"/>
      <c r="T5947" s="415"/>
      <c r="U5947" s="415"/>
      <c r="V5947" s="415"/>
      <c r="W5947" s="415"/>
      <c r="X5947" s="415"/>
      <c r="Y5947" s="415"/>
      <c r="Z5947" s="415"/>
    </row>
    <row r="5948" spans="1:26" x14ac:dyDescent="0.2">
      <c r="A5948" s="414"/>
      <c r="B5948" s="414"/>
      <c r="P5948" s="141"/>
      <c r="Q5948" s="415"/>
      <c r="R5948" s="415"/>
      <c r="S5948" s="415"/>
      <c r="T5948" s="415"/>
      <c r="U5948" s="415"/>
      <c r="V5948" s="415"/>
      <c r="W5948" s="415"/>
      <c r="X5948" s="415"/>
      <c r="Y5948" s="415"/>
      <c r="Z5948" s="415"/>
    </row>
    <row r="5949" spans="1:26" x14ac:dyDescent="0.2">
      <c r="A5949" s="414"/>
      <c r="B5949" s="414"/>
      <c r="P5949" s="141"/>
      <c r="Q5949" s="415"/>
      <c r="R5949" s="415"/>
      <c r="S5949" s="415"/>
      <c r="T5949" s="415"/>
      <c r="U5949" s="415"/>
      <c r="V5949" s="415"/>
      <c r="W5949" s="415"/>
      <c r="X5949" s="415"/>
      <c r="Y5949" s="415"/>
      <c r="Z5949" s="415"/>
    </row>
    <row r="5950" spans="1:26" x14ac:dyDescent="0.2">
      <c r="A5950" s="414"/>
      <c r="B5950" s="414"/>
      <c r="P5950" s="141"/>
      <c r="Q5950" s="415"/>
      <c r="R5950" s="415"/>
      <c r="S5950" s="415"/>
      <c r="T5950" s="415"/>
      <c r="U5950" s="415"/>
      <c r="V5950" s="415"/>
      <c r="W5950" s="415"/>
      <c r="X5950" s="415"/>
      <c r="Y5950" s="415"/>
      <c r="Z5950" s="415"/>
    </row>
    <row r="5951" spans="1:26" x14ac:dyDescent="0.2">
      <c r="A5951" s="414"/>
      <c r="B5951" s="414"/>
      <c r="P5951" s="141"/>
      <c r="Q5951" s="415"/>
      <c r="R5951" s="415"/>
      <c r="S5951" s="415"/>
      <c r="T5951" s="415"/>
      <c r="U5951" s="415"/>
      <c r="V5951" s="415"/>
      <c r="W5951" s="415"/>
      <c r="X5951" s="415"/>
      <c r="Y5951" s="415"/>
      <c r="Z5951" s="415"/>
    </row>
    <row r="5952" spans="1:26" x14ac:dyDescent="0.2">
      <c r="A5952" s="414"/>
      <c r="B5952" s="414"/>
      <c r="P5952" s="141"/>
      <c r="Q5952" s="415"/>
      <c r="R5952" s="415"/>
      <c r="S5952" s="415"/>
      <c r="T5952" s="415"/>
      <c r="U5952" s="415"/>
      <c r="V5952" s="415"/>
      <c r="W5952" s="415"/>
      <c r="X5952" s="415"/>
      <c r="Y5952" s="415"/>
      <c r="Z5952" s="415"/>
    </row>
    <row r="5953" spans="1:26" x14ac:dyDescent="0.2">
      <c r="A5953" s="414"/>
      <c r="B5953" s="414"/>
      <c r="P5953" s="141"/>
      <c r="Q5953" s="415"/>
      <c r="R5953" s="415"/>
      <c r="S5953" s="415"/>
      <c r="T5953" s="415"/>
      <c r="U5953" s="415"/>
      <c r="V5953" s="415"/>
      <c r="W5953" s="415"/>
      <c r="X5953" s="415"/>
      <c r="Y5953" s="415"/>
      <c r="Z5953" s="415"/>
    </row>
    <row r="5954" spans="1:26" x14ac:dyDescent="0.2">
      <c r="A5954" s="414"/>
      <c r="B5954" s="414"/>
      <c r="P5954" s="141"/>
      <c r="Q5954" s="415"/>
      <c r="R5954" s="415"/>
      <c r="S5954" s="415"/>
      <c r="T5954" s="415"/>
      <c r="U5954" s="415"/>
      <c r="V5954" s="415"/>
      <c r="W5954" s="415"/>
      <c r="X5954" s="415"/>
      <c r="Y5954" s="415"/>
      <c r="Z5954" s="415"/>
    </row>
    <row r="5955" spans="1:26" x14ac:dyDescent="0.2">
      <c r="A5955" s="414"/>
      <c r="B5955" s="414"/>
      <c r="P5955" s="141"/>
      <c r="Q5955" s="415"/>
      <c r="R5955" s="415"/>
      <c r="S5955" s="415"/>
      <c r="T5955" s="415"/>
      <c r="U5955" s="415"/>
      <c r="V5955" s="415"/>
      <c r="W5955" s="415"/>
      <c r="X5955" s="415"/>
      <c r="Y5955" s="415"/>
      <c r="Z5955" s="415"/>
    </row>
    <row r="5956" spans="1:26" x14ac:dyDescent="0.2">
      <c r="A5956" s="414"/>
      <c r="B5956" s="414"/>
      <c r="P5956" s="141"/>
      <c r="Q5956" s="415"/>
      <c r="R5956" s="415"/>
      <c r="S5956" s="415"/>
      <c r="T5956" s="415"/>
      <c r="U5956" s="415"/>
      <c r="V5956" s="415"/>
      <c r="W5956" s="415"/>
      <c r="X5956" s="415"/>
      <c r="Y5956" s="415"/>
      <c r="Z5956" s="415"/>
    </row>
    <row r="5957" spans="1:26" x14ac:dyDescent="0.2">
      <c r="A5957" s="414"/>
      <c r="B5957" s="414"/>
      <c r="P5957" s="141"/>
      <c r="Q5957" s="415"/>
      <c r="R5957" s="415"/>
      <c r="S5957" s="415"/>
      <c r="T5957" s="415"/>
      <c r="U5957" s="415"/>
      <c r="V5957" s="415"/>
      <c r="W5957" s="415"/>
      <c r="X5957" s="415"/>
      <c r="Y5957" s="415"/>
      <c r="Z5957" s="415"/>
    </row>
    <row r="5958" spans="1:26" x14ac:dyDescent="0.2">
      <c r="A5958" s="414"/>
      <c r="B5958" s="414"/>
      <c r="P5958" s="141"/>
      <c r="Q5958" s="415"/>
      <c r="R5958" s="415"/>
      <c r="S5958" s="415"/>
      <c r="T5958" s="415"/>
      <c r="U5958" s="415"/>
      <c r="V5958" s="415"/>
      <c r="W5958" s="415"/>
      <c r="X5958" s="415"/>
      <c r="Y5958" s="415"/>
      <c r="Z5958" s="415"/>
    </row>
    <row r="5959" spans="1:26" x14ac:dyDescent="0.2">
      <c r="A5959" s="414"/>
      <c r="B5959" s="414"/>
      <c r="P5959" s="141"/>
      <c r="Q5959" s="415"/>
      <c r="R5959" s="415"/>
      <c r="S5959" s="415"/>
      <c r="T5959" s="415"/>
      <c r="U5959" s="415"/>
      <c r="V5959" s="415"/>
      <c r="W5959" s="415"/>
      <c r="X5959" s="415"/>
      <c r="Y5959" s="415"/>
      <c r="Z5959" s="415"/>
    </row>
    <row r="5960" spans="1:26" x14ac:dyDescent="0.2">
      <c r="A5960" s="414"/>
      <c r="B5960" s="414"/>
      <c r="P5960" s="141"/>
      <c r="Q5960" s="415"/>
      <c r="R5960" s="415"/>
      <c r="S5960" s="415"/>
      <c r="T5960" s="415"/>
      <c r="U5960" s="415"/>
      <c r="V5960" s="415"/>
      <c r="W5960" s="415"/>
      <c r="X5960" s="415"/>
      <c r="Y5960" s="415"/>
      <c r="Z5960" s="415"/>
    </row>
    <row r="5961" spans="1:26" x14ac:dyDescent="0.2">
      <c r="A5961" s="414"/>
      <c r="B5961" s="414"/>
      <c r="P5961" s="141"/>
      <c r="Q5961" s="415"/>
      <c r="R5961" s="415"/>
      <c r="S5961" s="415"/>
      <c r="T5961" s="415"/>
      <c r="U5961" s="415"/>
      <c r="V5961" s="415"/>
      <c r="W5961" s="415"/>
      <c r="X5961" s="415"/>
      <c r="Y5961" s="415"/>
      <c r="Z5961" s="415"/>
    </row>
    <row r="5962" spans="1:26" x14ac:dyDescent="0.2">
      <c r="A5962" s="414"/>
      <c r="B5962" s="414"/>
      <c r="P5962" s="141"/>
      <c r="Q5962" s="415"/>
      <c r="R5962" s="415"/>
      <c r="S5962" s="415"/>
      <c r="T5962" s="415"/>
      <c r="U5962" s="415"/>
      <c r="V5962" s="415"/>
      <c r="W5962" s="415"/>
      <c r="X5962" s="415"/>
      <c r="Y5962" s="415"/>
      <c r="Z5962" s="415"/>
    </row>
    <row r="5963" spans="1:26" x14ac:dyDescent="0.2">
      <c r="A5963" s="414"/>
      <c r="B5963" s="414"/>
      <c r="P5963" s="141"/>
      <c r="Q5963" s="415"/>
      <c r="R5963" s="415"/>
      <c r="S5963" s="415"/>
      <c r="T5963" s="415"/>
      <c r="U5963" s="415"/>
      <c r="V5963" s="415"/>
      <c r="W5963" s="415"/>
      <c r="X5963" s="415"/>
      <c r="Y5963" s="415"/>
      <c r="Z5963" s="415"/>
    </row>
    <row r="5964" spans="1:26" x14ac:dyDescent="0.2">
      <c r="A5964" s="414"/>
      <c r="B5964" s="414"/>
      <c r="P5964" s="141"/>
      <c r="Q5964" s="415"/>
      <c r="R5964" s="415"/>
      <c r="S5964" s="415"/>
      <c r="T5964" s="415"/>
      <c r="U5964" s="415"/>
      <c r="V5964" s="415"/>
      <c r="W5964" s="415"/>
      <c r="X5964" s="415"/>
      <c r="Y5964" s="415"/>
      <c r="Z5964" s="415"/>
    </row>
    <row r="5965" spans="1:26" x14ac:dyDescent="0.2">
      <c r="A5965" s="414"/>
      <c r="B5965" s="414"/>
      <c r="P5965" s="141"/>
      <c r="Q5965" s="415"/>
      <c r="R5965" s="415"/>
      <c r="S5965" s="415"/>
      <c r="T5965" s="415"/>
      <c r="U5965" s="415"/>
      <c r="V5965" s="415"/>
      <c r="W5965" s="415"/>
      <c r="X5965" s="415"/>
      <c r="Y5965" s="415"/>
      <c r="Z5965" s="415"/>
    </row>
    <row r="5966" spans="1:26" x14ac:dyDescent="0.2">
      <c r="A5966" s="414"/>
      <c r="B5966" s="414"/>
      <c r="P5966" s="141"/>
      <c r="Q5966" s="415"/>
      <c r="R5966" s="415"/>
      <c r="S5966" s="415"/>
      <c r="T5966" s="415"/>
      <c r="U5966" s="415"/>
      <c r="V5966" s="415"/>
      <c r="W5966" s="415"/>
      <c r="X5966" s="415"/>
      <c r="Y5966" s="415"/>
      <c r="Z5966" s="415"/>
    </row>
    <row r="5967" spans="1:26" x14ac:dyDescent="0.2">
      <c r="A5967" s="414"/>
      <c r="B5967" s="414"/>
      <c r="P5967" s="141"/>
      <c r="Q5967" s="415"/>
      <c r="R5967" s="415"/>
      <c r="S5967" s="415"/>
      <c r="T5967" s="415"/>
      <c r="U5967" s="415"/>
      <c r="V5967" s="415"/>
      <c r="W5967" s="415"/>
      <c r="X5967" s="415"/>
      <c r="Y5967" s="415"/>
      <c r="Z5967" s="415"/>
    </row>
    <row r="5968" spans="1:26" x14ac:dyDescent="0.2">
      <c r="A5968" s="414"/>
      <c r="B5968" s="414"/>
      <c r="P5968" s="141"/>
      <c r="Q5968" s="415"/>
      <c r="R5968" s="415"/>
      <c r="S5968" s="415"/>
      <c r="T5968" s="415"/>
      <c r="U5968" s="415"/>
      <c r="V5968" s="415"/>
      <c r="W5968" s="415"/>
      <c r="X5968" s="415"/>
      <c r="Y5968" s="415"/>
      <c r="Z5968" s="415"/>
    </row>
    <row r="5969" spans="1:26" x14ac:dyDescent="0.2">
      <c r="A5969" s="414"/>
      <c r="B5969" s="414"/>
      <c r="P5969" s="141"/>
      <c r="Q5969" s="415"/>
      <c r="R5969" s="415"/>
      <c r="S5969" s="415"/>
      <c r="T5969" s="415"/>
      <c r="U5969" s="415"/>
      <c r="V5969" s="415"/>
      <c r="W5969" s="415"/>
      <c r="X5969" s="415"/>
      <c r="Y5969" s="415"/>
      <c r="Z5969" s="415"/>
    </row>
    <row r="5970" spans="1:26" x14ac:dyDescent="0.2">
      <c r="A5970" s="414"/>
      <c r="B5970" s="414"/>
      <c r="P5970" s="141"/>
      <c r="Q5970" s="415"/>
      <c r="R5970" s="415"/>
      <c r="S5970" s="415"/>
      <c r="T5970" s="415"/>
      <c r="U5970" s="415"/>
      <c r="V5970" s="415"/>
      <c r="W5970" s="415"/>
      <c r="X5970" s="415"/>
      <c r="Y5970" s="415"/>
      <c r="Z5970" s="415"/>
    </row>
    <row r="5971" spans="1:26" x14ac:dyDescent="0.2">
      <c r="A5971" s="414"/>
      <c r="B5971" s="414"/>
      <c r="P5971" s="141"/>
      <c r="Q5971" s="415"/>
      <c r="R5971" s="415"/>
      <c r="S5971" s="415"/>
      <c r="T5971" s="415"/>
      <c r="U5971" s="415"/>
      <c r="V5971" s="415"/>
      <c r="W5971" s="415"/>
      <c r="X5971" s="415"/>
      <c r="Y5971" s="415"/>
      <c r="Z5971" s="415"/>
    </row>
    <row r="5972" spans="1:26" x14ac:dyDescent="0.2">
      <c r="A5972" s="414"/>
      <c r="B5972" s="414"/>
      <c r="P5972" s="141"/>
      <c r="Q5972" s="415"/>
      <c r="R5972" s="415"/>
      <c r="S5972" s="415"/>
      <c r="T5972" s="415"/>
      <c r="U5972" s="415"/>
      <c r="V5972" s="415"/>
      <c r="W5972" s="415"/>
      <c r="X5972" s="415"/>
      <c r="Y5972" s="415"/>
      <c r="Z5972" s="415"/>
    </row>
    <row r="5973" spans="1:26" x14ac:dyDescent="0.2">
      <c r="A5973" s="414"/>
      <c r="B5973" s="414"/>
      <c r="P5973" s="141"/>
      <c r="Q5973" s="415"/>
      <c r="R5973" s="415"/>
      <c r="S5973" s="415"/>
      <c r="T5973" s="415"/>
      <c r="U5973" s="415"/>
      <c r="V5973" s="415"/>
      <c r="W5973" s="415"/>
      <c r="X5973" s="415"/>
      <c r="Y5973" s="415"/>
      <c r="Z5973" s="415"/>
    </row>
    <row r="5974" spans="1:26" x14ac:dyDescent="0.2">
      <c r="A5974" s="414"/>
      <c r="B5974" s="414"/>
      <c r="P5974" s="141"/>
      <c r="Q5974" s="415"/>
      <c r="R5974" s="415"/>
      <c r="S5974" s="415"/>
      <c r="T5974" s="415"/>
      <c r="U5974" s="415"/>
      <c r="V5974" s="415"/>
      <c r="W5974" s="415"/>
      <c r="X5974" s="415"/>
      <c r="Y5974" s="415"/>
      <c r="Z5974" s="415"/>
    </row>
    <row r="5975" spans="1:26" x14ac:dyDescent="0.2">
      <c r="A5975" s="414"/>
      <c r="B5975" s="414"/>
      <c r="P5975" s="141"/>
      <c r="Q5975" s="415"/>
      <c r="R5975" s="415"/>
      <c r="S5975" s="415"/>
      <c r="T5975" s="415"/>
      <c r="U5975" s="415"/>
      <c r="V5975" s="415"/>
      <c r="W5975" s="415"/>
      <c r="X5975" s="415"/>
      <c r="Y5975" s="415"/>
      <c r="Z5975" s="415"/>
    </row>
    <row r="5976" spans="1:26" x14ac:dyDescent="0.2">
      <c r="A5976" s="414"/>
      <c r="B5976" s="414"/>
      <c r="P5976" s="141"/>
      <c r="Q5976" s="415"/>
      <c r="R5976" s="415"/>
      <c r="S5976" s="415"/>
      <c r="T5976" s="415"/>
      <c r="U5976" s="415"/>
      <c r="V5976" s="415"/>
      <c r="W5976" s="415"/>
      <c r="X5976" s="415"/>
      <c r="Y5976" s="415"/>
      <c r="Z5976" s="415"/>
    </row>
    <row r="5977" spans="1:26" x14ac:dyDescent="0.2">
      <c r="A5977" s="414"/>
      <c r="B5977" s="414"/>
      <c r="P5977" s="141"/>
      <c r="Q5977" s="415"/>
      <c r="R5977" s="415"/>
      <c r="S5977" s="415"/>
      <c r="T5977" s="415"/>
      <c r="U5977" s="415"/>
      <c r="V5977" s="415"/>
      <c r="W5977" s="415"/>
      <c r="X5977" s="415"/>
      <c r="Y5977" s="415"/>
      <c r="Z5977" s="415"/>
    </row>
    <row r="5978" spans="1:26" x14ac:dyDescent="0.2">
      <c r="A5978" s="414"/>
      <c r="B5978" s="414"/>
      <c r="P5978" s="141"/>
      <c r="Q5978" s="415"/>
      <c r="R5978" s="415"/>
      <c r="S5978" s="415"/>
      <c r="T5978" s="415"/>
      <c r="U5978" s="415"/>
      <c r="V5978" s="415"/>
      <c r="W5978" s="415"/>
      <c r="X5978" s="415"/>
      <c r="Y5978" s="415"/>
      <c r="Z5978" s="415"/>
    </row>
    <row r="5979" spans="1:26" x14ac:dyDescent="0.2">
      <c r="A5979" s="414"/>
      <c r="B5979" s="414"/>
      <c r="P5979" s="141"/>
      <c r="Q5979" s="415"/>
      <c r="R5979" s="415"/>
      <c r="S5979" s="415"/>
      <c r="T5979" s="415"/>
      <c r="U5979" s="415"/>
      <c r="V5979" s="415"/>
      <c r="W5979" s="415"/>
      <c r="X5979" s="415"/>
      <c r="Y5979" s="415"/>
      <c r="Z5979" s="415"/>
    </row>
    <row r="5980" spans="1:26" x14ac:dyDescent="0.2">
      <c r="A5980" s="414"/>
      <c r="B5980" s="414"/>
      <c r="P5980" s="141"/>
      <c r="Q5980" s="415"/>
      <c r="R5980" s="415"/>
      <c r="S5980" s="415"/>
      <c r="T5980" s="415"/>
      <c r="U5980" s="415"/>
      <c r="V5980" s="415"/>
      <c r="W5980" s="415"/>
      <c r="X5980" s="415"/>
      <c r="Y5980" s="415"/>
      <c r="Z5980" s="415"/>
    </row>
    <row r="5981" spans="1:26" x14ac:dyDescent="0.2">
      <c r="A5981" s="414"/>
      <c r="B5981" s="414"/>
      <c r="P5981" s="141"/>
      <c r="Q5981" s="415"/>
      <c r="R5981" s="415"/>
      <c r="S5981" s="415"/>
      <c r="T5981" s="415"/>
      <c r="U5981" s="415"/>
      <c r="V5981" s="415"/>
      <c r="W5981" s="415"/>
      <c r="X5981" s="415"/>
      <c r="Y5981" s="415"/>
      <c r="Z5981" s="415"/>
    </row>
    <row r="5982" spans="1:26" x14ac:dyDescent="0.2">
      <c r="A5982" s="414"/>
      <c r="B5982" s="414"/>
      <c r="P5982" s="141"/>
      <c r="Q5982" s="415"/>
      <c r="R5982" s="415"/>
      <c r="S5982" s="415"/>
      <c r="T5982" s="415"/>
      <c r="U5982" s="415"/>
      <c r="V5982" s="415"/>
      <c r="W5982" s="415"/>
      <c r="X5982" s="415"/>
      <c r="Y5982" s="415"/>
      <c r="Z5982" s="415"/>
    </row>
    <row r="5983" spans="1:26" x14ac:dyDescent="0.2">
      <c r="A5983" s="414"/>
      <c r="B5983" s="414"/>
      <c r="P5983" s="141"/>
      <c r="Q5983" s="415"/>
      <c r="R5983" s="415"/>
      <c r="S5983" s="415"/>
      <c r="T5983" s="415"/>
      <c r="U5983" s="415"/>
      <c r="V5983" s="415"/>
      <c r="W5983" s="415"/>
      <c r="X5983" s="415"/>
      <c r="Y5983" s="415"/>
      <c r="Z5983" s="415"/>
    </row>
    <row r="5984" spans="1:26" x14ac:dyDescent="0.2">
      <c r="A5984" s="414"/>
      <c r="B5984" s="414"/>
      <c r="P5984" s="141"/>
      <c r="Q5984" s="415"/>
      <c r="R5984" s="415"/>
      <c r="S5984" s="415"/>
      <c r="T5984" s="415"/>
      <c r="U5984" s="415"/>
      <c r="V5984" s="415"/>
      <c r="W5984" s="415"/>
      <c r="X5984" s="415"/>
      <c r="Y5984" s="415"/>
      <c r="Z5984" s="415"/>
    </row>
    <row r="5985" spans="1:26" x14ac:dyDescent="0.2">
      <c r="A5985" s="414"/>
      <c r="B5985" s="414"/>
      <c r="P5985" s="141"/>
      <c r="Q5985" s="415"/>
      <c r="R5985" s="415"/>
      <c r="S5985" s="415"/>
      <c r="T5985" s="415"/>
      <c r="U5985" s="415"/>
      <c r="V5985" s="415"/>
      <c r="W5985" s="415"/>
      <c r="X5985" s="415"/>
      <c r="Y5985" s="415"/>
      <c r="Z5985" s="415"/>
    </row>
    <row r="5986" spans="1:26" x14ac:dyDescent="0.2">
      <c r="A5986" s="414"/>
      <c r="B5986" s="414"/>
      <c r="P5986" s="141"/>
      <c r="Q5986" s="415"/>
      <c r="R5986" s="415"/>
      <c r="S5986" s="415"/>
      <c r="T5986" s="415"/>
      <c r="U5986" s="415"/>
      <c r="V5986" s="415"/>
      <c r="W5986" s="415"/>
      <c r="X5986" s="415"/>
      <c r="Y5986" s="415"/>
      <c r="Z5986" s="415"/>
    </row>
    <row r="5987" spans="1:26" x14ac:dyDescent="0.2">
      <c r="A5987" s="414"/>
      <c r="B5987" s="414"/>
      <c r="P5987" s="141"/>
      <c r="Q5987" s="415"/>
      <c r="R5987" s="415"/>
      <c r="S5987" s="415"/>
      <c r="T5987" s="415"/>
      <c r="U5987" s="415"/>
      <c r="V5987" s="415"/>
      <c r="W5987" s="415"/>
      <c r="X5987" s="415"/>
      <c r="Y5987" s="415"/>
      <c r="Z5987" s="415"/>
    </row>
    <row r="5988" spans="1:26" x14ac:dyDescent="0.2">
      <c r="A5988" s="414"/>
      <c r="B5988" s="414"/>
      <c r="P5988" s="141"/>
      <c r="Q5988" s="415"/>
      <c r="R5988" s="415"/>
      <c r="S5988" s="415"/>
      <c r="T5988" s="415"/>
      <c r="U5988" s="415"/>
      <c r="V5988" s="415"/>
      <c r="W5988" s="415"/>
      <c r="X5988" s="415"/>
      <c r="Y5988" s="415"/>
      <c r="Z5988" s="415"/>
    </row>
    <row r="5989" spans="1:26" x14ac:dyDescent="0.2">
      <c r="A5989" s="414"/>
      <c r="B5989" s="414"/>
      <c r="P5989" s="141"/>
      <c r="Q5989" s="415"/>
      <c r="R5989" s="415"/>
      <c r="S5989" s="415"/>
      <c r="T5989" s="415"/>
      <c r="U5989" s="415"/>
      <c r="V5989" s="415"/>
      <c r="W5989" s="415"/>
      <c r="X5989" s="415"/>
      <c r="Y5989" s="415"/>
      <c r="Z5989" s="415"/>
    </row>
    <row r="5990" spans="1:26" x14ac:dyDescent="0.2">
      <c r="A5990" s="414"/>
      <c r="B5990" s="414"/>
      <c r="P5990" s="141"/>
      <c r="Q5990" s="415"/>
      <c r="R5990" s="415"/>
      <c r="S5990" s="415"/>
      <c r="T5990" s="415"/>
      <c r="U5990" s="415"/>
      <c r="V5990" s="415"/>
      <c r="W5990" s="415"/>
      <c r="X5990" s="415"/>
      <c r="Y5990" s="415"/>
      <c r="Z5990" s="415"/>
    </row>
    <row r="5991" spans="1:26" x14ac:dyDescent="0.2">
      <c r="A5991" s="414"/>
      <c r="B5991" s="414"/>
      <c r="P5991" s="141"/>
      <c r="Q5991" s="415"/>
      <c r="R5991" s="415"/>
      <c r="S5991" s="415"/>
      <c r="T5991" s="415"/>
      <c r="U5991" s="415"/>
      <c r="V5991" s="415"/>
      <c r="W5991" s="415"/>
      <c r="X5991" s="415"/>
      <c r="Y5991" s="415"/>
      <c r="Z5991" s="415"/>
    </row>
    <row r="5992" spans="1:26" x14ac:dyDescent="0.2">
      <c r="A5992" s="414"/>
      <c r="B5992" s="414"/>
      <c r="P5992" s="141"/>
      <c r="Q5992" s="415"/>
      <c r="R5992" s="415"/>
      <c r="S5992" s="415"/>
      <c r="T5992" s="415"/>
      <c r="U5992" s="415"/>
      <c r="V5992" s="415"/>
      <c r="W5992" s="415"/>
      <c r="X5992" s="415"/>
      <c r="Y5992" s="415"/>
      <c r="Z5992" s="415"/>
    </row>
    <row r="5993" spans="1:26" x14ac:dyDescent="0.2">
      <c r="A5993" s="414"/>
      <c r="B5993" s="414"/>
      <c r="P5993" s="141"/>
      <c r="Q5993" s="415"/>
      <c r="R5993" s="415"/>
      <c r="S5993" s="415"/>
      <c r="T5993" s="415"/>
      <c r="U5993" s="415"/>
      <c r="V5993" s="415"/>
      <c r="W5993" s="415"/>
      <c r="X5993" s="415"/>
      <c r="Y5993" s="415"/>
      <c r="Z5993" s="415"/>
    </row>
    <row r="5994" spans="1:26" x14ac:dyDescent="0.2">
      <c r="A5994" s="414"/>
      <c r="B5994" s="414"/>
      <c r="P5994" s="141"/>
      <c r="Q5994" s="415"/>
      <c r="R5994" s="415"/>
      <c r="S5994" s="415"/>
      <c r="T5994" s="415"/>
      <c r="U5994" s="415"/>
      <c r="V5994" s="415"/>
      <c r="W5994" s="415"/>
      <c r="X5994" s="415"/>
      <c r="Y5994" s="415"/>
      <c r="Z5994" s="415"/>
    </row>
    <row r="5995" spans="1:26" x14ac:dyDescent="0.2">
      <c r="A5995" s="414"/>
      <c r="B5995" s="414"/>
      <c r="P5995" s="141"/>
      <c r="Q5995" s="415"/>
      <c r="R5995" s="415"/>
      <c r="S5995" s="415"/>
      <c r="T5995" s="415"/>
      <c r="U5995" s="415"/>
      <c r="V5995" s="415"/>
      <c r="W5995" s="415"/>
      <c r="X5995" s="415"/>
      <c r="Y5995" s="415"/>
      <c r="Z5995" s="415"/>
    </row>
    <row r="5996" spans="1:26" x14ac:dyDescent="0.2">
      <c r="A5996" s="414"/>
      <c r="B5996" s="414"/>
      <c r="P5996" s="141"/>
      <c r="Q5996" s="415"/>
      <c r="R5996" s="415"/>
      <c r="S5996" s="415"/>
      <c r="T5996" s="415"/>
      <c r="U5996" s="415"/>
      <c r="V5996" s="415"/>
      <c r="W5996" s="415"/>
      <c r="X5996" s="415"/>
      <c r="Y5996" s="415"/>
      <c r="Z5996" s="415"/>
    </row>
    <row r="5997" spans="1:26" x14ac:dyDescent="0.2">
      <c r="A5997" s="414"/>
      <c r="B5997" s="414"/>
      <c r="P5997" s="141"/>
      <c r="Q5997" s="415"/>
      <c r="R5997" s="415"/>
      <c r="S5997" s="415"/>
      <c r="T5997" s="415"/>
      <c r="U5997" s="415"/>
      <c r="V5997" s="415"/>
      <c r="W5997" s="415"/>
      <c r="X5997" s="415"/>
      <c r="Y5997" s="415"/>
      <c r="Z5997" s="415"/>
    </row>
    <row r="5998" spans="1:26" x14ac:dyDescent="0.2">
      <c r="A5998" s="414"/>
      <c r="B5998" s="414"/>
      <c r="P5998" s="141"/>
      <c r="Q5998" s="415"/>
      <c r="R5998" s="415"/>
      <c r="S5998" s="415"/>
      <c r="T5998" s="415"/>
      <c r="U5998" s="415"/>
      <c r="V5998" s="415"/>
      <c r="W5998" s="415"/>
      <c r="X5998" s="415"/>
      <c r="Y5998" s="415"/>
      <c r="Z5998" s="415"/>
    </row>
    <row r="5999" spans="1:26" x14ac:dyDescent="0.2">
      <c r="A5999" s="414"/>
      <c r="B5999" s="414"/>
      <c r="P5999" s="141"/>
      <c r="Q5999" s="415"/>
      <c r="R5999" s="415"/>
      <c r="S5999" s="415"/>
      <c r="T5999" s="415"/>
      <c r="U5999" s="415"/>
      <c r="V5999" s="415"/>
      <c r="W5999" s="415"/>
      <c r="X5999" s="415"/>
      <c r="Y5999" s="415"/>
      <c r="Z5999" s="415"/>
    </row>
    <row r="6000" spans="1:26" x14ac:dyDescent="0.2">
      <c r="A6000" s="414"/>
      <c r="B6000" s="414"/>
      <c r="P6000" s="141"/>
      <c r="Q6000" s="415"/>
      <c r="R6000" s="415"/>
      <c r="S6000" s="415"/>
      <c r="T6000" s="415"/>
      <c r="U6000" s="415"/>
      <c r="V6000" s="415"/>
      <c r="W6000" s="415"/>
      <c r="X6000" s="415"/>
      <c r="Y6000" s="415"/>
      <c r="Z6000" s="415"/>
    </row>
    <row r="6001" spans="1:26" x14ac:dyDescent="0.2">
      <c r="A6001" s="414"/>
      <c r="B6001" s="414"/>
      <c r="P6001" s="141"/>
      <c r="Q6001" s="415"/>
      <c r="R6001" s="415"/>
      <c r="S6001" s="415"/>
      <c r="T6001" s="415"/>
      <c r="U6001" s="415"/>
      <c r="V6001" s="415"/>
      <c r="W6001" s="415"/>
      <c r="X6001" s="415"/>
      <c r="Y6001" s="415"/>
      <c r="Z6001" s="415"/>
    </row>
    <row r="6002" spans="1:26" x14ac:dyDescent="0.2">
      <c r="A6002" s="414"/>
      <c r="B6002" s="414"/>
      <c r="P6002" s="141"/>
      <c r="Q6002" s="415"/>
      <c r="R6002" s="415"/>
      <c r="S6002" s="415"/>
      <c r="T6002" s="415"/>
      <c r="U6002" s="415"/>
      <c r="V6002" s="415"/>
      <c r="W6002" s="415"/>
      <c r="X6002" s="415"/>
      <c r="Y6002" s="415"/>
      <c r="Z6002" s="415"/>
    </row>
    <row r="6003" spans="1:26" x14ac:dyDescent="0.2">
      <c r="A6003" s="414"/>
      <c r="B6003" s="414"/>
      <c r="P6003" s="141"/>
      <c r="Q6003" s="415"/>
      <c r="R6003" s="415"/>
      <c r="S6003" s="415"/>
      <c r="T6003" s="415"/>
      <c r="U6003" s="415"/>
      <c r="V6003" s="415"/>
      <c r="W6003" s="415"/>
      <c r="X6003" s="415"/>
      <c r="Y6003" s="415"/>
      <c r="Z6003" s="415"/>
    </row>
    <row r="6004" spans="1:26" x14ac:dyDescent="0.2">
      <c r="A6004" s="414"/>
      <c r="B6004" s="414"/>
      <c r="P6004" s="141"/>
      <c r="Q6004" s="415"/>
      <c r="R6004" s="415"/>
      <c r="S6004" s="415"/>
      <c r="T6004" s="415"/>
      <c r="U6004" s="415"/>
      <c r="V6004" s="415"/>
      <c r="W6004" s="415"/>
      <c r="X6004" s="415"/>
      <c r="Y6004" s="415"/>
      <c r="Z6004" s="415"/>
    </row>
    <row r="6005" spans="1:26" x14ac:dyDescent="0.2">
      <c r="A6005" s="414"/>
      <c r="B6005" s="414"/>
      <c r="P6005" s="141"/>
      <c r="Q6005" s="415"/>
      <c r="R6005" s="415"/>
      <c r="S6005" s="415"/>
      <c r="T6005" s="415"/>
      <c r="U6005" s="415"/>
      <c r="V6005" s="415"/>
      <c r="W6005" s="415"/>
      <c r="X6005" s="415"/>
      <c r="Y6005" s="415"/>
      <c r="Z6005" s="415"/>
    </row>
    <row r="6006" spans="1:26" x14ac:dyDescent="0.2">
      <c r="A6006" s="414"/>
      <c r="B6006" s="414"/>
      <c r="P6006" s="141"/>
      <c r="Q6006" s="415"/>
      <c r="R6006" s="415"/>
      <c r="S6006" s="415"/>
      <c r="T6006" s="415"/>
      <c r="U6006" s="415"/>
      <c r="V6006" s="415"/>
      <c r="W6006" s="415"/>
      <c r="X6006" s="415"/>
      <c r="Y6006" s="415"/>
      <c r="Z6006" s="415"/>
    </row>
    <row r="6007" spans="1:26" x14ac:dyDescent="0.2">
      <c r="A6007" s="414"/>
      <c r="B6007" s="414"/>
      <c r="P6007" s="141"/>
      <c r="Q6007" s="415"/>
      <c r="R6007" s="415"/>
      <c r="S6007" s="415"/>
      <c r="T6007" s="415"/>
      <c r="U6007" s="415"/>
      <c r="V6007" s="415"/>
      <c r="W6007" s="415"/>
      <c r="X6007" s="415"/>
      <c r="Y6007" s="415"/>
      <c r="Z6007" s="415"/>
    </row>
    <row r="6008" spans="1:26" x14ac:dyDescent="0.2">
      <c r="A6008" s="414"/>
      <c r="B6008" s="414"/>
      <c r="P6008" s="141"/>
      <c r="Q6008" s="415"/>
      <c r="R6008" s="415"/>
      <c r="S6008" s="415"/>
      <c r="T6008" s="415"/>
      <c r="U6008" s="415"/>
      <c r="V6008" s="415"/>
      <c r="W6008" s="415"/>
      <c r="X6008" s="415"/>
      <c r="Y6008" s="415"/>
      <c r="Z6008" s="415"/>
    </row>
    <row r="6009" spans="1:26" x14ac:dyDescent="0.2">
      <c r="A6009" s="414"/>
      <c r="B6009" s="414"/>
      <c r="P6009" s="141"/>
      <c r="Q6009" s="415"/>
      <c r="R6009" s="415"/>
      <c r="S6009" s="415"/>
      <c r="T6009" s="415"/>
      <c r="U6009" s="415"/>
      <c r="V6009" s="415"/>
      <c r="W6009" s="415"/>
      <c r="X6009" s="415"/>
      <c r="Y6009" s="415"/>
      <c r="Z6009" s="415"/>
    </row>
    <row r="6010" spans="1:26" x14ac:dyDescent="0.2">
      <c r="A6010" s="414"/>
      <c r="B6010" s="414"/>
      <c r="P6010" s="141"/>
      <c r="Q6010" s="415"/>
      <c r="R6010" s="415"/>
      <c r="S6010" s="415"/>
      <c r="T6010" s="415"/>
      <c r="U6010" s="415"/>
      <c r="V6010" s="415"/>
      <c r="W6010" s="415"/>
      <c r="X6010" s="415"/>
      <c r="Y6010" s="415"/>
      <c r="Z6010" s="415"/>
    </row>
    <row r="6011" spans="1:26" x14ac:dyDescent="0.2">
      <c r="A6011" s="414"/>
      <c r="B6011" s="414"/>
      <c r="P6011" s="141"/>
      <c r="Q6011" s="415"/>
      <c r="R6011" s="415"/>
      <c r="S6011" s="415"/>
      <c r="T6011" s="415"/>
      <c r="U6011" s="415"/>
      <c r="V6011" s="415"/>
      <c r="W6011" s="415"/>
      <c r="X6011" s="415"/>
      <c r="Y6011" s="415"/>
      <c r="Z6011" s="415"/>
    </row>
    <row r="6012" spans="1:26" x14ac:dyDescent="0.2">
      <c r="A6012" s="414"/>
      <c r="B6012" s="414"/>
      <c r="P6012" s="141"/>
      <c r="Q6012" s="415"/>
      <c r="R6012" s="415"/>
      <c r="S6012" s="415"/>
      <c r="T6012" s="415"/>
      <c r="U6012" s="415"/>
      <c r="V6012" s="415"/>
      <c r="W6012" s="415"/>
      <c r="X6012" s="415"/>
      <c r="Y6012" s="415"/>
      <c r="Z6012" s="415"/>
    </row>
    <row r="6013" spans="1:26" x14ac:dyDescent="0.2">
      <c r="A6013" s="414"/>
      <c r="B6013" s="414"/>
      <c r="P6013" s="141"/>
      <c r="Q6013" s="415"/>
      <c r="R6013" s="415"/>
      <c r="S6013" s="415"/>
      <c r="T6013" s="415"/>
      <c r="U6013" s="415"/>
      <c r="V6013" s="415"/>
      <c r="W6013" s="415"/>
      <c r="X6013" s="415"/>
      <c r="Y6013" s="415"/>
      <c r="Z6013" s="415"/>
    </row>
    <row r="6014" spans="1:26" x14ac:dyDescent="0.2">
      <c r="A6014" s="414"/>
      <c r="B6014" s="414"/>
      <c r="P6014" s="141"/>
      <c r="Q6014" s="415"/>
      <c r="R6014" s="415"/>
      <c r="S6014" s="415"/>
      <c r="T6014" s="415"/>
      <c r="U6014" s="415"/>
      <c r="V6014" s="415"/>
      <c r="W6014" s="415"/>
      <c r="X6014" s="415"/>
      <c r="Y6014" s="415"/>
      <c r="Z6014" s="415"/>
    </row>
    <row r="6015" spans="1:26" x14ac:dyDescent="0.2">
      <c r="A6015" s="414"/>
      <c r="B6015" s="414"/>
      <c r="P6015" s="141"/>
      <c r="Q6015" s="415"/>
      <c r="R6015" s="415"/>
      <c r="S6015" s="415"/>
      <c r="T6015" s="415"/>
      <c r="U6015" s="415"/>
      <c r="V6015" s="415"/>
      <c r="W6015" s="415"/>
      <c r="X6015" s="415"/>
      <c r="Y6015" s="415"/>
      <c r="Z6015" s="415"/>
    </row>
    <row r="6016" spans="1:26" x14ac:dyDescent="0.2">
      <c r="A6016" s="414"/>
      <c r="B6016" s="414"/>
      <c r="P6016" s="141"/>
      <c r="Q6016" s="415"/>
      <c r="R6016" s="415"/>
      <c r="S6016" s="415"/>
      <c r="T6016" s="415"/>
      <c r="U6016" s="415"/>
      <c r="V6016" s="415"/>
      <c r="W6016" s="415"/>
      <c r="X6016" s="415"/>
      <c r="Y6016" s="415"/>
      <c r="Z6016" s="415"/>
    </row>
    <row r="6017" spans="1:26" x14ac:dyDescent="0.2">
      <c r="A6017" s="414"/>
      <c r="B6017" s="414"/>
      <c r="P6017" s="141"/>
      <c r="Q6017" s="415"/>
      <c r="R6017" s="415"/>
      <c r="S6017" s="415"/>
      <c r="T6017" s="415"/>
      <c r="U6017" s="415"/>
      <c r="V6017" s="415"/>
      <c r="W6017" s="415"/>
      <c r="X6017" s="415"/>
      <c r="Y6017" s="415"/>
      <c r="Z6017" s="415"/>
    </row>
    <row r="6018" spans="1:26" x14ac:dyDescent="0.2">
      <c r="A6018" s="414"/>
      <c r="B6018" s="414"/>
      <c r="P6018" s="141"/>
      <c r="Q6018" s="415"/>
      <c r="R6018" s="415"/>
      <c r="S6018" s="415"/>
      <c r="T6018" s="415"/>
      <c r="U6018" s="415"/>
      <c r="V6018" s="415"/>
      <c r="W6018" s="415"/>
      <c r="X6018" s="415"/>
      <c r="Y6018" s="415"/>
      <c r="Z6018" s="415"/>
    </row>
    <row r="6019" spans="1:26" x14ac:dyDescent="0.2">
      <c r="A6019" s="414"/>
      <c r="B6019" s="414"/>
      <c r="P6019" s="141"/>
      <c r="Q6019" s="415"/>
      <c r="R6019" s="415"/>
      <c r="S6019" s="415"/>
      <c r="T6019" s="415"/>
      <c r="U6019" s="415"/>
      <c r="V6019" s="415"/>
      <c r="W6019" s="415"/>
      <c r="X6019" s="415"/>
      <c r="Y6019" s="415"/>
      <c r="Z6019" s="415"/>
    </row>
    <row r="6020" spans="1:26" x14ac:dyDescent="0.2">
      <c r="A6020" s="414"/>
      <c r="B6020" s="414"/>
      <c r="P6020" s="141"/>
      <c r="Q6020" s="415"/>
      <c r="R6020" s="415"/>
      <c r="S6020" s="415"/>
      <c r="T6020" s="415"/>
      <c r="U6020" s="415"/>
      <c r="V6020" s="415"/>
      <c r="W6020" s="415"/>
      <c r="X6020" s="415"/>
      <c r="Y6020" s="415"/>
      <c r="Z6020" s="415"/>
    </row>
    <row r="6021" spans="1:26" x14ac:dyDescent="0.2">
      <c r="A6021" s="414"/>
      <c r="B6021" s="414"/>
      <c r="P6021" s="141"/>
      <c r="Q6021" s="415"/>
      <c r="R6021" s="415"/>
      <c r="S6021" s="415"/>
      <c r="T6021" s="415"/>
      <c r="U6021" s="415"/>
      <c r="V6021" s="415"/>
      <c r="W6021" s="415"/>
      <c r="X6021" s="415"/>
      <c r="Y6021" s="415"/>
      <c r="Z6021" s="415"/>
    </row>
    <row r="6022" spans="1:26" x14ac:dyDescent="0.2">
      <c r="A6022" s="414"/>
      <c r="B6022" s="414"/>
      <c r="P6022" s="141"/>
      <c r="Q6022" s="415"/>
      <c r="R6022" s="415"/>
      <c r="S6022" s="415"/>
      <c r="T6022" s="415"/>
      <c r="U6022" s="415"/>
      <c r="V6022" s="415"/>
      <c r="W6022" s="415"/>
      <c r="X6022" s="415"/>
      <c r="Y6022" s="415"/>
      <c r="Z6022" s="415"/>
    </row>
    <row r="6023" spans="1:26" x14ac:dyDescent="0.2">
      <c r="A6023" s="414"/>
      <c r="B6023" s="414"/>
      <c r="P6023" s="141"/>
      <c r="Q6023" s="415"/>
      <c r="R6023" s="415"/>
      <c r="S6023" s="415"/>
      <c r="T6023" s="415"/>
      <c r="U6023" s="415"/>
      <c r="V6023" s="415"/>
      <c r="W6023" s="415"/>
      <c r="X6023" s="415"/>
      <c r="Y6023" s="415"/>
      <c r="Z6023" s="415"/>
    </row>
    <row r="6024" spans="1:26" x14ac:dyDescent="0.2">
      <c r="A6024" s="414"/>
      <c r="B6024" s="414"/>
      <c r="P6024" s="141"/>
      <c r="Q6024" s="415"/>
      <c r="R6024" s="415"/>
      <c r="S6024" s="415"/>
      <c r="T6024" s="415"/>
      <c r="U6024" s="415"/>
      <c r="V6024" s="415"/>
      <c r="W6024" s="415"/>
      <c r="X6024" s="415"/>
      <c r="Y6024" s="415"/>
      <c r="Z6024" s="415"/>
    </row>
    <row r="6025" spans="1:26" x14ac:dyDescent="0.2">
      <c r="A6025" s="414"/>
      <c r="B6025" s="414"/>
      <c r="P6025" s="141"/>
      <c r="Q6025" s="415"/>
      <c r="R6025" s="415"/>
      <c r="S6025" s="415"/>
      <c r="T6025" s="415"/>
      <c r="U6025" s="415"/>
      <c r="V6025" s="415"/>
      <c r="W6025" s="415"/>
      <c r="X6025" s="415"/>
      <c r="Y6025" s="415"/>
      <c r="Z6025" s="415"/>
    </row>
    <row r="6026" spans="1:26" x14ac:dyDescent="0.2">
      <c r="A6026" s="414"/>
      <c r="B6026" s="414"/>
      <c r="P6026" s="141"/>
      <c r="Q6026" s="415"/>
      <c r="R6026" s="415"/>
      <c r="S6026" s="415"/>
      <c r="T6026" s="415"/>
      <c r="U6026" s="415"/>
      <c r="V6026" s="415"/>
      <c r="W6026" s="415"/>
      <c r="X6026" s="415"/>
      <c r="Y6026" s="415"/>
      <c r="Z6026" s="415"/>
    </row>
    <row r="6027" spans="1:26" x14ac:dyDescent="0.2">
      <c r="A6027" s="414"/>
      <c r="B6027" s="414"/>
      <c r="P6027" s="141"/>
      <c r="Q6027" s="415"/>
      <c r="R6027" s="415"/>
      <c r="S6027" s="415"/>
      <c r="T6027" s="415"/>
      <c r="U6027" s="415"/>
      <c r="V6027" s="415"/>
      <c r="W6027" s="415"/>
      <c r="X6027" s="415"/>
      <c r="Y6027" s="415"/>
      <c r="Z6027" s="415"/>
    </row>
    <row r="6028" spans="1:26" x14ac:dyDescent="0.2">
      <c r="A6028" s="414"/>
      <c r="B6028" s="414"/>
      <c r="P6028" s="141"/>
      <c r="Q6028" s="415"/>
      <c r="R6028" s="415"/>
      <c r="S6028" s="415"/>
      <c r="T6028" s="415"/>
      <c r="U6028" s="415"/>
      <c r="V6028" s="415"/>
      <c r="W6028" s="415"/>
      <c r="X6028" s="415"/>
      <c r="Y6028" s="415"/>
      <c r="Z6028" s="415"/>
    </row>
    <row r="6029" spans="1:26" x14ac:dyDescent="0.2">
      <c r="A6029" s="414"/>
      <c r="B6029" s="414"/>
      <c r="P6029" s="141"/>
      <c r="Q6029" s="415"/>
      <c r="R6029" s="415"/>
      <c r="S6029" s="415"/>
      <c r="T6029" s="415"/>
      <c r="U6029" s="415"/>
      <c r="V6029" s="415"/>
      <c r="W6029" s="415"/>
      <c r="X6029" s="415"/>
      <c r="Y6029" s="415"/>
      <c r="Z6029" s="415"/>
    </row>
    <row r="6030" spans="1:26" x14ac:dyDescent="0.2">
      <c r="A6030" s="414"/>
      <c r="B6030" s="414"/>
      <c r="P6030" s="141"/>
      <c r="Q6030" s="415"/>
      <c r="R6030" s="415"/>
      <c r="S6030" s="415"/>
      <c r="T6030" s="415"/>
      <c r="U6030" s="415"/>
      <c r="V6030" s="415"/>
      <c r="W6030" s="415"/>
      <c r="X6030" s="415"/>
      <c r="Y6030" s="415"/>
      <c r="Z6030" s="415"/>
    </row>
    <row r="6031" spans="1:26" x14ac:dyDescent="0.2">
      <c r="A6031" s="414"/>
      <c r="B6031" s="414"/>
      <c r="P6031" s="141"/>
      <c r="Q6031" s="415"/>
      <c r="R6031" s="415"/>
      <c r="S6031" s="415"/>
      <c r="T6031" s="415"/>
      <c r="U6031" s="415"/>
      <c r="V6031" s="415"/>
      <c r="W6031" s="415"/>
      <c r="X6031" s="415"/>
      <c r="Y6031" s="415"/>
      <c r="Z6031" s="415"/>
    </row>
    <row r="6032" spans="1:26" x14ac:dyDescent="0.2">
      <c r="A6032" s="414"/>
      <c r="B6032" s="414"/>
      <c r="P6032" s="141"/>
      <c r="Q6032" s="415"/>
      <c r="R6032" s="415"/>
      <c r="S6032" s="415"/>
      <c r="T6032" s="415"/>
      <c r="U6032" s="415"/>
      <c r="V6032" s="415"/>
      <c r="W6032" s="415"/>
      <c r="X6032" s="415"/>
      <c r="Y6032" s="415"/>
      <c r="Z6032" s="415"/>
    </row>
    <row r="6033" spans="1:26" x14ac:dyDescent="0.2">
      <c r="A6033" s="414"/>
      <c r="B6033" s="414"/>
      <c r="P6033" s="141"/>
      <c r="Q6033" s="415"/>
      <c r="R6033" s="415"/>
      <c r="S6033" s="415"/>
      <c r="T6033" s="415"/>
      <c r="U6033" s="415"/>
      <c r="V6033" s="415"/>
      <c r="W6033" s="415"/>
      <c r="X6033" s="415"/>
      <c r="Y6033" s="415"/>
      <c r="Z6033" s="415"/>
    </row>
    <row r="6034" spans="1:26" x14ac:dyDescent="0.2">
      <c r="A6034" s="414"/>
      <c r="B6034" s="414"/>
      <c r="P6034" s="141"/>
      <c r="Q6034" s="415"/>
      <c r="R6034" s="415"/>
      <c r="S6034" s="415"/>
      <c r="T6034" s="415"/>
      <c r="U6034" s="415"/>
      <c r="V6034" s="415"/>
      <c r="W6034" s="415"/>
      <c r="X6034" s="415"/>
      <c r="Y6034" s="415"/>
      <c r="Z6034" s="415"/>
    </row>
    <row r="6035" spans="1:26" x14ac:dyDescent="0.2">
      <c r="A6035" s="414"/>
      <c r="B6035" s="414"/>
      <c r="P6035" s="141"/>
      <c r="Q6035" s="415"/>
      <c r="R6035" s="415"/>
      <c r="S6035" s="415"/>
      <c r="T6035" s="415"/>
      <c r="U6035" s="415"/>
      <c r="V6035" s="415"/>
      <c r="W6035" s="415"/>
      <c r="X6035" s="415"/>
      <c r="Y6035" s="415"/>
      <c r="Z6035" s="415"/>
    </row>
    <row r="6036" spans="1:26" x14ac:dyDescent="0.2">
      <c r="A6036" s="414"/>
      <c r="B6036" s="414"/>
      <c r="P6036" s="141"/>
      <c r="Q6036" s="415"/>
      <c r="R6036" s="415"/>
      <c r="S6036" s="415"/>
      <c r="T6036" s="415"/>
      <c r="U6036" s="415"/>
      <c r="V6036" s="415"/>
      <c r="W6036" s="415"/>
      <c r="X6036" s="415"/>
      <c r="Y6036" s="415"/>
      <c r="Z6036" s="415"/>
    </row>
    <row r="6037" spans="1:26" x14ac:dyDescent="0.2">
      <c r="A6037" s="414"/>
      <c r="B6037" s="414"/>
      <c r="P6037" s="141"/>
      <c r="Q6037" s="415"/>
      <c r="R6037" s="415"/>
      <c r="S6037" s="415"/>
      <c r="T6037" s="415"/>
      <c r="U6037" s="415"/>
      <c r="V6037" s="415"/>
      <c r="W6037" s="415"/>
      <c r="X6037" s="415"/>
      <c r="Y6037" s="415"/>
      <c r="Z6037" s="415"/>
    </row>
    <row r="6038" spans="1:26" x14ac:dyDescent="0.2">
      <c r="A6038" s="414"/>
      <c r="B6038" s="414"/>
      <c r="P6038" s="141"/>
      <c r="Q6038" s="415"/>
      <c r="R6038" s="415"/>
      <c r="S6038" s="415"/>
      <c r="T6038" s="415"/>
      <c r="U6038" s="415"/>
      <c r="V6038" s="415"/>
      <c r="W6038" s="415"/>
      <c r="X6038" s="415"/>
      <c r="Y6038" s="415"/>
      <c r="Z6038" s="415"/>
    </row>
    <row r="6039" spans="1:26" x14ac:dyDescent="0.2">
      <c r="A6039" s="414"/>
      <c r="B6039" s="414"/>
      <c r="P6039" s="141"/>
      <c r="Q6039" s="415"/>
      <c r="R6039" s="415"/>
      <c r="S6039" s="415"/>
      <c r="T6039" s="415"/>
      <c r="U6039" s="415"/>
      <c r="V6039" s="415"/>
      <c r="W6039" s="415"/>
      <c r="X6039" s="415"/>
      <c r="Y6039" s="415"/>
      <c r="Z6039" s="415"/>
    </row>
    <row r="6040" spans="1:26" x14ac:dyDescent="0.2">
      <c r="A6040" s="414"/>
      <c r="B6040" s="414"/>
      <c r="P6040" s="141"/>
      <c r="Q6040" s="415"/>
      <c r="R6040" s="415"/>
      <c r="S6040" s="415"/>
      <c r="T6040" s="415"/>
      <c r="U6040" s="415"/>
      <c r="V6040" s="415"/>
      <c r="W6040" s="415"/>
      <c r="X6040" s="415"/>
      <c r="Y6040" s="415"/>
      <c r="Z6040" s="415"/>
    </row>
    <row r="6041" spans="1:26" x14ac:dyDescent="0.2">
      <c r="A6041" s="414"/>
      <c r="B6041" s="414"/>
      <c r="P6041" s="141"/>
      <c r="Q6041" s="415"/>
      <c r="R6041" s="415"/>
      <c r="S6041" s="415"/>
      <c r="T6041" s="415"/>
      <c r="U6041" s="415"/>
      <c r="V6041" s="415"/>
      <c r="W6041" s="415"/>
      <c r="X6041" s="415"/>
      <c r="Y6041" s="415"/>
      <c r="Z6041" s="415"/>
    </row>
    <row r="6042" spans="1:26" x14ac:dyDescent="0.2">
      <c r="A6042" s="414"/>
      <c r="B6042" s="414"/>
      <c r="P6042" s="141"/>
      <c r="Q6042" s="415"/>
      <c r="R6042" s="415"/>
      <c r="S6042" s="415"/>
      <c r="T6042" s="415"/>
      <c r="U6042" s="415"/>
      <c r="V6042" s="415"/>
      <c r="W6042" s="415"/>
      <c r="X6042" s="415"/>
      <c r="Y6042" s="415"/>
      <c r="Z6042" s="415"/>
    </row>
    <row r="6043" spans="1:26" x14ac:dyDescent="0.2">
      <c r="A6043" s="414"/>
      <c r="B6043" s="414"/>
      <c r="P6043" s="141"/>
      <c r="Q6043" s="415"/>
      <c r="R6043" s="415"/>
      <c r="S6043" s="415"/>
      <c r="T6043" s="415"/>
      <c r="U6043" s="415"/>
      <c r="V6043" s="415"/>
      <c r="W6043" s="415"/>
      <c r="X6043" s="415"/>
      <c r="Y6043" s="415"/>
      <c r="Z6043" s="415"/>
    </row>
    <row r="6044" spans="1:26" x14ac:dyDescent="0.2">
      <c r="A6044" s="414"/>
      <c r="B6044" s="414"/>
      <c r="P6044" s="141"/>
      <c r="Q6044" s="415"/>
      <c r="R6044" s="415"/>
      <c r="S6044" s="415"/>
      <c r="T6044" s="415"/>
      <c r="U6044" s="415"/>
      <c r="V6044" s="415"/>
      <c r="W6044" s="415"/>
      <c r="X6044" s="415"/>
      <c r="Y6044" s="415"/>
      <c r="Z6044" s="415"/>
    </row>
    <row r="6045" spans="1:26" x14ac:dyDescent="0.2">
      <c r="A6045" s="414"/>
      <c r="B6045" s="414"/>
      <c r="P6045" s="141"/>
      <c r="Q6045" s="415"/>
      <c r="R6045" s="415"/>
      <c r="S6045" s="415"/>
      <c r="T6045" s="415"/>
      <c r="U6045" s="415"/>
      <c r="V6045" s="415"/>
      <c r="W6045" s="415"/>
      <c r="X6045" s="415"/>
      <c r="Y6045" s="415"/>
      <c r="Z6045" s="415"/>
    </row>
    <row r="6046" spans="1:26" x14ac:dyDescent="0.2">
      <c r="A6046" s="414"/>
      <c r="B6046" s="414"/>
      <c r="P6046" s="141"/>
      <c r="Q6046" s="415"/>
      <c r="R6046" s="415"/>
      <c r="S6046" s="415"/>
      <c r="T6046" s="415"/>
      <c r="U6046" s="415"/>
      <c r="V6046" s="415"/>
      <c r="W6046" s="415"/>
      <c r="X6046" s="415"/>
      <c r="Y6046" s="415"/>
      <c r="Z6046" s="415"/>
    </row>
    <row r="6047" spans="1:26" x14ac:dyDescent="0.2">
      <c r="A6047" s="414"/>
      <c r="B6047" s="414"/>
      <c r="P6047" s="141"/>
      <c r="Q6047" s="415"/>
      <c r="R6047" s="415"/>
      <c r="S6047" s="415"/>
      <c r="T6047" s="415"/>
      <c r="U6047" s="415"/>
      <c r="V6047" s="415"/>
      <c r="W6047" s="415"/>
      <c r="X6047" s="415"/>
      <c r="Y6047" s="415"/>
      <c r="Z6047" s="415"/>
    </row>
    <row r="6048" spans="1:26" x14ac:dyDescent="0.2">
      <c r="A6048" s="414"/>
      <c r="B6048" s="414"/>
      <c r="P6048" s="141"/>
      <c r="Q6048" s="415"/>
      <c r="R6048" s="415"/>
      <c r="S6048" s="415"/>
      <c r="T6048" s="415"/>
      <c r="U6048" s="415"/>
      <c r="V6048" s="415"/>
      <c r="W6048" s="415"/>
      <c r="X6048" s="415"/>
      <c r="Y6048" s="415"/>
      <c r="Z6048" s="415"/>
    </row>
    <row r="6049" spans="1:26" x14ac:dyDescent="0.2">
      <c r="A6049" s="414"/>
      <c r="B6049" s="414"/>
      <c r="P6049" s="141"/>
      <c r="Q6049" s="415"/>
      <c r="R6049" s="415"/>
      <c r="S6049" s="415"/>
      <c r="T6049" s="415"/>
      <c r="U6049" s="415"/>
      <c r="V6049" s="415"/>
      <c r="W6049" s="415"/>
      <c r="X6049" s="415"/>
      <c r="Y6049" s="415"/>
      <c r="Z6049" s="415"/>
    </row>
    <row r="6050" spans="1:26" x14ac:dyDescent="0.2">
      <c r="A6050" s="414"/>
      <c r="B6050" s="414"/>
      <c r="P6050" s="141"/>
      <c r="Q6050" s="415"/>
      <c r="R6050" s="415"/>
      <c r="S6050" s="415"/>
      <c r="T6050" s="415"/>
      <c r="U6050" s="415"/>
      <c r="V6050" s="415"/>
      <c r="W6050" s="415"/>
      <c r="X6050" s="415"/>
      <c r="Y6050" s="415"/>
      <c r="Z6050" s="415"/>
    </row>
    <row r="6051" spans="1:26" x14ac:dyDescent="0.2">
      <c r="A6051" s="414"/>
      <c r="B6051" s="414"/>
      <c r="P6051" s="141"/>
      <c r="Q6051" s="415"/>
      <c r="R6051" s="415"/>
      <c r="S6051" s="415"/>
      <c r="T6051" s="415"/>
      <c r="U6051" s="415"/>
      <c r="V6051" s="415"/>
      <c r="W6051" s="415"/>
      <c r="X6051" s="415"/>
      <c r="Y6051" s="415"/>
      <c r="Z6051" s="415"/>
    </row>
    <row r="6052" spans="1:26" x14ac:dyDescent="0.2">
      <c r="A6052" s="414"/>
      <c r="B6052" s="414"/>
      <c r="P6052" s="141"/>
      <c r="Q6052" s="415"/>
      <c r="R6052" s="415"/>
      <c r="S6052" s="415"/>
      <c r="T6052" s="415"/>
      <c r="U6052" s="415"/>
      <c r="V6052" s="415"/>
      <c r="W6052" s="415"/>
      <c r="X6052" s="415"/>
      <c r="Y6052" s="415"/>
      <c r="Z6052" s="415"/>
    </row>
    <row r="6053" spans="1:26" x14ac:dyDescent="0.2">
      <c r="A6053" s="414"/>
      <c r="B6053" s="414"/>
      <c r="P6053" s="141"/>
      <c r="Q6053" s="415"/>
      <c r="R6053" s="415"/>
      <c r="S6053" s="415"/>
      <c r="T6053" s="415"/>
      <c r="U6053" s="415"/>
      <c r="V6053" s="415"/>
      <c r="W6053" s="415"/>
      <c r="X6053" s="415"/>
      <c r="Y6053" s="415"/>
      <c r="Z6053" s="415"/>
    </row>
    <row r="6054" spans="1:26" x14ac:dyDescent="0.2">
      <c r="A6054" s="414"/>
      <c r="B6054" s="414"/>
      <c r="P6054" s="141"/>
      <c r="Q6054" s="415"/>
      <c r="R6054" s="415"/>
      <c r="S6054" s="415"/>
      <c r="T6054" s="415"/>
      <c r="U6054" s="415"/>
      <c r="V6054" s="415"/>
      <c r="W6054" s="415"/>
      <c r="X6054" s="415"/>
      <c r="Y6054" s="415"/>
      <c r="Z6054" s="415"/>
    </row>
    <row r="6055" spans="1:26" x14ac:dyDescent="0.2">
      <c r="A6055" s="414"/>
      <c r="B6055" s="414"/>
      <c r="P6055" s="141"/>
      <c r="Q6055" s="415"/>
      <c r="R6055" s="415"/>
      <c r="S6055" s="415"/>
      <c r="T6055" s="415"/>
      <c r="U6055" s="415"/>
      <c r="V6055" s="415"/>
      <c r="W6055" s="415"/>
      <c r="X6055" s="415"/>
      <c r="Y6055" s="415"/>
      <c r="Z6055" s="415"/>
    </row>
    <row r="6056" spans="1:26" x14ac:dyDescent="0.2">
      <c r="A6056" s="414"/>
      <c r="B6056" s="414"/>
      <c r="P6056" s="141"/>
      <c r="Q6056" s="415"/>
      <c r="R6056" s="415"/>
      <c r="S6056" s="415"/>
      <c r="T6056" s="415"/>
      <c r="U6056" s="415"/>
      <c r="V6056" s="415"/>
      <c r="W6056" s="415"/>
      <c r="X6056" s="415"/>
      <c r="Y6056" s="415"/>
      <c r="Z6056" s="415"/>
    </row>
    <row r="6057" spans="1:26" x14ac:dyDescent="0.2">
      <c r="A6057" s="414"/>
      <c r="B6057" s="414"/>
      <c r="P6057" s="141"/>
      <c r="Q6057" s="415"/>
      <c r="R6057" s="415"/>
      <c r="S6057" s="415"/>
      <c r="T6057" s="415"/>
      <c r="U6057" s="415"/>
      <c r="V6057" s="415"/>
      <c r="W6057" s="415"/>
      <c r="X6057" s="415"/>
      <c r="Y6057" s="415"/>
      <c r="Z6057" s="415"/>
    </row>
    <row r="6058" spans="1:26" x14ac:dyDescent="0.2">
      <c r="A6058" s="414"/>
      <c r="B6058" s="414"/>
      <c r="P6058" s="141"/>
      <c r="Q6058" s="415"/>
      <c r="R6058" s="415"/>
      <c r="S6058" s="415"/>
      <c r="T6058" s="415"/>
      <c r="U6058" s="415"/>
      <c r="V6058" s="415"/>
      <c r="W6058" s="415"/>
      <c r="X6058" s="415"/>
      <c r="Y6058" s="415"/>
      <c r="Z6058" s="415"/>
    </row>
    <row r="6059" spans="1:26" x14ac:dyDescent="0.2">
      <c r="A6059" s="414"/>
      <c r="B6059" s="414"/>
      <c r="P6059" s="141"/>
      <c r="Q6059" s="415"/>
      <c r="R6059" s="415"/>
      <c r="S6059" s="415"/>
      <c r="T6059" s="415"/>
      <c r="U6059" s="415"/>
      <c r="V6059" s="415"/>
      <c r="W6059" s="415"/>
      <c r="X6059" s="415"/>
      <c r="Y6059" s="415"/>
      <c r="Z6059" s="415"/>
    </row>
    <row r="6060" spans="1:26" x14ac:dyDescent="0.2">
      <c r="A6060" s="414"/>
      <c r="B6060" s="414"/>
      <c r="P6060" s="141"/>
      <c r="Q6060" s="415"/>
      <c r="R6060" s="415"/>
      <c r="S6060" s="415"/>
      <c r="T6060" s="415"/>
      <c r="U6060" s="415"/>
      <c r="V6060" s="415"/>
      <c r="W6060" s="415"/>
      <c r="X6060" s="415"/>
      <c r="Y6060" s="415"/>
      <c r="Z6060" s="415"/>
    </row>
    <row r="6061" spans="1:26" x14ac:dyDescent="0.2">
      <c r="A6061" s="414"/>
      <c r="B6061" s="414"/>
      <c r="P6061" s="141"/>
      <c r="Q6061" s="415"/>
      <c r="R6061" s="415"/>
      <c r="S6061" s="415"/>
      <c r="T6061" s="415"/>
      <c r="U6061" s="415"/>
      <c r="V6061" s="415"/>
      <c r="W6061" s="415"/>
      <c r="X6061" s="415"/>
      <c r="Y6061" s="415"/>
      <c r="Z6061" s="415"/>
    </row>
    <row r="6062" spans="1:26" x14ac:dyDescent="0.2">
      <c r="A6062" s="414"/>
      <c r="B6062" s="414"/>
      <c r="P6062" s="141"/>
      <c r="Q6062" s="415"/>
      <c r="R6062" s="415"/>
      <c r="S6062" s="415"/>
      <c r="T6062" s="415"/>
      <c r="U6062" s="415"/>
      <c r="V6062" s="415"/>
      <c r="W6062" s="415"/>
      <c r="X6062" s="415"/>
      <c r="Y6062" s="415"/>
      <c r="Z6062" s="415"/>
    </row>
    <row r="6063" spans="1:26" x14ac:dyDescent="0.2">
      <c r="A6063" s="414"/>
      <c r="B6063" s="414"/>
      <c r="P6063" s="141"/>
      <c r="Q6063" s="415"/>
      <c r="R6063" s="415"/>
      <c r="S6063" s="415"/>
      <c r="T6063" s="415"/>
      <c r="U6063" s="415"/>
      <c r="V6063" s="415"/>
      <c r="W6063" s="415"/>
      <c r="X6063" s="415"/>
      <c r="Y6063" s="415"/>
      <c r="Z6063" s="415"/>
    </row>
    <row r="6064" spans="1:26" x14ac:dyDescent="0.2">
      <c r="A6064" s="414"/>
      <c r="B6064" s="414"/>
      <c r="P6064" s="141"/>
      <c r="Q6064" s="415"/>
      <c r="R6064" s="415"/>
      <c r="S6064" s="415"/>
      <c r="T6064" s="415"/>
      <c r="U6064" s="415"/>
      <c r="V6064" s="415"/>
      <c r="W6064" s="415"/>
      <c r="X6064" s="415"/>
      <c r="Y6064" s="415"/>
      <c r="Z6064" s="415"/>
    </row>
    <row r="6065" spans="1:26" x14ac:dyDescent="0.2">
      <c r="A6065" s="414"/>
      <c r="B6065" s="414"/>
      <c r="P6065" s="141"/>
      <c r="Q6065" s="415"/>
      <c r="R6065" s="415"/>
      <c r="S6065" s="415"/>
      <c r="T6065" s="415"/>
      <c r="U6065" s="415"/>
      <c r="V6065" s="415"/>
      <c r="W6065" s="415"/>
      <c r="X6065" s="415"/>
      <c r="Y6065" s="415"/>
      <c r="Z6065" s="415"/>
    </row>
    <row r="6066" spans="1:26" x14ac:dyDescent="0.2">
      <c r="A6066" s="414"/>
      <c r="B6066" s="414"/>
      <c r="P6066" s="141"/>
      <c r="Q6066" s="415"/>
      <c r="R6066" s="415"/>
      <c r="S6066" s="415"/>
      <c r="T6066" s="415"/>
      <c r="U6066" s="415"/>
      <c r="V6066" s="415"/>
      <c r="W6066" s="415"/>
      <c r="X6066" s="415"/>
      <c r="Y6066" s="415"/>
      <c r="Z6066" s="415"/>
    </row>
    <row r="6067" spans="1:26" x14ac:dyDescent="0.2">
      <c r="A6067" s="414"/>
      <c r="B6067" s="414"/>
      <c r="P6067" s="141"/>
      <c r="Q6067" s="415"/>
      <c r="R6067" s="415"/>
      <c r="S6067" s="415"/>
      <c r="T6067" s="415"/>
      <c r="U6067" s="415"/>
      <c r="V6067" s="415"/>
      <c r="W6067" s="415"/>
      <c r="X6067" s="415"/>
      <c r="Y6067" s="415"/>
      <c r="Z6067" s="415"/>
    </row>
    <row r="6068" spans="1:26" x14ac:dyDescent="0.2">
      <c r="A6068" s="414"/>
      <c r="B6068" s="414"/>
      <c r="P6068" s="141"/>
      <c r="Q6068" s="415"/>
      <c r="R6068" s="415"/>
      <c r="S6068" s="415"/>
      <c r="T6068" s="415"/>
      <c r="U6068" s="415"/>
      <c r="V6068" s="415"/>
      <c r="W6068" s="415"/>
      <c r="X6068" s="415"/>
      <c r="Y6068" s="415"/>
      <c r="Z6068" s="415"/>
    </row>
    <row r="6069" spans="1:26" x14ac:dyDescent="0.2">
      <c r="A6069" s="414"/>
      <c r="B6069" s="414"/>
      <c r="P6069" s="141"/>
      <c r="Q6069" s="415"/>
      <c r="R6069" s="415"/>
      <c r="S6069" s="415"/>
      <c r="T6069" s="415"/>
      <c r="U6069" s="415"/>
      <c r="V6069" s="415"/>
      <c r="W6069" s="415"/>
      <c r="X6069" s="415"/>
      <c r="Y6069" s="415"/>
      <c r="Z6069" s="415"/>
    </row>
    <row r="6070" spans="1:26" x14ac:dyDescent="0.2">
      <c r="A6070" s="414"/>
      <c r="B6070" s="414"/>
      <c r="P6070" s="141"/>
      <c r="Q6070" s="415"/>
      <c r="R6070" s="415"/>
      <c r="S6070" s="415"/>
      <c r="T6070" s="415"/>
      <c r="U6070" s="415"/>
      <c r="V6070" s="415"/>
      <c r="W6070" s="415"/>
      <c r="X6070" s="415"/>
      <c r="Y6070" s="415"/>
      <c r="Z6070" s="415"/>
    </row>
    <row r="6071" spans="1:26" x14ac:dyDescent="0.2">
      <c r="A6071" s="414"/>
      <c r="B6071" s="414"/>
      <c r="P6071" s="141"/>
      <c r="Q6071" s="415"/>
      <c r="R6071" s="415"/>
      <c r="S6071" s="415"/>
      <c r="T6071" s="415"/>
      <c r="U6071" s="415"/>
      <c r="V6071" s="415"/>
      <c r="W6071" s="415"/>
      <c r="X6071" s="415"/>
      <c r="Y6071" s="415"/>
      <c r="Z6071" s="415"/>
    </row>
    <row r="6072" spans="1:26" x14ac:dyDescent="0.2">
      <c r="A6072" s="414"/>
      <c r="B6072" s="414"/>
      <c r="P6072" s="141"/>
      <c r="Q6072" s="415"/>
      <c r="R6072" s="415"/>
      <c r="S6072" s="415"/>
      <c r="T6072" s="415"/>
      <c r="U6072" s="415"/>
      <c r="V6072" s="415"/>
      <c r="W6072" s="415"/>
      <c r="X6072" s="415"/>
      <c r="Y6072" s="415"/>
      <c r="Z6072" s="415"/>
    </row>
    <row r="6073" spans="1:26" x14ac:dyDescent="0.2">
      <c r="A6073" s="414"/>
      <c r="B6073" s="414"/>
      <c r="P6073" s="141"/>
      <c r="Q6073" s="415"/>
      <c r="R6073" s="415"/>
      <c r="S6073" s="415"/>
      <c r="T6073" s="415"/>
      <c r="U6073" s="415"/>
      <c r="V6073" s="415"/>
      <c r="W6073" s="415"/>
      <c r="X6073" s="415"/>
      <c r="Y6073" s="415"/>
      <c r="Z6073" s="415"/>
    </row>
    <row r="6074" spans="1:26" x14ac:dyDescent="0.2">
      <c r="A6074" s="414"/>
      <c r="B6074" s="414"/>
      <c r="P6074" s="141"/>
      <c r="Q6074" s="415"/>
      <c r="R6074" s="415"/>
      <c r="S6074" s="415"/>
      <c r="T6074" s="415"/>
      <c r="U6074" s="415"/>
      <c r="V6074" s="415"/>
      <c r="W6074" s="415"/>
      <c r="X6074" s="415"/>
      <c r="Y6074" s="415"/>
      <c r="Z6074" s="415"/>
    </row>
    <row r="6075" spans="1:26" x14ac:dyDescent="0.2">
      <c r="A6075" s="414"/>
      <c r="B6075" s="414"/>
      <c r="P6075" s="141"/>
      <c r="Q6075" s="415"/>
      <c r="R6075" s="415"/>
      <c r="S6075" s="415"/>
      <c r="T6075" s="415"/>
      <c r="U6075" s="415"/>
      <c r="V6075" s="415"/>
      <c r="W6075" s="415"/>
      <c r="X6075" s="415"/>
      <c r="Y6075" s="415"/>
      <c r="Z6075" s="415"/>
    </row>
    <row r="6076" spans="1:26" x14ac:dyDescent="0.2">
      <c r="A6076" s="414"/>
      <c r="B6076" s="414"/>
      <c r="P6076" s="141"/>
      <c r="Q6076" s="415"/>
      <c r="R6076" s="415"/>
      <c r="S6076" s="415"/>
      <c r="T6076" s="415"/>
      <c r="U6076" s="415"/>
      <c r="V6076" s="415"/>
      <c r="W6076" s="415"/>
      <c r="X6076" s="415"/>
      <c r="Y6076" s="415"/>
      <c r="Z6076" s="415"/>
    </row>
    <row r="6077" spans="1:26" x14ac:dyDescent="0.2">
      <c r="A6077" s="414"/>
      <c r="B6077" s="414"/>
      <c r="P6077" s="141"/>
      <c r="Q6077" s="415"/>
      <c r="R6077" s="415"/>
      <c r="S6077" s="415"/>
      <c r="T6077" s="415"/>
      <c r="U6077" s="415"/>
      <c r="V6077" s="415"/>
      <c r="W6077" s="415"/>
      <c r="X6077" s="415"/>
      <c r="Y6077" s="415"/>
      <c r="Z6077" s="415"/>
    </row>
    <row r="6078" spans="1:26" x14ac:dyDescent="0.2">
      <c r="A6078" s="414"/>
      <c r="B6078" s="414"/>
      <c r="P6078" s="141"/>
      <c r="Q6078" s="415"/>
      <c r="R6078" s="415"/>
      <c r="S6078" s="415"/>
      <c r="T6078" s="415"/>
      <c r="U6078" s="415"/>
      <c r="V6078" s="415"/>
      <c r="W6078" s="415"/>
      <c r="X6078" s="415"/>
      <c r="Y6078" s="415"/>
      <c r="Z6078" s="415"/>
    </row>
    <row r="6079" spans="1:26" x14ac:dyDescent="0.2">
      <c r="A6079" s="414"/>
      <c r="B6079" s="414"/>
      <c r="P6079" s="141"/>
      <c r="Q6079" s="415"/>
      <c r="R6079" s="415"/>
      <c r="S6079" s="415"/>
      <c r="T6079" s="415"/>
      <c r="U6079" s="415"/>
      <c r="V6079" s="415"/>
      <c r="W6079" s="415"/>
      <c r="X6079" s="415"/>
      <c r="Y6079" s="415"/>
      <c r="Z6079" s="415"/>
    </row>
    <row r="6080" spans="1:26" x14ac:dyDescent="0.2">
      <c r="A6080" s="414"/>
      <c r="B6080" s="414"/>
      <c r="P6080" s="141"/>
      <c r="Q6080" s="415"/>
      <c r="R6080" s="415"/>
      <c r="S6080" s="415"/>
      <c r="T6080" s="415"/>
      <c r="U6080" s="415"/>
      <c r="V6080" s="415"/>
      <c r="W6080" s="415"/>
      <c r="X6080" s="415"/>
      <c r="Y6080" s="415"/>
      <c r="Z6080" s="415"/>
    </row>
    <row r="6081" spans="1:26" x14ac:dyDescent="0.2">
      <c r="A6081" s="414"/>
      <c r="B6081" s="414"/>
      <c r="P6081" s="141"/>
      <c r="Q6081" s="415"/>
      <c r="R6081" s="415"/>
      <c r="S6081" s="415"/>
      <c r="T6081" s="415"/>
      <c r="U6081" s="415"/>
      <c r="V6081" s="415"/>
      <c r="W6081" s="415"/>
      <c r="X6081" s="415"/>
      <c r="Y6081" s="415"/>
      <c r="Z6081" s="415"/>
    </row>
    <row r="6082" spans="1:26" x14ac:dyDescent="0.2">
      <c r="A6082" s="414"/>
      <c r="B6082" s="414"/>
      <c r="P6082" s="141"/>
      <c r="Q6082" s="415"/>
      <c r="R6082" s="415"/>
      <c r="S6082" s="415"/>
      <c r="T6082" s="415"/>
      <c r="U6082" s="415"/>
      <c r="V6082" s="415"/>
      <c r="W6082" s="415"/>
      <c r="X6082" s="415"/>
      <c r="Y6082" s="415"/>
      <c r="Z6082" s="415"/>
    </row>
    <row r="6083" spans="1:26" x14ac:dyDescent="0.2">
      <c r="A6083" s="414"/>
      <c r="B6083" s="414"/>
      <c r="P6083" s="141"/>
      <c r="Q6083" s="415"/>
      <c r="R6083" s="415"/>
      <c r="S6083" s="415"/>
      <c r="T6083" s="415"/>
      <c r="U6083" s="415"/>
      <c r="V6083" s="415"/>
      <c r="W6083" s="415"/>
      <c r="X6083" s="415"/>
      <c r="Y6083" s="415"/>
      <c r="Z6083" s="415"/>
    </row>
    <row r="6084" spans="1:26" x14ac:dyDescent="0.2">
      <c r="A6084" s="414"/>
      <c r="B6084" s="414"/>
      <c r="P6084" s="141"/>
      <c r="Q6084" s="415"/>
      <c r="R6084" s="415"/>
      <c r="S6084" s="415"/>
      <c r="T6084" s="415"/>
      <c r="U6084" s="415"/>
      <c r="V6084" s="415"/>
      <c r="W6084" s="415"/>
      <c r="X6084" s="415"/>
      <c r="Y6084" s="415"/>
      <c r="Z6084" s="415"/>
    </row>
    <row r="6085" spans="1:26" x14ac:dyDescent="0.2">
      <c r="A6085" s="414"/>
      <c r="B6085" s="414"/>
      <c r="P6085" s="141"/>
      <c r="Q6085" s="415"/>
      <c r="R6085" s="415"/>
      <c r="S6085" s="415"/>
      <c r="T6085" s="415"/>
      <c r="U6085" s="415"/>
      <c r="V6085" s="415"/>
      <c r="W6085" s="415"/>
      <c r="X6085" s="415"/>
      <c r="Y6085" s="415"/>
      <c r="Z6085" s="415"/>
    </row>
    <row r="6086" spans="1:26" x14ac:dyDescent="0.2">
      <c r="A6086" s="414"/>
      <c r="B6086" s="414"/>
      <c r="P6086" s="141"/>
      <c r="Q6086" s="415"/>
      <c r="R6086" s="415"/>
      <c r="S6086" s="415"/>
      <c r="T6086" s="415"/>
      <c r="U6086" s="415"/>
      <c r="V6086" s="415"/>
      <c r="W6086" s="415"/>
      <c r="X6086" s="415"/>
      <c r="Y6086" s="415"/>
      <c r="Z6086" s="415"/>
    </row>
    <row r="6087" spans="1:26" x14ac:dyDescent="0.2">
      <c r="A6087" s="414"/>
      <c r="B6087" s="414"/>
      <c r="P6087" s="141"/>
      <c r="Q6087" s="415"/>
      <c r="R6087" s="415"/>
      <c r="S6087" s="415"/>
      <c r="T6087" s="415"/>
      <c r="U6087" s="415"/>
      <c r="V6087" s="415"/>
      <c r="W6087" s="415"/>
      <c r="X6087" s="415"/>
      <c r="Y6087" s="415"/>
      <c r="Z6087" s="415"/>
    </row>
    <row r="6088" spans="1:26" x14ac:dyDescent="0.2">
      <c r="A6088" s="414"/>
      <c r="B6088" s="414"/>
      <c r="P6088" s="141"/>
      <c r="Q6088" s="415"/>
      <c r="R6088" s="415"/>
      <c r="S6088" s="415"/>
      <c r="T6088" s="415"/>
      <c r="U6088" s="415"/>
      <c r="V6088" s="415"/>
      <c r="W6088" s="415"/>
      <c r="X6088" s="415"/>
      <c r="Y6088" s="415"/>
      <c r="Z6088" s="415"/>
    </row>
    <row r="6089" spans="1:26" x14ac:dyDescent="0.2">
      <c r="A6089" s="414"/>
      <c r="B6089" s="414"/>
      <c r="P6089" s="141"/>
      <c r="Q6089" s="415"/>
      <c r="R6089" s="415"/>
      <c r="S6089" s="415"/>
      <c r="T6089" s="415"/>
      <c r="U6089" s="415"/>
      <c r="V6089" s="415"/>
      <c r="W6089" s="415"/>
      <c r="X6089" s="415"/>
      <c r="Y6089" s="415"/>
      <c r="Z6089" s="415"/>
    </row>
    <row r="6090" spans="1:26" x14ac:dyDescent="0.2">
      <c r="A6090" s="414"/>
      <c r="B6090" s="414"/>
      <c r="P6090" s="141"/>
      <c r="Q6090" s="415"/>
      <c r="R6090" s="415"/>
      <c r="S6090" s="415"/>
      <c r="T6090" s="415"/>
      <c r="U6090" s="415"/>
      <c r="V6090" s="415"/>
      <c r="W6090" s="415"/>
      <c r="X6090" s="415"/>
      <c r="Y6090" s="415"/>
      <c r="Z6090" s="415"/>
    </row>
    <row r="6091" spans="1:26" x14ac:dyDescent="0.2">
      <c r="A6091" s="414"/>
      <c r="B6091" s="414"/>
      <c r="P6091" s="141"/>
      <c r="Q6091" s="415"/>
      <c r="R6091" s="415"/>
      <c r="S6091" s="415"/>
      <c r="T6091" s="415"/>
      <c r="U6091" s="415"/>
      <c r="V6091" s="415"/>
      <c r="W6091" s="415"/>
      <c r="X6091" s="415"/>
      <c r="Y6091" s="415"/>
      <c r="Z6091" s="415"/>
    </row>
    <row r="6092" spans="1:26" x14ac:dyDescent="0.2">
      <c r="A6092" s="414"/>
      <c r="B6092" s="414"/>
      <c r="P6092" s="141"/>
      <c r="Q6092" s="415"/>
      <c r="R6092" s="415"/>
      <c r="S6092" s="415"/>
      <c r="T6092" s="415"/>
      <c r="U6092" s="415"/>
      <c r="V6092" s="415"/>
      <c r="W6092" s="415"/>
      <c r="X6092" s="415"/>
      <c r="Y6092" s="415"/>
      <c r="Z6092" s="415"/>
    </row>
    <row r="6093" spans="1:26" x14ac:dyDescent="0.2">
      <c r="A6093" s="414"/>
      <c r="B6093" s="414"/>
      <c r="P6093" s="141"/>
      <c r="Q6093" s="415"/>
      <c r="R6093" s="415"/>
      <c r="S6093" s="415"/>
      <c r="T6093" s="415"/>
      <c r="U6093" s="415"/>
      <c r="V6093" s="415"/>
      <c r="W6093" s="415"/>
      <c r="X6093" s="415"/>
      <c r="Y6093" s="415"/>
      <c r="Z6093" s="415"/>
    </row>
    <row r="6094" spans="1:26" x14ac:dyDescent="0.2">
      <c r="A6094" s="414"/>
      <c r="B6094" s="414"/>
      <c r="P6094" s="141"/>
      <c r="Q6094" s="415"/>
      <c r="R6094" s="415"/>
      <c r="S6094" s="415"/>
      <c r="T6094" s="415"/>
      <c r="U6094" s="415"/>
      <c r="V6094" s="415"/>
      <c r="W6094" s="415"/>
      <c r="X6094" s="415"/>
      <c r="Y6094" s="415"/>
      <c r="Z6094" s="415"/>
    </row>
    <row r="6095" spans="1:26" x14ac:dyDescent="0.2">
      <c r="A6095" s="414"/>
      <c r="B6095" s="414"/>
      <c r="P6095" s="141"/>
      <c r="Q6095" s="415"/>
      <c r="R6095" s="415"/>
      <c r="S6095" s="415"/>
      <c r="T6095" s="415"/>
      <c r="U6095" s="415"/>
      <c r="V6095" s="415"/>
      <c r="W6095" s="415"/>
      <c r="X6095" s="415"/>
      <c r="Y6095" s="415"/>
      <c r="Z6095" s="415"/>
    </row>
    <row r="6096" spans="1:26" x14ac:dyDescent="0.2">
      <c r="A6096" s="414"/>
      <c r="B6096" s="414"/>
      <c r="P6096" s="141"/>
      <c r="Q6096" s="415"/>
      <c r="R6096" s="415"/>
      <c r="S6096" s="415"/>
      <c r="T6096" s="415"/>
      <c r="U6096" s="415"/>
      <c r="V6096" s="415"/>
      <c r="W6096" s="415"/>
      <c r="X6096" s="415"/>
      <c r="Y6096" s="415"/>
      <c r="Z6096" s="415"/>
    </row>
    <row r="6097" spans="1:26" x14ac:dyDescent="0.2">
      <c r="A6097" s="414"/>
      <c r="B6097" s="414"/>
      <c r="P6097" s="141"/>
      <c r="Q6097" s="415"/>
      <c r="R6097" s="415"/>
      <c r="S6097" s="415"/>
      <c r="T6097" s="415"/>
      <c r="U6097" s="415"/>
      <c r="V6097" s="415"/>
      <c r="W6097" s="415"/>
      <c r="X6097" s="415"/>
      <c r="Y6097" s="415"/>
      <c r="Z6097" s="415"/>
    </row>
    <row r="6098" spans="1:26" x14ac:dyDescent="0.2">
      <c r="A6098" s="414"/>
      <c r="B6098" s="414"/>
      <c r="P6098" s="141"/>
      <c r="Q6098" s="415"/>
      <c r="R6098" s="415"/>
      <c r="S6098" s="415"/>
      <c r="T6098" s="415"/>
      <c r="U6098" s="415"/>
      <c r="V6098" s="415"/>
      <c r="W6098" s="415"/>
      <c r="X6098" s="415"/>
      <c r="Y6098" s="415"/>
      <c r="Z6098" s="415"/>
    </row>
    <row r="6099" spans="1:26" x14ac:dyDescent="0.2">
      <c r="A6099" s="414"/>
      <c r="B6099" s="414"/>
      <c r="P6099" s="141"/>
      <c r="Q6099" s="415"/>
      <c r="R6099" s="415"/>
      <c r="S6099" s="415"/>
      <c r="T6099" s="415"/>
      <c r="U6099" s="415"/>
      <c r="V6099" s="415"/>
      <c r="W6099" s="415"/>
      <c r="X6099" s="415"/>
      <c r="Y6099" s="415"/>
      <c r="Z6099" s="415"/>
    </row>
    <row r="6100" spans="1:26" x14ac:dyDescent="0.2">
      <c r="A6100" s="414"/>
      <c r="B6100" s="414"/>
      <c r="P6100" s="141"/>
      <c r="Q6100" s="415"/>
      <c r="R6100" s="415"/>
      <c r="S6100" s="415"/>
      <c r="T6100" s="415"/>
      <c r="U6100" s="415"/>
      <c r="V6100" s="415"/>
      <c r="W6100" s="415"/>
      <c r="X6100" s="415"/>
      <c r="Y6100" s="415"/>
      <c r="Z6100" s="415"/>
    </row>
    <row r="6101" spans="1:26" x14ac:dyDescent="0.2">
      <c r="A6101" s="414"/>
      <c r="B6101" s="414"/>
      <c r="P6101" s="141"/>
      <c r="Q6101" s="415"/>
      <c r="R6101" s="415"/>
      <c r="S6101" s="415"/>
      <c r="T6101" s="415"/>
      <c r="U6101" s="415"/>
      <c r="V6101" s="415"/>
      <c r="W6101" s="415"/>
      <c r="X6101" s="415"/>
      <c r="Y6101" s="415"/>
      <c r="Z6101" s="415"/>
    </row>
    <row r="6102" spans="1:26" x14ac:dyDescent="0.2">
      <c r="A6102" s="414"/>
      <c r="B6102" s="414"/>
      <c r="P6102" s="141"/>
      <c r="Q6102" s="415"/>
      <c r="R6102" s="415"/>
      <c r="S6102" s="415"/>
      <c r="T6102" s="415"/>
      <c r="U6102" s="415"/>
      <c r="V6102" s="415"/>
      <c r="W6102" s="415"/>
      <c r="X6102" s="415"/>
      <c r="Y6102" s="415"/>
      <c r="Z6102" s="415"/>
    </row>
    <row r="6103" spans="1:26" x14ac:dyDescent="0.2">
      <c r="A6103" s="414"/>
      <c r="B6103" s="414"/>
      <c r="P6103" s="141"/>
      <c r="Q6103" s="415"/>
      <c r="R6103" s="415"/>
      <c r="S6103" s="415"/>
      <c r="T6103" s="415"/>
      <c r="U6103" s="415"/>
      <c r="V6103" s="415"/>
      <c r="W6103" s="415"/>
      <c r="X6103" s="415"/>
      <c r="Y6103" s="415"/>
      <c r="Z6103" s="415"/>
    </row>
    <row r="6104" spans="1:26" x14ac:dyDescent="0.2">
      <c r="A6104" s="414"/>
      <c r="B6104" s="414"/>
      <c r="P6104" s="141"/>
      <c r="Q6104" s="415"/>
      <c r="R6104" s="415"/>
      <c r="S6104" s="415"/>
      <c r="T6104" s="415"/>
      <c r="U6104" s="415"/>
      <c r="V6104" s="415"/>
      <c r="W6104" s="415"/>
      <c r="X6104" s="415"/>
      <c r="Y6104" s="415"/>
      <c r="Z6104" s="415"/>
    </row>
    <row r="6105" spans="1:26" x14ac:dyDescent="0.2">
      <c r="A6105" s="414"/>
      <c r="B6105" s="414"/>
      <c r="P6105" s="141"/>
      <c r="Q6105" s="415"/>
      <c r="R6105" s="415"/>
      <c r="S6105" s="415"/>
      <c r="T6105" s="415"/>
      <c r="U6105" s="415"/>
      <c r="V6105" s="415"/>
      <c r="W6105" s="415"/>
      <c r="X6105" s="415"/>
      <c r="Y6105" s="415"/>
      <c r="Z6105" s="415"/>
    </row>
    <row r="6106" spans="1:26" x14ac:dyDescent="0.2">
      <c r="A6106" s="414"/>
      <c r="B6106" s="414"/>
      <c r="P6106" s="141"/>
      <c r="Q6106" s="415"/>
      <c r="R6106" s="415"/>
      <c r="S6106" s="415"/>
      <c r="T6106" s="415"/>
      <c r="U6106" s="415"/>
      <c r="V6106" s="415"/>
      <c r="W6106" s="415"/>
      <c r="X6106" s="415"/>
      <c r="Y6106" s="415"/>
      <c r="Z6106" s="415"/>
    </row>
    <row r="6107" spans="1:26" x14ac:dyDescent="0.2">
      <c r="A6107" s="414"/>
      <c r="B6107" s="414"/>
      <c r="P6107" s="141"/>
      <c r="Q6107" s="415"/>
      <c r="R6107" s="415"/>
      <c r="S6107" s="415"/>
      <c r="T6107" s="415"/>
      <c r="U6107" s="415"/>
      <c r="V6107" s="415"/>
      <c r="W6107" s="415"/>
      <c r="X6107" s="415"/>
      <c r="Y6107" s="415"/>
      <c r="Z6107" s="415"/>
    </row>
    <row r="6108" spans="1:26" x14ac:dyDescent="0.2">
      <c r="A6108" s="414"/>
      <c r="B6108" s="414"/>
      <c r="P6108" s="141"/>
      <c r="Q6108" s="415"/>
      <c r="R6108" s="415"/>
      <c r="S6108" s="415"/>
      <c r="T6108" s="415"/>
      <c r="U6108" s="415"/>
      <c r="V6108" s="415"/>
      <c r="W6108" s="415"/>
      <c r="X6108" s="415"/>
      <c r="Y6108" s="415"/>
      <c r="Z6108" s="415"/>
    </row>
    <row r="6109" spans="1:26" x14ac:dyDescent="0.2">
      <c r="A6109" s="414"/>
      <c r="B6109" s="414"/>
      <c r="P6109" s="141"/>
      <c r="Q6109" s="415"/>
      <c r="R6109" s="415"/>
      <c r="S6109" s="415"/>
      <c r="T6109" s="415"/>
      <c r="U6109" s="415"/>
      <c r="V6109" s="415"/>
      <c r="W6109" s="415"/>
      <c r="X6109" s="415"/>
      <c r="Y6109" s="415"/>
      <c r="Z6109" s="415"/>
    </row>
    <row r="6110" spans="1:26" x14ac:dyDescent="0.2">
      <c r="A6110" s="414"/>
      <c r="B6110" s="414"/>
      <c r="P6110" s="141"/>
      <c r="Q6110" s="415"/>
      <c r="R6110" s="415"/>
      <c r="S6110" s="415"/>
      <c r="T6110" s="415"/>
      <c r="U6110" s="415"/>
      <c r="V6110" s="415"/>
      <c r="W6110" s="415"/>
      <c r="X6110" s="415"/>
      <c r="Y6110" s="415"/>
      <c r="Z6110" s="415"/>
    </row>
    <row r="6111" spans="1:26" x14ac:dyDescent="0.2">
      <c r="A6111" s="414"/>
      <c r="B6111" s="414"/>
      <c r="P6111" s="141"/>
      <c r="Q6111" s="415"/>
      <c r="R6111" s="415"/>
      <c r="S6111" s="415"/>
      <c r="T6111" s="415"/>
      <c r="U6111" s="415"/>
      <c r="V6111" s="415"/>
      <c r="W6111" s="415"/>
      <c r="X6111" s="415"/>
      <c r="Y6111" s="415"/>
      <c r="Z6111" s="415"/>
    </row>
    <row r="6112" spans="1:26" x14ac:dyDescent="0.2">
      <c r="A6112" s="414"/>
      <c r="B6112" s="414"/>
      <c r="P6112" s="141"/>
      <c r="Q6112" s="415"/>
      <c r="R6112" s="415"/>
      <c r="S6112" s="415"/>
      <c r="T6112" s="415"/>
      <c r="U6112" s="415"/>
      <c r="V6112" s="415"/>
      <c r="W6112" s="415"/>
      <c r="X6112" s="415"/>
      <c r="Y6112" s="415"/>
      <c r="Z6112" s="415"/>
    </row>
    <row r="6113" spans="1:26" x14ac:dyDescent="0.2">
      <c r="A6113" s="414"/>
      <c r="B6113" s="414"/>
      <c r="P6113" s="141"/>
      <c r="Q6113" s="415"/>
      <c r="R6113" s="415"/>
      <c r="S6113" s="415"/>
      <c r="T6113" s="415"/>
      <c r="U6113" s="415"/>
      <c r="V6113" s="415"/>
      <c r="W6113" s="415"/>
      <c r="X6113" s="415"/>
      <c r="Y6113" s="415"/>
      <c r="Z6113" s="415"/>
    </row>
    <row r="6114" spans="1:26" x14ac:dyDescent="0.2">
      <c r="A6114" s="414"/>
      <c r="B6114" s="414"/>
      <c r="P6114" s="141"/>
      <c r="Q6114" s="415"/>
      <c r="R6114" s="415"/>
      <c r="S6114" s="415"/>
      <c r="T6114" s="415"/>
      <c r="U6114" s="415"/>
      <c r="V6114" s="415"/>
      <c r="W6114" s="415"/>
      <c r="X6114" s="415"/>
      <c r="Y6114" s="415"/>
      <c r="Z6114" s="415"/>
    </row>
    <row r="6115" spans="1:26" x14ac:dyDescent="0.2">
      <c r="A6115" s="414"/>
      <c r="B6115" s="414"/>
      <c r="P6115" s="141"/>
      <c r="Q6115" s="415"/>
      <c r="R6115" s="415"/>
      <c r="S6115" s="415"/>
      <c r="T6115" s="415"/>
      <c r="U6115" s="415"/>
      <c r="V6115" s="415"/>
      <c r="W6115" s="415"/>
      <c r="X6115" s="415"/>
      <c r="Y6115" s="415"/>
      <c r="Z6115" s="415"/>
    </row>
    <row r="6116" spans="1:26" x14ac:dyDescent="0.2">
      <c r="A6116" s="414"/>
      <c r="B6116" s="414"/>
      <c r="P6116" s="141"/>
      <c r="Q6116" s="415"/>
      <c r="R6116" s="415"/>
      <c r="S6116" s="415"/>
      <c r="T6116" s="415"/>
      <c r="U6116" s="415"/>
      <c r="V6116" s="415"/>
      <c r="W6116" s="415"/>
      <c r="X6116" s="415"/>
      <c r="Y6116" s="415"/>
      <c r="Z6116" s="415"/>
    </row>
    <row r="6117" spans="1:26" x14ac:dyDescent="0.2">
      <c r="A6117" s="414"/>
      <c r="B6117" s="414"/>
      <c r="P6117" s="141"/>
      <c r="Q6117" s="415"/>
      <c r="R6117" s="415"/>
      <c r="S6117" s="415"/>
      <c r="T6117" s="415"/>
      <c r="U6117" s="415"/>
      <c r="V6117" s="415"/>
      <c r="W6117" s="415"/>
      <c r="X6117" s="415"/>
      <c r="Y6117" s="415"/>
      <c r="Z6117" s="415"/>
    </row>
    <row r="6118" spans="1:26" x14ac:dyDescent="0.2">
      <c r="A6118" s="414"/>
      <c r="B6118" s="414"/>
      <c r="P6118" s="141"/>
      <c r="Q6118" s="415"/>
      <c r="R6118" s="415"/>
      <c r="S6118" s="415"/>
      <c r="T6118" s="415"/>
      <c r="U6118" s="415"/>
      <c r="V6118" s="415"/>
      <c r="W6118" s="415"/>
      <c r="X6118" s="415"/>
      <c r="Y6118" s="415"/>
      <c r="Z6118" s="415"/>
    </row>
    <row r="6119" spans="1:26" x14ac:dyDescent="0.2">
      <c r="A6119" s="414"/>
      <c r="B6119" s="414"/>
      <c r="P6119" s="141"/>
      <c r="Q6119" s="415"/>
      <c r="R6119" s="415"/>
      <c r="S6119" s="415"/>
      <c r="T6119" s="415"/>
      <c r="U6119" s="415"/>
      <c r="V6119" s="415"/>
      <c r="W6119" s="415"/>
      <c r="X6119" s="415"/>
      <c r="Y6119" s="415"/>
      <c r="Z6119" s="415"/>
    </row>
    <row r="6120" spans="1:26" x14ac:dyDescent="0.2">
      <c r="A6120" s="414"/>
      <c r="B6120" s="414"/>
      <c r="P6120" s="141"/>
      <c r="Q6120" s="415"/>
      <c r="R6120" s="415"/>
      <c r="S6120" s="415"/>
      <c r="T6120" s="415"/>
      <c r="U6120" s="415"/>
      <c r="V6120" s="415"/>
      <c r="W6120" s="415"/>
      <c r="X6120" s="415"/>
      <c r="Y6120" s="415"/>
      <c r="Z6120" s="415"/>
    </row>
    <row r="6121" spans="1:26" x14ac:dyDescent="0.2">
      <c r="A6121" s="414"/>
      <c r="B6121" s="414"/>
      <c r="P6121" s="141"/>
      <c r="Q6121" s="415"/>
      <c r="R6121" s="415"/>
      <c r="S6121" s="415"/>
      <c r="T6121" s="415"/>
      <c r="U6121" s="415"/>
      <c r="V6121" s="415"/>
      <c r="W6121" s="415"/>
      <c r="X6121" s="415"/>
      <c r="Y6121" s="415"/>
      <c r="Z6121" s="415"/>
    </row>
    <row r="6122" spans="1:26" x14ac:dyDescent="0.2">
      <c r="A6122" s="414"/>
      <c r="B6122" s="414"/>
      <c r="P6122" s="141"/>
      <c r="Q6122" s="415"/>
      <c r="R6122" s="415"/>
      <c r="S6122" s="415"/>
      <c r="T6122" s="415"/>
      <c r="U6122" s="415"/>
      <c r="V6122" s="415"/>
      <c r="W6122" s="415"/>
      <c r="X6122" s="415"/>
      <c r="Y6122" s="415"/>
      <c r="Z6122" s="415"/>
    </row>
    <row r="6123" spans="1:26" x14ac:dyDescent="0.2">
      <c r="A6123" s="414"/>
      <c r="B6123" s="414"/>
      <c r="P6123" s="141"/>
      <c r="Q6123" s="415"/>
      <c r="R6123" s="415"/>
      <c r="S6123" s="415"/>
      <c r="T6123" s="415"/>
      <c r="U6123" s="415"/>
      <c r="V6123" s="415"/>
      <c r="W6123" s="415"/>
      <c r="X6123" s="415"/>
      <c r="Y6123" s="415"/>
      <c r="Z6123" s="415"/>
    </row>
    <row r="6124" spans="1:26" x14ac:dyDescent="0.2">
      <c r="A6124" s="414"/>
      <c r="B6124" s="414"/>
      <c r="P6124" s="141"/>
      <c r="Q6124" s="415"/>
      <c r="R6124" s="415"/>
      <c r="S6124" s="415"/>
      <c r="T6124" s="415"/>
      <c r="U6124" s="415"/>
      <c r="V6124" s="415"/>
      <c r="W6124" s="415"/>
      <c r="X6124" s="415"/>
      <c r="Y6124" s="415"/>
      <c r="Z6124" s="415"/>
    </row>
    <row r="6125" spans="1:26" x14ac:dyDescent="0.2">
      <c r="A6125" s="414"/>
      <c r="B6125" s="414"/>
      <c r="P6125" s="141"/>
      <c r="Q6125" s="415"/>
      <c r="R6125" s="415"/>
      <c r="S6125" s="415"/>
      <c r="T6125" s="415"/>
      <c r="U6125" s="415"/>
      <c r="V6125" s="415"/>
      <c r="W6125" s="415"/>
      <c r="X6125" s="415"/>
      <c r="Y6125" s="415"/>
      <c r="Z6125" s="415"/>
    </row>
    <row r="6126" spans="1:26" x14ac:dyDescent="0.2">
      <c r="A6126" s="414"/>
      <c r="B6126" s="414"/>
      <c r="P6126" s="141"/>
      <c r="Q6126" s="415"/>
      <c r="R6126" s="415"/>
      <c r="S6126" s="415"/>
      <c r="T6126" s="415"/>
      <c r="U6126" s="415"/>
      <c r="V6126" s="415"/>
      <c r="W6126" s="415"/>
      <c r="X6126" s="415"/>
      <c r="Y6126" s="415"/>
      <c r="Z6126" s="415"/>
    </row>
    <row r="6127" spans="1:26" x14ac:dyDescent="0.2">
      <c r="A6127" s="414"/>
      <c r="B6127" s="414"/>
      <c r="P6127" s="141"/>
      <c r="Q6127" s="415"/>
      <c r="R6127" s="415"/>
      <c r="S6127" s="415"/>
      <c r="T6127" s="415"/>
      <c r="U6127" s="415"/>
      <c r="V6127" s="415"/>
      <c r="W6127" s="415"/>
      <c r="X6127" s="415"/>
      <c r="Y6127" s="415"/>
      <c r="Z6127" s="415"/>
    </row>
    <row r="6128" spans="1:26" x14ac:dyDescent="0.2">
      <c r="A6128" s="414"/>
      <c r="B6128" s="414"/>
      <c r="P6128" s="141"/>
      <c r="Q6128" s="415"/>
      <c r="R6128" s="415"/>
      <c r="S6128" s="415"/>
      <c r="T6128" s="415"/>
      <c r="U6128" s="415"/>
      <c r="V6128" s="415"/>
      <c r="W6128" s="415"/>
      <c r="X6128" s="415"/>
      <c r="Y6128" s="415"/>
      <c r="Z6128" s="415"/>
    </row>
    <row r="6129" spans="1:26" x14ac:dyDescent="0.2">
      <c r="A6129" s="414"/>
      <c r="B6129" s="414"/>
      <c r="P6129" s="141"/>
      <c r="Q6129" s="415"/>
      <c r="R6129" s="415"/>
      <c r="S6129" s="415"/>
      <c r="T6129" s="415"/>
      <c r="U6129" s="415"/>
      <c r="V6129" s="415"/>
      <c r="W6129" s="415"/>
      <c r="X6129" s="415"/>
      <c r="Y6129" s="415"/>
      <c r="Z6129" s="415"/>
    </row>
    <row r="6130" spans="1:26" x14ac:dyDescent="0.2">
      <c r="A6130" s="414"/>
      <c r="B6130" s="414"/>
      <c r="P6130" s="141"/>
      <c r="Q6130" s="415"/>
      <c r="R6130" s="415"/>
      <c r="S6130" s="415"/>
      <c r="T6130" s="415"/>
      <c r="U6130" s="415"/>
      <c r="V6130" s="415"/>
      <c r="W6130" s="415"/>
      <c r="X6130" s="415"/>
      <c r="Y6130" s="415"/>
      <c r="Z6130" s="415"/>
    </row>
    <row r="6131" spans="1:26" x14ac:dyDescent="0.2">
      <c r="A6131" s="414"/>
      <c r="B6131" s="414"/>
      <c r="P6131" s="141"/>
      <c r="Q6131" s="415"/>
      <c r="R6131" s="415"/>
      <c r="S6131" s="415"/>
      <c r="T6131" s="415"/>
      <c r="U6131" s="415"/>
      <c r="V6131" s="415"/>
      <c r="W6131" s="415"/>
      <c r="X6131" s="415"/>
      <c r="Y6131" s="415"/>
      <c r="Z6131" s="415"/>
    </row>
    <row r="6132" spans="1:26" x14ac:dyDescent="0.2">
      <c r="A6132" s="414"/>
      <c r="B6132" s="414"/>
      <c r="P6132" s="141"/>
      <c r="Q6132" s="415"/>
      <c r="R6132" s="415"/>
      <c r="S6132" s="415"/>
      <c r="T6132" s="415"/>
      <c r="U6132" s="415"/>
      <c r="V6132" s="415"/>
      <c r="W6132" s="415"/>
      <c r="X6132" s="415"/>
      <c r="Y6132" s="415"/>
      <c r="Z6132" s="415"/>
    </row>
    <row r="6133" spans="1:26" x14ac:dyDescent="0.2">
      <c r="A6133" s="414"/>
      <c r="B6133" s="414"/>
      <c r="P6133" s="141"/>
      <c r="Q6133" s="415"/>
      <c r="R6133" s="415"/>
      <c r="S6133" s="415"/>
      <c r="T6133" s="415"/>
      <c r="U6133" s="415"/>
      <c r="V6133" s="415"/>
      <c r="W6133" s="415"/>
      <c r="X6133" s="415"/>
      <c r="Y6133" s="415"/>
      <c r="Z6133" s="415"/>
    </row>
    <row r="6134" spans="1:26" x14ac:dyDescent="0.2">
      <c r="A6134" s="414"/>
      <c r="B6134" s="414"/>
      <c r="P6134" s="141"/>
      <c r="Q6134" s="415"/>
      <c r="R6134" s="415"/>
      <c r="S6134" s="415"/>
      <c r="T6134" s="415"/>
      <c r="U6134" s="415"/>
      <c r="V6134" s="415"/>
      <c r="W6134" s="415"/>
      <c r="X6134" s="415"/>
      <c r="Y6134" s="415"/>
      <c r="Z6134" s="415"/>
    </row>
    <row r="6135" spans="1:26" x14ac:dyDescent="0.2">
      <c r="A6135" s="414"/>
      <c r="B6135" s="414"/>
      <c r="P6135" s="141"/>
      <c r="Q6135" s="415"/>
      <c r="R6135" s="415"/>
      <c r="S6135" s="415"/>
      <c r="T6135" s="415"/>
      <c r="U6135" s="415"/>
      <c r="V6135" s="415"/>
      <c r="W6135" s="415"/>
      <c r="X6135" s="415"/>
      <c r="Y6135" s="415"/>
      <c r="Z6135" s="415"/>
    </row>
    <row r="6136" spans="1:26" x14ac:dyDescent="0.2">
      <c r="A6136" s="414"/>
      <c r="B6136" s="414"/>
      <c r="P6136" s="141"/>
      <c r="Q6136" s="415"/>
      <c r="R6136" s="415"/>
      <c r="S6136" s="415"/>
      <c r="T6136" s="415"/>
      <c r="U6136" s="415"/>
      <c r="V6136" s="415"/>
      <c r="W6136" s="415"/>
      <c r="X6136" s="415"/>
      <c r="Y6136" s="415"/>
      <c r="Z6136" s="415"/>
    </row>
    <row r="6137" spans="1:26" x14ac:dyDescent="0.2">
      <c r="A6137" s="414"/>
      <c r="B6137" s="414"/>
      <c r="P6137" s="141"/>
      <c r="Q6137" s="415"/>
      <c r="R6137" s="415"/>
      <c r="S6137" s="415"/>
      <c r="T6137" s="415"/>
      <c r="U6137" s="415"/>
      <c r="V6137" s="415"/>
      <c r="W6137" s="415"/>
      <c r="X6137" s="415"/>
      <c r="Y6137" s="415"/>
      <c r="Z6137" s="415"/>
    </row>
    <row r="6138" spans="1:26" x14ac:dyDescent="0.2">
      <c r="A6138" s="414"/>
      <c r="B6138" s="414"/>
      <c r="P6138" s="141"/>
      <c r="Q6138" s="415"/>
      <c r="R6138" s="415"/>
      <c r="S6138" s="415"/>
      <c r="T6138" s="415"/>
      <c r="U6138" s="415"/>
      <c r="V6138" s="415"/>
      <c r="W6138" s="415"/>
      <c r="X6138" s="415"/>
      <c r="Y6138" s="415"/>
      <c r="Z6138" s="415"/>
    </row>
    <row r="6139" spans="1:26" x14ac:dyDescent="0.2">
      <c r="A6139" s="414"/>
      <c r="B6139" s="414"/>
      <c r="P6139" s="141"/>
      <c r="Q6139" s="415"/>
      <c r="R6139" s="415"/>
      <c r="S6139" s="415"/>
      <c r="T6139" s="415"/>
      <c r="U6139" s="415"/>
      <c r="V6139" s="415"/>
      <c r="W6139" s="415"/>
      <c r="X6139" s="415"/>
      <c r="Y6139" s="415"/>
      <c r="Z6139" s="415"/>
    </row>
    <row r="6140" spans="1:26" x14ac:dyDescent="0.2">
      <c r="A6140" s="414"/>
      <c r="B6140" s="414"/>
      <c r="P6140" s="141"/>
      <c r="Q6140" s="415"/>
      <c r="R6140" s="415"/>
      <c r="S6140" s="415"/>
      <c r="T6140" s="415"/>
      <c r="U6140" s="415"/>
      <c r="V6140" s="415"/>
      <c r="W6140" s="415"/>
      <c r="X6140" s="415"/>
      <c r="Y6140" s="415"/>
      <c r="Z6140" s="415"/>
    </row>
    <row r="6141" spans="1:26" x14ac:dyDescent="0.2">
      <c r="A6141" s="414"/>
      <c r="B6141" s="414"/>
      <c r="P6141" s="141"/>
      <c r="Q6141" s="415"/>
      <c r="R6141" s="415"/>
      <c r="S6141" s="415"/>
      <c r="T6141" s="415"/>
      <c r="U6141" s="415"/>
      <c r="V6141" s="415"/>
      <c r="W6141" s="415"/>
      <c r="X6141" s="415"/>
      <c r="Y6141" s="415"/>
      <c r="Z6141" s="415"/>
    </row>
    <row r="6142" spans="1:26" x14ac:dyDescent="0.2">
      <c r="A6142" s="414"/>
      <c r="B6142" s="414"/>
      <c r="P6142" s="141"/>
      <c r="Q6142" s="415"/>
      <c r="R6142" s="415"/>
      <c r="S6142" s="415"/>
      <c r="T6142" s="415"/>
      <c r="U6142" s="415"/>
      <c r="V6142" s="415"/>
      <c r="W6142" s="415"/>
      <c r="X6142" s="415"/>
      <c r="Y6142" s="415"/>
      <c r="Z6142" s="415"/>
    </row>
    <row r="6143" spans="1:26" x14ac:dyDescent="0.2">
      <c r="A6143" s="414"/>
      <c r="B6143" s="414"/>
      <c r="P6143" s="141"/>
      <c r="Q6143" s="415"/>
      <c r="R6143" s="415"/>
      <c r="S6143" s="415"/>
      <c r="T6143" s="415"/>
      <c r="U6143" s="415"/>
      <c r="V6143" s="415"/>
      <c r="W6143" s="415"/>
      <c r="X6143" s="415"/>
      <c r="Y6143" s="415"/>
      <c r="Z6143" s="415"/>
    </row>
    <row r="6144" spans="1:26" x14ac:dyDescent="0.2">
      <c r="A6144" s="414"/>
      <c r="B6144" s="414"/>
      <c r="P6144" s="141"/>
      <c r="Q6144" s="415"/>
      <c r="R6144" s="415"/>
      <c r="S6144" s="415"/>
      <c r="T6144" s="415"/>
      <c r="U6144" s="415"/>
      <c r="V6144" s="415"/>
      <c r="W6144" s="415"/>
      <c r="X6144" s="415"/>
      <c r="Y6144" s="415"/>
      <c r="Z6144" s="415"/>
    </row>
    <row r="6145" spans="1:26" x14ac:dyDescent="0.2">
      <c r="A6145" s="414"/>
      <c r="B6145" s="414"/>
      <c r="P6145" s="141"/>
      <c r="Q6145" s="415"/>
      <c r="R6145" s="415"/>
      <c r="S6145" s="415"/>
      <c r="T6145" s="415"/>
      <c r="U6145" s="415"/>
      <c r="V6145" s="415"/>
      <c r="W6145" s="415"/>
      <c r="X6145" s="415"/>
      <c r="Y6145" s="415"/>
      <c r="Z6145" s="415"/>
    </row>
    <row r="6146" spans="1:26" x14ac:dyDescent="0.2">
      <c r="A6146" s="414"/>
      <c r="B6146" s="414"/>
      <c r="P6146" s="141"/>
      <c r="Q6146" s="415"/>
      <c r="R6146" s="415"/>
      <c r="S6146" s="415"/>
      <c r="T6146" s="415"/>
      <c r="U6146" s="415"/>
      <c r="V6146" s="415"/>
      <c r="W6146" s="415"/>
      <c r="X6146" s="415"/>
      <c r="Y6146" s="415"/>
      <c r="Z6146" s="415"/>
    </row>
    <row r="6147" spans="1:26" x14ac:dyDescent="0.2">
      <c r="A6147" s="414"/>
      <c r="B6147" s="414"/>
      <c r="P6147" s="141"/>
      <c r="Q6147" s="415"/>
      <c r="R6147" s="415"/>
      <c r="S6147" s="415"/>
      <c r="T6147" s="415"/>
      <c r="U6147" s="415"/>
      <c r="V6147" s="415"/>
      <c r="W6147" s="415"/>
      <c r="X6147" s="415"/>
      <c r="Y6147" s="415"/>
      <c r="Z6147" s="415"/>
    </row>
    <row r="6148" spans="1:26" x14ac:dyDescent="0.2">
      <c r="A6148" s="414"/>
      <c r="B6148" s="414"/>
      <c r="P6148" s="141"/>
      <c r="Q6148" s="415"/>
      <c r="R6148" s="415"/>
      <c r="S6148" s="415"/>
      <c r="T6148" s="415"/>
      <c r="U6148" s="415"/>
      <c r="V6148" s="415"/>
      <c r="W6148" s="415"/>
      <c r="X6148" s="415"/>
      <c r="Y6148" s="415"/>
      <c r="Z6148" s="415"/>
    </row>
    <row r="6149" spans="1:26" x14ac:dyDescent="0.2">
      <c r="A6149" s="414"/>
      <c r="B6149" s="414"/>
      <c r="P6149" s="141"/>
      <c r="Q6149" s="415"/>
      <c r="R6149" s="415"/>
      <c r="S6149" s="415"/>
      <c r="T6149" s="415"/>
      <c r="U6149" s="415"/>
      <c r="V6149" s="415"/>
      <c r="W6149" s="415"/>
      <c r="X6149" s="415"/>
      <c r="Y6149" s="415"/>
      <c r="Z6149" s="415"/>
    </row>
    <row r="6150" spans="1:26" x14ac:dyDescent="0.2">
      <c r="A6150" s="414"/>
      <c r="B6150" s="414"/>
      <c r="P6150" s="141"/>
      <c r="Q6150" s="415"/>
      <c r="R6150" s="415"/>
      <c r="S6150" s="415"/>
      <c r="T6150" s="415"/>
      <c r="U6150" s="415"/>
      <c r="V6150" s="415"/>
      <c r="W6150" s="415"/>
      <c r="X6150" s="415"/>
      <c r="Y6150" s="415"/>
      <c r="Z6150" s="415"/>
    </row>
    <row r="6151" spans="1:26" x14ac:dyDescent="0.2">
      <c r="A6151" s="414"/>
      <c r="B6151" s="414"/>
      <c r="P6151" s="141"/>
      <c r="Q6151" s="415"/>
      <c r="R6151" s="415"/>
      <c r="S6151" s="415"/>
      <c r="T6151" s="415"/>
      <c r="U6151" s="415"/>
      <c r="V6151" s="415"/>
      <c r="W6151" s="415"/>
      <c r="X6151" s="415"/>
      <c r="Y6151" s="415"/>
      <c r="Z6151" s="415"/>
    </row>
    <row r="6152" spans="1:26" x14ac:dyDescent="0.2">
      <c r="A6152" s="414"/>
      <c r="B6152" s="414"/>
      <c r="P6152" s="141"/>
      <c r="Q6152" s="415"/>
      <c r="R6152" s="415"/>
      <c r="S6152" s="415"/>
      <c r="T6152" s="415"/>
      <c r="U6152" s="415"/>
      <c r="V6152" s="415"/>
      <c r="W6152" s="415"/>
      <c r="X6152" s="415"/>
      <c r="Y6152" s="415"/>
      <c r="Z6152" s="415"/>
    </row>
    <row r="6153" spans="1:26" x14ac:dyDescent="0.2">
      <c r="A6153" s="414"/>
      <c r="B6153" s="414"/>
      <c r="P6153" s="141"/>
      <c r="Q6153" s="415"/>
      <c r="R6153" s="415"/>
      <c r="S6153" s="415"/>
      <c r="T6153" s="415"/>
      <c r="U6153" s="415"/>
      <c r="V6153" s="415"/>
      <c r="W6153" s="415"/>
      <c r="X6153" s="415"/>
      <c r="Y6153" s="415"/>
      <c r="Z6153" s="415"/>
    </row>
    <row r="6154" spans="1:26" x14ac:dyDescent="0.2">
      <c r="A6154" s="414"/>
      <c r="B6154" s="414"/>
      <c r="P6154" s="141"/>
      <c r="Q6154" s="415"/>
      <c r="R6154" s="415"/>
      <c r="S6154" s="415"/>
      <c r="T6154" s="415"/>
      <c r="U6154" s="415"/>
      <c r="V6154" s="415"/>
      <c r="W6154" s="415"/>
      <c r="X6154" s="415"/>
      <c r="Y6154" s="415"/>
      <c r="Z6154" s="415"/>
    </row>
    <row r="6155" spans="1:26" x14ac:dyDescent="0.2">
      <c r="A6155" s="414"/>
      <c r="B6155" s="414"/>
      <c r="P6155" s="141"/>
      <c r="Q6155" s="415"/>
      <c r="R6155" s="415"/>
      <c r="S6155" s="415"/>
      <c r="T6155" s="415"/>
      <c r="U6155" s="415"/>
      <c r="V6155" s="415"/>
      <c r="W6155" s="415"/>
      <c r="X6155" s="415"/>
      <c r="Y6155" s="415"/>
      <c r="Z6155" s="415"/>
    </row>
    <row r="6156" spans="1:26" x14ac:dyDescent="0.2">
      <c r="A6156" s="414"/>
      <c r="B6156" s="414"/>
      <c r="P6156" s="141"/>
      <c r="Q6156" s="415"/>
      <c r="R6156" s="415"/>
      <c r="S6156" s="415"/>
      <c r="T6156" s="415"/>
      <c r="U6156" s="415"/>
      <c r="V6156" s="415"/>
      <c r="W6156" s="415"/>
      <c r="X6156" s="415"/>
      <c r="Y6156" s="415"/>
      <c r="Z6156" s="415"/>
    </row>
    <row r="6157" spans="1:26" x14ac:dyDescent="0.2">
      <c r="A6157" s="414"/>
      <c r="B6157" s="414"/>
      <c r="P6157" s="141"/>
      <c r="Q6157" s="415"/>
      <c r="R6157" s="415"/>
      <c r="S6157" s="415"/>
      <c r="T6157" s="415"/>
      <c r="U6157" s="415"/>
      <c r="V6157" s="415"/>
      <c r="W6157" s="415"/>
      <c r="X6157" s="415"/>
      <c r="Y6157" s="415"/>
      <c r="Z6157" s="415"/>
    </row>
    <row r="6158" spans="1:26" x14ac:dyDescent="0.2">
      <c r="A6158" s="414"/>
      <c r="B6158" s="414"/>
      <c r="P6158" s="141"/>
      <c r="Q6158" s="415"/>
      <c r="R6158" s="415"/>
      <c r="S6158" s="415"/>
      <c r="T6158" s="415"/>
      <c r="U6158" s="415"/>
      <c r="V6158" s="415"/>
      <c r="W6158" s="415"/>
      <c r="X6158" s="415"/>
      <c r="Y6158" s="415"/>
      <c r="Z6158" s="415"/>
    </row>
    <row r="6159" spans="1:26" x14ac:dyDescent="0.2">
      <c r="A6159" s="414"/>
      <c r="B6159" s="414"/>
      <c r="P6159" s="141"/>
      <c r="Q6159" s="415"/>
      <c r="R6159" s="415"/>
      <c r="S6159" s="415"/>
      <c r="T6159" s="415"/>
      <c r="U6159" s="415"/>
      <c r="V6159" s="415"/>
      <c r="W6159" s="415"/>
      <c r="X6159" s="415"/>
      <c r="Y6159" s="415"/>
      <c r="Z6159" s="415"/>
    </row>
    <row r="6160" spans="1:26" x14ac:dyDescent="0.2">
      <c r="A6160" s="414"/>
      <c r="B6160" s="414"/>
      <c r="P6160" s="141"/>
      <c r="Q6160" s="415"/>
      <c r="R6160" s="415"/>
      <c r="S6160" s="415"/>
      <c r="T6160" s="415"/>
      <c r="U6160" s="415"/>
      <c r="V6160" s="415"/>
      <c r="W6160" s="415"/>
      <c r="X6160" s="415"/>
      <c r="Y6160" s="415"/>
      <c r="Z6160" s="415"/>
    </row>
    <row r="6161" spans="1:26" x14ac:dyDescent="0.2">
      <c r="A6161" s="414"/>
      <c r="B6161" s="414"/>
      <c r="P6161" s="141"/>
      <c r="Q6161" s="415"/>
      <c r="R6161" s="415"/>
      <c r="S6161" s="415"/>
      <c r="T6161" s="415"/>
      <c r="U6161" s="415"/>
      <c r="V6161" s="415"/>
      <c r="W6161" s="415"/>
      <c r="X6161" s="415"/>
      <c r="Y6161" s="415"/>
      <c r="Z6161" s="415"/>
    </row>
    <row r="6162" spans="1:26" x14ac:dyDescent="0.2">
      <c r="A6162" s="414"/>
      <c r="B6162" s="414"/>
      <c r="P6162" s="141"/>
      <c r="Q6162" s="415"/>
      <c r="R6162" s="415"/>
      <c r="S6162" s="415"/>
      <c r="T6162" s="415"/>
      <c r="U6162" s="415"/>
      <c r="V6162" s="415"/>
      <c r="W6162" s="415"/>
      <c r="X6162" s="415"/>
      <c r="Y6162" s="415"/>
      <c r="Z6162" s="415"/>
    </row>
    <row r="6163" spans="1:26" x14ac:dyDescent="0.2">
      <c r="A6163" s="414"/>
      <c r="B6163" s="414"/>
      <c r="P6163" s="141"/>
      <c r="Q6163" s="415"/>
      <c r="R6163" s="415"/>
      <c r="S6163" s="415"/>
      <c r="T6163" s="415"/>
      <c r="U6163" s="415"/>
      <c r="V6163" s="415"/>
      <c r="W6163" s="415"/>
      <c r="X6163" s="415"/>
      <c r="Y6163" s="415"/>
      <c r="Z6163" s="415"/>
    </row>
    <row r="6164" spans="1:26" x14ac:dyDescent="0.2">
      <c r="A6164" s="414"/>
      <c r="B6164" s="414"/>
      <c r="P6164" s="141"/>
      <c r="Q6164" s="415"/>
      <c r="R6164" s="415"/>
      <c r="S6164" s="415"/>
      <c r="T6164" s="415"/>
      <c r="U6164" s="415"/>
      <c r="V6164" s="415"/>
      <c r="W6164" s="415"/>
      <c r="X6164" s="415"/>
      <c r="Y6164" s="415"/>
      <c r="Z6164" s="415"/>
    </row>
    <row r="6165" spans="1:26" x14ac:dyDescent="0.2">
      <c r="A6165" s="414"/>
      <c r="B6165" s="414"/>
      <c r="P6165" s="141"/>
      <c r="Q6165" s="415"/>
      <c r="R6165" s="415"/>
      <c r="S6165" s="415"/>
      <c r="T6165" s="415"/>
      <c r="U6165" s="415"/>
      <c r="V6165" s="415"/>
      <c r="W6165" s="415"/>
      <c r="X6165" s="415"/>
      <c r="Y6165" s="415"/>
      <c r="Z6165" s="415"/>
    </row>
    <row r="6166" spans="1:26" x14ac:dyDescent="0.2">
      <c r="A6166" s="414"/>
      <c r="B6166" s="414"/>
      <c r="P6166" s="141"/>
      <c r="Q6166" s="415"/>
      <c r="R6166" s="415"/>
      <c r="S6166" s="415"/>
      <c r="T6166" s="415"/>
      <c r="U6166" s="415"/>
      <c r="V6166" s="415"/>
      <c r="W6166" s="415"/>
      <c r="X6166" s="415"/>
      <c r="Y6166" s="415"/>
      <c r="Z6166" s="415"/>
    </row>
    <row r="6167" spans="1:26" x14ac:dyDescent="0.2">
      <c r="A6167" s="414"/>
      <c r="B6167" s="414"/>
      <c r="P6167" s="141"/>
      <c r="Q6167" s="415"/>
      <c r="R6167" s="415"/>
      <c r="S6167" s="415"/>
      <c r="T6167" s="415"/>
      <c r="U6167" s="415"/>
      <c r="V6167" s="415"/>
      <c r="W6167" s="415"/>
      <c r="X6167" s="415"/>
      <c r="Y6167" s="415"/>
      <c r="Z6167" s="415"/>
    </row>
    <row r="6168" spans="1:26" x14ac:dyDescent="0.2">
      <c r="A6168" s="414"/>
      <c r="B6168" s="414"/>
      <c r="P6168" s="141"/>
      <c r="Q6168" s="415"/>
      <c r="R6168" s="415"/>
      <c r="S6168" s="415"/>
      <c r="T6168" s="415"/>
      <c r="U6168" s="415"/>
      <c r="V6168" s="415"/>
      <c r="W6168" s="415"/>
      <c r="X6168" s="415"/>
      <c r="Y6168" s="415"/>
      <c r="Z6168" s="415"/>
    </row>
    <row r="6169" spans="1:26" x14ac:dyDescent="0.2">
      <c r="A6169" s="414"/>
      <c r="B6169" s="414"/>
      <c r="P6169" s="141"/>
      <c r="Q6169" s="415"/>
      <c r="R6169" s="415"/>
      <c r="S6169" s="415"/>
      <c r="T6169" s="415"/>
      <c r="U6169" s="415"/>
      <c r="V6169" s="415"/>
      <c r="W6169" s="415"/>
      <c r="X6169" s="415"/>
      <c r="Y6169" s="415"/>
      <c r="Z6169" s="415"/>
    </row>
    <row r="6170" spans="1:26" x14ac:dyDescent="0.2">
      <c r="A6170" s="414"/>
      <c r="B6170" s="414"/>
      <c r="P6170" s="141"/>
      <c r="Q6170" s="415"/>
      <c r="R6170" s="415"/>
      <c r="S6170" s="415"/>
      <c r="T6170" s="415"/>
      <c r="U6170" s="415"/>
      <c r="V6170" s="415"/>
      <c r="W6170" s="415"/>
      <c r="X6170" s="415"/>
      <c r="Y6170" s="415"/>
      <c r="Z6170" s="415"/>
    </row>
    <row r="6171" spans="1:26" x14ac:dyDescent="0.2">
      <c r="A6171" s="414"/>
      <c r="B6171" s="414"/>
      <c r="P6171" s="141"/>
      <c r="Q6171" s="415"/>
      <c r="R6171" s="415"/>
      <c r="S6171" s="415"/>
      <c r="T6171" s="415"/>
      <c r="U6171" s="415"/>
      <c r="V6171" s="415"/>
      <c r="W6171" s="415"/>
      <c r="X6171" s="415"/>
      <c r="Y6171" s="415"/>
      <c r="Z6171" s="415"/>
    </row>
    <row r="6172" spans="1:26" x14ac:dyDescent="0.2">
      <c r="A6172" s="414"/>
      <c r="B6172" s="414"/>
      <c r="P6172" s="141"/>
      <c r="Q6172" s="415"/>
      <c r="R6172" s="415"/>
      <c r="S6172" s="415"/>
      <c r="T6172" s="415"/>
      <c r="U6172" s="415"/>
      <c r="V6172" s="415"/>
      <c r="W6172" s="415"/>
      <c r="X6172" s="415"/>
      <c r="Y6172" s="415"/>
      <c r="Z6172" s="415"/>
    </row>
    <row r="6173" spans="1:26" x14ac:dyDescent="0.2">
      <c r="A6173" s="414"/>
      <c r="B6173" s="414"/>
      <c r="P6173" s="141"/>
      <c r="Q6173" s="415"/>
      <c r="R6173" s="415"/>
      <c r="S6173" s="415"/>
      <c r="T6173" s="415"/>
      <c r="U6173" s="415"/>
      <c r="V6173" s="415"/>
      <c r="W6173" s="415"/>
      <c r="X6173" s="415"/>
      <c r="Y6173" s="415"/>
      <c r="Z6173" s="415"/>
    </row>
    <row r="6174" spans="1:26" x14ac:dyDescent="0.2">
      <c r="A6174" s="414"/>
      <c r="B6174" s="414"/>
      <c r="P6174" s="141"/>
      <c r="Q6174" s="415"/>
      <c r="R6174" s="415"/>
      <c r="S6174" s="415"/>
      <c r="T6174" s="415"/>
      <c r="U6174" s="415"/>
      <c r="V6174" s="415"/>
      <c r="W6174" s="415"/>
      <c r="X6174" s="415"/>
      <c r="Y6174" s="415"/>
      <c r="Z6174" s="415"/>
    </row>
    <row r="6175" spans="1:26" x14ac:dyDescent="0.2">
      <c r="A6175" s="414"/>
      <c r="B6175" s="414"/>
      <c r="P6175" s="141"/>
      <c r="Q6175" s="415"/>
      <c r="R6175" s="415"/>
      <c r="S6175" s="415"/>
      <c r="T6175" s="415"/>
      <c r="U6175" s="415"/>
      <c r="V6175" s="415"/>
      <c r="W6175" s="415"/>
      <c r="X6175" s="415"/>
      <c r="Y6175" s="415"/>
      <c r="Z6175" s="415"/>
    </row>
    <row r="6176" spans="1:26" x14ac:dyDescent="0.2">
      <c r="A6176" s="414"/>
      <c r="B6176" s="414"/>
      <c r="P6176" s="141"/>
      <c r="Q6176" s="415"/>
      <c r="R6176" s="415"/>
      <c r="S6176" s="415"/>
      <c r="T6176" s="415"/>
      <c r="U6176" s="415"/>
      <c r="V6176" s="415"/>
      <c r="W6176" s="415"/>
      <c r="X6176" s="415"/>
      <c r="Y6176" s="415"/>
      <c r="Z6176" s="415"/>
    </row>
    <row r="6177" spans="1:26" x14ac:dyDescent="0.2">
      <c r="A6177" s="414"/>
      <c r="B6177" s="414"/>
      <c r="P6177" s="141"/>
      <c r="Q6177" s="415"/>
      <c r="R6177" s="415"/>
      <c r="S6177" s="415"/>
      <c r="T6177" s="415"/>
      <c r="U6177" s="415"/>
      <c r="V6177" s="415"/>
      <c r="W6177" s="415"/>
      <c r="X6177" s="415"/>
      <c r="Y6177" s="415"/>
      <c r="Z6177" s="415"/>
    </row>
    <row r="6178" spans="1:26" x14ac:dyDescent="0.2">
      <c r="A6178" s="414"/>
      <c r="B6178" s="414"/>
      <c r="P6178" s="141"/>
      <c r="Q6178" s="415"/>
      <c r="R6178" s="415"/>
      <c r="S6178" s="415"/>
      <c r="T6178" s="415"/>
      <c r="U6178" s="415"/>
      <c r="V6178" s="415"/>
      <c r="W6178" s="415"/>
      <c r="X6178" s="415"/>
      <c r="Y6178" s="415"/>
      <c r="Z6178" s="415"/>
    </row>
    <row r="6179" spans="1:26" x14ac:dyDescent="0.2">
      <c r="A6179" s="414"/>
      <c r="B6179" s="414"/>
      <c r="P6179" s="141"/>
      <c r="Q6179" s="415"/>
      <c r="R6179" s="415"/>
      <c r="S6179" s="415"/>
      <c r="T6179" s="415"/>
      <c r="U6179" s="415"/>
      <c r="V6179" s="415"/>
      <c r="W6179" s="415"/>
      <c r="X6179" s="415"/>
      <c r="Y6179" s="415"/>
      <c r="Z6179" s="415"/>
    </row>
    <row r="6180" spans="1:26" x14ac:dyDescent="0.2">
      <c r="A6180" s="414"/>
      <c r="B6180" s="414"/>
      <c r="P6180" s="141"/>
      <c r="Q6180" s="415"/>
      <c r="R6180" s="415"/>
      <c r="S6180" s="415"/>
      <c r="T6180" s="415"/>
      <c r="U6180" s="415"/>
      <c r="V6180" s="415"/>
      <c r="W6180" s="415"/>
      <c r="X6180" s="415"/>
      <c r="Y6180" s="415"/>
      <c r="Z6180" s="415"/>
    </row>
    <row r="6181" spans="1:26" x14ac:dyDescent="0.2">
      <c r="A6181" s="414"/>
      <c r="B6181" s="414"/>
      <c r="P6181" s="141"/>
      <c r="Q6181" s="415"/>
      <c r="R6181" s="415"/>
      <c r="S6181" s="415"/>
      <c r="T6181" s="415"/>
      <c r="U6181" s="415"/>
      <c r="V6181" s="415"/>
      <c r="W6181" s="415"/>
      <c r="X6181" s="415"/>
      <c r="Y6181" s="415"/>
      <c r="Z6181" s="415"/>
    </row>
    <row r="6182" spans="1:26" x14ac:dyDescent="0.2">
      <c r="A6182" s="414"/>
      <c r="B6182" s="414"/>
      <c r="P6182" s="141"/>
      <c r="Q6182" s="415"/>
      <c r="R6182" s="415"/>
      <c r="S6182" s="415"/>
      <c r="T6182" s="415"/>
      <c r="U6182" s="415"/>
      <c r="V6182" s="415"/>
      <c r="W6182" s="415"/>
      <c r="X6182" s="415"/>
      <c r="Y6182" s="415"/>
      <c r="Z6182" s="415"/>
    </row>
    <row r="6183" spans="1:26" x14ac:dyDescent="0.2">
      <c r="A6183" s="414"/>
      <c r="B6183" s="414"/>
      <c r="P6183" s="141"/>
      <c r="Q6183" s="415"/>
      <c r="R6183" s="415"/>
      <c r="S6183" s="415"/>
      <c r="T6183" s="415"/>
      <c r="U6183" s="415"/>
      <c r="V6183" s="415"/>
      <c r="W6183" s="415"/>
      <c r="X6183" s="415"/>
      <c r="Y6183" s="415"/>
      <c r="Z6183" s="415"/>
    </row>
    <row r="6184" spans="1:26" x14ac:dyDescent="0.2">
      <c r="A6184" s="414"/>
      <c r="B6184" s="414"/>
      <c r="P6184" s="141"/>
      <c r="Q6184" s="415"/>
      <c r="R6184" s="415"/>
      <c r="S6184" s="415"/>
      <c r="T6184" s="415"/>
      <c r="U6184" s="415"/>
      <c r="V6184" s="415"/>
      <c r="W6184" s="415"/>
      <c r="X6184" s="415"/>
      <c r="Y6184" s="415"/>
      <c r="Z6184" s="415"/>
    </row>
    <row r="6185" spans="1:26" x14ac:dyDescent="0.2">
      <c r="A6185" s="414"/>
      <c r="B6185" s="414"/>
      <c r="P6185" s="141"/>
      <c r="Q6185" s="415"/>
      <c r="R6185" s="415"/>
      <c r="S6185" s="415"/>
      <c r="T6185" s="415"/>
      <c r="U6185" s="415"/>
      <c r="V6185" s="415"/>
      <c r="W6185" s="415"/>
      <c r="X6185" s="415"/>
      <c r="Y6185" s="415"/>
      <c r="Z6185" s="415"/>
    </row>
    <row r="6186" spans="1:26" x14ac:dyDescent="0.2">
      <c r="A6186" s="414"/>
      <c r="B6186" s="414"/>
      <c r="P6186" s="141"/>
      <c r="Q6186" s="415"/>
      <c r="R6186" s="415"/>
      <c r="S6186" s="415"/>
      <c r="T6186" s="415"/>
      <c r="U6186" s="415"/>
      <c r="V6186" s="415"/>
      <c r="W6186" s="415"/>
      <c r="X6186" s="415"/>
      <c r="Y6186" s="415"/>
      <c r="Z6186" s="415"/>
    </row>
    <row r="6187" spans="1:26" x14ac:dyDescent="0.2">
      <c r="A6187" s="414"/>
      <c r="B6187" s="414"/>
      <c r="P6187" s="141"/>
      <c r="Q6187" s="415"/>
      <c r="R6187" s="415"/>
      <c r="S6187" s="415"/>
      <c r="T6187" s="415"/>
      <c r="U6187" s="415"/>
      <c r="V6187" s="415"/>
      <c r="W6187" s="415"/>
      <c r="X6187" s="415"/>
      <c r="Y6187" s="415"/>
      <c r="Z6187" s="415"/>
    </row>
    <row r="6188" spans="1:26" x14ac:dyDescent="0.2">
      <c r="A6188" s="414"/>
      <c r="B6188" s="414"/>
      <c r="P6188" s="141"/>
      <c r="Q6188" s="415"/>
      <c r="R6188" s="415"/>
      <c r="S6188" s="415"/>
      <c r="T6188" s="415"/>
      <c r="U6188" s="415"/>
      <c r="V6188" s="415"/>
      <c r="W6188" s="415"/>
      <c r="X6188" s="415"/>
      <c r="Y6188" s="415"/>
      <c r="Z6188" s="415"/>
    </row>
    <row r="6189" spans="1:26" x14ac:dyDescent="0.2">
      <c r="A6189" s="414"/>
      <c r="B6189" s="414"/>
      <c r="P6189" s="141"/>
      <c r="Q6189" s="415"/>
      <c r="R6189" s="415"/>
      <c r="S6189" s="415"/>
      <c r="T6189" s="415"/>
      <c r="U6189" s="415"/>
      <c r="V6189" s="415"/>
      <c r="W6189" s="415"/>
      <c r="X6189" s="415"/>
      <c r="Y6189" s="415"/>
      <c r="Z6189" s="415"/>
    </row>
    <row r="6190" spans="1:26" x14ac:dyDescent="0.2">
      <c r="A6190" s="414"/>
      <c r="B6190" s="414"/>
      <c r="P6190" s="141"/>
      <c r="Q6190" s="415"/>
      <c r="R6190" s="415"/>
      <c r="S6190" s="415"/>
      <c r="T6190" s="415"/>
      <c r="U6190" s="415"/>
      <c r="V6190" s="415"/>
      <c r="W6190" s="415"/>
      <c r="X6190" s="415"/>
      <c r="Y6190" s="415"/>
      <c r="Z6190" s="415"/>
    </row>
    <row r="6191" spans="1:26" x14ac:dyDescent="0.2">
      <c r="A6191" s="414"/>
      <c r="B6191" s="414"/>
      <c r="P6191" s="141"/>
      <c r="Q6191" s="415"/>
      <c r="R6191" s="415"/>
      <c r="S6191" s="415"/>
      <c r="T6191" s="415"/>
      <c r="U6191" s="415"/>
      <c r="V6191" s="415"/>
      <c r="W6191" s="415"/>
      <c r="X6191" s="415"/>
      <c r="Y6191" s="415"/>
      <c r="Z6191" s="415"/>
    </row>
    <row r="6192" spans="1:26" x14ac:dyDescent="0.2">
      <c r="A6192" s="414"/>
      <c r="B6192" s="414"/>
      <c r="P6192" s="141"/>
      <c r="Q6192" s="415"/>
      <c r="R6192" s="415"/>
      <c r="S6192" s="415"/>
      <c r="T6192" s="415"/>
      <c r="U6192" s="415"/>
      <c r="V6192" s="415"/>
      <c r="W6192" s="415"/>
      <c r="X6192" s="415"/>
      <c r="Y6192" s="415"/>
      <c r="Z6192" s="415"/>
    </row>
    <row r="6193" spans="1:26" x14ac:dyDescent="0.2">
      <c r="A6193" s="414"/>
      <c r="B6193" s="414"/>
      <c r="P6193" s="141"/>
      <c r="Q6193" s="415"/>
      <c r="R6193" s="415"/>
      <c r="S6193" s="415"/>
      <c r="T6193" s="415"/>
      <c r="U6193" s="415"/>
      <c r="V6193" s="415"/>
      <c r="W6193" s="415"/>
      <c r="X6193" s="415"/>
      <c r="Y6193" s="415"/>
      <c r="Z6193" s="415"/>
    </row>
    <row r="6194" spans="1:26" x14ac:dyDescent="0.2">
      <c r="A6194" s="414"/>
      <c r="B6194" s="414"/>
      <c r="P6194" s="141"/>
      <c r="Q6194" s="415"/>
      <c r="R6194" s="415"/>
      <c r="S6194" s="415"/>
      <c r="T6194" s="415"/>
      <c r="U6194" s="415"/>
      <c r="V6194" s="415"/>
      <c r="W6194" s="415"/>
      <c r="X6194" s="415"/>
      <c r="Y6194" s="415"/>
      <c r="Z6194" s="415"/>
    </row>
    <row r="6195" spans="1:26" x14ac:dyDescent="0.2">
      <c r="A6195" s="414"/>
      <c r="B6195" s="414"/>
      <c r="P6195" s="141"/>
      <c r="Q6195" s="415"/>
      <c r="R6195" s="415"/>
      <c r="S6195" s="415"/>
      <c r="T6195" s="415"/>
      <c r="U6195" s="415"/>
      <c r="V6195" s="415"/>
      <c r="W6195" s="415"/>
      <c r="X6195" s="415"/>
      <c r="Y6195" s="415"/>
      <c r="Z6195" s="415"/>
    </row>
    <row r="6196" spans="1:26" x14ac:dyDescent="0.2">
      <c r="A6196" s="414"/>
      <c r="B6196" s="414"/>
      <c r="P6196" s="141"/>
      <c r="Q6196" s="415"/>
      <c r="R6196" s="415"/>
      <c r="S6196" s="415"/>
      <c r="T6196" s="415"/>
      <c r="U6196" s="415"/>
      <c r="V6196" s="415"/>
      <c r="W6196" s="415"/>
      <c r="X6196" s="415"/>
      <c r="Y6196" s="415"/>
      <c r="Z6196" s="415"/>
    </row>
    <row r="6197" spans="1:26" x14ac:dyDescent="0.2">
      <c r="A6197" s="414"/>
      <c r="B6197" s="414"/>
      <c r="P6197" s="141"/>
      <c r="Q6197" s="415"/>
      <c r="R6197" s="415"/>
      <c r="S6197" s="415"/>
      <c r="T6197" s="415"/>
      <c r="U6197" s="415"/>
      <c r="V6197" s="415"/>
      <c r="W6197" s="415"/>
      <c r="X6197" s="415"/>
      <c r="Y6197" s="415"/>
      <c r="Z6197" s="415"/>
    </row>
    <row r="6198" spans="1:26" x14ac:dyDescent="0.2">
      <c r="A6198" s="414"/>
      <c r="B6198" s="414"/>
      <c r="P6198" s="141"/>
      <c r="Q6198" s="415"/>
      <c r="R6198" s="415"/>
      <c r="S6198" s="415"/>
      <c r="T6198" s="415"/>
      <c r="U6198" s="415"/>
      <c r="V6198" s="415"/>
      <c r="W6198" s="415"/>
      <c r="X6198" s="415"/>
      <c r="Y6198" s="415"/>
      <c r="Z6198" s="415"/>
    </row>
    <row r="6199" spans="1:26" x14ac:dyDescent="0.2">
      <c r="A6199" s="414"/>
      <c r="B6199" s="414"/>
      <c r="P6199" s="141"/>
      <c r="Q6199" s="415"/>
      <c r="R6199" s="415"/>
      <c r="S6199" s="415"/>
      <c r="T6199" s="415"/>
      <c r="U6199" s="415"/>
      <c r="V6199" s="415"/>
      <c r="W6199" s="415"/>
      <c r="X6199" s="415"/>
      <c r="Y6199" s="415"/>
      <c r="Z6199" s="415"/>
    </row>
    <row r="6200" spans="1:26" x14ac:dyDescent="0.2">
      <c r="A6200" s="414"/>
      <c r="B6200" s="414"/>
      <c r="P6200" s="141"/>
      <c r="Q6200" s="415"/>
      <c r="R6200" s="415"/>
      <c r="S6200" s="415"/>
      <c r="T6200" s="415"/>
      <c r="U6200" s="415"/>
      <c r="V6200" s="415"/>
      <c r="W6200" s="415"/>
      <c r="X6200" s="415"/>
      <c r="Y6200" s="415"/>
      <c r="Z6200" s="415"/>
    </row>
    <row r="6201" spans="1:26" x14ac:dyDescent="0.2">
      <c r="A6201" s="414"/>
      <c r="B6201" s="414"/>
      <c r="P6201" s="141"/>
      <c r="Q6201" s="415"/>
      <c r="R6201" s="415"/>
      <c r="S6201" s="415"/>
      <c r="T6201" s="415"/>
      <c r="U6201" s="415"/>
      <c r="V6201" s="415"/>
      <c r="W6201" s="415"/>
      <c r="X6201" s="415"/>
      <c r="Y6201" s="415"/>
      <c r="Z6201" s="415"/>
    </row>
    <row r="6202" spans="1:26" x14ac:dyDescent="0.2">
      <c r="A6202" s="414"/>
      <c r="B6202" s="414"/>
      <c r="P6202" s="141"/>
      <c r="Q6202" s="415"/>
      <c r="R6202" s="415"/>
      <c r="S6202" s="415"/>
      <c r="T6202" s="415"/>
      <c r="U6202" s="415"/>
      <c r="V6202" s="415"/>
      <c r="W6202" s="415"/>
      <c r="X6202" s="415"/>
      <c r="Y6202" s="415"/>
      <c r="Z6202" s="415"/>
    </row>
    <row r="6203" spans="1:26" x14ac:dyDescent="0.2">
      <c r="A6203" s="414"/>
      <c r="B6203" s="414"/>
      <c r="P6203" s="141"/>
      <c r="Q6203" s="415"/>
      <c r="R6203" s="415"/>
      <c r="S6203" s="415"/>
      <c r="T6203" s="415"/>
      <c r="U6203" s="415"/>
      <c r="V6203" s="415"/>
      <c r="W6203" s="415"/>
      <c r="X6203" s="415"/>
      <c r="Y6203" s="415"/>
      <c r="Z6203" s="415"/>
    </row>
    <row r="6204" spans="1:26" x14ac:dyDescent="0.2">
      <c r="A6204" s="414"/>
      <c r="B6204" s="414"/>
      <c r="P6204" s="141"/>
      <c r="Q6204" s="415"/>
      <c r="R6204" s="415"/>
      <c r="S6204" s="415"/>
      <c r="T6204" s="415"/>
      <c r="U6204" s="415"/>
      <c r="V6204" s="415"/>
      <c r="W6204" s="415"/>
      <c r="X6204" s="415"/>
      <c r="Y6204" s="415"/>
      <c r="Z6204" s="415"/>
    </row>
    <row r="6205" spans="1:26" x14ac:dyDescent="0.2">
      <c r="A6205" s="414"/>
      <c r="B6205" s="414"/>
      <c r="P6205" s="141"/>
      <c r="Q6205" s="415"/>
      <c r="R6205" s="415"/>
      <c r="S6205" s="415"/>
      <c r="T6205" s="415"/>
      <c r="U6205" s="415"/>
      <c r="V6205" s="415"/>
      <c r="W6205" s="415"/>
      <c r="X6205" s="415"/>
      <c r="Y6205" s="415"/>
      <c r="Z6205" s="415"/>
    </row>
    <row r="6206" spans="1:26" x14ac:dyDescent="0.2">
      <c r="A6206" s="414"/>
      <c r="B6206" s="414"/>
      <c r="P6206" s="141"/>
      <c r="Q6206" s="415"/>
      <c r="R6206" s="415"/>
      <c r="S6206" s="415"/>
      <c r="T6206" s="415"/>
      <c r="U6206" s="415"/>
      <c r="V6206" s="415"/>
      <c r="W6206" s="415"/>
      <c r="X6206" s="415"/>
      <c r="Y6206" s="415"/>
      <c r="Z6206" s="415"/>
    </row>
    <row r="6207" spans="1:26" x14ac:dyDescent="0.2">
      <c r="A6207" s="414"/>
      <c r="B6207" s="414"/>
      <c r="P6207" s="141"/>
      <c r="Q6207" s="415"/>
      <c r="R6207" s="415"/>
      <c r="S6207" s="415"/>
      <c r="T6207" s="415"/>
      <c r="U6207" s="415"/>
      <c r="V6207" s="415"/>
      <c r="W6207" s="415"/>
      <c r="X6207" s="415"/>
      <c r="Y6207" s="415"/>
      <c r="Z6207" s="415"/>
    </row>
    <row r="6208" spans="1:26" x14ac:dyDescent="0.2">
      <c r="A6208" s="414"/>
      <c r="B6208" s="414"/>
      <c r="P6208" s="141"/>
      <c r="Q6208" s="415"/>
      <c r="R6208" s="415"/>
      <c r="S6208" s="415"/>
      <c r="T6208" s="415"/>
      <c r="U6208" s="415"/>
      <c r="V6208" s="415"/>
      <c r="W6208" s="415"/>
      <c r="X6208" s="415"/>
      <c r="Y6208" s="415"/>
      <c r="Z6208" s="415"/>
    </row>
    <row r="6209" spans="1:26" x14ac:dyDescent="0.2">
      <c r="A6209" s="414"/>
      <c r="B6209" s="414"/>
      <c r="P6209" s="141"/>
      <c r="Q6209" s="415"/>
      <c r="R6209" s="415"/>
      <c r="S6209" s="415"/>
      <c r="T6209" s="415"/>
      <c r="U6209" s="415"/>
      <c r="V6209" s="415"/>
      <c r="W6209" s="415"/>
      <c r="X6209" s="415"/>
      <c r="Y6209" s="415"/>
      <c r="Z6209" s="415"/>
    </row>
    <row r="6210" spans="1:26" x14ac:dyDescent="0.2">
      <c r="A6210" s="414"/>
      <c r="B6210" s="414"/>
      <c r="P6210" s="141"/>
      <c r="Q6210" s="415"/>
      <c r="R6210" s="415"/>
      <c r="S6210" s="415"/>
      <c r="T6210" s="415"/>
      <c r="U6210" s="415"/>
      <c r="V6210" s="415"/>
      <c r="W6210" s="415"/>
      <c r="X6210" s="415"/>
      <c r="Y6210" s="415"/>
      <c r="Z6210" s="415"/>
    </row>
    <row r="6211" spans="1:26" x14ac:dyDescent="0.2">
      <c r="A6211" s="414"/>
      <c r="B6211" s="414"/>
      <c r="P6211" s="141"/>
      <c r="Q6211" s="415"/>
      <c r="R6211" s="415"/>
      <c r="S6211" s="415"/>
      <c r="T6211" s="415"/>
      <c r="U6211" s="415"/>
      <c r="V6211" s="415"/>
      <c r="W6211" s="415"/>
      <c r="X6211" s="415"/>
      <c r="Y6211" s="415"/>
      <c r="Z6211" s="415"/>
    </row>
    <row r="6212" spans="1:26" x14ac:dyDescent="0.2">
      <c r="A6212" s="414"/>
      <c r="B6212" s="414"/>
      <c r="P6212" s="141"/>
      <c r="Q6212" s="415"/>
      <c r="R6212" s="415"/>
      <c r="S6212" s="415"/>
      <c r="T6212" s="415"/>
      <c r="U6212" s="415"/>
      <c r="V6212" s="415"/>
      <c r="W6212" s="415"/>
      <c r="X6212" s="415"/>
      <c r="Y6212" s="415"/>
      <c r="Z6212" s="415"/>
    </row>
    <row r="6213" spans="1:26" x14ac:dyDescent="0.2">
      <c r="A6213" s="414"/>
      <c r="B6213" s="414"/>
      <c r="P6213" s="141"/>
      <c r="Q6213" s="415"/>
      <c r="R6213" s="415"/>
      <c r="S6213" s="415"/>
      <c r="T6213" s="415"/>
      <c r="U6213" s="415"/>
      <c r="V6213" s="415"/>
      <c r="W6213" s="415"/>
      <c r="X6213" s="415"/>
      <c r="Y6213" s="415"/>
      <c r="Z6213" s="415"/>
    </row>
    <row r="6214" spans="1:26" x14ac:dyDescent="0.2">
      <c r="A6214" s="414"/>
      <c r="B6214" s="414"/>
      <c r="P6214" s="141"/>
      <c r="Q6214" s="415"/>
      <c r="R6214" s="415"/>
      <c r="S6214" s="415"/>
      <c r="T6214" s="415"/>
      <c r="U6214" s="415"/>
      <c r="V6214" s="415"/>
      <c r="W6214" s="415"/>
      <c r="X6214" s="415"/>
      <c r="Y6214" s="415"/>
      <c r="Z6214" s="415"/>
    </row>
    <row r="6215" spans="1:26" x14ac:dyDescent="0.2">
      <c r="A6215" s="414"/>
      <c r="B6215" s="414"/>
      <c r="P6215" s="141"/>
      <c r="Q6215" s="415"/>
      <c r="R6215" s="415"/>
      <c r="S6215" s="415"/>
      <c r="T6215" s="415"/>
      <c r="U6215" s="415"/>
      <c r="V6215" s="415"/>
      <c r="W6215" s="415"/>
      <c r="X6215" s="415"/>
      <c r="Y6215" s="415"/>
      <c r="Z6215" s="415"/>
    </row>
    <row r="6216" spans="1:26" x14ac:dyDescent="0.2">
      <c r="A6216" s="414"/>
      <c r="B6216" s="414"/>
      <c r="P6216" s="141"/>
      <c r="Q6216" s="415"/>
      <c r="R6216" s="415"/>
      <c r="S6216" s="415"/>
      <c r="T6216" s="415"/>
      <c r="U6216" s="415"/>
      <c r="V6216" s="415"/>
      <c r="W6216" s="415"/>
      <c r="X6216" s="415"/>
      <c r="Y6216" s="415"/>
      <c r="Z6216" s="415"/>
    </row>
    <row r="6217" spans="1:26" x14ac:dyDescent="0.2">
      <c r="A6217" s="414"/>
      <c r="B6217" s="414"/>
      <c r="P6217" s="141"/>
      <c r="Q6217" s="415"/>
      <c r="R6217" s="415"/>
      <c r="S6217" s="415"/>
      <c r="T6217" s="415"/>
      <c r="U6217" s="415"/>
      <c r="V6217" s="415"/>
      <c r="W6217" s="415"/>
      <c r="X6217" s="415"/>
      <c r="Y6217" s="415"/>
      <c r="Z6217" s="415"/>
    </row>
    <row r="6218" spans="1:26" x14ac:dyDescent="0.2">
      <c r="A6218" s="414"/>
      <c r="B6218" s="414"/>
      <c r="P6218" s="141"/>
      <c r="Q6218" s="415"/>
      <c r="R6218" s="415"/>
      <c r="S6218" s="415"/>
      <c r="T6218" s="415"/>
      <c r="U6218" s="415"/>
      <c r="V6218" s="415"/>
      <c r="W6218" s="415"/>
      <c r="X6218" s="415"/>
      <c r="Y6218" s="415"/>
      <c r="Z6218" s="415"/>
    </row>
    <row r="6219" spans="1:26" x14ac:dyDescent="0.2">
      <c r="A6219" s="414"/>
      <c r="B6219" s="414"/>
      <c r="P6219" s="141"/>
      <c r="Q6219" s="415"/>
      <c r="R6219" s="415"/>
      <c r="S6219" s="415"/>
      <c r="T6219" s="415"/>
      <c r="U6219" s="415"/>
      <c r="V6219" s="415"/>
      <c r="W6219" s="415"/>
      <c r="X6219" s="415"/>
      <c r="Y6219" s="415"/>
      <c r="Z6219" s="415"/>
    </row>
    <row r="6220" spans="1:26" x14ac:dyDescent="0.2">
      <c r="A6220" s="414"/>
      <c r="B6220" s="414"/>
      <c r="P6220" s="141"/>
      <c r="Q6220" s="415"/>
      <c r="R6220" s="415"/>
      <c r="S6220" s="415"/>
      <c r="T6220" s="415"/>
      <c r="U6220" s="415"/>
      <c r="V6220" s="415"/>
      <c r="W6220" s="415"/>
      <c r="X6220" s="415"/>
      <c r="Y6220" s="415"/>
      <c r="Z6220" s="415"/>
    </row>
    <row r="6221" spans="1:26" x14ac:dyDescent="0.2">
      <c r="A6221" s="414"/>
      <c r="B6221" s="414"/>
      <c r="P6221" s="141"/>
      <c r="Q6221" s="415"/>
      <c r="R6221" s="415"/>
      <c r="S6221" s="415"/>
      <c r="T6221" s="415"/>
      <c r="U6221" s="415"/>
      <c r="V6221" s="415"/>
      <c r="W6221" s="415"/>
      <c r="X6221" s="415"/>
      <c r="Y6221" s="415"/>
      <c r="Z6221" s="415"/>
    </row>
    <row r="6222" spans="1:26" x14ac:dyDescent="0.2">
      <c r="A6222" s="414"/>
      <c r="B6222" s="414"/>
      <c r="P6222" s="141"/>
      <c r="Q6222" s="415"/>
      <c r="R6222" s="415"/>
      <c r="S6222" s="415"/>
      <c r="T6222" s="415"/>
      <c r="U6222" s="415"/>
      <c r="V6222" s="415"/>
      <c r="W6222" s="415"/>
      <c r="X6222" s="415"/>
      <c r="Y6222" s="415"/>
      <c r="Z6222" s="415"/>
    </row>
    <row r="6223" spans="1:26" x14ac:dyDescent="0.2">
      <c r="A6223" s="414"/>
      <c r="B6223" s="414"/>
      <c r="P6223" s="141"/>
      <c r="Q6223" s="415"/>
      <c r="R6223" s="415"/>
      <c r="S6223" s="415"/>
      <c r="T6223" s="415"/>
      <c r="U6223" s="415"/>
      <c r="V6223" s="415"/>
      <c r="W6223" s="415"/>
      <c r="X6223" s="415"/>
      <c r="Y6223" s="415"/>
      <c r="Z6223" s="415"/>
    </row>
    <row r="6224" spans="1:26" x14ac:dyDescent="0.2">
      <c r="A6224" s="414"/>
      <c r="B6224" s="414"/>
      <c r="P6224" s="141"/>
      <c r="Q6224" s="415"/>
      <c r="R6224" s="415"/>
      <c r="S6224" s="415"/>
      <c r="T6224" s="415"/>
      <c r="U6224" s="415"/>
      <c r="V6224" s="415"/>
      <c r="W6224" s="415"/>
      <c r="X6224" s="415"/>
      <c r="Y6224" s="415"/>
      <c r="Z6224" s="415"/>
    </row>
    <row r="6225" spans="1:26" x14ac:dyDescent="0.2">
      <c r="A6225" s="414"/>
      <c r="B6225" s="414"/>
      <c r="P6225" s="141"/>
      <c r="Q6225" s="415"/>
      <c r="R6225" s="415"/>
      <c r="S6225" s="415"/>
      <c r="T6225" s="415"/>
      <c r="U6225" s="415"/>
      <c r="V6225" s="415"/>
      <c r="W6225" s="415"/>
      <c r="X6225" s="415"/>
      <c r="Y6225" s="415"/>
      <c r="Z6225" s="415"/>
    </row>
    <row r="6226" spans="1:26" x14ac:dyDescent="0.2">
      <c r="A6226" s="414"/>
      <c r="B6226" s="414"/>
      <c r="P6226" s="141"/>
      <c r="Q6226" s="415"/>
      <c r="R6226" s="415"/>
      <c r="S6226" s="415"/>
      <c r="T6226" s="415"/>
      <c r="U6226" s="415"/>
      <c r="V6226" s="415"/>
      <c r="W6226" s="415"/>
      <c r="X6226" s="415"/>
      <c r="Y6226" s="415"/>
      <c r="Z6226" s="415"/>
    </row>
    <row r="6227" spans="1:26" x14ac:dyDescent="0.2">
      <c r="A6227" s="414"/>
      <c r="B6227" s="414"/>
      <c r="P6227" s="141"/>
      <c r="Q6227" s="415"/>
      <c r="R6227" s="415"/>
      <c r="S6227" s="415"/>
      <c r="T6227" s="415"/>
      <c r="U6227" s="415"/>
      <c r="V6227" s="415"/>
      <c r="W6227" s="415"/>
      <c r="X6227" s="415"/>
      <c r="Y6227" s="415"/>
      <c r="Z6227" s="415"/>
    </row>
    <row r="6228" spans="1:26" x14ac:dyDescent="0.2">
      <c r="A6228" s="414"/>
      <c r="B6228" s="414"/>
      <c r="P6228" s="141"/>
      <c r="Q6228" s="415"/>
      <c r="R6228" s="415"/>
      <c r="S6228" s="415"/>
      <c r="T6228" s="415"/>
      <c r="U6228" s="415"/>
      <c r="V6228" s="415"/>
      <c r="W6228" s="415"/>
      <c r="X6228" s="415"/>
      <c r="Y6228" s="415"/>
      <c r="Z6228" s="415"/>
    </row>
    <row r="6229" spans="1:26" x14ac:dyDescent="0.2">
      <c r="A6229" s="414"/>
      <c r="B6229" s="414"/>
      <c r="P6229" s="141"/>
      <c r="Q6229" s="415"/>
      <c r="R6229" s="415"/>
      <c r="S6229" s="415"/>
      <c r="T6229" s="415"/>
      <c r="U6229" s="415"/>
      <c r="V6229" s="415"/>
      <c r="W6229" s="415"/>
      <c r="X6229" s="415"/>
      <c r="Y6229" s="415"/>
      <c r="Z6229" s="415"/>
    </row>
    <row r="6230" spans="1:26" x14ac:dyDescent="0.2">
      <c r="A6230" s="414"/>
      <c r="B6230" s="414"/>
      <c r="P6230" s="141"/>
      <c r="Q6230" s="415"/>
      <c r="R6230" s="415"/>
      <c r="S6230" s="415"/>
      <c r="T6230" s="415"/>
      <c r="U6230" s="415"/>
      <c r="V6230" s="415"/>
      <c r="W6230" s="415"/>
      <c r="X6230" s="415"/>
      <c r="Y6230" s="415"/>
      <c r="Z6230" s="415"/>
    </row>
    <row r="6231" spans="1:26" x14ac:dyDescent="0.2">
      <c r="A6231" s="414"/>
      <c r="B6231" s="414"/>
      <c r="P6231" s="141"/>
      <c r="Q6231" s="415"/>
      <c r="R6231" s="415"/>
      <c r="S6231" s="415"/>
      <c r="T6231" s="415"/>
      <c r="U6231" s="415"/>
      <c r="V6231" s="415"/>
      <c r="W6231" s="415"/>
      <c r="X6231" s="415"/>
      <c r="Y6231" s="415"/>
      <c r="Z6231" s="415"/>
    </row>
    <row r="6232" spans="1:26" x14ac:dyDescent="0.2">
      <c r="A6232" s="414"/>
      <c r="B6232" s="414"/>
      <c r="P6232" s="141"/>
      <c r="Q6232" s="415"/>
      <c r="R6232" s="415"/>
      <c r="S6232" s="415"/>
      <c r="T6232" s="415"/>
      <c r="U6232" s="415"/>
      <c r="V6232" s="415"/>
      <c r="W6232" s="415"/>
      <c r="X6232" s="415"/>
      <c r="Y6232" s="415"/>
      <c r="Z6232" s="415"/>
    </row>
    <row r="6233" spans="1:26" x14ac:dyDescent="0.2">
      <c r="A6233" s="414"/>
      <c r="B6233" s="414"/>
      <c r="P6233" s="141"/>
      <c r="Q6233" s="415"/>
      <c r="R6233" s="415"/>
      <c r="S6233" s="415"/>
      <c r="T6233" s="415"/>
      <c r="U6233" s="415"/>
      <c r="V6233" s="415"/>
      <c r="W6233" s="415"/>
      <c r="X6233" s="415"/>
      <c r="Y6233" s="415"/>
      <c r="Z6233" s="415"/>
    </row>
    <row r="6234" spans="1:26" x14ac:dyDescent="0.2">
      <c r="A6234" s="414"/>
      <c r="B6234" s="414"/>
      <c r="P6234" s="141"/>
      <c r="Q6234" s="415"/>
      <c r="R6234" s="415"/>
      <c r="S6234" s="415"/>
      <c r="T6234" s="415"/>
      <c r="U6234" s="415"/>
      <c r="V6234" s="415"/>
      <c r="W6234" s="415"/>
      <c r="X6234" s="415"/>
      <c r="Y6234" s="415"/>
      <c r="Z6234" s="415"/>
    </row>
    <row r="6235" spans="1:26" x14ac:dyDescent="0.2">
      <c r="A6235" s="414"/>
      <c r="B6235" s="414"/>
      <c r="P6235" s="141"/>
      <c r="Q6235" s="415"/>
      <c r="R6235" s="415"/>
      <c r="S6235" s="415"/>
      <c r="T6235" s="415"/>
      <c r="U6235" s="415"/>
      <c r="V6235" s="415"/>
      <c r="W6235" s="415"/>
      <c r="X6235" s="415"/>
      <c r="Y6235" s="415"/>
      <c r="Z6235" s="415"/>
    </row>
    <row r="6236" spans="1:26" x14ac:dyDescent="0.2">
      <c r="A6236" s="414"/>
      <c r="B6236" s="414"/>
      <c r="P6236" s="141"/>
      <c r="Q6236" s="415"/>
      <c r="R6236" s="415"/>
      <c r="S6236" s="415"/>
      <c r="T6236" s="415"/>
      <c r="U6236" s="415"/>
      <c r="V6236" s="415"/>
      <c r="W6236" s="415"/>
      <c r="X6236" s="415"/>
      <c r="Y6236" s="415"/>
      <c r="Z6236" s="415"/>
    </row>
    <row r="6237" spans="1:26" x14ac:dyDescent="0.2">
      <c r="A6237" s="414"/>
      <c r="B6237" s="414"/>
      <c r="P6237" s="141"/>
      <c r="Q6237" s="415"/>
      <c r="R6237" s="415"/>
      <c r="S6237" s="415"/>
      <c r="T6237" s="415"/>
      <c r="U6237" s="415"/>
      <c r="V6237" s="415"/>
      <c r="W6237" s="415"/>
      <c r="X6237" s="415"/>
      <c r="Y6237" s="415"/>
      <c r="Z6237" s="415"/>
    </row>
    <row r="6238" spans="1:26" x14ac:dyDescent="0.2">
      <c r="A6238" s="414"/>
      <c r="B6238" s="414"/>
      <c r="P6238" s="141"/>
      <c r="Q6238" s="415"/>
      <c r="R6238" s="415"/>
      <c r="S6238" s="415"/>
      <c r="T6238" s="415"/>
      <c r="U6238" s="415"/>
      <c r="V6238" s="415"/>
      <c r="W6238" s="415"/>
      <c r="X6238" s="415"/>
      <c r="Y6238" s="415"/>
      <c r="Z6238" s="415"/>
    </row>
    <row r="6239" spans="1:26" x14ac:dyDescent="0.2">
      <c r="A6239" s="414"/>
      <c r="B6239" s="414"/>
      <c r="P6239" s="141"/>
      <c r="Q6239" s="415"/>
      <c r="R6239" s="415"/>
      <c r="S6239" s="415"/>
      <c r="T6239" s="415"/>
      <c r="U6239" s="415"/>
      <c r="V6239" s="415"/>
      <c r="W6239" s="415"/>
      <c r="X6239" s="415"/>
      <c r="Y6239" s="415"/>
      <c r="Z6239" s="415"/>
    </row>
    <row r="6240" spans="1:26" x14ac:dyDescent="0.2">
      <c r="A6240" s="414"/>
      <c r="B6240" s="414"/>
      <c r="P6240" s="141"/>
      <c r="Q6240" s="415"/>
      <c r="R6240" s="415"/>
      <c r="S6240" s="415"/>
      <c r="T6240" s="415"/>
      <c r="U6240" s="415"/>
      <c r="V6240" s="415"/>
      <c r="W6240" s="415"/>
      <c r="X6240" s="415"/>
      <c r="Y6240" s="415"/>
      <c r="Z6240" s="415"/>
    </row>
    <row r="6241" spans="1:26" x14ac:dyDescent="0.2">
      <c r="A6241" s="414"/>
      <c r="B6241" s="414"/>
      <c r="P6241" s="141"/>
      <c r="Q6241" s="415"/>
      <c r="R6241" s="415"/>
      <c r="S6241" s="415"/>
      <c r="T6241" s="415"/>
      <c r="U6241" s="415"/>
      <c r="V6241" s="415"/>
      <c r="W6241" s="415"/>
      <c r="X6241" s="415"/>
      <c r="Y6241" s="415"/>
      <c r="Z6241" s="415"/>
    </row>
    <row r="6242" spans="1:26" x14ac:dyDescent="0.2">
      <c r="A6242" s="414"/>
      <c r="B6242" s="414"/>
      <c r="P6242" s="141"/>
      <c r="Q6242" s="415"/>
      <c r="R6242" s="415"/>
      <c r="S6242" s="415"/>
      <c r="T6242" s="415"/>
      <c r="U6242" s="415"/>
      <c r="V6242" s="415"/>
      <c r="W6242" s="415"/>
      <c r="X6242" s="415"/>
      <c r="Y6242" s="415"/>
      <c r="Z6242" s="415"/>
    </row>
    <row r="6243" spans="1:26" x14ac:dyDescent="0.2">
      <c r="A6243" s="414"/>
      <c r="B6243" s="414"/>
      <c r="P6243" s="141"/>
      <c r="Q6243" s="415"/>
      <c r="R6243" s="415"/>
      <c r="S6243" s="415"/>
      <c r="T6243" s="415"/>
      <c r="U6243" s="415"/>
      <c r="V6243" s="415"/>
      <c r="W6243" s="415"/>
      <c r="X6243" s="415"/>
      <c r="Y6243" s="415"/>
      <c r="Z6243" s="415"/>
    </row>
    <row r="6244" spans="1:26" x14ac:dyDescent="0.2">
      <c r="A6244" s="414"/>
      <c r="B6244" s="414"/>
      <c r="P6244" s="141"/>
      <c r="Q6244" s="415"/>
      <c r="R6244" s="415"/>
      <c r="S6244" s="415"/>
      <c r="T6244" s="415"/>
      <c r="U6244" s="415"/>
      <c r="V6244" s="415"/>
      <c r="W6244" s="415"/>
      <c r="X6244" s="415"/>
      <c r="Y6244" s="415"/>
      <c r="Z6244" s="415"/>
    </row>
    <row r="6245" spans="1:26" x14ac:dyDescent="0.2">
      <c r="A6245" s="414"/>
      <c r="B6245" s="414"/>
      <c r="P6245" s="141"/>
      <c r="Q6245" s="415"/>
      <c r="R6245" s="415"/>
      <c r="S6245" s="415"/>
      <c r="T6245" s="415"/>
      <c r="U6245" s="415"/>
      <c r="V6245" s="415"/>
      <c r="W6245" s="415"/>
      <c r="X6245" s="415"/>
      <c r="Y6245" s="415"/>
      <c r="Z6245" s="415"/>
    </row>
    <row r="6246" spans="1:26" x14ac:dyDescent="0.2">
      <c r="A6246" s="414"/>
      <c r="B6246" s="414"/>
      <c r="P6246" s="141"/>
      <c r="Q6246" s="415"/>
      <c r="R6246" s="415"/>
      <c r="S6246" s="415"/>
      <c r="T6246" s="415"/>
      <c r="U6246" s="415"/>
      <c r="V6246" s="415"/>
      <c r="W6246" s="415"/>
      <c r="X6246" s="415"/>
      <c r="Y6246" s="415"/>
      <c r="Z6246" s="415"/>
    </row>
    <row r="6247" spans="1:26" x14ac:dyDescent="0.2">
      <c r="A6247" s="414"/>
      <c r="B6247" s="414"/>
      <c r="P6247" s="141"/>
      <c r="Q6247" s="415"/>
      <c r="R6247" s="415"/>
      <c r="S6247" s="415"/>
      <c r="T6247" s="415"/>
      <c r="U6247" s="415"/>
      <c r="V6247" s="415"/>
      <c r="W6247" s="415"/>
      <c r="X6247" s="415"/>
      <c r="Y6247" s="415"/>
      <c r="Z6247" s="415"/>
    </row>
    <row r="6248" spans="1:26" x14ac:dyDescent="0.2">
      <c r="A6248" s="414"/>
      <c r="B6248" s="414"/>
      <c r="P6248" s="141"/>
      <c r="Q6248" s="415"/>
      <c r="R6248" s="415"/>
      <c r="S6248" s="415"/>
      <c r="T6248" s="415"/>
      <c r="U6248" s="415"/>
      <c r="V6248" s="415"/>
      <c r="W6248" s="415"/>
      <c r="X6248" s="415"/>
      <c r="Y6248" s="415"/>
      <c r="Z6248" s="415"/>
    </row>
    <row r="6249" spans="1:26" x14ac:dyDescent="0.2">
      <c r="A6249" s="414"/>
      <c r="B6249" s="414"/>
      <c r="P6249" s="141"/>
      <c r="Q6249" s="415"/>
      <c r="R6249" s="415"/>
      <c r="S6249" s="415"/>
      <c r="T6249" s="415"/>
      <c r="U6249" s="415"/>
      <c r="V6249" s="415"/>
      <c r="W6249" s="415"/>
      <c r="X6249" s="415"/>
      <c r="Y6249" s="415"/>
      <c r="Z6249" s="415"/>
    </row>
    <row r="6250" spans="1:26" x14ac:dyDescent="0.2">
      <c r="A6250" s="414"/>
      <c r="B6250" s="414"/>
      <c r="P6250" s="141"/>
      <c r="Q6250" s="415"/>
      <c r="R6250" s="415"/>
      <c r="S6250" s="415"/>
      <c r="T6250" s="415"/>
      <c r="U6250" s="415"/>
      <c r="V6250" s="415"/>
      <c r="W6250" s="415"/>
      <c r="X6250" s="415"/>
      <c r="Y6250" s="415"/>
      <c r="Z6250" s="415"/>
    </row>
    <row r="6251" spans="1:26" x14ac:dyDescent="0.2">
      <c r="A6251" s="414"/>
      <c r="B6251" s="414"/>
      <c r="P6251" s="141"/>
      <c r="Q6251" s="415"/>
      <c r="R6251" s="415"/>
      <c r="S6251" s="415"/>
      <c r="T6251" s="415"/>
      <c r="U6251" s="415"/>
      <c r="V6251" s="415"/>
      <c r="W6251" s="415"/>
      <c r="X6251" s="415"/>
      <c r="Y6251" s="415"/>
      <c r="Z6251" s="415"/>
    </row>
    <row r="6252" spans="1:26" x14ac:dyDescent="0.2">
      <c r="A6252" s="414"/>
      <c r="B6252" s="414"/>
      <c r="P6252" s="141"/>
      <c r="Q6252" s="415"/>
      <c r="R6252" s="415"/>
      <c r="S6252" s="415"/>
      <c r="T6252" s="415"/>
      <c r="U6252" s="415"/>
      <c r="V6252" s="415"/>
      <c r="W6252" s="415"/>
      <c r="X6252" s="415"/>
      <c r="Y6252" s="415"/>
      <c r="Z6252" s="415"/>
    </row>
    <row r="6253" spans="1:26" x14ac:dyDescent="0.2">
      <c r="A6253" s="414"/>
      <c r="B6253" s="414"/>
      <c r="P6253" s="141"/>
      <c r="Q6253" s="415"/>
      <c r="R6253" s="415"/>
      <c r="S6253" s="415"/>
      <c r="T6253" s="415"/>
      <c r="U6253" s="415"/>
      <c r="V6253" s="415"/>
      <c r="W6253" s="415"/>
      <c r="X6253" s="415"/>
      <c r="Y6253" s="415"/>
      <c r="Z6253" s="415"/>
    </row>
    <row r="6254" spans="1:26" x14ac:dyDescent="0.2">
      <c r="A6254" s="414"/>
      <c r="B6254" s="414"/>
      <c r="P6254" s="141"/>
      <c r="Q6254" s="415"/>
      <c r="R6254" s="415"/>
      <c r="S6254" s="415"/>
      <c r="T6254" s="415"/>
      <c r="U6254" s="415"/>
      <c r="V6254" s="415"/>
      <c r="W6254" s="415"/>
      <c r="X6254" s="415"/>
      <c r="Y6254" s="415"/>
      <c r="Z6254" s="415"/>
    </row>
    <row r="6255" spans="1:26" x14ac:dyDescent="0.2">
      <c r="A6255" s="414"/>
      <c r="B6255" s="414"/>
      <c r="P6255" s="141"/>
      <c r="Q6255" s="415"/>
      <c r="R6255" s="415"/>
      <c r="S6255" s="415"/>
      <c r="T6255" s="415"/>
      <c r="U6255" s="415"/>
      <c r="V6255" s="415"/>
      <c r="W6255" s="415"/>
      <c r="X6255" s="415"/>
      <c r="Y6255" s="415"/>
      <c r="Z6255" s="415"/>
    </row>
    <row r="6256" spans="1:26" x14ac:dyDescent="0.2">
      <c r="A6256" s="414"/>
      <c r="B6256" s="414"/>
      <c r="P6256" s="141"/>
      <c r="Q6256" s="415"/>
      <c r="R6256" s="415"/>
      <c r="S6256" s="415"/>
      <c r="T6256" s="415"/>
      <c r="U6256" s="415"/>
      <c r="V6256" s="415"/>
      <c r="W6256" s="415"/>
      <c r="X6256" s="415"/>
      <c r="Y6256" s="415"/>
      <c r="Z6256" s="415"/>
    </row>
    <row r="6257" spans="1:26" x14ac:dyDescent="0.2">
      <c r="A6257" s="414"/>
      <c r="B6257" s="414"/>
      <c r="P6257" s="141"/>
      <c r="Q6257" s="415"/>
      <c r="R6257" s="415"/>
      <c r="S6257" s="415"/>
      <c r="T6257" s="415"/>
      <c r="U6257" s="415"/>
      <c r="V6257" s="415"/>
      <c r="W6257" s="415"/>
      <c r="X6257" s="415"/>
      <c r="Y6257" s="415"/>
      <c r="Z6257" s="415"/>
    </row>
    <row r="6258" spans="1:26" x14ac:dyDescent="0.2">
      <c r="A6258" s="414"/>
      <c r="B6258" s="414"/>
      <c r="P6258" s="141"/>
      <c r="Q6258" s="415"/>
      <c r="R6258" s="415"/>
      <c r="S6258" s="415"/>
      <c r="T6258" s="415"/>
      <c r="U6258" s="415"/>
      <c r="V6258" s="415"/>
      <c r="W6258" s="415"/>
      <c r="X6258" s="415"/>
      <c r="Y6258" s="415"/>
      <c r="Z6258" s="415"/>
    </row>
    <row r="6259" spans="1:26" x14ac:dyDescent="0.2">
      <c r="A6259" s="414"/>
      <c r="B6259" s="414"/>
      <c r="P6259" s="141"/>
      <c r="Q6259" s="415"/>
      <c r="R6259" s="415"/>
      <c r="S6259" s="415"/>
      <c r="T6259" s="415"/>
      <c r="U6259" s="415"/>
      <c r="V6259" s="415"/>
      <c r="W6259" s="415"/>
      <c r="X6259" s="415"/>
      <c r="Y6259" s="415"/>
      <c r="Z6259" s="415"/>
    </row>
    <row r="6260" spans="1:26" x14ac:dyDescent="0.2">
      <c r="A6260" s="414"/>
      <c r="B6260" s="414"/>
      <c r="P6260" s="141"/>
      <c r="Q6260" s="415"/>
      <c r="R6260" s="415"/>
      <c r="S6260" s="415"/>
      <c r="T6260" s="415"/>
      <c r="U6260" s="415"/>
      <c r="V6260" s="415"/>
      <c r="W6260" s="415"/>
      <c r="X6260" s="415"/>
      <c r="Y6260" s="415"/>
      <c r="Z6260" s="415"/>
    </row>
    <row r="6261" spans="1:26" x14ac:dyDescent="0.2">
      <c r="A6261" s="414"/>
      <c r="B6261" s="414"/>
      <c r="P6261" s="141"/>
      <c r="Q6261" s="415"/>
      <c r="R6261" s="415"/>
      <c r="S6261" s="415"/>
      <c r="T6261" s="415"/>
      <c r="U6261" s="415"/>
      <c r="V6261" s="415"/>
      <c r="W6261" s="415"/>
      <c r="X6261" s="415"/>
      <c r="Y6261" s="415"/>
      <c r="Z6261" s="415"/>
    </row>
    <row r="6262" spans="1:26" x14ac:dyDescent="0.2">
      <c r="A6262" s="414"/>
      <c r="B6262" s="414"/>
      <c r="P6262" s="141"/>
      <c r="Q6262" s="415"/>
      <c r="R6262" s="415"/>
      <c r="S6262" s="415"/>
      <c r="T6262" s="415"/>
      <c r="U6262" s="415"/>
      <c r="V6262" s="415"/>
      <c r="W6262" s="415"/>
      <c r="X6262" s="415"/>
      <c r="Y6262" s="415"/>
      <c r="Z6262" s="415"/>
    </row>
    <row r="6263" spans="1:26" x14ac:dyDescent="0.2">
      <c r="A6263" s="414"/>
      <c r="B6263" s="414"/>
      <c r="P6263" s="141"/>
      <c r="Q6263" s="415"/>
      <c r="R6263" s="415"/>
      <c r="S6263" s="415"/>
      <c r="T6263" s="415"/>
      <c r="U6263" s="415"/>
      <c r="V6263" s="415"/>
      <c r="W6263" s="415"/>
      <c r="X6263" s="415"/>
      <c r="Y6263" s="415"/>
      <c r="Z6263" s="415"/>
    </row>
    <row r="6264" spans="1:26" x14ac:dyDescent="0.2">
      <c r="A6264" s="414"/>
      <c r="B6264" s="414"/>
      <c r="P6264" s="141"/>
      <c r="Q6264" s="415"/>
      <c r="R6264" s="415"/>
      <c r="S6264" s="415"/>
      <c r="T6264" s="415"/>
      <c r="U6264" s="415"/>
      <c r="V6264" s="415"/>
      <c r="W6264" s="415"/>
      <c r="X6264" s="415"/>
      <c r="Y6264" s="415"/>
      <c r="Z6264" s="415"/>
    </row>
    <row r="6265" spans="1:26" x14ac:dyDescent="0.2">
      <c r="A6265" s="414"/>
      <c r="B6265" s="414"/>
      <c r="P6265" s="141"/>
      <c r="Q6265" s="415"/>
      <c r="R6265" s="415"/>
      <c r="S6265" s="415"/>
      <c r="T6265" s="415"/>
      <c r="U6265" s="415"/>
      <c r="V6265" s="415"/>
      <c r="W6265" s="415"/>
      <c r="X6265" s="415"/>
      <c r="Y6265" s="415"/>
      <c r="Z6265" s="415"/>
    </row>
    <row r="6266" spans="1:26" x14ac:dyDescent="0.2">
      <c r="A6266" s="414"/>
      <c r="B6266" s="414"/>
      <c r="P6266" s="141"/>
      <c r="Q6266" s="415"/>
      <c r="R6266" s="415"/>
      <c r="S6266" s="415"/>
      <c r="T6266" s="415"/>
      <c r="U6266" s="415"/>
      <c r="V6266" s="415"/>
      <c r="W6266" s="415"/>
      <c r="X6266" s="415"/>
      <c r="Y6266" s="415"/>
      <c r="Z6266" s="415"/>
    </row>
    <row r="6267" spans="1:26" x14ac:dyDescent="0.2">
      <c r="A6267" s="414"/>
      <c r="B6267" s="414"/>
      <c r="P6267" s="141"/>
      <c r="Q6267" s="415"/>
      <c r="R6267" s="415"/>
      <c r="S6267" s="415"/>
      <c r="T6267" s="415"/>
      <c r="U6267" s="415"/>
      <c r="V6267" s="415"/>
      <c r="W6267" s="415"/>
      <c r="X6267" s="415"/>
      <c r="Y6267" s="415"/>
      <c r="Z6267" s="415"/>
    </row>
    <row r="6268" spans="1:26" x14ac:dyDescent="0.2">
      <c r="A6268" s="414"/>
      <c r="B6268" s="414"/>
      <c r="P6268" s="141"/>
      <c r="Q6268" s="415"/>
      <c r="R6268" s="415"/>
      <c r="S6268" s="415"/>
      <c r="T6268" s="415"/>
      <c r="U6268" s="415"/>
      <c r="V6268" s="415"/>
      <c r="W6268" s="415"/>
      <c r="X6268" s="415"/>
      <c r="Y6268" s="415"/>
      <c r="Z6268" s="415"/>
    </row>
    <row r="6269" spans="1:26" x14ac:dyDescent="0.2">
      <c r="A6269" s="414"/>
      <c r="B6269" s="414"/>
      <c r="P6269" s="141"/>
      <c r="Q6269" s="415"/>
      <c r="R6269" s="415"/>
      <c r="S6269" s="415"/>
      <c r="T6269" s="415"/>
      <c r="U6269" s="415"/>
      <c r="V6269" s="415"/>
      <c r="W6269" s="415"/>
      <c r="X6269" s="415"/>
      <c r="Y6269" s="415"/>
      <c r="Z6269" s="415"/>
    </row>
    <row r="6270" spans="1:26" x14ac:dyDescent="0.2">
      <c r="A6270" s="414"/>
      <c r="B6270" s="414"/>
      <c r="P6270" s="141"/>
      <c r="Q6270" s="415"/>
      <c r="R6270" s="415"/>
      <c r="S6270" s="415"/>
      <c r="T6270" s="415"/>
      <c r="U6270" s="415"/>
      <c r="V6270" s="415"/>
      <c r="W6270" s="415"/>
      <c r="X6270" s="415"/>
      <c r="Y6270" s="415"/>
      <c r="Z6270" s="415"/>
    </row>
    <row r="6271" spans="1:26" x14ac:dyDescent="0.2">
      <c r="A6271" s="414"/>
      <c r="B6271" s="414"/>
      <c r="P6271" s="141"/>
      <c r="Q6271" s="415"/>
      <c r="R6271" s="415"/>
      <c r="S6271" s="415"/>
      <c r="T6271" s="415"/>
      <c r="U6271" s="415"/>
      <c r="V6271" s="415"/>
      <c r="W6271" s="415"/>
      <c r="X6271" s="415"/>
      <c r="Y6271" s="415"/>
      <c r="Z6271" s="415"/>
    </row>
    <row r="6272" spans="1:26" x14ac:dyDescent="0.2">
      <c r="A6272" s="414"/>
      <c r="B6272" s="414"/>
      <c r="P6272" s="141"/>
      <c r="Q6272" s="415"/>
      <c r="R6272" s="415"/>
      <c r="S6272" s="415"/>
      <c r="T6272" s="415"/>
      <c r="U6272" s="415"/>
      <c r="V6272" s="415"/>
      <c r="W6272" s="415"/>
      <c r="X6272" s="415"/>
      <c r="Y6272" s="415"/>
      <c r="Z6272" s="415"/>
    </row>
    <row r="6273" spans="1:26" x14ac:dyDescent="0.2">
      <c r="A6273" s="414"/>
      <c r="B6273" s="414"/>
      <c r="P6273" s="141"/>
      <c r="Q6273" s="415"/>
      <c r="R6273" s="415"/>
      <c r="S6273" s="415"/>
      <c r="T6273" s="415"/>
      <c r="U6273" s="415"/>
      <c r="V6273" s="415"/>
      <c r="W6273" s="415"/>
      <c r="X6273" s="415"/>
      <c r="Y6273" s="415"/>
      <c r="Z6273" s="415"/>
    </row>
    <row r="6274" spans="1:26" x14ac:dyDescent="0.2">
      <c r="A6274" s="414"/>
      <c r="B6274" s="414"/>
      <c r="P6274" s="141"/>
      <c r="Q6274" s="415"/>
      <c r="R6274" s="415"/>
      <c r="S6274" s="415"/>
      <c r="T6274" s="415"/>
      <c r="U6274" s="415"/>
      <c r="V6274" s="415"/>
      <c r="W6274" s="415"/>
      <c r="X6274" s="415"/>
      <c r="Y6274" s="415"/>
      <c r="Z6274" s="415"/>
    </row>
    <row r="6275" spans="1:26" x14ac:dyDescent="0.2">
      <c r="A6275" s="414"/>
      <c r="B6275" s="414"/>
      <c r="P6275" s="141"/>
      <c r="Q6275" s="415"/>
      <c r="R6275" s="415"/>
      <c r="S6275" s="415"/>
      <c r="T6275" s="415"/>
      <c r="U6275" s="415"/>
      <c r="V6275" s="415"/>
      <c r="W6275" s="415"/>
      <c r="X6275" s="415"/>
      <c r="Y6275" s="415"/>
      <c r="Z6275" s="415"/>
    </row>
    <row r="6276" spans="1:26" x14ac:dyDescent="0.2">
      <c r="A6276" s="414"/>
      <c r="B6276" s="414"/>
      <c r="P6276" s="141"/>
      <c r="Q6276" s="415"/>
      <c r="R6276" s="415"/>
      <c r="S6276" s="415"/>
      <c r="T6276" s="415"/>
      <c r="U6276" s="415"/>
      <c r="V6276" s="415"/>
      <c r="W6276" s="415"/>
      <c r="X6276" s="415"/>
      <c r="Y6276" s="415"/>
      <c r="Z6276" s="415"/>
    </row>
    <row r="6277" spans="1:26" x14ac:dyDescent="0.2">
      <c r="A6277" s="414"/>
      <c r="B6277" s="414"/>
      <c r="P6277" s="141"/>
      <c r="Q6277" s="415"/>
      <c r="R6277" s="415"/>
      <c r="S6277" s="415"/>
      <c r="T6277" s="415"/>
      <c r="U6277" s="415"/>
      <c r="V6277" s="415"/>
      <c r="W6277" s="415"/>
      <c r="X6277" s="415"/>
      <c r="Y6277" s="415"/>
      <c r="Z6277" s="415"/>
    </row>
    <row r="6278" spans="1:26" x14ac:dyDescent="0.2">
      <c r="A6278" s="414"/>
      <c r="B6278" s="414"/>
      <c r="P6278" s="141"/>
      <c r="Q6278" s="415"/>
      <c r="R6278" s="415"/>
      <c r="S6278" s="415"/>
      <c r="T6278" s="415"/>
      <c r="U6278" s="415"/>
      <c r="V6278" s="415"/>
      <c r="W6278" s="415"/>
      <c r="X6278" s="415"/>
      <c r="Y6278" s="415"/>
      <c r="Z6278" s="415"/>
    </row>
    <row r="6279" spans="1:26" x14ac:dyDescent="0.2">
      <c r="A6279" s="414"/>
      <c r="B6279" s="414"/>
      <c r="P6279" s="141"/>
      <c r="Q6279" s="415"/>
      <c r="R6279" s="415"/>
      <c r="S6279" s="415"/>
      <c r="T6279" s="415"/>
      <c r="U6279" s="415"/>
      <c r="V6279" s="415"/>
      <c r="W6279" s="415"/>
      <c r="X6279" s="415"/>
      <c r="Y6279" s="415"/>
      <c r="Z6279" s="415"/>
    </row>
    <row r="6280" spans="1:26" x14ac:dyDescent="0.2">
      <c r="A6280" s="414"/>
      <c r="B6280" s="414"/>
      <c r="P6280" s="141"/>
      <c r="Q6280" s="415"/>
      <c r="R6280" s="415"/>
      <c r="S6280" s="415"/>
      <c r="T6280" s="415"/>
      <c r="U6280" s="415"/>
      <c r="V6280" s="415"/>
      <c r="W6280" s="415"/>
      <c r="X6280" s="415"/>
      <c r="Y6280" s="415"/>
      <c r="Z6280" s="415"/>
    </row>
    <row r="6281" spans="1:26" x14ac:dyDescent="0.2">
      <c r="A6281" s="414"/>
      <c r="B6281" s="414"/>
      <c r="P6281" s="141"/>
      <c r="Q6281" s="415"/>
      <c r="R6281" s="415"/>
      <c r="S6281" s="415"/>
      <c r="T6281" s="415"/>
      <c r="U6281" s="415"/>
      <c r="V6281" s="415"/>
      <c r="W6281" s="415"/>
      <c r="X6281" s="415"/>
      <c r="Y6281" s="415"/>
      <c r="Z6281" s="415"/>
    </row>
    <row r="6282" spans="1:26" x14ac:dyDescent="0.2">
      <c r="A6282" s="414"/>
      <c r="B6282" s="414"/>
      <c r="P6282" s="141"/>
      <c r="Q6282" s="415"/>
      <c r="R6282" s="415"/>
      <c r="S6282" s="415"/>
      <c r="T6282" s="415"/>
      <c r="U6282" s="415"/>
      <c r="V6282" s="415"/>
      <c r="W6282" s="415"/>
      <c r="X6282" s="415"/>
      <c r="Y6282" s="415"/>
      <c r="Z6282" s="415"/>
    </row>
    <row r="6283" spans="1:26" x14ac:dyDescent="0.2">
      <c r="A6283" s="414"/>
      <c r="B6283" s="414"/>
      <c r="P6283" s="141"/>
      <c r="Q6283" s="415"/>
      <c r="R6283" s="415"/>
      <c r="S6283" s="415"/>
      <c r="T6283" s="415"/>
      <c r="U6283" s="415"/>
      <c r="V6283" s="415"/>
      <c r="W6283" s="415"/>
      <c r="X6283" s="415"/>
      <c r="Y6283" s="415"/>
      <c r="Z6283" s="415"/>
    </row>
    <row r="6284" spans="1:26" x14ac:dyDescent="0.2">
      <c r="A6284" s="414"/>
      <c r="B6284" s="414"/>
      <c r="P6284" s="141"/>
      <c r="Q6284" s="415"/>
      <c r="R6284" s="415"/>
      <c r="S6284" s="415"/>
      <c r="T6284" s="415"/>
      <c r="U6284" s="415"/>
      <c r="V6284" s="415"/>
      <c r="W6284" s="415"/>
      <c r="X6284" s="415"/>
      <c r="Y6284" s="415"/>
      <c r="Z6284" s="415"/>
    </row>
    <row r="6285" spans="1:26" x14ac:dyDescent="0.2">
      <c r="A6285" s="414"/>
      <c r="B6285" s="414"/>
      <c r="P6285" s="141"/>
      <c r="Q6285" s="415"/>
      <c r="R6285" s="415"/>
      <c r="S6285" s="415"/>
      <c r="T6285" s="415"/>
      <c r="U6285" s="415"/>
      <c r="V6285" s="415"/>
      <c r="W6285" s="415"/>
      <c r="X6285" s="415"/>
      <c r="Y6285" s="415"/>
      <c r="Z6285" s="415"/>
    </row>
    <row r="6286" spans="1:26" x14ac:dyDescent="0.2">
      <c r="A6286" s="414"/>
      <c r="B6286" s="414"/>
      <c r="P6286" s="141"/>
      <c r="Q6286" s="415"/>
      <c r="R6286" s="415"/>
      <c r="S6286" s="415"/>
      <c r="T6286" s="415"/>
      <c r="U6286" s="415"/>
      <c r="V6286" s="415"/>
      <c r="W6286" s="415"/>
      <c r="X6286" s="415"/>
      <c r="Y6286" s="415"/>
      <c r="Z6286" s="415"/>
    </row>
    <row r="6287" spans="1:26" x14ac:dyDescent="0.2">
      <c r="A6287" s="414"/>
      <c r="B6287" s="414"/>
      <c r="P6287" s="141"/>
      <c r="Q6287" s="415"/>
      <c r="R6287" s="415"/>
      <c r="S6287" s="415"/>
      <c r="T6287" s="415"/>
      <c r="U6287" s="415"/>
      <c r="V6287" s="415"/>
      <c r="W6287" s="415"/>
      <c r="X6287" s="415"/>
      <c r="Y6287" s="415"/>
      <c r="Z6287" s="415"/>
    </row>
    <row r="6288" spans="1:26" x14ac:dyDescent="0.2">
      <c r="A6288" s="414"/>
      <c r="B6288" s="414"/>
      <c r="P6288" s="141"/>
      <c r="Q6288" s="415"/>
      <c r="R6288" s="415"/>
      <c r="S6288" s="415"/>
      <c r="T6288" s="415"/>
      <c r="U6288" s="415"/>
      <c r="V6288" s="415"/>
      <c r="W6288" s="415"/>
      <c r="X6288" s="415"/>
      <c r="Y6288" s="415"/>
      <c r="Z6288" s="415"/>
    </row>
    <row r="6289" spans="1:26" x14ac:dyDescent="0.2">
      <c r="A6289" s="414"/>
      <c r="B6289" s="414"/>
      <c r="P6289" s="141"/>
      <c r="Q6289" s="415"/>
      <c r="R6289" s="415"/>
      <c r="S6289" s="415"/>
      <c r="T6289" s="415"/>
      <c r="U6289" s="415"/>
      <c r="V6289" s="415"/>
      <c r="W6289" s="415"/>
      <c r="X6289" s="415"/>
      <c r="Y6289" s="415"/>
      <c r="Z6289" s="415"/>
    </row>
    <row r="6290" spans="1:26" x14ac:dyDescent="0.2">
      <c r="A6290" s="414"/>
      <c r="B6290" s="414"/>
      <c r="P6290" s="141"/>
      <c r="Q6290" s="415"/>
      <c r="R6290" s="415"/>
      <c r="S6290" s="415"/>
      <c r="T6290" s="415"/>
      <c r="U6290" s="415"/>
      <c r="V6290" s="415"/>
      <c r="W6290" s="415"/>
      <c r="X6290" s="415"/>
      <c r="Y6290" s="415"/>
      <c r="Z6290" s="415"/>
    </row>
    <row r="6291" spans="1:26" x14ac:dyDescent="0.2">
      <c r="A6291" s="414"/>
      <c r="B6291" s="414"/>
      <c r="P6291" s="141"/>
      <c r="Q6291" s="415"/>
      <c r="R6291" s="415"/>
      <c r="S6291" s="415"/>
      <c r="T6291" s="415"/>
      <c r="U6291" s="415"/>
      <c r="V6291" s="415"/>
      <c r="W6291" s="415"/>
      <c r="X6291" s="415"/>
      <c r="Y6291" s="415"/>
      <c r="Z6291" s="415"/>
    </row>
    <row r="6292" spans="1:26" x14ac:dyDescent="0.2">
      <c r="A6292" s="414"/>
      <c r="B6292" s="414"/>
      <c r="P6292" s="141"/>
      <c r="Q6292" s="415"/>
      <c r="R6292" s="415"/>
      <c r="S6292" s="415"/>
      <c r="T6292" s="415"/>
      <c r="U6292" s="415"/>
      <c r="V6292" s="415"/>
      <c r="W6292" s="415"/>
      <c r="X6292" s="415"/>
      <c r="Y6292" s="415"/>
      <c r="Z6292" s="415"/>
    </row>
    <row r="6293" spans="1:26" x14ac:dyDescent="0.2">
      <c r="A6293" s="414"/>
      <c r="B6293" s="414"/>
      <c r="P6293" s="141"/>
      <c r="Q6293" s="415"/>
      <c r="R6293" s="415"/>
      <c r="S6293" s="415"/>
      <c r="T6293" s="415"/>
      <c r="U6293" s="415"/>
      <c r="V6293" s="415"/>
      <c r="W6293" s="415"/>
      <c r="X6293" s="415"/>
      <c r="Y6293" s="415"/>
      <c r="Z6293" s="415"/>
    </row>
    <row r="6294" spans="1:26" x14ac:dyDescent="0.2">
      <c r="A6294" s="414"/>
      <c r="B6294" s="414"/>
      <c r="P6294" s="141"/>
      <c r="Q6294" s="415"/>
      <c r="R6294" s="415"/>
      <c r="S6294" s="415"/>
      <c r="T6294" s="415"/>
      <c r="U6294" s="415"/>
      <c r="V6294" s="415"/>
      <c r="W6294" s="415"/>
      <c r="X6294" s="415"/>
      <c r="Y6294" s="415"/>
      <c r="Z6294" s="415"/>
    </row>
    <row r="6295" spans="1:26" x14ac:dyDescent="0.2">
      <c r="A6295" s="414"/>
      <c r="B6295" s="414"/>
      <c r="P6295" s="141"/>
      <c r="Q6295" s="415"/>
      <c r="R6295" s="415"/>
      <c r="S6295" s="415"/>
      <c r="T6295" s="415"/>
      <c r="U6295" s="415"/>
      <c r="V6295" s="415"/>
      <c r="W6295" s="415"/>
      <c r="X6295" s="415"/>
      <c r="Y6295" s="415"/>
      <c r="Z6295" s="415"/>
    </row>
    <row r="6296" spans="1:26" x14ac:dyDescent="0.2">
      <c r="A6296" s="414"/>
      <c r="B6296" s="414"/>
      <c r="P6296" s="141"/>
      <c r="Q6296" s="415"/>
      <c r="R6296" s="415"/>
      <c r="S6296" s="415"/>
      <c r="T6296" s="415"/>
      <c r="U6296" s="415"/>
      <c r="V6296" s="415"/>
      <c r="W6296" s="415"/>
      <c r="X6296" s="415"/>
      <c r="Y6296" s="415"/>
      <c r="Z6296" s="415"/>
    </row>
    <row r="6297" spans="1:26" x14ac:dyDescent="0.2">
      <c r="A6297" s="414"/>
      <c r="B6297" s="414"/>
      <c r="P6297" s="141"/>
      <c r="Q6297" s="415"/>
      <c r="R6297" s="415"/>
      <c r="S6297" s="415"/>
      <c r="T6297" s="415"/>
      <c r="U6297" s="415"/>
      <c r="V6297" s="415"/>
      <c r="W6297" s="415"/>
      <c r="X6297" s="415"/>
      <c r="Y6297" s="415"/>
      <c r="Z6297" s="415"/>
    </row>
    <row r="6298" spans="1:26" x14ac:dyDescent="0.2">
      <c r="A6298" s="414"/>
      <c r="B6298" s="414"/>
      <c r="P6298" s="141"/>
      <c r="Q6298" s="415"/>
      <c r="R6298" s="415"/>
      <c r="S6298" s="415"/>
      <c r="T6298" s="415"/>
      <c r="U6298" s="415"/>
      <c r="V6298" s="415"/>
      <c r="W6298" s="415"/>
      <c r="X6298" s="415"/>
      <c r="Y6298" s="415"/>
      <c r="Z6298" s="415"/>
    </row>
    <row r="6299" spans="1:26" x14ac:dyDescent="0.2">
      <c r="A6299" s="414"/>
      <c r="B6299" s="414"/>
      <c r="P6299" s="141"/>
      <c r="Q6299" s="415"/>
      <c r="R6299" s="415"/>
      <c r="S6299" s="415"/>
      <c r="T6299" s="415"/>
      <c r="U6299" s="415"/>
      <c r="V6299" s="415"/>
      <c r="W6299" s="415"/>
      <c r="X6299" s="415"/>
      <c r="Y6299" s="415"/>
      <c r="Z6299" s="415"/>
    </row>
    <row r="6300" spans="1:26" x14ac:dyDescent="0.2">
      <c r="A6300" s="414"/>
      <c r="B6300" s="414"/>
      <c r="P6300" s="141"/>
      <c r="Q6300" s="415"/>
      <c r="R6300" s="415"/>
      <c r="S6300" s="415"/>
      <c r="T6300" s="415"/>
      <c r="U6300" s="415"/>
      <c r="V6300" s="415"/>
      <c r="W6300" s="415"/>
      <c r="X6300" s="415"/>
      <c r="Y6300" s="415"/>
      <c r="Z6300" s="415"/>
    </row>
    <row r="6301" spans="1:26" x14ac:dyDescent="0.2">
      <c r="A6301" s="414"/>
      <c r="B6301" s="414"/>
      <c r="P6301" s="141"/>
      <c r="Q6301" s="415"/>
      <c r="R6301" s="415"/>
      <c r="S6301" s="415"/>
      <c r="T6301" s="415"/>
      <c r="U6301" s="415"/>
      <c r="V6301" s="415"/>
      <c r="W6301" s="415"/>
      <c r="X6301" s="415"/>
      <c r="Y6301" s="415"/>
      <c r="Z6301" s="415"/>
    </row>
    <row r="6302" spans="1:26" x14ac:dyDescent="0.2">
      <c r="A6302" s="414"/>
      <c r="B6302" s="414"/>
      <c r="P6302" s="141"/>
      <c r="Q6302" s="415"/>
      <c r="R6302" s="415"/>
      <c r="S6302" s="415"/>
      <c r="T6302" s="415"/>
      <c r="U6302" s="415"/>
      <c r="V6302" s="415"/>
      <c r="W6302" s="415"/>
      <c r="X6302" s="415"/>
      <c r="Y6302" s="415"/>
      <c r="Z6302" s="415"/>
    </row>
    <row r="6303" spans="1:26" x14ac:dyDescent="0.2">
      <c r="A6303" s="414"/>
      <c r="B6303" s="414"/>
      <c r="P6303" s="141"/>
      <c r="Q6303" s="415"/>
      <c r="R6303" s="415"/>
      <c r="S6303" s="415"/>
      <c r="T6303" s="415"/>
      <c r="U6303" s="415"/>
      <c r="V6303" s="415"/>
      <c r="W6303" s="415"/>
      <c r="X6303" s="415"/>
      <c r="Y6303" s="415"/>
      <c r="Z6303" s="415"/>
    </row>
    <row r="6304" spans="1:26" x14ac:dyDescent="0.2">
      <c r="A6304" s="414"/>
      <c r="B6304" s="414"/>
      <c r="P6304" s="141"/>
      <c r="Q6304" s="415"/>
      <c r="R6304" s="415"/>
      <c r="S6304" s="415"/>
      <c r="T6304" s="415"/>
      <c r="U6304" s="415"/>
      <c r="V6304" s="415"/>
      <c r="W6304" s="415"/>
      <c r="X6304" s="415"/>
      <c r="Y6304" s="415"/>
      <c r="Z6304" s="415"/>
    </row>
    <row r="6305" spans="1:26" x14ac:dyDescent="0.2">
      <c r="A6305" s="414"/>
      <c r="B6305" s="414"/>
      <c r="P6305" s="141"/>
      <c r="Q6305" s="415"/>
      <c r="R6305" s="415"/>
      <c r="S6305" s="415"/>
      <c r="T6305" s="415"/>
      <c r="U6305" s="415"/>
      <c r="V6305" s="415"/>
      <c r="W6305" s="415"/>
      <c r="X6305" s="415"/>
      <c r="Y6305" s="415"/>
      <c r="Z6305" s="415"/>
    </row>
    <row r="6306" spans="1:26" x14ac:dyDescent="0.2">
      <c r="A6306" s="414"/>
      <c r="B6306" s="414"/>
      <c r="P6306" s="141"/>
      <c r="Q6306" s="415"/>
      <c r="R6306" s="415"/>
      <c r="S6306" s="415"/>
      <c r="T6306" s="415"/>
      <c r="U6306" s="415"/>
      <c r="V6306" s="415"/>
      <c r="W6306" s="415"/>
      <c r="X6306" s="415"/>
      <c r="Y6306" s="415"/>
      <c r="Z6306" s="415"/>
    </row>
    <row r="6307" spans="1:26" x14ac:dyDescent="0.2">
      <c r="A6307" s="414"/>
      <c r="B6307" s="414"/>
      <c r="P6307" s="141"/>
      <c r="Q6307" s="415"/>
      <c r="R6307" s="415"/>
      <c r="S6307" s="415"/>
      <c r="T6307" s="415"/>
      <c r="U6307" s="415"/>
      <c r="V6307" s="415"/>
      <c r="W6307" s="415"/>
      <c r="X6307" s="415"/>
      <c r="Y6307" s="415"/>
      <c r="Z6307" s="415"/>
    </row>
    <row r="6308" spans="1:26" x14ac:dyDescent="0.2">
      <c r="A6308" s="414"/>
      <c r="B6308" s="414"/>
      <c r="P6308" s="141"/>
      <c r="Q6308" s="415"/>
      <c r="R6308" s="415"/>
      <c r="S6308" s="415"/>
      <c r="T6308" s="415"/>
      <c r="U6308" s="415"/>
      <c r="V6308" s="415"/>
      <c r="W6308" s="415"/>
      <c r="X6308" s="415"/>
      <c r="Y6308" s="415"/>
      <c r="Z6308" s="415"/>
    </row>
    <row r="6309" spans="1:26" x14ac:dyDescent="0.2">
      <c r="A6309" s="414"/>
      <c r="B6309" s="414"/>
      <c r="P6309" s="141"/>
      <c r="Q6309" s="415"/>
      <c r="R6309" s="415"/>
      <c r="S6309" s="415"/>
      <c r="T6309" s="415"/>
      <c r="U6309" s="415"/>
      <c r="V6309" s="415"/>
      <c r="W6309" s="415"/>
      <c r="X6309" s="415"/>
      <c r="Y6309" s="415"/>
      <c r="Z6309" s="415"/>
    </row>
    <row r="6310" spans="1:26" x14ac:dyDescent="0.2">
      <c r="A6310" s="414"/>
      <c r="B6310" s="414"/>
      <c r="P6310" s="141"/>
      <c r="Q6310" s="415"/>
      <c r="R6310" s="415"/>
      <c r="S6310" s="415"/>
      <c r="T6310" s="415"/>
      <c r="U6310" s="415"/>
      <c r="V6310" s="415"/>
      <c r="W6310" s="415"/>
      <c r="X6310" s="415"/>
      <c r="Y6310" s="415"/>
      <c r="Z6310" s="415"/>
    </row>
    <row r="6311" spans="1:26" x14ac:dyDescent="0.2">
      <c r="A6311" s="414"/>
      <c r="B6311" s="414"/>
      <c r="P6311" s="141"/>
      <c r="Q6311" s="415"/>
      <c r="R6311" s="415"/>
      <c r="S6311" s="415"/>
      <c r="T6311" s="415"/>
      <c r="U6311" s="415"/>
      <c r="V6311" s="415"/>
      <c r="W6311" s="415"/>
      <c r="X6311" s="415"/>
      <c r="Y6311" s="415"/>
      <c r="Z6311" s="415"/>
    </row>
    <row r="6312" spans="1:26" x14ac:dyDescent="0.2">
      <c r="A6312" s="414"/>
      <c r="B6312" s="414"/>
      <c r="P6312" s="141"/>
      <c r="Q6312" s="415"/>
      <c r="R6312" s="415"/>
      <c r="S6312" s="415"/>
      <c r="T6312" s="415"/>
      <c r="U6312" s="415"/>
      <c r="V6312" s="415"/>
      <c r="W6312" s="415"/>
      <c r="X6312" s="415"/>
      <c r="Y6312" s="415"/>
      <c r="Z6312" s="415"/>
    </row>
    <row r="6313" spans="1:26" x14ac:dyDescent="0.2">
      <c r="A6313" s="414"/>
      <c r="B6313" s="414"/>
      <c r="P6313" s="141"/>
      <c r="Q6313" s="415"/>
      <c r="R6313" s="415"/>
      <c r="S6313" s="415"/>
      <c r="T6313" s="415"/>
      <c r="U6313" s="415"/>
      <c r="V6313" s="415"/>
      <c r="W6313" s="415"/>
      <c r="X6313" s="415"/>
      <c r="Y6313" s="415"/>
      <c r="Z6313" s="415"/>
    </row>
    <row r="6314" spans="1:26" x14ac:dyDescent="0.2">
      <c r="A6314" s="414"/>
      <c r="B6314" s="414"/>
      <c r="P6314" s="141"/>
      <c r="Q6314" s="415"/>
      <c r="R6314" s="415"/>
      <c r="S6314" s="415"/>
      <c r="T6314" s="415"/>
      <c r="U6314" s="415"/>
      <c r="V6314" s="415"/>
      <c r="W6314" s="415"/>
      <c r="X6314" s="415"/>
      <c r="Y6314" s="415"/>
      <c r="Z6314" s="415"/>
    </row>
    <row r="6315" spans="1:26" x14ac:dyDescent="0.2">
      <c r="A6315" s="414"/>
      <c r="B6315" s="414"/>
      <c r="P6315" s="141"/>
      <c r="Q6315" s="415"/>
      <c r="R6315" s="415"/>
      <c r="S6315" s="415"/>
      <c r="T6315" s="415"/>
      <c r="U6315" s="415"/>
      <c r="V6315" s="415"/>
      <c r="W6315" s="415"/>
      <c r="X6315" s="415"/>
      <c r="Y6315" s="415"/>
      <c r="Z6315" s="415"/>
    </row>
    <row r="6316" spans="1:26" x14ac:dyDescent="0.2">
      <c r="A6316" s="414"/>
      <c r="B6316" s="414"/>
      <c r="P6316" s="141"/>
      <c r="Q6316" s="415"/>
      <c r="R6316" s="415"/>
      <c r="S6316" s="415"/>
      <c r="T6316" s="415"/>
      <c r="U6316" s="415"/>
      <c r="V6316" s="415"/>
      <c r="W6316" s="415"/>
      <c r="X6316" s="415"/>
      <c r="Y6316" s="415"/>
      <c r="Z6316" s="415"/>
    </row>
    <row r="6317" spans="1:26" x14ac:dyDescent="0.2">
      <c r="A6317" s="414"/>
      <c r="B6317" s="414"/>
      <c r="P6317" s="141"/>
      <c r="Q6317" s="415"/>
      <c r="R6317" s="415"/>
      <c r="S6317" s="415"/>
      <c r="T6317" s="415"/>
      <c r="U6317" s="415"/>
      <c r="V6317" s="415"/>
      <c r="W6317" s="415"/>
      <c r="X6317" s="415"/>
      <c r="Y6317" s="415"/>
      <c r="Z6317" s="415"/>
    </row>
    <row r="6318" spans="1:26" x14ac:dyDescent="0.2">
      <c r="A6318" s="414"/>
      <c r="B6318" s="414"/>
      <c r="P6318" s="141"/>
      <c r="Q6318" s="415"/>
      <c r="R6318" s="415"/>
      <c r="S6318" s="415"/>
      <c r="T6318" s="415"/>
      <c r="U6318" s="415"/>
      <c r="V6318" s="415"/>
      <c r="W6318" s="415"/>
      <c r="X6318" s="415"/>
      <c r="Y6318" s="415"/>
      <c r="Z6318" s="415"/>
    </row>
    <row r="6319" spans="1:26" x14ac:dyDescent="0.2">
      <c r="A6319" s="414"/>
      <c r="B6319" s="414"/>
      <c r="P6319" s="141"/>
      <c r="Q6319" s="415"/>
      <c r="R6319" s="415"/>
      <c r="S6319" s="415"/>
      <c r="T6319" s="415"/>
      <c r="U6319" s="415"/>
      <c r="V6319" s="415"/>
      <c r="W6319" s="415"/>
      <c r="X6319" s="415"/>
      <c r="Y6319" s="415"/>
      <c r="Z6319" s="415"/>
    </row>
    <row r="6320" spans="1:26" x14ac:dyDescent="0.2">
      <c r="A6320" s="414"/>
      <c r="B6320" s="414"/>
      <c r="P6320" s="141"/>
      <c r="Q6320" s="415"/>
      <c r="R6320" s="415"/>
      <c r="S6320" s="415"/>
      <c r="T6320" s="415"/>
      <c r="U6320" s="415"/>
      <c r="V6320" s="415"/>
      <c r="W6320" s="415"/>
      <c r="X6320" s="415"/>
      <c r="Y6320" s="415"/>
      <c r="Z6320" s="415"/>
    </row>
    <row r="6321" spans="1:26" x14ac:dyDescent="0.2">
      <c r="A6321" s="414"/>
      <c r="B6321" s="414"/>
      <c r="P6321" s="141"/>
      <c r="Q6321" s="415"/>
      <c r="R6321" s="415"/>
      <c r="S6321" s="415"/>
      <c r="T6321" s="415"/>
      <c r="U6321" s="415"/>
      <c r="V6321" s="415"/>
      <c r="W6321" s="415"/>
      <c r="X6321" s="415"/>
      <c r="Y6321" s="415"/>
      <c r="Z6321" s="415"/>
    </row>
    <row r="6322" spans="1:26" x14ac:dyDescent="0.2">
      <c r="A6322" s="414"/>
      <c r="B6322" s="414"/>
      <c r="P6322" s="141"/>
      <c r="Q6322" s="415"/>
      <c r="R6322" s="415"/>
      <c r="S6322" s="415"/>
      <c r="T6322" s="415"/>
      <c r="U6322" s="415"/>
      <c r="V6322" s="415"/>
      <c r="W6322" s="415"/>
      <c r="X6322" s="415"/>
      <c r="Y6322" s="415"/>
      <c r="Z6322" s="415"/>
    </row>
    <row r="6323" spans="1:26" x14ac:dyDescent="0.2">
      <c r="A6323" s="414"/>
      <c r="B6323" s="414"/>
      <c r="P6323" s="141"/>
      <c r="Q6323" s="415"/>
      <c r="R6323" s="415"/>
      <c r="S6323" s="415"/>
      <c r="T6323" s="415"/>
      <c r="U6323" s="415"/>
      <c r="V6323" s="415"/>
      <c r="W6323" s="415"/>
      <c r="X6323" s="415"/>
      <c r="Y6323" s="415"/>
      <c r="Z6323" s="415"/>
    </row>
    <row r="6324" spans="1:26" x14ac:dyDescent="0.2">
      <c r="A6324" s="414"/>
      <c r="B6324" s="414"/>
      <c r="P6324" s="141"/>
      <c r="Q6324" s="415"/>
      <c r="R6324" s="415"/>
      <c r="S6324" s="415"/>
      <c r="T6324" s="415"/>
      <c r="U6324" s="415"/>
      <c r="V6324" s="415"/>
      <c r="W6324" s="415"/>
      <c r="X6324" s="415"/>
      <c r="Y6324" s="415"/>
      <c r="Z6324" s="415"/>
    </row>
    <row r="6325" spans="1:26" x14ac:dyDescent="0.2">
      <c r="A6325" s="414"/>
      <c r="B6325" s="414"/>
      <c r="P6325" s="141"/>
      <c r="Q6325" s="415"/>
      <c r="R6325" s="415"/>
      <c r="S6325" s="415"/>
      <c r="T6325" s="415"/>
      <c r="U6325" s="415"/>
      <c r="V6325" s="415"/>
      <c r="W6325" s="415"/>
      <c r="X6325" s="415"/>
      <c r="Y6325" s="415"/>
      <c r="Z6325" s="415"/>
    </row>
    <row r="6326" spans="1:26" x14ac:dyDescent="0.2">
      <c r="A6326" s="414"/>
      <c r="B6326" s="414"/>
      <c r="P6326" s="141"/>
      <c r="Q6326" s="415"/>
      <c r="R6326" s="415"/>
      <c r="S6326" s="415"/>
      <c r="T6326" s="415"/>
      <c r="U6326" s="415"/>
      <c r="V6326" s="415"/>
      <c r="W6326" s="415"/>
      <c r="X6326" s="415"/>
      <c r="Y6326" s="415"/>
      <c r="Z6326" s="415"/>
    </row>
    <row r="6327" spans="1:26" x14ac:dyDescent="0.2">
      <c r="A6327" s="414"/>
      <c r="B6327" s="414"/>
      <c r="P6327" s="141"/>
      <c r="Q6327" s="415"/>
      <c r="R6327" s="415"/>
      <c r="S6327" s="415"/>
      <c r="T6327" s="415"/>
      <c r="U6327" s="415"/>
      <c r="V6327" s="415"/>
      <c r="W6327" s="415"/>
      <c r="X6327" s="415"/>
      <c r="Y6327" s="415"/>
      <c r="Z6327" s="415"/>
    </row>
    <row r="6328" spans="1:26" x14ac:dyDescent="0.2">
      <c r="A6328" s="414"/>
      <c r="B6328" s="414"/>
      <c r="P6328" s="141"/>
      <c r="Q6328" s="415"/>
      <c r="R6328" s="415"/>
      <c r="S6328" s="415"/>
      <c r="T6328" s="415"/>
      <c r="U6328" s="415"/>
      <c r="V6328" s="415"/>
      <c r="W6328" s="415"/>
      <c r="X6328" s="415"/>
      <c r="Y6328" s="415"/>
      <c r="Z6328" s="415"/>
    </row>
    <row r="6329" spans="1:26" x14ac:dyDescent="0.2">
      <c r="A6329" s="414"/>
      <c r="B6329" s="414"/>
      <c r="P6329" s="141"/>
      <c r="Q6329" s="415"/>
      <c r="R6329" s="415"/>
      <c r="S6329" s="415"/>
      <c r="T6329" s="415"/>
      <c r="U6329" s="415"/>
      <c r="V6329" s="415"/>
      <c r="W6329" s="415"/>
      <c r="X6329" s="415"/>
      <c r="Y6329" s="415"/>
      <c r="Z6329" s="415"/>
    </row>
    <row r="6330" spans="1:26" x14ac:dyDescent="0.2">
      <c r="A6330" s="414"/>
      <c r="B6330" s="414"/>
      <c r="P6330" s="141"/>
      <c r="Q6330" s="415"/>
      <c r="R6330" s="415"/>
      <c r="S6330" s="415"/>
      <c r="T6330" s="415"/>
      <c r="U6330" s="415"/>
      <c r="V6330" s="415"/>
      <c r="W6330" s="415"/>
      <c r="X6330" s="415"/>
      <c r="Y6330" s="415"/>
      <c r="Z6330" s="415"/>
    </row>
    <row r="6331" spans="1:26" x14ac:dyDescent="0.2">
      <c r="A6331" s="414"/>
      <c r="B6331" s="414"/>
      <c r="P6331" s="141"/>
      <c r="Q6331" s="415"/>
      <c r="R6331" s="415"/>
      <c r="S6331" s="415"/>
      <c r="T6331" s="415"/>
      <c r="U6331" s="415"/>
      <c r="V6331" s="415"/>
      <c r="W6331" s="415"/>
      <c r="X6331" s="415"/>
      <c r="Y6331" s="415"/>
      <c r="Z6331" s="415"/>
    </row>
    <row r="6332" spans="1:26" x14ac:dyDescent="0.2">
      <c r="A6332" s="414"/>
      <c r="B6332" s="414"/>
      <c r="P6332" s="141"/>
      <c r="Q6332" s="415"/>
      <c r="R6332" s="415"/>
      <c r="S6332" s="415"/>
      <c r="T6332" s="415"/>
      <c r="U6332" s="415"/>
      <c r="V6332" s="415"/>
      <c r="W6332" s="415"/>
      <c r="X6332" s="415"/>
      <c r="Y6332" s="415"/>
      <c r="Z6332" s="415"/>
    </row>
    <row r="6333" spans="1:26" x14ac:dyDescent="0.2">
      <c r="A6333" s="414"/>
      <c r="B6333" s="414"/>
      <c r="P6333" s="141"/>
      <c r="Q6333" s="415"/>
      <c r="R6333" s="415"/>
      <c r="S6333" s="415"/>
      <c r="T6333" s="415"/>
      <c r="U6333" s="415"/>
      <c r="V6333" s="415"/>
      <c r="W6333" s="415"/>
      <c r="X6333" s="415"/>
      <c r="Y6333" s="415"/>
      <c r="Z6333" s="415"/>
    </row>
    <row r="6334" spans="1:26" x14ac:dyDescent="0.2">
      <c r="A6334" s="414"/>
      <c r="B6334" s="414"/>
      <c r="P6334" s="141"/>
      <c r="Q6334" s="415"/>
      <c r="R6334" s="415"/>
      <c r="S6334" s="415"/>
      <c r="T6334" s="415"/>
      <c r="U6334" s="415"/>
      <c r="V6334" s="415"/>
      <c r="W6334" s="415"/>
      <c r="X6334" s="415"/>
      <c r="Y6334" s="415"/>
      <c r="Z6334" s="415"/>
    </row>
    <row r="6335" spans="1:26" x14ac:dyDescent="0.2">
      <c r="A6335" s="414"/>
      <c r="B6335" s="414"/>
      <c r="P6335" s="141"/>
      <c r="Q6335" s="415"/>
      <c r="R6335" s="415"/>
      <c r="S6335" s="415"/>
      <c r="T6335" s="415"/>
      <c r="U6335" s="415"/>
      <c r="V6335" s="415"/>
      <c r="W6335" s="415"/>
      <c r="X6335" s="415"/>
      <c r="Y6335" s="415"/>
      <c r="Z6335" s="415"/>
    </row>
    <row r="6336" spans="1:26" x14ac:dyDescent="0.2">
      <c r="A6336" s="414"/>
      <c r="B6336" s="414"/>
      <c r="P6336" s="141"/>
      <c r="Q6336" s="415"/>
      <c r="R6336" s="415"/>
      <c r="S6336" s="415"/>
      <c r="T6336" s="415"/>
      <c r="U6336" s="415"/>
      <c r="V6336" s="415"/>
      <c r="W6336" s="415"/>
      <c r="X6336" s="415"/>
      <c r="Y6336" s="415"/>
      <c r="Z6336" s="415"/>
    </row>
    <row r="6337" spans="1:26" x14ac:dyDescent="0.2">
      <c r="A6337" s="414"/>
      <c r="B6337" s="414"/>
      <c r="P6337" s="141"/>
      <c r="Q6337" s="415"/>
      <c r="R6337" s="415"/>
      <c r="S6337" s="415"/>
      <c r="T6337" s="415"/>
      <c r="U6337" s="415"/>
      <c r="V6337" s="415"/>
      <c r="W6337" s="415"/>
      <c r="X6337" s="415"/>
      <c r="Y6337" s="415"/>
      <c r="Z6337" s="415"/>
    </row>
    <row r="6338" spans="1:26" x14ac:dyDescent="0.2">
      <c r="A6338" s="414"/>
      <c r="B6338" s="414"/>
      <c r="P6338" s="141"/>
      <c r="Q6338" s="415"/>
      <c r="R6338" s="415"/>
      <c r="S6338" s="415"/>
      <c r="T6338" s="415"/>
      <c r="U6338" s="415"/>
      <c r="V6338" s="415"/>
      <c r="W6338" s="415"/>
      <c r="X6338" s="415"/>
      <c r="Y6338" s="415"/>
      <c r="Z6338" s="415"/>
    </row>
    <row r="6339" spans="1:26" x14ac:dyDescent="0.2">
      <c r="A6339" s="414"/>
      <c r="B6339" s="414"/>
      <c r="P6339" s="141"/>
      <c r="Q6339" s="415"/>
      <c r="R6339" s="415"/>
      <c r="S6339" s="415"/>
      <c r="T6339" s="415"/>
      <c r="U6339" s="415"/>
      <c r="V6339" s="415"/>
      <c r="W6339" s="415"/>
      <c r="X6339" s="415"/>
      <c r="Y6339" s="415"/>
      <c r="Z6339" s="415"/>
    </row>
    <row r="6340" spans="1:26" x14ac:dyDescent="0.2">
      <c r="A6340" s="414"/>
      <c r="B6340" s="414"/>
      <c r="P6340" s="141"/>
      <c r="Q6340" s="415"/>
      <c r="R6340" s="415"/>
      <c r="S6340" s="415"/>
      <c r="T6340" s="415"/>
      <c r="U6340" s="415"/>
      <c r="V6340" s="415"/>
      <c r="W6340" s="415"/>
      <c r="X6340" s="415"/>
      <c r="Y6340" s="415"/>
      <c r="Z6340" s="415"/>
    </row>
    <row r="6341" spans="1:26" x14ac:dyDescent="0.2">
      <c r="A6341" s="414"/>
      <c r="B6341" s="414"/>
      <c r="P6341" s="141"/>
      <c r="Q6341" s="415"/>
      <c r="R6341" s="415"/>
      <c r="S6341" s="415"/>
      <c r="T6341" s="415"/>
      <c r="U6341" s="415"/>
      <c r="V6341" s="415"/>
      <c r="W6341" s="415"/>
      <c r="X6341" s="415"/>
      <c r="Y6341" s="415"/>
      <c r="Z6341" s="415"/>
    </row>
    <row r="6342" spans="1:26" x14ac:dyDescent="0.2">
      <c r="A6342" s="414"/>
      <c r="B6342" s="414"/>
      <c r="P6342" s="141"/>
      <c r="Q6342" s="415"/>
      <c r="R6342" s="415"/>
      <c r="S6342" s="415"/>
      <c r="T6342" s="415"/>
      <c r="U6342" s="415"/>
      <c r="V6342" s="415"/>
      <c r="W6342" s="415"/>
      <c r="X6342" s="415"/>
      <c r="Y6342" s="415"/>
      <c r="Z6342" s="415"/>
    </row>
    <row r="6343" spans="1:26" x14ac:dyDescent="0.2">
      <c r="A6343" s="414"/>
      <c r="B6343" s="414"/>
      <c r="P6343" s="141"/>
      <c r="Q6343" s="415"/>
      <c r="R6343" s="415"/>
      <c r="S6343" s="415"/>
      <c r="T6343" s="415"/>
      <c r="U6343" s="415"/>
      <c r="V6343" s="415"/>
      <c r="W6343" s="415"/>
      <c r="X6343" s="415"/>
      <c r="Y6343" s="415"/>
      <c r="Z6343" s="415"/>
    </row>
    <row r="6344" spans="1:26" x14ac:dyDescent="0.2">
      <c r="A6344" s="414"/>
      <c r="B6344" s="414"/>
      <c r="P6344" s="141"/>
      <c r="Q6344" s="415"/>
      <c r="R6344" s="415"/>
      <c r="S6344" s="415"/>
      <c r="T6344" s="415"/>
      <c r="U6344" s="415"/>
      <c r="V6344" s="415"/>
      <c r="W6344" s="415"/>
      <c r="X6344" s="415"/>
      <c r="Y6344" s="415"/>
      <c r="Z6344" s="415"/>
    </row>
    <row r="6345" spans="1:26" x14ac:dyDescent="0.2">
      <c r="A6345" s="414"/>
      <c r="B6345" s="414"/>
      <c r="P6345" s="141"/>
      <c r="Q6345" s="415"/>
      <c r="R6345" s="415"/>
      <c r="S6345" s="415"/>
      <c r="T6345" s="415"/>
      <c r="U6345" s="415"/>
      <c r="V6345" s="415"/>
      <c r="W6345" s="415"/>
      <c r="X6345" s="415"/>
      <c r="Y6345" s="415"/>
      <c r="Z6345" s="415"/>
    </row>
    <row r="6346" spans="1:26" x14ac:dyDescent="0.2">
      <c r="A6346" s="414"/>
      <c r="B6346" s="414"/>
      <c r="P6346" s="141"/>
      <c r="Q6346" s="415"/>
      <c r="R6346" s="415"/>
      <c r="S6346" s="415"/>
      <c r="T6346" s="415"/>
      <c r="U6346" s="415"/>
      <c r="V6346" s="415"/>
      <c r="W6346" s="415"/>
      <c r="X6346" s="415"/>
      <c r="Y6346" s="415"/>
      <c r="Z6346" s="415"/>
    </row>
    <row r="6347" spans="1:26" x14ac:dyDescent="0.2">
      <c r="A6347" s="414"/>
      <c r="B6347" s="414"/>
      <c r="P6347" s="141"/>
      <c r="Q6347" s="415"/>
      <c r="R6347" s="415"/>
      <c r="S6347" s="415"/>
      <c r="T6347" s="415"/>
      <c r="U6347" s="415"/>
      <c r="V6347" s="415"/>
      <c r="W6347" s="415"/>
      <c r="X6347" s="415"/>
      <c r="Y6347" s="415"/>
      <c r="Z6347" s="415"/>
    </row>
    <row r="6348" spans="1:26" x14ac:dyDescent="0.2">
      <c r="A6348" s="414"/>
      <c r="B6348" s="414"/>
      <c r="P6348" s="141"/>
      <c r="Q6348" s="415"/>
      <c r="R6348" s="415"/>
      <c r="S6348" s="415"/>
      <c r="T6348" s="415"/>
      <c r="U6348" s="415"/>
      <c r="V6348" s="415"/>
      <c r="W6348" s="415"/>
      <c r="X6348" s="415"/>
      <c r="Y6348" s="415"/>
      <c r="Z6348" s="415"/>
    </row>
    <row r="6349" spans="1:26" x14ac:dyDescent="0.2">
      <c r="A6349" s="414"/>
      <c r="B6349" s="414"/>
      <c r="P6349" s="141"/>
      <c r="Q6349" s="415"/>
      <c r="R6349" s="415"/>
      <c r="S6349" s="415"/>
      <c r="T6349" s="415"/>
      <c r="U6349" s="415"/>
      <c r="V6349" s="415"/>
      <c r="W6349" s="415"/>
      <c r="X6349" s="415"/>
      <c r="Y6349" s="415"/>
      <c r="Z6349" s="415"/>
    </row>
    <row r="6350" spans="1:26" x14ac:dyDescent="0.2">
      <c r="A6350" s="414"/>
      <c r="B6350" s="414"/>
      <c r="P6350" s="141"/>
      <c r="Q6350" s="415"/>
      <c r="R6350" s="415"/>
      <c r="S6350" s="415"/>
      <c r="T6350" s="415"/>
      <c r="U6350" s="415"/>
      <c r="V6350" s="415"/>
      <c r="W6350" s="415"/>
      <c r="X6350" s="415"/>
      <c r="Y6350" s="415"/>
      <c r="Z6350" s="415"/>
    </row>
    <row r="6351" spans="1:26" x14ac:dyDescent="0.2">
      <c r="A6351" s="414"/>
      <c r="B6351" s="414"/>
      <c r="P6351" s="141"/>
      <c r="Q6351" s="415"/>
      <c r="R6351" s="415"/>
      <c r="S6351" s="415"/>
      <c r="T6351" s="415"/>
      <c r="U6351" s="415"/>
      <c r="V6351" s="415"/>
      <c r="W6351" s="415"/>
      <c r="X6351" s="415"/>
      <c r="Y6351" s="415"/>
      <c r="Z6351" s="415"/>
    </row>
    <row r="6352" spans="1:26" x14ac:dyDescent="0.2">
      <c r="A6352" s="414"/>
      <c r="B6352" s="414"/>
      <c r="P6352" s="141"/>
      <c r="Q6352" s="415"/>
      <c r="R6352" s="415"/>
      <c r="S6352" s="415"/>
      <c r="T6352" s="415"/>
      <c r="U6352" s="415"/>
      <c r="V6352" s="415"/>
      <c r="W6352" s="415"/>
      <c r="X6352" s="415"/>
      <c r="Y6352" s="415"/>
      <c r="Z6352" s="415"/>
    </row>
    <row r="6353" spans="1:26" x14ac:dyDescent="0.2">
      <c r="A6353" s="414"/>
      <c r="B6353" s="414"/>
      <c r="P6353" s="141"/>
      <c r="Q6353" s="415"/>
      <c r="R6353" s="415"/>
      <c r="S6353" s="415"/>
      <c r="T6353" s="415"/>
      <c r="U6353" s="415"/>
      <c r="V6353" s="415"/>
      <c r="W6353" s="415"/>
      <c r="X6353" s="415"/>
      <c r="Y6353" s="415"/>
      <c r="Z6353" s="415"/>
    </row>
    <row r="6354" spans="1:26" x14ac:dyDescent="0.2">
      <c r="A6354" s="414"/>
      <c r="B6354" s="414"/>
      <c r="P6354" s="141"/>
      <c r="Q6354" s="415"/>
      <c r="R6354" s="415"/>
      <c r="S6354" s="415"/>
      <c r="T6354" s="415"/>
      <c r="U6354" s="415"/>
      <c r="V6354" s="415"/>
      <c r="W6354" s="415"/>
      <c r="X6354" s="415"/>
      <c r="Y6354" s="415"/>
      <c r="Z6354" s="415"/>
    </row>
    <row r="6355" spans="1:26" x14ac:dyDescent="0.2">
      <c r="A6355" s="414"/>
      <c r="B6355" s="414"/>
      <c r="P6355" s="141"/>
      <c r="Q6355" s="415"/>
      <c r="R6355" s="415"/>
      <c r="S6355" s="415"/>
      <c r="T6355" s="415"/>
      <c r="U6355" s="415"/>
      <c r="V6355" s="415"/>
      <c r="W6355" s="415"/>
      <c r="X6355" s="415"/>
      <c r="Y6355" s="415"/>
      <c r="Z6355" s="415"/>
    </row>
    <row r="6356" spans="1:26" x14ac:dyDescent="0.2">
      <c r="A6356" s="414"/>
      <c r="B6356" s="414"/>
      <c r="P6356" s="141"/>
      <c r="Q6356" s="415"/>
      <c r="R6356" s="415"/>
      <c r="S6356" s="415"/>
      <c r="T6356" s="415"/>
      <c r="U6356" s="415"/>
      <c r="V6356" s="415"/>
      <c r="W6356" s="415"/>
      <c r="X6356" s="415"/>
      <c r="Y6356" s="415"/>
      <c r="Z6356" s="415"/>
    </row>
    <row r="6357" spans="1:26" x14ac:dyDescent="0.2">
      <c r="A6357" s="414"/>
      <c r="B6357" s="414"/>
      <c r="P6357" s="141"/>
      <c r="Q6357" s="415"/>
      <c r="R6357" s="415"/>
      <c r="S6357" s="415"/>
      <c r="T6357" s="415"/>
      <c r="U6357" s="415"/>
      <c r="V6357" s="415"/>
      <c r="W6357" s="415"/>
      <c r="X6357" s="415"/>
      <c r="Y6357" s="415"/>
      <c r="Z6357" s="415"/>
    </row>
    <row r="6358" spans="1:26" x14ac:dyDescent="0.2">
      <c r="A6358" s="414"/>
      <c r="B6358" s="414"/>
      <c r="P6358" s="141"/>
      <c r="Q6358" s="415"/>
      <c r="R6358" s="415"/>
      <c r="S6358" s="415"/>
      <c r="T6358" s="415"/>
      <c r="U6358" s="415"/>
      <c r="V6358" s="415"/>
      <c r="W6358" s="415"/>
      <c r="X6358" s="415"/>
      <c r="Y6358" s="415"/>
      <c r="Z6358" s="415"/>
    </row>
    <row r="6359" spans="1:26" x14ac:dyDescent="0.2">
      <c r="A6359" s="414"/>
      <c r="B6359" s="414"/>
      <c r="P6359" s="141"/>
      <c r="Q6359" s="415"/>
      <c r="R6359" s="415"/>
      <c r="S6359" s="415"/>
      <c r="T6359" s="415"/>
      <c r="U6359" s="415"/>
      <c r="V6359" s="415"/>
      <c r="W6359" s="415"/>
      <c r="X6359" s="415"/>
      <c r="Y6359" s="415"/>
      <c r="Z6359" s="415"/>
    </row>
    <row r="6360" spans="1:26" x14ac:dyDescent="0.2">
      <c r="A6360" s="414"/>
      <c r="B6360" s="414"/>
      <c r="P6360" s="141"/>
      <c r="Q6360" s="415"/>
      <c r="R6360" s="415"/>
      <c r="S6360" s="415"/>
      <c r="T6360" s="415"/>
      <c r="U6360" s="415"/>
      <c r="V6360" s="415"/>
      <c r="W6360" s="415"/>
      <c r="X6360" s="415"/>
      <c r="Y6360" s="415"/>
      <c r="Z6360" s="415"/>
    </row>
    <row r="6361" spans="1:26" x14ac:dyDescent="0.2">
      <c r="A6361" s="414"/>
      <c r="B6361" s="414"/>
      <c r="P6361" s="141"/>
      <c r="Q6361" s="415"/>
      <c r="R6361" s="415"/>
      <c r="S6361" s="415"/>
      <c r="T6361" s="415"/>
      <c r="U6361" s="415"/>
      <c r="V6361" s="415"/>
      <c r="W6361" s="415"/>
      <c r="X6361" s="415"/>
      <c r="Y6361" s="415"/>
      <c r="Z6361" s="415"/>
    </row>
    <row r="6362" spans="1:26" x14ac:dyDescent="0.2">
      <c r="A6362" s="414"/>
      <c r="B6362" s="414"/>
      <c r="P6362" s="141"/>
      <c r="Q6362" s="415"/>
      <c r="R6362" s="415"/>
      <c r="S6362" s="415"/>
      <c r="T6362" s="415"/>
      <c r="U6362" s="415"/>
      <c r="V6362" s="415"/>
      <c r="W6362" s="415"/>
      <c r="X6362" s="415"/>
      <c r="Y6362" s="415"/>
      <c r="Z6362" s="415"/>
    </row>
    <row r="6363" spans="1:26" x14ac:dyDescent="0.2">
      <c r="A6363" s="414"/>
      <c r="B6363" s="414"/>
      <c r="P6363" s="141"/>
      <c r="Q6363" s="415"/>
      <c r="R6363" s="415"/>
      <c r="S6363" s="415"/>
      <c r="T6363" s="415"/>
      <c r="U6363" s="415"/>
      <c r="V6363" s="415"/>
      <c r="W6363" s="415"/>
      <c r="X6363" s="415"/>
      <c r="Y6363" s="415"/>
      <c r="Z6363" s="415"/>
    </row>
    <row r="6364" spans="1:26" x14ac:dyDescent="0.2">
      <c r="A6364" s="414"/>
      <c r="B6364" s="414"/>
      <c r="P6364" s="141"/>
      <c r="Q6364" s="415"/>
      <c r="R6364" s="415"/>
      <c r="S6364" s="415"/>
      <c r="T6364" s="415"/>
      <c r="U6364" s="415"/>
      <c r="V6364" s="415"/>
      <c r="W6364" s="415"/>
      <c r="X6364" s="415"/>
      <c r="Y6364" s="415"/>
      <c r="Z6364" s="415"/>
    </row>
    <row r="6365" spans="1:26" x14ac:dyDescent="0.2">
      <c r="A6365" s="414"/>
      <c r="B6365" s="414"/>
      <c r="P6365" s="141"/>
      <c r="Q6365" s="415"/>
      <c r="R6365" s="415"/>
      <c r="S6365" s="415"/>
      <c r="T6365" s="415"/>
      <c r="U6365" s="415"/>
      <c r="V6365" s="415"/>
      <c r="W6365" s="415"/>
      <c r="X6365" s="415"/>
      <c r="Y6365" s="415"/>
      <c r="Z6365" s="415"/>
    </row>
    <row r="6366" spans="1:26" x14ac:dyDescent="0.2">
      <c r="A6366" s="414"/>
      <c r="B6366" s="414"/>
      <c r="P6366" s="141"/>
      <c r="Q6366" s="415"/>
      <c r="R6366" s="415"/>
      <c r="S6366" s="415"/>
      <c r="T6366" s="415"/>
      <c r="U6366" s="415"/>
      <c r="V6366" s="415"/>
      <c r="W6366" s="415"/>
      <c r="X6366" s="415"/>
      <c r="Y6366" s="415"/>
      <c r="Z6366" s="415"/>
    </row>
    <row r="6367" spans="1:26" x14ac:dyDescent="0.2">
      <c r="A6367" s="414"/>
      <c r="B6367" s="414"/>
      <c r="P6367" s="141"/>
      <c r="Q6367" s="415"/>
      <c r="R6367" s="415"/>
      <c r="S6367" s="415"/>
      <c r="T6367" s="415"/>
      <c r="U6367" s="415"/>
      <c r="V6367" s="415"/>
      <c r="W6367" s="415"/>
      <c r="X6367" s="415"/>
      <c r="Y6367" s="415"/>
      <c r="Z6367" s="415"/>
    </row>
    <row r="6368" spans="1:26" x14ac:dyDescent="0.2">
      <c r="A6368" s="414"/>
      <c r="B6368" s="414"/>
      <c r="P6368" s="141"/>
      <c r="Q6368" s="415"/>
      <c r="R6368" s="415"/>
      <c r="S6368" s="415"/>
      <c r="T6368" s="415"/>
      <c r="U6368" s="415"/>
      <c r="V6368" s="415"/>
      <c r="W6368" s="415"/>
      <c r="X6368" s="415"/>
      <c r="Y6368" s="415"/>
      <c r="Z6368" s="415"/>
    </row>
    <row r="6369" spans="1:26" x14ac:dyDescent="0.2">
      <c r="A6369" s="414"/>
      <c r="B6369" s="414"/>
      <c r="P6369" s="141"/>
      <c r="Q6369" s="415"/>
      <c r="R6369" s="415"/>
      <c r="S6369" s="415"/>
      <c r="T6369" s="415"/>
      <c r="U6369" s="415"/>
      <c r="V6369" s="415"/>
      <c r="W6369" s="415"/>
      <c r="X6369" s="415"/>
      <c r="Y6369" s="415"/>
      <c r="Z6369" s="415"/>
    </row>
    <row r="6370" spans="1:26" x14ac:dyDescent="0.2">
      <c r="A6370" s="414"/>
      <c r="B6370" s="414"/>
      <c r="P6370" s="141"/>
      <c r="Q6370" s="415"/>
      <c r="R6370" s="415"/>
      <c r="S6370" s="415"/>
      <c r="T6370" s="415"/>
      <c r="U6370" s="415"/>
      <c r="V6370" s="415"/>
      <c r="W6370" s="415"/>
      <c r="X6370" s="415"/>
      <c r="Y6370" s="415"/>
      <c r="Z6370" s="415"/>
    </row>
    <row r="6371" spans="1:26" x14ac:dyDescent="0.2">
      <c r="A6371" s="414"/>
      <c r="B6371" s="414"/>
      <c r="P6371" s="141"/>
      <c r="Q6371" s="415"/>
      <c r="R6371" s="415"/>
      <c r="S6371" s="415"/>
      <c r="T6371" s="415"/>
      <c r="U6371" s="415"/>
      <c r="V6371" s="415"/>
      <c r="W6371" s="415"/>
      <c r="X6371" s="415"/>
      <c r="Y6371" s="415"/>
      <c r="Z6371" s="415"/>
    </row>
    <row r="6372" spans="1:26" x14ac:dyDescent="0.2">
      <c r="A6372" s="414"/>
      <c r="B6372" s="414"/>
      <c r="P6372" s="141"/>
      <c r="Q6372" s="415"/>
      <c r="R6372" s="415"/>
      <c r="S6372" s="415"/>
      <c r="T6372" s="415"/>
      <c r="U6372" s="415"/>
      <c r="V6372" s="415"/>
      <c r="W6372" s="415"/>
      <c r="X6372" s="415"/>
      <c r="Y6372" s="415"/>
      <c r="Z6372" s="415"/>
    </row>
    <row r="6373" spans="1:26" x14ac:dyDescent="0.2">
      <c r="A6373" s="414"/>
      <c r="B6373" s="414"/>
      <c r="P6373" s="141"/>
      <c r="Q6373" s="415"/>
      <c r="R6373" s="415"/>
      <c r="S6373" s="415"/>
      <c r="T6373" s="415"/>
      <c r="U6373" s="415"/>
      <c r="V6373" s="415"/>
      <c r="W6373" s="415"/>
      <c r="X6373" s="415"/>
      <c r="Y6373" s="415"/>
      <c r="Z6373" s="415"/>
    </row>
    <row r="6374" spans="1:26" x14ac:dyDescent="0.2">
      <c r="A6374" s="414"/>
      <c r="B6374" s="414"/>
      <c r="P6374" s="141"/>
      <c r="Q6374" s="415"/>
      <c r="R6374" s="415"/>
      <c r="S6374" s="415"/>
      <c r="T6374" s="415"/>
      <c r="U6374" s="415"/>
      <c r="V6374" s="415"/>
      <c r="W6374" s="415"/>
      <c r="X6374" s="415"/>
      <c r="Y6374" s="415"/>
      <c r="Z6374" s="415"/>
    </row>
    <row r="6375" spans="1:26" x14ac:dyDescent="0.2">
      <c r="A6375" s="414"/>
      <c r="B6375" s="414"/>
      <c r="P6375" s="141"/>
      <c r="Q6375" s="415"/>
      <c r="R6375" s="415"/>
      <c r="S6375" s="415"/>
      <c r="T6375" s="415"/>
      <c r="U6375" s="415"/>
      <c r="V6375" s="415"/>
      <c r="W6375" s="415"/>
      <c r="X6375" s="415"/>
      <c r="Y6375" s="415"/>
      <c r="Z6375" s="415"/>
    </row>
    <row r="6376" spans="1:26" x14ac:dyDescent="0.2">
      <c r="A6376" s="414"/>
      <c r="B6376" s="414"/>
      <c r="P6376" s="141"/>
      <c r="Q6376" s="415"/>
      <c r="R6376" s="415"/>
      <c r="S6376" s="415"/>
      <c r="T6376" s="415"/>
      <c r="U6376" s="415"/>
      <c r="V6376" s="415"/>
      <c r="W6376" s="415"/>
      <c r="X6376" s="415"/>
      <c r="Y6376" s="415"/>
      <c r="Z6376" s="415"/>
    </row>
    <row r="6377" spans="1:26" x14ac:dyDescent="0.2">
      <c r="A6377" s="414"/>
      <c r="B6377" s="414"/>
      <c r="P6377" s="141"/>
      <c r="Q6377" s="415"/>
      <c r="R6377" s="415"/>
      <c r="S6377" s="415"/>
      <c r="T6377" s="415"/>
      <c r="U6377" s="415"/>
      <c r="V6377" s="415"/>
      <c r="W6377" s="415"/>
      <c r="X6377" s="415"/>
      <c r="Y6377" s="415"/>
      <c r="Z6377" s="415"/>
    </row>
    <row r="6378" spans="1:26" x14ac:dyDescent="0.2">
      <c r="A6378" s="414"/>
      <c r="B6378" s="414"/>
      <c r="P6378" s="141"/>
      <c r="Q6378" s="415"/>
      <c r="R6378" s="415"/>
      <c r="S6378" s="415"/>
      <c r="T6378" s="415"/>
      <c r="U6378" s="415"/>
      <c r="V6378" s="415"/>
      <c r="W6378" s="415"/>
      <c r="X6378" s="415"/>
      <c r="Y6378" s="415"/>
      <c r="Z6378" s="415"/>
    </row>
    <row r="6379" spans="1:26" x14ac:dyDescent="0.2">
      <c r="A6379" s="414"/>
      <c r="B6379" s="414"/>
      <c r="P6379" s="141"/>
      <c r="Q6379" s="415"/>
      <c r="R6379" s="415"/>
      <c r="S6379" s="415"/>
      <c r="T6379" s="415"/>
      <c r="U6379" s="415"/>
      <c r="V6379" s="415"/>
      <c r="W6379" s="415"/>
      <c r="X6379" s="415"/>
      <c r="Y6379" s="415"/>
      <c r="Z6379" s="415"/>
    </row>
    <row r="6380" spans="1:26" x14ac:dyDescent="0.2">
      <c r="A6380" s="414"/>
      <c r="B6380" s="414"/>
      <c r="P6380" s="141"/>
      <c r="Q6380" s="415"/>
      <c r="R6380" s="415"/>
      <c r="S6380" s="415"/>
      <c r="T6380" s="415"/>
      <c r="U6380" s="415"/>
      <c r="V6380" s="415"/>
      <c r="W6380" s="415"/>
      <c r="X6380" s="415"/>
      <c r="Y6380" s="415"/>
      <c r="Z6380" s="415"/>
    </row>
    <row r="6381" spans="1:26" x14ac:dyDescent="0.2">
      <c r="A6381" s="414"/>
      <c r="B6381" s="414"/>
      <c r="P6381" s="141"/>
      <c r="Q6381" s="415"/>
      <c r="R6381" s="415"/>
      <c r="S6381" s="415"/>
      <c r="T6381" s="415"/>
      <c r="U6381" s="415"/>
      <c r="V6381" s="415"/>
      <c r="W6381" s="415"/>
      <c r="X6381" s="415"/>
      <c r="Y6381" s="415"/>
      <c r="Z6381" s="415"/>
    </row>
    <row r="6382" spans="1:26" x14ac:dyDescent="0.2">
      <c r="A6382" s="414"/>
      <c r="B6382" s="414"/>
      <c r="P6382" s="141"/>
      <c r="Q6382" s="415"/>
      <c r="R6382" s="415"/>
      <c r="S6382" s="415"/>
      <c r="T6382" s="415"/>
      <c r="U6382" s="415"/>
      <c r="V6382" s="415"/>
      <c r="W6382" s="415"/>
      <c r="X6382" s="415"/>
      <c r="Y6382" s="415"/>
      <c r="Z6382" s="415"/>
    </row>
    <row r="6383" spans="1:26" x14ac:dyDescent="0.2">
      <c r="A6383" s="414"/>
      <c r="B6383" s="414"/>
      <c r="P6383" s="141"/>
      <c r="Q6383" s="415"/>
      <c r="R6383" s="415"/>
      <c r="S6383" s="415"/>
      <c r="T6383" s="415"/>
      <c r="U6383" s="415"/>
      <c r="V6383" s="415"/>
      <c r="W6383" s="415"/>
      <c r="X6383" s="415"/>
      <c r="Y6383" s="415"/>
      <c r="Z6383" s="415"/>
    </row>
    <row r="6384" spans="1:26" x14ac:dyDescent="0.2">
      <c r="A6384" s="414"/>
      <c r="B6384" s="414"/>
      <c r="P6384" s="141"/>
      <c r="Q6384" s="415"/>
      <c r="R6384" s="415"/>
      <c r="S6384" s="415"/>
      <c r="T6384" s="415"/>
      <c r="U6384" s="415"/>
      <c r="V6384" s="415"/>
      <c r="W6384" s="415"/>
      <c r="X6384" s="415"/>
      <c r="Y6384" s="415"/>
      <c r="Z6384" s="415"/>
    </row>
    <row r="6385" spans="1:26" x14ac:dyDescent="0.2">
      <c r="A6385" s="414"/>
      <c r="B6385" s="414"/>
      <c r="P6385" s="141"/>
      <c r="Q6385" s="415"/>
      <c r="R6385" s="415"/>
      <c r="S6385" s="415"/>
      <c r="T6385" s="415"/>
      <c r="U6385" s="415"/>
      <c r="V6385" s="415"/>
      <c r="W6385" s="415"/>
      <c r="X6385" s="415"/>
      <c r="Y6385" s="415"/>
      <c r="Z6385" s="415"/>
    </row>
    <row r="6386" spans="1:26" x14ac:dyDescent="0.2">
      <c r="A6386" s="414"/>
      <c r="B6386" s="414"/>
      <c r="P6386" s="141"/>
      <c r="Q6386" s="415"/>
      <c r="R6386" s="415"/>
      <c r="S6386" s="415"/>
      <c r="T6386" s="415"/>
      <c r="U6386" s="415"/>
      <c r="V6386" s="415"/>
      <c r="W6386" s="415"/>
      <c r="X6386" s="415"/>
      <c r="Y6386" s="415"/>
      <c r="Z6386" s="415"/>
    </row>
    <row r="6387" spans="1:26" x14ac:dyDescent="0.2">
      <c r="A6387" s="414"/>
      <c r="B6387" s="414"/>
      <c r="P6387" s="141"/>
      <c r="Q6387" s="415"/>
      <c r="R6387" s="415"/>
      <c r="S6387" s="415"/>
      <c r="T6387" s="415"/>
      <c r="U6387" s="415"/>
      <c r="V6387" s="415"/>
      <c r="W6387" s="415"/>
      <c r="X6387" s="415"/>
      <c r="Y6387" s="415"/>
      <c r="Z6387" s="415"/>
    </row>
    <row r="6388" spans="1:26" x14ac:dyDescent="0.2">
      <c r="A6388" s="414"/>
      <c r="B6388" s="414"/>
      <c r="P6388" s="141"/>
      <c r="Q6388" s="415"/>
      <c r="R6388" s="415"/>
      <c r="S6388" s="415"/>
      <c r="T6388" s="415"/>
      <c r="U6388" s="415"/>
      <c r="V6388" s="415"/>
      <c r="W6388" s="415"/>
      <c r="X6388" s="415"/>
      <c r="Y6388" s="415"/>
      <c r="Z6388" s="415"/>
    </row>
    <row r="6389" spans="1:26" x14ac:dyDescent="0.2">
      <c r="A6389" s="414"/>
      <c r="B6389" s="414"/>
      <c r="P6389" s="141"/>
      <c r="Q6389" s="415"/>
      <c r="R6389" s="415"/>
      <c r="S6389" s="415"/>
      <c r="T6389" s="415"/>
      <c r="U6389" s="415"/>
      <c r="V6389" s="415"/>
      <c r="W6389" s="415"/>
      <c r="X6389" s="415"/>
      <c r="Y6389" s="415"/>
      <c r="Z6389" s="415"/>
    </row>
    <row r="6390" spans="1:26" x14ac:dyDescent="0.2">
      <c r="A6390" s="414"/>
      <c r="B6390" s="414"/>
      <c r="P6390" s="141"/>
      <c r="Q6390" s="415"/>
      <c r="R6390" s="415"/>
      <c r="S6390" s="415"/>
      <c r="T6390" s="415"/>
      <c r="U6390" s="415"/>
      <c r="V6390" s="415"/>
      <c r="W6390" s="415"/>
      <c r="X6390" s="415"/>
      <c r="Y6390" s="415"/>
      <c r="Z6390" s="415"/>
    </row>
    <row r="6391" spans="1:26" x14ac:dyDescent="0.2">
      <c r="A6391" s="414"/>
      <c r="B6391" s="414"/>
      <c r="P6391" s="141"/>
      <c r="Q6391" s="415"/>
      <c r="R6391" s="415"/>
      <c r="S6391" s="415"/>
      <c r="T6391" s="415"/>
      <c r="U6391" s="415"/>
      <c r="V6391" s="415"/>
      <c r="W6391" s="415"/>
      <c r="X6391" s="415"/>
      <c r="Y6391" s="415"/>
      <c r="Z6391" s="415"/>
    </row>
    <row r="6392" spans="1:26" x14ac:dyDescent="0.2">
      <c r="A6392" s="414"/>
      <c r="B6392" s="414"/>
      <c r="P6392" s="141"/>
      <c r="Q6392" s="415"/>
      <c r="R6392" s="415"/>
      <c r="S6392" s="415"/>
      <c r="T6392" s="415"/>
      <c r="U6392" s="415"/>
      <c r="V6392" s="415"/>
      <c r="W6392" s="415"/>
      <c r="X6392" s="415"/>
      <c r="Y6392" s="415"/>
      <c r="Z6392" s="415"/>
    </row>
    <row r="6393" spans="1:26" x14ac:dyDescent="0.2">
      <c r="A6393" s="414"/>
      <c r="B6393" s="414"/>
      <c r="P6393" s="141"/>
      <c r="Q6393" s="415"/>
      <c r="R6393" s="415"/>
      <c r="S6393" s="415"/>
      <c r="T6393" s="415"/>
      <c r="U6393" s="415"/>
      <c r="V6393" s="415"/>
      <c r="W6393" s="415"/>
      <c r="X6393" s="415"/>
      <c r="Y6393" s="415"/>
      <c r="Z6393" s="415"/>
    </row>
    <row r="6394" spans="1:26" x14ac:dyDescent="0.2">
      <c r="A6394" s="414"/>
      <c r="B6394" s="414"/>
      <c r="P6394" s="141"/>
      <c r="Q6394" s="415"/>
      <c r="R6394" s="415"/>
      <c r="S6394" s="415"/>
      <c r="T6394" s="415"/>
      <c r="U6394" s="415"/>
      <c r="V6394" s="415"/>
      <c r="W6394" s="415"/>
      <c r="X6394" s="415"/>
      <c r="Y6394" s="415"/>
      <c r="Z6394" s="415"/>
    </row>
    <row r="6395" spans="1:26" x14ac:dyDescent="0.2">
      <c r="A6395" s="414"/>
      <c r="B6395" s="414"/>
      <c r="P6395" s="141"/>
      <c r="Q6395" s="415"/>
      <c r="R6395" s="415"/>
      <c r="S6395" s="415"/>
      <c r="T6395" s="415"/>
      <c r="U6395" s="415"/>
      <c r="V6395" s="415"/>
      <c r="W6395" s="415"/>
      <c r="X6395" s="415"/>
      <c r="Y6395" s="415"/>
      <c r="Z6395" s="415"/>
    </row>
    <row r="6396" spans="1:26" x14ac:dyDescent="0.2">
      <c r="A6396" s="414"/>
      <c r="B6396" s="414"/>
      <c r="P6396" s="141"/>
      <c r="Q6396" s="415"/>
      <c r="R6396" s="415"/>
      <c r="S6396" s="415"/>
      <c r="T6396" s="415"/>
      <c r="U6396" s="415"/>
      <c r="V6396" s="415"/>
      <c r="W6396" s="415"/>
      <c r="X6396" s="415"/>
      <c r="Y6396" s="415"/>
      <c r="Z6396" s="415"/>
    </row>
    <row r="6397" spans="1:26" x14ac:dyDescent="0.2">
      <c r="A6397" s="414"/>
      <c r="B6397" s="414"/>
      <c r="P6397" s="141"/>
      <c r="Q6397" s="415"/>
      <c r="R6397" s="415"/>
      <c r="S6397" s="415"/>
      <c r="T6397" s="415"/>
      <c r="U6397" s="415"/>
      <c r="V6397" s="415"/>
      <c r="W6397" s="415"/>
      <c r="X6397" s="415"/>
      <c r="Y6397" s="415"/>
      <c r="Z6397" s="415"/>
    </row>
    <row r="6398" spans="1:26" x14ac:dyDescent="0.2">
      <c r="A6398" s="414"/>
      <c r="B6398" s="414"/>
      <c r="P6398" s="141"/>
      <c r="Q6398" s="415"/>
      <c r="R6398" s="415"/>
      <c r="S6398" s="415"/>
      <c r="T6398" s="415"/>
      <c r="U6398" s="415"/>
      <c r="V6398" s="415"/>
      <c r="W6398" s="415"/>
      <c r="X6398" s="415"/>
      <c r="Y6398" s="415"/>
      <c r="Z6398" s="415"/>
    </row>
    <row r="6399" spans="1:26" x14ac:dyDescent="0.2">
      <c r="A6399" s="414"/>
      <c r="B6399" s="414"/>
      <c r="P6399" s="141"/>
      <c r="Q6399" s="415"/>
      <c r="R6399" s="415"/>
      <c r="S6399" s="415"/>
      <c r="T6399" s="415"/>
      <c r="U6399" s="415"/>
      <c r="V6399" s="415"/>
      <c r="W6399" s="415"/>
      <c r="X6399" s="415"/>
      <c r="Y6399" s="415"/>
      <c r="Z6399" s="415"/>
    </row>
    <row r="6400" spans="1:26" x14ac:dyDescent="0.2">
      <c r="A6400" s="414"/>
      <c r="B6400" s="414"/>
      <c r="P6400" s="141"/>
      <c r="Q6400" s="415"/>
      <c r="R6400" s="415"/>
      <c r="S6400" s="415"/>
      <c r="T6400" s="415"/>
      <c r="U6400" s="415"/>
      <c r="V6400" s="415"/>
      <c r="W6400" s="415"/>
      <c r="X6400" s="415"/>
      <c r="Y6400" s="415"/>
      <c r="Z6400" s="415"/>
    </row>
    <row r="6401" spans="1:26" x14ac:dyDescent="0.2">
      <c r="A6401" s="414"/>
      <c r="B6401" s="414"/>
      <c r="P6401" s="141"/>
      <c r="Q6401" s="415"/>
      <c r="R6401" s="415"/>
      <c r="S6401" s="415"/>
      <c r="T6401" s="415"/>
      <c r="U6401" s="415"/>
      <c r="V6401" s="415"/>
      <c r="W6401" s="415"/>
      <c r="X6401" s="415"/>
      <c r="Y6401" s="415"/>
      <c r="Z6401" s="415"/>
    </row>
    <row r="6402" spans="1:26" x14ac:dyDescent="0.2">
      <c r="A6402" s="414"/>
      <c r="B6402" s="414"/>
      <c r="P6402" s="141"/>
      <c r="Q6402" s="415"/>
      <c r="R6402" s="415"/>
      <c r="S6402" s="415"/>
      <c r="T6402" s="415"/>
      <c r="U6402" s="415"/>
      <c r="V6402" s="415"/>
      <c r="W6402" s="415"/>
      <c r="X6402" s="415"/>
      <c r="Y6402" s="415"/>
      <c r="Z6402" s="415"/>
    </row>
    <row r="6403" spans="1:26" x14ac:dyDescent="0.2">
      <c r="A6403" s="414"/>
      <c r="B6403" s="414"/>
      <c r="P6403" s="141"/>
      <c r="Q6403" s="415"/>
      <c r="R6403" s="415"/>
      <c r="S6403" s="415"/>
      <c r="T6403" s="415"/>
      <c r="U6403" s="415"/>
      <c r="V6403" s="415"/>
      <c r="W6403" s="415"/>
      <c r="X6403" s="415"/>
      <c r="Y6403" s="415"/>
      <c r="Z6403" s="415"/>
    </row>
    <row r="6404" spans="1:26" x14ac:dyDescent="0.2">
      <c r="A6404" s="414"/>
      <c r="B6404" s="414"/>
      <c r="P6404" s="141"/>
      <c r="Q6404" s="415"/>
      <c r="R6404" s="415"/>
      <c r="S6404" s="415"/>
      <c r="T6404" s="415"/>
      <c r="U6404" s="415"/>
      <c r="V6404" s="415"/>
      <c r="W6404" s="415"/>
      <c r="X6404" s="415"/>
      <c r="Y6404" s="415"/>
      <c r="Z6404" s="415"/>
    </row>
    <row r="6405" spans="1:26" x14ac:dyDescent="0.2">
      <c r="A6405" s="414"/>
      <c r="B6405" s="414"/>
      <c r="P6405" s="141"/>
      <c r="Q6405" s="415"/>
      <c r="R6405" s="415"/>
      <c r="S6405" s="415"/>
      <c r="T6405" s="415"/>
      <c r="U6405" s="415"/>
      <c r="V6405" s="415"/>
      <c r="W6405" s="415"/>
      <c r="X6405" s="415"/>
      <c r="Y6405" s="415"/>
      <c r="Z6405" s="415"/>
    </row>
    <row r="6406" spans="1:26" x14ac:dyDescent="0.2">
      <c r="A6406" s="414"/>
      <c r="B6406" s="414"/>
      <c r="P6406" s="141"/>
      <c r="Q6406" s="415"/>
      <c r="R6406" s="415"/>
      <c r="S6406" s="415"/>
      <c r="T6406" s="415"/>
      <c r="U6406" s="415"/>
      <c r="V6406" s="415"/>
      <c r="W6406" s="415"/>
      <c r="X6406" s="415"/>
      <c r="Y6406" s="415"/>
      <c r="Z6406" s="415"/>
    </row>
    <row r="6407" spans="1:26" x14ac:dyDescent="0.2">
      <c r="A6407" s="414"/>
      <c r="B6407" s="414"/>
      <c r="P6407" s="141"/>
      <c r="Q6407" s="415"/>
      <c r="R6407" s="415"/>
      <c r="S6407" s="415"/>
      <c r="T6407" s="415"/>
      <c r="U6407" s="415"/>
      <c r="V6407" s="415"/>
      <c r="W6407" s="415"/>
      <c r="X6407" s="415"/>
      <c r="Y6407" s="415"/>
      <c r="Z6407" s="415"/>
    </row>
    <row r="6408" spans="1:26" x14ac:dyDescent="0.2">
      <c r="A6408" s="414"/>
      <c r="B6408" s="414"/>
      <c r="P6408" s="141"/>
      <c r="Q6408" s="415"/>
      <c r="R6408" s="415"/>
      <c r="S6408" s="415"/>
      <c r="T6408" s="415"/>
      <c r="U6408" s="415"/>
      <c r="V6408" s="415"/>
      <c r="W6408" s="415"/>
      <c r="X6408" s="415"/>
      <c r="Y6408" s="415"/>
      <c r="Z6408" s="415"/>
    </row>
    <row r="6409" spans="1:26" x14ac:dyDescent="0.2">
      <c r="A6409" s="414"/>
      <c r="B6409" s="414"/>
      <c r="P6409" s="141"/>
      <c r="Q6409" s="415"/>
      <c r="R6409" s="415"/>
      <c r="S6409" s="415"/>
      <c r="T6409" s="415"/>
      <c r="U6409" s="415"/>
      <c r="V6409" s="415"/>
      <c r="W6409" s="415"/>
      <c r="X6409" s="415"/>
      <c r="Y6409" s="415"/>
      <c r="Z6409" s="415"/>
    </row>
    <row r="6410" spans="1:26" x14ac:dyDescent="0.2">
      <c r="A6410" s="414"/>
      <c r="B6410" s="414"/>
      <c r="P6410" s="141"/>
      <c r="Q6410" s="415"/>
      <c r="R6410" s="415"/>
      <c r="S6410" s="415"/>
      <c r="T6410" s="415"/>
      <c r="U6410" s="415"/>
      <c r="V6410" s="415"/>
      <c r="W6410" s="415"/>
      <c r="X6410" s="415"/>
      <c r="Y6410" s="415"/>
      <c r="Z6410" s="415"/>
    </row>
    <row r="6411" spans="1:26" x14ac:dyDescent="0.2">
      <c r="A6411" s="414"/>
      <c r="B6411" s="414"/>
      <c r="P6411" s="141"/>
      <c r="Q6411" s="415"/>
      <c r="R6411" s="415"/>
      <c r="S6411" s="415"/>
      <c r="T6411" s="415"/>
      <c r="U6411" s="415"/>
      <c r="V6411" s="415"/>
      <c r="W6411" s="415"/>
      <c r="X6411" s="415"/>
      <c r="Y6411" s="415"/>
      <c r="Z6411" s="415"/>
    </row>
    <row r="6412" spans="1:26" x14ac:dyDescent="0.2">
      <c r="A6412" s="414"/>
      <c r="B6412" s="414"/>
      <c r="P6412" s="141"/>
      <c r="Q6412" s="415"/>
      <c r="R6412" s="415"/>
      <c r="S6412" s="415"/>
      <c r="T6412" s="415"/>
      <c r="U6412" s="415"/>
      <c r="V6412" s="415"/>
      <c r="W6412" s="415"/>
      <c r="X6412" s="415"/>
      <c r="Y6412" s="415"/>
      <c r="Z6412" s="415"/>
    </row>
    <row r="6413" spans="1:26" x14ac:dyDescent="0.2">
      <c r="A6413" s="414"/>
      <c r="B6413" s="414"/>
      <c r="P6413" s="141"/>
      <c r="Q6413" s="415"/>
      <c r="R6413" s="415"/>
      <c r="S6413" s="415"/>
      <c r="T6413" s="415"/>
      <c r="U6413" s="415"/>
      <c r="V6413" s="415"/>
      <c r="W6413" s="415"/>
      <c r="X6413" s="415"/>
      <c r="Y6413" s="415"/>
      <c r="Z6413" s="415"/>
    </row>
    <row r="6414" spans="1:26" x14ac:dyDescent="0.2">
      <c r="A6414" s="414"/>
      <c r="B6414" s="414"/>
      <c r="P6414" s="141"/>
      <c r="Q6414" s="415"/>
      <c r="R6414" s="415"/>
      <c r="S6414" s="415"/>
      <c r="T6414" s="415"/>
      <c r="U6414" s="415"/>
      <c r="V6414" s="415"/>
      <c r="W6414" s="415"/>
      <c r="X6414" s="415"/>
      <c r="Y6414" s="415"/>
      <c r="Z6414" s="415"/>
    </row>
    <row r="6415" spans="1:26" x14ac:dyDescent="0.2">
      <c r="A6415" s="414"/>
      <c r="B6415" s="414"/>
      <c r="P6415" s="141"/>
      <c r="Q6415" s="415"/>
      <c r="R6415" s="415"/>
      <c r="S6415" s="415"/>
      <c r="T6415" s="415"/>
      <c r="U6415" s="415"/>
      <c r="V6415" s="415"/>
      <c r="W6415" s="415"/>
      <c r="X6415" s="415"/>
      <c r="Y6415" s="415"/>
      <c r="Z6415" s="415"/>
    </row>
    <row r="6416" spans="1:26" x14ac:dyDescent="0.2">
      <c r="A6416" s="414"/>
      <c r="B6416" s="414"/>
      <c r="P6416" s="141"/>
      <c r="Q6416" s="415"/>
      <c r="R6416" s="415"/>
      <c r="S6416" s="415"/>
      <c r="T6416" s="415"/>
      <c r="U6416" s="415"/>
      <c r="V6416" s="415"/>
      <c r="W6416" s="415"/>
      <c r="X6416" s="415"/>
      <c r="Y6416" s="415"/>
      <c r="Z6416" s="415"/>
    </row>
    <row r="6417" spans="1:26" x14ac:dyDescent="0.2">
      <c r="A6417" s="414"/>
      <c r="B6417" s="414"/>
      <c r="P6417" s="141"/>
      <c r="Q6417" s="415"/>
      <c r="R6417" s="415"/>
      <c r="S6417" s="415"/>
      <c r="T6417" s="415"/>
      <c r="U6417" s="415"/>
      <c r="V6417" s="415"/>
      <c r="W6417" s="415"/>
      <c r="X6417" s="415"/>
      <c r="Y6417" s="415"/>
      <c r="Z6417" s="415"/>
    </row>
    <row r="6418" spans="1:26" x14ac:dyDescent="0.2">
      <c r="A6418" s="414"/>
      <c r="B6418" s="414"/>
      <c r="P6418" s="141"/>
      <c r="Q6418" s="415"/>
      <c r="R6418" s="415"/>
      <c r="S6418" s="415"/>
      <c r="T6418" s="415"/>
      <c r="U6418" s="415"/>
      <c r="V6418" s="415"/>
      <c r="W6418" s="415"/>
      <c r="X6418" s="415"/>
      <c r="Y6418" s="415"/>
      <c r="Z6418" s="415"/>
    </row>
    <row r="6419" spans="1:26" x14ac:dyDescent="0.2">
      <c r="A6419" s="414"/>
      <c r="B6419" s="414"/>
      <c r="P6419" s="141"/>
      <c r="Q6419" s="415"/>
      <c r="R6419" s="415"/>
      <c r="S6419" s="415"/>
      <c r="T6419" s="415"/>
      <c r="U6419" s="415"/>
      <c r="V6419" s="415"/>
      <c r="W6419" s="415"/>
      <c r="X6419" s="415"/>
      <c r="Y6419" s="415"/>
      <c r="Z6419" s="415"/>
    </row>
    <row r="6420" spans="1:26" x14ac:dyDescent="0.2">
      <c r="A6420" s="414"/>
      <c r="B6420" s="414"/>
      <c r="P6420" s="141"/>
      <c r="Q6420" s="415"/>
      <c r="R6420" s="415"/>
      <c r="S6420" s="415"/>
      <c r="T6420" s="415"/>
      <c r="U6420" s="415"/>
      <c r="V6420" s="415"/>
      <c r="W6420" s="415"/>
      <c r="X6420" s="415"/>
      <c r="Y6420" s="415"/>
      <c r="Z6420" s="415"/>
    </row>
    <row r="6421" spans="1:26" x14ac:dyDescent="0.2">
      <c r="A6421" s="414"/>
      <c r="B6421" s="414"/>
      <c r="P6421" s="141"/>
      <c r="Q6421" s="415"/>
      <c r="R6421" s="415"/>
      <c r="S6421" s="415"/>
      <c r="T6421" s="415"/>
      <c r="U6421" s="415"/>
      <c r="V6421" s="415"/>
      <c r="W6421" s="415"/>
      <c r="X6421" s="415"/>
      <c r="Y6421" s="415"/>
      <c r="Z6421" s="415"/>
    </row>
    <row r="6422" spans="1:26" x14ac:dyDescent="0.2">
      <c r="A6422" s="414"/>
      <c r="B6422" s="414"/>
      <c r="P6422" s="141"/>
      <c r="Q6422" s="415"/>
      <c r="R6422" s="415"/>
      <c r="S6422" s="415"/>
      <c r="T6422" s="415"/>
      <c r="U6422" s="415"/>
      <c r="V6422" s="415"/>
      <c r="W6422" s="415"/>
      <c r="X6422" s="415"/>
      <c r="Y6422" s="415"/>
      <c r="Z6422" s="415"/>
    </row>
    <row r="6423" spans="1:26" x14ac:dyDescent="0.2">
      <c r="A6423" s="414"/>
      <c r="B6423" s="414"/>
      <c r="P6423" s="141"/>
      <c r="Q6423" s="415"/>
      <c r="R6423" s="415"/>
      <c r="S6423" s="415"/>
      <c r="T6423" s="415"/>
      <c r="U6423" s="415"/>
      <c r="V6423" s="415"/>
      <c r="W6423" s="415"/>
      <c r="X6423" s="415"/>
      <c r="Y6423" s="415"/>
      <c r="Z6423" s="415"/>
    </row>
    <row r="6424" spans="1:26" x14ac:dyDescent="0.2">
      <c r="A6424" s="414"/>
      <c r="B6424" s="414"/>
      <c r="P6424" s="141"/>
      <c r="Q6424" s="415"/>
      <c r="R6424" s="415"/>
      <c r="S6424" s="415"/>
      <c r="T6424" s="415"/>
      <c r="U6424" s="415"/>
      <c r="V6424" s="415"/>
      <c r="W6424" s="415"/>
      <c r="X6424" s="415"/>
      <c r="Y6424" s="415"/>
      <c r="Z6424" s="415"/>
    </row>
    <row r="6425" spans="1:26" x14ac:dyDescent="0.2">
      <c r="A6425" s="414"/>
      <c r="B6425" s="414"/>
      <c r="P6425" s="141"/>
      <c r="Q6425" s="415"/>
      <c r="R6425" s="415"/>
      <c r="S6425" s="415"/>
      <c r="T6425" s="415"/>
      <c r="U6425" s="415"/>
      <c r="V6425" s="415"/>
      <c r="W6425" s="415"/>
      <c r="X6425" s="415"/>
      <c r="Y6425" s="415"/>
      <c r="Z6425" s="415"/>
    </row>
    <row r="6426" spans="1:26" x14ac:dyDescent="0.2">
      <c r="A6426" s="414"/>
      <c r="B6426" s="414"/>
      <c r="P6426" s="141"/>
      <c r="Q6426" s="415"/>
      <c r="R6426" s="415"/>
      <c r="S6426" s="415"/>
      <c r="T6426" s="415"/>
      <c r="U6426" s="415"/>
      <c r="V6426" s="415"/>
      <c r="W6426" s="415"/>
      <c r="X6426" s="415"/>
      <c r="Y6426" s="415"/>
      <c r="Z6426" s="415"/>
    </row>
    <row r="6427" spans="1:26" x14ac:dyDescent="0.2">
      <c r="A6427" s="414"/>
      <c r="B6427" s="414"/>
      <c r="P6427" s="141"/>
      <c r="Q6427" s="415"/>
      <c r="R6427" s="415"/>
      <c r="S6427" s="415"/>
      <c r="T6427" s="415"/>
      <c r="U6427" s="415"/>
      <c r="V6427" s="415"/>
      <c r="W6427" s="415"/>
      <c r="X6427" s="415"/>
      <c r="Y6427" s="415"/>
      <c r="Z6427" s="415"/>
    </row>
    <row r="6428" spans="1:26" x14ac:dyDescent="0.2">
      <c r="A6428" s="414"/>
      <c r="B6428" s="414"/>
      <c r="P6428" s="141"/>
      <c r="Q6428" s="415"/>
      <c r="R6428" s="415"/>
      <c r="S6428" s="415"/>
      <c r="T6428" s="415"/>
      <c r="U6428" s="415"/>
      <c r="V6428" s="415"/>
      <c r="W6428" s="415"/>
      <c r="X6428" s="415"/>
      <c r="Y6428" s="415"/>
      <c r="Z6428" s="415"/>
    </row>
    <row r="6429" spans="1:26" x14ac:dyDescent="0.2">
      <c r="A6429" s="414"/>
      <c r="B6429" s="414"/>
      <c r="P6429" s="141"/>
      <c r="Q6429" s="415"/>
      <c r="R6429" s="415"/>
      <c r="S6429" s="415"/>
      <c r="T6429" s="415"/>
      <c r="U6429" s="415"/>
      <c r="V6429" s="415"/>
      <c r="W6429" s="415"/>
      <c r="X6429" s="415"/>
      <c r="Y6429" s="415"/>
      <c r="Z6429" s="415"/>
    </row>
    <row r="6430" spans="1:26" x14ac:dyDescent="0.2">
      <c r="A6430" s="414"/>
      <c r="B6430" s="414"/>
      <c r="P6430" s="141"/>
      <c r="Q6430" s="415"/>
      <c r="R6430" s="415"/>
      <c r="S6430" s="415"/>
      <c r="T6430" s="415"/>
      <c r="U6430" s="415"/>
      <c r="V6430" s="415"/>
      <c r="W6430" s="415"/>
      <c r="X6430" s="415"/>
      <c r="Y6430" s="415"/>
      <c r="Z6430" s="415"/>
    </row>
    <row r="6431" spans="1:26" x14ac:dyDescent="0.2">
      <c r="A6431" s="414"/>
      <c r="B6431" s="414"/>
      <c r="P6431" s="141"/>
      <c r="Q6431" s="415"/>
      <c r="R6431" s="415"/>
      <c r="S6431" s="415"/>
      <c r="T6431" s="415"/>
      <c r="U6431" s="415"/>
      <c r="V6431" s="415"/>
      <c r="W6431" s="415"/>
      <c r="X6431" s="415"/>
      <c r="Y6431" s="415"/>
      <c r="Z6431" s="415"/>
    </row>
    <row r="6432" spans="1:26" x14ac:dyDescent="0.2">
      <c r="A6432" s="414"/>
      <c r="B6432" s="414"/>
      <c r="P6432" s="141"/>
      <c r="Q6432" s="415"/>
      <c r="R6432" s="415"/>
      <c r="S6432" s="415"/>
      <c r="T6432" s="415"/>
      <c r="U6432" s="415"/>
      <c r="V6432" s="415"/>
      <c r="W6432" s="415"/>
      <c r="X6432" s="415"/>
      <c r="Y6432" s="415"/>
      <c r="Z6432" s="415"/>
    </row>
    <row r="6433" spans="1:26" x14ac:dyDescent="0.2">
      <c r="A6433" s="414"/>
      <c r="B6433" s="414"/>
      <c r="P6433" s="141"/>
      <c r="Q6433" s="415"/>
      <c r="R6433" s="415"/>
      <c r="S6433" s="415"/>
      <c r="T6433" s="415"/>
      <c r="U6433" s="415"/>
      <c r="V6433" s="415"/>
      <c r="W6433" s="415"/>
      <c r="X6433" s="415"/>
      <c r="Y6433" s="415"/>
      <c r="Z6433" s="415"/>
    </row>
    <row r="6434" spans="1:26" x14ac:dyDescent="0.2">
      <c r="A6434" s="414"/>
      <c r="B6434" s="414"/>
      <c r="P6434" s="141"/>
      <c r="Q6434" s="415"/>
      <c r="R6434" s="415"/>
      <c r="S6434" s="415"/>
      <c r="T6434" s="415"/>
      <c r="U6434" s="415"/>
      <c r="V6434" s="415"/>
      <c r="W6434" s="415"/>
      <c r="X6434" s="415"/>
      <c r="Y6434" s="415"/>
      <c r="Z6434" s="415"/>
    </row>
    <row r="6435" spans="1:26" x14ac:dyDescent="0.2">
      <c r="A6435" s="414"/>
      <c r="B6435" s="414"/>
      <c r="P6435" s="141"/>
      <c r="Q6435" s="415"/>
      <c r="R6435" s="415"/>
      <c r="S6435" s="415"/>
      <c r="T6435" s="415"/>
      <c r="U6435" s="415"/>
      <c r="V6435" s="415"/>
      <c r="W6435" s="415"/>
      <c r="X6435" s="415"/>
      <c r="Y6435" s="415"/>
      <c r="Z6435" s="415"/>
    </row>
    <row r="6436" spans="1:26" x14ac:dyDescent="0.2">
      <c r="A6436" s="414"/>
      <c r="B6436" s="414"/>
      <c r="P6436" s="141"/>
      <c r="Q6436" s="415"/>
      <c r="R6436" s="415"/>
      <c r="S6436" s="415"/>
      <c r="T6436" s="415"/>
      <c r="U6436" s="415"/>
      <c r="V6436" s="415"/>
      <c r="W6436" s="415"/>
      <c r="X6436" s="415"/>
      <c r="Y6436" s="415"/>
      <c r="Z6436" s="415"/>
    </row>
    <row r="6437" spans="1:26" x14ac:dyDescent="0.2">
      <c r="A6437" s="414"/>
      <c r="B6437" s="414"/>
      <c r="P6437" s="141"/>
      <c r="Q6437" s="415"/>
      <c r="R6437" s="415"/>
      <c r="S6437" s="415"/>
      <c r="T6437" s="415"/>
      <c r="U6437" s="415"/>
      <c r="V6437" s="415"/>
      <c r="W6437" s="415"/>
      <c r="X6437" s="415"/>
      <c r="Y6437" s="415"/>
      <c r="Z6437" s="415"/>
    </row>
    <row r="6438" spans="1:26" x14ac:dyDescent="0.2">
      <c r="A6438" s="414"/>
      <c r="B6438" s="414"/>
      <c r="P6438" s="141"/>
      <c r="Q6438" s="415"/>
      <c r="R6438" s="415"/>
      <c r="S6438" s="415"/>
      <c r="T6438" s="415"/>
      <c r="U6438" s="415"/>
      <c r="V6438" s="415"/>
      <c r="W6438" s="415"/>
      <c r="X6438" s="415"/>
      <c r="Y6438" s="415"/>
      <c r="Z6438" s="415"/>
    </row>
    <row r="6439" spans="1:26" x14ac:dyDescent="0.2">
      <c r="A6439" s="414"/>
      <c r="B6439" s="414"/>
      <c r="P6439" s="141"/>
      <c r="Q6439" s="415"/>
      <c r="R6439" s="415"/>
      <c r="S6439" s="415"/>
      <c r="T6439" s="415"/>
      <c r="U6439" s="415"/>
      <c r="V6439" s="415"/>
      <c r="W6439" s="415"/>
      <c r="X6439" s="415"/>
      <c r="Y6439" s="415"/>
      <c r="Z6439" s="415"/>
    </row>
    <row r="6440" spans="1:26" x14ac:dyDescent="0.2">
      <c r="A6440" s="414"/>
      <c r="B6440" s="414"/>
      <c r="P6440" s="141"/>
      <c r="Q6440" s="415"/>
      <c r="R6440" s="415"/>
      <c r="S6440" s="415"/>
      <c r="T6440" s="415"/>
      <c r="U6440" s="415"/>
      <c r="V6440" s="415"/>
      <c r="W6440" s="415"/>
      <c r="X6440" s="415"/>
      <c r="Y6440" s="415"/>
      <c r="Z6440" s="415"/>
    </row>
    <row r="6441" spans="1:26" x14ac:dyDescent="0.2">
      <c r="A6441" s="414"/>
      <c r="B6441" s="414"/>
      <c r="P6441" s="141"/>
      <c r="Q6441" s="415"/>
      <c r="R6441" s="415"/>
      <c r="S6441" s="415"/>
      <c r="T6441" s="415"/>
      <c r="U6441" s="415"/>
      <c r="V6441" s="415"/>
      <c r="W6441" s="415"/>
      <c r="X6441" s="415"/>
      <c r="Y6441" s="415"/>
      <c r="Z6441" s="415"/>
    </row>
    <row r="6442" spans="1:26" x14ac:dyDescent="0.2">
      <c r="A6442" s="414"/>
      <c r="B6442" s="414"/>
      <c r="P6442" s="141"/>
      <c r="Q6442" s="415"/>
      <c r="R6442" s="415"/>
      <c r="S6442" s="415"/>
      <c r="T6442" s="415"/>
      <c r="U6442" s="415"/>
      <c r="V6442" s="415"/>
      <c r="W6442" s="415"/>
      <c r="X6442" s="415"/>
      <c r="Y6442" s="415"/>
      <c r="Z6442" s="415"/>
    </row>
    <row r="6443" spans="1:26" x14ac:dyDescent="0.2">
      <c r="A6443" s="414"/>
      <c r="B6443" s="414"/>
      <c r="P6443" s="141"/>
      <c r="Q6443" s="415"/>
      <c r="R6443" s="415"/>
      <c r="S6443" s="415"/>
      <c r="T6443" s="415"/>
      <c r="U6443" s="415"/>
      <c r="V6443" s="415"/>
      <c r="W6443" s="415"/>
      <c r="X6443" s="415"/>
      <c r="Y6443" s="415"/>
      <c r="Z6443" s="415"/>
    </row>
    <row r="6444" spans="1:26" x14ac:dyDescent="0.2">
      <c r="A6444" s="414"/>
      <c r="B6444" s="414"/>
      <c r="P6444" s="141"/>
      <c r="Q6444" s="415"/>
      <c r="R6444" s="415"/>
      <c r="S6444" s="415"/>
      <c r="T6444" s="415"/>
      <c r="U6444" s="415"/>
      <c r="V6444" s="415"/>
      <c r="W6444" s="415"/>
      <c r="X6444" s="415"/>
      <c r="Y6444" s="415"/>
      <c r="Z6444" s="415"/>
    </row>
    <row r="6445" spans="1:26" x14ac:dyDescent="0.2">
      <c r="A6445" s="414"/>
      <c r="B6445" s="414"/>
      <c r="P6445" s="141"/>
      <c r="Q6445" s="415"/>
      <c r="R6445" s="415"/>
      <c r="S6445" s="415"/>
      <c r="T6445" s="415"/>
      <c r="U6445" s="415"/>
      <c r="V6445" s="415"/>
      <c r="W6445" s="415"/>
      <c r="X6445" s="415"/>
      <c r="Y6445" s="415"/>
      <c r="Z6445" s="415"/>
    </row>
    <row r="6446" spans="1:26" x14ac:dyDescent="0.2">
      <c r="A6446" s="414"/>
      <c r="B6446" s="414"/>
      <c r="P6446" s="141"/>
      <c r="Q6446" s="415"/>
      <c r="R6446" s="415"/>
      <c r="S6446" s="415"/>
      <c r="T6446" s="415"/>
      <c r="U6446" s="415"/>
      <c r="V6446" s="415"/>
      <c r="W6446" s="415"/>
      <c r="X6446" s="415"/>
      <c r="Y6446" s="415"/>
      <c r="Z6446" s="415"/>
    </row>
    <row r="6447" spans="1:26" x14ac:dyDescent="0.2">
      <c r="A6447" s="414"/>
      <c r="B6447" s="414"/>
      <c r="P6447" s="141"/>
      <c r="Q6447" s="415"/>
      <c r="R6447" s="415"/>
      <c r="S6447" s="415"/>
      <c r="T6447" s="415"/>
      <c r="U6447" s="415"/>
      <c r="V6447" s="415"/>
      <c r="W6447" s="415"/>
      <c r="X6447" s="415"/>
      <c r="Y6447" s="415"/>
      <c r="Z6447" s="415"/>
    </row>
    <row r="6448" spans="1:26" x14ac:dyDescent="0.2">
      <c r="A6448" s="414"/>
      <c r="B6448" s="414"/>
      <c r="P6448" s="141"/>
      <c r="Q6448" s="415"/>
      <c r="R6448" s="415"/>
      <c r="S6448" s="415"/>
      <c r="T6448" s="415"/>
      <c r="U6448" s="415"/>
      <c r="V6448" s="415"/>
      <c r="W6448" s="415"/>
      <c r="X6448" s="415"/>
      <c r="Y6448" s="415"/>
      <c r="Z6448" s="415"/>
    </row>
    <row r="6449" spans="1:26" x14ac:dyDescent="0.2">
      <c r="A6449" s="414"/>
      <c r="B6449" s="414"/>
      <c r="P6449" s="141"/>
      <c r="Q6449" s="415"/>
      <c r="R6449" s="415"/>
      <c r="S6449" s="415"/>
      <c r="T6449" s="415"/>
      <c r="U6449" s="415"/>
      <c r="V6449" s="415"/>
      <c r="W6449" s="415"/>
      <c r="X6449" s="415"/>
      <c r="Y6449" s="415"/>
      <c r="Z6449" s="415"/>
    </row>
    <row r="6450" spans="1:26" x14ac:dyDescent="0.2">
      <c r="A6450" s="414"/>
      <c r="B6450" s="414"/>
      <c r="P6450" s="141"/>
      <c r="Q6450" s="415"/>
      <c r="R6450" s="415"/>
      <c r="S6450" s="415"/>
      <c r="T6450" s="415"/>
      <c r="U6450" s="415"/>
      <c r="V6450" s="415"/>
      <c r="W6450" s="415"/>
      <c r="X6450" s="415"/>
      <c r="Y6450" s="415"/>
      <c r="Z6450" s="415"/>
    </row>
    <row r="6451" spans="1:26" x14ac:dyDescent="0.2">
      <c r="A6451" s="414"/>
      <c r="B6451" s="414"/>
      <c r="P6451" s="141"/>
      <c r="Q6451" s="415"/>
      <c r="R6451" s="415"/>
      <c r="S6451" s="415"/>
      <c r="T6451" s="415"/>
      <c r="U6451" s="415"/>
      <c r="V6451" s="415"/>
      <c r="W6451" s="415"/>
      <c r="X6451" s="415"/>
      <c r="Y6451" s="415"/>
      <c r="Z6451" s="415"/>
    </row>
    <row r="6452" spans="1:26" x14ac:dyDescent="0.2">
      <c r="A6452" s="414"/>
      <c r="B6452" s="414"/>
      <c r="P6452" s="141"/>
      <c r="Q6452" s="415"/>
      <c r="R6452" s="415"/>
      <c r="S6452" s="415"/>
      <c r="T6452" s="415"/>
      <c r="U6452" s="415"/>
      <c r="V6452" s="415"/>
      <c r="W6452" s="415"/>
      <c r="X6452" s="415"/>
      <c r="Y6452" s="415"/>
      <c r="Z6452" s="415"/>
    </row>
    <row r="6453" spans="1:26" x14ac:dyDescent="0.2">
      <c r="A6453" s="414"/>
      <c r="B6453" s="414"/>
      <c r="P6453" s="141"/>
      <c r="Q6453" s="415"/>
      <c r="R6453" s="415"/>
      <c r="S6453" s="415"/>
      <c r="T6453" s="415"/>
      <c r="U6453" s="415"/>
      <c r="V6453" s="415"/>
      <c r="W6453" s="415"/>
      <c r="X6453" s="415"/>
      <c r="Y6453" s="415"/>
      <c r="Z6453" s="415"/>
    </row>
    <row r="6454" spans="1:26" x14ac:dyDescent="0.2">
      <c r="A6454" s="414"/>
      <c r="B6454" s="414"/>
      <c r="P6454" s="141"/>
      <c r="Q6454" s="415"/>
      <c r="R6454" s="415"/>
      <c r="S6454" s="415"/>
      <c r="T6454" s="415"/>
      <c r="U6454" s="415"/>
      <c r="V6454" s="415"/>
      <c r="W6454" s="415"/>
      <c r="X6454" s="415"/>
      <c r="Y6454" s="415"/>
      <c r="Z6454" s="415"/>
    </row>
    <row r="6455" spans="1:26" x14ac:dyDescent="0.2">
      <c r="A6455" s="414"/>
      <c r="B6455" s="414"/>
      <c r="P6455" s="141"/>
      <c r="Q6455" s="415"/>
      <c r="R6455" s="415"/>
      <c r="S6455" s="415"/>
      <c r="T6455" s="415"/>
      <c r="U6455" s="415"/>
      <c r="V6455" s="415"/>
      <c r="W6455" s="415"/>
      <c r="X6455" s="415"/>
      <c r="Y6455" s="415"/>
      <c r="Z6455" s="415"/>
    </row>
    <row r="6456" spans="1:26" x14ac:dyDescent="0.2">
      <c r="A6456" s="414"/>
      <c r="B6456" s="414"/>
      <c r="P6456" s="141"/>
      <c r="Q6456" s="415"/>
      <c r="R6456" s="415"/>
      <c r="S6456" s="415"/>
      <c r="T6456" s="415"/>
      <c r="U6456" s="415"/>
      <c r="V6456" s="415"/>
      <c r="W6456" s="415"/>
      <c r="X6456" s="415"/>
      <c r="Y6456" s="415"/>
      <c r="Z6456" s="415"/>
    </row>
    <row r="6457" spans="1:26" x14ac:dyDescent="0.2">
      <c r="A6457" s="414"/>
      <c r="B6457" s="414"/>
      <c r="P6457" s="141"/>
      <c r="Q6457" s="415"/>
      <c r="R6457" s="415"/>
      <c r="S6457" s="415"/>
      <c r="T6457" s="415"/>
      <c r="U6457" s="415"/>
      <c r="V6457" s="415"/>
      <c r="W6457" s="415"/>
      <c r="X6457" s="415"/>
      <c r="Y6457" s="415"/>
      <c r="Z6457" s="415"/>
    </row>
    <row r="6458" spans="1:26" x14ac:dyDescent="0.2">
      <c r="A6458" s="414"/>
      <c r="B6458" s="414"/>
      <c r="P6458" s="141"/>
      <c r="Q6458" s="415"/>
      <c r="R6458" s="415"/>
      <c r="S6458" s="415"/>
      <c r="T6458" s="415"/>
      <c r="U6458" s="415"/>
      <c r="V6458" s="415"/>
      <c r="W6458" s="415"/>
      <c r="X6458" s="415"/>
      <c r="Y6458" s="415"/>
      <c r="Z6458" s="415"/>
    </row>
    <row r="6459" spans="1:26" x14ac:dyDescent="0.2">
      <c r="A6459" s="414"/>
      <c r="B6459" s="414"/>
      <c r="P6459" s="141"/>
      <c r="Q6459" s="415"/>
      <c r="R6459" s="415"/>
      <c r="S6459" s="415"/>
      <c r="T6459" s="415"/>
      <c r="U6459" s="415"/>
      <c r="V6459" s="415"/>
      <c r="W6459" s="415"/>
      <c r="X6459" s="415"/>
      <c r="Y6459" s="415"/>
      <c r="Z6459" s="415"/>
    </row>
    <row r="6460" spans="1:26" x14ac:dyDescent="0.2">
      <c r="A6460" s="414"/>
      <c r="B6460" s="414"/>
      <c r="P6460" s="141"/>
      <c r="Q6460" s="415"/>
      <c r="R6460" s="415"/>
      <c r="S6460" s="415"/>
      <c r="T6460" s="415"/>
      <c r="U6460" s="415"/>
      <c r="V6460" s="415"/>
      <c r="W6460" s="415"/>
      <c r="X6460" s="415"/>
      <c r="Y6460" s="415"/>
      <c r="Z6460" s="415"/>
    </row>
    <row r="6461" spans="1:26" x14ac:dyDescent="0.2">
      <c r="A6461" s="414"/>
      <c r="B6461" s="414"/>
      <c r="P6461" s="141"/>
      <c r="Q6461" s="415"/>
      <c r="R6461" s="415"/>
      <c r="S6461" s="415"/>
      <c r="T6461" s="415"/>
      <c r="U6461" s="415"/>
      <c r="V6461" s="415"/>
      <c r="W6461" s="415"/>
      <c r="X6461" s="415"/>
      <c r="Y6461" s="415"/>
      <c r="Z6461" s="415"/>
    </row>
    <row r="6462" spans="1:26" x14ac:dyDescent="0.2">
      <c r="A6462" s="414"/>
      <c r="B6462" s="414"/>
      <c r="P6462" s="141"/>
      <c r="Q6462" s="415"/>
      <c r="R6462" s="415"/>
      <c r="S6462" s="415"/>
      <c r="T6462" s="415"/>
      <c r="U6462" s="415"/>
      <c r="V6462" s="415"/>
      <c r="W6462" s="415"/>
      <c r="X6462" s="415"/>
      <c r="Y6462" s="415"/>
      <c r="Z6462" s="415"/>
    </row>
    <row r="6463" spans="1:26" x14ac:dyDescent="0.2">
      <c r="A6463" s="414"/>
      <c r="B6463" s="414"/>
      <c r="P6463" s="141"/>
      <c r="Q6463" s="415"/>
      <c r="R6463" s="415"/>
      <c r="S6463" s="415"/>
      <c r="T6463" s="415"/>
      <c r="U6463" s="415"/>
      <c r="V6463" s="415"/>
      <c r="W6463" s="415"/>
      <c r="X6463" s="415"/>
      <c r="Y6463" s="415"/>
      <c r="Z6463" s="415"/>
    </row>
    <row r="6464" spans="1:26" x14ac:dyDescent="0.2">
      <c r="A6464" s="414"/>
      <c r="B6464" s="414"/>
      <c r="P6464" s="141"/>
      <c r="Q6464" s="415"/>
      <c r="R6464" s="415"/>
      <c r="S6464" s="415"/>
      <c r="T6464" s="415"/>
      <c r="U6464" s="415"/>
      <c r="V6464" s="415"/>
      <c r="W6464" s="415"/>
      <c r="X6464" s="415"/>
      <c r="Y6464" s="415"/>
      <c r="Z6464" s="415"/>
    </row>
    <row r="6465" spans="1:26" x14ac:dyDescent="0.2">
      <c r="A6465" s="414"/>
      <c r="B6465" s="414"/>
      <c r="P6465" s="141"/>
      <c r="Q6465" s="415"/>
      <c r="R6465" s="415"/>
      <c r="S6465" s="415"/>
      <c r="T6465" s="415"/>
      <c r="U6465" s="415"/>
      <c r="V6465" s="415"/>
      <c r="W6465" s="415"/>
      <c r="X6465" s="415"/>
      <c r="Y6465" s="415"/>
      <c r="Z6465" s="415"/>
    </row>
    <row r="6466" spans="1:26" x14ac:dyDescent="0.2">
      <c r="A6466" s="414"/>
      <c r="B6466" s="414"/>
      <c r="P6466" s="141"/>
      <c r="Q6466" s="415"/>
      <c r="R6466" s="415"/>
      <c r="S6466" s="415"/>
      <c r="T6466" s="415"/>
      <c r="U6466" s="415"/>
      <c r="V6466" s="415"/>
      <c r="W6466" s="415"/>
      <c r="X6466" s="415"/>
      <c r="Y6466" s="415"/>
      <c r="Z6466" s="415"/>
    </row>
    <row r="6467" spans="1:26" x14ac:dyDescent="0.2">
      <c r="A6467" s="414"/>
      <c r="B6467" s="414"/>
      <c r="P6467" s="141"/>
      <c r="Q6467" s="415"/>
      <c r="R6467" s="415"/>
      <c r="S6467" s="415"/>
      <c r="T6467" s="415"/>
      <c r="U6467" s="415"/>
      <c r="V6467" s="415"/>
      <c r="W6467" s="415"/>
      <c r="X6467" s="415"/>
      <c r="Y6467" s="415"/>
      <c r="Z6467" s="415"/>
    </row>
    <row r="6468" spans="1:26" x14ac:dyDescent="0.2">
      <c r="A6468" s="414"/>
      <c r="B6468" s="414"/>
      <c r="P6468" s="141"/>
      <c r="Q6468" s="415"/>
      <c r="R6468" s="415"/>
      <c r="S6468" s="415"/>
      <c r="T6468" s="415"/>
      <c r="U6468" s="415"/>
      <c r="V6468" s="415"/>
      <c r="W6468" s="415"/>
      <c r="X6468" s="415"/>
      <c r="Y6468" s="415"/>
      <c r="Z6468" s="415"/>
    </row>
    <row r="6469" spans="1:26" x14ac:dyDescent="0.2">
      <c r="A6469" s="414"/>
      <c r="B6469" s="414"/>
      <c r="P6469" s="141"/>
      <c r="Q6469" s="415"/>
      <c r="R6469" s="415"/>
      <c r="S6469" s="415"/>
      <c r="T6469" s="415"/>
      <c r="U6469" s="415"/>
      <c r="V6469" s="415"/>
      <c r="W6469" s="415"/>
      <c r="X6469" s="415"/>
      <c r="Y6469" s="415"/>
      <c r="Z6469" s="415"/>
    </row>
    <row r="6470" spans="1:26" x14ac:dyDescent="0.2">
      <c r="A6470" s="414"/>
      <c r="B6470" s="414"/>
      <c r="P6470" s="141"/>
      <c r="Q6470" s="415"/>
      <c r="R6470" s="415"/>
      <c r="S6470" s="415"/>
      <c r="T6470" s="415"/>
      <c r="U6470" s="415"/>
      <c r="V6470" s="415"/>
      <c r="W6470" s="415"/>
      <c r="X6470" s="415"/>
      <c r="Y6470" s="415"/>
      <c r="Z6470" s="415"/>
    </row>
    <row r="6471" spans="1:26" x14ac:dyDescent="0.2">
      <c r="A6471" s="414"/>
      <c r="B6471" s="414"/>
      <c r="P6471" s="141"/>
      <c r="Q6471" s="415"/>
      <c r="R6471" s="415"/>
      <c r="S6471" s="415"/>
      <c r="T6471" s="415"/>
      <c r="U6471" s="415"/>
      <c r="V6471" s="415"/>
      <c r="W6471" s="415"/>
      <c r="X6471" s="415"/>
      <c r="Y6471" s="415"/>
      <c r="Z6471" s="415"/>
    </row>
    <row r="6472" spans="1:26" x14ac:dyDescent="0.2">
      <c r="A6472" s="414"/>
      <c r="B6472" s="414"/>
      <c r="P6472" s="141"/>
      <c r="Q6472" s="415"/>
      <c r="R6472" s="415"/>
      <c r="S6472" s="415"/>
      <c r="T6472" s="415"/>
      <c r="U6472" s="415"/>
      <c r="V6472" s="415"/>
      <c r="W6472" s="415"/>
      <c r="X6472" s="415"/>
      <c r="Y6472" s="415"/>
      <c r="Z6472" s="415"/>
    </row>
    <row r="6473" spans="1:26" x14ac:dyDescent="0.2">
      <c r="A6473" s="414"/>
      <c r="B6473" s="414"/>
      <c r="P6473" s="141"/>
      <c r="Q6473" s="415"/>
      <c r="R6473" s="415"/>
      <c r="S6473" s="415"/>
      <c r="T6473" s="415"/>
      <c r="U6473" s="415"/>
      <c r="V6473" s="415"/>
      <c r="W6473" s="415"/>
      <c r="X6473" s="415"/>
      <c r="Y6473" s="415"/>
      <c r="Z6473" s="415"/>
    </row>
    <row r="6474" spans="1:26" x14ac:dyDescent="0.2">
      <c r="A6474" s="414"/>
      <c r="B6474" s="414"/>
      <c r="P6474" s="141"/>
      <c r="Q6474" s="415"/>
      <c r="R6474" s="415"/>
      <c r="S6474" s="415"/>
      <c r="T6474" s="415"/>
      <c r="U6474" s="415"/>
      <c r="V6474" s="415"/>
      <c r="W6474" s="415"/>
      <c r="X6474" s="415"/>
      <c r="Y6474" s="415"/>
      <c r="Z6474" s="415"/>
    </row>
    <row r="6475" spans="1:26" x14ac:dyDescent="0.2">
      <c r="A6475" s="414"/>
      <c r="B6475" s="414"/>
      <c r="P6475" s="141"/>
      <c r="Q6475" s="415"/>
      <c r="R6475" s="415"/>
      <c r="S6475" s="415"/>
      <c r="T6475" s="415"/>
      <c r="U6475" s="415"/>
      <c r="V6475" s="415"/>
      <c r="W6475" s="415"/>
      <c r="X6475" s="415"/>
      <c r="Y6475" s="415"/>
      <c r="Z6475" s="415"/>
    </row>
    <row r="6476" spans="1:26" x14ac:dyDescent="0.2">
      <c r="A6476" s="414"/>
      <c r="B6476" s="414"/>
      <c r="P6476" s="141"/>
      <c r="Q6476" s="415"/>
      <c r="R6476" s="415"/>
      <c r="S6476" s="415"/>
      <c r="T6476" s="415"/>
      <c r="U6476" s="415"/>
      <c r="V6476" s="415"/>
      <c r="W6476" s="415"/>
      <c r="X6476" s="415"/>
      <c r="Y6476" s="415"/>
      <c r="Z6476" s="415"/>
    </row>
    <row r="6477" spans="1:26" x14ac:dyDescent="0.2">
      <c r="A6477" s="414"/>
      <c r="B6477" s="414"/>
      <c r="P6477" s="141"/>
      <c r="Q6477" s="415"/>
      <c r="R6477" s="415"/>
      <c r="S6477" s="415"/>
      <c r="T6477" s="415"/>
      <c r="U6477" s="415"/>
      <c r="V6477" s="415"/>
      <c r="W6477" s="415"/>
      <c r="X6477" s="415"/>
      <c r="Y6477" s="415"/>
      <c r="Z6477" s="415"/>
    </row>
    <row r="6478" spans="1:26" x14ac:dyDescent="0.2">
      <c r="A6478" s="414"/>
      <c r="B6478" s="414"/>
      <c r="P6478" s="141"/>
      <c r="Q6478" s="415"/>
      <c r="R6478" s="415"/>
      <c r="S6478" s="415"/>
      <c r="T6478" s="415"/>
      <c r="U6478" s="415"/>
      <c r="V6478" s="415"/>
      <c r="W6478" s="415"/>
      <c r="X6478" s="415"/>
      <c r="Y6478" s="415"/>
      <c r="Z6478" s="415"/>
    </row>
    <row r="6479" spans="1:26" x14ac:dyDescent="0.2">
      <c r="A6479" s="414"/>
      <c r="B6479" s="414"/>
      <c r="P6479" s="141"/>
      <c r="Q6479" s="415"/>
      <c r="R6479" s="415"/>
      <c r="S6479" s="415"/>
      <c r="T6479" s="415"/>
      <c r="U6479" s="415"/>
      <c r="V6479" s="415"/>
      <c r="W6479" s="415"/>
      <c r="X6479" s="415"/>
      <c r="Y6479" s="415"/>
      <c r="Z6479" s="415"/>
    </row>
    <row r="6480" spans="1:26" x14ac:dyDescent="0.2">
      <c r="A6480" s="414"/>
      <c r="B6480" s="414"/>
      <c r="P6480" s="141"/>
      <c r="Q6480" s="415"/>
      <c r="R6480" s="415"/>
      <c r="S6480" s="415"/>
      <c r="T6480" s="415"/>
      <c r="U6480" s="415"/>
      <c r="V6480" s="415"/>
      <c r="W6480" s="415"/>
      <c r="X6480" s="415"/>
      <c r="Y6480" s="415"/>
      <c r="Z6480" s="415"/>
    </row>
    <row r="6481" spans="1:26" x14ac:dyDescent="0.2">
      <c r="A6481" s="414"/>
      <c r="B6481" s="414"/>
      <c r="P6481" s="141"/>
      <c r="Q6481" s="415"/>
      <c r="R6481" s="415"/>
      <c r="S6481" s="415"/>
      <c r="T6481" s="415"/>
      <c r="U6481" s="415"/>
      <c r="V6481" s="415"/>
      <c r="W6481" s="415"/>
      <c r="X6481" s="415"/>
      <c r="Y6481" s="415"/>
      <c r="Z6481" s="415"/>
    </row>
    <row r="6482" spans="1:26" x14ac:dyDescent="0.2">
      <c r="A6482" s="414"/>
      <c r="B6482" s="414"/>
      <c r="P6482" s="141"/>
      <c r="Q6482" s="415"/>
      <c r="R6482" s="415"/>
      <c r="S6482" s="415"/>
      <c r="T6482" s="415"/>
      <c r="U6482" s="415"/>
      <c r="V6482" s="415"/>
      <c r="W6482" s="415"/>
      <c r="X6482" s="415"/>
      <c r="Y6482" s="415"/>
      <c r="Z6482" s="415"/>
    </row>
    <row r="6483" spans="1:26" x14ac:dyDescent="0.2">
      <c r="A6483" s="414"/>
      <c r="B6483" s="414"/>
      <c r="P6483" s="141"/>
      <c r="Q6483" s="415"/>
      <c r="R6483" s="415"/>
      <c r="S6483" s="415"/>
      <c r="T6483" s="415"/>
      <c r="U6483" s="415"/>
      <c r="V6483" s="415"/>
      <c r="W6483" s="415"/>
      <c r="X6483" s="415"/>
      <c r="Y6483" s="415"/>
      <c r="Z6483" s="415"/>
    </row>
    <row r="6484" spans="1:26" x14ac:dyDescent="0.2">
      <c r="A6484" s="414"/>
      <c r="B6484" s="414"/>
      <c r="P6484" s="141"/>
      <c r="Q6484" s="415"/>
      <c r="R6484" s="415"/>
      <c r="S6484" s="415"/>
      <c r="T6484" s="415"/>
      <c r="U6484" s="415"/>
      <c r="V6484" s="415"/>
      <c r="W6484" s="415"/>
      <c r="X6484" s="415"/>
      <c r="Y6484" s="415"/>
      <c r="Z6484" s="415"/>
    </row>
    <row r="6485" spans="1:26" x14ac:dyDescent="0.2">
      <c r="A6485" s="414"/>
      <c r="B6485" s="414"/>
      <c r="P6485" s="141"/>
      <c r="Q6485" s="415"/>
      <c r="R6485" s="415"/>
      <c r="S6485" s="415"/>
      <c r="T6485" s="415"/>
      <c r="U6485" s="415"/>
      <c r="V6485" s="415"/>
      <c r="W6485" s="415"/>
      <c r="X6485" s="415"/>
      <c r="Y6485" s="415"/>
      <c r="Z6485" s="415"/>
    </row>
    <row r="6486" spans="1:26" x14ac:dyDescent="0.2">
      <c r="A6486" s="414"/>
      <c r="B6486" s="414"/>
      <c r="P6486" s="141"/>
      <c r="Q6486" s="415"/>
      <c r="R6486" s="415"/>
      <c r="S6486" s="415"/>
      <c r="T6486" s="415"/>
      <c r="U6486" s="415"/>
      <c r="V6486" s="415"/>
      <c r="W6486" s="415"/>
      <c r="X6486" s="415"/>
      <c r="Y6486" s="415"/>
      <c r="Z6486" s="415"/>
    </row>
    <row r="6487" spans="1:26" x14ac:dyDescent="0.2">
      <c r="A6487" s="414"/>
      <c r="B6487" s="414"/>
      <c r="P6487" s="141"/>
      <c r="Q6487" s="415"/>
      <c r="R6487" s="415"/>
      <c r="S6487" s="415"/>
      <c r="T6487" s="415"/>
      <c r="U6487" s="415"/>
      <c r="V6487" s="415"/>
      <c r="W6487" s="415"/>
      <c r="X6487" s="415"/>
      <c r="Y6487" s="415"/>
      <c r="Z6487" s="415"/>
    </row>
    <row r="6488" spans="1:26" x14ac:dyDescent="0.2">
      <c r="A6488" s="414"/>
      <c r="B6488" s="414"/>
      <c r="P6488" s="141"/>
      <c r="Q6488" s="415"/>
      <c r="R6488" s="415"/>
      <c r="S6488" s="415"/>
      <c r="T6488" s="415"/>
      <c r="U6488" s="415"/>
      <c r="V6488" s="415"/>
      <c r="W6488" s="415"/>
      <c r="X6488" s="415"/>
      <c r="Y6488" s="415"/>
      <c r="Z6488" s="415"/>
    </row>
    <row r="6489" spans="1:26" x14ac:dyDescent="0.2">
      <c r="A6489" s="414"/>
      <c r="B6489" s="414"/>
      <c r="P6489" s="141"/>
      <c r="Q6489" s="415"/>
      <c r="R6489" s="415"/>
      <c r="S6489" s="415"/>
      <c r="T6489" s="415"/>
      <c r="U6489" s="415"/>
      <c r="V6489" s="415"/>
      <c r="W6489" s="415"/>
      <c r="X6489" s="415"/>
      <c r="Y6489" s="415"/>
      <c r="Z6489" s="415"/>
    </row>
    <row r="6490" spans="1:26" x14ac:dyDescent="0.2">
      <c r="A6490" s="414"/>
      <c r="B6490" s="414"/>
      <c r="P6490" s="141"/>
      <c r="Q6490" s="415"/>
      <c r="R6490" s="415"/>
      <c r="S6490" s="415"/>
      <c r="T6490" s="415"/>
      <c r="U6490" s="415"/>
      <c r="V6490" s="415"/>
      <c r="W6490" s="415"/>
      <c r="X6490" s="415"/>
      <c r="Y6490" s="415"/>
      <c r="Z6490" s="415"/>
    </row>
    <row r="6491" spans="1:26" x14ac:dyDescent="0.2">
      <c r="A6491" s="414"/>
      <c r="B6491" s="414"/>
      <c r="P6491" s="141"/>
      <c r="Q6491" s="415"/>
      <c r="R6491" s="415"/>
      <c r="S6491" s="415"/>
      <c r="T6491" s="415"/>
      <c r="U6491" s="415"/>
      <c r="V6491" s="415"/>
      <c r="W6491" s="415"/>
      <c r="X6491" s="415"/>
      <c r="Y6491" s="415"/>
      <c r="Z6491" s="415"/>
    </row>
    <row r="6492" spans="1:26" x14ac:dyDescent="0.2">
      <c r="A6492" s="414"/>
      <c r="B6492" s="414"/>
      <c r="P6492" s="141"/>
      <c r="Q6492" s="415"/>
      <c r="R6492" s="415"/>
      <c r="S6492" s="415"/>
      <c r="T6492" s="415"/>
      <c r="U6492" s="415"/>
      <c r="V6492" s="415"/>
      <c r="W6492" s="415"/>
      <c r="X6492" s="415"/>
      <c r="Y6492" s="415"/>
      <c r="Z6492" s="415"/>
    </row>
    <row r="6493" spans="1:26" x14ac:dyDescent="0.2">
      <c r="A6493" s="414"/>
      <c r="B6493" s="414"/>
      <c r="P6493" s="141"/>
      <c r="Q6493" s="415"/>
      <c r="R6493" s="415"/>
      <c r="S6493" s="415"/>
      <c r="T6493" s="415"/>
      <c r="U6493" s="415"/>
      <c r="V6493" s="415"/>
      <c r="W6493" s="415"/>
      <c r="X6493" s="415"/>
      <c r="Y6493" s="415"/>
      <c r="Z6493" s="415"/>
    </row>
    <row r="6494" spans="1:26" x14ac:dyDescent="0.2">
      <c r="A6494" s="414"/>
      <c r="B6494" s="414"/>
      <c r="P6494" s="141"/>
      <c r="Q6494" s="415"/>
      <c r="R6494" s="415"/>
      <c r="S6494" s="415"/>
      <c r="T6494" s="415"/>
      <c r="U6494" s="415"/>
      <c r="V6494" s="415"/>
      <c r="W6494" s="415"/>
      <c r="X6494" s="415"/>
      <c r="Y6494" s="415"/>
      <c r="Z6494" s="415"/>
    </row>
    <row r="6495" spans="1:26" x14ac:dyDescent="0.2">
      <c r="A6495" s="414"/>
      <c r="B6495" s="414"/>
      <c r="P6495" s="141"/>
      <c r="Q6495" s="415"/>
      <c r="R6495" s="415"/>
      <c r="S6495" s="415"/>
      <c r="T6495" s="415"/>
      <c r="U6495" s="415"/>
      <c r="V6495" s="415"/>
      <c r="W6495" s="415"/>
      <c r="X6495" s="415"/>
      <c r="Y6495" s="415"/>
      <c r="Z6495" s="415"/>
    </row>
    <row r="6496" spans="1:26" x14ac:dyDescent="0.2">
      <c r="A6496" s="414"/>
      <c r="B6496" s="414"/>
      <c r="P6496" s="141"/>
      <c r="Q6496" s="415"/>
      <c r="R6496" s="415"/>
      <c r="S6496" s="415"/>
      <c r="T6496" s="415"/>
      <c r="U6496" s="415"/>
      <c r="V6496" s="415"/>
      <c r="W6496" s="415"/>
      <c r="X6496" s="415"/>
      <c r="Y6496" s="415"/>
      <c r="Z6496" s="415"/>
    </row>
    <row r="6497" spans="1:26" x14ac:dyDescent="0.2">
      <c r="A6497" s="414"/>
      <c r="B6497" s="414"/>
      <c r="P6497" s="141"/>
      <c r="Q6497" s="415"/>
      <c r="R6497" s="415"/>
      <c r="S6497" s="415"/>
      <c r="T6497" s="415"/>
      <c r="U6497" s="415"/>
      <c r="V6497" s="415"/>
      <c r="W6497" s="415"/>
      <c r="X6497" s="415"/>
      <c r="Y6497" s="415"/>
      <c r="Z6497" s="415"/>
    </row>
    <row r="6498" spans="1:26" x14ac:dyDescent="0.2">
      <c r="A6498" s="414"/>
      <c r="B6498" s="414"/>
      <c r="P6498" s="141"/>
      <c r="Q6498" s="415"/>
      <c r="R6498" s="415"/>
      <c r="S6498" s="415"/>
      <c r="T6498" s="415"/>
      <c r="U6498" s="415"/>
      <c r="V6498" s="415"/>
      <c r="W6498" s="415"/>
      <c r="X6498" s="415"/>
      <c r="Y6498" s="415"/>
      <c r="Z6498" s="415"/>
    </row>
    <row r="6499" spans="1:26" x14ac:dyDescent="0.2">
      <c r="A6499" s="414"/>
      <c r="B6499" s="414"/>
      <c r="P6499" s="141"/>
      <c r="Q6499" s="415"/>
      <c r="R6499" s="415"/>
      <c r="S6499" s="415"/>
      <c r="T6499" s="415"/>
      <c r="U6499" s="415"/>
      <c r="V6499" s="415"/>
      <c r="W6499" s="415"/>
      <c r="X6499" s="415"/>
      <c r="Y6499" s="415"/>
      <c r="Z6499" s="415"/>
    </row>
    <row r="6500" spans="1:26" x14ac:dyDescent="0.2">
      <c r="A6500" s="414"/>
      <c r="B6500" s="414"/>
      <c r="P6500" s="141"/>
      <c r="Q6500" s="415"/>
      <c r="R6500" s="415"/>
      <c r="S6500" s="415"/>
      <c r="T6500" s="415"/>
      <c r="U6500" s="415"/>
      <c r="V6500" s="415"/>
      <c r="W6500" s="415"/>
      <c r="X6500" s="415"/>
      <c r="Y6500" s="415"/>
      <c r="Z6500" s="415"/>
    </row>
    <row r="6501" spans="1:26" x14ac:dyDescent="0.2">
      <c r="A6501" s="414"/>
      <c r="B6501" s="414"/>
      <c r="P6501" s="141"/>
      <c r="Q6501" s="415"/>
      <c r="R6501" s="415"/>
      <c r="S6501" s="415"/>
      <c r="T6501" s="415"/>
      <c r="U6501" s="415"/>
      <c r="V6501" s="415"/>
      <c r="W6501" s="415"/>
      <c r="X6501" s="415"/>
      <c r="Y6501" s="415"/>
      <c r="Z6501" s="415"/>
    </row>
    <row r="6502" spans="1:26" x14ac:dyDescent="0.2">
      <c r="A6502" s="414"/>
      <c r="B6502" s="414"/>
      <c r="P6502" s="141"/>
      <c r="Q6502" s="415"/>
      <c r="R6502" s="415"/>
      <c r="S6502" s="415"/>
      <c r="T6502" s="415"/>
      <c r="U6502" s="415"/>
      <c r="V6502" s="415"/>
      <c r="W6502" s="415"/>
      <c r="X6502" s="415"/>
      <c r="Y6502" s="415"/>
      <c r="Z6502" s="415"/>
    </row>
    <row r="6503" spans="1:26" x14ac:dyDescent="0.2">
      <c r="A6503" s="414"/>
      <c r="B6503" s="414"/>
      <c r="P6503" s="141"/>
      <c r="Q6503" s="415"/>
      <c r="R6503" s="415"/>
      <c r="S6503" s="415"/>
      <c r="T6503" s="415"/>
      <c r="U6503" s="415"/>
      <c r="V6503" s="415"/>
      <c r="W6503" s="415"/>
      <c r="X6503" s="415"/>
      <c r="Y6503" s="415"/>
      <c r="Z6503" s="415"/>
    </row>
    <row r="6504" spans="1:26" x14ac:dyDescent="0.2">
      <c r="A6504" s="414"/>
      <c r="B6504" s="414"/>
      <c r="P6504" s="141"/>
      <c r="Q6504" s="415"/>
      <c r="R6504" s="415"/>
      <c r="S6504" s="415"/>
      <c r="T6504" s="415"/>
      <c r="U6504" s="415"/>
      <c r="V6504" s="415"/>
      <c r="W6504" s="415"/>
      <c r="X6504" s="415"/>
      <c r="Y6504" s="415"/>
      <c r="Z6504" s="415"/>
    </row>
    <row r="6505" spans="1:26" x14ac:dyDescent="0.2">
      <c r="A6505" s="414"/>
      <c r="B6505" s="414"/>
      <c r="P6505" s="141"/>
      <c r="Q6505" s="415"/>
      <c r="R6505" s="415"/>
      <c r="S6505" s="415"/>
      <c r="T6505" s="415"/>
      <c r="U6505" s="415"/>
      <c r="V6505" s="415"/>
      <c r="W6505" s="415"/>
      <c r="X6505" s="415"/>
      <c r="Y6505" s="415"/>
      <c r="Z6505" s="415"/>
    </row>
    <row r="6506" spans="1:26" x14ac:dyDescent="0.2">
      <c r="A6506" s="414"/>
      <c r="B6506" s="414"/>
      <c r="P6506" s="141"/>
      <c r="Q6506" s="415"/>
      <c r="R6506" s="415"/>
      <c r="S6506" s="415"/>
      <c r="T6506" s="415"/>
      <c r="U6506" s="415"/>
      <c r="V6506" s="415"/>
      <c r="W6506" s="415"/>
      <c r="X6506" s="415"/>
      <c r="Y6506" s="415"/>
      <c r="Z6506" s="415"/>
    </row>
    <row r="6507" spans="1:26" x14ac:dyDescent="0.2">
      <c r="A6507" s="414"/>
      <c r="B6507" s="414"/>
      <c r="P6507" s="141"/>
      <c r="Q6507" s="415"/>
      <c r="R6507" s="415"/>
      <c r="S6507" s="415"/>
      <c r="T6507" s="415"/>
      <c r="U6507" s="415"/>
      <c r="V6507" s="415"/>
      <c r="W6507" s="415"/>
      <c r="X6507" s="415"/>
      <c r="Y6507" s="415"/>
      <c r="Z6507" s="415"/>
    </row>
    <row r="6508" spans="1:26" x14ac:dyDescent="0.2">
      <c r="A6508" s="414"/>
      <c r="B6508" s="414"/>
      <c r="P6508" s="141"/>
      <c r="Q6508" s="415"/>
      <c r="R6508" s="415"/>
      <c r="S6508" s="415"/>
      <c r="T6508" s="415"/>
      <c r="U6508" s="415"/>
      <c r="V6508" s="415"/>
      <c r="W6508" s="415"/>
      <c r="X6508" s="415"/>
      <c r="Y6508" s="415"/>
      <c r="Z6508" s="415"/>
    </row>
    <row r="6509" spans="1:26" x14ac:dyDescent="0.2">
      <c r="A6509" s="414"/>
      <c r="B6509" s="414"/>
      <c r="P6509" s="141"/>
      <c r="Q6509" s="415"/>
      <c r="R6509" s="415"/>
      <c r="S6509" s="415"/>
      <c r="T6509" s="415"/>
      <c r="U6509" s="415"/>
      <c r="V6509" s="415"/>
      <c r="W6509" s="415"/>
      <c r="X6509" s="415"/>
      <c r="Y6509" s="415"/>
      <c r="Z6509" s="415"/>
    </row>
    <row r="6510" spans="1:26" x14ac:dyDescent="0.2">
      <c r="A6510" s="414"/>
      <c r="B6510" s="414"/>
      <c r="P6510" s="141"/>
      <c r="Q6510" s="415"/>
      <c r="R6510" s="415"/>
      <c r="S6510" s="415"/>
      <c r="T6510" s="415"/>
      <c r="U6510" s="415"/>
      <c r="V6510" s="415"/>
      <c r="W6510" s="415"/>
      <c r="X6510" s="415"/>
      <c r="Y6510" s="415"/>
      <c r="Z6510" s="415"/>
    </row>
    <row r="6511" spans="1:26" x14ac:dyDescent="0.2">
      <c r="A6511" s="414"/>
      <c r="B6511" s="414"/>
      <c r="P6511" s="141"/>
      <c r="Q6511" s="415"/>
      <c r="R6511" s="415"/>
      <c r="S6511" s="415"/>
      <c r="T6511" s="415"/>
      <c r="U6511" s="415"/>
      <c r="V6511" s="415"/>
      <c r="W6511" s="415"/>
      <c r="X6511" s="415"/>
      <c r="Y6511" s="415"/>
      <c r="Z6511" s="415"/>
    </row>
    <row r="6512" spans="1:26" x14ac:dyDescent="0.2">
      <c r="A6512" s="414"/>
      <c r="B6512" s="414"/>
      <c r="P6512" s="141"/>
      <c r="Q6512" s="415"/>
      <c r="R6512" s="415"/>
      <c r="S6512" s="415"/>
      <c r="T6512" s="415"/>
      <c r="U6512" s="415"/>
      <c r="V6512" s="415"/>
      <c r="W6512" s="415"/>
      <c r="X6512" s="415"/>
      <c r="Y6512" s="415"/>
      <c r="Z6512" s="415"/>
    </row>
    <row r="6513" spans="1:26" x14ac:dyDescent="0.2">
      <c r="A6513" s="414"/>
      <c r="B6513" s="414"/>
      <c r="P6513" s="141"/>
      <c r="Q6513" s="415"/>
      <c r="R6513" s="415"/>
      <c r="S6513" s="415"/>
      <c r="T6513" s="415"/>
      <c r="U6513" s="415"/>
      <c r="V6513" s="415"/>
      <c r="W6513" s="415"/>
      <c r="X6513" s="415"/>
      <c r="Y6513" s="415"/>
      <c r="Z6513" s="415"/>
    </row>
    <row r="6514" spans="1:26" x14ac:dyDescent="0.2">
      <c r="A6514" s="414"/>
      <c r="B6514" s="414"/>
      <c r="P6514" s="141"/>
      <c r="Q6514" s="415"/>
      <c r="R6514" s="415"/>
      <c r="S6514" s="415"/>
      <c r="T6514" s="415"/>
      <c r="U6514" s="415"/>
      <c r="V6514" s="415"/>
      <c r="W6514" s="415"/>
      <c r="X6514" s="415"/>
      <c r="Y6514" s="415"/>
      <c r="Z6514" s="415"/>
    </row>
    <row r="6515" spans="1:26" x14ac:dyDescent="0.2">
      <c r="A6515" s="414"/>
      <c r="B6515" s="414"/>
      <c r="P6515" s="141"/>
      <c r="Q6515" s="415"/>
      <c r="R6515" s="415"/>
      <c r="S6515" s="415"/>
      <c r="T6515" s="415"/>
      <c r="U6515" s="415"/>
      <c r="V6515" s="415"/>
      <c r="W6515" s="415"/>
      <c r="X6515" s="415"/>
      <c r="Y6515" s="415"/>
      <c r="Z6515" s="415"/>
    </row>
    <row r="6516" spans="1:26" x14ac:dyDescent="0.2">
      <c r="A6516" s="414"/>
      <c r="B6516" s="414"/>
      <c r="P6516" s="141"/>
      <c r="Q6516" s="415"/>
      <c r="R6516" s="415"/>
      <c r="S6516" s="415"/>
      <c r="T6516" s="415"/>
      <c r="U6516" s="415"/>
      <c r="V6516" s="415"/>
      <c r="W6516" s="415"/>
      <c r="X6516" s="415"/>
      <c r="Y6516" s="415"/>
      <c r="Z6516" s="415"/>
    </row>
    <row r="6517" spans="1:26" x14ac:dyDescent="0.2">
      <c r="A6517" s="414"/>
      <c r="B6517" s="414"/>
      <c r="P6517" s="141"/>
      <c r="Q6517" s="415"/>
      <c r="R6517" s="415"/>
      <c r="S6517" s="415"/>
      <c r="T6517" s="415"/>
      <c r="U6517" s="415"/>
      <c r="V6517" s="415"/>
      <c r="W6517" s="415"/>
      <c r="X6517" s="415"/>
      <c r="Y6517" s="415"/>
      <c r="Z6517" s="415"/>
    </row>
    <row r="6518" spans="1:26" x14ac:dyDescent="0.2">
      <c r="A6518" s="414"/>
      <c r="B6518" s="414"/>
      <c r="P6518" s="141"/>
      <c r="Q6518" s="415"/>
      <c r="R6518" s="415"/>
      <c r="S6518" s="415"/>
      <c r="T6518" s="415"/>
      <c r="U6518" s="415"/>
      <c r="V6518" s="415"/>
      <c r="W6518" s="415"/>
      <c r="X6518" s="415"/>
      <c r="Y6518" s="415"/>
      <c r="Z6518" s="415"/>
    </row>
    <row r="6519" spans="1:26" x14ac:dyDescent="0.2">
      <c r="A6519" s="414"/>
      <c r="B6519" s="414"/>
      <c r="P6519" s="141"/>
      <c r="Q6519" s="415"/>
      <c r="R6519" s="415"/>
      <c r="S6519" s="415"/>
      <c r="T6519" s="415"/>
      <c r="U6519" s="415"/>
      <c r="V6519" s="415"/>
      <c r="W6519" s="415"/>
      <c r="X6519" s="415"/>
      <c r="Y6519" s="415"/>
      <c r="Z6519" s="415"/>
    </row>
    <row r="6520" spans="1:26" x14ac:dyDescent="0.2">
      <c r="A6520" s="414"/>
      <c r="B6520" s="414"/>
      <c r="P6520" s="141"/>
      <c r="Q6520" s="415"/>
      <c r="R6520" s="415"/>
      <c r="S6520" s="415"/>
      <c r="T6520" s="415"/>
      <c r="U6520" s="415"/>
      <c r="V6520" s="415"/>
      <c r="W6520" s="415"/>
      <c r="X6520" s="415"/>
      <c r="Y6520" s="415"/>
      <c r="Z6520" s="415"/>
    </row>
    <row r="6521" spans="1:26" x14ac:dyDescent="0.2">
      <c r="A6521" s="414"/>
      <c r="B6521" s="414"/>
      <c r="P6521" s="141"/>
      <c r="Q6521" s="415"/>
      <c r="R6521" s="415"/>
      <c r="S6521" s="415"/>
      <c r="T6521" s="415"/>
      <c r="U6521" s="415"/>
      <c r="V6521" s="415"/>
      <c r="W6521" s="415"/>
      <c r="X6521" s="415"/>
      <c r="Y6521" s="415"/>
      <c r="Z6521" s="415"/>
    </row>
    <row r="6522" spans="1:26" x14ac:dyDescent="0.2">
      <c r="A6522" s="414"/>
      <c r="B6522" s="414"/>
      <c r="P6522" s="141"/>
      <c r="Q6522" s="415"/>
      <c r="R6522" s="415"/>
      <c r="S6522" s="415"/>
      <c r="T6522" s="415"/>
      <c r="U6522" s="415"/>
      <c r="V6522" s="415"/>
      <c r="W6522" s="415"/>
      <c r="X6522" s="415"/>
      <c r="Y6522" s="415"/>
      <c r="Z6522" s="415"/>
    </row>
    <row r="6523" spans="1:26" x14ac:dyDescent="0.2">
      <c r="A6523" s="414"/>
      <c r="B6523" s="414"/>
      <c r="P6523" s="141"/>
      <c r="Q6523" s="415"/>
      <c r="R6523" s="415"/>
      <c r="S6523" s="415"/>
      <c r="T6523" s="415"/>
      <c r="U6523" s="415"/>
      <c r="V6523" s="415"/>
      <c r="W6523" s="415"/>
      <c r="X6523" s="415"/>
      <c r="Y6523" s="415"/>
      <c r="Z6523" s="415"/>
    </row>
    <row r="6524" spans="1:26" x14ac:dyDescent="0.2">
      <c r="A6524" s="414"/>
      <c r="B6524" s="414"/>
      <c r="P6524" s="141"/>
      <c r="Q6524" s="415"/>
      <c r="R6524" s="415"/>
      <c r="S6524" s="415"/>
      <c r="T6524" s="415"/>
      <c r="U6524" s="415"/>
      <c r="V6524" s="415"/>
      <c r="W6524" s="415"/>
      <c r="X6524" s="415"/>
      <c r="Y6524" s="415"/>
      <c r="Z6524" s="415"/>
    </row>
    <row r="6525" spans="1:26" x14ac:dyDescent="0.2">
      <c r="A6525" s="414"/>
      <c r="B6525" s="414"/>
      <c r="P6525" s="141"/>
      <c r="Q6525" s="415"/>
      <c r="R6525" s="415"/>
      <c r="S6525" s="415"/>
      <c r="T6525" s="415"/>
      <c r="U6525" s="415"/>
      <c r="V6525" s="415"/>
      <c r="W6525" s="415"/>
      <c r="X6525" s="415"/>
      <c r="Y6525" s="415"/>
      <c r="Z6525" s="415"/>
    </row>
    <row r="6526" spans="1:26" x14ac:dyDescent="0.2">
      <c r="A6526" s="414"/>
      <c r="B6526" s="414"/>
      <c r="P6526" s="141"/>
      <c r="Q6526" s="415"/>
      <c r="R6526" s="415"/>
      <c r="S6526" s="415"/>
      <c r="T6526" s="415"/>
      <c r="U6526" s="415"/>
      <c r="V6526" s="415"/>
      <c r="W6526" s="415"/>
      <c r="X6526" s="415"/>
      <c r="Y6526" s="415"/>
      <c r="Z6526" s="415"/>
    </row>
    <row r="6527" spans="1:26" x14ac:dyDescent="0.2">
      <c r="A6527" s="414"/>
      <c r="B6527" s="414"/>
      <c r="P6527" s="141"/>
      <c r="Q6527" s="415"/>
      <c r="R6527" s="415"/>
      <c r="S6527" s="415"/>
      <c r="T6527" s="415"/>
      <c r="U6527" s="415"/>
      <c r="V6527" s="415"/>
      <c r="W6527" s="415"/>
      <c r="X6527" s="415"/>
      <c r="Y6527" s="415"/>
      <c r="Z6527" s="415"/>
    </row>
    <row r="6528" spans="1:26" x14ac:dyDescent="0.2">
      <c r="A6528" s="414"/>
      <c r="B6528" s="414"/>
      <c r="P6528" s="141"/>
      <c r="Q6528" s="415"/>
      <c r="R6528" s="415"/>
      <c r="S6528" s="415"/>
      <c r="T6528" s="415"/>
      <c r="U6528" s="415"/>
      <c r="V6528" s="415"/>
      <c r="W6528" s="415"/>
      <c r="X6528" s="415"/>
      <c r="Y6528" s="415"/>
      <c r="Z6528" s="415"/>
    </row>
    <row r="6529" spans="1:26" x14ac:dyDescent="0.2">
      <c r="A6529" s="414"/>
      <c r="B6529" s="414"/>
      <c r="P6529" s="141"/>
      <c r="Q6529" s="415"/>
      <c r="R6529" s="415"/>
      <c r="S6529" s="415"/>
      <c r="T6529" s="415"/>
      <c r="U6529" s="415"/>
      <c r="V6529" s="415"/>
      <c r="W6529" s="415"/>
      <c r="X6529" s="415"/>
      <c r="Y6529" s="415"/>
      <c r="Z6529" s="415"/>
    </row>
    <row r="6530" spans="1:26" x14ac:dyDescent="0.2">
      <c r="A6530" s="414"/>
      <c r="B6530" s="414"/>
      <c r="P6530" s="141"/>
      <c r="Q6530" s="415"/>
      <c r="R6530" s="415"/>
      <c r="S6530" s="415"/>
      <c r="T6530" s="415"/>
      <c r="U6530" s="415"/>
      <c r="V6530" s="415"/>
      <c r="W6530" s="415"/>
      <c r="X6530" s="415"/>
      <c r="Y6530" s="415"/>
      <c r="Z6530" s="415"/>
    </row>
    <row r="6531" spans="1:26" x14ac:dyDescent="0.2">
      <c r="A6531" s="414"/>
      <c r="B6531" s="414"/>
      <c r="P6531" s="141"/>
      <c r="Q6531" s="415"/>
      <c r="R6531" s="415"/>
      <c r="S6531" s="415"/>
      <c r="T6531" s="415"/>
      <c r="U6531" s="415"/>
      <c r="V6531" s="415"/>
      <c r="W6531" s="415"/>
      <c r="X6531" s="415"/>
      <c r="Y6531" s="415"/>
      <c r="Z6531" s="415"/>
    </row>
    <row r="6532" spans="1:26" x14ac:dyDescent="0.2">
      <c r="A6532" s="414"/>
      <c r="B6532" s="414"/>
      <c r="P6532" s="141"/>
      <c r="Q6532" s="415"/>
      <c r="R6532" s="415"/>
      <c r="S6532" s="415"/>
      <c r="T6532" s="415"/>
      <c r="U6532" s="415"/>
      <c r="V6532" s="415"/>
      <c r="W6532" s="415"/>
      <c r="X6532" s="415"/>
      <c r="Y6532" s="415"/>
      <c r="Z6532" s="415"/>
    </row>
    <row r="6533" spans="1:26" x14ac:dyDescent="0.2">
      <c r="A6533" s="414"/>
      <c r="B6533" s="414"/>
      <c r="P6533" s="141"/>
      <c r="Q6533" s="415"/>
      <c r="R6533" s="415"/>
      <c r="S6533" s="415"/>
      <c r="T6533" s="415"/>
      <c r="U6533" s="415"/>
      <c r="V6533" s="415"/>
      <c r="W6533" s="415"/>
      <c r="X6533" s="415"/>
      <c r="Y6533" s="415"/>
      <c r="Z6533" s="415"/>
    </row>
    <row r="6534" spans="1:26" x14ac:dyDescent="0.2">
      <c r="A6534" s="414"/>
      <c r="B6534" s="414"/>
      <c r="P6534" s="141"/>
      <c r="Q6534" s="415"/>
      <c r="R6534" s="415"/>
      <c r="S6534" s="415"/>
      <c r="T6534" s="415"/>
      <c r="U6534" s="415"/>
      <c r="V6534" s="415"/>
      <c r="W6534" s="415"/>
      <c r="X6534" s="415"/>
      <c r="Y6534" s="415"/>
      <c r="Z6534" s="415"/>
    </row>
    <row r="6535" spans="1:26" x14ac:dyDescent="0.2">
      <c r="A6535" s="414"/>
      <c r="B6535" s="414"/>
      <c r="P6535" s="141"/>
      <c r="Q6535" s="415"/>
      <c r="R6535" s="415"/>
      <c r="S6535" s="415"/>
      <c r="T6535" s="415"/>
      <c r="U6535" s="415"/>
      <c r="V6535" s="415"/>
      <c r="W6535" s="415"/>
      <c r="X6535" s="415"/>
      <c r="Y6535" s="415"/>
      <c r="Z6535" s="415"/>
    </row>
    <row r="6536" spans="1:26" x14ac:dyDescent="0.2">
      <c r="A6536" s="414"/>
      <c r="B6536" s="414"/>
      <c r="P6536" s="141"/>
      <c r="Q6536" s="415"/>
      <c r="R6536" s="415"/>
      <c r="S6536" s="415"/>
      <c r="T6536" s="415"/>
      <c r="U6536" s="415"/>
      <c r="V6536" s="415"/>
      <c r="W6536" s="415"/>
      <c r="X6536" s="415"/>
      <c r="Y6536" s="415"/>
      <c r="Z6536" s="415"/>
    </row>
    <row r="6537" spans="1:26" x14ac:dyDescent="0.2">
      <c r="A6537" s="414"/>
      <c r="B6537" s="414"/>
      <c r="P6537" s="141"/>
      <c r="Q6537" s="415"/>
      <c r="R6537" s="415"/>
      <c r="S6537" s="415"/>
      <c r="T6537" s="415"/>
      <c r="U6537" s="415"/>
      <c r="V6537" s="415"/>
      <c r="W6537" s="415"/>
      <c r="X6537" s="415"/>
      <c r="Y6537" s="415"/>
      <c r="Z6537" s="415"/>
    </row>
    <row r="6538" spans="1:26" x14ac:dyDescent="0.2">
      <c r="A6538" s="414"/>
      <c r="B6538" s="414"/>
      <c r="P6538" s="141"/>
      <c r="Q6538" s="415"/>
      <c r="R6538" s="415"/>
      <c r="S6538" s="415"/>
      <c r="T6538" s="415"/>
      <c r="U6538" s="415"/>
      <c r="V6538" s="415"/>
      <c r="W6538" s="415"/>
      <c r="X6538" s="415"/>
      <c r="Y6538" s="415"/>
      <c r="Z6538" s="415"/>
    </row>
    <row r="6539" spans="1:26" x14ac:dyDescent="0.2">
      <c r="A6539" s="414"/>
      <c r="B6539" s="414"/>
      <c r="P6539" s="141"/>
      <c r="Q6539" s="415"/>
      <c r="R6539" s="415"/>
      <c r="S6539" s="415"/>
      <c r="T6539" s="415"/>
      <c r="U6539" s="415"/>
      <c r="V6539" s="415"/>
      <c r="W6539" s="415"/>
      <c r="X6539" s="415"/>
      <c r="Y6539" s="415"/>
      <c r="Z6539" s="415"/>
    </row>
    <row r="6540" spans="1:26" x14ac:dyDescent="0.2">
      <c r="A6540" s="414"/>
      <c r="B6540" s="414"/>
      <c r="P6540" s="141"/>
      <c r="Q6540" s="415"/>
      <c r="R6540" s="415"/>
      <c r="S6540" s="415"/>
      <c r="T6540" s="415"/>
      <c r="U6540" s="415"/>
      <c r="V6540" s="415"/>
      <c r="W6540" s="415"/>
      <c r="X6540" s="415"/>
      <c r="Y6540" s="415"/>
      <c r="Z6540" s="415"/>
    </row>
    <row r="6541" spans="1:26" x14ac:dyDescent="0.2">
      <c r="A6541" s="414"/>
      <c r="B6541" s="414"/>
      <c r="P6541" s="141"/>
      <c r="Q6541" s="415"/>
      <c r="R6541" s="415"/>
      <c r="S6541" s="415"/>
      <c r="T6541" s="415"/>
      <c r="U6541" s="415"/>
      <c r="V6541" s="415"/>
      <c r="W6541" s="415"/>
      <c r="X6541" s="415"/>
      <c r="Y6541" s="415"/>
      <c r="Z6541" s="415"/>
    </row>
    <row r="6542" spans="1:26" x14ac:dyDescent="0.2">
      <c r="A6542" s="414"/>
      <c r="B6542" s="414"/>
      <c r="P6542" s="141"/>
      <c r="Q6542" s="415"/>
      <c r="R6542" s="415"/>
      <c r="S6542" s="415"/>
      <c r="T6542" s="415"/>
      <c r="U6542" s="415"/>
      <c r="V6542" s="415"/>
      <c r="W6542" s="415"/>
      <c r="X6542" s="415"/>
      <c r="Y6542" s="415"/>
      <c r="Z6542" s="415"/>
    </row>
    <row r="6543" spans="1:26" x14ac:dyDescent="0.2">
      <c r="A6543" s="414"/>
      <c r="B6543" s="414"/>
      <c r="P6543" s="141"/>
      <c r="Q6543" s="415"/>
      <c r="R6543" s="415"/>
      <c r="S6543" s="415"/>
      <c r="T6543" s="415"/>
      <c r="U6543" s="415"/>
      <c r="V6543" s="415"/>
      <c r="W6543" s="415"/>
      <c r="X6543" s="415"/>
      <c r="Y6543" s="415"/>
      <c r="Z6543" s="415"/>
    </row>
    <row r="6544" spans="1:26" x14ac:dyDescent="0.2">
      <c r="A6544" s="414"/>
      <c r="B6544" s="414"/>
      <c r="P6544" s="141"/>
      <c r="Q6544" s="415"/>
      <c r="R6544" s="415"/>
      <c r="S6544" s="415"/>
      <c r="T6544" s="415"/>
      <c r="U6544" s="415"/>
      <c r="V6544" s="415"/>
      <c r="W6544" s="415"/>
      <c r="X6544" s="415"/>
      <c r="Y6544" s="415"/>
      <c r="Z6544" s="415"/>
    </row>
    <row r="6545" spans="1:26" x14ac:dyDescent="0.2">
      <c r="A6545" s="414"/>
      <c r="B6545" s="414"/>
      <c r="P6545" s="141"/>
      <c r="Q6545" s="415"/>
      <c r="R6545" s="415"/>
      <c r="S6545" s="415"/>
      <c r="T6545" s="415"/>
      <c r="U6545" s="415"/>
      <c r="V6545" s="415"/>
      <c r="W6545" s="415"/>
      <c r="X6545" s="415"/>
      <c r="Y6545" s="415"/>
      <c r="Z6545" s="415"/>
    </row>
    <row r="6546" spans="1:26" x14ac:dyDescent="0.2">
      <c r="A6546" s="414"/>
      <c r="B6546" s="414"/>
      <c r="P6546" s="141"/>
      <c r="Q6546" s="415"/>
      <c r="R6546" s="415"/>
      <c r="S6546" s="415"/>
      <c r="T6546" s="415"/>
      <c r="U6546" s="415"/>
      <c r="V6546" s="415"/>
      <c r="W6546" s="415"/>
      <c r="X6546" s="415"/>
      <c r="Y6546" s="415"/>
      <c r="Z6546" s="415"/>
    </row>
    <row r="6547" spans="1:26" x14ac:dyDescent="0.2">
      <c r="A6547" s="414"/>
      <c r="B6547" s="414"/>
      <c r="P6547" s="141"/>
      <c r="Q6547" s="415"/>
      <c r="R6547" s="415"/>
      <c r="S6547" s="415"/>
      <c r="T6547" s="415"/>
      <c r="U6547" s="415"/>
      <c r="V6547" s="415"/>
      <c r="W6547" s="415"/>
      <c r="X6547" s="415"/>
      <c r="Y6547" s="415"/>
      <c r="Z6547" s="415"/>
    </row>
    <row r="6548" spans="1:26" x14ac:dyDescent="0.2">
      <c r="A6548" s="414"/>
      <c r="B6548" s="414"/>
      <c r="P6548" s="141"/>
      <c r="Q6548" s="415"/>
      <c r="R6548" s="415"/>
      <c r="S6548" s="415"/>
      <c r="T6548" s="415"/>
      <c r="U6548" s="415"/>
      <c r="V6548" s="415"/>
      <c r="W6548" s="415"/>
      <c r="X6548" s="415"/>
      <c r="Y6548" s="415"/>
      <c r="Z6548" s="415"/>
    </row>
    <row r="6549" spans="1:26" x14ac:dyDescent="0.2">
      <c r="A6549" s="414"/>
      <c r="B6549" s="414"/>
      <c r="P6549" s="141"/>
      <c r="Q6549" s="415"/>
      <c r="R6549" s="415"/>
      <c r="S6549" s="415"/>
      <c r="T6549" s="415"/>
      <c r="U6549" s="415"/>
      <c r="V6549" s="415"/>
      <c r="W6549" s="415"/>
      <c r="X6549" s="415"/>
      <c r="Y6549" s="415"/>
      <c r="Z6549" s="415"/>
    </row>
    <row r="6550" spans="1:26" x14ac:dyDescent="0.2">
      <c r="A6550" s="414"/>
      <c r="B6550" s="414"/>
      <c r="P6550" s="141"/>
      <c r="Q6550" s="415"/>
      <c r="R6550" s="415"/>
      <c r="S6550" s="415"/>
      <c r="T6550" s="415"/>
      <c r="U6550" s="415"/>
      <c r="V6550" s="415"/>
      <c r="W6550" s="415"/>
      <c r="X6550" s="415"/>
      <c r="Y6550" s="415"/>
      <c r="Z6550" s="415"/>
    </row>
    <row r="6551" spans="1:26" x14ac:dyDescent="0.2">
      <c r="A6551" s="414"/>
      <c r="B6551" s="414"/>
      <c r="P6551" s="141"/>
      <c r="Q6551" s="415"/>
      <c r="R6551" s="415"/>
      <c r="S6551" s="415"/>
      <c r="T6551" s="415"/>
      <c r="U6551" s="415"/>
      <c r="V6551" s="415"/>
      <c r="W6551" s="415"/>
      <c r="X6551" s="415"/>
      <c r="Y6551" s="415"/>
      <c r="Z6551" s="415"/>
    </row>
    <row r="6552" spans="1:26" x14ac:dyDescent="0.2">
      <c r="A6552" s="414"/>
      <c r="B6552" s="414"/>
      <c r="P6552" s="141"/>
      <c r="Q6552" s="415"/>
      <c r="R6552" s="415"/>
      <c r="S6552" s="415"/>
      <c r="T6552" s="415"/>
      <c r="U6552" s="415"/>
      <c r="V6552" s="415"/>
      <c r="W6552" s="415"/>
      <c r="X6552" s="415"/>
      <c r="Y6552" s="415"/>
      <c r="Z6552" s="415"/>
    </row>
    <row r="6553" spans="1:26" x14ac:dyDescent="0.2">
      <c r="A6553" s="414"/>
      <c r="B6553" s="414"/>
      <c r="P6553" s="141"/>
      <c r="Q6553" s="415"/>
      <c r="R6553" s="415"/>
      <c r="S6553" s="415"/>
      <c r="T6553" s="415"/>
      <c r="U6553" s="415"/>
      <c r="V6553" s="415"/>
      <c r="W6553" s="415"/>
      <c r="X6553" s="415"/>
      <c r="Y6553" s="415"/>
      <c r="Z6553" s="415"/>
    </row>
    <row r="6554" spans="1:26" x14ac:dyDescent="0.2">
      <c r="A6554" s="414"/>
      <c r="B6554" s="414"/>
      <c r="P6554" s="141"/>
      <c r="Q6554" s="415"/>
      <c r="R6554" s="415"/>
      <c r="S6554" s="415"/>
      <c r="T6554" s="415"/>
      <c r="U6554" s="415"/>
      <c r="V6554" s="415"/>
      <c r="W6554" s="415"/>
      <c r="X6554" s="415"/>
      <c r="Y6554" s="415"/>
      <c r="Z6554" s="415"/>
    </row>
    <row r="6555" spans="1:26" x14ac:dyDescent="0.2">
      <c r="A6555" s="414"/>
      <c r="B6555" s="414"/>
      <c r="P6555" s="141"/>
      <c r="Q6555" s="415"/>
      <c r="R6555" s="415"/>
      <c r="S6555" s="415"/>
      <c r="T6555" s="415"/>
      <c r="U6555" s="415"/>
      <c r="V6555" s="415"/>
      <c r="W6555" s="415"/>
      <c r="X6555" s="415"/>
      <c r="Y6555" s="415"/>
      <c r="Z6555" s="415"/>
    </row>
    <row r="6556" spans="1:26" x14ac:dyDescent="0.2">
      <c r="A6556" s="414"/>
      <c r="B6556" s="414"/>
      <c r="P6556" s="141"/>
      <c r="Q6556" s="415"/>
      <c r="R6556" s="415"/>
      <c r="S6556" s="415"/>
      <c r="T6556" s="415"/>
      <c r="U6556" s="415"/>
      <c r="V6556" s="415"/>
      <c r="W6556" s="415"/>
      <c r="X6556" s="415"/>
      <c r="Y6556" s="415"/>
      <c r="Z6556" s="415"/>
    </row>
    <row r="6557" spans="1:26" x14ac:dyDescent="0.2">
      <c r="A6557" s="414"/>
      <c r="B6557" s="414"/>
      <c r="P6557" s="141"/>
      <c r="Q6557" s="415"/>
      <c r="R6557" s="415"/>
      <c r="S6557" s="415"/>
      <c r="T6557" s="415"/>
      <c r="U6557" s="415"/>
      <c r="V6557" s="415"/>
      <c r="W6557" s="415"/>
      <c r="X6557" s="415"/>
      <c r="Y6557" s="415"/>
      <c r="Z6557" s="415"/>
    </row>
    <row r="6558" spans="1:26" x14ac:dyDescent="0.2">
      <c r="A6558" s="414"/>
      <c r="B6558" s="414"/>
      <c r="P6558" s="141"/>
      <c r="Q6558" s="415"/>
      <c r="R6558" s="415"/>
      <c r="S6558" s="415"/>
      <c r="T6558" s="415"/>
      <c r="U6558" s="415"/>
      <c r="V6558" s="415"/>
      <c r="W6558" s="415"/>
      <c r="X6558" s="415"/>
      <c r="Y6558" s="415"/>
      <c r="Z6558" s="415"/>
    </row>
    <row r="6559" spans="1:26" x14ac:dyDescent="0.2">
      <c r="A6559" s="414"/>
      <c r="B6559" s="414"/>
      <c r="P6559" s="141"/>
      <c r="Q6559" s="415"/>
      <c r="R6559" s="415"/>
      <c r="S6559" s="415"/>
      <c r="T6559" s="415"/>
      <c r="U6559" s="415"/>
      <c r="V6559" s="415"/>
      <c r="W6559" s="415"/>
      <c r="X6559" s="415"/>
      <c r="Y6559" s="415"/>
      <c r="Z6559" s="415"/>
    </row>
    <row r="6560" spans="1:26" x14ac:dyDescent="0.2">
      <c r="A6560" s="414"/>
      <c r="B6560" s="414"/>
      <c r="P6560" s="141"/>
      <c r="Q6560" s="415"/>
      <c r="R6560" s="415"/>
      <c r="S6560" s="415"/>
      <c r="T6560" s="415"/>
      <c r="U6560" s="415"/>
      <c r="V6560" s="415"/>
      <c r="W6560" s="415"/>
      <c r="X6560" s="415"/>
      <c r="Y6560" s="415"/>
      <c r="Z6560" s="415"/>
    </row>
    <row r="6561" spans="1:26" x14ac:dyDescent="0.2">
      <c r="A6561" s="414"/>
      <c r="B6561" s="414"/>
      <c r="P6561" s="141"/>
      <c r="Q6561" s="415"/>
      <c r="R6561" s="415"/>
      <c r="S6561" s="415"/>
      <c r="T6561" s="415"/>
      <c r="U6561" s="415"/>
      <c r="V6561" s="415"/>
      <c r="W6561" s="415"/>
      <c r="X6561" s="415"/>
      <c r="Y6561" s="415"/>
      <c r="Z6561" s="415"/>
    </row>
    <row r="6562" spans="1:26" x14ac:dyDescent="0.2">
      <c r="A6562" s="414"/>
      <c r="B6562" s="414"/>
      <c r="P6562" s="141"/>
      <c r="Q6562" s="415"/>
      <c r="R6562" s="415"/>
      <c r="S6562" s="415"/>
      <c r="T6562" s="415"/>
      <c r="U6562" s="415"/>
      <c r="V6562" s="415"/>
      <c r="W6562" s="415"/>
      <c r="X6562" s="415"/>
      <c r="Y6562" s="415"/>
      <c r="Z6562" s="415"/>
    </row>
    <row r="6563" spans="1:26" x14ac:dyDescent="0.2">
      <c r="A6563" s="414"/>
      <c r="B6563" s="414"/>
      <c r="P6563" s="141"/>
      <c r="Q6563" s="415"/>
      <c r="R6563" s="415"/>
      <c r="S6563" s="415"/>
      <c r="T6563" s="415"/>
      <c r="U6563" s="415"/>
      <c r="V6563" s="415"/>
      <c r="W6563" s="415"/>
      <c r="X6563" s="415"/>
      <c r="Y6563" s="415"/>
      <c r="Z6563" s="415"/>
    </row>
    <row r="6564" spans="1:26" x14ac:dyDescent="0.2">
      <c r="A6564" s="414"/>
      <c r="B6564" s="414"/>
      <c r="P6564" s="141"/>
      <c r="Q6564" s="415"/>
      <c r="R6564" s="415"/>
      <c r="S6564" s="415"/>
      <c r="T6564" s="415"/>
      <c r="U6564" s="415"/>
      <c r="V6564" s="415"/>
      <c r="W6564" s="415"/>
      <c r="X6564" s="415"/>
      <c r="Y6564" s="415"/>
      <c r="Z6564" s="415"/>
    </row>
    <row r="6565" spans="1:26" x14ac:dyDescent="0.2">
      <c r="A6565" s="414"/>
      <c r="B6565" s="414"/>
      <c r="P6565" s="141"/>
      <c r="Q6565" s="415"/>
      <c r="R6565" s="415"/>
      <c r="S6565" s="415"/>
      <c r="T6565" s="415"/>
      <c r="U6565" s="415"/>
      <c r="V6565" s="415"/>
      <c r="W6565" s="415"/>
      <c r="X6565" s="415"/>
      <c r="Y6565" s="415"/>
      <c r="Z6565" s="415"/>
    </row>
    <row r="6566" spans="1:26" x14ac:dyDescent="0.2">
      <c r="A6566" s="414"/>
      <c r="B6566" s="414"/>
      <c r="P6566" s="141"/>
      <c r="Q6566" s="415"/>
      <c r="R6566" s="415"/>
      <c r="S6566" s="415"/>
      <c r="T6566" s="415"/>
      <c r="U6566" s="415"/>
      <c r="V6566" s="415"/>
      <c r="W6566" s="415"/>
      <c r="X6566" s="415"/>
      <c r="Y6566" s="415"/>
      <c r="Z6566" s="415"/>
    </row>
    <row r="6567" spans="1:26" x14ac:dyDescent="0.2">
      <c r="A6567" s="414"/>
      <c r="B6567" s="414"/>
      <c r="P6567" s="141"/>
      <c r="Q6567" s="415"/>
      <c r="R6567" s="415"/>
      <c r="S6567" s="415"/>
      <c r="T6567" s="415"/>
      <c r="U6567" s="415"/>
      <c r="V6567" s="415"/>
      <c r="W6567" s="415"/>
      <c r="X6567" s="415"/>
      <c r="Y6567" s="415"/>
      <c r="Z6567" s="415"/>
    </row>
    <row r="6568" spans="1:26" x14ac:dyDescent="0.2">
      <c r="A6568" s="414"/>
      <c r="B6568" s="414"/>
      <c r="P6568" s="141"/>
      <c r="Q6568" s="415"/>
      <c r="R6568" s="415"/>
      <c r="S6568" s="415"/>
      <c r="T6568" s="415"/>
      <c r="U6568" s="415"/>
      <c r="V6568" s="415"/>
      <c r="W6568" s="415"/>
      <c r="X6568" s="415"/>
      <c r="Y6568" s="415"/>
      <c r="Z6568" s="415"/>
    </row>
    <row r="6569" spans="1:26" x14ac:dyDescent="0.2">
      <c r="A6569" s="414"/>
      <c r="B6569" s="414"/>
      <c r="P6569" s="141"/>
      <c r="Q6569" s="415"/>
      <c r="R6569" s="415"/>
      <c r="S6569" s="415"/>
      <c r="T6569" s="415"/>
      <c r="U6569" s="415"/>
      <c r="V6569" s="415"/>
      <c r="W6569" s="415"/>
      <c r="X6569" s="415"/>
      <c r="Y6569" s="415"/>
      <c r="Z6569" s="415"/>
    </row>
    <row r="6570" spans="1:26" x14ac:dyDescent="0.2">
      <c r="A6570" s="414"/>
      <c r="B6570" s="414"/>
      <c r="P6570" s="141"/>
      <c r="Q6570" s="415"/>
      <c r="R6570" s="415"/>
      <c r="S6570" s="415"/>
      <c r="T6570" s="415"/>
      <c r="U6570" s="415"/>
      <c r="V6570" s="415"/>
      <c r="W6570" s="415"/>
      <c r="X6570" s="415"/>
      <c r="Y6570" s="415"/>
      <c r="Z6570" s="415"/>
    </row>
    <row r="6571" spans="1:26" x14ac:dyDescent="0.2">
      <c r="A6571" s="414"/>
      <c r="B6571" s="414"/>
      <c r="P6571" s="141"/>
      <c r="Q6571" s="415"/>
      <c r="R6571" s="415"/>
      <c r="S6571" s="415"/>
      <c r="T6571" s="415"/>
      <c r="U6571" s="415"/>
      <c r="V6571" s="415"/>
      <c r="W6571" s="415"/>
      <c r="X6571" s="415"/>
      <c r="Y6571" s="415"/>
      <c r="Z6571" s="415"/>
    </row>
    <row r="6572" spans="1:26" x14ac:dyDescent="0.2">
      <c r="A6572" s="414"/>
      <c r="B6572" s="414"/>
      <c r="P6572" s="141"/>
      <c r="Q6572" s="415"/>
      <c r="R6572" s="415"/>
      <c r="S6572" s="415"/>
      <c r="T6572" s="415"/>
      <c r="U6572" s="415"/>
      <c r="V6572" s="415"/>
      <c r="W6572" s="415"/>
      <c r="X6572" s="415"/>
      <c r="Y6572" s="415"/>
      <c r="Z6572" s="415"/>
    </row>
    <row r="6573" spans="1:26" x14ac:dyDescent="0.2">
      <c r="A6573" s="414"/>
      <c r="B6573" s="414"/>
      <c r="P6573" s="141"/>
      <c r="Q6573" s="415"/>
      <c r="R6573" s="415"/>
      <c r="S6573" s="415"/>
      <c r="T6573" s="415"/>
      <c r="U6573" s="415"/>
      <c r="V6573" s="415"/>
      <c r="W6573" s="415"/>
      <c r="X6573" s="415"/>
      <c r="Y6573" s="415"/>
      <c r="Z6573" s="415"/>
    </row>
    <row r="6574" spans="1:26" x14ac:dyDescent="0.2">
      <c r="A6574" s="414"/>
      <c r="B6574" s="414"/>
      <c r="P6574" s="141"/>
      <c r="Q6574" s="415"/>
      <c r="R6574" s="415"/>
      <c r="S6574" s="415"/>
      <c r="T6574" s="415"/>
      <c r="U6574" s="415"/>
      <c r="V6574" s="415"/>
      <c r="W6574" s="415"/>
      <c r="X6574" s="415"/>
      <c r="Y6574" s="415"/>
      <c r="Z6574" s="415"/>
    </row>
    <row r="6575" spans="1:26" x14ac:dyDescent="0.2">
      <c r="A6575" s="414"/>
      <c r="B6575" s="414"/>
      <c r="P6575" s="141"/>
      <c r="Q6575" s="415"/>
      <c r="R6575" s="415"/>
      <c r="S6575" s="415"/>
      <c r="T6575" s="415"/>
      <c r="U6575" s="415"/>
      <c r="V6575" s="415"/>
      <c r="W6575" s="415"/>
      <c r="X6575" s="415"/>
      <c r="Y6575" s="415"/>
      <c r="Z6575" s="415"/>
    </row>
    <row r="6576" spans="1:26" x14ac:dyDescent="0.2">
      <c r="A6576" s="414"/>
      <c r="B6576" s="414"/>
      <c r="P6576" s="141"/>
      <c r="Q6576" s="415"/>
      <c r="R6576" s="415"/>
      <c r="S6576" s="415"/>
      <c r="T6576" s="415"/>
      <c r="U6576" s="415"/>
      <c r="V6576" s="415"/>
      <c r="W6576" s="415"/>
      <c r="X6576" s="415"/>
      <c r="Y6576" s="415"/>
      <c r="Z6576" s="415"/>
    </row>
    <row r="6577" spans="1:26" x14ac:dyDescent="0.2">
      <c r="A6577" s="414"/>
      <c r="B6577" s="414"/>
      <c r="P6577" s="141"/>
      <c r="Q6577" s="415"/>
      <c r="R6577" s="415"/>
      <c r="S6577" s="415"/>
      <c r="T6577" s="415"/>
      <c r="U6577" s="415"/>
      <c r="V6577" s="415"/>
      <c r="W6577" s="415"/>
      <c r="X6577" s="415"/>
      <c r="Y6577" s="415"/>
      <c r="Z6577" s="415"/>
    </row>
    <row r="6578" spans="1:26" x14ac:dyDescent="0.2">
      <c r="A6578" s="414"/>
      <c r="B6578" s="414"/>
      <c r="P6578" s="141"/>
      <c r="Q6578" s="415"/>
      <c r="R6578" s="415"/>
      <c r="S6578" s="415"/>
      <c r="T6578" s="415"/>
      <c r="U6578" s="415"/>
      <c r="V6578" s="415"/>
      <c r="W6578" s="415"/>
      <c r="X6578" s="415"/>
      <c r="Y6578" s="415"/>
      <c r="Z6578" s="415"/>
    </row>
    <row r="6579" spans="1:26" x14ac:dyDescent="0.2">
      <c r="A6579" s="414"/>
      <c r="B6579" s="414"/>
      <c r="P6579" s="141"/>
      <c r="Q6579" s="415"/>
      <c r="R6579" s="415"/>
      <c r="S6579" s="415"/>
      <c r="T6579" s="415"/>
      <c r="U6579" s="415"/>
      <c r="V6579" s="415"/>
      <c r="W6579" s="415"/>
      <c r="X6579" s="415"/>
      <c r="Y6579" s="415"/>
      <c r="Z6579" s="415"/>
    </row>
    <row r="6580" spans="1:26" x14ac:dyDescent="0.2">
      <c r="A6580" s="414"/>
      <c r="B6580" s="414"/>
      <c r="P6580" s="141"/>
      <c r="Q6580" s="415"/>
      <c r="R6580" s="415"/>
      <c r="S6580" s="415"/>
      <c r="T6580" s="415"/>
      <c r="U6580" s="415"/>
      <c r="V6580" s="415"/>
      <c r="W6580" s="415"/>
      <c r="X6580" s="415"/>
      <c r="Y6580" s="415"/>
      <c r="Z6580" s="415"/>
    </row>
    <row r="6581" spans="1:26" x14ac:dyDescent="0.2">
      <c r="A6581" s="414"/>
      <c r="B6581" s="414"/>
      <c r="P6581" s="141"/>
      <c r="Q6581" s="415"/>
      <c r="R6581" s="415"/>
      <c r="S6581" s="415"/>
      <c r="T6581" s="415"/>
      <c r="U6581" s="415"/>
      <c r="V6581" s="415"/>
      <c r="W6581" s="415"/>
      <c r="X6581" s="415"/>
      <c r="Y6581" s="415"/>
      <c r="Z6581" s="415"/>
    </row>
    <row r="6582" spans="1:26" x14ac:dyDescent="0.2">
      <c r="A6582" s="414"/>
      <c r="B6582" s="414"/>
      <c r="P6582" s="141"/>
      <c r="Q6582" s="415"/>
      <c r="R6582" s="415"/>
      <c r="S6582" s="415"/>
      <c r="T6582" s="415"/>
      <c r="U6582" s="415"/>
      <c r="V6582" s="415"/>
      <c r="W6582" s="415"/>
      <c r="X6582" s="415"/>
      <c r="Y6582" s="415"/>
      <c r="Z6582" s="415"/>
    </row>
    <row r="6583" spans="1:26" x14ac:dyDescent="0.2">
      <c r="A6583" s="414"/>
      <c r="B6583" s="414"/>
      <c r="P6583" s="141"/>
      <c r="Q6583" s="415"/>
      <c r="R6583" s="415"/>
      <c r="S6583" s="415"/>
      <c r="T6583" s="415"/>
      <c r="U6583" s="415"/>
      <c r="V6583" s="415"/>
      <c r="W6583" s="415"/>
      <c r="X6583" s="415"/>
      <c r="Y6583" s="415"/>
      <c r="Z6583" s="415"/>
    </row>
    <row r="6584" spans="1:26" x14ac:dyDescent="0.2">
      <c r="A6584" s="414"/>
      <c r="B6584" s="414"/>
      <c r="P6584" s="141"/>
      <c r="Q6584" s="415"/>
      <c r="R6584" s="415"/>
      <c r="S6584" s="415"/>
      <c r="T6584" s="415"/>
      <c r="U6584" s="415"/>
      <c r="V6584" s="415"/>
      <c r="W6584" s="415"/>
      <c r="X6584" s="415"/>
      <c r="Y6584" s="415"/>
      <c r="Z6584" s="415"/>
    </row>
    <row r="6585" spans="1:26" x14ac:dyDescent="0.2">
      <c r="A6585" s="414"/>
      <c r="B6585" s="414"/>
      <c r="P6585" s="141"/>
      <c r="Q6585" s="415"/>
      <c r="R6585" s="415"/>
      <c r="S6585" s="415"/>
      <c r="T6585" s="415"/>
      <c r="U6585" s="415"/>
      <c r="V6585" s="415"/>
      <c r="W6585" s="415"/>
      <c r="X6585" s="415"/>
      <c r="Y6585" s="415"/>
      <c r="Z6585" s="415"/>
    </row>
    <row r="6586" spans="1:26" x14ac:dyDescent="0.2">
      <c r="A6586" s="414"/>
      <c r="B6586" s="414"/>
      <c r="P6586" s="141"/>
      <c r="Q6586" s="415"/>
      <c r="R6586" s="415"/>
      <c r="S6586" s="415"/>
      <c r="T6586" s="415"/>
      <c r="U6586" s="415"/>
      <c r="V6586" s="415"/>
      <c r="W6586" s="415"/>
      <c r="X6586" s="415"/>
      <c r="Y6586" s="415"/>
      <c r="Z6586" s="415"/>
    </row>
    <row r="6587" spans="1:26" x14ac:dyDescent="0.2">
      <c r="A6587" s="414"/>
      <c r="B6587" s="414"/>
      <c r="P6587" s="141"/>
      <c r="Q6587" s="415"/>
      <c r="R6587" s="415"/>
      <c r="S6587" s="415"/>
      <c r="T6587" s="415"/>
      <c r="U6587" s="415"/>
      <c r="V6587" s="415"/>
      <c r="W6587" s="415"/>
      <c r="X6587" s="415"/>
      <c r="Y6587" s="415"/>
      <c r="Z6587" s="415"/>
    </row>
    <row r="6588" spans="1:26" x14ac:dyDescent="0.2">
      <c r="A6588" s="414"/>
      <c r="B6588" s="414"/>
      <c r="P6588" s="141"/>
      <c r="Q6588" s="415"/>
      <c r="R6588" s="415"/>
      <c r="S6588" s="415"/>
      <c r="T6588" s="415"/>
      <c r="U6588" s="415"/>
      <c r="V6588" s="415"/>
      <c r="W6588" s="415"/>
      <c r="X6588" s="415"/>
      <c r="Y6588" s="415"/>
      <c r="Z6588" s="415"/>
    </row>
    <row r="6589" spans="1:26" x14ac:dyDescent="0.2">
      <c r="A6589" s="414"/>
      <c r="B6589" s="414"/>
      <c r="P6589" s="141"/>
      <c r="Q6589" s="415"/>
      <c r="R6589" s="415"/>
      <c r="S6589" s="415"/>
      <c r="T6589" s="415"/>
      <c r="U6589" s="415"/>
      <c r="V6589" s="415"/>
      <c r="W6589" s="415"/>
      <c r="X6589" s="415"/>
      <c r="Y6589" s="415"/>
      <c r="Z6589" s="415"/>
    </row>
    <row r="6590" spans="1:26" x14ac:dyDescent="0.2">
      <c r="A6590" s="414"/>
      <c r="B6590" s="414"/>
      <c r="P6590" s="141"/>
      <c r="Q6590" s="415"/>
      <c r="R6590" s="415"/>
      <c r="S6590" s="415"/>
      <c r="T6590" s="415"/>
      <c r="U6590" s="415"/>
      <c r="V6590" s="415"/>
      <c r="W6590" s="415"/>
      <c r="X6590" s="415"/>
      <c r="Y6590" s="415"/>
      <c r="Z6590" s="415"/>
    </row>
    <row r="6591" spans="1:26" x14ac:dyDescent="0.2">
      <c r="A6591" s="414"/>
      <c r="B6591" s="414"/>
      <c r="P6591" s="141"/>
      <c r="Q6591" s="415"/>
      <c r="R6591" s="415"/>
      <c r="S6591" s="415"/>
      <c r="T6591" s="415"/>
      <c r="U6591" s="415"/>
      <c r="V6591" s="415"/>
      <c r="W6591" s="415"/>
      <c r="X6591" s="415"/>
      <c r="Y6591" s="415"/>
      <c r="Z6591" s="415"/>
    </row>
    <row r="6592" spans="1:26" x14ac:dyDescent="0.2">
      <c r="A6592" s="414"/>
      <c r="B6592" s="414"/>
      <c r="P6592" s="141"/>
      <c r="Q6592" s="415"/>
      <c r="R6592" s="415"/>
      <c r="S6592" s="415"/>
      <c r="T6592" s="415"/>
      <c r="U6592" s="415"/>
      <c r="V6592" s="415"/>
      <c r="W6592" s="415"/>
      <c r="X6592" s="415"/>
      <c r="Y6592" s="415"/>
      <c r="Z6592" s="415"/>
    </row>
    <row r="6593" spans="1:26" x14ac:dyDescent="0.2">
      <c r="A6593" s="414"/>
      <c r="B6593" s="414"/>
      <c r="P6593" s="141"/>
      <c r="Q6593" s="415"/>
      <c r="R6593" s="415"/>
      <c r="S6593" s="415"/>
      <c r="T6593" s="415"/>
      <c r="U6593" s="415"/>
      <c r="V6593" s="415"/>
      <c r="W6593" s="415"/>
      <c r="X6593" s="415"/>
      <c r="Y6593" s="415"/>
      <c r="Z6593" s="415"/>
    </row>
    <row r="6594" spans="1:26" x14ac:dyDescent="0.2">
      <c r="A6594" s="414"/>
      <c r="B6594" s="414"/>
      <c r="P6594" s="141"/>
      <c r="Q6594" s="415"/>
      <c r="R6594" s="415"/>
      <c r="S6594" s="415"/>
      <c r="T6594" s="415"/>
      <c r="U6594" s="415"/>
      <c r="V6594" s="415"/>
      <c r="W6594" s="415"/>
      <c r="X6594" s="415"/>
      <c r="Y6594" s="415"/>
      <c r="Z6594" s="415"/>
    </row>
    <row r="6595" spans="1:26" x14ac:dyDescent="0.2">
      <c r="A6595" s="414"/>
      <c r="B6595" s="414"/>
      <c r="P6595" s="141"/>
      <c r="Q6595" s="415"/>
      <c r="R6595" s="415"/>
      <c r="S6595" s="415"/>
      <c r="T6595" s="415"/>
      <c r="U6595" s="415"/>
      <c r="V6595" s="415"/>
      <c r="W6595" s="415"/>
      <c r="X6595" s="415"/>
      <c r="Y6595" s="415"/>
      <c r="Z6595" s="415"/>
    </row>
    <row r="6596" spans="1:26" x14ac:dyDescent="0.2">
      <c r="A6596" s="414"/>
      <c r="B6596" s="414"/>
      <c r="P6596" s="141"/>
      <c r="Q6596" s="415"/>
      <c r="R6596" s="415"/>
      <c r="S6596" s="415"/>
      <c r="T6596" s="415"/>
      <c r="U6596" s="415"/>
      <c r="V6596" s="415"/>
      <c r="W6596" s="415"/>
      <c r="X6596" s="415"/>
      <c r="Y6596" s="415"/>
      <c r="Z6596" s="415"/>
    </row>
    <row r="6597" spans="1:26" x14ac:dyDescent="0.2">
      <c r="A6597" s="414"/>
      <c r="B6597" s="414"/>
      <c r="P6597" s="141"/>
      <c r="Q6597" s="415"/>
      <c r="R6597" s="415"/>
      <c r="S6597" s="415"/>
      <c r="T6597" s="415"/>
      <c r="U6597" s="415"/>
      <c r="V6597" s="415"/>
      <c r="W6597" s="415"/>
      <c r="X6597" s="415"/>
      <c r="Y6597" s="415"/>
      <c r="Z6597" s="415"/>
    </row>
    <row r="6598" spans="1:26" x14ac:dyDescent="0.2">
      <c r="A6598" s="414"/>
      <c r="B6598" s="414"/>
      <c r="P6598" s="141"/>
      <c r="Q6598" s="415"/>
      <c r="R6598" s="415"/>
      <c r="S6598" s="415"/>
      <c r="T6598" s="415"/>
      <c r="U6598" s="415"/>
      <c r="V6598" s="415"/>
      <c r="W6598" s="415"/>
      <c r="X6598" s="415"/>
      <c r="Y6598" s="415"/>
      <c r="Z6598" s="415"/>
    </row>
    <row r="6599" spans="1:26" x14ac:dyDescent="0.2">
      <c r="A6599" s="414"/>
      <c r="B6599" s="414"/>
      <c r="P6599" s="141"/>
      <c r="Q6599" s="415"/>
      <c r="R6599" s="415"/>
      <c r="S6599" s="415"/>
      <c r="T6599" s="415"/>
      <c r="U6599" s="415"/>
      <c r="V6599" s="415"/>
      <c r="W6599" s="415"/>
      <c r="X6599" s="415"/>
      <c r="Y6599" s="415"/>
      <c r="Z6599" s="415"/>
    </row>
    <row r="6600" spans="1:26" x14ac:dyDescent="0.2">
      <c r="A6600" s="414"/>
      <c r="B6600" s="414"/>
      <c r="P6600" s="141"/>
      <c r="Q6600" s="415"/>
      <c r="R6600" s="415"/>
      <c r="S6600" s="415"/>
      <c r="T6600" s="415"/>
      <c r="U6600" s="415"/>
      <c r="V6600" s="415"/>
      <c r="W6600" s="415"/>
      <c r="X6600" s="415"/>
      <c r="Y6600" s="415"/>
      <c r="Z6600" s="415"/>
    </row>
    <row r="6601" spans="1:26" x14ac:dyDescent="0.2">
      <c r="A6601" s="414"/>
      <c r="B6601" s="414"/>
      <c r="P6601" s="141"/>
      <c r="Q6601" s="415"/>
      <c r="R6601" s="415"/>
      <c r="S6601" s="415"/>
      <c r="T6601" s="415"/>
      <c r="U6601" s="415"/>
      <c r="V6601" s="415"/>
      <c r="W6601" s="415"/>
      <c r="X6601" s="415"/>
      <c r="Y6601" s="415"/>
      <c r="Z6601" s="415"/>
    </row>
    <row r="6602" spans="1:26" x14ac:dyDescent="0.2">
      <c r="A6602" s="414"/>
      <c r="B6602" s="414"/>
      <c r="P6602" s="141"/>
      <c r="Q6602" s="415"/>
      <c r="R6602" s="415"/>
      <c r="S6602" s="415"/>
      <c r="T6602" s="415"/>
      <c r="U6602" s="415"/>
      <c r="V6602" s="415"/>
      <c r="W6602" s="415"/>
      <c r="X6602" s="415"/>
      <c r="Y6602" s="415"/>
      <c r="Z6602" s="415"/>
    </row>
    <row r="6603" spans="1:26" x14ac:dyDescent="0.2">
      <c r="A6603" s="414"/>
      <c r="B6603" s="414"/>
      <c r="P6603" s="141"/>
      <c r="Q6603" s="415"/>
      <c r="R6603" s="415"/>
      <c r="S6603" s="415"/>
      <c r="T6603" s="415"/>
      <c r="U6603" s="415"/>
      <c r="V6603" s="415"/>
      <c r="W6603" s="415"/>
      <c r="X6603" s="415"/>
      <c r="Y6603" s="415"/>
      <c r="Z6603" s="415"/>
    </row>
    <row r="6604" spans="1:26" x14ac:dyDescent="0.2">
      <c r="A6604" s="414"/>
      <c r="B6604" s="414"/>
      <c r="P6604" s="141"/>
      <c r="Q6604" s="415"/>
      <c r="R6604" s="415"/>
      <c r="S6604" s="415"/>
      <c r="T6604" s="415"/>
      <c r="U6604" s="415"/>
      <c r="V6604" s="415"/>
      <c r="W6604" s="415"/>
      <c r="X6604" s="415"/>
      <c r="Y6604" s="415"/>
      <c r="Z6604" s="415"/>
    </row>
    <row r="6605" spans="1:26" x14ac:dyDescent="0.2">
      <c r="A6605" s="414"/>
      <c r="B6605" s="414"/>
      <c r="P6605" s="141"/>
      <c r="Q6605" s="415"/>
      <c r="R6605" s="415"/>
      <c r="S6605" s="415"/>
      <c r="T6605" s="415"/>
      <c r="U6605" s="415"/>
      <c r="V6605" s="415"/>
      <c r="W6605" s="415"/>
      <c r="X6605" s="415"/>
      <c r="Y6605" s="415"/>
      <c r="Z6605" s="415"/>
    </row>
    <row r="6606" spans="1:26" x14ac:dyDescent="0.2">
      <c r="A6606" s="414"/>
      <c r="B6606" s="414"/>
      <c r="P6606" s="141"/>
      <c r="Q6606" s="415"/>
      <c r="R6606" s="415"/>
      <c r="S6606" s="415"/>
      <c r="T6606" s="415"/>
      <c r="U6606" s="415"/>
      <c r="V6606" s="415"/>
      <c r="W6606" s="415"/>
      <c r="X6606" s="415"/>
      <c r="Y6606" s="415"/>
      <c r="Z6606" s="415"/>
    </row>
    <row r="6607" spans="1:26" x14ac:dyDescent="0.2">
      <c r="A6607" s="414"/>
      <c r="B6607" s="414"/>
      <c r="P6607" s="141"/>
      <c r="Q6607" s="415"/>
      <c r="R6607" s="415"/>
      <c r="S6607" s="415"/>
      <c r="T6607" s="415"/>
      <c r="U6607" s="415"/>
      <c r="V6607" s="415"/>
      <c r="W6607" s="415"/>
      <c r="X6607" s="415"/>
      <c r="Y6607" s="415"/>
      <c r="Z6607" s="415"/>
    </row>
    <row r="6608" spans="1:26" x14ac:dyDescent="0.2">
      <c r="A6608" s="414"/>
      <c r="B6608" s="414"/>
      <c r="P6608" s="141"/>
      <c r="Q6608" s="415"/>
      <c r="R6608" s="415"/>
      <c r="S6608" s="415"/>
      <c r="T6608" s="415"/>
      <c r="U6608" s="415"/>
      <c r="V6608" s="415"/>
      <c r="W6608" s="415"/>
      <c r="X6608" s="415"/>
      <c r="Y6608" s="415"/>
      <c r="Z6608" s="415"/>
    </row>
    <row r="6609" spans="1:26" x14ac:dyDescent="0.2">
      <c r="A6609" s="414"/>
      <c r="B6609" s="414"/>
      <c r="P6609" s="141"/>
      <c r="Q6609" s="415"/>
      <c r="R6609" s="415"/>
      <c r="S6609" s="415"/>
      <c r="T6609" s="415"/>
      <c r="U6609" s="415"/>
      <c r="V6609" s="415"/>
      <c r="W6609" s="415"/>
      <c r="X6609" s="415"/>
      <c r="Y6609" s="415"/>
      <c r="Z6609" s="415"/>
    </row>
    <row r="6610" spans="1:26" x14ac:dyDescent="0.2">
      <c r="A6610" s="414"/>
      <c r="B6610" s="414"/>
      <c r="P6610" s="141"/>
      <c r="Q6610" s="415"/>
      <c r="R6610" s="415"/>
      <c r="S6610" s="415"/>
      <c r="T6610" s="415"/>
      <c r="U6610" s="415"/>
      <c r="V6610" s="415"/>
      <c r="W6610" s="415"/>
      <c r="X6610" s="415"/>
      <c r="Y6610" s="415"/>
      <c r="Z6610" s="415"/>
    </row>
    <row r="6611" spans="1:26" x14ac:dyDescent="0.2">
      <c r="A6611" s="414"/>
      <c r="B6611" s="414"/>
      <c r="P6611" s="141"/>
      <c r="Q6611" s="415"/>
      <c r="R6611" s="415"/>
      <c r="S6611" s="415"/>
      <c r="T6611" s="415"/>
      <c r="U6611" s="415"/>
      <c r="V6611" s="415"/>
      <c r="W6611" s="415"/>
      <c r="X6611" s="415"/>
      <c r="Y6611" s="415"/>
      <c r="Z6611" s="415"/>
    </row>
    <row r="6612" spans="1:26" x14ac:dyDescent="0.2">
      <c r="A6612" s="414"/>
      <c r="B6612" s="414"/>
      <c r="P6612" s="141"/>
      <c r="Q6612" s="415"/>
      <c r="R6612" s="415"/>
      <c r="S6612" s="415"/>
      <c r="T6612" s="415"/>
      <c r="U6612" s="415"/>
      <c r="V6612" s="415"/>
      <c r="W6612" s="415"/>
      <c r="X6612" s="415"/>
      <c r="Y6612" s="415"/>
      <c r="Z6612" s="415"/>
    </row>
    <row r="6613" spans="1:26" x14ac:dyDescent="0.2">
      <c r="A6613" s="414"/>
      <c r="B6613" s="414"/>
      <c r="P6613" s="141"/>
      <c r="Q6613" s="415"/>
      <c r="R6613" s="415"/>
      <c r="S6613" s="415"/>
      <c r="T6613" s="415"/>
      <c r="U6613" s="415"/>
      <c r="V6613" s="415"/>
      <c r="W6613" s="415"/>
      <c r="X6613" s="415"/>
      <c r="Y6613" s="415"/>
      <c r="Z6613" s="415"/>
    </row>
    <row r="6614" spans="1:26" x14ac:dyDescent="0.2">
      <c r="A6614" s="414"/>
      <c r="B6614" s="414"/>
      <c r="P6614" s="141"/>
      <c r="Q6614" s="415"/>
      <c r="R6614" s="415"/>
      <c r="S6614" s="415"/>
      <c r="T6614" s="415"/>
      <c r="U6614" s="415"/>
      <c r="V6614" s="415"/>
      <c r="W6614" s="415"/>
      <c r="X6614" s="415"/>
      <c r="Y6614" s="415"/>
      <c r="Z6614" s="415"/>
    </row>
    <row r="6615" spans="1:26" x14ac:dyDescent="0.2">
      <c r="A6615" s="414"/>
      <c r="B6615" s="414"/>
      <c r="P6615" s="141"/>
      <c r="Q6615" s="415"/>
      <c r="R6615" s="415"/>
      <c r="S6615" s="415"/>
      <c r="T6615" s="415"/>
      <c r="U6615" s="415"/>
      <c r="V6615" s="415"/>
      <c r="W6615" s="415"/>
      <c r="X6615" s="415"/>
      <c r="Y6615" s="415"/>
      <c r="Z6615" s="415"/>
    </row>
    <row r="6616" spans="1:26" x14ac:dyDescent="0.2">
      <c r="A6616" s="414"/>
      <c r="B6616" s="414"/>
      <c r="P6616" s="141"/>
      <c r="Q6616" s="415"/>
      <c r="R6616" s="415"/>
      <c r="S6616" s="415"/>
      <c r="T6616" s="415"/>
      <c r="U6616" s="415"/>
      <c r="V6616" s="415"/>
      <c r="W6616" s="415"/>
      <c r="X6616" s="415"/>
      <c r="Y6616" s="415"/>
      <c r="Z6616" s="415"/>
    </row>
    <row r="6617" spans="1:26" x14ac:dyDescent="0.2">
      <c r="A6617" s="414"/>
      <c r="B6617" s="414"/>
      <c r="P6617" s="141"/>
      <c r="Q6617" s="415"/>
      <c r="R6617" s="415"/>
      <c r="S6617" s="415"/>
      <c r="T6617" s="415"/>
      <c r="U6617" s="415"/>
      <c r="V6617" s="415"/>
      <c r="W6617" s="415"/>
      <c r="X6617" s="415"/>
      <c r="Y6617" s="415"/>
      <c r="Z6617" s="415"/>
    </row>
    <row r="6618" spans="1:26" x14ac:dyDescent="0.2">
      <c r="A6618" s="414"/>
      <c r="B6618" s="414"/>
      <c r="P6618" s="141"/>
      <c r="Q6618" s="415"/>
      <c r="R6618" s="415"/>
      <c r="S6618" s="415"/>
      <c r="T6618" s="415"/>
      <c r="U6618" s="415"/>
      <c r="V6618" s="415"/>
      <c r="W6618" s="415"/>
      <c r="X6618" s="415"/>
      <c r="Y6618" s="415"/>
      <c r="Z6618" s="415"/>
    </row>
    <row r="6619" spans="1:26" x14ac:dyDescent="0.2">
      <c r="A6619" s="414"/>
      <c r="B6619" s="414"/>
      <c r="P6619" s="141"/>
      <c r="Q6619" s="415"/>
      <c r="R6619" s="415"/>
      <c r="S6619" s="415"/>
      <c r="T6619" s="415"/>
      <c r="U6619" s="415"/>
      <c r="V6619" s="415"/>
      <c r="W6619" s="415"/>
      <c r="X6619" s="415"/>
      <c r="Y6619" s="415"/>
      <c r="Z6619" s="415"/>
    </row>
    <row r="6620" spans="1:26" x14ac:dyDescent="0.2">
      <c r="A6620" s="414"/>
      <c r="B6620" s="414"/>
      <c r="P6620" s="141"/>
      <c r="Q6620" s="415"/>
      <c r="R6620" s="415"/>
      <c r="S6620" s="415"/>
      <c r="T6620" s="415"/>
      <c r="U6620" s="415"/>
      <c r="V6620" s="415"/>
      <c r="W6620" s="415"/>
      <c r="X6620" s="415"/>
      <c r="Y6620" s="415"/>
      <c r="Z6620" s="415"/>
    </row>
    <row r="6621" spans="1:26" x14ac:dyDescent="0.2">
      <c r="A6621" s="414"/>
      <c r="B6621" s="414"/>
      <c r="P6621" s="141"/>
      <c r="Q6621" s="415"/>
      <c r="R6621" s="415"/>
      <c r="S6621" s="415"/>
      <c r="T6621" s="415"/>
      <c r="U6621" s="415"/>
      <c r="V6621" s="415"/>
      <c r="W6621" s="415"/>
      <c r="X6621" s="415"/>
      <c r="Y6621" s="415"/>
      <c r="Z6621" s="415"/>
    </row>
    <row r="6622" spans="1:26" x14ac:dyDescent="0.2">
      <c r="A6622" s="414"/>
      <c r="B6622" s="414"/>
      <c r="P6622" s="141"/>
      <c r="Q6622" s="415"/>
      <c r="R6622" s="415"/>
      <c r="S6622" s="415"/>
      <c r="T6622" s="415"/>
      <c r="U6622" s="415"/>
      <c r="V6622" s="415"/>
      <c r="W6622" s="415"/>
      <c r="X6622" s="415"/>
      <c r="Y6622" s="415"/>
      <c r="Z6622" s="415"/>
    </row>
    <row r="6623" spans="1:26" x14ac:dyDescent="0.2">
      <c r="A6623" s="414"/>
      <c r="B6623" s="414"/>
      <c r="P6623" s="141"/>
      <c r="Q6623" s="415"/>
      <c r="R6623" s="415"/>
      <c r="S6623" s="415"/>
      <c r="T6623" s="415"/>
      <c r="U6623" s="415"/>
      <c r="V6623" s="415"/>
      <c r="W6623" s="415"/>
      <c r="X6623" s="415"/>
      <c r="Y6623" s="415"/>
      <c r="Z6623" s="415"/>
    </row>
    <row r="6624" spans="1:26" x14ac:dyDescent="0.2">
      <c r="A6624" s="414"/>
      <c r="B6624" s="414"/>
      <c r="P6624" s="141"/>
      <c r="Q6624" s="415"/>
      <c r="R6624" s="415"/>
      <c r="S6624" s="415"/>
      <c r="T6624" s="415"/>
      <c r="U6624" s="415"/>
      <c r="V6624" s="415"/>
      <c r="W6624" s="415"/>
      <c r="X6624" s="415"/>
      <c r="Y6624" s="415"/>
      <c r="Z6624" s="415"/>
    </row>
    <row r="6625" spans="1:26" x14ac:dyDescent="0.2">
      <c r="A6625" s="414"/>
      <c r="B6625" s="414"/>
      <c r="P6625" s="141"/>
      <c r="Q6625" s="415"/>
      <c r="R6625" s="415"/>
      <c r="S6625" s="415"/>
      <c r="T6625" s="415"/>
      <c r="U6625" s="415"/>
      <c r="V6625" s="415"/>
      <c r="W6625" s="415"/>
      <c r="X6625" s="415"/>
      <c r="Y6625" s="415"/>
      <c r="Z6625" s="415"/>
    </row>
    <row r="6626" spans="1:26" x14ac:dyDescent="0.2">
      <c r="A6626" s="414"/>
      <c r="B6626" s="414"/>
      <c r="P6626" s="141"/>
      <c r="Q6626" s="415"/>
      <c r="R6626" s="415"/>
      <c r="S6626" s="415"/>
      <c r="T6626" s="415"/>
      <c r="U6626" s="415"/>
      <c r="V6626" s="415"/>
      <c r="W6626" s="415"/>
      <c r="X6626" s="415"/>
      <c r="Y6626" s="415"/>
      <c r="Z6626" s="415"/>
    </row>
    <row r="6627" spans="1:26" x14ac:dyDescent="0.2">
      <c r="A6627" s="414"/>
      <c r="B6627" s="414"/>
      <c r="P6627" s="141"/>
      <c r="Q6627" s="415"/>
      <c r="R6627" s="415"/>
      <c r="S6627" s="415"/>
      <c r="T6627" s="415"/>
      <c r="U6627" s="415"/>
      <c r="V6627" s="415"/>
      <c r="W6627" s="415"/>
      <c r="X6627" s="415"/>
      <c r="Y6627" s="415"/>
      <c r="Z6627" s="415"/>
    </row>
    <row r="6628" spans="1:26" x14ac:dyDescent="0.2">
      <c r="A6628" s="414"/>
      <c r="B6628" s="414"/>
      <c r="P6628" s="141"/>
      <c r="Q6628" s="415"/>
      <c r="R6628" s="415"/>
      <c r="S6628" s="415"/>
      <c r="T6628" s="415"/>
      <c r="U6628" s="415"/>
      <c r="V6628" s="415"/>
      <c r="W6628" s="415"/>
      <c r="X6628" s="415"/>
      <c r="Y6628" s="415"/>
      <c r="Z6628" s="415"/>
    </row>
    <row r="6629" spans="1:26" x14ac:dyDescent="0.2">
      <c r="A6629" s="414"/>
      <c r="B6629" s="414"/>
      <c r="P6629" s="141"/>
      <c r="Q6629" s="415"/>
      <c r="R6629" s="415"/>
      <c r="S6629" s="415"/>
      <c r="T6629" s="415"/>
      <c r="U6629" s="415"/>
      <c r="V6629" s="415"/>
      <c r="W6629" s="415"/>
      <c r="X6629" s="415"/>
      <c r="Y6629" s="415"/>
      <c r="Z6629" s="415"/>
    </row>
    <row r="6630" spans="1:26" x14ac:dyDescent="0.2">
      <c r="A6630" s="414"/>
      <c r="B6630" s="414"/>
      <c r="P6630" s="141"/>
      <c r="Q6630" s="415"/>
      <c r="R6630" s="415"/>
      <c r="S6630" s="415"/>
      <c r="T6630" s="415"/>
      <c r="U6630" s="415"/>
      <c r="V6630" s="415"/>
      <c r="W6630" s="415"/>
      <c r="X6630" s="415"/>
      <c r="Y6630" s="415"/>
      <c r="Z6630" s="415"/>
    </row>
    <row r="6631" spans="1:26" x14ac:dyDescent="0.2">
      <c r="A6631" s="414"/>
      <c r="B6631" s="414"/>
      <c r="P6631" s="141"/>
      <c r="Q6631" s="415"/>
      <c r="R6631" s="415"/>
      <c r="S6631" s="415"/>
      <c r="T6631" s="415"/>
      <c r="U6631" s="415"/>
      <c r="V6631" s="415"/>
      <c r="W6631" s="415"/>
      <c r="X6631" s="415"/>
      <c r="Y6631" s="415"/>
      <c r="Z6631" s="415"/>
    </row>
    <row r="6632" spans="1:26" x14ac:dyDescent="0.2">
      <c r="A6632" s="414"/>
      <c r="B6632" s="414"/>
      <c r="P6632" s="141"/>
      <c r="Q6632" s="415"/>
      <c r="R6632" s="415"/>
      <c r="S6632" s="415"/>
      <c r="T6632" s="415"/>
      <c r="U6632" s="415"/>
      <c r="V6632" s="415"/>
      <c r="W6632" s="415"/>
      <c r="X6632" s="415"/>
      <c r="Y6632" s="415"/>
      <c r="Z6632" s="415"/>
    </row>
    <row r="6633" spans="1:26" x14ac:dyDescent="0.2">
      <c r="A6633" s="414"/>
      <c r="B6633" s="414"/>
      <c r="P6633" s="141"/>
      <c r="Q6633" s="415"/>
      <c r="R6633" s="415"/>
      <c r="S6633" s="415"/>
      <c r="T6633" s="415"/>
      <c r="U6633" s="415"/>
      <c r="V6633" s="415"/>
      <c r="W6633" s="415"/>
      <c r="X6633" s="415"/>
      <c r="Y6633" s="415"/>
      <c r="Z6633" s="415"/>
    </row>
    <row r="6634" spans="1:26" x14ac:dyDescent="0.2">
      <c r="A6634" s="414"/>
      <c r="B6634" s="414"/>
      <c r="P6634" s="141"/>
      <c r="Q6634" s="415"/>
      <c r="R6634" s="415"/>
      <c r="S6634" s="415"/>
      <c r="T6634" s="415"/>
      <c r="U6634" s="415"/>
      <c r="V6634" s="415"/>
      <c r="W6634" s="415"/>
      <c r="X6634" s="415"/>
      <c r="Y6634" s="415"/>
      <c r="Z6634" s="415"/>
    </row>
    <row r="6635" spans="1:26" x14ac:dyDescent="0.2">
      <c r="A6635" s="414"/>
      <c r="B6635" s="414"/>
      <c r="P6635" s="141"/>
      <c r="Q6635" s="415"/>
      <c r="R6635" s="415"/>
      <c r="S6635" s="415"/>
      <c r="T6635" s="415"/>
      <c r="U6635" s="415"/>
      <c r="V6635" s="415"/>
      <c r="W6635" s="415"/>
      <c r="X6635" s="415"/>
      <c r="Y6635" s="415"/>
      <c r="Z6635" s="415"/>
    </row>
    <row r="6636" spans="1:26" x14ac:dyDescent="0.2">
      <c r="A6636" s="414"/>
      <c r="B6636" s="414"/>
      <c r="P6636" s="141"/>
      <c r="Q6636" s="415"/>
      <c r="R6636" s="415"/>
      <c r="S6636" s="415"/>
      <c r="T6636" s="415"/>
      <c r="U6636" s="415"/>
      <c r="V6636" s="415"/>
      <c r="W6636" s="415"/>
      <c r="X6636" s="415"/>
      <c r="Y6636" s="415"/>
      <c r="Z6636" s="415"/>
    </row>
    <row r="6637" spans="1:26" x14ac:dyDescent="0.2">
      <c r="A6637" s="414"/>
      <c r="B6637" s="414"/>
      <c r="P6637" s="141"/>
      <c r="Q6637" s="415"/>
      <c r="R6637" s="415"/>
      <c r="S6637" s="415"/>
      <c r="T6637" s="415"/>
      <c r="U6637" s="415"/>
      <c r="V6637" s="415"/>
      <c r="W6637" s="415"/>
      <c r="X6637" s="415"/>
      <c r="Y6637" s="415"/>
      <c r="Z6637" s="415"/>
    </row>
    <row r="6638" spans="1:26" x14ac:dyDescent="0.2">
      <c r="A6638" s="414"/>
      <c r="B6638" s="414"/>
      <c r="P6638" s="141"/>
      <c r="Q6638" s="415"/>
      <c r="R6638" s="415"/>
      <c r="S6638" s="415"/>
      <c r="T6638" s="415"/>
      <c r="U6638" s="415"/>
      <c r="V6638" s="415"/>
      <c r="W6638" s="415"/>
      <c r="X6638" s="415"/>
      <c r="Y6638" s="415"/>
      <c r="Z6638" s="415"/>
    </row>
    <row r="6639" spans="1:26" x14ac:dyDescent="0.2">
      <c r="A6639" s="414"/>
      <c r="B6639" s="414"/>
      <c r="P6639" s="141"/>
      <c r="Q6639" s="415"/>
      <c r="R6639" s="415"/>
      <c r="S6639" s="415"/>
      <c r="T6639" s="415"/>
      <c r="U6639" s="415"/>
      <c r="V6639" s="415"/>
      <c r="W6639" s="415"/>
      <c r="X6639" s="415"/>
      <c r="Y6639" s="415"/>
      <c r="Z6639" s="415"/>
    </row>
    <row r="6640" spans="1:26" x14ac:dyDescent="0.2">
      <c r="A6640" s="414"/>
      <c r="B6640" s="414"/>
      <c r="P6640" s="141"/>
      <c r="Q6640" s="415"/>
      <c r="R6640" s="415"/>
      <c r="S6640" s="415"/>
      <c r="T6640" s="415"/>
      <c r="U6640" s="415"/>
      <c r="V6640" s="415"/>
      <c r="W6640" s="415"/>
      <c r="X6640" s="415"/>
      <c r="Y6640" s="415"/>
      <c r="Z6640" s="415"/>
    </row>
    <row r="6641" spans="1:26" x14ac:dyDescent="0.2">
      <c r="A6641" s="414"/>
      <c r="B6641" s="414"/>
      <c r="P6641" s="141"/>
      <c r="Q6641" s="415"/>
      <c r="R6641" s="415"/>
      <c r="S6641" s="415"/>
      <c r="T6641" s="415"/>
      <c r="U6641" s="415"/>
      <c r="V6641" s="415"/>
      <c r="W6641" s="415"/>
      <c r="X6641" s="415"/>
      <c r="Y6641" s="415"/>
      <c r="Z6641" s="415"/>
    </row>
    <row r="6642" spans="1:26" x14ac:dyDescent="0.2">
      <c r="A6642" s="414"/>
      <c r="B6642" s="414"/>
      <c r="P6642" s="141"/>
      <c r="Q6642" s="415"/>
      <c r="R6642" s="415"/>
      <c r="S6642" s="415"/>
      <c r="T6642" s="415"/>
      <c r="U6642" s="415"/>
      <c r="V6642" s="415"/>
      <c r="W6642" s="415"/>
      <c r="X6642" s="415"/>
      <c r="Y6642" s="415"/>
      <c r="Z6642" s="415"/>
    </row>
    <row r="6643" spans="1:26" x14ac:dyDescent="0.2">
      <c r="A6643" s="414"/>
      <c r="B6643" s="414"/>
      <c r="P6643" s="141"/>
      <c r="Q6643" s="415"/>
      <c r="R6643" s="415"/>
      <c r="S6643" s="415"/>
      <c r="T6643" s="415"/>
      <c r="U6643" s="415"/>
      <c r="V6643" s="415"/>
      <c r="W6643" s="415"/>
      <c r="X6643" s="415"/>
      <c r="Y6643" s="415"/>
      <c r="Z6643" s="415"/>
    </row>
    <row r="6644" spans="1:26" x14ac:dyDescent="0.2">
      <c r="A6644" s="414"/>
      <c r="B6644" s="414"/>
      <c r="P6644" s="141"/>
      <c r="Q6644" s="415"/>
      <c r="R6644" s="415"/>
      <c r="S6644" s="415"/>
      <c r="T6644" s="415"/>
      <c r="U6644" s="415"/>
      <c r="V6644" s="415"/>
      <c r="W6644" s="415"/>
      <c r="X6644" s="415"/>
      <c r="Y6644" s="415"/>
      <c r="Z6644" s="415"/>
    </row>
    <row r="6645" spans="1:26" x14ac:dyDescent="0.2">
      <c r="A6645" s="414"/>
      <c r="B6645" s="414"/>
      <c r="P6645" s="141"/>
      <c r="Q6645" s="415"/>
      <c r="R6645" s="415"/>
      <c r="S6645" s="415"/>
      <c r="T6645" s="415"/>
      <c r="U6645" s="415"/>
      <c r="V6645" s="415"/>
      <c r="W6645" s="415"/>
      <c r="X6645" s="415"/>
      <c r="Y6645" s="415"/>
      <c r="Z6645" s="415"/>
    </row>
    <row r="6646" spans="1:26" x14ac:dyDescent="0.2">
      <c r="A6646" s="414"/>
      <c r="B6646" s="414"/>
      <c r="P6646" s="141"/>
      <c r="Q6646" s="415"/>
      <c r="R6646" s="415"/>
      <c r="S6646" s="415"/>
      <c r="T6646" s="415"/>
      <c r="U6646" s="415"/>
      <c r="V6646" s="415"/>
      <c r="W6646" s="415"/>
      <c r="X6646" s="415"/>
      <c r="Y6646" s="415"/>
      <c r="Z6646" s="415"/>
    </row>
    <row r="6647" spans="1:26" x14ac:dyDescent="0.2">
      <c r="A6647" s="414"/>
      <c r="B6647" s="414"/>
      <c r="P6647" s="141"/>
      <c r="Q6647" s="415"/>
      <c r="R6647" s="415"/>
      <c r="S6647" s="415"/>
      <c r="T6647" s="415"/>
      <c r="U6647" s="415"/>
      <c r="V6647" s="415"/>
      <c r="W6647" s="415"/>
      <c r="X6647" s="415"/>
      <c r="Y6647" s="415"/>
      <c r="Z6647" s="415"/>
    </row>
    <row r="6648" spans="1:26" x14ac:dyDescent="0.2">
      <c r="A6648" s="414"/>
      <c r="B6648" s="414"/>
      <c r="P6648" s="141"/>
      <c r="Q6648" s="415"/>
      <c r="R6648" s="415"/>
      <c r="S6648" s="415"/>
      <c r="T6648" s="415"/>
      <c r="U6648" s="415"/>
      <c r="V6648" s="415"/>
      <c r="W6648" s="415"/>
      <c r="X6648" s="415"/>
      <c r="Y6648" s="415"/>
      <c r="Z6648" s="415"/>
    </row>
    <row r="6649" spans="1:26" x14ac:dyDescent="0.2">
      <c r="A6649" s="414"/>
      <c r="B6649" s="414"/>
      <c r="P6649" s="141"/>
      <c r="Q6649" s="415"/>
      <c r="R6649" s="415"/>
      <c r="S6649" s="415"/>
      <c r="T6649" s="415"/>
      <c r="U6649" s="415"/>
      <c r="V6649" s="415"/>
      <c r="W6649" s="415"/>
      <c r="X6649" s="415"/>
      <c r="Y6649" s="415"/>
      <c r="Z6649" s="415"/>
    </row>
    <row r="6650" spans="1:26" x14ac:dyDescent="0.2">
      <c r="A6650" s="414"/>
      <c r="B6650" s="414"/>
      <c r="P6650" s="141"/>
      <c r="Q6650" s="415"/>
      <c r="R6650" s="415"/>
      <c r="S6650" s="415"/>
      <c r="T6650" s="415"/>
      <c r="U6650" s="415"/>
      <c r="V6650" s="415"/>
      <c r="W6650" s="415"/>
      <c r="X6650" s="415"/>
      <c r="Y6650" s="415"/>
      <c r="Z6650" s="415"/>
    </row>
    <row r="6651" spans="1:26" x14ac:dyDescent="0.2">
      <c r="A6651" s="414"/>
      <c r="B6651" s="414"/>
      <c r="P6651" s="141"/>
      <c r="Q6651" s="415"/>
      <c r="R6651" s="415"/>
      <c r="S6651" s="415"/>
      <c r="T6651" s="415"/>
      <c r="U6651" s="415"/>
      <c r="V6651" s="415"/>
      <c r="W6651" s="415"/>
      <c r="X6651" s="415"/>
      <c r="Y6651" s="415"/>
      <c r="Z6651" s="415"/>
    </row>
    <row r="6652" spans="1:26" x14ac:dyDescent="0.2">
      <c r="A6652" s="414"/>
      <c r="B6652" s="414"/>
      <c r="P6652" s="141"/>
      <c r="Q6652" s="415"/>
      <c r="R6652" s="415"/>
      <c r="S6652" s="415"/>
      <c r="T6652" s="415"/>
      <c r="U6652" s="415"/>
      <c r="V6652" s="415"/>
      <c r="W6652" s="415"/>
      <c r="X6652" s="415"/>
      <c r="Y6652" s="415"/>
      <c r="Z6652" s="415"/>
    </row>
    <row r="6653" spans="1:26" x14ac:dyDescent="0.2">
      <c r="A6653" s="414"/>
      <c r="B6653" s="414"/>
      <c r="P6653" s="141"/>
      <c r="Q6653" s="415"/>
      <c r="R6653" s="415"/>
      <c r="S6653" s="415"/>
      <c r="T6653" s="415"/>
      <c r="U6653" s="415"/>
      <c r="V6653" s="415"/>
      <c r="W6653" s="415"/>
      <c r="X6653" s="415"/>
      <c r="Y6653" s="415"/>
      <c r="Z6653" s="415"/>
    </row>
    <row r="6654" spans="1:26" x14ac:dyDescent="0.2">
      <c r="A6654" s="414"/>
      <c r="B6654" s="414"/>
      <c r="P6654" s="141"/>
      <c r="Q6654" s="415"/>
      <c r="R6654" s="415"/>
      <c r="S6654" s="415"/>
      <c r="T6654" s="415"/>
      <c r="U6654" s="415"/>
      <c r="V6654" s="415"/>
      <c r="W6654" s="415"/>
      <c r="X6654" s="415"/>
      <c r="Y6654" s="415"/>
      <c r="Z6654" s="415"/>
    </row>
    <row r="6655" spans="1:26" x14ac:dyDescent="0.2">
      <c r="A6655" s="414"/>
      <c r="B6655" s="414"/>
      <c r="P6655" s="141"/>
      <c r="Q6655" s="415"/>
      <c r="R6655" s="415"/>
      <c r="S6655" s="415"/>
      <c r="T6655" s="415"/>
      <c r="U6655" s="415"/>
      <c r="V6655" s="415"/>
      <c r="W6655" s="415"/>
      <c r="X6655" s="415"/>
      <c r="Y6655" s="415"/>
      <c r="Z6655" s="415"/>
    </row>
    <row r="6656" spans="1:26" x14ac:dyDescent="0.2">
      <c r="A6656" s="414"/>
      <c r="B6656" s="414"/>
      <c r="P6656" s="141"/>
      <c r="Q6656" s="415"/>
      <c r="R6656" s="415"/>
      <c r="S6656" s="415"/>
      <c r="T6656" s="415"/>
      <c r="U6656" s="415"/>
      <c r="V6656" s="415"/>
      <c r="W6656" s="415"/>
      <c r="X6656" s="415"/>
      <c r="Y6656" s="415"/>
      <c r="Z6656" s="415"/>
    </row>
    <row r="6657" spans="1:26" x14ac:dyDescent="0.2">
      <c r="A6657" s="414"/>
      <c r="B6657" s="414"/>
      <c r="P6657" s="141"/>
      <c r="Q6657" s="415"/>
      <c r="R6657" s="415"/>
      <c r="S6657" s="415"/>
      <c r="T6657" s="415"/>
      <c r="U6657" s="415"/>
      <c r="V6657" s="415"/>
      <c r="W6657" s="415"/>
      <c r="X6657" s="415"/>
      <c r="Y6657" s="415"/>
      <c r="Z6657" s="415"/>
    </row>
    <row r="6658" spans="1:26" x14ac:dyDescent="0.2">
      <c r="A6658" s="414"/>
      <c r="B6658" s="414"/>
      <c r="P6658" s="141"/>
      <c r="Q6658" s="415"/>
      <c r="R6658" s="415"/>
      <c r="S6658" s="415"/>
      <c r="T6658" s="415"/>
      <c r="U6658" s="415"/>
      <c r="V6658" s="415"/>
      <c r="W6658" s="415"/>
      <c r="X6658" s="415"/>
      <c r="Y6658" s="415"/>
      <c r="Z6658" s="415"/>
    </row>
    <row r="6659" spans="1:26" x14ac:dyDescent="0.2">
      <c r="A6659" s="414"/>
      <c r="B6659" s="414"/>
      <c r="P6659" s="141"/>
      <c r="Q6659" s="415"/>
      <c r="R6659" s="415"/>
      <c r="S6659" s="415"/>
      <c r="T6659" s="415"/>
      <c r="U6659" s="415"/>
      <c r="V6659" s="415"/>
      <c r="W6659" s="415"/>
      <c r="X6659" s="415"/>
      <c r="Y6659" s="415"/>
      <c r="Z6659" s="415"/>
    </row>
    <row r="6660" spans="1:26" x14ac:dyDescent="0.2">
      <c r="A6660" s="414"/>
      <c r="B6660" s="414"/>
      <c r="P6660" s="141"/>
      <c r="Q6660" s="415"/>
      <c r="R6660" s="415"/>
      <c r="S6660" s="415"/>
      <c r="T6660" s="415"/>
      <c r="U6660" s="415"/>
      <c r="V6660" s="415"/>
      <c r="W6660" s="415"/>
      <c r="X6660" s="415"/>
      <c r="Y6660" s="415"/>
      <c r="Z6660" s="415"/>
    </row>
    <row r="6661" spans="1:26" x14ac:dyDescent="0.2">
      <c r="A6661" s="414"/>
      <c r="B6661" s="414"/>
      <c r="P6661" s="141"/>
      <c r="Q6661" s="415"/>
      <c r="R6661" s="415"/>
      <c r="S6661" s="415"/>
      <c r="T6661" s="415"/>
      <c r="U6661" s="415"/>
      <c r="V6661" s="415"/>
      <c r="W6661" s="415"/>
      <c r="X6661" s="415"/>
      <c r="Y6661" s="415"/>
      <c r="Z6661" s="415"/>
    </row>
    <row r="6662" spans="1:26" x14ac:dyDescent="0.2">
      <c r="A6662" s="414"/>
      <c r="B6662" s="414"/>
      <c r="P6662" s="141"/>
      <c r="Q6662" s="415"/>
      <c r="R6662" s="415"/>
      <c r="S6662" s="415"/>
      <c r="T6662" s="415"/>
      <c r="U6662" s="415"/>
      <c r="V6662" s="415"/>
      <c r="W6662" s="415"/>
      <c r="X6662" s="415"/>
      <c r="Y6662" s="415"/>
      <c r="Z6662" s="415"/>
    </row>
    <row r="6663" spans="1:26" x14ac:dyDescent="0.2">
      <c r="A6663" s="414"/>
      <c r="B6663" s="414"/>
      <c r="P6663" s="141"/>
      <c r="Q6663" s="415"/>
      <c r="R6663" s="415"/>
      <c r="S6663" s="415"/>
      <c r="T6663" s="415"/>
      <c r="U6663" s="415"/>
      <c r="V6663" s="415"/>
      <c r="W6663" s="415"/>
      <c r="X6663" s="415"/>
      <c r="Y6663" s="415"/>
      <c r="Z6663" s="415"/>
    </row>
    <row r="6664" spans="1:26" x14ac:dyDescent="0.2">
      <c r="A6664" s="414"/>
      <c r="B6664" s="414"/>
      <c r="P6664" s="141"/>
      <c r="Q6664" s="415"/>
      <c r="R6664" s="415"/>
      <c r="S6664" s="415"/>
      <c r="T6664" s="415"/>
      <c r="U6664" s="415"/>
      <c r="V6664" s="415"/>
      <c r="W6664" s="415"/>
      <c r="X6664" s="415"/>
      <c r="Y6664" s="415"/>
      <c r="Z6664" s="415"/>
    </row>
    <row r="6665" spans="1:26" x14ac:dyDescent="0.2">
      <c r="A6665" s="414"/>
      <c r="B6665" s="414"/>
      <c r="P6665" s="141"/>
      <c r="Q6665" s="415"/>
      <c r="R6665" s="415"/>
      <c r="S6665" s="415"/>
      <c r="T6665" s="415"/>
      <c r="U6665" s="415"/>
      <c r="V6665" s="415"/>
      <c r="W6665" s="415"/>
      <c r="X6665" s="415"/>
      <c r="Y6665" s="415"/>
      <c r="Z6665" s="415"/>
    </row>
    <row r="6666" spans="1:26" x14ac:dyDescent="0.2">
      <c r="A6666" s="414"/>
      <c r="B6666" s="414"/>
      <c r="P6666" s="141"/>
      <c r="Q6666" s="415"/>
      <c r="R6666" s="415"/>
      <c r="S6666" s="415"/>
      <c r="T6666" s="415"/>
      <c r="U6666" s="415"/>
      <c r="V6666" s="415"/>
      <c r="W6666" s="415"/>
      <c r="X6666" s="415"/>
      <c r="Y6666" s="415"/>
      <c r="Z6666" s="415"/>
    </row>
    <row r="6667" spans="1:26" x14ac:dyDescent="0.2">
      <c r="A6667" s="414"/>
      <c r="B6667" s="414"/>
      <c r="P6667" s="141"/>
      <c r="Q6667" s="415"/>
      <c r="R6667" s="415"/>
      <c r="S6667" s="415"/>
      <c r="T6667" s="415"/>
      <c r="U6667" s="415"/>
      <c r="V6667" s="415"/>
      <c r="W6667" s="415"/>
      <c r="X6667" s="415"/>
      <c r="Y6667" s="415"/>
      <c r="Z6667" s="415"/>
    </row>
    <row r="6668" spans="1:26" x14ac:dyDescent="0.2">
      <c r="A6668" s="414"/>
      <c r="B6668" s="414"/>
      <c r="P6668" s="141"/>
      <c r="Q6668" s="415"/>
      <c r="R6668" s="415"/>
      <c r="S6668" s="415"/>
      <c r="T6668" s="415"/>
      <c r="U6668" s="415"/>
      <c r="V6668" s="415"/>
      <c r="W6668" s="415"/>
      <c r="X6668" s="415"/>
      <c r="Y6668" s="415"/>
      <c r="Z6668" s="415"/>
    </row>
    <row r="6669" spans="1:26" x14ac:dyDescent="0.2">
      <c r="A6669" s="414"/>
      <c r="B6669" s="414"/>
      <c r="P6669" s="141"/>
      <c r="Q6669" s="415"/>
      <c r="R6669" s="415"/>
      <c r="S6669" s="415"/>
      <c r="T6669" s="415"/>
      <c r="U6669" s="415"/>
      <c r="V6669" s="415"/>
      <c r="W6669" s="415"/>
      <c r="X6669" s="415"/>
      <c r="Y6669" s="415"/>
      <c r="Z6669" s="415"/>
    </row>
    <row r="6670" spans="1:26" x14ac:dyDescent="0.2">
      <c r="A6670" s="414"/>
      <c r="B6670" s="414"/>
      <c r="P6670" s="141"/>
      <c r="Q6670" s="415"/>
      <c r="R6670" s="415"/>
      <c r="S6670" s="415"/>
      <c r="T6670" s="415"/>
      <c r="U6670" s="415"/>
      <c r="V6670" s="415"/>
      <c r="W6670" s="415"/>
      <c r="X6670" s="415"/>
      <c r="Y6670" s="415"/>
      <c r="Z6670" s="415"/>
    </row>
    <row r="6671" spans="1:26" x14ac:dyDescent="0.2">
      <c r="A6671" s="414"/>
      <c r="B6671" s="414"/>
      <c r="P6671" s="141"/>
      <c r="Q6671" s="415"/>
      <c r="R6671" s="415"/>
      <c r="S6671" s="415"/>
      <c r="T6671" s="415"/>
      <c r="U6671" s="415"/>
      <c r="V6671" s="415"/>
      <c r="W6671" s="415"/>
      <c r="X6671" s="415"/>
      <c r="Y6671" s="415"/>
      <c r="Z6671" s="415"/>
    </row>
    <row r="6672" spans="1:26" x14ac:dyDescent="0.2">
      <c r="A6672" s="414"/>
      <c r="B6672" s="414"/>
      <c r="P6672" s="141"/>
      <c r="Q6672" s="415"/>
      <c r="R6672" s="415"/>
      <c r="S6672" s="415"/>
      <c r="T6672" s="415"/>
      <c r="U6672" s="415"/>
      <c r="V6672" s="415"/>
      <c r="W6672" s="415"/>
      <c r="X6672" s="415"/>
      <c r="Y6672" s="415"/>
      <c r="Z6672" s="415"/>
    </row>
    <row r="6673" spans="1:26" x14ac:dyDescent="0.2">
      <c r="A6673" s="414"/>
      <c r="B6673" s="414"/>
      <c r="P6673" s="141"/>
      <c r="Q6673" s="415"/>
      <c r="R6673" s="415"/>
      <c r="S6673" s="415"/>
      <c r="T6673" s="415"/>
      <c r="U6673" s="415"/>
      <c r="V6673" s="415"/>
      <c r="W6673" s="415"/>
      <c r="X6673" s="415"/>
      <c r="Y6673" s="415"/>
      <c r="Z6673" s="415"/>
    </row>
    <row r="6674" spans="1:26" x14ac:dyDescent="0.2">
      <c r="A6674" s="414"/>
      <c r="B6674" s="414"/>
      <c r="P6674" s="141"/>
      <c r="Q6674" s="415"/>
      <c r="R6674" s="415"/>
      <c r="S6674" s="415"/>
      <c r="T6674" s="415"/>
      <c r="U6674" s="415"/>
      <c r="V6674" s="415"/>
      <c r="W6674" s="415"/>
      <c r="X6674" s="415"/>
      <c r="Y6674" s="415"/>
      <c r="Z6674" s="415"/>
    </row>
    <row r="6675" spans="1:26" x14ac:dyDescent="0.2">
      <c r="A6675" s="414"/>
      <c r="B6675" s="414"/>
      <c r="P6675" s="141"/>
      <c r="Q6675" s="415"/>
      <c r="R6675" s="415"/>
      <c r="S6675" s="415"/>
      <c r="T6675" s="415"/>
      <c r="U6675" s="415"/>
      <c r="V6675" s="415"/>
      <c r="W6675" s="415"/>
      <c r="X6675" s="415"/>
      <c r="Y6675" s="415"/>
      <c r="Z6675" s="415"/>
    </row>
    <row r="6676" spans="1:26" x14ac:dyDescent="0.2">
      <c r="A6676" s="414"/>
      <c r="B6676" s="414"/>
      <c r="P6676" s="141"/>
      <c r="Q6676" s="415"/>
      <c r="R6676" s="415"/>
      <c r="S6676" s="415"/>
      <c r="T6676" s="415"/>
      <c r="U6676" s="415"/>
      <c r="V6676" s="415"/>
      <c r="W6676" s="415"/>
      <c r="X6676" s="415"/>
      <c r="Y6676" s="415"/>
      <c r="Z6676" s="415"/>
    </row>
    <row r="6677" spans="1:26" x14ac:dyDescent="0.2">
      <c r="A6677" s="414"/>
      <c r="B6677" s="414"/>
      <c r="P6677" s="141"/>
      <c r="Q6677" s="415"/>
      <c r="R6677" s="415"/>
      <c r="S6677" s="415"/>
      <c r="T6677" s="415"/>
      <c r="U6677" s="415"/>
      <c r="V6677" s="415"/>
      <c r="W6677" s="415"/>
      <c r="X6677" s="415"/>
      <c r="Y6677" s="415"/>
      <c r="Z6677" s="415"/>
    </row>
    <row r="6678" spans="1:26" x14ac:dyDescent="0.2">
      <c r="A6678" s="414"/>
      <c r="B6678" s="414"/>
      <c r="P6678" s="141"/>
      <c r="Q6678" s="415"/>
      <c r="R6678" s="415"/>
      <c r="S6678" s="415"/>
      <c r="T6678" s="415"/>
      <c r="U6678" s="415"/>
      <c r="V6678" s="415"/>
      <c r="W6678" s="415"/>
      <c r="X6678" s="415"/>
      <c r="Y6678" s="415"/>
      <c r="Z6678" s="415"/>
    </row>
    <row r="6679" spans="1:26" x14ac:dyDescent="0.2">
      <c r="A6679" s="414"/>
      <c r="B6679" s="414"/>
      <c r="P6679" s="141"/>
      <c r="Q6679" s="415"/>
      <c r="R6679" s="415"/>
      <c r="S6679" s="415"/>
      <c r="T6679" s="415"/>
      <c r="U6679" s="415"/>
      <c r="V6679" s="415"/>
      <c r="W6679" s="415"/>
      <c r="X6679" s="415"/>
      <c r="Y6679" s="415"/>
      <c r="Z6679" s="415"/>
    </row>
    <row r="6680" spans="1:26" x14ac:dyDescent="0.2">
      <c r="A6680" s="414"/>
      <c r="B6680" s="414"/>
      <c r="P6680" s="141"/>
      <c r="Q6680" s="415"/>
      <c r="R6680" s="415"/>
      <c r="S6680" s="415"/>
      <c r="T6680" s="415"/>
      <c r="U6680" s="415"/>
      <c r="V6680" s="415"/>
      <c r="W6680" s="415"/>
      <c r="X6680" s="415"/>
      <c r="Y6680" s="415"/>
      <c r="Z6680" s="415"/>
    </row>
    <row r="6681" spans="1:26" x14ac:dyDescent="0.2">
      <c r="A6681" s="414"/>
      <c r="B6681" s="414"/>
      <c r="P6681" s="141"/>
      <c r="Q6681" s="415"/>
      <c r="R6681" s="415"/>
      <c r="S6681" s="415"/>
      <c r="T6681" s="415"/>
      <c r="U6681" s="415"/>
      <c r="V6681" s="415"/>
      <c r="W6681" s="415"/>
      <c r="X6681" s="415"/>
      <c r="Y6681" s="415"/>
      <c r="Z6681" s="415"/>
    </row>
    <row r="6682" spans="1:26" x14ac:dyDescent="0.2">
      <c r="A6682" s="414"/>
      <c r="B6682" s="414"/>
      <c r="P6682" s="141"/>
      <c r="Q6682" s="415"/>
      <c r="R6682" s="415"/>
      <c r="S6682" s="415"/>
      <c r="T6682" s="415"/>
      <c r="U6682" s="415"/>
      <c r="V6682" s="415"/>
      <c r="W6682" s="415"/>
      <c r="X6682" s="415"/>
      <c r="Y6682" s="415"/>
      <c r="Z6682" s="415"/>
    </row>
    <row r="6683" spans="1:26" x14ac:dyDescent="0.2">
      <c r="A6683" s="414"/>
      <c r="B6683" s="414"/>
      <c r="P6683" s="141"/>
      <c r="Q6683" s="415"/>
      <c r="R6683" s="415"/>
      <c r="S6683" s="415"/>
      <c r="T6683" s="415"/>
      <c r="U6683" s="415"/>
      <c r="V6683" s="415"/>
      <c r="W6683" s="415"/>
      <c r="X6683" s="415"/>
      <c r="Y6683" s="415"/>
      <c r="Z6683" s="415"/>
    </row>
    <row r="6684" spans="1:26" x14ac:dyDescent="0.2">
      <c r="A6684" s="414"/>
      <c r="B6684" s="414"/>
      <c r="P6684" s="141"/>
      <c r="Q6684" s="415"/>
      <c r="R6684" s="415"/>
      <c r="S6684" s="415"/>
      <c r="T6684" s="415"/>
      <c r="U6684" s="415"/>
      <c r="V6684" s="415"/>
      <c r="W6684" s="415"/>
      <c r="X6684" s="415"/>
      <c r="Y6684" s="415"/>
      <c r="Z6684" s="415"/>
    </row>
    <row r="6685" spans="1:26" x14ac:dyDescent="0.2">
      <c r="A6685" s="414"/>
      <c r="B6685" s="414"/>
      <c r="P6685" s="141"/>
      <c r="Q6685" s="415"/>
      <c r="R6685" s="415"/>
      <c r="S6685" s="415"/>
      <c r="T6685" s="415"/>
      <c r="U6685" s="415"/>
      <c r="V6685" s="415"/>
      <c r="W6685" s="415"/>
      <c r="X6685" s="415"/>
      <c r="Y6685" s="415"/>
      <c r="Z6685" s="415"/>
    </row>
    <row r="6686" spans="1:26" x14ac:dyDescent="0.2">
      <c r="A6686" s="414"/>
      <c r="B6686" s="414"/>
      <c r="P6686" s="141"/>
      <c r="Q6686" s="415"/>
      <c r="R6686" s="415"/>
      <c r="S6686" s="415"/>
      <c r="T6686" s="415"/>
      <c r="U6686" s="415"/>
      <c r="V6686" s="415"/>
      <c r="W6686" s="415"/>
      <c r="X6686" s="415"/>
      <c r="Y6686" s="415"/>
      <c r="Z6686" s="415"/>
    </row>
    <row r="6687" spans="1:26" x14ac:dyDescent="0.2">
      <c r="A6687" s="414"/>
      <c r="B6687" s="414"/>
      <c r="P6687" s="141"/>
      <c r="Q6687" s="415"/>
      <c r="R6687" s="415"/>
      <c r="S6687" s="415"/>
      <c r="T6687" s="415"/>
      <c r="U6687" s="415"/>
      <c r="V6687" s="415"/>
      <c r="W6687" s="415"/>
      <c r="X6687" s="415"/>
      <c r="Y6687" s="415"/>
      <c r="Z6687" s="415"/>
    </row>
    <row r="6688" spans="1:26" x14ac:dyDescent="0.2">
      <c r="A6688" s="414"/>
      <c r="B6688" s="414"/>
      <c r="P6688" s="141"/>
      <c r="Q6688" s="415"/>
      <c r="R6688" s="415"/>
      <c r="S6688" s="415"/>
      <c r="T6688" s="415"/>
      <c r="U6688" s="415"/>
      <c r="V6688" s="415"/>
      <c r="W6688" s="415"/>
      <c r="X6688" s="415"/>
      <c r="Y6688" s="415"/>
      <c r="Z6688" s="415"/>
    </row>
    <row r="6689" spans="1:26" x14ac:dyDescent="0.2">
      <c r="A6689" s="414"/>
      <c r="B6689" s="414"/>
      <c r="P6689" s="141"/>
      <c r="Q6689" s="415"/>
      <c r="R6689" s="415"/>
      <c r="S6689" s="415"/>
      <c r="T6689" s="415"/>
      <c r="U6689" s="415"/>
      <c r="V6689" s="415"/>
      <c r="W6689" s="415"/>
      <c r="X6689" s="415"/>
      <c r="Y6689" s="415"/>
      <c r="Z6689" s="415"/>
    </row>
    <row r="6690" spans="1:26" x14ac:dyDescent="0.2">
      <c r="A6690" s="414"/>
      <c r="B6690" s="414"/>
      <c r="P6690" s="141"/>
      <c r="Q6690" s="415"/>
      <c r="R6690" s="415"/>
      <c r="S6690" s="415"/>
      <c r="T6690" s="415"/>
      <c r="U6690" s="415"/>
      <c r="V6690" s="415"/>
      <c r="W6690" s="415"/>
      <c r="X6690" s="415"/>
      <c r="Y6690" s="415"/>
      <c r="Z6690" s="415"/>
    </row>
    <row r="6691" spans="1:26" x14ac:dyDescent="0.2">
      <c r="A6691" s="414"/>
      <c r="B6691" s="414"/>
      <c r="P6691" s="141"/>
      <c r="Q6691" s="415"/>
      <c r="R6691" s="415"/>
      <c r="S6691" s="415"/>
      <c r="T6691" s="415"/>
      <c r="U6691" s="415"/>
      <c r="V6691" s="415"/>
      <c r="W6691" s="415"/>
      <c r="X6691" s="415"/>
      <c r="Y6691" s="415"/>
      <c r="Z6691" s="415"/>
    </row>
    <row r="6692" spans="1:26" x14ac:dyDescent="0.2">
      <c r="A6692" s="414"/>
      <c r="B6692" s="414"/>
      <c r="P6692" s="141"/>
      <c r="Q6692" s="415"/>
      <c r="R6692" s="415"/>
      <c r="S6692" s="415"/>
      <c r="T6692" s="415"/>
      <c r="U6692" s="415"/>
      <c r="V6692" s="415"/>
      <c r="W6692" s="415"/>
      <c r="X6692" s="415"/>
      <c r="Y6692" s="415"/>
      <c r="Z6692" s="415"/>
    </row>
    <row r="6693" spans="1:26" x14ac:dyDescent="0.2">
      <c r="A6693" s="414"/>
      <c r="B6693" s="414"/>
      <c r="P6693" s="141"/>
      <c r="Q6693" s="415"/>
      <c r="R6693" s="415"/>
      <c r="S6693" s="415"/>
      <c r="T6693" s="415"/>
      <c r="U6693" s="415"/>
      <c r="V6693" s="415"/>
      <c r="W6693" s="415"/>
      <c r="X6693" s="415"/>
      <c r="Y6693" s="415"/>
      <c r="Z6693" s="415"/>
    </row>
    <row r="6694" spans="1:26" x14ac:dyDescent="0.2">
      <c r="A6694" s="414"/>
      <c r="B6694" s="414"/>
      <c r="P6694" s="141"/>
      <c r="Q6694" s="415"/>
      <c r="R6694" s="415"/>
      <c r="S6694" s="415"/>
      <c r="T6694" s="415"/>
      <c r="U6694" s="415"/>
      <c r="V6694" s="415"/>
      <c r="W6694" s="415"/>
      <c r="X6694" s="415"/>
      <c r="Y6694" s="415"/>
      <c r="Z6694" s="415"/>
    </row>
    <row r="6695" spans="1:26" x14ac:dyDescent="0.2">
      <c r="A6695" s="414"/>
      <c r="B6695" s="414"/>
      <c r="P6695" s="141"/>
      <c r="Q6695" s="415"/>
      <c r="R6695" s="415"/>
      <c r="S6695" s="415"/>
      <c r="T6695" s="415"/>
      <c r="U6695" s="415"/>
      <c r="V6695" s="415"/>
      <c r="W6695" s="415"/>
      <c r="X6695" s="415"/>
      <c r="Y6695" s="415"/>
      <c r="Z6695" s="415"/>
    </row>
    <row r="6696" spans="1:26" x14ac:dyDescent="0.2">
      <c r="A6696" s="414"/>
      <c r="B6696" s="414"/>
      <c r="P6696" s="141"/>
      <c r="Q6696" s="415"/>
      <c r="R6696" s="415"/>
      <c r="S6696" s="415"/>
      <c r="T6696" s="415"/>
      <c r="U6696" s="415"/>
      <c r="V6696" s="415"/>
      <c r="W6696" s="415"/>
      <c r="X6696" s="415"/>
      <c r="Y6696" s="415"/>
      <c r="Z6696" s="415"/>
    </row>
    <row r="6697" spans="1:26" x14ac:dyDescent="0.2">
      <c r="A6697" s="414"/>
      <c r="B6697" s="414"/>
      <c r="P6697" s="141"/>
      <c r="Q6697" s="415"/>
      <c r="R6697" s="415"/>
      <c r="S6697" s="415"/>
      <c r="T6697" s="415"/>
      <c r="U6697" s="415"/>
      <c r="V6697" s="415"/>
      <c r="W6697" s="415"/>
      <c r="X6697" s="415"/>
      <c r="Y6697" s="415"/>
      <c r="Z6697" s="415"/>
    </row>
    <row r="6698" spans="1:26" x14ac:dyDescent="0.2">
      <c r="A6698" s="414"/>
      <c r="B6698" s="414"/>
      <c r="P6698" s="141"/>
      <c r="Q6698" s="415"/>
      <c r="R6698" s="415"/>
      <c r="S6698" s="415"/>
      <c r="T6698" s="415"/>
      <c r="U6698" s="415"/>
      <c r="V6698" s="415"/>
      <c r="W6698" s="415"/>
      <c r="X6698" s="415"/>
      <c r="Y6698" s="415"/>
      <c r="Z6698" s="415"/>
    </row>
    <row r="6699" spans="1:26" x14ac:dyDescent="0.2">
      <c r="A6699" s="414"/>
      <c r="B6699" s="414"/>
      <c r="P6699" s="141"/>
      <c r="Q6699" s="415"/>
      <c r="R6699" s="415"/>
      <c r="S6699" s="415"/>
      <c r="T6699" s="415"/>
      <c r="U6699" s="415"/>
      <c r="V6699" s="415"/>
      <c r="W6699" s="415"/>
      <c r="X6699" s="415"/>
      <c r="Y6699" s="415"/>
      <c r="Z6699" s="415"/>
    </row>
    <row r="6700" spans="1:26" x14ac:dyDescent="0.2">
      <c r="A6700" s="414"/>
      <c r="B6700" s="414"/>
      <c r="P6700" s="141"/>
      <c r="Q6700" s="415"/>
      <c r="R6700" s="415"/>
      <c r="S6700" s="415"/>
      <c r="T6700" s="415"/>
      <c r="U6700" s="415"/>
      <c r="V6700" s="415"/>
      <c r="W6700" s="415"/>
      <c r="X6700" s="415"/>
      <c r="Y6700" s="415"/>
      <c r="Z6700" s="415"/>
    </row>
    <row r="6701" spans="1:26" x14ac:dyDescent="0.2">
      <c r="A6701" s="414"/>
      <c r="B6701" s="414"/>
      <c r="P6701" s="141"/>
      <c r="Q6701" s="415"/>
      <c r="R6701" s="415"/>
      <c r="S6701" s="415"/>
      <c r="T6701" s="415"/>
      <c r="U6701" s="415"/>
      <c r="V6701" s="415"/>
      <c r="W6701" s="415"/>
      <c r="X6701" s="415"/>
      <c r="Y6701" s="415"/>
      <c r="Z6701" s="415"/>
    </row>
    <row r="6702" spans="1:26" x14ac:dyDescent="0.2">
      <c r="A6702" s="414"/>
      <c r="B6702" s="414"/>
      <c r="P6702" s="141"/>
      <c r="Q6702" s="415"/>
      <c r="R6702" s="415"/>
      <c r="S6702" s="415"/>
      <c r="T6702" s="415"/>
      <c r="U6702" s="415"/>
      <c r="V6702" s="415"/>
      <c r="W6702" s="415"/>
      <c r="X6702" s="415"/>
      <c r="Y6702" s="415"/>
      <c r="Z6702" s="415"/>
    </row>
    <row r="6703" spans="1:26" x14ac:dyDescent="0.2">
      <c r="A6703" s="414"/>
      <c r="B6703" s="414"/>
      <c r="P6703" s="141"/>
      <c r="Q6703" s="415"/>
      <c r="R6703" s="415"/>
      <c r="S6703" s="415"/>
      <c r="T6703" s="415"/>
      <c r="U6703" s="415"/>
      <c r="V6703" s="415"/>
      <c r="W6703" s="415"/>
      <c r="X6703" s="415"/>
      <c r="Y6703" s="415"/>
      <c r="Z6703" s="415"/>
    </row>
    <row r="6704" spans="1:26" x14ac:dyDescent="0.2">
      <c r="A6704" s="414"/>
      <c r="B6704" s="414"/>
      <c r="P6704" s="141"/>
      <c r="Q6704" s="415"/>
      <c r="R6704" s="415"/>
      <c r="S6704" s="415"/>
      <c r="T6704" s="415"/>
      <c r="U6704" s="415"/>
      <c r="V6704" s="415"/>
      <c r="W6704" s="415"/>
      <c r="X6704" s="415"/>
      <c r="Y6704" s="415"/>
      <c r="Z6704" s="415"/>
    </row>
    <row r="6705" spans="1:26" x14ac:dyDescent="0.2">
      <c r="A6705" s="414"/>
      <c r="B6705" s="414"/>
      <c r="P6705" s="141"/>
      <c r="Q6705" s="415"/>
      <c r="R6705" s="415"/>
      <c r="S6705" s="415"/>
      <c r="T6705" s="415"/>
      <c r="U6705" s="415"/>
      <c r="V6705" s="415"/>
      <c r="W6705" s="415"/>
      <c r="X6705" s="415"/>
      <c r="Y6705" s="415"/>
      <c r="Z6705" s="415"/>
    </row>
    <row r="6706" spans="1:26" x14ac:dyDescent="0.2">
      <c r="A6706" s="414"/>
      <c r="B6706" s="414"/>
      <c r="P6706" s="141"/>
      <c r="Q6706" s="415"/>
      <c r="R6706" s="415"/>
      <c r="S6706" s="415"/>
      <c r="T6706" s="415"/>
      <c r="U6706" s="415"/>
      <c r="V6706" s="415"/>
      <c r="W6706" s="415"/>
      <c r="X6706" s="415"/>
      <c r="Y6706" s="415"/>
      <c r="Z6706" s="415"/>
    </row>
    <row r="6707" spans="1:26" x14ac:dyDescent="0.2">
      <c r="A6707" s="414"/>
      <c r="B6707" s="414"/>
      <c r="P6707" s="141"/>
      <c r="Q6707" s="415"/>
      <c r="R6707" s="415"/>
      <c r="S6707" s="415"/>
      <c r="T6707" s="415"/>
      <c r="U6707" s="415"/>
      <c r="V6707" s="415"/>
      <c r="W6707" s="415"/>
      <c r="X6707" s="415"/>
      <c r="Y6707" s="415"/>
      <c r="Z6707" s="415"/>
    </row>
    <row r="6708" spans="1:26" x14ac:dyDescent="0.2">
      <c r="A6708" s="414"/>
      <c r="B6708" s="414"/>
      <c r="P6708" s="141"/>
      <c r="Q6708" s="415"/>
      <c r="R6708" s="415"/>
      <c r="S6708" s="415"/>
      <c r="T6708" s="415"/>
      <c r="U6708" s="415"/>
      <c r="V6708" s="415"/>
      <c r="W6708" s="415"/>
      <c r="X6708" s="415"/>
      <c r="Y6708" s="415"/>
      <c r="Z6708" s="415"/>
    </row>
    <row r="6709" spans="1:26" x14ac:dyDescent="0.2">
      <c r="A6709" s="414"/>
      <c r="B6709" s="414"/>
      <c r="P6709" s="141"/>
      <c r="Q6709" s="415"/>
      <c r="R6709" s="415"/>
      <c r="S6709" s="415"/>
      <c r="T6709" s="415"/>
      <c r="U6709" s="415"/>
      <c r="V6709" s="415"/>
      <c r="W6709" s="415"/>
      <c r="X6709" s="415"/>
      <c r="Y6709" s="415"/>
      <c r="Z6709" s="415"/>
    </row>
    <row r="6710" spans="1:26" x14ac:dyDescent="0.2">
      <c r="A6710" s="414"/>
      <c r="B6710" s="414"/>
      <c r="P6710" s="141"/>
      <c r="Q6710" s="415"/>
      <c r="R6710" s="415"/>
      <c r="S6710" s="415"/>
      <c r="T6710" s="415"/>
      <c r="U6710" s="415"/>
      <c r="V6710" s="415"/>
      <c r="W6710" s="415"/>
      <c r="X6710" s="415"/>
      <c r="Y6710" s="415"/>
      <c r="Z6710" s="415"/>
    </row>
    <row r="6711" spans="1:26" x14ac:dyDescent="0.2">
      <c r="A6711" s="414"/>
      <c r="B6711" s="414"/>
      <c r="P6711" s="141"/>
      <c r="Q6711" s="415"/>
      <c r="R6711" s="415"/>
      <c r="S6711" s="415"/>
      <c r="T6711" s="415"/>
      <c r="U6711" s="415"/>
      <c r="V6711" s="415"/>
      <c r="W6711" s="415"/>
      <c r="X6711" s="415"/>
      <c r="Y6711" s="415"/>
      <c r="Z6711" s="415"/>
    </row>
    <row r="6712" spans="1:26" x14ac:dyDescent="0.2">
      <c r="A6712" s="414"/>
      <c r="B6712" s="414"/>
      <c r="P6712" s="141"/>
      <c r="Q6712" s="415"/>
      <c r="R6712" s="415"/>
      <c r="S6712" s="415"/>
      <c r="T6712" s="415"/>
      <c r="U6712" s="415"/>
      <c r="V6712" s="415"/>
      <c r="W6712" s="415"/>
      <c r="X6712" s="415"/>
      <c r="Y6712" s="415"/>
      <c r="Z6712" s="415"/>
    </row>
    <row r="6713" spans="1:26" x14ac:dyDescent="0.2">
      <c r="A6713" s="414"/>
      <c r="B6713" s="414"/>
      <c r="P6713" s="141"/>
      <c r="Q6713" s="415"/>
      <c r="R6713" s="415"/>
      <c r="S6713" s="415"/>
      <c r="T6713" s="415"/>
      <c r="U6713" s="415"/>
      <c r="V6713" s="415"/>
      <c r="W6713" s="415"/>
      <c r="X6713" s="415"/>
      <c r="Y6713" s="415"/>
      <c r="Z6713" s="415"/>
    </row>
    <row r="6714" spans="1:26" x14ac:dyDescent="0.2">
      <c r="A6714" s="414"/>
      <c r="B6714" s="414"/>
      <c r="P6714" s="141"/>
      <c r="Q6714" s="415"/>
      <c r="R6714" s="415"/>
      <c r="S6714" s="415"/>
      <c r="T6714" s="415"/>
      <c r="U6714" s="415"/>
      <c r="V6714" s="415"/>
      <c r="W6714" s="415"/>
      <c r="X6714" s="415"/>
      <c r="Y6714" s="415"/>
      <c r="Z6714" s="415"/>
    </row>
    <row r="6715" spans="1:26" x14ac:dyDescent="0.2">
      <c r="A6715" s="414"/>
      <c r="B6715" s="414"/>
      <c r="P6715" s="141"/>
      <c r="Q6715" s="415"/>
      <c r="R6715" s="415"/>
      <c r="S6715" s="415"/>
      <c r="T6715" s="415"/>
      <c r="U6715" s="415"/>
      <c r="V6715" s="415"/>
      <c r="W6715" s="415"/>
      <c r="X6715" s="415"/>
      <c r="Y6715" s="415"/>
      <c r="Z6715" s="415"/>
    </row>
    <row r="6716" spans="1:26" x14ac:dyDescent="0.2">
      <c r="A6716" s="414"/>
      <c r="B6716" s="414"/>
      <c r="P6716" s="141"/>
      <c r="Q6716" s="415"/>
      <c r="R6716" s="415"/>
      <c r="S6716" s="415"/>
      <c r="T6716" s="415"/>
      <c r="U6716" s="415"/>
      <c r="V6716" s="415"/>
      <c r="W6716" s="415"/>
      <c r="X6716" s="415"/>
      <c r="Y6716" s="415"/>
      <c r="Z6716" s="415"/>
    </row>
    <row r="6717" spans="1:26" x14ac:dyDescent="0.2">
      <c r="A6717" s="414"/>
      <c r="B6717" s="414"/>
      <c r="P6717" s="141"/>
      <c r="Q6717" s="415"/>
      <c r="R6717" s="415"/>
      <c r="S6717" s="415"/>
      <c r="T6717" s="415"/>
      <c r="U6717" s="415"/>
      <c r="V6717" s="415"/>
      <c r="W6717" s="415"/>
      <c r="X6717" s="415"/>
      <c r="Y6717" s="415"/>
      <c r="Z6717" s="415"/>
    </row>
    <row r="6718" spans="1:26" x14ac:dyDescent="0.2">
      <c r="A6718" s="414"/>
      <c r="B6718" s="414"/>
      <c r="P6718" s="141"/>
      <c r="Q6718" s="415"/>
      <c r="R6718" s="415"/>
      <c r="S6718" s="415"/>
      <c r="T6718" s="415"/>
      <c r="U6718" s="415"/>
      <c r="V6718" s="415"/>
      <c r="W6718" s="415"/>
      <c r="X6718" s="415"/>
      <c r="Y6718" s="415"/>
      <c r="Z6718" s="415"/>
    </row>
    <row r="6719" spans="1:26" x14ac:dyDescent="0.2">
      <c r="A6719" s="414"/>
      <c r="B6719" s="414"/>
      <c r="P6719" s="141"/>
      <c r="Q6719" s="415"/>
      <c r="R6719" s="415"/>
      <c r="S6719" s="415"/>
      <c r="T6719" s="415"/>
      <c r="U6719" s="415"/>
      <c r="V6719" s="415"/>
      <c r="W6719" s="415"/>
      <c r="X6719" s="415"/>
      <c r="Y6719" s="415"/>
      <c r="Z6719" s="415"/>
    </row>
    <row r="6720" spans="1:26" x14ac:dyDescent="0.2">
      <c r="A6720" s="414"/>
      <c r="B6720" s="414"/>
      <c r="P6720" s="141"/>
      <c r="Q6720" s="415"/>
      <c r="R6720" s="415"/>
      <c r="S6720" s="415"/>
      <c r="T6720" s="415"/>
      <c r="U6720" s="415"/>
      <c r="V6720" s="415"/>
      <c r="W6720" s="415"/>
      <c r="X6720" s="415"/>
      <c r="Y6720" s="415"/>
      <c r="Z6720" s="415"/>
    </row>
    <row r="6721" spans="1:26" x14ac:dyDescent="0.2">
      <c r="A6721" s="414"/>
      <c r="B6721" s="414"/>
      <c r="P6721" s="141"/>
      <c r="Q6721" s="415"/>
      <c r="R6721" s="415"/>
      <c r="S6721" s="415"/>
      <c r="T6721" s="415"/>
      <c r="U6721" s="415"/>
      <c r="V6721" s="415"/>
      <c r="W6721" s="415"/>
      <c r="X6721" s="415"/>
      <c r="Y6721" s="415"/>
      <c r="Z6721" s="415"/>
    </row>
    <row r="6722" spans="1:26" x14ac:dyDescent="0.2">
      <c r="A6722" s="414"/>
      <c r="B6722" s="414"/>
      <c r="P6722" s="141"/>
      <c r="Q6722" s="415"/>
      <c r="R6722" s="415"/>
      <c r="S6722" s="415"/>
      <c r="T6722" s="415"/>
      <c r="U6722" s="415"/>
      <c r="V6722" s="415"/>
      <c r="W6722" s="415"/>
      <c r="X6722" s="415"/>
      <c r="Y6722" s="415"/>
      <c r="Z6722" s="415"/>
    </row>
    <row r="6723" spans="1:26" x14ac:dyDescent="0.2">
      <c r="A6723" s="414"/>
      <c r="B6723" s="414"/>
      <c r="P6723" s="141"/>
      <c r="Q6723" s="415"/>
      <c r="R6723" s="415"/>
      <c r="S6723" s="415"/>
      <c r="T6723" s="415"/>
      <c r="U6723" s="415"/>
      <c r="V6723" s="415"/>
      <c r="W6723" s="415"/>
      <c r="X6723" s="415"/>
      <c r="Y6723" s="415"/>
      <c r="Z6723" s="415"/>
    </row>
    <row r="6724" spans="1:26" x14ac:dyDescent="0.2">
      <c r="A6724" s="414"/>
      <c r="B6724" s="414"/>
      <c r="P6724" s="141"/>
      <c r="Q6724" s="415"/>
      <c r="R6724" s="415"/>
      <c r="S6724" s="415"/>
      <c r="T6724" s="415"/>
      <c r="U6724" s="415"/>
      <c r="V6724" s="415"/>
      <c r="W6724" s="415"/>
      <c r="X6724" s="415"/>
      <c r="Y6724" s="415"/>
      <c r="Z6724" s="415"/>
    </row>
    <row r="6725" spans="1:26" x14ac:dyDescent="0.2">
      <c r="A6725" s="414"/>
      <c r="B6725" s="414"/>
      <c r="P6725" s="141"/>
      <c r="Q6725" s="415"/>
      <c r="R6725" s="415"/>
      <c r="S6725" s="415"/>
      <c r="T6725" s="415"/>
      <c r="U6725" s="415"/>
      <c r="V6725" s="415"/>
      <c r="W6725" s="415"/>
      <c r="X6725" s="415"/>
      <c r="Y6725" s="415"/>
      <c r="Z6725" s="415"/>
    </row>
    <row r="6726" spans="1:26" x14ac:dyDescent="0.2">
      <c r="A6726" s="414"/>
      <c r="B6726" s="414"/>
      <c r="P6726" s="141"/>
      <c r="Q6726" s="415"/>
      <c r="R6726" s="415"/>
      <c r="S6726" s="415"/>
      <c r="T6726" s="415"/>
      <c r="U6726" s="415"/>
      <c r="V6726" s="415"/>
      <c r="W6726" s="415"/>
      <c r="X6726" s="415"/>
      <c r="Y6726" s="415"/>
      <c r="Z6726" s="415"/>
    </row>
    <row r="6727" spans="1:26" x14ac:dyDescent="0.2">
      <c r="A6727" s="414"/>
      <c r="B6727" s="414"/>
      <c r="P6727" s="141"/>
      <c r="Q6727" s="415"/>
      <c r="R6727" s="415"/>
      <c r="S6727" s="415"/>
      <c r="T6727" s="415"/>
      <c r="U6727" s="415"/>
      <c r="V6727" s="415"/>
      <c r="W6727" s="415"/>
      <c r="X6727" s="415"/>
      <c r="Y6727" s="415"/>
      <c r="Z6727" s="415"/>
    </row>
    <row r="6728" spans="1:26" x14ac:dyDescent="0.2">
      <c r="A6728" s="414"/>
      <c r="B6728" s="414"/>
      <c r="P6728" s="141"/>
      <c r="Q6728" s="415"/>
      <c r="R6728" s="415"/>
      <c r="S6728" s="415"/>
      <c r="T6728" s="415"/>
      <c r="U6728" s="415"/>
      <c r="V6728" s="415"/>
      <c r="W6728" s="415"/>
      <c r="X6728" s="415"/>
      <c r="Y6728" s="415"/>
      <c r="Z6728" s="415"/>
    </row>
    <row r="6729" spans="1:26" x14ac:dyDescent="0.2">
      <c r="A6729" s="414"/>
      <c r="B6729" s="414"/>
      <c r="P6729" s="141"/>
      <c r="Q6729" s="415"/>
      <c r="R6729" s="415"/>
      <c r="S6729" s="415"/>
      <c r="T6729" s="415"/>
      <c r="U6729" s="415"/>
      <c r="V6729" s="415"/>
      <c r="W6729" s="415"/>
      <c r="X6729" s="415"/>
      <c r="Y6729" s="415"/>
      <c r="Z6729" s="415"/>
    </row>
    <row r="6730" spans="1:26" x14ac:dyDescent="0.2">
      <c r="A6730" s="414"/>
      <c r="B6730" s="414"/>
      <c r="P6730" s="141"/>
      <c r="Q6730" s="415"/>
      <c r="R6730" s="415"/>
      <c r="S6730" s="415"/>
      <c r="T6730" s="415"/>
      <c r="U6730" s="415"/>
      <c r="V6730" s="415"/>
      <c r="W6730" s="415"/>
      <c r="X6730" s="415"/>
      <c r="Y6730" s="415"/>
      <c r="Z6730" s="415"/>
    </row>
    <row r="6731" spans="1:26" x14ac:dyDescent="0.2">
      <c r="A6731" s="414"/>
      <c r="B6731" s="414"/>
      <c r="P6731" s="141"/>
      <c r="Q6731" s="415"/>
      <c r="R6731" s="415"/>
      <c r="S6731" s="415"/>
      <c r="T6731" s="415"/>
      <c r="U6731" s="415"/>
      <c r="V6731" s="415"/>
      <c r="W6731" s="415"/>
      <c r="X6731" s="415"/>
      <c r="Y6731" s="415"/>
      <c r="Z6731" s="415"/>
    </row>
    <row r="6732" spans="1:26" x14ac:dyDescent="0.2">
      <c r="A6732" s="414"/>
      <c r="B6732" s="414"/>
      <c r="P6732" s="141"/>
      <c r="Q6732" s="415"/>
      <c r="R6732" s="415"/>
      <c r="S6732" s="415"/>
      <c r="T6732" s="415"/>
      <c r="U6732" s="415"/>
      <c r="V6732" s="415"/>
      <c r="W6732" s="415"/>
      <c r="X6732" s="415"/>
      <c r="Y6732" s="415"/>
      <c r="Z6732" s="415"/>
    </row>
    <row r="6733" spans="1:26" x14ac:dyDescent="0.2">
      <c r="A6733" s="414"/>
      <c r="B6733" s="414"/>
      <c r="P6733" s="141"/>
      <c r="Q6733" s="415"/>
      <c r="R6733" s="415"/>
      <c r="S6733" s="415"/>
      <c r="T6733" s="415"/>
      <c r="U6733" s="415"/>
      <c r="V6733" s="415"/>
      <c r="W6733" s="415"/>
      <c r="X6733" s="415"/>
      <c r="Y6733" s="415"/>
      <c r="Z6733" s="415"/>
    </row>
    <row r="6734" spans="1:26" x14ac:dyDescent="0.2">
      <c r="A6734" s="414"/>
      <c r="B6734" s="414"/>
      <c r="P6734" s="141"/>
      <c r="Q6734" s="415"/>
      <c r="R6734" s="415"/>
      <c r="S6734" s="415"/>
      <c r="T6734" s="415"/>
      <c r="U6734" s="415"/>
      <c r="V6734" s="415"/>
      <c r="W6734" s="415"/>
      <c r="X6734" s="415"/>
      <c r="Y6734" s="415"/>
      <c r="Z6734" s="415"/>
    </row>
    <row r="6735" spans="1:26" x14ac:dyDescent="0.2">
      <c r="A6735" s="414"/>
      <c r="B6735" s="414"/>
      <c r="P6735" s="141"/>
      <c r="Q6735" s="415"/>
      <c r="R6735" s="415"/>
      <c r="S6735" s="415"/>
      <c r="T6735" s="415"/>
      <c r="U6735" s="415"/>
      <c r="V6735" s="415"/>
      <c r="W6735" s="415"/>
      <c r="X6735" s="415"/>
      <c r="Y6735" s="415"/>
      <c r="Z6735" s="415"/>
    </row>
    <row r="6736" spans="1:26" x14ac:dyDescent="0.2">
      <c r="A6736" s="414"/>
      <c r="B6736" s="414"/>
      <c r="P6736" s="141"/>
      <c r="Q6736" s="415"/>
      <c r="R6736" s="415"/>
      <c r="S6736" s="415"/>
      <c r="T6736" s="415"/>
      <c r="U6736" s="415"/>
      <c r="V6736" s="415"/>
      <c r="W6736" s="415"/>
      <c r="X6736" s="415"/>
      <c r="Y6736" s="415"/>
      <c r="Z6736" s="415"/>
    </row>
    <row r="6737" spans="1:26" x14ac:dyDescent="0.2">
      <c r="A6737" s="414"/>
      <c r="B6737" s="414"/>
      <c r="P6737" s="141"/>
      <c r="Q6737" s="415"/>
      <c r="R6737" s="415"/>
      <c r="S6737" s="415"/>
      <c r="T6737" s="415"/>
      <c r="U6737" s="415"/>
      <c r="V6737" s="415"/>
      <c r="W6737" s="415"/>
      <c r="X6737" s="415"/>
      <c r="Y6737" s="415"/>
      <c r="Z6737" s="415"/>
    </row>
    <row r="6738" spans="1:26" x14ac:dyDescent="0.2">
      <c r="A6738" s="414"/>
      <c r="B6738" s="414"/>
      <c r="P6738" s="141"/>
      <c r="Q6738" s="415"/>
      <c r="R6738" s="415"/>
      <c r="S6738" s="415"/>
      <c r="T6738" s="415"/>
      <c r="U6738" s="415"/>
      <c r="V6738" s="415"/>
      <c r="W6738" s="415"/>
      <c r="X6738" s="415"/>
      <c r="Y6738" s="415"/>
      <c r="Z6738" s="415"/>
    </row>
    <row r="6739" spans="1:26" x14ac:dyDescent="0.2">
      <c r="A6739" s="414"/>
      <c r="B6739" s="414"/>
      <c r="P6739" s="141"/>
      <c r="Q6739" s="415"/>
      <c r="R6739" s="415"/>
      <c r="S6739" s="415"/>
      <c r="T6739" s="415"/>
      <c r="U6739" s="415"/>
      <c r="V6739" s="415"/>
      <c r="W6739" s="415"/>
      <c r="X6739" s="415"/>
      <c r="Y6739" s="415"/>
      <c r="Z6739" s="415"/>
    </row>
    <row r="6740" spans="1:26" x14ac:dyDescent="0.2">
      <c r="A6740" s="414"/>
      <c r="B6740" s="414"/>
      <c r="P6740" s="141"/>
      <c r="Q6740" s="415"/>
      <c r="R6740" s="415"/>
      <c r="S6740" s="415"/>
      <c r="T6740" s="415"/>
      <c r="U6740" s="415"/>
      <c r="V6740" s="415"/>
      <c r="W6740" s="415"/>
      <c r="X6740" s="415"/>
      <c r="Y6740" s="415"/>
      <c r="Z6740" s="415"/>
    </row>
    <row r="6741" spans="1:26" x14ac:dyDescent="0.2">
      <c r="A6741" s="414"/>
      <c r="B6741" s="414"/>
      <c r="P6741" s="141"/>
      <c r="Q6741" s="415"/>
      <c r="R6741" s="415"/>
      <c r="S6741" s="415"/>
      <c r="T6741" s="415"/>
      <c r="U6741" s="415"/>
      <c r="V6741" s="415"/>
      <c r="W6741" s="415"/>
      <c r="X6741" s="415"/>
      <c r="Y6741" s="415"/>
      <c r="Z6741" s="415"/>
    </row>
    <row r="6742" spans="1:26" x14ac:dyDescent="0.2">
      <c r="A6742" s="414"/>
      <c r="B6742" s="414"/>
      <c r="P6742" s="141"/>
      <c r="Q6742" s="415"/>
      <c r="R6742" s="415"/>
      <c r="S6742" s="415"/>
      <c r="T6742" s="415"/>
      <c r="U6742" s="415"/>
      <c r="V6742" s="415"/>
      <c r="W6742" s="415"/>
      <c r="X6742" s="415"/>
      <c r="Y6742" s="415"/>
      <c r="Z6742" s="415"/>
    </row>
    <row r="6743" spans="1:26" x14ac:dyDescent="0.2">
      <c r="A6743" s="414"/>
      <c r="B6743" s="414"/>
      <c r="P6743" s="141"/>
      <c r="Q6743" s="415"/>
      <c r="R6743" s="415"/>
      <c r="S6743" s="415"/>
      <c r="T6743" s="415"/>
      <c r="U6743" s="415"/>
      <c r="V6743" s="415"/>
      <c r="W6743" s="415"/>
      <c r="X6743" s="415"/>
      <c r="Y6743" s="415"/>
      <c r="Z6743" s="415"/>
    </row>
    <row r="6744" spans="1:26" x14ac:dyDescent="0.2">
      <c r="A6744" s="414"/>
      <c r="B6744" s="414"/>
      <c r="P6744" s="141"/>
      <c r="Q6744" s="415"/>
      <c r="R6744" s="415"/>
      <c r="S6744" s="415"/>
      <c r="T6744" s="415"/>
      <c r="U6744" s="415"/>
      <c r="V6744" s="415"/>
      <c r="W6744" s="415"/>
      <c r="X6744" s="415"/>
      <c r="Y6744" s="415"/>
      <c r="Z6744" s="415"/>
    </row>
    <row r="6745" spans="1:26" x14ac:dyDescent="0.2">
      <c r="A6745" s="414"/>
      <c r="B6745" s="414"/>
      <c r="P6745" s="141"/>
      <c r="Q6745" s="415"/>
      <c r="R6745" s="415"/>
      <c r="S6745" s="415"/>
      <c r="T6745" s="415"/>
      <c r="U6745" s="415"/>
      <c r="V6745" s="415"/>
      <c r="W6745" s="415"/>
      <c r="X6745" s="415"/>
      <c r="Y6745" s="415"/>
      <c r="Z6745" s="415"/>
    </row>
    <row r="6746" spans="1:26" x14ac:dyDescent="0.2">
      <c r="A6746" s="414"/>
      <c r="B6746" s="414"/>
      <c r="P6746" s="141"/>
      <c r="Q6746" s="415"/>
      <c r="R6746" s="415"/>
      <c r="S6746" s="415"/>
      <c r="T6746" s="415"/>
      <c r="U6746" s="415"/>
      <c r="V6746" s="415"/>
      <c r="W6746" s="415"/>
      <c r="X6746" s="415"/>
      <c r="Y6746" s="415"/>
      <c r="Z6746" s="415"/>
    </row>
    <row r="6747" spans="1:26" x14ac:dyDescent="0.2">
      <c r="A6747" s="414"/>
      <c r="B6747" s="414"/>
      <c r="P6747" s="141"/>
      <c r="Q6747" s="415"/>
      <c r="R6747" s="415"/>
      <c r="S6747" s="415"/>
      <c r="T6747" s="415"/>
      <c r="U6747" s="415"/>
      <c r="V6747" s="415"/>
      <c r="W6747" s="415"/>
      <c r="X6747" s="415"/>
      <c r="Y6747" s="415"/>
      <c r="Z6747" s="415"/>
    </row>
    <row r="6748" spans="1:26" x14ac:dyDescent="0.2">
      <c r="A6748" s="414"/>
      <c r="B6748" s="414"/>
      <c r="P6748" s="141"/>
      <c r="Q6748" s="415"/>
      <c r="R6748" s="415"/>
      <c r="S6748" s="415"/>
      <c r="T6748" s="415"/>
      <c r="U6748" s="415"/>
      <c r="V6748" s="415"/>
      <c r="W6748" s="415"/>
      <c r="X6748" s="415"/>
      <c r="Y6748" s="415"/>
      <c r="Z6748" s="415"/>
    </row>
    <row r="6749" spans="1:26" x14ac:dyDescent="0.2">
      <c r="A6749" s="414"/>
      <c r="B6749" s="414"/>
      <c r="P6749" s="141"/>
      <c r="Q6749" s="415"/>
      <c r="R6749" s="415"/>
      <c r="S6749" s="415"/>
      <c r="T6749" s="415"/>
      <c r="U6749" s="415"/>
      <c r="V6749" s="415"/>
      <c r="W6749" s="415"/>
      <c r="X6749" s="415"/>
      <c r="Y6749" s="415"/>
      <c r="Z6749" s="415"/>
    </row>
    <row r="6750" spans="1:26" x14ac:dyDescent="0.2">
      <c r="A6750" s="414"/>
      <c r="B6750" s="414"/>
      <c r="P6750" s="141"/>
      <c r="Q6750" s="415"/>
      <c r="R6750" s="415"/>
      <c r="S6750" s="415"/>
      <c r="T6750" s="415"/>
      <c r="U6750" s="415"/>
      <c r="V6750" s="415"/>
      <c r="W6750" s="415"/>
      <c r="X6750" s="415"/>
      <c r="Y6750" s="415"/>
      <c r="Z6750" s="415"/>
    </row>
    <row r="6751" spans="1:26" x14ac:dyDescent="0.2">
      <c r="A6751" s="414"/>
      <c r="B6751" s="414"/>
      <c r="P6751" s="141"/>
      <c r="Q6751" s="415"/>
      <c r="R6751" s="415"/>
      <c r="S6751" s="415"/>
      <c r="T6751" s="415"/>
      <c r="U6751" s="415"/>
      <c r="V6751" s="415"/>
      <c r="W6751" s="415"/>
      <c r="X6751" s="415"/>
      <c r="Y6751" s="415"/>
      <c r="Z6751" s="415"/>
    </row>
    <row r="6752" spans="1:26" x14ac:dyDescent="0.2">
      <c r="A6752" s="414"/>
      <c r="B6752" s="414"/>
      <c r="P6752" s="141"/>
      <c r="Q6752" s="415"/>
      <c r="R6752" s="415"/>
      <c r="S6752" s="415"/>
      <c r="T6752" s="415"/>
      <c r="U6752" s="415"/>
      <c r="V6752" s="415"/>
      <c r="W6752" s="415"/>
      <c r="X6752" s="415"/>
      <c r="Y6752" s="415"/>
      <c r="Z6752" s="415"/>
    </row>
    <row r="6753" spans="1:26" x14ac:dyDescent="0.2">
      <c r="A6753" s="414"/>
      <c r="B6753" s="414"/>
      <c r="P6753" s="141"/>
      <c r="Q6753" s="415"/>
      <c r="R6753" s="415"/>
      <c r="S6753" s="415"/>
      <c r="T6753" s="415"/>
      <c r="U6753" s="415"/>
      <c r="V6753" s="415"/>
      <c r="W6753" s="415"/>
      <c r="X6753" s="415"/>
      <c r="Y6753" s="415"/>
      <c r="Z6753" s="415"/>
    </row>
    <row r="6754" spans="1:26" x14ac:dyDescent="0.2">
      <c r="A6754" s="414"/>
      <c r="B6754" s="414"/>
      <c r="P6754" s="141"/>
      <c r="Q6754" s="415"/>
      <c r="R6754" s="415"/>
      <c r="S6754" s="415"/>
      <c r="T6754" s="415"/>
      <c r="U6754" s="415"/>
      <c r="V6754" s="415"/>
      <c r="W6754" s="415"/>
      <c r="X6754" s="415"/>
      <c r="Y6754" s="415"/>
      <c r="Z6754" s="415"/>
    </row>
    <row r="6755" spans="1:26" x14ac:dyDescent="0.2">
      <c r="A6755" s="414"/>
      <c r="B6755" s="414"/>
      <c r="P6755" s="141"/>
      <c r="Q6755" s="415"/>
      <c r="R6755" s="415"/>
      <c r="S6755" s="415"/>
      <c r="T6755" s="415"/>
      <c r="U6755" s="415"/>
      <c r="V6755" s="415"/>
      <c r="W6755" s="415"/>
      <c r="X6755" s="415"/>
      <c r="Y6755" s="415"/>
      <c r="Z6755" s="415"/>
    </row>
    <row r="6756" spans="1:26" x14ac:dyDescent="0.2">
      <c r="A6756" s="414"/>
      <c r="B6756" s="414"/>
      <c r="P6756" s="141"/>
      <c r="Q6756" s="415"/>
      <c r="R6756" s="415"/>
      <c r="S6756" s="415"/>
      <c r="T6756" s="415"/>
      <c r="U6756" s="415"/>
      <c r="V6756" s="415"/>
      <c r="W6756" s="415"/>
      <c r="X6756" s="415"/>
      <c r="Y6756" s="415"/>
      <c r="Z6756" s="415"/>
    </row>
    <row r="6757" spans="1:26" x14ac:dyDescent="0.2">
      <c r="A6757" s="414"/>
      <c r="B6757" s="414"/>
      <c r="P6757" s="141"/>
      <c r="Q6757" s="415"/>
      <c r="R6757" s="415"/>
      <c r="S6757" s="415"/>
      <c r="T6757" s="415"/>
      <c r="U6757" s="415"/>
      <c r="V6757" s="415"/>
      <c r="W6757" s="415"/>
      <c r="X6757" s="415"/>
      <c r="Y6757" s="415"/>
      <c r="Z6757" s="415"/>
    </row>
    <row r="6758" spans="1:26" x14ac:dyDescent="0.2">
      <c r="A6758" s="414"/>
      <c r="B6758" s="414"/>
      <c r="P6758" s="141"/>
      <c r="Q6758" s="415"/>
      <c r="R6758" s="415"/>
      <c r="S6758" s="415"/>
      <c r="T6758" s="415"/>
      <c r="U6758" s="415"/>
      <c r="V6758" s="415"/>
      <c r="W6758" s="415"/>
      <c r="X6758" s="415"/>
      <c r="Y6758" s="415"/>
      <c r="Z6758" s="415"/>
    </row>
    <row r="6759" spans="1:26" x14ac:dyDescent="0.2">
      <c r="A6759" s="414"/>
      <c r="B6759" s="414"/>
      <c r="P6759" s="141"/>
      <c r="Q6759" s="415"/>
      <c r="R6759" s="415"/>
      <c r="S6759" s="415"/>
      <c r="T6759" s="415"/>
      <c r="U6759" s="415"/>
      <c r="V6759" s="415"/>
      <c r="W6759" s="415"/>
      <c r="X6759" s="415"/>
      <c r="Y6759" s="415"/>
      <c r="Z6759" s="415"/>
    </row>
    <row r="6760" spans="1:26" x14ac:dyDescent="0.2">
      <c r="A6760" s="414"/>
      <c r="B6760" s="414"/>
      <c r="P6760" s="141"/>
      <c r="Q6760" s="415"/>
      <c r="R6760" s="415"/>
      <c r="S6760" s="415"/>
      <c r="T6760" s="415"/>
      <c r="U6760" s="415"/>
      <c r="V6760" s="415"/>
      <c r="W6760" s="415"/>
      <c r="X6760" s="415"/>
      <c r="Y6760" s="415"/>
      <c r="Z6760" s="415"/>
    </row>
    <row r="6761" spans="1:26" x14ac:dyDescent="0.2">
      <c r="A6761" s="414"/>
      <c r="B6761" s="414"/>
      <c r="P6761" s="141"/>
      <c r="Q6761" s="415"/>
      <c r="R6761" s="415"/>
      <c r="S6761" s="415"/>
      <c r="T6761" s="415"/>
      <c r="U6761" s="415"/>
      <c r="V6761" s="415"/>
      <c r="W6761" s="415"/>
      <c r="X6761" s="415"/>
      <c r="Y6761" s="415"/>
      <c r="Z6761" s="415"/>
    </row>
    <row r="6762" spans="1:26" x14ac:dyDescent="0.2">
      <c r="A6762" s="414"/>
      <c r="B6762" s="414"/>
      <c r="P6762" s="141"/>
      <c r="Q6762" s="415"/>
      <c r="R6762" s="415"/>
      <c r="S6762" s="415"/>
      <c r="T6762" s="415"/>
      <c r="U6762" s="415"/>
      <c r="V6762" s="415"/>
      <c r="W6762" s="415"/>
      <c r="X6762" s="415"/>
      <c r="Y6762" s="415"/>
      <c r="Z6762" s="415"/>
    </row>
    <row r="6763" spans="1:26" x14ac:dyDescent="0.2">
      <c r="A6763" s="414"/>
      <c r="B6763" s="414"/>
      <c r="P6763" s="141"/>
      <c r="Q6763" s="415"/>
      <c r="R6763" s="415"/>
      <c r="S6763" s="415"/>
      <c r="T6763" s="415"/>
      <c r="U6763" s="415"/>
      <c r="V6763" s="415"/>
      <c r="W6763" s="415"/>
      <c r="X6763" s="415"/>
      <c r="Y6763" s="415"/>
      <c r="Z6763" s="415"/>
    </row>
    <row r="6764" spans="1:26" x14ac:dyDescent="0.2">
      <c r="A6764" s="414"/>
      <c r="B6764" s="414"/>
      <c r="P6764" s="141"/>
      <c r="Q6764" s="415"/>
      <c r="R6764" s="415"/>
      <c r="S6764" s="415"/>
      <c r="T6764" s="415"/>
      <c r="U6764" s="415"/>
      <c r="V6764" s="415"/>
      <c r="W6764" s="415"/>
      <c r="X6764" s="415"/>
      <c r="Y6764" s="415"/>
      <c r="Z6764" s="415"/>
    </row>
    <row r="6765" spans="1:26" x14ac:dyDescent="0.2">
      <c r="A6765" s="414"/>
      <c r="B6765" s="414"/>
      <c r="P6765" s="141"/>
      <c r="Q6765" s="415"/>
      <c r="R6765" s="415"/>
      <c r="S6765" s="415"/>
      <c r="T6765" s="415"/>
      <c r="U6765" s="415"/>
      <c r="V6765" s="415"/>
      <c r="W6765" s="415"/>
      <c r="X6765" s="415"/>
      <c r="Y6765" s="415"/>
      <c r="Z6765" s="415"/>
    </row>
    <row r="6766" spans="1:26" x14ac:dyDescent="0.2">
      <c r="A6766" s="414"/>
      <c r="B6766" s="414"/>
      <c r="P6766" s="141"/>
      <c r="Q6766" s="415"/>
      <c r="R6766" s="415"/>
      <c r="S6766" s="415"/>
      <c r="T6766" s="415"/>
      <c r="U6766" s="415"/>
      <c r="V6766" s="415"/>
      <c r="W6766" s="415"/>
      <c r="X6766" s="415"/>
      <c r="Y6766" s="415"/>
      <c r="Z6766" s="415"/>
    </row>
    <row r="6767" spans="1:26" x14ac:dyDescent="0.2">
      <c r="A6767" s="414"/>
      <c r="B6767" s="414"/>
      <c r="P6767" s="141"/>
      <c r="Q6767" s="415"/>
      <c r="R6767" s="415"/>
      <c r="S6767" s="415"/>
      <c r="T6767" s="415"/>
      <c r="U6767" s="415"/>
      <c r="V6767" s="415"/>
      <c r="W6767" s="415"/>
      <c r="X6767" s="415"/>
      <c r="Y6767" s="415"/>
      <c r="Z6767" s="415"/>
    </row>
    <row r="6768" spans="1:26" x14ac:dyDescent="0.2">
      <c r="A6768" s="414"/>
      <c r="B6768" s="414"/>
      <c r="P6768" s="141"/>
      <c r="Q6768" s="415"/>
      <c r="R6768" s="415"/>
      <c r="S6768" s="415"/>
      <c r="T6768" s="415"/>
      <c r="U6768" s="415"/>
      <c r="V6768" s="415"/>
      <c r="W6768" s="415"/>
      <c r="X6768" s="415"/>
      <c r="Y6768" s="415"/>
      <c r="Z6768" s="415"/>
    </row>
    <row r="6769" spans="1:26" x14ac:dyDescent="0.2">
      <c r="A6769" s="414"/>
      <c r="B6769" s="414"/>
      <c r="P6769" s="141"/>
      <c r="Q6769" s="415"/>
      <c r="R6769" s="415"/>
      <c r="S6769" s="415"/>
      <c r="T6769" s="415"/>
      <c r="U6769" s="415"/>
      <c r="V6769" s="415"/>
      <c r="W6769" s="415"/>
      <c r="X6769" s="415"/>
      <c r="Y6769" s="415"/>
      <c r="Z6769" s="415"/>
    </row>
    <row r="6770" spans="1:26" x14ac:dyDescent="0.2">
      <c r="A6770" s="414"/>
      <c r="B6770" s="414"/>
      <c r="P6770" s="141"/>
      <c r="Q6770" s="415"/>
      <c r="R6770" s="415"/>
      <c r="S6770" s="415"/>
      <c r="T6770" s="415"/>
      <c r="U6770" s="415"/>
      <c r="V6770" s="415"/>
      <c r="W6770" s="415"/>
      <c r="X6770" s="415"/>
      <c r="Y6770" s="415"/>
      <c r="Z6770" s="415"/>
    </row>
    <row r="6771" spans="1:26" x14ac:dyDescent="0.2">
      <c r="A6771" s="414"/>
      <c r="B6771" s="414"/>
      <c r="P6771" s="141"/>
      <c r="Q6771" s="415"/>
      <c r="R6771" s="415"/>
      <c r="S6771" s="415"/>
      <c r="T6771" s="415"/>
      <c r="U6771" s="415"/>
      <c r="V6771" s="415"/>
      <c r="W6771" s="415"/>
      <c r="X6771" s="415"/>
      <c r="Y6771" s="415"/>
      <c r="Z6771" s="415"/>
    </row>
    <row r="6772" spans="1:26" x14ac:dyDescent="0.2">
      <c r="A6772" s="414"/>
      <c r="B6772" s="414"/>
      <c r="P6772" s="141"/>
      <c r="Q6772" s="415"/>
      <c r="R6772" s="415"/>
      <c r="S6772" s="415"/>
      <c r="T6772" s="415"/>
      <c r="U6772" s="415"/>
      <c r="V6772" s="415"/>
      <c r="W6772" s="415"/>
      <c r="X6772" s="415"/>
      <c r="Y6772" s="415"/>
      <c r="Z6772" s="415"/>
    </row>
    <row r="6773" spans="1:26" x14ac:dyDescent="0.2">
      <c r="A6773" s="414"/>
      <c r="B6773" s="414"/>
      <c r="P6773" s="141"/>
      <c r="Q6773" s="415"/>
      <c r="R6773" s="415"/>
      <c r="S6773" s="415"/>
      <c r="T6773" s="415"/>
      <c r="U6773" s="415"/>
      <c r="V6773" s="415"/>
      <c r="W6773" s="415"/>
      <c r="X6773" s="415"/>
      <c r="Y6773" s="415"/>
      <c r="Z6773" s="415"/>
    </row>
    <row r="6774" spans="1:26" x14ac:dyDescent="0.2">
      <c r="A6774" s="414"/>
      <c r="B6774" s="414"/>
      <c r="P6774" s="141"/>
      <c r="Q6774" s="415"/>
      <c r="R6774" s="415"/>
      <c r="S6774" s="415"/>
      <c r="T6774" s="415"/>
      <c r="U6774" s="415"/>
      <c r="V6774" s="415"/>
      <c r="W6774" s="415"/>
      <c r="X6774" s="415"/>
      <c r="Y6774" s="415"/>
      <c r="Z6774" s="415"/>
    </row>
    <row r="6775" spans="1:26" x14ac:dyDescent="0.2">
      <c r="A6775" s="414"/>
      <c r="B6775" s="414"/>
      <c r="P6775" s="141"/>
      <c r="Q6775" s="415"/>
      <c r="R6775" s="415"/>
      <c r="S6775" s="415"/>
      <c r="T6775" s="415"/>
      <c r="U6775" s="415"/>
      <c r="V6775" s="415"/>
      <c r="W6775" s="415"/>
      <c r="X6775" s="415"/>
      <c r="Y6775" s="415"/>
      <c r="Z6775" s="415"/>
    </row>
    <row r="6776" spans="1:26" x14ac:dyDescent="0.2">
      <c r="A6776" s="414"/>
      <c r="B6776" s="414"/>
      <c r="P6776" s="141"/>
      <c r="Q6776" s="415"/>
      <c r="R6776" s="415"/>
      <c r="S6776" s="415"/>
      <c r="T6776" s="415"/>
      <c r="U6776" s="415"/>
      <c r="V6776" s="415"/>
      <c r="W6776" s="415"/>
      <c r="X6776" s="415"/>
      <c r="Y6776" s="415"/>
      <c r="Z6776" s="415"/>
    </row>
    <row r="6777" spans="1:26" x14ac:dyDescent="0.2">
      <c r="A6777" s="414"/>
      <c r="B6777" s="414"/>
      <c r="P6777" s="141"/>
      <c r="Q6777" s="415"/>
      <c r="R6777" s="415"/>
      <c r="S6777" s="415"/>
      <c r="T6777" s="415"/>
      <c r="U6777" s="415"/>
      <c r="V6777" s="415"/>
      <c r="W6777" s="415"/>
      <c r="X6777" s="415"/>
      <c r="Y6777" s="415"/>
      <c r="Z6777" s="415"/>
    </row>
    <row r="6778" spans="1:26" x14ac:dyDescent="0.2">
      <c r="A6778" s="414"/>
      <c r="B6778" s="414"/>
      <c r="P6778" s="141"/>
      <c r="Q6778" s="415"/>
      <c r="R6778" s="415"/>
      <c r="S6778" s="415"/>
      <c r="T6778" s="415"/>
      <c r="U6778" s="415"/>
      <c r="V6778" s="415"/>
      <c r="W6778" s="415"/>
      <c r="X6778" s="415"/>
      <c r="Y6778" s="415"/>
      <c r="Z6778" s="415"/>
    </row>
    <row r="6779" spans="1:26" x14ac:dyDescent="0.2">
      <c r="A6779" s="414"/>
      <c r="B6779" s="414"/>
      <c r="P6779" s="141"/>
      <c r="Q6779" s="415"/>
      <c r="R6779" s="415"/>
      <c r="S6779" s="415"/>
      <c r="T6779" s="415"/>
      <c r="U6779" s="415"/>
      <c r="V6779" s="415"/>
      <c r="W6779" s="415"/>
      <c r="X6779" s="415"/>
      <c r="Y6779" s="415"/>
      <c r="Z6779" s="415"/>
    </row>
    <row r="6780" spans="1:26" x14ac:dyDescent="0.2">
      <c r="A6780" s="414"/>
      <c r="B6780" s="414"/>
      <c r="P6780" s="141"/>
      <c r="Q6780" s="415"/>
      <c r="R6780" s="415"/>
      <c r="S6780" s="415"/>
      <c r="T6780" s="415"/>
      <c r="U6780" s="415"/>
      <c r="V6780" s="415"/>
      <c r="W6780" s="415"/>
      <c r="X6780" s="415"/>
      <c r="Y6780" s="415"/>
      <c r="Z6780" s="415"/>
    </row>
    <row r="6781" spans="1:26" x14ac:dyDescent="0.2">
      <c r="A6781" s="414"/>
      <c r="B6781" s="414"/>
      <c r="P6781" s="141"/>
      <c r="Q6781" s="415"/>
      <c r="R6781" s="415"/>
      <c r="S6781" s="415"/>
      <c r="T6781" s="415"/>
      <c r="U6781" s="415"/>
      <c r="V6781" s="415"/>
      <c r="W6781" s="415"/>
      <c r="X6781" s="415"/>
      <c r="Y6781" s="415"/>
      <c r="Z6781" s="415"/>
    </row>
    <row r="6782" spans="1:26" x14ac:dyDescent="0.2">
      <c r="A6782" s="414"/>
      <c r="B6782" s="414"/>
      <c r="P6782" s="141"/>
      <c r="Q6782" s="415"/>
      <c r="R6782" s="415"/>
      <c r="S6782" s="415"/>
      <c r="T6782" s="415"/>
      <c r="U6782" s="415"/>
      <c r="V6782" s="415"/>
      <c r="W6782" s="415"/>
      <c r="X6782" s="415"/>
      <c r="Y6782" s="415"/>
      <c r="Z6782" s="415"/>
    </row>
    <row r="6783" spans="1:26" x14ac:dyDescent="0.2">
      <c r="A6783" s="414"/>
      <c r="B6783" s="414"/>
      <c r="P6783" s="141"/>
      <c r="Q6783" s="415"/>
      <c r="R6783" s="415"/>
      <c r="S6783" s="415"/>
      <c r="T6783" s="415"/>
      <c r="U6783" s="415"/>
      <c r="V6783" s="415"/>
      <c r="W6783" s="415"/>
      <c r="X6783" s="415"/>
      <c r="Y6783" s="415"/>
      <c r="Z6783" s="415"/>
    </row>
    <row r="6784" spans="1:26" x14ac:dyDescent="0.2">
      <c r="A6784" s="414"/>
      <c r="B6784" s="414"/>
      <c r="P6784" s="141"/>
      <c r="Q6784" s="415"/>
      <c r="R6784" s="415"/>
      <c r="S6784" s="415"/>
      <c r="T6784" s="415"/>
      <c r="U6784" s="415"/>
      <c r="V6784" s="415"/>
      <c r="W6784" s="415"/>
      <c r="X6784" s="415"/>
      <c r="Y6784" s="415"/>
      <c r="Z6784" s="415"/>
    </row>
    <row r="6785" spans="1:26" x14ac:dyDescent="0.2">
      <c r="A6785" s="414"/>
      <c r="B6785" s="414"/>
      <c r="P6785" s="141"/>
      <c r="Q6785" s="415"/>
      <c r="R6785" s="415"/>
      <c r="S6785" s="415"/>
      <c r="T6785" s="415"/>
      <c r="U6785" s="415"/>
      <c r="V6785" s="415"/>
      <c r="W6785" s="415"/>
      <c r="X6785" s="415"/>
      <c r="Y6785" s="415"/>
      <c r="Z6785" s="415"/>
    </row>
    <row r="6786" spans="1:26" x14ac:dyDescent="0.2">
      <c r="A6786" s="414"/>
      <c r="B6786" s="414"/>
      <c r="P6786" s="141"/>
      <c r="Q6786" s="415"/>
      <c r="R6786" s="415"/>
      <c r="S6786" s="415"/>
      <c r="T6786" s="415"/>
      <c r="U6786" s="415"/>
      <c r="V6786" s="415"/>
      <c r="W6786" s="415"/>
      <c r="X6786" s="415"/>
      <c r="Y6786" s="415"/>
      <c r="Z6786" s="415"/>
    </row>
    <row r="6787" spans="1:26" x14ac:dyDescent="0.2">
      <c r="A6787" s="414"/>
      <c r="B6787" s="414"/>
      <c r="P6787" s="141"/>
      <c r="Q6787" s="415"/>
      <c r="R6787" s="415"/>
      <c r="S6787" s="415"/>
      <c r="T6787" s="415"/>
      <c r="U6787" s="415"/>
      <c r="V6787" s="415"/>
      <c r="W6787" s="415"/>
      <c r="X6787" s="415"/>
      <c r="Y6787" s="415"/>
      <c r="Z6787" s="415"/>
    </row>
    <row r="6788" spans="1:26" x14ac:dyDescent="0.2">
      <c r="A6788" s="414"/>
      <c r="B6788" s="414"/>
      <c r="P6788" s="141"/>
      <c r="Q6788" s="415"/>
      <c r="R6788" s="415"/>
      <c r="S6788" s="415"/>
      <c r="T6788" s="415"/>
      <c r="U6788" s="415"/>
      <c r="V6788" s="415"/>
      <c r="W6788" s="415"/>
      <c r="X6788" s="415"/>
      <c r="Y6788" s="415"/>
      <c r="Z6788" s="415"/>
    </row>
    <row r="6789" spans="1:26" x14ac:dyDescent="0.2">
      <c r="A6789" s="414"/>
      <c r="B6789" s="414"/>
      <c r="P6789" s="141"/>
      <c r="Q6789" s="415"/>
      <c r="R6789" s="415"/>
      <c r="S6789" s="415"/>
      <c r="T6789" s="415"/>
      <c r="U6789" s="415"/>
      <c r="V6789" s="415"/>
      <c r="W6789" s="415"/>
      <c r="X6789" s="415"/>
      <c r="Y6789" s="415"/>
      <c r="Z6789" s="415"/>
    </row>
    <row r="6790" spans="1:26" x14ac:dyDescent="0.2">
      <c r="A6790" s="414"/>
      <c r="B6790" s="414"/>
      <c r="P6790" s="141"/>
      <c r="Q6790" s="415"/>
      <c r="R6790" s="415"/>
      <c r="S6790" s="415"/>
      <c r="T6790" s="415"/>
      <c r="U6790" s="415"/>
      <c r="V6790" s="415"/>
      <c r="W6790" s="415"/>
      <c r="X6790" s="415"/>
      <c r="Y6790" s="415"/>
      <c r="Z6790" s="415"/>
    </row>
    <row r="6791" spans="1:26" x14ac:dyDescent="0.2">
      <c r="A6791" s="414"/>
      <c r="B6791" s="414"/>
      <c r="P6791" s="141"/>
      <c r="Q6791" s="415"/>
      <c r="R6791" s="415"/>
      <c r="S6791" s="415"/>
      <c r="T6791" s="415"/>
      <c r="U6791" s="415"/>
      <c r="V6791" s="415"/>
      <c r="W6791" s="415"/>
      <c r="X6791" s="415"/>
      <c r="Y6791" s="415"/>
      <c r="Z6791" s="415"/>
    </row>
    <row r="6792" spans="1:26" x14ac:dyDescent="0.2">
      <c r="A6792" s="414"/>
      <c r="B6792" s="414"/>
      <c r="P6792" s="141"/>
      <c r="Q6792" s="415"/>
      <c r="R6792" s="415"/>
      <c r="S6792" s="415"/>
      <c r="T6792" s="415"/>
      <c r="U6792" s="415"/>
      <c r="V6792" s="415"/>
      <c r="W6792" s="415"/>
      <c r="X6792" s="415"/>
      <c r="Y6792" s="415"/>
      <c r="Z6792" s="415"/>
    </row>
    <row r="6793" spans="1:26" x14ac:dyDescent="0.2">
      <c r="A6793" s="414"/>
      <c r="B6793" s="414"/>
      <c r="P6793" s="141"/>
      <c r="Q6793" s="415"/>
      <c r="R6793" s="415"/>
      <c r="S6793" s="415"/>
      <c r="T6793" s="415"/>
      <c r="U6793" s="415"/>
      <c r="V6793" s="415"/>
      <c r="W6793" s="415"/>
      <c r="X6793" s="415"/>
      <c r="Y6793" s="415"/>
      <c r="Z6793" s="415"/>
    </row>
    <row r="6794" spans="1:26" x14ac:dyDescent="0.2">
      <c r="A6794" s="414"/>
      <c r="B6794" s="414"/>
      <c r="P6794" s="141"/>
      <c r="Q6794" s="415"/>
      <c r="R6794" s="415"/>
      <c r="S6794" s="415"/>
      <c r="T6794" s="415"/>
      <c r="U6794" s="415"/>
      <c r="V6794" s="415"/>
      <c r="W6794" s="415"/>
      <c r="X6794" s="415"/>
      <c r="Y6794" s="415"/>
      <c r="Z6794" s="415"/>
    </row>
    <row r="6795" spans="1:26" x14ac:dyDescent="0.2">
      <c r="A6795" s="414"/>
      <c r="B6795" s="414"/>
      <c r="P6795" s="141"/>
      <c r="Q6795" s="415"/>
      <c r="R6795" s="415"/>
      <c r="S6795" s="415"/>
      <c r="T6795" s="415"/>
      <c r="U6795" s="415"/>
      <c r="V6795" s="415"/>
      <c r="W6795" s="415"/>
      <c r="X6795" s="415"/>
      <c r="Y6795" s="415"/>
      <c r="Z6795" s="415"/>
    </row>
    <row r="6796" spans="1:26" x14ac:dyDescent="0.2">
      <c r="A6796" s="414"/>
      <c r="B6796" s="414"/>
      <c r="P6796" s="141"/>
      <c r="Q6796" s="415"/>
      <c r="R6796" s="415"/>
      <c r="S6796" s="415"/>
      <c r="T6796" s="415"/>
      <c r="U6796" s="415"/>
      <c r="V6796" s="415"/>
      <c r="W6796" s="415"/>
      <c r="X6796" s="415"/>
      <c r="Y6796" s="415"/>
      <c r="Z6796" s="415"/>
    </row>
    <row r="6797" spans="1:26" x14ac:dyDescent="0.2">
      <c r="A6797" s="414"/>
      <c r="B6797" s="414"/>
      <c r="P6797" s="141"/>
      <c r="Q6797" s="415"/>
      <c r="R6797" s="415"/>
      <c r="S6797" s="415"/>
      <c r="T6797" s="415"/>
      <c r="U6797" s="415"/>
      <c r="V6797" s="415"/>
      <c r="W6797" s="415"/>
      <c r="X6797" s="415"/>
      <c r="Y6797" s="415"/>
      <c r="Z6797" s="415"/>
    </row>
    <row r="6798" spans="1:26" x14ac:dyDescent="0.2">
      <c r="A6798" s="414"/>
      <c r="B6798" s="414"/>
      <c r="P6798" s="141"/>
      <c r="Q6798" s="415"/>
      <c r="R6798" s="415"/>
      <c r="S6798" s="415"/>
      <c r="T6798" s="415"/>
      <c r="U6798" s="415"/>
      <c r="V6798" s="415"/>
      <c r="W6798" s="415"/>
      <c r="X6798" s="415"/>
      <c r="Y6798" s="415"/>
      <c r="Z6798" s="415"/>
    </row>
    <row r="6799" spans="1:26" x14ac:dyDescent="0.2">
      <c r="A6799" s="414"/>
      <c r="B6799" s="414"/>
      <c r="P6799" s="141"/>
      <c r="Q6799" s="415"/>
      <c r="R6799" s="415"/>
      <c r="S6799" s="415"/>
      <c r="T6799" s="415"/>
      <c r="U6799" s="415"/>
      <c r="V6799" s="415"/>
      <c r="W6799" s="415"/>
      <c r="X6799" s="415"/>
      <c r="Y6799" s="415"/>
      <c r="Z6799" s="415"/>
    </row>
    <row r="6800" spans="1:26" x14ac:dyDescent="0.2">
      <c r="A6800" s="414"/>
      <c r="B6800" s="414"/>
      <c r="P6800" s="141"/>
      <c r="Q6800" s="415"/>
      <c r="R6800" s="415"/>
      <c r="S6800" s="415"/>
      <c r="T6800" s="415"/>
      <c r="U6800" s="415"/>
      <c r="V6800" s="415"/>
      <c r="W6800" s="415"/>
      <c r="X6800" s="415"/>
      <c r="Y6800" s="415"/>
      <c r="Z6800" s="415"/>
    </row>
    <row r="6801" spans="1:26" x14ac:dyDescent="0.2">
      <c r="A6801" s="414"/>
      <c r="B6801" s="414"/>
      <c r="P6801" s="141"/>
      <c r="Q6801" s="415"/>
      <c r="R6801" s="415"/>
      <c r="S6801" s="415"/>
      <c r="T6801" s="415"/>
      <c r="U6801" s="415"/>
      <c r="V6801" s="415"/>
      <c r="W6801" s="415"/>
      <c r="X6801" s="415"/>
      <c r="Y6801" s="415"/>
      <c r="Z6801" s="415"/>
    </row>
    <row r="6802" spans="1:26" x14ac:dyDescent="0.2">
      <c r="A6802" s="414"/>
      <c r="B6802" s="414"/>
      <c r="P6802" s="141"/>
      <c r="Q6802" s="415"/>
      <c r="R6802" s="415"/>
      <c r="S6802" s="415"/>
      <c r="T6802" s="415"/>
      <c r="U6802" s="415"/>
      <c r="V6802" s="415"/>
      <c r="W6802" s="415"/>
      <c r="X6802" s="415"/>
      <c r="Y6802" s="415"/>
      <c r="Z6802" s="415"/>
    </row>
    <row r="6803" spans="1:26" x14ac:dyDescent="0.2">
      <c r="A6803" s="414"/>
      <c r="B6803" s="414"/>
      <c r="P6803" s="141"/>
      <c r="Q6803" s="415"/>
      <c r="R6803" s="415"/>
      <c r="S6803" s="415"/>
      <c r="T6803" s="415"/>
      <c r="U6803" s="415"/>
      <c r="V6803" s="415"/>
      <c r="W6803" s="415"/>
      <c r="X6803" s="415"/>
      <c r="Y6803" s="415"/>
      <c r="Z6803" s="415"/>
    </row>
    <row r="6804" spans="1:26" x14ac:dyDescent="0.2">
      <c r="A6804" s="414"/>
      <c r="B6804" s="414"/>
      <c r="P6804" s="141"/>
      <c r="Q6804" s="415"/>
      <c r="R6804" s="415"/>
      <c r="S6804" s="415"/>
      <c r="T6804" s="415"/>
      <c r="U6804" s="415"/>
      <c r="V6804" s="415"/>
      <c r="W6804" s="415"/>
      <c r="X6804" s="415"/>
      <c r="Y6804" s="415"/>
      <c r="Z6804" s="415"/>
    </row>
    <row r="6805" spans="1:26" x14ac:dyDescent="0.2">
      <c r="A6805" s="414"/>
      <c r="B6805" s="414"/>
      <c r="P6805" s="141"/>
      <c r="Q6805" s="415"/>
      <c r="R6805" s="415"/>
      <c r="S6805" s="415"/>
      <c r="T6805" s="415"/>
      <c r="U6805" s="415"/>
      <c r="V6805" s="415"/>
      <c r="W6805" s="415"/>
      <c r="X6805" s="415"/>
      <c r="Y6805" s="415"/>
      <c r="Z6805" s="415"/>
    </row>
    <row r="6806" spans="1:26" x14ac:dyDescent="0.2">
      <c r="A6806" s="414"/>
      <c r="B6806" s="414"/>
      <c r="P6806" s="141"/>
      <c r="Q6806" s="415"/>
      <c r="R6806" s="415"/>
      <c r="S6806" s="415"/>
      <c r="T6806" s="415"/>
      <c r="U6806" s="415"/>
      <c r="V6806" s="415"/>
      <c r="W6806" s="415"/>
      <c r="X6806" s="415"/>
      <c r="Y6806" s="415"/>
      <c r="Z6806" s="415"/>
    </row>
    <row r="6807" spans="1:26" x14ac:dyDescent="0.2">
      <c r="A6807" s="414"/>
      <c r="B6807" s="414"/>
      <c r="P6807" s="141"/>
      <c r="Q6807" s="415"/>
      <c r="R6807" s="415"/>
      <c r="S6807" s="415"/>
      <c r="T6807" s="415"/>
      <c r="U6807" s="415"/>
      <c r="V6807" s="415"/>
      <c r="W6807" s="415"/>
      <c r="X6807" s="415"/>
      <c r="Y6807" s="415"/>
      <c r="Z6807" s="415"/>
    </row>
    <row r="6808" spans="1:26" x14ac:dyDescent="0.2">
      <c r="A6808" s="414"/>
      <c r="B6808" s="414"/>
      <c r="P6808" s="141"/>
      <c r="Q6808" s="415"/>
      <c r="R6808" s="415"/>
      <c r="S6808" s="415"/>
      <c r="T6808" s="415"/>
      <c r="U6808" s="415"/>
      <c r="V6808" s="415"/>
      <c r="W6808" s="415"/>
      <c r="X6808" s="415"/>
      <c r="Y6808" s="415"/>
      <c r="Z6808" s="415"/>
    </row>
    <row r="6809" spans="1:26" x14ac:dyDescent="0.2">
      <c r="A6809" s="414"/>
      <c r="B6809" s="414"/>
      <c r="P6809" s="141"/>
      <c r="Q6809" s="415"/>
      <c r="R6809" s="415"/>
      <c r="S6809" s="415"/>
      <c r="T6809" s="415"/>
      <c r="U6809" s="415"/>
      <c r="V6809" s="415"/>
      <c r="W6809" s="415"/>
      <c r="X6809" s="415"/>
      <c r="Y6809" s="415"/>
      <c r="Z6809" s="415"/>
    </row>
    <row r="6810" spans="1:26" x14ac:dyDescent="0.2">
      <c r="A6810" s="414"/>
      <c r="B6810" s="414"/>
      <c r="P6810" s="141"/>
      <c r="Q6810" s="415"/>
      <c r="R6810" s="415"/>
      <c r="S6810" s="415"/>
      <c r="T6810" s="415"/>
      <c r="U6810" s="415"/>
      <c r="V6810" s="415"/>
      <c r="W6810" s="415"/>
      <c r="X6810" s="415"/>
      <c r="Y6810" s="415"/>
      <c r="Z6810" s="415"/>
    </row>
    <row r="6811" spans="1:26" x14ac:dyDescent="0.2">
      <c r="A6811" s="414"/>
      <c r="B6811" s="414"/>
      <c r="P6811" s="141"/>
      <c r="Q6811" s="415"/>
      <c r="R6811" s="415"/>
      <c r="S6811" s="415"/>
      <c r="T6811" s="415"/>
      <c r="U6811" s="415"/>
      <c r="V6811" s="415"/>
      <c r="W6811" s="415"/>
      <c r="X6811" s="415"/>
      <c r="Y6811" s="415"/>
      <c r="Z6811" s="415"/>
    </row>
    <row r="6812" spans="1:26" x14ac:dyDescent="0.2">
      <c r="A6812" s="414"/>
      <c r="B6812" s="414"/>
      <c r="P6812" s="141"/>
      <c r="Q6812" s="415"/>
      <c r="R6812" s="415"/>
      <c r="S6812" s="415"/>
      <c r="T6812" s="415"/>
      <c r="U6812" s="415"/>
      <c r="V6812" s="415"/>
      <c r="W6812" s="415"/>
      <c r="X6812" s="415"/>
      <c r="Y6812" s="415"/>
      <c r="Z6812" s="415"/>
    </row>
    <row r="6813" spans="1:26" x14ac:dyDescent="0.2">
      <c r="A6813" s="414"/>
      <c r="B6813" s="414"/>
      <c r="P6813" s="141"/>
      <c r="Q6813" s="415"/>
      <c r="R6813" s="415"/>
      <c r="S6813" s="415"/>
      <c r="T6813" s="415"/>
      <c r="U6813" s="415"/>
      <c r="V6813" s="415"/>
      <c r="W6813" s="415"/>
      <c r="X6813" s="415"/>
      <c r="Y6813" s="415"/>
      <c r="Z6813" s="415"/>
    </row>
    <row r="6814" spans="1:26" x14ac:dyDescent="0.2">
      <c r="A6814" s="414"/>
      <c r="B6814" s="414"/>
      <c r="P6814" s="141"/>
      <c r="Q6814" s="415"/>
      <c r="R6814" s="415"/>
      <c r="S6814" s="415"/>
      <c r="T6814" s="415"/>
      <c r="U6814" s="415"/>
      <c r="V6814" s="415"/>
      <c r="W6814" s="415"/>
      <c r="X6814" s="415"/>
      <c r="Y6814" s="415"/>
      <c r="Z6814" s="415"/>
    </row>
    <row r="6815" spans="1:26" x14ac:dyDescent="0.2">
      <c r="A6815" s="414"/>
      <c r="B6815" s="414"/>
      <c r="P6815" s="141"/>
      <c r="Q6815" s="415"/>
      <c r="R6815" s="415"/>
      <c r="S6815" s="415"/>
      <c r="T6815" s="415"/>
      <c r="U6815" s="415"/>
      <c r="V6815" s="415"/>
      <c r="W6815" s="415"/>
      <c r="X6815" s="415"/>
      <c r="Y6815" s="415"/>
      <c r="Z6815" s="415"/>
    </row>
    <row r="6816" spans="1:26" x14ac:dyDescent="0.2">
      <c r="A6816" s="414"/>
      <c r="B6816" s="414"/>
      <c r="P6816" s="141"/>
      <c r="Q6816" s="415"/>
      <c r="R6816" s="415"/>
      <c r="S6816" s="415"/>
      <c r="T6816" s="415"/>
      <c r="U6816" s="415"/>
      <c r="V6816" s="415"/>
      <c r="W6816" s="415"/>
      <c r="X6816" s="415"/>
      <c r="Y6816" s="415"/>
      <c r="Z6816" s="415"/>
    </row>
    <row r="6817" spans="1:26" x14ac:dyDescent="0.2">
      <c r="A6817" s="414"/>
      <c r="B6817" s="414"/>
      <c r="P6817" s="141"/>
      <c r="Q6817" s="415"/>
      <c r="R6817" s="415"/>
      <c r="S6817" s="415"/>
      <c r="T6817" s="415"/>
      <c r="U6817" s="415"/>
      <c r="V6817" s="415"/>
      <c r="W6817" s="415"/>
      <c r="X6817" s="415"/>
      <c r="Y6817" s="415"/>
      <c r="Z6817" s="415"/>
    </row>
    <row r="6818" spans="1:26" x14ac:dyDescent="0.2">
      <c r="A6818" s="414"/>
      <c r="B6818" s="414"/>
      <c r="P6818" s="141"/>
      <c r="Q6818" s="415"/>
      <c r="R6818" s="415"/>
      <c r="S6818" s="415"/>
      <c r="T6818" s="415"/>
      <c r="U6818" s="415"/>
      <c r="V6818" s="415"/>
      <c r="W6818" s="415"/>
      <c r="X6818" s="415"/>
      <c r="Y6818" s="415"/>
      <c r="Z6818" s="415"/>
    </row>
    <row r="6819" spans="1:26" x14ac:dyDescent="0.2">
      <c r="A6819" s="414"/>
      <c r="B6819" s="414"/>
      <c r="P6819" s="141"/>
      <c r="Q6819" s="415"/>
      <c r="R6819" s="415"/>
      <c r="S6819" s="415"/>
      <c r="T6819" s="415"/>
      <c r="U6819" s="415"/>
      <c r="V6819" s="415"/>
      <c r="W6819" s="415"/>
      <c r="X6819" s="415"/>
      <c r="Y6819" s="415"/>
      <c r="Z6819" s="415"/>
    </row>
    <row r="6820" spans="1:26" x14ac:dyDescent="0.2">
      <c r="A6820" s="414"/>
      <c r="B6820" s="414"/>
      <c r="P6820" s="141"/>
      <c r="Q6820" s="415"/>
      <c r="R6820" s="415"/>
      <c r="S6820" s="415"/>
      <c r="T6820" s="415"/>
      <c r="U6820" s="415"/>
      <c r="V6820" s="415"/>
      <c r="W6820" s="415"/>
      <c r="X6820" s="415"/>
      <c r="Y6820" s="415"/>
      <c r="Z6820" s="415"/>
    </row>
    <row r="6821" spans="1:26" x14ac:dyDescent="0.2">
      <c r="A6821" s="414"/>
      <c r="B6821" s="414"/>
      <c r="P6821" s="141"/>
      <c r="Q6821" s="415"/>
      <c r="R6821" s="415"/>
      <c r="S6821" s="415"/>
      <c r="T6821" s="415"/>
      <c r="U6821" s="415"/>
      <c r="V6821" s="415"/>
      <c r="W6821" s="415"/>
      <c r="X6821" s="415"/>
      <c r="Y6821" s="415"/>
      <c r="Z6821" s="415"/>
    </row>
    <row r="6822" spans="1:26" x14ac:dyDescent="0.2">
      <c r="A6822" s="414"/>
      <c r="B6822" s="414"/>
      <c r="P6822" s="141"/>
      <c r="Q6822" s="415"/>
      <c r="R6822" s="415"/>
      <c r="S6822" s="415"/>
      <c r="T6822" s="415"/>
      <c r="U6822" s="415"/>
      <c r="V6822" s="415"/>
      <c r="W6822" s="415"/>
      <c r="X6822" s="415"/>
      <c r="Y6822" s="415"/>
      <c r="Z6822" s="415"/>
    </row>
    <row r="6823" spans="1:26" x14ac:dyDescent="0.2">
      <c r="A6823" s="414"/>
      <c r="B6823" s="414"/>
      <c r="P6823" s="141"/>
      <c r="Q6823" s="415"/>
      <c r="R6823" s="415"/>
      <c r="S6823" s="415"/>
      <c r="T6823" s="415"/>
      <c r="U6823" s="415"/>
      <c r="V6823" s="415"/>
      <c r="W6823" s="415"/>
      <c r="X6823" s="415"/>
      <c r="Y6823" s="415"/>
      <c r="Z6823" s="415"/>
    </row>
    <row r="6824" spans="1:26" x14ac:dyDescent="0.2">
      <c r="A6824" s="414"/>
      <c r="B6824" s="414"/>
      <c r="P6824" s="141"/>
      <c r="Q6824" s="415"/>
      <c r="R6824" s="415"/>
      <c r="S6824" s="415"/>
      <c r="T6824" s="415"/>
      <c r="U6824" s="415"/>
      <c r="V6824" s="415"/>
      <c r="W6824" s="415"/>
      <c r="X6824" s="415"/>
      <c r="Y6824" s="415"/>
      <c r="Z6824" s="415"/>
    </row>
    <row r="6825" spans="1:26" x14ac:dyDescent="0.2">
      <c r="A6825" s="414"/>
      <c r="B6825" s="414"/>
      <c r="P6825" s="141"/>
      <c r="Q6825" s="415"/>
      <c r="R6825" s="415"/>
      <c r="S6825" s="415"/>
      <c r="T6825" s="415"/>
      <c r="U6825" s="415"/>
      <c r="V6825" s="415"/>
      <c r="W6825" s="415"/>
      <c r="X6825" s="415"/>
      <c r="Y6825" s="415"/>
      <c r="Z6825" s="415"/>
    </row>
    <row r="6826" spans="1:26" x14ac:dyDescent="0.2">
      <c r="A6826" s="414"/>
      <c r="B6826" s="414"/>
      <c r="P6826" s="141"/>
      <c r="Q6826" s="415"/>
      <c r="R6826" s="415"/>
      <c r="S6826" s="415"/>
      <c r="T6826" s="415"/>
      <c r="U6826" s="415"/>
      <c r="V6826" s="415"/>
      <c r="W6826" s="415"/>
      <c r="X6826" s="415"/>
      <c r="Y6826" s="415"/>
      <c r="Z6826" s="415"/>
    </row>
    <row r="6827" spans="1:26" x14ac:dyDescent="0.2">
      <c r="A6827" s="414"/>
      <c r="B6827" s="414"/>
      <c r="P6827" s="141"/>
      <c r="Q6827" s="415"/>
      <c r="R6827" s="415"/>
      <c r="S6827" s="415"/>
      <c r="T6827" s="415"/>
      <c r="U6827" s="415"/>
      <c r="V6827" s="415"/>
      <c r="W6827" s="415"/>
      <c r="X6827" s="415"/>
      <c r="Y6827" s="415"/>
      <c r="Z6827" s="415"/>
    </row>
    <row r="6828" spans="1:26" x14ac:dyDescent="0.2">
      <c r="A6828" s="414"/>
      <c r="B6828" s="414"/>
      <c r="P6828" s="141"/>
      <c r="Q6828" s="415"/>
      <c r="R6828" s="415"/>
      <c r="S6828" s="415"/>
      <c r="T6828" s="415"/>
      <c r="U6828" s="415"/>
      <c r="V6828" s="415"/>
      <c r="W6828" s="415"/>
      <c r="X6828" s="415"/>
      <c r="Y6828" s="415"/>
      <c r="Z6828" s="415"/>
    </row>
    <row r="6829" spans="1:26" x14ac:dyDescent="0.2">
      <c r="A6829" s="414"/>
      <c r="B6829" s="414"/>
      <c r="P6829" s="141"/>
      <c r="Q6829" s="415"/>
      <c r="R6829" s="415"/>
      <c r="S6829" s="415"/>
      <c r="T6829" s="415"/>
      <c r="U6829" s="415"/>
      <c r="V6829" s="415"/>
      <c r="W6829" s="415"/>
      <c r="X6829" s="415"/>
      <c r="Y6829" s="415"/>
      <c r="Z6829" s="415"/>
    </row>
    <row r="6830" spans="1:26" x14ac:dyDescent="0.2">
      <c r="A6830" s="414"/>
      <c r="B6830" s="414"/>
      <c r="P6830" s="141"/>
      <c r="Q6830" s="415"/>
      <c r="R6830" s="415"/>
      <c r="S6830" s="415"/>
      <c r="T6830" s="415"/>
      <c r="U6830" s="415"/>
      <c r="V6830" s="415"/>
      <c r="W6830" s="415"/>
      <c r="X6830" s="415"/>
      <c r="Y6830" s="415"/>
      <c r="Z6830" s="415"/>
    </row>
    <row r="6831" spans="1:26" x14ac:dyDescent="0.2">
      <c r="A6831" s="414"/>
      <c r="B6831" s="414"/>
      <c r="P6831" s="141"/>
      <c r="Q6831" s="415"/>
      <c r="R6831" s="415"/>
      <c r="S6831" s="415"/>
      <c r="T6831" s="415"/>
      <c r="U6831" s="415"/>
      <c r="V6831" s="415"/>
      <c r="W6831" s="415"/>
      <c r="X6831" s="415"/>
      <c r="Y6831" s="415"/>
      <c r="Z6831" s="415"/>
    </row>
    <row r="6832" spans="1:26" x14ac:dyDescent="0.2">
      <c r="A6832" s="414"/>
      <c r="B6832" s="414"/>
      <c r="P6832" s="141"/>
      <c r="Q6832" s="415"/>
      <c r="R6832" s="415"/>
      <c r="S6832" s="415"/>
      <c r="T6832" s="415"/>
      <c r="U6832" s="415"/>
      <c r="V6832" s="415"/>
      <c r="W6832" s="415"/>
      <c r="X6832" s="415"/>
      <c r="Y6832" s="415"/>
      <c r="Z6832" s="415"/>
    </row>
    <row r="6833" spans="1:26" x14ac:dyDescent="0.2">
      <c r="A6833" s="414"/>
      <c r="B6833" s="414"/>
      <c r="P6833" s="141"/>
      <c r="Q6833" s="415"/>
      <c r="R6833" s="415"/>
      <c r="S6833" s="415"/>
      <c r="T6833" s="415"/>
      <c r="U6833" s="415"/>
      <c r="V6833" s="415"/>
      <c r="W6833" s="415"/>
      <c r="X6833" s="415"/>
      <c r="Y6833" s="415"/>
      <c r="Z6833" s="415"/>
    </row>
    <row r="6834" spans="1:26" x14ac:dyDescent="0.2">
      <c r="A6834" s="414"/>
      <c r="B6834" s="414"/>
      <c r="P6834" s="141"/>
      <c r="Q6834" s="415"/>
      <c r="R6834" s="415"/>
      <c r="S6834" s="415"/>
      <c r="T6834" s="415"/>
      <c r="U6834" s="415"/>
      <c r="V6834" s="415"/>
      <c r="W6834" s="415"/>
      <c r="X6834" s="415"/>
      <c r="Y6834" s="415"/>
      <c r="Z6834" s="415"/>
    </row>
    <row r="6835" spans="1:26" x14ac:dyDescent="0.2">
      <c r="A6835" s="414"/>
      <c r="B6835" s="414"/>
      <c r="P6835" s="141"/>
      <c r="Q6835" s="415"/>
      <c r="R6835" s="415"/>
      <c r="S6835" s="415"/>
      <c r="T6835" s="415"/>
      <c r="U6835" s="415"/>
      <c r="V6835" s="415"/>
      <c r="W6835" s="415"/>
      <c r="X6835" s="415"/>
      <c r="Y6835" s="415"/>
      <c r="Z6835" s="415"/>
    </row>
    <row r="6836" spans="1:26" x14ac:dyDescent="0.2">
      <c r="A6836" s="414"/>
      <c r="B6836" s="414"/>
      <c r="P6836" s="141"/>
      <c r="Q6836" s="415"/>
      <c r="R6836" s="415"/>
      <c r="S6836" s="415"/>
      <c r="T6836" s="415"/>
      <c r="U6836" s="415"/>
      <c r="V6836" s="415"/>
      <c r="W6836" s="415"/>
      <c r="X6836" s="415"/>
      <c r="Y6836" s="415"/>
      <c r="Z6836" s="415"/>
    </row>
    <row r="6837" spans="1:26" x14ac:dyDescent="0.2">
      <c r="A6837" s="414"/>
      <c r="B6837" s="414"/>
      <c r="P6837" s="141"/>
      <c r="Q6837" s="415"/>
      <c r="R6837" s="415"/>
      <c r="S6837" s="415"/>
      <c r="T6837" s="415"/>
      <c r="U6837" s="415"/>
      <c r="V6837" s="415"/>
      <c r="W6837" s="415"/>
      <c r="X6837" s="415"/>
      <c r="Y6837" s="415"/>
      <c r="Z6837" s="415"/>
    </row>
    <row r="6838" spans="1:26" x14ac:dyDescent="0.2">
      <c r="A6838" s="414"/>
      <c r="B6838" s="414"/>
      <c r="P6838" s="141"/>
      <c r="Q6838" s="415"/>
      <c r="R6838" s="415"/>
      <c r="S6838" s="415"/>
      <c r="T6838" s="415"/>
      <c r="U6838" s="415"/>
      <c r="V6838" s="415"/>
      <c r="W6838" s="415"/>
      <c r="X6838" s="415"/>
      <c r="Y6838" s="415"/>
      <c r="Z6838" s="415"/>
    </row>
    <row r="6839" spans="1:26" x14ac:dyDescent="0.2">
      <c r="A6839" s="414"/>
      <c r="B6839" s="414"/>
      <c r="P6839" s="141"/>
      <c r="Q6839" s="415"/>
      <c r="R6839" s="415"/>
      <c r="S6839" s="415"/>
      <c r="T6839" s="415"/>
      <c r="U6839" s="415"/>
      <c r="V6839" s="415"/>
      <c r="W6839" s="415"/>
      <c r="X6839" s="415"/>
      <c r="Y6839" s="415"/>
      <c r="Z6839" s="415"/>
    </row>
    <row r="6840" spans="1:26" x14ac:dyDescent="0.2">
      <c r="A6840" s="414"/>
      <c r="B6840" s="414"/>
      <c r="P6840" s="141"/>
      <c r="Q6840" s="415"/>
      <c r="R6840" s="415"/>
      <c r="S6840" s="415"/>
      <c r="T6840" s="415"/>
      <c r="U6840" s="415"/>
      <c r="V6840" s="415"/>
      <c r="W6840" s="415"/>
      <c r="X6840" s="415"/>
      <c r="Y6840" s="415"/>
      <c r="Z6840" s="415"/>
    </row>
    <row r="6841" spans="1:26" x14ac:dyDescent="0.2">
      <c r="A6841" s="414"/>
      <c r="B6841" s="414"/>
      <c r="P6841" s="141"/>
      <c r="Q6841" s="415"/>
      <c r="R6841" s="415"/>
      <c r="S6841" s="415"/>
      <c r="T6841" s="415"/>
      <c r="U6841" s="415"/>
      <c r="V6841" s="415"/>
      <c r="W6841" s="415"/>
      <c r="X6841" s="415"/>
      <c r="Y6841" s="415"/>
      <c r="Z6841" s="415"/>
    </row>
    <row r="6842" spans="1:26" x14ac:dyDescent="0.2">
      <c r="A6842" s="414"/>
      <c r="B6842" s="414"/>
      <c r="P6842" s="141"/>
      <c r="Q6842" s="415"/>
      <c r="R6842" s="415"/>
      <c r="S6842" s="415"/>
      <c r="T6842" s="415"/>
      <c r="U6842" s="415"/>
      <c r="V6842" s="415"/>
      <c r="W6842" s="415"/>
      <c r="X6842" s="415"/>
      <c r="Y6842" s="415"/>
      <c r="Z6842" s="415"/>
    </row>
    <row r="6843" spans="1:26" x14ac:dyDescent="0.2">
      <c r="A6843" s="414"/>
      <c r="B6843" s="414"/>
      <c r="P6843" s="141"/>
      <c r="Q6843" s="415"/>
      <c r="R6843" s="415"/>
      <c r="S6843" s="415"/>
      <c r="T6843" s="415"/>
      <c r="U6843" s="415"/>
      <c r="V6843" s="415"/>
      <c r="W6843" s="415"/>
      <c r="X6843" s="415"/>
      <c r="Y6843" s="415"/>
      <c r="Z6843" s="415"/>
    </row>
    <row r="6844" spans="1:26" x14ac:dyDescent="0.2">
      <c r="A6844" s="414"/>
      <c r="B6844" s="414"/>
      <c r="P6844" s="141"/>
      <c r="Q6844" s="415"/>
      <c r="R6844" s="415"/>
      <c r="S6844" s="415"/>
      <c r="T6844" s="415"/>
      <c r="U6844" s="415"/>
      <c r="V6844" s="415"/>
      <c r="W6844" s="415"/>
      <c r="X6844" s="415"/>
      <c r="Y6844" s="415"/>
      <c r="Z6844" s="415"/>
    </row>
    <row r="6845" spans="1:26" x14ac:dyDescent="0.2">
      <c r="A6845" s="414"/>
      <c r="B6845" s="414"/>
      <c r="P6845" s="141"/>
      <c r="Q6845" s="415"/>
      <c r="R6845" s="415"/>
      <c r="S6845" s="415"/>
      <c r="T6845" s="415"/>
      <c r="U6845" s="415"/>
      <c r="V6845" s="415"/>
      <c r="W6845" s="415"/>
      <c r="X6845" s="415"/>
      <c r="Y6845" s="415"/>
      <c r="Z6845" s="415"/>
    </row>
    <row r="6846" spans="1:26" x14ac:dyDescent="0.2">
      <c r="A6846" s="414"/>
      <c r="B6846" s="414"/>
      <c r="P6846" s="141"/>
      <c r="Q6846" s="415"/>
      <c r="R6846" s="415"/>
      <c r="S6846" s="415"/>
      <c r="T6846" s="415"/>
      <c r="U6846" s="415"/>
      <c r="V6846" s="415"/>
      <c r="W6846" s="415"/>
      <c r="X6846" s="415"/>
      <c r="Y6846" s="415"/>
      <c r="Z6846" s="415"/>
    </row>
    <row r="6847" spans="1:26" x14ac:dyDescent="0.2">
      <c r="A6847" s="414"/>
      <c r="B6847" s="414"/>
      <c r="P6847" s="141"/>
      <c r="Q6847" s="415"/>
      <c r="R6847" s="415"/>
      <c r="S6847" s="415"/>
      <c r="T6847" s="415"/>
      <c r="U6847" s="415"/>
      <c r="V6847" s="415"/>
      <c r="W6847" s="415"/>
      <c r="X6847" s="415"/>
      <c r="Y6847" s="415"/>
      <c r="Z6847" s="415"/>
    </row>
    <row r="6848" spans="1:26" x14ac:dyDescent="0.2">
      <c r="A6848" s="414"/>
      <c r="B6848" s="414"/>
      <c r="P6848" s="141"/>
      <c r="Q6848" s="415"/>
      <c r="R6848" s="415"/>
      <c r="S6848" s="415"/>
      <c r="T6848" s="415"/>
      <c r="U6848" s="415"/>
      <c r="V6848" s="415"/>
      <c r="W6848" s="415"/>
      <c r="X6848" s="415"/>
      <c r="Y6848" s="415"/>
      <c r="Z6848" s="415"/>
    </row>
    <row r="6849" spans="1:26" x14ac:dyDescent="0.2">
      <c r="A6849" s="414"/>
      <c r="B6849" s="414"/>
      <c r="P6849" s="141"/>
      <c r="Q6849" s="415"/>
      <c r="R6849" s="415"/>
      <c r="S6849" s="415"/>
      <c r="T6849" s="415"/>
      <c r="U6849" s="415"/>
      <c r="V6849" s="415"/>
      <c r="W6849" s="415"/>
      <c r="X6849" s="415"/>
      <c r="Y6849" s="415"/>
      <c r="Z6849" s="415"/>
    </row>
    <row r="6850" spans="1:26" x14ac:dyDescent="0.2">
      <c r="A6850" s="414"/>
      <c r="B6850" s="414"/>
      <c r="P6850" s="141"/>
      <c r="Q6850" s="415"/>
      <c r="R6850" s="415"/>
      <c r="S6850" s="415"/>
      <c r="T6850" s="415"/>
      <c r="U6850" s="415"/>
      <c r="V6850" s="415"/>
      <c r="W6850" s="415"/>
      <c r="X6850" s="415"/>
      <c r="Y6850" s="415"/>
      <c r="Z6850" s="415"/>
    </row>
    <row r="6851" spans="1:26" x14ac:dyDescent="0.2">
      <c r="A6851" s="414"/>
      <c r="B6851" s="414"/>
      <c r="P6851" s="141"/>
      <c r="Q6851" s="415"/>
      <c r="R6851" s="415"/>
      <c r="S6851" s="415"/>
      <c r="T6851" s="415"/>
      <c r="U6851" s="415"/>
      <c r="V6851" s="415"/>
      <c r="W6851" s="415"/>
      <c r="X6851" s="415"/>
      <c r="Y6851" s="415"/>
      <c r="Z6851" s="415"/>
    </row>
    <row r="6852" spans="1:26" x14ac:dyDescent="0.2">
      <c r="A6852" s="414"/>
      <c r="B6852" s="414"/>
      <c r="P6852" s="141"/>
      <c r="Q6852" s="415"/>
      <c r="R6852" s="415"/>
      <c r="S6852" s="415"/>
      <c r="T6852" s="415"/>
      <c r="U6852" s="415"/>
      <c r="V6852" s="415"/>
      <c r="W6852" s="415"/>
      <c r="X6852" s="415"/>
      <c r="Y6852" s="415"/>
      <c r="Z6852" s="415"/>
    </row>
    <row r="6853" spans="1:26" x14ac:dyDescent="0.2">
      <c r="A6853" s="414"/>
      <c r="B6853" s="414"/>
      <c r="P6853" s="141"/>
      <c r="Q6853" s="415"/>
      <c r="R6853" s="415"/>
      <c r="S6853" s="415"/>
      <c r="T6853" s="415"/>
      <c r="U6853" s="415"/>
      <c r="V6853" s="415"/>
      <c r="W6853" s="415"/>
      <c r="X6853" s="415"/>
      <c r="Y6853" s="415"/>
      <c r="Z6853" s="415"/>
    </row>
    <row r="6854" spans="1:26" x14ac:dyDescent="0.2">
      <c r="A6854" s="414"/>
      <c r="B6854" s="414"/>
      <c r="P6854" s="141"/>
      <c r="Q6854" s="415"/>
      <c r="R6854" s="415"/>
      <c r="S6854" s="415"/>
      <c r="T6854" s="415"/>
      <c r="U6854" s="415"/>
      <c r="V6854" s="415"/>
      <c r="W6854" s="415"/>
      <c r="X6854" s="415"/>
      <c r="Y6854" s="415"/>
      <c r="Z6854" s="415"/>
    </row>
    <row r="6855" spans="1:26" x14ac:dyDescent="0.2">
      <c r="A6855" s="414"/>
      <c r="B6855" s="414"/>
      <c r="P6855" s="141"/>
      <c r="Q6855" s="415"/>
      <c r="R6855" s="415"/>
      <c r="S6855" s="415"/>
      <c r="T6855" s="415"/>
      <c r="U6855" s="415"/>
      <c r="V6855" s="415"/>
      <c r="W6855" s="415"/>
      <c r="X6855" s="415"/>
      <c r="Y6855" s="415"/>
      <c r="Z6855" s="415"/>
    </row>
    <row r="6856" spans="1:26" x14ac:dyDescent="0.2">
      <c r="A6856" s="414"/>
      <c r="B6856" s="414"/>
      <c r="P6856" s="141"/>
      <c r="Q6856" s="415"/>
      <c r="R6856" s="415"/>
      <c r="S6856" s="415"/>
      <c r="T6856" s="415"/>
      <c r="U6856" s="415"/>
      <c r="V6856" s="415"/>
      <c r="W6856" s="415"/>
      <c r="X6856" s="415"/>
      <c r="Y6856" s="415"/>
      <c r="Z6856" s="415"/>
    </row>
    <row r="6857" spans="1:26" x14ac:dyDescent="0.2">
      <c r="A6857" s="414"/>
      <c r="B6857" s="414"/>
      <c r="P6857" s="141"/>
      <c r="Q6857" s="415"/>
      <c r="R6857" s="415"/>
      <c r="S6857" s="415"/>
      <c r="T6857" s="415"/>
      <c r="U6857" s="415"/>
      <c r="V6857" s="415"/>
      <c r="W6857" s="415"/>
      <c r="X6857" s="415"/>
      <c r="Y6857" s="415"/>
      <c r="Z6857" s="415"/>
    </row>
    <row r="6858" spans="1:26" x14ac:dyDescent="0.2">
      <c r="A6858" s="414"/>
      <c r="B6858" s="414"/>
      <c r="P6858" s="141"/>
      <c r="Q6858" s="415"/>
      <c r="R6858" s="415"/>
      <c r="S6858" s="415"/>
      <c r="T6858" s="415"/>
      <c r="U6858" s="415"/>
      <c r="V6858" s="415"/>
      <c r="W6858" s="415"/>
      <c r="X6858" s="415"/>
      <c r="Y6858" s="415"/>
      <c r="Z6858" s="415"/>
    </row>
    <row r="6859" spans="1:26" x14ac:dyDescent="0.2">
      <c r="A6859" s="414"/>
      <c r="B6859" s="414"/>
      <c r="P6859" s="141"/>
      <c r="Q6859" s="415"/>
      <c r="R6859" s="415"/>
      <c r="S6859" s="415"/>
      <c r="T6859" s="415"/>
      <c r="U6859" s="415"/>
      <c r="V6859" s="415"/>
      <c r="W6859" s="415"/>
      <c r="X6859" s="415"/>
      <c r="Y6859" s="415"/>
      <c r="Z6859" s="415"/>
    </row>
    <row r="6860" spans="1:26" x14ac:dyDescent="0.2">
      <c r="A6860" s="414"/>
      <c r="B6860" s="414"/>
      <c r="P6860" s="141"/>
      <c r="Q6860" s="415"/>
      <c r="R6860" s="415"/>
      <c r="S6860" s="415"/>
      <c r="T6860" s="415"/>
      <c r="U6860" s="415"/>
      <c r="V6860" s="415"/>
      <c r="W6860" s="415"/>
      <c r="X6860" s="415"/>
      <c r="Y6860" s="415"/>
      <c r="Z6860" s="415"/>
    </row>
    <row r="6861" spans="1:26" x14ac:dyDescent="0.2">
      <c r="A6861" s="414"/>
      <c r="B6861" s="414"/>
      <c r="P6861" s="141"/>
      <c r="Q6861" s="415"/>
      <c r="R6861" s="415"/>
      <c r="S6861" s="415"/>
      <c r="T6861" s="415"/>
      <c r="U6861" s="415"/>
      <c r="V6861" s="415"/>
      <c r="W6861" s="415"/>
      <c r="X6861" s="415"/>
      <c r="Y6861" s="415"/>
      <c r="Z6861" s="415"/>
    </row>
    <row r="6862" spans="1:26" x14ac:dyDescent="0.2">
      <c r="A6862" s="414"/>
      <c r="B6862" s="414"/>
      <c r="P6862" s="141"/>
      <c r="Q6862" s="415"/>
      <c r="R6862" s="415"/>
      <c r="S6862" s="415"/>
      <c r="T6862" s="415"/>
      <c r="U6862" s="415"/>
      <c r="V6862" s="415"/>
      <c r="W6862" s="415"/>
      <c r="X6862" s="415"/>
      <c r="Y6862" s="415"/>
      <c r="Z6862" s="415"/>
    </row>
    <row r="6863" spans="1:26" x14ac:dyDescent="0.2">
      <c r="A6863" s="414"/>
      <c r="B6863" s="414"/>
      <c r="P6863" s="141"/>
      <c r="Q6863" s="415"/>
      <c r="R6863" s="415"/>
      <c r="S6863" s="415"/>
      <c r="T6863" s="415"/>
      <c r="U6863" s="415"/>
      <c r="V6863" s="415"/>
      <c r="W6863" s="415"/>
      <c r="X6863" s="415"/>
      <c r="Y6863" s="415"/>
      <c r="Z6863" s="415"/>
    </row>
    <row r="6864" spans="1:26" x14ac:dyDescent="0.2">
      <c r="A6864" s="414"/>
      <c r="B6864" s="414"/>
      <c r="P6864" s="141"/>
      <c r="Q6864" s="415"/>
      <c r="R6864" s="415"/>
      <c r="S6864" s="415"/>
      <c r="T6864" s="415"/>
      <c r="U6864" s="415"/>
      <c r="V6864" s="415"/>
      <c r="W6864" s="415"/>
      <c r="X6864" s="415"/>
      <c r="Y6864" s="415"/>
      <c r="Z6864" s="415"/>
    </row>
    <row r="6865" spans="1:26" x14ac:dyDescent="0.2">
      <c r="A6865" s="414"/>
      <c r="B6865" s="414"/>
      <c r="P6865" s="141"/>
      <c r="Q6865" s="415"/>
      <c r="R6865" s="415"/>
      <c r="S6865" s="415"/>
      <c r="T6865" s="415"/>
      <c r="U6865" s="415"/>
      <c r="V6865" s="415"/>
      <c r="W6865" s="415"/>
      <c r="X6865" s="415"/>
      <c r="Y6865" s="415"/>
      <c r="Z6865" s="415"/>
    </row>
    <row r="6866" spans="1:26" x14ac:dyDescent="0.2">
      <c r="A6866" s="414"/>
      <c r="B6866" s="414"/>
      <c r="P6866" s="141"/>
      <c r="Q6866" s="415"/>
      <c r="R6866" s="415"/>
      <c r="S6866" s="415"/>
      <c r="T6866" s="415"/>
      <c r="U6866" s="415"/>
      <c r="V6866" s="415"/>
      <c r="W6866" s="415"/>
      <c r="X6866" s="415"/>
      <c r="Y6866" s="415"/>
      <c r="Z6866" s="415"/>
    </row>
    <row r="6867" spans="1:26" x14ac:dyDescent="0.2">
      <c r="A6867" s="414"/>
      <c r="B6867" s="414"/>
      <c r="P6867" s="141"/>
      <c r="Q6867" s="415"/>
      <c r="R6867" s="415"/>
      <c r="S6867" s="415"/>
      <c r="T6867" s="415"/>
      <c r="U6867" s="415"/>
      <c r="V6867" s="415"/>
      <c r="W6867" s="415"/>
      <c r="X6867" s="415"/>
      <c r="Y6867" s="415"/>
      <c r="Z6867" s="415"/>
    </row>
    <row r="6868" spans="1:26" x14ac:dyDescent="0.2">
      <c r="A6868" s="414"/>
      <c r="B6868" s="414"/>
      <c r="P6868" s="141"/>
      <c r="Q6868" s="415"/>
      <c r="R6868" s="415"/>
      <c r="S6868" s="415"/>
      <c r="T6868" s="415"/>
      <c r="U6868" s="415"/>
      <c r="V6868" s="415"/>
      <c r="W6868" s="415"/>
      <c r="X6868" s="415"/>
      <c r="Y6868" s="415"/>
      <c r="Z6868" s="415"/>
    </row>
    <row r="6869" spans="1:26" x14ac:dyDescent="0.2">
      <c r="A6869" s="414"/>
      <c r="B6869" s="414"/>
      <c r="P6869" s="141"/>
      <c r="Q6869" s="415"/>
      <c r="R6869" s="415"/>
      <c r="S6869" s="415"/>
      <c r="T6869" s="415"/>
      <c r="U6869" s="415"/>
      <c r="V6869" s="415"/>
      <c r="W6869" s="415"/>
      <c r="X6869" s="415"/>
      <c r="Y6869" s="415"/>
      <c r="Z6869" s="415"/>
    </row>
    <row r="6870" spans="1:26" x14ac:dyDescent="0.2">
      <c r="A6870" s="414"/>
      <c r="B6870" s="414"/>
      <c r="P6870" s="141"/>
      <c r="Q6870" s="415"/>
      <c r="R6870" s="415"/>
      <c r="S6870" s="415"/>
      <c r="T6870" s="415"/>
      <c r="U6870" s="415"/>
      <c r="V6870" s="415"/>
      <c r="W6870" s="415"/>
      <c r="X6870" s="415"/>
      <c r="Y6870" s="415"/>
      <c r="Z6870" s="415"/>
    </row>
    <row r="6871" spans="1:26" x14ac:dyDescent="0.2">
      <c r="A6871" s="414"/>
      <c r="B6871" s="414"/>
      <c r="P6871" s="141"/>
      <c r="Q6871" s="415"/>
      <c r="R6871" s="415"/>
      <c r="S6871" s="415"/>
      <c r="T6871" s="415"/>
      <c r="U6871" s="415"/>
      <c r="V6871" s="415"/>
      <c r="W6871" s="415"/>
      <c r="X6871" s="415"/>
      <c r="Y6871" s="415"/>
      <c r="Z6871" s="415"/>
    </row>
    <row r="6872" spans="1:26" x14ac:dyDescent="0.2">
      <c r="A6872" s="414"/>
      <c r="B6872" s="414"/>
      <c r="P6872" s="141"/>
      <c r="Q6872" s="415"/>
      <c r="R6872" s="415"/>
      <c r="S6872" s="415"/>
      <c r="T6872" s="415"/>
      <c r="U6872" s="415"/>
      <c r="V6872" s="415"/>
      <c r="W6872" s="415"/>
      <c r="X6872" s="415"/>
      <c r="Y6872" s="415"/>
      <c r="Z6872" s="415"/>
    </row>
    <row r="6873" spans="1:26" x14ac:dyDescent="0.2">
      <c r="A6873" s="414"/>
      <c r="B6873" s="414"/>
      <c r="P6873" s="141"/>
      <c r="Q6873" s="415"/>
      <c r="R6873" s="415"/>
      <c r="S6873" s="415"/>
      <c r="T6873" s="415"/>
      <c r="U6873" s="415"/>
      <c r="V6873" s="415"/>
      <c r="W6873" s="415"/>
      <c r="X6873" s="415"/>
      <c r="Y6873" s="415"/>
      <c r="Z6873" s="415"/>
    </row>
    <row r="6874" spans="1:26" x14ac:dyDescent="0.2">
      <c r="A6874" s="414"/>
      <c r="B6874" s="414"/>
      <c r="P6874" s="141"/>
      <c r="Q6874" s="415"/>
      <c r="R6874" s="415"/>
      <c r="S6874" s="415"/>
      <c r="T6874" s="415"/>
      <c r="U6874" s="415"/>
      <c r="V6874" s="415"/>
      <c r="W6874" s="415"/>
      <c r="X6874" s="415"/>
      <c r="Y6874" s="415"/>
      <c r="Z6874" s="415"/>
    </row>
    <row r="6875" spans="1:26" x14ac:dyDescent="0.2">
      <c r="A6875" s="414"/>
      <c r="B6875" s="414"/>
      <c r="P6875" s="141"/>
      <c r="Q6875" s="415"/>
      <c r="R6875" s="415"/>
      <c r="S6875" s="415"/>
      <c r="T6875" s="415"/>
      <c r="U6875" s="415"/>
      <c r="V6875" s="415"/>
      <c r="W6875" s="415"/>
      <c r="X6875" s="415"/>
      <c r="Y6875" s="415"/>
      <c r="Z6875" s="415"/>
    </row>
    <row r="6876" spans="1:26" x14ac:dyDescent="0.2">
      <c r="A6876" s="414"/>
      <c r="B6876" s="414"/>
      <c r="P6876" s="141"/>
      <c r="Q6876" s="415"/>
      <c r="R6876" s="415"/>
      <c r="S6876" s="415"/>
      <c r="T6876" s="415"/>
      <c r="U6876" s="415"/>
      <c r="V6876" s="415"/>
      <c r="W6876" s="415"/>
      <c r="X6876" s="415"/>
      <c r="Y6876" s="415"/>
      <c r="Z6876" s="415"/>
    </row>
    <row r="6877" spans="1:26" x14ac:dyDescent="0.2">
      <c r="A6877" s="414"/>
      <c r="B6877" s="414"/>
      <c r="P6877" s="141"/>
      <c r="Q6877" s="415"/>
      <c r="R6877" s="415"/>
      <c r="S6877" s="415"/>
      <c r="T6877" s="415"/>
      <c r="U6877" s="415"/>
      <c r="V6877" s="415"/>
      <c r="W6877" s="415"/>
      <c r="X6877" s="415"/>
      <c r="Y6877" s="415"/>
      <c r="Z6877" s="415"/>
    </row>
    <row r="6878" spans="1:26" x14ac:dyDescent="0.2">
      <c r="A6878" s="414"/>
      <c r="B6878" s="414"/>
      <c r="P6878" s="141"/>
      <c r="Q6878" s="415"/>
      <c r="R6878" s="415"/>
      <c r="S6878" s="415"/>
      <c r="T6878" s="415"/>
      <c r="U6878" s="415"/>
      <c r="V6878" s="415"/>
      <c r="W6878" s="415"/>
      <c r="X6878" s="415"/>
      <c r="Y6878" s="415"/>
      <c r="Z6878" s="415"/>
    </row>
    <row r="6879" spans="1:26" x14ac:dyDescent="0.2">
      <c r="A6879" s="414"/>
      <c r="B6879" s="414"/>
      <c r="P6879" s="141"/>
      <c r="Q6879" s="415"/>
      <c r="R6879" s="415"/>
      <c r="S6879" s="415"/>
      <c r="T6879" s="415"/>
      <c r="U6879" s="415"/>
      <c r="V6879" s="415"/>
      <c r="W6879" s="415"/>
      <c r="X6879" s="415"/>
      <c r="Y6879" s="415"/>
      <c r="Z6879" s="415"/>
    </row>
    <row r="6880" spans="1:26" x14ac:dyDescent="0.2">
      <c r="A6880" s="414"/>
      <c r="B6880" s="414"/>
      <c r="P6880" s="141"/>
      <c r="Q6880" s="415"/>
      <c r="R6880" s="415"/>
      <c r="S6880" s="415"/>
      <c r="T6880" s="415"/>
      <c r="U6880" s="415"/>
      <c r="V6880" s="415"/>
      <c r="W6880" s="415"/>
      <c r="X6880" s="415"/>
      <c r="Y6880" s="415"/>
      <c r="Z6880" s="415"/>
    </row>
    <row r="6881" spans="1:26" x14ac:dyDescent="0.2">
      <c r="A6881" s="414"/>
      <c r="B6881" s="414"/>
      <c r="P6881" s="141"/>
      <c r="Q6881" s="415"/>
      <c r="R6881" s="415"/>
      <c r="S6881" s="415"/>
      <c r="T6881" s="415"/>
      <c r="U6881" s="415"/>
      <c r="V6881" s="415"/>
      <c r="W6881" s="415"/>
      <c r="X6881" s="415"/>
      <c r="Y6881" s="415"/>
      <c r="Z6881" s="415"/>
    </row>
    <row r="6882" spans="1:26" x14ac:dyDescent="0.2">
      <c r="A6882" s="414"/>
      <c r="B6882" s="414"/>
      <c r="P6882" s="141"/>
      <c r="Q6882" s="415"/>
      <c r="R6882" s="415"/>
      <c r="S6882" s="415"/>
      <c r="T6882" s="415"/>
      <c r="U6882" s="415"/>
      <c r="V6882" s="415"/>
      <c r="W6882" s="415"/>
      <c r="X6882" s="415"/>
      <c r="Y6882" s="415"/>
      <c r="Z6882" s="415"/>
    </row>
    <row r="6883" spans="1:26" x14ac:dyDescent="0.2">
      <c r="A6883" s="414"/>
      <c r="B6883" s="414"/>
      <c r="P6883" s="141"/>
      <c r="Q6883" s="415"/>
      <c r="R6883" s="415"/>
      <c r="S6883" s="415"/>
      <c r="T6883" s="415"/>
      <c r="U6883" s="415"/>
      <c r="V6883" s="415"/>
      <c r="W6883" s="415"/>
      <c r="X6883" s="415"/>
      <c r="Y6883" s="415"/>
      <c r="Z6883" s="415"/>
    </row>
    <row r="6884" spans="1:26" x14ac:dyDescent="0.2">
      <c r="A6884" s="414"/>
      <c r="B6884" s="414"/>
      <c r="P6884" s="141"/>
      <c r="Q6884" s="415"/>
      <c r="R6884" s="415"/>
      <c r="S6884" s="415"/>
      <c r="T6884" s="415"/>
      <c r="U6884" s="415"/>
      <c r="V6884" s="415"/>
      <c r="W6884" s="415"/>
      <c r="X6884" s="415"/>
      <c r="Y6884" s="415"/>
      <c r="Z6884" s="415"/>
    </row>
    <row r="6885" spans="1:26" x14ac:dyDescent="0.2">
      <c r="A6885" s="414"/>
      <c r="B6885" s="414"/>
      <c r="P6885" s="141"/>
      <c r="Q6885" s="415"/>
      <c r="R6885" s="415"/>
      <c r="S6885" s="415"/>
      <c r="T6885" s="415"/>
      <c r="U6885" s="415"/>
      <c r="V6885" s="415"/>
      <c r="W6885" s="415"/>
      <c r="X6885" s="415"/>
      <c r="Y6885" s="415"/>
      <c r="Z6885" s="415"/>
    </row>
    <row r="6886" spans="1:26" x14ac:dyDescent="0.2">
      <c r="A6886" s="414"/>
      <c r="B6886" s="414"/>
      <c r="P6886" s="141"/>
      <c r="Q6886" s="415"/>
      <c r="R6886" s="415"/>
      <c r="S6886" s="415"/>
      <c r="T6886" s="415"/>
      <c r="U6886" s="415"/>
      <c r="V6886" s="415"/>
      <c r="W6886" s="415"/>
      <c r="X6886" s="415"/>
      <c r="Y6886" s="415"/>
      <c r="Z6886" s="415"/>
    </row>
    <row r="6887" spans="1:26" x14ac:dyDescent="0.2">
      <c r="A6887" s="414"/>
      <c r="B6887" s="414"/>
      <c r="P6887" s="141"/>
      <c r="Q6887" s="415"/>
      <c r="R6887" s="415"/>
      <c r="S6887" s="415"/>
      <c r="T6887" s="415"/>
      <c r="U6887" s="415"/>
      <c r="V6887" s="415"/>
      <c r="W6887" s="415"/>
      <c r="X6887" s="415"/>
      <c r="Y6887" s="415"/>
      <c r="Z6887" s="415"/>
    </row>
    <row r="6888" spans="1:26" x14ac:dyDescent="0.2">
      <c r="A6888" s="414"/>
      <c r="B6888" s="414"/>
      <c r="P6888" s="141"/>
      <c r="Q6888" s="415"/>
      <c r="R6888" s="415"/>
      <c r="S6888" s="415"/>
      <c r="T6888" s="415"/>
      <c r="U6888" s="415"/>
      <c r="V6888" s="415"/>
      <c r="W6888" s="415"/>
      <c r="X6888" s="415"/>
      <c r="Y6888" s="415"/>
      <c r="Z6888" s="415"/>
    </row>
    <row r="6889" spans="1:26" x14ac:dyDescent="0.2">
      <c r="A6889" s="414"/>
      <c r="B6889" s="414"/>
      <c r="P6889" s="141"/>
      <c r="Q6889" s="415"/>
      <c r="R6889" s="415"/>
      <c r="S6889" s="415"/>
      <c r="T6889" s="415"/>
      <c r="U6889" s="415"/>
      <c r="V6889" s="415"/>
      <c r="W6889" s="415"/>
      <c r="X6889" s="415"/>
      <c r="Y6889" s="415"/>
      <c r="Z6889" s="415"/>
    </row>
    <row r="6890" spans="1:26" x14ac:dyDescent="0.2">
      <c r="A6890" s="414"/>
      <c r="B6890" s="414"/>
      <c r="P6890" s="141"/>
      <c r="Q6890" s="415"/>
      <c r="R6890" s="415"/>
      <c r="S6890" s="415"/>
      <c r="T6890" s="415"/>
      <c r="U6890" s="415"/>
      <c r="V6890" s="415"/>
      <c r="W6890" s="415"/>
      <c r="X6890" s="415"/>
      <c r="Y6890" s="415"/>
      <c r="Z6890" s="415"/>
    </row>
    <row r="6891" spans="1:26" x14ac:dyDescent="0.2">
      <c r="A6891" s="414"/>
      <c r="B6891" s="414"/>
      <c r="P6891" s="141"/>
      <c r="Q6891" s="415"/>
      <c r="R6891" s="415"/>
      <c r="S6891" s="415"/>
      <c r="T6891" s="415"/>
      <c r="U6891" s="415"/>
      <c r="V6891" s="415"/>
      <c r="W6891" s="415"/>
      <c r="X6891" s="415"/>
      <c r="Y6891" s="415"/>
      <c r="Z6891" s="415"/>
    </row>
    <row r="6892" spans="1:26" x14ac:dyDescent="0.2">
      <c r="A6892" s="414"/>
      <c r="B6892" s="414"/>
      <c r="P6892" s="141"/>
      <c r="Q6892" s="415"/>
      <c r="R6892" s="415"/>
      <c r="S6892" s="415"/>
      <c r="T6892" s="415"/>
      <c r="U6892" s="415"/>
      <c r="V6892" s="415"/>
      <c r="W6892" s="415"/>
      <c r="X6892" s="415"/>
      <c r="Y6892" s="415"/>
      <c r="Z6892" s="415"/>
    </row>
    <row r="6893" spans="1:26" x14ac:dyDescent="0.2">
      <c r="A6893" s="414"/>
      <c r="B6893" s="414"/>
      <c r="P6893" s="141"/>
      <c r="Q6893" s="415"/>
      <c r="R6893" s="415"/>
      <c r="S6893" s="415"/>
      <c r="T6893" s="415"/>
      <c r="U6893" s="415"/>
      <c r="V6893" s="415"/>
      <c r="W6893" s="415"/>
      <c r="X6893" s="415"/>
      <c r="Y6893" s="415"/>
      <c r="Z6893" s="415"/>
    </row>
    <row r="6894" spans="1:26" x14ac:dyDescent="0.2">
      <c r="A6894" s="414"/>
      <c r="B6894" s="414"/>
      <c r="P6894" s="141"/>
      <c r="Q6894" s="415"/>
      <c r="R6894" s="415"/>
      <c r="S6894" s="415"/>
      <c r="T6894" s="415"/>
      <c r="U6894" s="415"/>
      <c r="V6894" s="415"/>
      <c r="W6894" s="415"/>
      <c r="X6894" s="415"/>
      <c r="Y6894" s="415"/>
      <c r="Z6894" s="415"/>
    </row>
    <row r="6895" spans="1:26" x14ac:dyDescent="0.2">
      <c r="A6895" s="414"/>
      <c r="B6895" s="414"/>
      <c r="P6895" s="141"/>
      <c r="Q6895" s="415"/>
      <c r="R6895" s="415"/>
      <c r="S6895" s="415"/>
      <c r="T6895" s="415"/>
      <c r="U6895" s="415"/>
      <c r="V6895" s="415"/>
      <c r="W6895" s="415"/>
      <c r="X6895" s="415"/>
      <c r="Y6895" s="415"/>
      <c r="Z6895" s="415"/>
    </row>
    <row r="6896" spans="1:26" x14ac:dyDescent="0.2">
      <c r="A6896" s="414"/>
      <c r="B6896" s="414"/>
      <c r="P6896" s="141"/>
      <c r="Q6896" s="415"/>
      <c r="R6896" s="415"/>
      <c r="S6896" s="415"/>
      <c r="T6896" s="415"/>
      <c r="U6896" s="415"/>
      <c r="V6896" s="415"/>
      <c r="W6896" s="415"/>
      <c r="X6896" s="415"/>
      <c r="Y6896" s="415"/>
      <c r="Z6896" s="415"/>
    </row>
    <row r="6897" spans="1:26" x14ac:dyDescent="0.2">
      <c r="A6897" s="414"/>
      <c r="B6897" s="414"/>
      <c r="P6897" s="141"/>
      <c r="Q6897" s="415"/>
      <c r="R6897" s="415"/>
      <c r="S6897" s="415"/>
      <c r="T6897" s="415"/>
      <c r="U6897" s="415"/>
      <c r="V6897" s="415"/>
      <c r="W6897" s="415"/>
      <c r="X6897" s="415"/>
      <c r="Y6897" s="415"/>
      <c r="Z6897" s="415"/>
    </row>
    <row r="6898" spans="1:26" x14ac:dyDescent="0.2">
      <c r="A6898" s="414"/>
      <c r="B6898" s="414"/>
      <c r="P6898" s="141"/>
      <c r="Q6898" s="415"/>
      <c r="R6898" s="415"/>
      <c r="S6898" s="415"/>
      <c r="T6898" s="415"/>
      <c r="U6898" s="415"/>
      <c r="V6898" s="415"/>
      <c r="W6898" s="415"/>
      <c r="X6898" s="415"/>
      <c r="Y6898" s="415"/>
      <c r="Z6898" s="415"/>
    </row>
    <row r="6899" spans="1:26" x14ac:dyDescent="0.2">
      <c r="A6899" s="414"/>
      <c r="B6899" s="414"/>
      <c r="P6899" s="141"/>
      <c r="Q6899" s="415"/>
      <c r="R6899" s="415"/>
      <c r="S6899" s="415"/>
      <c r="T6899" s="415"/>
      <c r="U6899" s="415"/>
      <c r="V6899" s="415"/>
      <c r="W6899" s="415"/>
      <c r="X6899" s="415"/>
      <c r="Y6899" s="415"/>
      <c r="Z6899" s="415"/>
    </row>
    <row r="6900" spans="1:26" x14ac:dyDescent="0.2">
      <c r="A6900" s="414"/>
      <c r="B6900" s="414"/>
      <c r="P6900" s="141"/>
      <c r="Q6900" s="415"/>
      <c r="R6900" s="415"/>
      <c r="S6900" s="415"/>
      <c r="T6900" s="415"/>
      <c r="U6900" s="415"/>
      <c r="V6900" s="415"/>
      <c r="W6900" s="415"/>
      <c r="X6900" s="415"/>
      <c r="Y6900" s="415"/>
      <c r="Z6900" s="415"/>
    </row>
    <row r="6901" spans="1:26" x14ac:dyDescent="0.2">
      <c r="A6901" s="414"/>
      <c r="B6901" s="414"/>
      <c r="P6901" s="141"/>
      <c r="Q6901" s="415"/>
      <c r="R6901" s="415"/>
      <c r="S6901" s="415"/>
      <c r="T6901" s="415"/>
      <c r="U6901" s="415"/>
      <c r="V6901" s="415"/>
      <c r="W6901" s="415"/>
      <c r="X6901" s="415"/>
      <c r="Y6901" s="415"/>
      <c r="Z6901" s="415"/>
    </row>
    <row r="6902" spans="1:26" x14ac:dyDescent="0.2">
      <c r="A6902" s="414"/>
      <c r="B6902" s="414"/>
      <c r="P6902" s="141"/>
      <c r="Q6902" s="415"/>
      <c r="R6902" s="415"/>
      <c r="S6902" s="415"/>
      <c r="T6902" s="415"/>
      <c r="U6902" s="415"/>
      <c r="V6902" s="415"/>
      <c r="W6902" s="415"/>
      <c r="X6902" s="415"/>
      <c r="Y6902" s="415"/>
      <c r="Z6902" s="415"/>
    </row>
    <row r="6903" spans="1:26" x14ac:dyDescent="0.2">
      <c r="A6903" s="414"/>
      <c r="B6903" s="414"/>
      <c r="P6903" s="141"/>
      <c r="Q6903" s="415"/>
      <c r="R6903" s="415"/>
      <c r="S6903" s="415"/>
      <c r="T6903" s="415"/>
      <c r="U6903" s="415"/>
      <c r="V6903" s="415"/>
      <c r="W6903" s="415"/>
      <c r="X6903" s="415"/>
      <c r="Y6903" s="415"/>
      <c r="Z6903" s="415"/>
    </row>
    <row r="6904" spans="1:26" x14ac:dyDescent="0.2">
      <c r="A6904" s="414"/>
      <c r="B6904" s="414"/>
      <c r="P6904" s="141"/>
      <c r="Q6904" s="415"/>
      <c r="R6904" s="415"/>
      <c r="S6904" s="415"/>
      <c r="T6904" s="415"/>
      <c r="U6904" s="415"/>
      <c r="V6904" s="415"/>
      <c r="W6904" s="415"/>
      <c r="X6904" s="415"/>
      <c r="Y6904" s="415"/>
      <c r="Z6904" s="415"/>
    </row>
    <row r="6905" spans="1:26" x14ac:dyDescent="0.2">
      <c r="A6905" s="414"/>
      <c r="B6905" s="414"/>
      <c r="P6905" s="141"/>
      <c r="Q6905" s="415"/>
      <c r="R6905" s="415"/>
      <c r="S6905" s="415"/>
      <c r="T6905" s="415"/>
      <c r="U6905" s="415"/>
      <c r="V6905" s="415"/>
      <c r="W6905" s="415"/>
      <c r="X6905" s="415"/>
      <c r="Y6905" s="415"/>
      <c r="Z6905" s="415"/>
    </row>
    <row r="6906" spans="1:26" x14ac:dyDescent="0.2">
      <c r="A6906" s="414"/>
      <c r="B6906" s="414"/>
      <c r="P6906" s="141"/>
      <c r="Q6906" s="415"/>
      <c r="R6906" s="415"/>
      <c r="S6906" s="415"/>
      <c r="T6906" s="415"/>
      <c r="U6906" s="415"/>
      <c r="V6906" s="415"/>
      <c r="W6906" s="415"/>
      <c r="X6906" s="415"/>
      <c r="Y6906" s="415"/>
      <c r="Z6906" s="415"/>
    </row>
    <row r="6907" spans="1:26" x14ac:dyDescent="0.2">
      <c r="A6907" s="414"/>
      <c r="B6907" s="414"/>
      <c r="P6907" s="141"/>
      <c r="Q6907" s="415"/>
      <c r="R6907" s="415"/>
      <c r="S6907" s="415"/>
      <c r="T6907" s="415"/>
      <c r="U6907" s="415"/>
      <c r="V6907" s="415"/>
      <c r="W6907" s="415"/>
      <c r="X6907" s="415"/>
      <c r="Y6907" s="415"/>
      <c r="Z6907" s="415"/>
    </row>
    <row r="6908" spans="1:26" x14ac:dyDescent="0.2">
      <c r="A6908" s="414"/>
      <c r="B6908" s="414"/>
      <c r="P6908" s="141"/>
      <c r="Q6908" s="415"/>
      <c r="R6908" s="415"/>
      <c r="S6908" s="415"/>
      <c r="T6908" s="415"/>
      <c r="U6908" s="415"/>
      <c r="V6908" s="415"/>
      <c r="W6908" s="415"/>
      <c r="X6908" s="415"/>
      <c r="Y6908" s="415"/>
      <c r="Z6908" s="415"/>
    </row>
    <row r="6909" spans="1:26" x14ac:dyDescent="0.2">
      <c r="A6909" s="414"/>
      <c r="B6909" s="414"/>
      <c r="P6909" s="141"/>
      <c r="Q6909" s="415"/>
      <c r="R6909" s="415"/>
      <c r="S6909" s="415"/>
      <c r="T6909" s="415"/>
      <c r="U6909" s="415"/>
      <c r="V6909" s="415"/>
      <c r="W6909" s="415"/>
      <c r="X6909" s="415"/>
      <c r="Y6909" s="415"/>
      <c r="Z6909" s="415"/>
    </row>
    <row r="6910" spans="1:26" x14ac:dyDescent="0.2">
      <c r="A6910" s="414"/>
      <c r="B6910" s="414"/>
      <c r="P6910" s="141"/>
      <c r="Q6910" s="415"/>
      <c r="R6910" s="415"/>
      <c r="S6910" s="415"/>
      <c r="T6910" s="415"/>
      <c r="U6910" s="415"/>
      <c r="V6910" s="415"/>
      <c r="W6910" s="415"/>
      <c r="X6910" s="415"/>
      <c r="Y6910" s="415"/>
      <c r="Z6910" s="415"/>
    </row>
    <row r="6911" spans="1:26" x14ac:dyDescent="0.2">
      <c r="A6911" s="414"/>
      <c r="B6911" s="414"/>
      <c r="P6911" s="141"/>
      <c r="Q6911" s="415"/>
      <c r="R6911" s="415"/>
      <c r="S6911" s="415"/>
      <c r="T6911" s="415"/>
      <c r="U6911" s="415"/>
      <c r="V6911" s="415"/>
      <c r="W6911" s="415"/>
      <c r="X6911" s="415"/>
      <c r="Y6911" s="415"/>
      <c r="Z6911" s="415"/>
    </row>
    <row r="6912" spans="1:26" x14ac:dyDescent="0.2">
      <c r="A6912" s="414"/>
      <c r="B6912" s="414"/>
      <c r="P6912" s="141"/>
      <c r="Q6912" s="415"/>
      <c r="R6912" s="415"/>
      <c r="S6912" s="415"/>
      <c r="T6912" s="415"/>
      <c r="U6912" s="415"/>
      <c r="V6912" s="415"/>
      <c r="W6912" s="415"/>
      <c r="X6912" s="415"/>
      <c r="Y6912" s="415"/>
      <c r="Z6912" s="415"/>
    </row>
    <row r="6913" spans="1:26" x14ac:dyDescent="0.2">
      <c r="A6913" s="414"/>
      <c r="B6913" s="414"/>
      <c r="P6913" s="141"/>
      <c r="Q6913" s="415"/>
      <c r="R6913" s="415"/>
      <c r="S6913" s="415"/>
      <c r="T6913" s="415"/>
      <c r="U6913" s="415"/>
      <c r="V6913" s="415"/>
      <c r="W6913" s="415"/>
      <c r="X6913" s="415"/>
      <c r="Y6913" s="415"/>
      <c r="Z6913" s="415"/>
    </row>
    <row r="6914" spans="1:26" x14ac:dyDescent="0.2">
      <c r="A6914" s="414"/>
      <c r="B6914" s="414"/>
      <c r="P6914" s="141"/>
      <c r="Q6914" s="415"/>
      <c r="R6914" s="415"/>
      <c r="S6914" s="415"/>
      <c r="T6914" s="415"/>
      <c r="U6914" s="415"/>
      <c r="V6914" s="415"/>
      <c r="W6914" s="415"/>
      <c r="X6914" s="415"/>
      <c r="Y6914" s="415"/>
      <c r="Z6914" s="415"/>
    </row>
    <row r="6915" spans="1:26" x14ac:dyDescent="0.2">
      <c r="A6915" s="414"/>
      <c r="B6915" s="414"/>
      <c r="P6915" s="141"/>
      <c r="Q6915" s="415"/>
      <c r="R6915" s="415"/>
      <c r="S6915" s="415"/>
      <c r="T6915" s="415"/>
      <c r="U6915" s="415"/>
      <c r="V6915" s="415"/>
      <c r="W6915" s="415"/>
      <c r="X6915" s="415"/>
      <c r="Y6915" s="415"/>
      <c r="Z6915" s="415"/>
    </row>
    <row r="6916" spans="1:26" x14ac:dyDescent="0.2">
      <c r="A6916" s="414"/>
      <c r="B6916" s="414"/>
      <c r="P6916" s="141"/>
      <c r="Q6916" s="415"/>
      <c r="R6916" s="415"/>
      <c r="S6916" s="415"/>
      <c r="T6916" s="415"/>
      <c r="U6916" s="415"/>
      <c r="V6916" s="415"/>
      <c r="W6916" s="415"/>
      <c r="X6916" s="415"/>
      <c r="Y6916" s="415"/>
      <c r="Z6916" s="415"/>
    </row>
    <row r="6917" spans="1:26" x14ac:dyDescent="0.2">
      <c r="A6917" s="414"/>
      <c r="B6917" s="414"/>
      <c r="P6917" s="141"/>
      <c r="Q6917" s="415"/>
      <c r="R6917" s="415"/>
      <c r="S6917" s="415"/>
      <c r="T6917" s="415"/>
      <c r="U6917" s="415"/>
      <c r="V6917" s="415"/>
      <c r="W6917" s="415"/>
      <c r="X6917" s="415"/>
      <c r="Y6917" s="415"/>
      <c r="Z6917" s="415"/>
    </row>
    <row r="6918" spans="1:26" x14ac:dyDescent="0.2">
      <c r="A6918" s="414"/>
      <c r="B6918" s="414"/>
      <c r="P6918" s="141"/>
      <c r="Q6918" s="415"/>
      <c r="R6918" s="415"/>
      <c r="S6918" s="415"/>
      <c r="T6918" s="415"/>
      <c r="U6918" s="415"/>
      <c r="V6918" s="415"/>
      <c r="W6918" s="415"/>
      <c r="X6918" s="415"/>
      <c r="Y6918" s="415"/>
      <c r="Z6918" s="415"/>
    </row>
    <row r="6919" spans="1:26" x14ac:dyDescent="0.2">
      <c r="A6919" s="414"/>
      <c r="B6919" s="414"/>
      <c r="P6919" s="141"/>
      <c r="Q6919" s="415"/>
      <c r="R6919" s="415"/>
      <c r="S6919" s="415"/>
      <c r="T6919" s="415"/>
      <c r="U6919" s="415"/>
      <c r="V6919" s="415"/>
      <c r="W6919" s="415"/>
      <c r="X6919" s="415"/>
      <c r="Y6919" s="415"/>
      <c r="Z6919" s="415"/>
    </row>
    <row r="6920" spans="1:26" x14ac:dyDescent="0.2">
      <c r="A6920" s="414"/>
      <c r="B6920" s="414"/>
      <c r="P6920" s="141"/>
      <c r="Q6920" s="415"/>
      <c r="R6920" s="415"/>
      <c r="S6920" s="415"/>
      <c r="T6920" s="415"/>
      <c r="U6920" s="415"/>
      <c r="V6920" s="415"/>
      <c r="W6920" s="415"/>
      <c r="X6920" s="415"/>
      <c r="Y6920" s="415"/>
      <c r="Z6920" s="415"/>
    </row>
    <row r="6921" spans="1:26" x14ac:dyDescent="0.2">
      <c r="A6921" s="414"/>
      <c r="B6921" s="414"/>
      <c r="P6921" s="141"/>
      <c r="Q6921" s="415"/>
      <c r="R6921" s="415"/>
      <c r="S6921" s="415"/>
      <c r="T6921" s="415"/>
      <c r="U6921" s="415"/>
      <c r="V6921" s="415"/>
      <c r="W6921" s="415"/>
      <c r="X6921" s="415"/>
      <c r="Y6921" s="415"/>
      <c r="Z6921" s="415"/>
    </row>
    <row r="6922" spans="1:26" x14ac:dyDescent="0.2">
      <c r="A6922" s="414"/>
      <c r="B6922" s="414"/>
      <c r="P6922" s="141"/>
      <c r="Q6922" s="415"/>
      <c r="R6922" s="415"/>
      <c r="S6922" s="415"/>
      <c r="T6922" s="415"/>
      <c r="U6922" s="415"/>
      <c r="V6922" s="415"/>
      <c r="W6922" s="415"/>
      <c r="X6922" s="415"/>
      <c r="Y6922" s="415"/>
      <c r="Z6922" s="415"/>
    </row>
    <row r="6923" spans="1:26" x14ac:dyDescent="0.2">
      <c r="A6923" s="414"/>
      <c r="B6923" s="414"/>
      <c r="P6923" s="141"/>
      <c r="Q6923" s="415"/>
      <c r="R6923" s="415"/>
      <c r="S6923" s="415"/>
      <c r="T6923" s="415"/>
      <c r="U6923" s="415"/>
      <c r="V6923" s="415"/>
      <c r="W6923" s="415"/>
      <c r="X6923" s="415"/>
      <c r="Y6923" s="415"/>
      <c r="Z6923" s="415"/>
    </row>
    <row r="6924" spans="1:26" x14ac:dyDescent="0.2">
      <c r="A6924" s="414"/>
      <c r="B6924" s="414"/>
      <c r="P6924" s="141"/>
      <c r="Q6924" s="415"/>
      <c r="R6924" s="415"/>
      <c r="S6924" s="415"/>
      <c r="T6924" s="415"/>
      <c r="U6924" s="415"/>
      <c r="V6924" s="415"/>
      <c r="W6924" s="415"/>
      <c r="X6924" s="415"/>
      <c r="Y6924" s="415"/>
      <c r="Z6924" s="415"/>
    </row>
    <row r="6925" spans="1:26" x14ac:dyDescent="0.2">
      <c r="A6925" s="414"/>
      <c r="B6925" s="414"/>
      <c r="P6925" s="141"/>
      <c r="Q6925" s="415"/>
      <c r="R6925" s="415"/>
      <c r="S6925" s="415"/>
      <c r="T6925" s="415"/>
      <c r="U6925" s="415"/>
      <c r="V6925" s="415"/>
      <c r="W6925" s="415"/>
      <c r="X6925" s="415"/>
      <c r="Y6925" s="415"/>
      <c r="Z6925" s="415"/>
    </row>
    <row r="6926" spans="1:26" x14ac:dyDescent="0.2">
      <c r="A6926" s="414"/>
      <c r="B6926" s="414"/>
      <c r="P6926" s="141"/>
      <c r="Q6926" s="415"/>
      <c r="R6926" s="415"/>
      <c r="S6926" s="415"/>
      <c r="T6926" s="415"/>
      <c r="U6926" s="415"/>
      <c r="V6926" s="415"/>
      <c r="W6926" s="415"/>
      <c r="X6926" s="415"/>
      <c r="Y6926" s="415"/>
      <c r="Z6926" s="415"/>
    </row>
    <row r="6927" spans="1:26" x14ac:dyDescent="0.2">
      <c r="A6927" s="414"/>
      <c r="B6927" s="414"/>
      <c r="P6927" s="141"/>
      <c r="Q6927" s="415"/>
      <c r="R6927" s="415"/>
      <c r="S6927" s="415"/>
      <c r="T6927" s="415"/>
      <c r="U6927" s="415"/>
      <c r="V6927" s="415"/>
      <c r="W6927" s="415"/>
      <c r="X6927" s="415"/>
      <c r="Y6927" s="415"/>
      <c r="Z6927" s="415"/>
    </row>
    <row r="6928" spans="1:26" x14ac:dyDescent="0.2">
      <c r="A6928" s="414"/>
      <c r="B6928" s="414"/>
      <c r="P6928" s="141"/>
      <c r="Q6928" s="415"/>
      <c r="R6928" s="415"/>
      <c r="S6928" s="415"/>
      <c r="T6928" s="415"/>
      <c r="U6928" s="415"/>
      <c r="V6928" s="415"/>
      <c r="W6928" s="415"/>
      <c r="X6928" s="415"/>
      <c r="Y6928" s="415"/>
      <c r="Z6928" s="415"/>
    </row>
    <row r="6929" spans="1:26" x14ac:dyDescent="0.2">
      <c r="A6929" s="414"/>
      <c r="B6929" s="414"/>
      <c r="P6929" s="141"/>
      <c r="Q6929" s="415"/>
      <c r="R6929" s="415"/>
      <c r="S6929" s="415"/>
      <c r="T6929" s="415"/>
      <c r="U6929" s="415"/>
      <c r="V6929" s="415"/>
      <c r="W6929" s="415"/>
      <c r="X6929" s="415"/>
      <c r="Y6929" s="415"/>
      <c r="Z6929" s="415"/>
    </row>
    <row r="6930" spans="1:26" x14ac:dyDescent="0.2">
      <c r="A6930" s="414"/>
      <c r="B6930" s="414"/>
      <c r="P6930" s="141"/>
      <c r="Q6930" s="415"/>
      <c r="R6930" s="415"/>
      <c r="S6930" s="415"/>
      <c r="T6930" s="415"/>
      <c r="U6930" s="415"/>
      <c r="V6930" s="415"/>
      <c r="W6930" s="415"/>
      <c r="X6930" s="415"/>
      <c r="Y6930" s="415"/>
      <c r="Z6930" s="415"/>
    </row>
    <row r="6931" spans="1:26" x14ac:dyDescent="0.2">
      <c r="A6931" s="414"/>
      <c r="B6931" s="414"/>
      <c r="P6931" s="141"/>
      <c r="Q6931" s="415"/>
      <c r="R6931" s="415"/>
      <c r="S6931" s="415"/>
      <c r="T6931" s="415"/>
      <c r="U6931" s="415"/>
      <c r="V6931" s="415"/>
      <c r="W6931" s="415"/>
      <c r="X6931" s="415"/>
      <c r="Y6931" s="415"/>
      <c r="Z6931" s="415"/>
    </row>
    <row r="6932" spans="1:26" x14ac:dyDescent="0.2">
      <c r="A6932" s="414"/>
      <c r="B6932" s="414"/>
      <c r="P6932" s="141"/>
      <c r="Q6932" s="415"/>
      <c r="R6932" s="415"/>
      <c r="S6932" s="415"/>
      <c r="T6932" s="415"/>
      <c r="U6932" s="415"/>
      <c r="V6932" s="415"/>
      <c r="W6932" s="415"/>
      <c r="X6932" s="415"/>
      <c r="Y6932" s="415"/>
      <c r="Z6932" s="415"/>
    </row>
    <row r="6933" spans="1:26" x14ac:dyDescent="0.2">
      <c r="A6933" s="414"/>
      <c r="B6933" s="414"/>
      <c r="P6933" s="141"/>
      <c r="Q6933" s="415"/>
      <c r="R6933" s="415"/>
      <c r="S6933" s="415"/>
      <c r="T6933" s="415"/>
      <c r="U6933" s="415"/>
      <c r="V6933" s="415"/>
      <c r="W6933" s="415"/>
      <c r="X6933" s="415"/>
      <c r="Y6933" s="415"/>
      <c r="Z6933" s="415"/>
    </row>
    <row r="6934" spans="1:26" x14ac:dyDescent="0.2">
      <c r="A6934" s="414"/>
      <c r="B6934" s="414"/>
      <c r="P6934" s="141"/>
      <c r="Q6934" s="415"/>
      <c r="R6934" s="415"/>
      <c r="S6934" s="415"/>
      <c r="T6934" s="415"/>
      <c r="U6934" s="415"/>
      <c r="V6934" s="415"/>
      <c r="W6934" s="415"/>
      <c r="X6934" s="415"/>
      <c r="Y6934" s="415"/>
      <c r="Z6934" s="415"/>
    </row>
    <row r="6935" spans="1:26" x14ac:dyDescent="0.2">
      <c r="A6935" s="414"/>
      <c r="B6935" s="414"/>
      <c r="P6935" s="141"/>
      <c r="Q6935" s="415"/>
      <c r="R6935" s="415"/>
      <c r="S6935" s="415"/>
      <c r="T6935" s="415"/>
      <c r="U6935" s="415"/>
      <c r="V6935" s="415"/>
      <c r="W6935" s="415"/>
      <c r="X6935" s="415"/>
      <c r="Y6935" s="415"/>
      <c r="Z6935" s="415"/>
    </row>
    <row r="6936" spans="1:26" x14ac:dyDescent="0.2">
      <c r="A6936" s="414"/>
      <c r="B6936" s="414"/>
      <c r="P6936" s="141"/>
      <c r="Q6936" s="415"/>
      <c r="R6936" s="415"/>
      <c r="S6936" s="415"/>
      <c r="T6936" s="415"/>
      <c r="U6936" s="415"/>
      <c r="V6936" s="415"/>
      <c r="W6936" s="415"/>
      <c r="X6936" s="415"/>
      <c r="Y6936" s="415"/>
      <c r="Z6936" s="415"/>
    </row>
    <row r="6937" spans="1:26" x14ac:dyDescent="0.2">
      <c r="A6937" s="414"/>
      <c r="B6937" s="414"/>
      <c r="P6937" s="141"/>
      <c r="Q6937" s="415"/>
      <c r="R6937" s="415"/>
      <c r="S6937" s="415"/>
      <c r="T6937" s="415"/>
      <c r="U6937" s="415"/>
      <c r="V6937" s="415"/>
      <c r="W6937" s="415"/>
      <c r="X6937" s="415"/>
      <c r="Y6937" s="415"/>
      <c r="Z6937" s="415"/>
    </row>
    <row r="6938" spans="1:26" x14ac:dyDescent="0.2">
      <c r="A6938" s="414"/>
      <c r="B6938" s="414"/>
      <c r="P6938" s="141"/>
      <c r="Q6938" s="415"/>
      <c r="R6938" s="415"/>
      <c r="S6938" s="415"/>
      <c r="T6938" s="415"/>
      <c r="U6938" s="415"/>
      <c r="V6938" s="415"/>
      <c r="W6938" s="415"/>
      <c r="X6938" s="415"/>
      <c r="Y6938" s="415"/>
      <c r="Z6938" s="415"/>
    </row>
    <row r="6939" spans="1:26" x14ac:dyDescent="0.2">
      <c r="A6939" s="414"/>
      <c r="B6939" s="414"/>
      <c r="P6939" s="141"/>
      <c r="Q6939" s="415"/>
      <c r="R6939" s="415"/>
      <c r="S6939" s="415"/>
      <c r="T6939" s="415"/>
      <c r="U6939" s="415"/>
      <c r="V6939" s="415"/>
      <c r="W6939" s="415"/>
      <c r="X6939" s="415"/>
      <c r="Y6939" s="415"/>
      <c r="Z6939" s="415"/>
    </row>
    <row r="6940" spans="1:26" x14ac:dyDescent="0.2">
      <c r="A6940" s="414"/>
      <c r="B6940" s="414"/>
      <c r="P6940" s="141"/>
      <c r="Q6940" s="415"/>
      <c r="R6940" s="415"/>
      <c r="S6940" s="415"/>
      <c r="T6940" s="415"/>
      <c r="U6940" s="415"/>
      <c r="V6940" s="415"/>
      <c r="W6940" s="415"/>
      <c r="X6940" s="415"/>
      <c r="Y6940" s="415"/>
      <c r="Z6940" s="415"/>
    </row>
    <row r="6941" spans="1:26" x14ac:dyDescent="0.2">
      <c r="A6941" s="414"/>
      <c r="B6941" s="414"/>
      <c r="P6941" s="141"/>
      <c r="Q6941" s="415"/>
      <c r="R6941" s="415"/>
      <c r="S6941" s="415"/>
      <c r="T6941" s="415"/>
      <c r="U6941" s="415"/>
      <c r="V6941" s="415"/>
      <c r="W6941" s="415"/>
      <c r="X6941" s="415"/>
      <c r="Y6941" s="415"/>
      <c r="Z6941" s="415"/>
    </row>
    <row r="6942" spans="1:26" x14ac:dyDescent="0.2">
      <c r="A6942" s="414"/>
      <c r="B6942" s="414"/>
      <c r="P6942" s="141"/>
      <c r="Q6942" s="415"/>
      <c r="R6942" s="415"/>
      <c r="S6942" s="415"/>
      <c r="T6942" s="415"/>
      <c r="U6942" s="415"/>
      <c r="V6942" s="415"/>
      <c r="W6942" s="415"/>
      <c r="X6942" s="415"/>
      <c r="Y6942" s="415"/>
      <c r="Z6942" s="415"/>
    </row>
    <row r="6943" spans="1:26" x14ac:dyDescent="0.2">
      <c r="A6943" s="414"/>
      <c r="B6943" s="414"/>
      <c r="P6943" s="141"/>
      <c r="Q6943" s="415"/>
      <c r="R6943" s="415"/>
      <c r="S6943" s="415"/>
      <c r="T6943" s="415"/>
      <c r="U6943" s="415"/>
      <c r="V6943" s="415"/>
      <c r="W6943" s="415"/>
      <c r="X6943" s="415"/>
      <c r="Y6943" s="415"/>
      <c r="Z6943" s="415"/>
    </row>
    <row r="6944" spans="1:26" x14ac:dyDescent="0.2">
      <c r="A6944" s="414"/>
      <c r="B6944" s="414"/>
      <c r="P6944" s="141"/>
      <c r="Q6944" s="415"/>
      <c r="R6944" s="415"/>
      <c r="S6944" s="415"/>
      <c r="T6944" s="415"/>
      <c r="U6944" s="415"/>
      <c r="V6944" s="415"/>
      <c r="W6944" s="415"/>
      <c r="X6944" s="415"/>
      <c r="Y6944" s="415"/>
      <c r="Z6944" s="415"/>
    </row>
    <row r="6945" spans="1:26" x14ac:dyDescent="0.2">
      <c r="A6945" s="414"/>
      <c r="B6945" s="414"/>
      <c r="P6945" s="141"/>
      <c r="Q6945" s="415"/>
      <c r="R6945" s="415"/>
      <c r="S6945" s="415"/>
      <c r="T6945" s="415"/>
      <c r="U6945" s="415"/>
      <c r="V6945" s="415"/>
      <c r="W6945" s="415"/>
      <c r="X6945" s="415"/>
      <c r="Y6945" s="415"/>
      <c r="Z6945" s="415"/>
    </row>
    <row r="6946" spans="1:26" x14ac:dyDescent="0.2">
      <c r="A6946" s="414"/>
      <c r="B6946" s="414"/>
      <c r="P6946" s="141"/>
      <c r="Q6946" s="415"/>
      <c r="R6946" s="415"/>
      <c r="S6946" s="415"/>
      <c r="T6946" s="415"/>
      <c r="U6946" s="415"/>
      <c r="V6946" s="415"/>
      <c r="W6946" s="415"/>
      <c r="X6946" s="415"/>
      <c r="Y6946" s="415"/>
      <c r="Z6946" s="415"/>
    </row>
    <row r="6947" spans="1:26" x14ac:dyDescent="0.2">
      <c r="A6947" s="414"/>
      <c r="B6947" s="414"/>
      <c r="P6947" s="141"/>
      <c r="Q6947" s="415"/>
      <c r="R6947" s="415"/>
      <c r="S6947" s="415"/>
      <c r="T6947" s="415"/>
      <c r="U6947" s="415"/>
      <c r="V6947" s="415"/>
      <c r="W6947" s="415"/>
      <c r="X6947" s="415"/>
      <c r="Y6947" s="415"/>
      <c r="Z6947" s="415"/>
    </row>
    <row r="6948" spans="1:26" x14ac:dyDescent="0.2">
      <c r="A6948" s="414"/>
      <c r="B6948" s="414"/>
      <c r="P6948" s="141"/>
      <c r="Q6948" s="415"/>
      <c r="R6948" s="415"/>
      <c r="S6948" s="415"/>
      <c r="T6948" s="415"/>
      <c r="U6948" s="415"/>
      <c r="V6948" s="415"/>
      <c r="W6948" s="415"/>
      <c r="X6948" s="415"/>
      <c r="Y6948" s="415"/>
      <c r="Z6948" s="415"/>
    </row>
    <row r="6949" spans="1:26" x14ac:dyDescent="0.2">
      <c r="A6949" s="414"/>
      <c r="B6949" s="414"/>
      <c r="P6949" s="141"/>
      <c r="Q6949" s="415"/>
      <c r="R6949" s="415"/>
      <c r="S6949" s="415"/>
      <c r="T6949" s="415"/>
      <c r="U6949" s="415"/>
      <c r="V6949" s="415"/>
      <c r="W6949" s="415"/>
      <c r="X6949" s="415"/>
      <c r="Y6949" s="415"/>
      <c r="Z6949" s="415"/>
    </row>
    <row r="6950" spans="1:26" x14ac:dyDescent="0.2">
      <c r="A6950" s="414"/>
      <c r="B6950" s="414"/>
      <c r="P6950" s="141"/>
      <c r="Q6950" s="415"/>
      <c r="R6950" s="415"/>
      <c r="S6950" s="415"/>
      <c r="T6950" s="415"/>
      <c r="U6950" s="415"/>
      <c r="V6950" s="415"/>
      <c r="W6950" s="415"/>
      <c r="X6950" s="415"/>
      <c r="Y6950" s="415"/>
      <c r="Z6950" s="415"/>
    </row>
    <row r="6951" spans="1:26" x14ac:dyDescent="0.2">
      <c r="A6951" s="414"/>
      <c r="B6951" s="414"/>
      <c r="P6951" s="141"/>
      <c r="Q6951" s="415"/>
      <c r="R6951" s="415"/>
      <c r="S6951" s="415"/>
      <c r="T6951" s="415"/>
      <c r="U6951" s="415"/>
      <c r="V6951" s="415"/>
      <c r="W6951" s="415"/>
      <c r="X6951" s="415"/>
      <c r="Y6951" s="415"/>
      <c r="Z6951" s="415"/>
    </row>
    <row r="6952" spans="1:26" x14ac:dyDescent="0.2">
      <c r="A6952" s="414"/>
      <c r="B6952" s="414"/>
      <c r="P6952" s="141"/>
      <c r="Q6952" s="415"/>
      <c r="R6952" s="415"/>
      <c r="S6952" s="415"/>
      <c r="T6952" s="415"/>
      <c r="U6952" s="415"/>
      <c r="V6952" s="415"/>
      <c r="W6952" s="415"/>
      <c r="X6952" s="415"/>
      <c r="Y6952" s="415"/>
      <c r="Z6952" s="415"/>
    </row>
    <row r="6953" spans="1:26" x14ac:dyDescent="0.2">
      <c r="A6953" s="414"/>
      <c r="B6953" s="414"/>
      <c r="P6953" s="141"/>
      <c r="Q6953" s="415"/>
      <c r="R6953" s="415"/>
      <c r="S6953" s="415"/>
      <c r="T6953" s="415"/>
      <c r="U6953" s="415"/>
      <c r="V6953" s="415"/>
      <c r="W6953" s="415"/>
      <c r="X6953" s="415"/>
      <c r="Y6953" s="415"/>
      <c r="Z6953" s="415"/>
    </row>
    <row r="6954" spans="1:26" x14ac:dyDescent="0.2">
      <c r="A6954" s="414"/>
      <c r="B6954" s="414"/>
      <c r="P6954" s="141"/>
      <c r="Q6954" s="415"/>
      <c r="R6954" s="415"/>
      <c r="S6954" s="415"/>
      <c r="T6954" s="415"/>
      <c r="U6954" s="415"/>
      <c r="V6954" s="415"/>
      <c r="W6954" s="415"/>
      <c r="X6954" s="415"/>
      <c r="Y6954" s="415"/>
      <c r="Z6954" s="415"/>
    </row>
    <row r="6955" spans="1:26" x14ac:dyDescent="0.2">
      <c r="A6955" s="414"/>
      <c r="B6955" s="414"/>
      <c r="P6955" s="141"/>
      <c r="Q6955" s="415"/>
      <c r="R6955" s="415"/>
      <c r="S6955" s="415"/>
      <c r="T6955" s="415"/>
      <c r="U6955" s="415"/>
      <c r="V6955" s="415"/>
      <c r="W6955" s="415"/>
      <c r="X6955" s="415"/>
      <c r="Y6955" s="415"/>
      <c r="Z6955" s="415"/>
    </row>
    <row r="6956" spans="1:26" x14ac:dyDescent="0.2">
      <c r="A6956" s="414"/>
      <c r="B6956" s="414"/>
      <c r="P6956" s="141"/>
      <c r="Q6956" s="415"/>
      <c r="R6956" s="415"/>
      <c r="S6956" s="415"/>
      <c r="T6956" s="415"/>
      <c r="U6956" s="415"/>
      <c r="V6956" s="415"/>
      <c r="W6956" s="415"/>
      <c r="X6956" s="415"/>
      <c r="Y6956" s="415"/>
      <c r="Z6956" s="415"/>
    </row>
    <row r="6957" spans="1:26" x14ac:dyDescent="0.2">
      <c r="A6957" s="414"/>
      <c r="B6957" s="414"/>
      <c r="P6957" s="141"/>
      <c r="Q6957" s="415"/>
      <c r="R6957" s="415"/>
      <c r="S6957" s="415"/>
      <c r="T6957" s="415"/>
      <c r="U6957" s="415"/>
      <c r="V6957" s="415"/>
      <c r="W6957" s="415"/>
      <c r="X6957" s="415"/>
      <c r="Y6957" s="415"/>
      <c r="Z6957" s="415"/>
    </row>
    <row r="6958" spans="1:26" x14ac:dyDescent="0.2">
      <c r="A6958" s="414"/>
      <c r="B6958" s="414"/>
      <c r="P6958" s="141"/>
      <c r="Q6958" s="415"/>
      <c r="R6958" s="415"/>
      <c r="S6958" s="415"/>
      <c r="T6958" s="415"/>
      <c r="U6958" s="415"/>
      <c r="V6958" s="415"/>
      <c r="W6958" s="415"/>
      <c r="X6958" s="415"/>
      <c r="Y6958" s="415"/>
      <c r="Z6958" s="415"/>
    </row>
    <row r="6959" spans="1:26" x14ac:dyDescent="0.2">
      <c r="A6959" s="414"/>
      <c r="B6959" s="414"/>
      <c r="P6959" s="141"/>
      <c r="Q6959" s="415"/>
      <c r="R6959" s="415"/>
      <c r="S6959" s="415"/>
      <c r="T6959" s="415"/>
      <c r="U6959" s="415"/>
      <c r="V6959" s="415"/>
      <c r="W6959" s="415"/>
      <c r="X6959" s="415"/>
      <c r="Y6959" s="415"/>
      <c r="Z6959" s="415"/>
    </row>
    <row r="6960" spans="1:26" x14ac:dyDescent="0.2">
      <c r="A6960" s="414"/>
      <c r="B6960" s="414"/>
      <c r="P6960" s="141"/>
      <c r="Q6960" s="415"/>
      <c r="R6960" s="415"/>
      <c r="S6960" s="415"/>
      <c r="T6960" s="415"/>
      <c r="U6960" s="415"/>
      <c r="V6960" s="415"/>
      <c r="W6960" s="415"/>
      <c r="X6960" s="415"/>
      <c r="Y6960" s="415"/>
      <c r="Z6960" s="415"/>
    </row>
    <row r="6961" spans="1:26" x14ac:dyDescent="0.2">
      <c r="A6961" s="414"/>
      <c r="B6961" s="414"/>
      <c r="P6961" s="141"/>
      <c r="Q6961" s="415"/>
      <c r="R6961" s="415"/>
      <c r="S6961" s="415"/>
      <c r="T6961" s="415"/>
      <c r="U6961" s="415"/>
      <c r="V6961" s="415"/>
      <c r="W6961" s="415"/>
      <c r="X6961" s="415"/>
      <c r="Y6961" s="415"/>
      <c r="Z6961" s="415"/>
    </row>
    <row r="6962" spans="1:26" x14ac:dyDescent="0.2">
      <c r="A6962" s="414"/>
      <c r="B6962" s="414"/>
      <c r="P6962" s="141"/>
      <c r="Q6962" s="415"/>
      <c r="R6962" s="415"/>
      <c r="S6962" s="415"/>
      <c r="T6962" s="415"/>
      <c r="U6962" s="415"/>
      <c r="V6962" s="415"/>
      <c r="W6962" s="415"/>
      <c r="X6962" s="415"/>
      <c r="Y6962" s="415"/>
      <c r="Z6962" s="415"/>
    </row>
    <row r="6963" spans="1:26" x14ac:dyDescent="0.2">
      <c r="A6963" s="414"/>
      <c r="B6963" s="414"/>
      <c r="P6963" s="141"/>
      <c r="Q6963" s="415"/>
      <c r="R6963" s="415"/>
      <c r="S6963" s="415"/>
      <c r="T6963" s="415"/>
      <c r="U6963" s="415"/>
      <c r="V6963" s="415"/>
      <c r="W6963" s="415"/>
      <c r="X6963" s="415"/>
      <c r="Y6963" s="415"/>
      <c r="Z6963" s="415"/>
    </row>
    <row r="6964" spans="1:26" x14ac:dyDescent="0.2">
      <c r="A6964" s="414"/>
      <c r="B6964" s="414"/>
      <c r="P6964" s="141"/>
      <c r="Q6964" s="415"/>
      <c r="R6964" s="415"/>
      <c r="S6964" s="415"/>
      <c r="T6964" s="415"/>
      <c r="U6964" s="415"/>
      <c r="V6964" s="415"/>
      <c r="W6964" s="415"/>
      <c r="X6964" s="415"/>
      <c r="Y6964" s="415"/>
      <c r="Z6964" s="415"/>
    </row>
    <row r="6965" spans="1:26" x14ac:dyDescent="0.2">
      <c r="A6965" s="414"/>
      <c r="B6965" s="414"/>
      <c r="P6965" s="141"/>
      <c r="Q6965" s="415"/>
      <c r="R6965" s="415"/>
      <c r="S6965" s="415"/>
      <c r="T6965" s="415"/>
      <c r="U6965" s="415"/>
      <c r="V6965" s="415"/>
      <c r="W6965" s="415"/>
      <c r="X6965" s="415"/>
      <c r="Y6965" s="415"/>
      <c r="Z6965" s="415"/>
    </row>
    <row r="6966" spans="1:26" x14ac:dyDescent="0.2">
      <c r="A6966" s="414"/>
      <c r="B6966" s="414"/>
      <c r="P6966" s="141"/>
      <c r="Q6966" s="415"/>
      <c r="R6966" s="415"/>
      <c r="S6966" s="415"/>
      <c r="T6966" s="415"/>
      <c r="U6966" s="415"/>
      <c r="V6966" s="415"/>
      <c r="W6966" s="415"/>
      <c r="X6966" s="415"/>
      <c r="Y6966" s="415"/>
      <c r="Z6966" s="415"/>
    </row>
    <row r="6967" spans="1:26" x14ac:dyDescent="0.2">
      <c r="A6967" s="414"/>
      <c r="B6967" s="414"/>
      <c r="P6967" s="141"/>
      <c r="Q6967" s="415"/>
      <c r="R6967" s="415"/>
      <c r="S6967" s="415"/>
      <c r="T6967" s="415"/>
      <c r="U6967" s="415"/>
      <c r="V6967" s="415"/>
      <c r="W6967" s="415"/>
      <c r="X6967" s="415"/>
      <c r="Y6967" s="415"/>
      <c r="Z6967" s="415"/>
    </row>
    <row r="6968" spans="1:26" x14ac:dyDescent="0.2">
      <c r="A6968" s="414"/>
      <c r="B6968" s="414"/>
      <c r="P6968" s="141"/>
      <c r="Q6968" s="415"/>
      <c r="R6968" s="415"/>
      <c r="S6968" s="415"/>
      <c r="T6968" s="415"/>
      <c r="U6968" s="415"/>
      <c r="V6968" s="415"/>
      <c r="W6968" s="415"/>
      <c r="X6968" s="415"/>
      <c r="Y6968" s="415"/>
      <c r="Z6968" s="415"/>
    </row>
    <row r="6969" spans="1:26" x14ac:dyDescent="0.2">
      <c r="A6969" s="414"/>
      <c r="B6969" s="414"/>
      <c r="P6969" s="141"/>
      <c r="Q6969" s="415"/>
      <c r="R6969" s="415"/>
      <c r="S6969" s="415"/>
      <c r="T6969" s="415"/>
      <c r="U6969" s="415"/>
      <c r="V6969" s="415"/>
      <c r="W6969" s="415"/>
      <c r="X6969" s="415"/>
      <c r="Y6969" s="415"/>
      <c r="Z6969" s="415"/>
    </row>
    <row r="6970" spans="1:26" x14ac:dyDescent="0.2">
      <c r="A6970" s="414"/>
      <c r="B6970" s="414"/>
      <c r="P6970" s="141"/>
      <c r="Q6970" s="415"/>
      <c r="R6970" s="415"/>
      <c r="S6970" s="415"/>
      <c r="T6970" s="415"/>
      <c r="U6970" s="415"/>
      <c r="V6970" s="415"/>
      <c r="W6970" s="415"/>
      <c r="X6970" s="415"/>
      <c r="Y6970" s="415"/>
      <c r="Z6970" s="415"/>
    </row>
    <row r="6971" spans="1:26" x14ac:dyDescent="0.2">
      <c r="A6971" s="414"/>
      <c r="B6971" s="414"/>
      <c r="P6971" s="141"/>
      <c r="Q6971" s="415"/>
      <c r="R6971" s="415"/>
      <c r="S6971" s="415"/>
      <c r="T6971" s="415"/>
      <c r="U6971" s="415"/>
      <c r="V6971" s="415"/>
      <c r="W6971" s="415"/>
      <c r="X6971" s="415"/>
      <c r="Y6971" s="415"/>
      <c r="Z6971" s="415"/>
    </row>
    <row r="6972" spans="1:26" x14ac:dyDescent="0.2">
      <c r="A6972" s="414"/>
      <c r="B6972" s="414"/>
      <c r="P6972" s="141"/>
      <c r="Q6972" s="415"/>
      <c r="R6972" s="415"/>
      <c r="S6972" s="415"/>
      <c r="T6972" s="415"/>
      <c r="U6972" s="415"/>
      <c r="V6972" s="415"/>
      <c r="W6972" s="415"/>
      <c r="X6972" s="415"/>
      <c r="Y6972" s="415"/>
      <c r="Z6972" s="415"/>
    </row>
    <row r="6973" spans="1:26" x14ac:dyDescent="0.2">
      <c r="A6973" s="414"/>
      <c r="B6973" s="414"/>
      <c r="P6973" s="141"/>
      <c r="Q6973" s="415"/>
      <c r="R6973" s="415"/>
      <c r="S6973" s="415"/>
      <c r="T6973" s="415"/>
      <c r="U6973" s="415"/>
      <c r="V6973" s="415"/>
      <c r="W6973" s="415"/>
      <c r="X6973" s="415"/>
      <c r="Y6973" s="415"/>
      <c r="Z6973" s="415"/>
    </row>
    <row r="6974" spans="1:26" x14ac:dyDescent="0.2">
      <c r="A6974" s="414"/>
      <c r="B6974" s="414"/>
      <c r="P6974" s="141"/>
      <c r="Q6974" s="415"/>
      <c r="R6974" s="415"/>
      <c r="S6974" s="415"/>
      <c r="T6974" s="415"/>
      <c r="U6974" s="415"/>
      <c r="V6974" s="415"/>
      <c r="W6974" s="415"/>
      <c r="X6974" s="415"/>
      <c r="Y6974" s="415"/>
      <c r="Z6974" s="415"/>
    </row>
    <row r="6975" spans="1:26" x14ac:dyDescent="0.2">
      <c r="A6975" s="414"/>
      <c r="B6975" s="414"/>
      <c r="P6975" s="141"/>
      <c r="Q6975" s="415"/>
      <c r="R6975" s="415"/>
      <c r="S6975" s="415"/>
      <c r="T6975" s="415"/>
      <c r="U6975" s="415"/>
      <c r="V6975" s="415"/>
      <c r="W6975" s="415"/>
      <c r="X6975" s="415"/>
      <c r="Y6975" s="415"/>
      <c r="Z6975" s="415"/>
    </row>
    <row r="6976" spans="1:26" x14ac:dyDescent="0.2">
      <c r="A6976" s="414"/>
      <c r="B6976" s="414"/>
      <c r="P6976" s="141"/>
      <c r="Q6976" s="415"/>
      <c r="R6976" s="415"/>
      <c r="S6976" s="415"/>
      <c r="T6976" s="415"/>
      <c r="U6976" s="415"/>
      <c r="V6976" s="415"/>
      <c r="W6976" s="415"/>
      <c r="X6976" s="415"/>
      <c r="Y6976" s="415"/>
      <c r="Z6976" s="415"/>
    </row>
    <row r="6977" spans="1:26" x14ac:dyDescent="0.2">
      <c r="A6977" s="414"/>
      <c r="B6977" s="414"/>
      <c r="P6977" s="141"/>
      <c r="Q6977" s="415"/>
      <c r="R6977" s="415"/>
      <c r="S6977" s="415"/>
      <c r="T6977" s="415"/>
      <c r="U6977" s="415"/>
      <c r="V6977" s="415"/>
      <c r="W6977" s="415"/>
      <c r="X6977" s="415"/>
      <c r="Y6977" s="415"/>
      <c r="Z6977" s="415"/>
    </row>
    <row r="6978" spans="1:26" x14ac:dyDescent="0.2">
      <c r="A6978" s="414"/>
      <c r="B6978" s="414"/>
      <c r="P6978" s="141"/>
      <c r="Q6978" s="415"/>
      <c r="R6978" s="415"/>
      <c r="S6978" s="415"/>
      <c r="T6978" s="415"/>
      <c r="U6978" s="415"/>
      <c r="V6978" s="415"/>
      <c r="W6978" s="415"/>
      <c r="X6978" s="415"/>
      <c r="Y6978" s="415"/>
      <c r="Z6978" s="415"/>
    </row>
    <row r="6979" spans="1:26" x14ac:dyDescent="0.2">
      <c r="A6979" s="414"/>
      <c r="B6979" s="414"/>
      <c r="P6979" s="141"/>
      <c r="Q6979" s="415"/>
      <c r="R6979" s="415"/>
      <c r="S6979" s="415"/>
      <c r="T6979" s="415"/>
      <c r="U6979" s="415"/>
      <c r="V6979" s="415"/>
      <c r="W6979" s="415"/>
      <c r="X6979" s="415"/>
      <c r="Y6979" s="415"/>
      <c r="Z6979" s="415"/>
    </row>
    <row r="6980" spans="1:26" x14ac:dyDescent="0.2">
      <c r="A6980" s="414"/>
      <c r="B6980" s="414"/>
      <c r="P6980" s="141"/>
      <c r="Q6980" s="415"/>
      <c r="R6980" s="415"/>
      <c r="S6980" s="415"/>
      <c r="T6980" s="415"/>
      <c r="U6980" s="415"/>
      <c r="V6980" s="415"/>
      <c r="W6980" s="415"/>
      <c r="X6980" s="415"/>
      <c r="Y6980" s="415"/>
      <c r="Z6980" s="415"/>
    </row>
    <row r="6981" spans="1:26" x14ac:dyDescent="0.2">
      <c r="A6981" s="414"/>
      <c r="B6981" s="414"/>
      <c r="P6981" s="141"/>
      <c r="Q6981" s="415"/>
      <c r="R6981" s="415"/>
      <c r="S6981" s="415"/>
      <c r="T6981" s="415"/>
      <c r="U6981" s="415"/>
      <c r="V6981" s="415"/>
      <c r="W6981" s="415"/>
      <c r="X6981" s="415"/>
      <c r="Y6981" s="415"/>
      <c r="Z6981" s="415"/>
    </row>
    <row r="6982" spans="1:26" x14ac:dyDescent="0.2">
      <c r="A6982" s="414"/>
      <c r="B6982" s="414"/>
      <c r="P6982" s="141"/>
      <c r="Q6982" s="415"/>
      <c r="R6982" s="415"/>
      <c r="S6982" s="415"/>
      <c r="T6982" s="415"/>
      <c r="U6982" s="415"/>
      <c r="V6982" s="415"/>
      <c r="W6982" s="415"/>
      <c r="X6982" s="415"/>
      <c r="Y6982" s="415"/>
      <c r="Z6982" s="415"/>
    </row>
    <row r="6983" spans="1:26" x14ac:dyDescent="0.2">
      <c r="A6983" s="414"/>
      <c r="B6983" s="414"/>
      <c r="P6983" s="141"/>
      <c r="Q6983" s="415"/>
      <c r="R6983" s="415"/>
      <c r="S6983" s="415"/>
      <c r="T6983" s="415"/>
      <c r="U6983" s="415"/>
      <c r="V6983" s="415"/>
      <c r="W6983" s="415"/>
      <c r="X6983" s="415"/>
      <c r="Y6983" s="415"/>
      <c r="Z6983" s="415"/>
    </row>
    <row r="6984" spans="1:26" x14ac:dyDescent="0.2">
      <c r="A6984" s="414"/>
      <c r="B6984" s="414"/>
      <c r="P6984" s="141"/>
      <c r="Q6984" s="415"/>
      <c r="R6984" s="415"/>
      <c r="S6984" s="415"/>
      <c r="T6984" s="415"/>
      <c r="U6984" s="415"/>
      <c r="V6984" s="415"/>
      <c r="W6984" s="415"/>
      <c r="X6984" s="415"/>
      <c r="Y6984" s="415"/>
      <c r="Z6984" s="415"/>
    </row>
    <row r="6985" spans="1:26" x14ac:dyDescent="0.2">
      <c r="A6985" s="414"/>
      <c r="B6985" s="414"/>
      <c r="P6985" s="141"/>
      <c r="Q6985" s="415"/>
      <c r="R6985" s="415"/>
      <c r="S6985" s="415"/>
      <c r="T6985" s="415"/>
      <c r="U6985" s="415"/>
      <c r="V6985" s="415"/>
      <c r="W6985" s="415"/>
      <c r="X6985" s="415"/>
      <c r="Y6985" s="415"/>
      <c r="Z6985" s="415"/>
    </row>
    <row r="6986" spans="1:26" x14ac:dyDescent="0.2">
      <c r="A6986" s="414"/>
      <c r="B6986" s="414"/>
      <c r="P6986" s="141"/>
      <c r="Q6986" s="415"/>
      <c r="R6986" s="415"/>
      <c r="S6986" s="415"/>
      <c r="T6986" s="415"/>
      <c r="U6986" s="415"/>
      <c r="V6986" s="415"/>
      <c r="W6986" s="415"/>
      <c r="X6986" s="415"/>
      <c r="Y6986" s="415"/>
      <c r="Z6986" s="415"/>
    </row>
    <row r="6987" spans="1:26" x14ac:dyDescent="0.2">
      <c r="A6987" s="414"/>
      <c r="B6987" s="414"/>
      <c r="P6987" s="141"/>
      <c r="Q6987" s="415"/>
      <c r="R6987" s="415"/>
      <c r="S6987" s="415"/>
      <c r="T6987" s="415"/>
      <c r="U6987" s="415"/>
      <c r="V6987" s="415"/>
      <c r="W6987" s="415"/>
      <c r="X6987" s="415"/>
      <c r="Y6987" s="415"/>
      <c r="Z6987" s="415"/>
    </row>
    <row r="6988" spans="1:26" x14ac:dyDescent="0.2">
      <c r="A6988" s="414"/>
      <c r="B6988" s="414"/>
      <c r="P6988" s="141"/>
      <c r="Q6988" s="415"/>
      <c r="R6988" s="415"/>
      <c r="S6988" s="415"/>
      <c r="T6988" s="415"/>
      <c r="U6988" s="415"/>
      <c r="V6988" s="415"/>
      <c r="W6988" s="415"/>
      <c r="X6988" s="415"/>
      <c r="Y6988" s="415"/>
      <c r="Z6988" s="415"/>
    </row>
    <row r="6989" spans="1:26" x14ac:dyDescent="0.2">
      <c r="A6989" s="414"/>
      <c r="B6989" s="414"/>
      <c r="P6989" s="141"/>
      <c r="Q6989" s="415"/>
      <c r="R6989" s="415"/>
      <c r="S6989" s="415"/>
      <c r="T6989" s="415"/>
      <c r="U6989" s="415"/>
      <c r="V6989" s="415"/>
      <c r="W6989" s="415"/>
      <c r="X6989" s="415"/>
      <c r="Y6989" s="415"/>
      <c r="Z6989" s="415"/>
    </row>
    <row r="6990" spans="1:26" x14ac:dyDescent="0.2">
      <c r="A6990" s="414"/>
      <c r="B6990" s="414"/>
      <c r="P6990" s="141"/>
      <c r="Q6990" s="415"/>
      <c r="R6990" s="415"/>
      <c r="S6990" s="415"/>
      <c r="T6990" s="415"/>
      <c r="U6990" s="415"/>
      <c r="V6990" s="415"/>
      <c r="W6990" s="415"/>
      <c r="X6990" s="415"/>
      <c r="Y6990" s="415"/>
      <c r="Z6990" s="415"/>
    </row>
    <row r="6991" spans="1:26" x14ac:dyDescent="0.2">
      <c r="A6991" s="414"/>
      <c r="B6991" s="414"/>
      <c r="P6991" s="141"/>
      <c r="Q6991" s="415"/>
      <c r="R6991" s="415"/>
      <c r="S6991" s="415"/>
      <c r="T6991" s="415"/>
      <c r="U6991" s="415"/>
      <c r="V6991" s="415"/>
      <c r="W6991" s="415"/>
      <c r="X6991" s="415"/>
      <c r="Y6991" s="415"/>
      <c r="Z6991" s="415"/>
    </row>
    <row r="6992" spans="1:26" x14ac:dyDescent="0.2">
      <c r="A6992" s="414"/>
      <c r="B6992" s="414"/>
      <c r="P6992" s="141"/>
      <c r="Q6992" s="415"/>
      <c r="R6992" s="415"/>
      <c r="S6992" s="415"/>
      <c r="T6992" s="415"/>
      <c r="U6992" s="415"/>
      <c r="V6992" s="415"/>
      <c r="W6992" s="415"/>
      <c r="X6992" s="415"/>
      <c r="Y6992" s="415"/>
      <c r="Z6992" s="415"/>
    </row>
    <row r="6993" spans="1:26" x14ac:dyDescent="0.2">
      <c r="A6993" s="414"/>
      <c r="B6993" s="414"/>
      <c r="P6993" s="141"/>
      <c r="Q6993" s="415"/>
      <c r="R6993" s="415"/>
      <c r="S6993" s="415"/>
      <c r="T6993" s="415"/>
      <c r="U6993" s="415"/>
      <c r="V6993" s="415"/>
      <c r="W6993" s="415"/>
      <c r="X6993" s="415"/>
      <c r="Y6993" s="415"/>
      <c r="Z6993" s="415"/>
    </row>
    <row r="6994" spans="1:26" x14ac:dyDescent="0.2">
      <c r="A6994" s="414"/>
      <c r="B6994" s="414"/>
      <c r="P6994" s="141"/>
      <c r="Q6994" s="415"/>
      <c r="R6994" s="415"/>
      <c r="S6994" s="415"/>
      <c r="T6994" s="415"/>
      <c r="U6994" s="415"/>
      <c r="V6994" s="415"/>
      <c r="W6994" s="415"/>
      <c r="X6994" s="415"/>
      <c r="Y6994" s="415"/>
      <c r="Z6994" s="415"/>
    </row>
    <row r="6995" spans="1:26" x14ac:dyDescent="0.2">
      <c r="A6995" s="414"/>
      <c r="B6995" s="414"/>
      <c r="P6995" s="141"/>
      <c r="Q6995" s="415"/>
      <c r="R6995" s="415"/>
      <c r="S6995" s="415"/>
      <c r="T6995" s="415"/>
      <c r="U6995" s="415"/>
      <c r="V6995" s="415"/>
      <c r="W6995" s="415"/>
      <c r="X6995" s="415"/>
      <c r="Y6995" s="415"/>
      <c r="Z6995" s="415"/>
    </row>
    <row r="6996" spans="1:26" x14ac:dyDescent="0.2">
      <c r="A6996" s="414"/>
      <c r="B6996" s="414"/>
      <c r="P6996" s="141"/>
      <c r="Q6996" s="415"/>
      <c r="R6996" s="415"/>
      <c r="S6996" s="415"/>
      <c r="T6996" s="415"/>
      <c r="U6996" s="415"/>
      <c r="V6996" s="415"/>
      <c r="W6996" s="415"/>
      <c r="X6996" s="415"/>
      <c r="Y6996" s="415"/>
      <c r="Z6996" s="415"/>
    </row>
    <row r="6997" spans="1:26" x14ac:dyDescent="0.2">
      <c r="A6997" s="414"/>
      <c r="B6997" s="414"/>
      <c r="P6997" s="141"/>
      <c r="Q6997" s="415"/>
      <c r="R6997" s="415"/>
      <c r="S6997" s="415"/>
      <c r="T6997" s="415"/>
      <c r="U6997" s="415"/>
      <c r="V6997" s="415"/>
      <c r="W6997" s="415"/>
      <c r="X6997" s="415"/>
      <c r="Y6997" s="415"/>
      <c r="Z6997" s="415"/>
    </row>
    <row r="6998" spans="1:26" x14ac:dyDescent="0.2">
      <c r="A6998" s="414"/>
      <c r="B6998" s="414"/>
      <c r="P6998" s="141"/>
      <c r="Q6998" s="415"/>
      <c r="R6998" s="415"/>
      <c r="S6998" s="415"/>
      <c r="T6998" s="415"/>
      <c r="U6998" s="415"/>
      <c r="V6998" s="415"/>
      <c r="W6998" s="415"/>
      <c r="X6998" s="415"/>
      <c r="Y6998" s="415"/>
      <c r="Z6998" s="415"/>
    </row>
    <row r="6999" spans="1:26" x14ac:dyDescent="0.2">
      <c r="A6999" s="414"/>
      <c r="B6999" s="414"/>
      <c r="P6999" s="141"/>
      <c r="Q6999" s="415"/>
      <c r="R6999" s="415"/>
      <c r="S6999" s="415"/>
      <c r="T6999" s="415"/>
      <c r="U6999" s="415"/>
      <c r="V6999" s="415"/>
      <c r="W6999" s="415"/>
      <c r="X6999" s="415"/>
      <c r="Y6999" s="415"/>
      <c r="Z6999" s="415"/>
    </row>
    <row r="7000" spans="1:26" x14ac:dyDescent="0.2">
      <c r="A7000" s="414"/>
      <c r="B7000" s="414"/>
      <c r="P7000" s="141"/>
      <c r="Q7000" s="415"/>
      <c r="R7000" s="415"/>
      <c r="S7000" s="415"/>
      <c r="T7000" s="415"/>
      <c r="U7000" s="415"/>
      <c r="V7000" s="415"/>
      <c r="W7000" s="415"/>
      <c r="X7000" s="415"/>
      <c r="Y7000" s="415"/>
      <c r="Z7000" s="415"/>
    </row>
    <row r="7001" spans="1:26" x14ac:dyDescent="0.2">
      <c r="A7001" s="414"/>
      <c r="B7001" s="414"/>
      <c r="P7001" s="141"/>
      <c r="Q7001" s="415"/>
      <c r="R7001" s="415"/>
      <c r="S7001" s="415"/>
      <c r="T7001" s="415"/>
      <c r="U7001" s="415"/>
      <c r="V7001" s="415"/>
      <c r="W7001" s="415"/>
      <c r="X7001" s="415"/>
      <c r="Y7001" s="415"/>
      <c r="Z7001" s="415"/>
    </row>
    <row r="7002" spans="1:26" x14ac:dyDescent="0.2">
      <c r="A7002" s="414"/>
      <c r="B7002" s="414"/>
      <c r="P7002" s="141"/>
      <c r="Q7002" s="415"/>
      <c r="R7002" s="415"/>
      <c r="S7002" s="415"/>
      <c r="T7002" s="415"/>
      <c r="U7002" s="415"/>
      <c r="V7002" s="415"/>
      <c r="W7002" s="415"/>
      <c r="X7002" s="415"/>
      <c r="Y7002" s="415"/>
      <c r="Z7002" s="415"/>
    </row>
    <row r="7003" spans="1:26" x14ac:dyDescent="0.2">
      <c r="A7003" s="414"/>
      <c r="B7003" s="414"/>
      <c r="P7003" s="141"/>
      <c r="Q7003" s="415"/>
      <c r="R7003" s="415"/>
      <c r="S7003" s="415"/>
      <c r="T7003" s="415"/>
      <c r="U7003" s="415"/>
      <c r="V7003" s="415"/>
      <c r="W7003" s="415"/>
      <c r="X7003" s="415"/>
      <c r="Y7003" s="415"/>
      <c r="Z7003" s="415"/>
    </row>
    <row r="7004" spans="1:26" x14ac:dyDescent="0.2">
      <c r="A7004" s="414"/>
      <c r="B7004" s="414"/>
      <c r="P7004" s="141"/>
      <c r="Q7004" s="415"/>
      <c r="R7004" s="415"/>
      <c r="S7004" s="415"/>
      <c r="T7004" s="415"/>
      <c r="U7004" s="415"/>
      <c r="V7004" s="415"/>
      <c r="W7004" s="415"/>
      <c r="X7004" s="415"/>
      <c r="Y7004" s="415"/>
      <c r="Z7004" s="415"/>
    </row>
    <row r="7005" spans="1:26" x14ac:dyDescent="0.2">
      <c r="A7005" s="414"/>
      <c r="B7005" s="414"/>
      <c r="P7005" s="141"/>
      <c r="Q7005" s="415"/>
      <c r="R7005" s="415"/>
      <c r="S7005" s="415"/>
      <c r="T7005" s="415"/>
      <c r="U7005" s="415"/>
      <c r="V7005" s="415"/>
      <c r="W7005" s="415"/>
      <c r="X7005" s="415"/>
      <c r="Y7005" s="415"/>
      <c r="Z7005" s="415"/>
    </row>
    <row r="7006" spans="1:26" x14ac:dyDescent="0.2">
      <c r="A7006" s="414"/>
      <c r="B7006" s="414"/>
      <c r="P7006" s="141"/>
      <c r="Q7006" s="415"/>
      <c r="R7006" s="415"/>
      <c r="S7006" s="415"/>
      <c r="T7006" s="415"/>
      <c r="U7006" s="415"/>
      <c r="V7006" s="415"/>
      <c r="W7006" s="415"/>
      <c r="X7006" s="415"/>
      <c r="Y7006" s="415"/>
      <c r="Z7006" s="415"/>
    </row>
    <row r="7007" spans="1:26" x14ac:dyDescent="0.2">
      <c r="A7007" s="414"/>
      <c r="B7007" s="414"/>
      <c r="P7007" s="141"/>
      <c r="Q7007" s="415"/>
      <c r="R7007" s="415"/>
      <c r="S7007" s="415"/>
      <c r="T7007" s="415"/>
      <c r="U7007" s="415"/>
      <c r="V7007" s="415"/>
      <c r="W7007" s="415"/>
      <c r="X7007" s="415"/>
      <c r="Y7007" s="415"/>
      <c r="Z7007" s="415"/>
    </row>
    <row r="7008" spans="1:26" x14ac:dyDescent="0.2">
      <c r="A7008" s="414"/>
      <c r="B7008" s="414"/>
      <c r="P7008" s="141"/>
      <c r="Q7008" s="415"/>
      <c r="R7008" s="415"/>
      <c r="S7008" s="415"/>
      <c r="T7008" s="415"/>
      <c r="U7008" s="415"/>
      <c r="V7008" s="415"/>
      <c r="W7008" s="415"/>
      <c r="X7008" s="415"/>
      <c r="Y7008" s="415"/>
      <c r="Z7008" s="415"/>
    </row>
    <row r="7009" spans="1:26" x14ac:dyDescent="0.2">
      <c r="A7009" s="414"/>
      <c r="B7009" s="414"/>
      <c r="P7009" s="141"/>
      <c r="Q7009" s="415"/>
      <c r="R7009" s="415"/>
      <c r="S7009" s="415"/>
      <c r="T7009" s="415"/>
      <c r="U7009" s="415"/>
      <c r="V7009" s="415"/>
      <c r="W7009" s="415"/>
      <c r="X7009" s="415"/>
      <c r="Y7009" s="415"/>
      <c r="Z7009" s="415"/>
    </row>
    <row r="7010" spans="1:26" x14ac:dyDescent="0.2">
      <c r="A7010" s="414"/>
      <c r="B7010" s="414"/>
      <c r="P7010" s="141"/>
      <c r="Q7010" s="415"/>
      <c r="R7010" s="415"/>
      <c r="S7010" s="415"/>
      <c r="T7010" s="415"/>
      <c r="U7010" s="415"/>
      <c r="V7010" s="415"/>
      <c r="W7010" s="415"/>
      <c r="X7010" s="415"/>
      <c r="Y7010" s="415"/>
      <c r="Z7010" s="415"/>
    </row>
    <row r="7011" spans="1:26" x14ac:dyDescent="0.2">
      <c r="A7011" s="414"/>
      <c r="B7011" s="414"/>
      <c r="P7011" s="141"/>
      <c r="Q7011" s="415"/>
      <c r="R7011" s="415"/>
      <c r="S7011" s="415"/>
      <c r="T7011" s="415"/>
      <c r="U7011" s="415"/>
      <c r="V7011" s="415"/>
      <c r="W7011" s="415"/>
      <c r="X7011" s="415"/>
      <c r="Y7011" s="415"/>
      <c r="Z7011" s="415"/>
    </row>
    <row r="7012" spans="1:26" x14ac:dyDescent="0.2">
      <c r="A7012" s="414"/>
      <c r="B7012" s="414"/>
      <c r="P7012" s="141"/>
      <c r="Q7012" s="415"/>
      <c r="R7012" s="415"/>
      <c r="S7012" s="415"/>
      <c r="T7012" s="415"/>
      <c r="U7012" s="415"/>
      <c r="V7012" s="415"/>
      <c r="W7012" s="415"/>
      <c r="X7012" s="415"/>
      <c r="Y7012" s="415"/>
      <c r="Z7012" s="415"/>
    </row>
    <row r="7013" spans="1:26" x14ac:dyDescent="0.2">
      <c r="A7013" s="414"/>
      <c r="B7013" s="414"/>
      <c r="P7013" s="141"/>
      <c r="Q7013" s="415"/>
      <c r="R7013" s="415"/>
      <c r="S7013" s="415"/>
      <c r="T7013" s="415"/>
      <c r="U7013" s="415"/>
      <c r="V7013" s="415"/>
      <c r="W7013" s="415"/>
      <c r="X7013" s="415"/>
      <c r="Y7013" s="415"/>
      <c r="Z7013" s="415"/>
    </row>
    <row r="7014" spans="1:26" x14ac:dyDescent="0.2">
      <c r="A7014" s="414"/>
      <c r="B7014" s="414"/>
      <c r="P7014" s="141"/>
      <c r="Q7014" s="415"/>
      <c r="R7014" s="415"/>
      <c r="S7014" s="415"/>
      <c r="T7014" s="415"/>
      <c r="U7014" s="415"/>
      <c r="V7014" s="415"/>
      <c r="W7014" s="415"/>
      <c r="X7014" s="415"/>
      <c r="Y7014" s="415"/>
      <c r="Z7014" s="415"/>
    </row>
    <row r="7015" spans="1:26" x14ac:dyDescent="0.2">
      <c r="A7015" s="414"/>
      <c r="B7015" s="414"/>
      <c r="P7015" s="141"/>
      <c r="Q7015" s="415"/>
      <c r="R7015" s="415"/>
      <c r="S7015" s="415"/>
      <c r="T7015" s="415"/>
      <c r="U7015" s="415"/>
      <c r="V7015" s="415"/>
      <c r="W7015" s="415"/>
      <c r="X7015" s="415"/>
      <c r="Y7015" s="415"/>
      <c r="Z7015" s="415"/>
    </row>
    <row r="7016" spans="1:26" x14ac:dyDescent="0.2">
      <c r="A7016" s="414"/>
      <c r="B7016" s="414"/>
      <c r="P7016" s="141"/>
      <c r="Q7016" s="415"/>
      <c r="R7016" s="415"/>
      <c r="S7016" s="415"/>
      <c r="T7016" s="415"/>
      <c r="U7016" s="415"/>
      <c r="V7016" s="415"/>
      <c r="W7016" s="415"/>
      <c r="X7016" s="415"/>
      <c r="Y7016" s="415"/>
      <c r="Z7016" s="415"/>
    </row>
    <row r="7017" spans="1:26" x14ac:dyDescent="0.2">
      <c r="A7017" s="414"/>
      <c r="B7017" s="414"/>
      <c r="P7017" s="141"/>
      <c r="Q7017" s="415"/>
      <c r="R7017" s="415"/>
      <c r="S7017" s="415"/>
      <c r="T7017" s="415"/>
      <c r="U7017" s="415"/>
      <c r="V7017" s="415"/>
      <c r="W7017" s="415"/>
      <c r="X7017" s="415"/>
      <c r="Y7017" s="415"/>
      <c r="Z7017" s="415"/>
    </row>
    <row r="7018" spans="1:26" x14ac:dyDescent="0.2">
      <c r="A7018" s="414"/>
      <c r="B7018" s="414"/>
      <c r="P7018" s="141"/>
      <c r="Q7018" s="415"/>
      <c r="R7018" s="415"/>
      <c r="S7018" s="415"/>
      <c r="T7018" s="415"/>
      <c r="U7018" s="415"/>
      <c r="V7018" s="415"/>
      <c r="W7018" s="415"/>
      <c r="X7018" s="415"/>
      <c r="Y7018" s="415"/>
      <c r="Z7018" s="415"/>
    </row>
    <row r="7019" spans="1:26" x14ac:dyDescent="0.2">
      <c r="A7019" s="414"/>
      <c r="B7019" s="414"/>
      <c r="P7019" s="141"/>
      <c r="Q7019" s="415"/>
      <c r="R7019" s="415"/>
      <c r="S7019" s="415"/>
      <c r="T7019" s="415"/>
      <c r="U7019" s="415"/>
      <c r="V7019" s="415"/>
      <c r="W7019" s="415"/>
      <c r="X7019" s="415"/>
      <c r="Y7019" s="415"/>
      <c r="Z7019" s="415"/>
    </row>
    <row r="7020" spans="1:26" x14ac:dyDescent="0.2">
      <c r="A7020" s="414"/>
      <c r="B7020" s="414"/>
      <c r="P7020" s="141"/>
      <c r="Q7020" s="415"/>
      <c r="R7020" s="415"/>
      <c r="S7020" s="415"/>
      <c r="T7020" s="415"/>
      <c r="U7020" s="415"/>
      <c r="V7020" s="415"/>
      <c r="W7020" s="415"/>
      <c r="X7020" s="415"/>
      <c r="Y7020" s="415"/>
      <c r="Z7020" s="415"/>
    </row>
    <row r="7021" spans="1:26" x14ac:dyDescent="0.2">
      <c r="A7021" s="414"/>
      <c r="B7021" s="414"/>
      <c r="P7021" s="141"/>
      <c r="Q7021" s="415"/>
      <c r="R7021" s="415"/>
      <c r="S7021" s="415"/>
      <c r="T7021" s="415"/>
      <c r="U7021" s="415"/>
      <c r="V7021" s="415"/>
      <c r="W7021" s="415"/>
      <c r="X7021" s="415"/>
      <c r="Y7021" s="415"/>
      <c r="Z7021" s="415"/>
    </row>
    <row r="7022" spans="1:26" x14ac:dyDescent="0.2">
      <c r="A7022" s="414"/>
      <c r="B7022" s="414"/>
      <c r="P7022" s="141"/>
      <c r="Q7022" s="415"/>
      <c r="R7022" s="415"/>
      <c r="S7022" s="415"/>
      <c r="T7022" s="415"/>
      <c r="U7022" s="415"/>
      <c r="V7022" s="415"/>
      <c r="W7022" s="415"/>
      <c r="X7022" s="415"/>
      <c r="Y7022" s="415"/>
      <c r="Z7022" s="415"/>
    </row>
    <row r="7023" spans="1:26" x14ac:dyDescent="0.2">
      <c r="A7023" s="414"/>
      <c r="B7023" s="414"/>
      <c r="P7023" s="141"/>
      <c r="Q7023" s="415"/>
      <c r="R7023" s="415"/>
      <c r="S7023" s="415"/>
      <c r="T7023" s="415"/>
      <c r="U7023" s="415"/>
      <c r="V7023" s="415"/>
      <c r="W7023" s="415"/>
      <c r="X7023" s="415"/>
      <c r="Y7023" s="415"/>
      <c r="Z7023" s="415"/>
    </row>
    <row r="7024" spans="1:26" x14ac:dyDescent="0.2">
      <c r="A7024" s="414"/>
      <c r="B7024" s="414"/>
      <c r="P7024" s="141"/>
      <c r="Q7024" s="415"/>
      <c r="R7024" s="415"/>
      <c r="S7024" s="415"/>
      <c r="T7024" s="415"/>
      <c r="U7024" s="415"/>
      <c r="V7024" s="415"/>
      <c r="W7024" s="415"/>
      <c r="X7024" s="415"/>
      <c r="Y7024" s="415"/>
      <c r="Z7024" s="415"/>
    </row>
    <row r="7025" spans="1:26" x14ac:dyDescent="0.2">
      <c r="A7025" s="414"/>
      <c r="B7025" s="414"/>
      <c r="P7025" s="141"/>
      <c r="Q7025" s="415"/>
      <c r="R7025" s="415"/>
      <c r="S7025" s="415"/>
      <c r="T7025" s="415"/>
      <c r="U7025" s="415"/>
      <c r="V7025" s="415"/>
      <c r="W7025" s="415"/>
      <c r="X7025" s="415"/>
      <c r="Y7025" s="415"/>
      <c r="Z7025" s="415"/>
    </row>
    <row r="7026" spans="1:26" x14ac:dyDescent="0.2">
      <c r="A7026" s="414"/>
      <c r="B7026" s="414"/>
      <c r="P7026" s="141"/>
      <c r="Q7026" s="415"/>
      <c r="R7026" s="415"/>
      <c r="S7026" s="415"/>
      <c r="T7026" s="415"/>
      <c r="U7026" s="415"/>
      <c r="V7026" s="415"/>
      <c r="W7026" s="415"/>
      <c r="X7026" s="415"/>
      <c r="Y7026" s="415"/>
      <c r="Z7026" s="415"/>
    </row>
    <row r="7027" spans="1:26" x14ac:dyDescent="0.2">
      <c r="A7027" s="414"/>
      <c r="B7027" s="414"/>
      <c r="P7027" s="141"/>
      <c r="Q7027" s="415"/>
      <c r="R7027" s="415"/>
      <c r="S7027" s="415"/>
      <c r="T7027" s="415"/>
      <c r="U7027" s="415"/>
      <c r="V7027" s="415"/>
      <c r="W7027" s="415"/>
      <c r="X7027" s="415"/>
      <c r="Y7027" s="415"/>
      <c r="Z7027" s="415"/>
    </row>
    <row r="7028" spans="1:26" x14ac:dyDescent="0.2">
      <c r="A7028" s="414"/>
      <c r="B7028" s="414"/>
      <c r="P7028" s="141"/>
      <c r="Q7028" s="415"/>
      <c r="R7028" s="415"/>
      <c r="S7028" s="415"/>
      <c r="T7028" s="415"/>
      <c r="U7028" s="415"/>
      <c r="V7028" s="415"/>
      <c r="W7028" s="415"/>
      <c r="X7028" s="415"/>
      <c r="Y7028" s="415"/>
      <c r="Z7028" s="415"/>
    </row>
    <row r="7029" spans="1:26" x14ac:dyDescent="0.2">
      <c r="A7029" s="414"/>
      <c r="B7029" s="414"/>
      <c r="P7029" s="141"/>
      <c r="Q7029" s="415"/>
      <c r="R7029" s="415"/>
      <c r="S7029" s="415"/>
      <c r="T7029" s="415"/>
      <c r="U7029" s="415"/>
      <c r="V7029" s="415"/>
      <c r="W7029" s="415"/>
      <c r="X7029" s="415"/>
      <c r="Y7029" s="415"/>
      <c r="Z7029" s="415"/>
    </row>
    <row r="7030" spans="1:26" x14ac:dyDescent="0.2">
      <c r="A7030" s="414"/>
      <c r="B7030" s="414"/>
      <c r="P7030" s="141"/>
      <c r="Q7030" s="415"/>
      <c r="R7030" s="415"/>
      <c r="S7030" s="415"/>
      <c r="T7030" s="415"/>
      <c r="U7030" s="415"/>
      <c r="V7030" s="415"/>
      <c r="W7030" s="415"/>
      <c r="X7030" s="415"/>
      <c r="Y7030" s="415"/>
      <c r="Z7030" s="415"/>
    </row>
    <row r="7031" spans="1:26" x14ac:dyDescent="0.2">
      <c r="A7031" s="414"/>
      <c r="B7031" s="414"/>
      <c r="P7031" s="141"/>
      <c r="Q7031" s="415"/>
      <c r="R7031" s="415"/>
      <c r="S7031" s="415"/>
      <c r="T7031" s="415"/>
      <c r="U7031" s="415"/>
      <c r="V7031" s="415"/>
      <c r="W7031" s="415"/>
      <c r="X7031" s="415"/>
      <c r="Y7031" s="415"/>
      <c r="Z7031" s="415"/>
    </row>
    <row r="7032" spans="1:26" x14ac:dyDescent="0.2">
      <c r="A7032" s="414"/>
      <c r="B7032" s="414"/>
      <c r="P7032" s="141"/>
      <c r="Q7032" s="415"/>
      <c r="R7032" s="415"/>
      <c r="S7032" s="415"/>
      <c r="T7032" s="415"/>
      <c r="U7032" s="415"/>
      <c r="V7032" s="415"/>
      <c r="W7032" s="415"/>
      <c r="X7032" s="415"/>
      <c r="Y7032" s="415"/>
      <c r="Z7032" s="415"/>
    </row>
    <row r="7033" spans="1:26" x14ac:dyDescent="0.2">
      <c r="A7033" s="414"/>
      <c r="B7033" s="414"/>
      <c r="P7033" s="141"/>
      <c r="Q7033" s="415"/>
      <c r="R7033" s="415"/>
      <c r="S7033" s="415"/>
      <c r="T7033" s="415"/>
      <c r="U7033" s="415"/>
      <c r="V7033" s="415"/>
      <c r="W7033" s="415"/>
      <c r="X7033" s="415"/>
      <c r="Y7033" s="415"/>
      <c r="Z7033" s="415"/>
    </row>
    <row r="7034" spans="1:26" x14ac:dyDescent="0.2">
      <c r="A7034" s="414"/>
      <c r="B7034" s="414"/>
      <c r="P7034" s="141"/>
      <c r="Q7034" s="415"/>
      <c r="R7034" s="415"/>
      <c r="S7034" s="415"/>
      <c r="T7034" s="415"/>
      <c r="U7034" s="415"/>
      <c r="V7034" s="415"/>
      <c r="W7034" s="415"/>
      <c r="X7034" s="415"/>
      <c r="Y7034" s="415"/>
      <c r="Z7034" s="415"/>
    </row>
    <row r="7035" spans="1:26" x14ac:dyDescent="0.2">
      <c r="A7035" s="414"/>
      <c r="B7035" s="414"/>
      <c r="P7035" s="141"/>
      <c r="Q7035" s="415"/>
      <c r="R7035" s="415"/>
      <c r="S7035" s="415"/>
      <c r="T7035" s="415"/>
      <c r="U7035" s="415"/>
      <c r="V7035" s="415"/>
      <c r="W7035" s="415"/>
      <c r="X7035" s="415"/>
      <c r="Y7035" s="415"/>
      <c r="Z7035" s="415"/>
    </row>
    <row r="7036" spans="1:26" x14ac:dyDescent="0.2">
      <c r="A7036" s="414"/>
      <c r="B7036" s="414"/>
      <c r="P7036" s="141"/>
      <c r="Q7036" s="415"/>
      <c r="R7036" s="415"/>
      <c r="S7036" s="415"/>
      <c r="T7036" s="415"/>
      <c r="U7036" s="415"/>
      <c r="V7036" s="415"/>
      <c r="W7036" s="415"/>
      <c r="X7036" s="415"/>
      <c r="Y7036" s="415"/>
      <c r="Z7036" s="415"/>
    </row>
    <row r="7037" spans="1:26" x14ac:dyDescent="0.2">
      <c r="A7037" s="414"/>
      <c r="B7037" s="414"/>
      <c r="P7037" s="141"/>
      <c r="Q7037" s="415"/>
      <c r="R7037" s="415"/>
      <c r="S7037" s="415"/>
      <c r="T7037" s="415"/>
      <c r="U7037" s="415"/>
      <c r="V7037" s="415"/>
      <c r="W7037" s="415"/>
      <c r="X7037" s="415"/>
      <c r="Y7037" s="415"/>
      <c r="Z7037" s="415"/>
    </row>
    <row r="7038" spans="1:26" x14ac:dyDescent="0.2">
      <c r="A7038" s="414"/>
      <c r="B7038" s="414"/>
      <c r="P7038" s="141"/>
      <c r="Q7038" s="415"/>
      <c r="R7038" s="415"/>
      <c r="S7038" s="415"/>
      <c r="T7038" s="415"/>
      <c r="U7038" s="415"/>
      <c r="V7038" s="415"/>
      <c r="W7038" s="415"/>
      <c r="X7038" s="415"/>
      <c r="Y7038" s="415"/>
      <c r="Z7038" s="415"/>
    </row>
    <row r="7039" spans="1:26" x14ac:dyDescent="0.2">
      <c r="A7039" s="414"/>
      <c r="B7039" s="414"/>
      <c r="P7039" s="141"/>
      <c r="Q7039" s="415"/>
      <c r="R7039" s="415"/>
      <c r="S7039" s="415"/>
      <c r="T7039" s="415"/>
      <c r="U7039" s="415"/>
      <c r="V7039" s="415"/>
      <c r="W7039" s="415"/>
      <c r="X7039" s="415"/>
      <c r="Y7039" s="415"/>
      <c r="Z7039" s="415"/>
    </row>
    <row r="7040" spans="1:26" x14ac:dyDescent="0.2">
      <c r="A7040" s="414"/>
      <c r="B7040" s="414"/>
      <c r="P7040" s="141"/>
      <c r="Q7040" s="415"/>
      <c r="R7040" s="415"/>
      <c r="S7040" s="415"/>
      <c r="T7040" s="415"/>
      <c r="U7040" s="415"/>
      <c r="V7040" s="415"/>
      <c r="W7040" s="415"/>
      <c r="X7040" s="415"/>
      <c r="Y7040" s="415"/>
      <c r="Z7040" s="415"/>
    </row>
    <row r="7041" spans="1:26" x14ac:dyDescent="0.2">
      <c r="A7041" s="414"/>
      <c r="B7041" s="414"/>
      <c r="P7041" s="141"/>
      <c r="Q7041" s="415"/>
      <c r="R7041" s="415"/>
      <c r="S7041" s="415"/>
      <c r="T7041" s="415"/>
      <c r="U7041" s="415"/>
      <c r="V7041" s="415"/>
      <c r="W7041" s="415"/>
      <c r="X7041" s="415"/>
      <c r="Y7041" s="415"/>
      <c r="Z7041" s="415"/>
    </row>
    <row r="7042" spans="1:26" x14ac:dyDescent="0.2">
      <c r="A7042" s="414"/>
      <c r="B7042" s="414"/>
      <c r="P7042" s="141"/>
      <c r="Q7042" s="415"/>
      <c r="R7042" s="415"/>
      <c r="S7042" s="415"/>
      <c r="T7042" s="415"/>
      <c r="U7042" s="415"/>
      <c r="V7042" s="415"/>
      <c r="W7042" s="415"/>
      <c r="X7042" s="415"/>
      <c r="Y7042" s="415"/>
      <c r="Z7042" s="415"/>
    </row>
    <row r="7043" spans="1:26" x14ac:dyDescent="0.2">
      <c r="A7043" s="414"/>
      <c r="B7043" s="414"/>
      <c r="P7043" s="141"/>
      <c r="Q7043" s="415"/>
      <c r="R7043" s="415"/>
      <c r="S7043" s="415"/>
      <c r="T7043" s="415"/>
      <c r="U7043" s="415"/>
      <c r="V7043" s="415"/>
      <c r="W7043" s="415"/>
      <c r="X7043" s="415"/>
      <c r="Y7043" s="415"/>
      <c r="Z7043" s="415"/>
    </row>
    <row r="7044" spans="1:26" x14ac:dyDescent="0.2">
      <c r="A7044" s="414"/>
      <c r="B7044" s="414"/>
      <c r="P7044" s="141"/>
      <c r="Q7044" s="415"/>
      <c r="R7044" s="415"/>
      <c r="S7044" s="415"/>
      <c r="T7044" s="415"/>
      <c r="U7044" s="415"/>
      <c r="V7044" s="415"/>
      <c r="W7044" s="415"/>
      <c r="X7044" s="415"/>
      <c r="Y7044" s="415"/>
      <c r="Z7044" s="415"/>
    </row>
    <row r="7045" spans="1:26" x14ac:dyDescent="0.2">
      <c r="A7045" s="414"/>
      <c r="B7045" s="414"/>
      <c r="P7045" s="141"/>
      <c r="Q7045" s="415"/>
      <c r="R7045" s="415"/>
      <c r="S7045" s="415"/>
      <c r="T7045" s="415"/>
      <c r="U7045" s="415"/>
      <c r="V7045" s="415"/>
      <c r="W7045" s="415"/>
      <c r="X7045" s="415"/>
      <c r="Y7045" s="415"/>
      <c r="Z7045" s="415"/>
    </row>
    <row r="7046" spans="1:26" x14ac:dyDescent="0.2">
      <c r="A7046" s="414"/>
      <c r="B7046" s="414"/>
      <c r="P7046" s="141"/>
      <c r="Q7046" s="415"/>
      <c r="R7046" s="415"/>
      <c r="S7046" s="415"/>
      <c r="T7046" s="415"/>
      <c r="U7046" s="415"/>
      <c r="V7046" s="415"/>
      <c r="W7046" s="415"/>
      <c r="X7046" s="415"/>
      <c r="Y7046" s="415"/>
      <c r="Z7046" s="415"/>
    </row>
    <row r="7047" spans="1:26" x14ac:dyDescent="0.2">
      <c r="A7047" s="414"/>
      <c r="B7047" s="414"/>
      <c r="P7047" s="141"/>
      <c r="Q7047" s="415"/>
      <c r="R7047" s="415"/>
      <c r="S7047" s="415"/>
      <c r="T7047" s="415"/>
      <c r="U7047" s="415"/>
      <c r="V7047" s="415"/>
      <c r="W7047" s="415"/>
      <c r="X7047" s="415"/>
      <c r="Y7047" s="415"/>
      <c r="Z7047" s="415"/>
    </row>
    <row r="7048" spans="1:26" x14ac:dyDescent="0.2">
      <c r="A7048" s="414"/>
      <c r="B7048" s="414"/>
      <c r="P7048" s="141"/>
      <c r="Q7048" s="415"/>
      <c r="R7048" s="415"/>
      <c r="S7048" s="415"/>
      <c r="T7048" s="415"/>
      <c r="U7048" s="415"/>
      <c r="V7048" s="415"/>
      <c r="W7048" s="415"/>
      <c r="X7048" s="415"/>
      <c r="Y7048" s="415"/>
      <c r="Z7048" s="415"/>
    </row>
    <row r="7049" spans="1:26" x14ac:dyDescent="0.2">
      <c r="A7049" s="414"/>
      <c r="B7049" s="414"/>
      <c r="P7049" s="141"/>
      <c r="Q7049" s="415"/>
      <c r="R7049" s="415"/>
      <c r="S7049" s="415"/>
      <c r="T7049" s="415"/>
      <c r="U7049" s="415"/>
      <c r="V7049" s="415"/>
      <c r="W7049" s="415"/>
      <c r="X7049" s="415"/>
      <c r="Y7049" s="415"/>
      <c r="Z7049" s="415"/>
    </row>
    <row r="7050" spans="1:26" x14ac:dyDescent="0.2">
      <c r="A7050" s="414"/>
      <c r="B7050" s="414"/>
      <c r="P7050" s="141"/>
      <c r="Q7050" s="415"/>
      <c r="R7050" s="415"/>
      <c r="S7050" s="415"/>
      <c r="T7050" s="415"/>
      <c r="U7050" s="415"/>
      <c r="V7050" s="415"/>
      <c r="W7050" s="415"/>
      <c r="X7050" s="415"/>
      <c r="Y7050" s="415"/>
      <c r="Z7050" s="415"/>
    </row>
    <row r="7051" spans="1:26" x14ac:dyDescent="0.2">
      <c r="A7051" s="414"/>
      <c r="B7051" s="414"/>
      <c r="P7051" s="141"/>
      <c r="Q7051" s="415"/>
      <c r="R7051" s="415"/>
      <c r="S7051" s="415"/>
      <c r="T7051" s="415"/>
      <c r="U7051" s="415"/>
      <c r="V7051" s="415"/>
      <c r="W7051" s="415"/>
      <c r="X7051" s="415"/>
      <c r="Y7051" s="415"/>
      <c r="Z7051" s="415"/>
    </row>
    <row r="7052" spans="1:26" x14ac:dyDescent="0.2">
      <c r="A7052" s="414"/>
      <c r="B7052" s="414"/>
      <c r="P7052" s="141"/>
      <c r="Q7052" s="415"/>
      <c r="R7052" s="415"/>
      <c r="S7052" s="415"/>
      <c r="T7052" s="415"/>
      <c r="U7052" s="415"/>
      <c r="V7052" s="415"/>
      <c r="W7052" s="415"/>
      <c r="X7052" s="415"/>
      <c r="Y7052" s="415"/>
      <c r="Z7052" s="415"/>
    </row>
    <row r="7053" spans="1:26" x14ac:dyDescent="0.2">
      <c r="A7053" s="414"/>
      <c r="B7053" s="414"/>
      <c r="P7053" s="141"/>
      <c r="Q7053" s="415"/>
      <c r="R7053" s="415"/>
      <c r="S7053" s="415"/>
      <c r="T7053" s="415"/>
      <c r="U7053" s="415"/>
      <c r="V7053" s="415"/>
      <c r="W7053" s="415"/>
      <c r="X7053" s="415"/>
      <c r="Y7053" s="415"/>
      <c r="Z7053" s="415"/>
    </row>
    <row r="7054" spans="1:26" x14ac:dyDescent="0.2">
      <c r="A7054" s="414"/>
      <c r="B7054" s="414"/>
      <c r="P7054" s="141"/>
      <c r="Q7054" s="415"/>
      <c r="R7054" s="415"/>
      <c r="S7054" s="415"/>
      <c r="T7054" s="415"/>
      <c r="U7054" s="415"/>
      <c r="V7054" s="415"/>
      <c r="W7054" s="415"/>
      <c r="X7054" s="415"/>
      <c r="Y7054" s="415"/>
      <c r="Z7054" s="415"/>
    </row>
    <row r="7055" spans="1:26" x14ac:dyDescent="0.2">
      <c r="A7055" s="414"/>
      <c r="B7055" s="414"/>
      <c r="P7055" s="141"/>
      <c r="Q7055" s="415"/>
      <c r="R7055" s="415"/>
      <c r="S7055" s="415"/>
      <c r="T7055" s="415"/>
      <c r="U7055" s="415"/>
      <c r="V7055" s="415"/>
      <c r="W7055" s="415"/>
      <c r="X7055" s="415"/>
      <c r="Y7055" s="415"/>
      <c r="Z7055" s="415"/>
    </row>
    <row r="7056" spans="1:26" x14ac:dyDescent="0.2">
      <c r="A7056" s="414"/>
      <c r="B7056" s="414"/>
      <c r="P7056" s="141"/>
      <c r="Q7056" s="415"/>
      <c r="R7056" s="415"/>
      <c r="S7056" s="415"/>
      <c r="T7056" s="415"/>
      <c r="U7056" s="415"/>
      <c r="V7056" s="415"/>
      <c r="W7056" s="415"/>
      <c r="X7056" s="415"/>
      <c r="Y7056" s="415"/>
      <c r="Z7056" s="415"/>
    </row>
    <row r="7057" spans="1:26" x14ac:dyDescent="0.2">
      <c r="A7057" s="414"/>
      <c r="B7057" s="414"/>
      <c r="P7057" s="141"/>
      <c r="Q7057" s="415"/>
      <c r="R7057" s="415"/>
      <c r="S7057" s="415"/>
      <c r="T7057" s="415"/>
      <c r="U7057" s="415"/>
      <c r="V7057" s="415"/>
      <c r="W7057" s="415"/>
      <c r="X7057" s="415"/>
      <c r="Y7057" s="415"/>
      <c r="Z7057" s="415"/>
    </row>
    <row r="7058" spans="1:26" x14ac:dyDescent="0.2">
      <c r="A7058" s="414"/>
      <c r="B7058" s="414"/>
      <c r="P7058" s="141"/>
      <c r="Q7058" s="415"/>
      <c r="R7058" s="415"/>
      <c r="S7058" s="415"/>
      <c r="T7058" s="415"/>
      <c r="U7058" s="415"/>
      <c r="V7058" s="415"/>
      <c r="W7058" s="415"/>
      <c r="X7058" s="415"/>
      <c r="Y7058" s="415"/>
      <c r="Z7058" s="415"/>
    </row>
    <row r="7059" spans="1:26" x14ac:dyDescent="0.2">
      <c r="A7059" s="414"/>
      <c r="B7059" s="414"/>
      <c r="P7059" s="141"/>
      <c r="Q7059" s="415"/>
      <c r="R7059" s="415"/>
      <c r="S7059" s="415"/>
      <c r="T7059" s="415"/>
      <c r="U7059" s="415"/>
      <c r="V7059" s="415"/>
      <c r="W7059" s="415"/>
      <c r="X7059" s="415"/>
      <c r="Y7059" s="415"/>
      <c r="Z7059" s="415"/>
    </row>
    <row r="7060" spans="1:26" x14ac:dyDescent="0.2">
      <c r="A7060" s="414"/>
      <c r="B7060" s="414"/>
      <c r="P7060" s="141"/>
      <c r="Q7060" s="415"/>
      <c r="R7060" s="415"/>
      <c r="S7060" s="415"/>
      <c r="T7060" s="415"/>
      <c r="U7060" s="415"/>
      <c r="V7060" s="415"/>
      <c r="W7060" s="415"/>
      <c r="X7060" s="415"/>
      <c r="Y7060" s="415"/>
      <c r="Z7060" s="415"/>
    </row>
    <row r="7061" spans="1:26" x14ac:dyDescent="0.2">
      <c r="A7061" s="414"/>
      <c r="B7061" s="414"/>
      <c r="P7061" s="141"/>
      <c r="Q7061" s="415"/>
      <c r="R7061" s="415"/>
      <c r="S7061" s="415"/>
      <c r="T7061" s="415"/>
      <c r="U7061" s="415"/>
      <c r="V7061" s="415"/>
      <c r="W7061" s="415"/>
      <c r="X7061" s="415"/>
      <c r="Y7061" s="415"/>
      <c r="Z7061" s="415"/>
    </row>
    <row r="7062" spans="1:26" x14ac:dyDescent="0.2">
      <c r="A7062" s="414"/>
      <c r="B7062" s="414"/>
      <c r="P7062" s="141"/>
      <c r="Q7062" s="415"/>
      <c r="R7062" s="415"/>
      <c r="S7062" s="415"/>
      <c r="T7062" s="415"/>
      <c r="U7062" s="415"/>
      <c r="V7062" s="415"/>
      <c r="W7062" s="415"/>
      <c r="X7062" s="415"/>
      <c r="Y7062" s="415"/>
      <c r="Z7062" s="415"/>
    </row>
    <row r="7063" spans="1:26" x14ac:dyDescent="0.2">
      <c r="A7063" s="414"/>
      <c r="B7063" s="414"/>
      <c r="P7063" s="141"/>
      <c r="Q7063" s="415"/>
      <c r="R7063" s="415"/>
      <c r="S7063" s="415"/>
      <c r="T7063" s="415"/>
      <c r="U7063" s="415"/>
      <c r="V7063" s="415"/>
      <c r="W7063" s="415"/>
      <c r="X7063" s="415"/>
      <c r="Y7063" s="415"/>
      <c r="Z7063" s="415"/>
    </row>
    <row r="7064" spans="1:26" x14ac:dyDescent="0.2">
      <c r="A7064" s="414"/>
      <c r="B7064" s="414"/>
      <c r="P7064" s="141"/>
      <c r="Q7064" s="415"/>
      <c r="R7064" s="415"/>
      <c r="S7064" s="415"/>
      <c r="T7064" s="415"/>
      <c r="U7064" s="415"/>
      <c r="V7064" s="415"/>
      <c r="W7064" s="415"/>
      <c r="X7064" s="415"/>
      <c r="Y7064" s="415"/>
      <c r="Z7064" s="415"/>
    </row>
    <row r="7065" spans="1:26" x14ac:dyDescent="0.2">
      <c r="A7065" s="414"/>
      <c r="B7065" s="414"/>
      <c r="P7065" s="141"/>
      <c r="Q7065" s="415"/>
      <c r="R7065" s="415"/>
      <c r="S7065" s="415"/>
      <c r="T7065" s="415"/>
      <c r="U7065" s="415"/>
      <c r="V7065" s="415"/>
      <c r="W7065" s="415"/>
      <c r="X7065" s="415"/>
      <c r="Y7065" s="415"/>
      <c r="Z7065" s="415"/>
    </row>
    <row r="7066" spans="1:26" x14ac:dyDescent="0.2">
      <c r="A7066" s="414"/>
      <c r="B7066" s="414"/>
      <c r="P7066" s="141"/>
      <c r="Q7066" s="415"/>
      <c r="R7066" s="415"/>
      <c r="S7066" s="415"/>
      <c r="T7066" s="415"/>
      <c r="U7066" s="415"/>
      <c r="V7066" s="415"/>
      <c r="W7066" s="415"/>
      <c r="X7066" s="415"/>
      <c r="Y7066" s="415"/>
      <c r="Z7066" s="415"/>
    </row>
    <row r="7067" spans="1:26" x14ac:dyDescent="0.2">
      <c r="A7067" s="414"/>
      <c r="B7067" s="414"/>
      <c r="P7067" s="141"/>
      <c r="Q7067" s="415"/>
      <c r="R7067" s="415"/>
      <c r="S7067" s="415"/>
      <c r="T7067" s="415"/>
      <c r="U7067" s="415"/>
      <c r="V7067" s="415"/>
      <c r="W7067" s="415"/>
      <c r="X7067" s="415"/>
      <c r="Y7067" s="415"/>
      <c r="Z7067" s="415"/>
    </row>
    <row r="7068" spans="1:26" x14ac:dyDescent="0.2">
      <c r="A7068" s="414"/>
      <c r="B7068" s="414"/>
      <c r="P7068" s="141"/>
      <c r="Q7068" s="415"/>
      <c r="R7068" s="415"/>
      <c r="S7068" s="415"/>
      <c r="T7068" s="415"/>
      <c r="U7068" s="415"/>
      <c r="V7068" s="415"/>
      <c r="W7068" s="415"/>
      <c r="X7068" s="415"/>
      <c r="Y7068" s="415"/>
      <c r="Z7068" s="415"/>
    </row>
    <row r="7069" spans="1:26" x14ac:dyDescent="0.2">
      <c r="A7069" s="414"/>
      <c r="B7069" s="414"/>
      <c r="P7069" s="141"/>
      <c r="Q7069" s="415"/>
      <c r="R7069" s="415"/>
      <c r="S7069" s="415"/>
      <c r="T7069" s="415"/>
      <c r="U7069" s="415"/>
      <c r="V7069" s="415"/>
      <c r="W7069" s="415"/>
      <c r="X7069" s="415"/>
      <c r="Y7069" s="415"/>
      <c r="Z7069" s="415"/>
    </row>
    <row r="7070" spans="1:26" x14ac:dyDescent="0.2">
      <c r="A7070" s="414"/>
      <c r="B7070" s="414"/>
      <c r="P7070" s="141"/>
      <c r="Q7070" s="415"/>
      <c r="R7070" s="415"/>
      <c r="S7070" s="415"/>
      <c r="T7070" s="415"/>
      <c r="U7070" s="415"/>
      <c r="V7070" s="415"/>
      <c r="W7070" s="415"/>
      <c r="X7070" s="415"/>
      <c r="Y7070" s="415"/>
      <c r="Z7070" s="415"/>
    </row>
    <row r="7071" spans="1:26" x14ac:dyDescent="0.2">
      <c r="A7071" s="414"/>
      <c r="B7071" s="414"/>
      <c r="P7071" s="141"/>
      <c r="Q7071" s="415"/>
      <c r="R7071" s="415"/>
      <c r="S7071" s="415"/>
      <c r="T7071" s="415"/>
      <c r="U7071" s="415"/>
      <c r="V7071" s="415"/>
      <c r="W7071" s="415"/>
      <c r="X7071" s="415"/>
      <c r="Y7071" s="415"/>
      <c r="Z7071" s="415"/>
    </row>
    <row r="7072" spans="1:26" x14ac:dyDescent="0.2">
      <c r="A7072" s="414"/>
      <c r="B7072" s="414"/>
      <c r="P7072" s="141"/>
      <c r="Q7072" s="415"/>
      <c r="R7072" s="415"/>
      <c r="S7072" s="415"/>
      <c r="T7072" s="415"/>
      <c r="U7072" s="415"/>
      <c r="V7072" s="415"/>
      <c r="W7072" s="415"/>
      <c r="X7072" s="415"/>
      <c r="Y7072" s="415"/>
      <c r="Z7072" s="415"/>
    </row>
    <row r="7073" spans="1:26" x14ac:dyDescent="0.2">
      <c r="A7073" s="414"/>
      <c r="B7073" s="414"/>
      <c r="P7073" s="141"/>
      <c r="Q7073" s="415"/>
      <c r="R7073" s="415"/>
      <c r="S7073" s="415"/>
      <c r="T7073" s="415"/>
      <c r="U7073" s="415"/>
      <c r="V7073" s="415"/>
      <c r="W7073" s="415"/>
      <c r="X7073" s="415"/>
      <c r="Y7073" s="415"/>
      <c r="Z7073" s="415"/>
    </row>
    <row r="7074" spans="1:26" x14ac:dyDescent="0.2">
      <c r="A7074" s="414"/>
      <c r="B7074" s="414"/>
      <c r="P7074" s="141"/>
      <c r="Q7074" s="415"/>
      <c r="R7074" s="415"/>
      <c r="S7074" s="415"/>
      <c r="T7074" s="415"/>
      <c r="U7074" s="415"/>
      <c r="V7074" s="415"/>
      <c r="W7074" s="415"/>
      <c r="X7074" s="415"/>
      <c r="Y7074" s="415"/>
      <c r="Z7074" s="415"/>
    </row>
    <row r="7075" spans="1:26" x14ac:dyDescent="0.2">
      <c r="A7075" s="414"/>
      <c r="B7075" s="414"/>
      <c r="P7075" s="141"/>
      <c r="Q7075" s="415"/>
      <c r="R7075" s="415"/>
      <c r="S7075" s="415"/>
      <c r="T7075" s="415"/>
      <c r="U7075" s="415"/>
      <c r="V7075" s="415"/>
      <c r="W7075" s="415"/>
      <c r="X7075" s="415"/>
      <c r="Y7075" s="415"/>
      <c r="Z7075" s="415"/>
    </row>
    <row r="7076" spans="1:26" x14ac:dyDescent="0.2">
      <c r="A7076" s="414"/>
      <c r="B7076" s="414"/>
      <c r="P7076" s="141"/>
      <c r="Q7076" s="415"/>
      <c r="R7076" s="415"/>
      <c r="S7076" s="415"/>
      <c r="T7076" s="415"/>
      <c r="U7076" s="415"/>
      <c r="V7076" s="415"/>
      <c r="W7076" s="415"/>
      <c r="X7076" s="415"/>
      <c r="Y7076" s="415"/>
      <c r="Z7076" s="415"/>
    </row>
    <row r="7077" spans="1:26" x14ac:dyDescent="0.2">
      <c r="A7077" s="414"/>
      <c r="B7077" s="414"/>
      <c r="P7077" s="141"/>
      <c r="Q7077" s="415"/>
      <c r="R7077" s="415"/>
      <c r="S7077" s="415"/>
      <c r="T7077" s="415"/>
      <c r="U7077" s="415"/>
      <c r="V7077" s="415"/>
      <c r="W7077" s="415"/>
      <c r="X7077" s="415"/>
      <c r="Y7077" s="415"/>
      <c r="Z7077" s="415"/>
    </row>
    <row r="7078" spans="1:26" x14ac:dyDescent="0.2">
      <c r="A7078" s="414"/>
      <c r="B7078" s="414"/>
      <c r="P7078" s="141"/>
      <c r="Q7078" s="415"/>
      <c r="R7078" s="415"/>
      <c r="S7078" s="415"/>
      <c r="T7078" s="415"/>
      <c r="U7078" s="415"/>
      <c r="V7078" s="415"/>
      <c r="W7078" s="415"/>
      <c r="X7078" s="415"/>
      <c r="Y7078" s="415"/>
      <c r="Z7078" s="415"/>
    </row>
    <row r="7079" spans="1:26" x14ac:dyDescent="0.2">
      <c r="A7079" s="414"/>
      <c r="B7079" s="414"/>
      <c r="P7079" s="141"/>
      <c r="Q7079" s="415"/>
      <c r="R7079" s="415"/>
      <c r="S7079" s="415"/>
      <c r="T7079" s="415"/>
      <c r="U7079" s="415"/>
      <c r="V7079" s="415"/>
      <c r="W7079" s="415"/>
      <c r="X7079" s="415"/>
      <c r="Y7079" s="415"/>
      <c r="Z7079" s="415"/>
    </row>
    <row r="7080" spans="1:26" x14ac:dyDescent="0.2">
      <c r="A7080" s="414"/>
      <c r="B7080" s="414"/>
      <c r="P7080" s="141"/>
      <c r="Q7080" s="415"/>
      <c r="R7080" s="415"/>
      <c r="S7080" s="415"/>
      <c r="T7080" s="415"/>
      <c r="U7080" s="415"/>
      <c r="V7080" s="415"/>
      <c r="W7080" s="415"/>
      <c r="X7080" s="415"/>
      <c r="Y7080" s="415"/>
      <c r="Z7080" s="415"/>
    </row>
    <row r="7081" spans="1:26" x14ac:dyDescent="0.2">
      <c r="A7081" s="414"/>
      <c r="B7081" s="414"/>
      <c r="P7081" s="141"/>
      <c r="Q7081" s="415"/>
      <c r="R7081" s="415"/>
      <c r="S7081" s="415"/>
      <c r="T7081" s="415"/>
      <c r="U7081" s="415"/>
      <c r="V7081" s="415"/>
      <c r="W7081" s="415"/>
      <c r="X7081" s="415"/>
      <c r="Y7081" s="415"/>
      <c r="Z7081" s="415"/>
    </row>
    <row r="7082" spans="1:26" x14ac:dyDescent="0.2">
      <c r="A7082" s="414"/>
      <c r="B7082" s="414"/>
      <c r="P7082" s="141"/>
      <c r="Q7082" s="415"/>
      <c r="R7082" s="415"/>
      <c r="S7082" s="415"/>
      <c r="T7082" s="415"/>
      <c r="U7082" s="415"/>
      <c r="V7082" s="415"/>
      <c r="W7082" s="415"/>
      <c r="X7082" s="415"/>
      <c r="Y7082" s="415"/>
      <c r="Z7082" s="415"/>
    </row>
    <row r="7083" spans="1:26" x14ac:dyDescent="0.2">
      <c r="A7083" s="414"/>
      <c r="B7083" s="414"/>
      <c r="P7083" s="141"/>
      <c r="Q7083" s="415"/>
      <c r="R7083" s="415"/>
      <c r="S7083" s="415"/>
      <c r="T7083" s="415"/>
      <c r="U7083" s="415"/>
      <c r="V7083" s="415"/>
      <c r="W7083" s="415"/>
      <c r="X7083" s="415"/>
      <c r="Y7083" s="415"/>
      <c r="Z7083" s="415"/>
    </row>
    <row r="7084" spans="1:26" x14ac:dyDescent="0.2">
      <c r="A7084" s="414"/>
      <c r="B7084" s="414"/>
      <c r="P7084" s="141"/>
      <c r="Q7084" s="415"/>
      <c r="R7084" s="415"/>
      <c r="S7084" s="415"/>
      <c r="T7084" s="415"/>
      <c r="U7084" s="415"/>
      <c r="V7084" s="415"/>
      <c r="W7084" s="415"/>
      <c r="X7084" s="415"/>
      <c r="Y7084" s="415"/>
      <c r="Z7084" s="415"/>
    </row>
    <row r="7085" spans="1:26" x14ac:dyDescent="0.2">
      <c r="A7085" s="414"/>
      <c r="B7085" s="414"/>
      <c r="P7085" s="141"/>
      <c r="Q7085" s="415"/>
      <c r="R7085" s="415"/>
      <c r="S7085" s="415"/>
      <c r="T7085" s="415"/>
      <c r="U7085" s="415"/>
      <c r="V7085" s="415"/>
      <c r="W7085" s="415"/>
      <c r="X7085" s="415"/>
      <c r="Y7085" s="415"/>
      <c r="Z7085" s="415"/>
    </row>
    <row r="7086" spans="1:26" x14ac:dyDescent="0.2">
      <c r="A7086" s="414"/>
      <c r="B7086" s="414"/>
      <c r="P7086" s="141"/>
      <c r="Q7086" s="415"/>
      <c r="R7086" s="415"/>
      <c r="S7086" s="415"/>
      <c r="T7086" s="415"/>
      <c r="U7086" s="415"/>
      <c r="V7086" s="415"/>
      <c r="W7086" s="415"/>
      <c r="X7086" s="415"/>
      <c r="Y7086" s="415"/>
      <c r="Z7086" s="415"/>
    </row>
    <row r="7087" spans="1:26" x14ac:dyDescent="0.2">
      <c r="A7087" s="414"/>
      <c r="B7087" s="414"/>
      <c r="P7087" s="141"/>
      <c r="Q7087" s="415"/>
      <c r="R7087" s="415"/>
      <c r="S7087" s="415"/>
      <c r="T7087" s="415"/>
      <c r="U7087" s="415"/>
      <c r="V7087" s="415"/>
      <c r="W7087" s="415"/>
      <c r="X7087" s="415"/>
      <c r="Y7087" s="415"/>
      <c r="Z7087" s="415"/>
    </row>
    <row r="7088" spans="1:26" x14ac:dyDescent="0.2">
      <c r="A7088" s="414"/>
      <c r="B7088" s="414"/>
      <c r="P7088" s="141"/>
      <c r="Q7088" s="415"/>
      <c r="R7088" s="415"/>
      <c r="S7088" s="415"/>
      <c r="T7088" s="415"/>
      <c r="U7088" s="415"/>
      <c r="V7088" s="415"/>
      <c r="W7088" s="415"/>
      <c r="X7088" s="415"/>
      <c r="Y7088" s="415"/>
      <c r="Z7088" s="415"/>
    </row>
    <row r="7089" spans="1:26" x14ac:dyDescent="0.2">
      <c r="A7089" s="414"/>
      <c r="B7089" s="414"/>
      <c r="P7089" s="141"/>
      <c r="Q7089" s="415"/>
      <c r="R7089" s="415"/>
      <c r="S7089" s="415"/>
      <c r="T7089" s="415"/>
      <c r="U7089" s="415"/>
      <c r="V7089" s="415"/>
      <c r="W7089" s="415"/>
      <c r="X7089" s="415"/>
      <c r="Y7089" s="415"/>
      <c r="Z7089" s="415"/>
    </row>
    <row r="7090" spans="1:26" x14ac:dyDescent="0.2">
      <c r="A7090" s="414"/>
      <c r="B7090" s="414"/>
      <c r="P7090" s="141"/>
      <c r="Q7090" s="415"/>
      <c r="R7090" s="415"/>
      <c r="S7090" s="415"/>
      <c r="T7090" s="415"/>
      <c r="U7090" s="415"/>
      <c r="V7090" s="415"/>
      <c r="W7090" s="415"/>
      <c r="X7090" s="415"/>
      <c r="Y7090" s="415"/>
      <c r="Z7090" s="415"/>
    </row>
    <row r="7091" spans="1:26" x14ac:dyDescent="0.2">
      <c r="A7091" s="414"/>
      <c r="B7091" s="414"/>
      <c r="P7091" s="141"/>
      <c r="Q7091" s="415"/>
      <c r="R7091" s="415"/>
      <c r="S7091" s="415"/>
      <c r="T7091" s="415"/>
      <c r="U7091" s="415"/>
      <c r="V7091" s="415"/>
      <c r="W7091" s="415"/>
      <c r="X7091" s="415"/>
      <c r="Y7091" s="415"/>
      <c r="Z7091" s="415"/>
    </row>
    <row r="7092" spans="1:26" x14ac:dyDescent="0.2">
      <c r="A7092" s="414"/>
      <c r="B7092" s="414"/>
      <c r="P7092" s="141"/>
      <c r="Q7092" s="415"/>
      <c r="R7092" s="415"/>
      <c r="S7092" s="415"/>
      <c r="T7092" s="415"/>
      <c r="U7092" s="415"/>
      <c r="V7092" s="415"/>
      <c r="W7092" s="415"/>
      <c r="X7092" s="415"/>
      <c r="Y7092" s="415"/>
      <c r="Z7092" s="415"/>
    </row>
    <row r="7093" spans="1:26" x14ac:dyDescent="0.2">
      <c r="A7093" s="414"/>
      <c r="B7093" s="414"/>
      <c r="P7093" s="141"/>
      <c r="Q7093" s="415"/>
      <c r="R7093" s="415"/>
      <c r="S7093" s="415"/>
      <c r="T7093" s="415"/>
      <c r="U7093" s="415"/>
      <c r="V7093" s="415"/>
      <c r="W7093" s="415"/>
      <c r="X7093" s="415"/>
      <c r="Y7093" s="415"/>
      <c r="Z7093" s="415"/>
    </row>
    <row r="7094" spans="1:26" x14ac:dyDescent="0.2">
      <c r="A7094" s="414"/>
      <c r="B7094" s="414"/>
      <c r="P7094" s="141"/>
      <c r="Q7094" s="415"/>
      <c r="R7094" s="415"/>
      <c r="S7094" s="415"/>
      <c r="T7094" s="415"/>
      <c r="U7094" s="415"/>
      <c r="V7094" s="415"/>
      <c r="W7094" s="415"/>
      <c r="X7094" s="415"/>
      <c r="Y7094" s="415"/>
      <c r="Z7094" s="415"/>
    </row>
    <row r="7095" spans="1:26" x14ac:dyDescent="0.2">
      <c r="A7095" s="414"/>
      <c r="B7095" s="414"/>
      <c r="P7095" s="141"/>
      <c r="Q7095" s="415"/>
      <c r="R7095" s="415"/>
      <c r="S7095" s="415"/>
      <c r="T7095" s="415"/>
      <c r="U7095" s="415"/>
      <c r="V7095" s="415"/>
      <c r="W7095" s="415"/>
      <c r="X7095" s="415"/>
      <c r="Y7095" s="415"/>
      <c r="Z7095" s="415"/>
    </row>
    <row r="7096" spans="1:26" x14ac:dyDescent="0.2">
      <c r="A7096" s="414"/>
      <c r="B7096" s="414"/>
      <c r="P7096" s="141"/>
      <c r="Q7096" s="415"/>
      <c r="R7096" s="415"/>
      <c r="S7096" s="415"/>
      <c r="T7096" s="415"/>
      <c r="U7096" s="415"/>
      <c r="V7096" s="415"/>
      <c r="W7096" s="415"/>
      <c r="X7096" s="415"/>
      <c r="Y7096" s="415"/>
      <c r="Z7096" s="415"/>
    </row>
    <row r="7097" spans="1:26" x14ac:dyDescent="0.2">
      <c r="A7097" s="414"/>
      <c r="B7097" s="414"/>
      <c r="P7097" s="141"/>
      <c r="Q7097" s="415"/>
      <c r="R7097" s="415"/>
      <c r="S7097" s="415"/>
      <c r="T7097" s="415"/>
      <c r="U7097" s="415"/>
      <c r="V7097" s="415"/>
      <c r="W7097" s="415"/>
      <c r="X7097" s="415"/>
      <c r="Y7097" s="415"/>
      <c r="Z7097" s="415"/>
    </row>
    <row r="7098" spans="1:26" x14ac:dyDescent="0.2">
      <c r="A7098" s="414"/>
      <c r="B7098" s="414"/>
      <c r="P7098" s="141"/>
      <c r="Q7098" s="415"/>
      <c r="R7098" s="415"/>
      <c r="S7098" s="415"/>
      <c r="T7098" s="415"/>
      <c r="U7098" s="415"/>
      <c r="V7098" s="415"/>
      <c r="W7098" s="415"/>
      <c r="X7098" s="415"/>
      <c r="Y7098" s="415"/>
      <c r="Z7098" s="415"/>
    </row>
    <row r="7099" spans="1:26" x14ac:dyDescent="0.2">
      <c r="A7099" s="414"/>
      <c r="B7099" s="414"/>
      <c r="P7099" s="141"/>
      <c r="Q7099" s="415"/>
      <c r="R7099" s="415"/>
      <c r="S7099" s="415"/>
      <c r="T7099" s="415"/>
      <c r="U7099" s="415"/>
      <c r="V7099" s="415"/>
      <c r="W7099" s="415"/>
      <c r="X7099" s="415"/>
      <c r="Y7099" s="415"/>
      <c r="Z7099" s="415"/>
    </row>
    <row r="7100" spans="1:26" x14ac:dyDescent="0.2">
      <c r="A7100" s="414"/>
      <c r="B7100" s="414"/>
      <c r="P7100" s="141"/>
      <c r="Q7100" s="415"/>
      <c r="R7100" s="415"/>
      <c r="S7100" s="415"/>
      <c r="T7100" s="415"/>
      <c r="U7100" s="415"/>
      <c r="V7100" s="415"/>
      <c r="W7100" s="415"/>
      <c r="X7100" s="415"/>
      <c r="Y7100" s="415"/>
      <c r="Z7100" s="415"/>
    </row>
    <row r="7101" spans="1:26" x14ac:dyDescent="0.2">
      <c r="A7101" s="414"/>
      <c r="B7101" s="414"/>
      <c r="P7101" s="141"/>
      <c r="Q7101" s="415"/>
      <c r="R7101" s="415"/>
      <c r="S7101" s="415"/>
      <c r="T7101" s="415"/>
      <c r="U7101" s="415"/>
      <c r="V7101" s="415"/>
      <c r="W7101" s="415"/>
      <c r="X7101" s="415"/>
      <c r="Y7101" s="415"/>
      <c r="Z7101" s="415"/>
    </row>
    <row r="7102" spans="1:26" x14ac:dyDescent="0.2">
      <c r="A7102" s="414"/>
      <c r="B7102" s="414"/>
      <c r="P7102" s="141"/>
      <c r="Q7102" s="415"/>
      <c r="R7102" s="415"/>
      <c r="S7102" s="415"/>
      <c r="T7102" s="415"/>
      <c r="U7102" s="415"/>
      <c r="V7102" s="415"/>
      <c r="W7102" s="415"/>
      <c r="X7102" s="415"/>
      <c r="Y7102" s="415"/>
      <c r="Z7102" s="415"/>
    </row>
    <row r="7103" spans="1:26" x14ac:dyDescent="0.2">
      <c r="A7103" s="414"/>
      <c r="B7103" s="414"/>
      <c r="P7103" s="141"/>
      <c r="Q7103" s="415"/>
      <c r="R7103" s="415"/>
      <c r="S7103" s="415"/>
      <c r="T7103" s="415"/>
      <c r="U7103" s="415"/>
      <c r="V7103" s="415"/>
      <c r="W7103" s="415"/>
      <c r="X7103" s="415"/>
      <c r="Y7103" s="415"/>
      <c r="Z7103" s="415"/>
    </row>
    <row r="7104" spans="1:26" x14ac:dyDescent="0.2">
      <c r="A7104" s="414"/>
      <c r="B7104" s="414"/>
      <c r="P7104" s="141"/>
      <c r="Q7104" s="415"/>
      <c r="R7104" s="415"/>
      <c r="S7104" s="415"/>
      <c r="T7104" s="415"/>
      <c r="U7104" s="415"/>
      <c r="V7104" s="415"/>
      <c r="W7104" s="415"/>
      <c r="X7104" s="415"/>
      <c r="Y7104" s="415"/>
      <c r="Z7104" s="415"/>
    </row>
    <row r="7105" spans="1:26" x14ac:dyDescent="0.2">
      <c r="A7105" s="414"/>
      <c r="B7105" s="414"/>
      <c r="P7105" s="141"/>
      <c r="Q7105" s="415"/>
      <c r="R7105" s="415"/>
      <c r="S7105" s="415"/>
      <c r="T7105" s="415"/>
      <c r="U7105" s="415"/>
      <c r="V7105" s="415"/>
      <c r="W7105" s="415"/>
      <c r="X7105" s="415"/>
      <c r="Y7105" s="415"/>
      <c r="Z7105" s="415"/>
    </row>
    <row r="7106" spans="1:26" x14ac:dyDescent="0.2">
      <c r="A7106" s="414"/>
      <c r="B7106" s="414"/>
      <c r="P7106" s="141"/>
      <c r="Q7106" s="415"/>
      <c r="R7106" s="415"/>
      <c r="S7106" s="415"/>
      <c r="T7106" s="415"/>
      <c r="U7106" s="415"/>
      <c r="V7106" s="415"/>
      <c r="W7106" s="415"/>
      <c r="X7106" s="415"/>
      <c r="Y7106" s="415"/>
      <c r="Z7106" s="415"/>
    </row>
    <row r="7107" spans="1:26" x14ac:dyDescent="0.2">
      <c r="A7107" s="414"/>
      <c r="B7107" s="414"/>
      <c r="P7107" s="141"/>
      <c r="Q7107" s="415"/>
      <c r="R7107" s="415"/>
      <c r="S7107" s="415"/>
      <c r="T7107" s="415"/>
      <c r="U7107" s="415"/>
      <c r="V7107" s="415"/>
      <c r="W7107" s="415"/>
      <c r="X7107" s="415"/>
      <c r="Y7107" s="415"/>
      <c r="Z7107" s="415"/>
    </row>
    <row r="7108" spans="1:26" x14ac:dyDescent="0.2">
      <c r="A7108" s="414"/>
      <c r="B7108" s="414"/>
      <c r="P7108" s="141"/>
      <c r="Q7108" s="415"/>
      <c r="R7108" s="415"/>
      <c r="S7108" s="415"/>
      <c r="T7108" s="415"/>
      <c r="U7108" s="415"/>
      <c r="V7108" s="415"/>
      <c r="W7108" s="415"/>
      <c r="X7108" s="415"/>
      <c r="Y7108" s="415"/>
      <c r="Z7108" s="415"/>
    </row>
    <row r="7109" spans="1:26" x14ac:dyDescent="0.2">
      <c r="A7109" s="414"/>
      <c r="B7109" s="414"/>
      <c r="P7109" s="141"/>
      <c r="Q7109" s="415"/>
      <c r="R7109" s="415"/>
      <c r="S7109" s="415"/>
      <c r="T7109" s="415"/>
      <c r="U7109" s="415"/>
      <c r="V7109" s="415"/>
      <c r="W7109" s="415"/>
      <c r="X7109" s="415"/>
      <c r="Y7109" s="415"/>
      <c r="Z7109" s="415"/>
    </row>
    <row r="7110" spans="1:26" x14ac:dyDescent="0.2">
      <c r="A7110" s="414"/>
      <c r="B7110" s="414"/>
      <c r="P7110" s="141"/>
      <c r="Q7110" s="415"/>
      <c r="R7110" s="415"/>
      <c r="S7110" s="415"/>
      <c r="T7110" s="415"/>
      <c r="U7110" s="415"/>
      <c r="V7110" s="415"/>
      <c r="W7110" s="415"/>
      <c r="X7110" s="415"/>
      <c r="Y7110" s="415"/>
      <c r="Z7110" s="415"/>
    </row>
    <row r="7111" spans="1:26" x14ac:dyDescent="0.2">
      <c r="A7111" s="414"/>
      <c r="B7111" s="414"/>
      <c r="P7111" s="141"/>
      <c r="Q7111" s="415"/>
      <c r="R7111" s="415"/>
      <c r="S7111" s="415"/>
      <c r="T7111" s="415"/>
      <c r="U7111" s="415"/>
      <c r="V7111" s="415"/>
      <c r="W7111" s="415"/>
      <c r="X7111" s="415"/>
      <c r="Y7111" s="415"/>
      <c r="Z7111" s="415"/>
    </row>
    <row r="7112" spans="1:26" x14ac:dyDescent="0.2">
      <c r="A7112" s="414"/>
      <c r="B7112" s="414"/>
      <c r="P7112" s="141"/>
      <c r="Q7112" s="415"/>
      <c r="R7112" s="415"/>
      <c r="S7112" s="415"/>
      <c r="T7112" s="415"/>
      <c r="U7112" s="415"/>
      <c r="V7112" s="415"/>
      <c r="W7112" s="415"/>
      <c r="X7112" s="415"/>
      <c r="Y7112" s="415"/>
      <c r="Z7112" s="415"/>
    </row>
    <row r="7113" spans="1:26" x14ac:dyDescent="0.2">
      <c r="A7113" s="414"/>
      <c r="B7113" s="414"/>
      <c r="P7113" s="141"/>
      <c r="Q7113" s="415"/>
      <c r="R7113" s="415"/>
      <c r="S7113" s="415"/>
      <c r="T7113" s="415"/>
      <c r="U7113" s="415"/>
      <c r="V7113" s="415"/>
      <c r="W7113" s="415"/>
      <c r="X7113" s="415"/>
      <c r="Y7113" s="415"/>
      <c r="Z7113" s="415"/>
    </row>
    <row r="7114" spans="1:26" x14ac:dyDescent="0.2">
      <c r="A7114" s="414"/>
      <c r="B7114" s="414"/>
      <c r="P7114" s="141"/>
      <c r="Q7114" s="415"/>
      <c r="R7114" s="415"/>
      <c r="S7114" s="415"/>
      <c r="T7114" s="415"/>
      <c r="U7114" s="415"/>
      <c r="V7114" s="415"/>
      <c r="W7114" s="415"/>
      <c r="X7114" s="415"/>
      <c r="Y7114" s="415"/>
      <c r="Z7114" s="415"/>
    </row>
    <row r="7115" spans="1:26" x14ac:dyDescent="0.2">
      <c r="A7115" s="414"/>
      <c r="B7115" s="414"/>
      <c r="P7115" s="141"/>
      <c r="Q7115" s="415"/>
      <c r="R7115" s="415"/>
      <c r="S7115" s="415"/>
      <c r="T7115" s="415"/>
      <c r="U7115" s="415"/>
      <c r="V7115" s="415"/>
      <c r="W7115" s="415"/>
      <c r="X7115" s="415"/>
      <c r="Y7115" s="415"/>
      <c r="Z7115" s="415"/>
    </row>
    <row r="7116" spans="1:26" x14ac:dyDescent="0.2">
      <c r="A7116" s="414"/>
      <c r="B7116" s="414"/>
      <c r="P7116" s="141"/>
      <c r="Q7116" s="415"/>
      <c r="R7116" s="415"/>
      <c r="S7116" s="415"/>
      <c r="T7116" s="415"/>
      <c r="U7116" s="415"/>
      <c r="V7116" s="415"/>
      <c r="W7116" s="415"/>
      <c r="X7116" s="415"/>
      <c r="Y7116" s="415"/>
      <c r="Z7116" s="415"/>
    </row>
    <row r="7117" spans="1:26" x14ac:dyDescent="0.2">
      <c r="A7117" s="414"/>
      <c r="B7117" s="414"/>
      <c r="P7117" s="141"/>
      <c r="Q7117" s="415"/>
      <c r="R7117" s="415"/>
      <c r="S7117" s="415"/>
      <c r="T7117" s="415"/>
      <c r="U7117" s="415"/>
      <c r="V7117" s="415"/>
      <c r="W7117" s="415"/>
      <c r="X7117" s="415"/>
      <c r="Y7117" s="415"/>
      <c r="Z7117" s="415"/>
    </row>
    <row r="7118" spans="1:26" x14ac:dyDescent="0.2">
      <c r="A7118" s="414"/>
      <c r="B7118" s="414"/>
      <c r="P7118" s="141"/>
      <c r="Q7118" s="415"/>
      <c r="R7118" s="415"/>
      <c r="S7118" s="415"/>
      <c r="T7118" s="415"/>
      <c r="U7118" s="415"/>
      <c r="V7118" s="415"/>
      <c r="W7118" s="415"/>
      <c r="X7118" s="415"/>
      <c r="Y7118" s="415"/>
      <c r="Z7118" s="415"/>
    </row>
    <row r="7119" spans="1:26" x14ac:dyDescent="0.2">
      <c r="A7119" s="414"/>
      <c r="B7119" s="414"/>
      <c r="P7119" s="141"/>
      <c r="Q7119" s="415"/>
      <c r="R7119" s="415"/>
      <c r="S7119" s="415"/>
      <c r="T7119" s="415"/>
      <c r="U7119" s="415"/>
      <c r="V7119" s="415"/>
      <c r="W7119" s="415"/>
      <c r="X7119" s="415"/>
      <c r="Y7119" s="415"/>
      <c r="Z7119" s="415"/>
    </row>
    <row r="7120" spans="1:26" x14ac:dyDescent="0.2">
      <c r="A7120" s="414"/>
      <c r="B7120" s="414"/>
      <c r="P7120" s="141"/>
      <c r="Q7120" s="415"/>
      <c r="R7120" s="415"/>
      <c r="S7120" s="415"/>
      <c r="T7120" s="415"/>
      <c r="U7120" s="415"/>
      <c r="V7120" s="415"/>
      <c r="W7120" s="415"/>
      <c r="X7120" s="415"/>
      <c r="Y7120" s="415"/>
      <c r="Z7120" s="415"/>
    </row>
    <row r="7121" spans="1:26" x14ac:dyDescent="0.2">
      <c r="A7121" s="414"/>
      <c r="B7121" s="414"/>
      <c r="P7121" s="141"/>
      <c r="Q7121" s="415"/>
      <c r="R7121" s="415"/>
      <c r="S7121" s="415"/>
      <c r="T7121" s="415"/>
      <c r="U7121" s="415"/>
      <c r="V7121" s="415"/>
      <c r="W7121" s="415"/>
      <c r="X7121" s="415"/>
      <c r="Y7121" s="415"/>
      <c r="Z7121" s="415"/>
    </row>
    <row r="7122" spans="1:26" x14ac:dyDescent="0.2">
      <c r="A7122" s="414"/>
      <c r="B7122" s="414"/>
      <c r="P7122" s="141"/>
      <c r="Q7122" s="415"/>
      <c r="R7122" s="415"/>
      <c r="S7122" s="415"/>
      <c r="T7122" s="415"/>
      <c r="U7122" s="415"/>
      <c r="V7122" s="415"/>
      <c r="W7122" s="415"/>
      <c r="X7122" s="415"/>
      <c r="Y7122" s="415"/>
      <c r="Z7122" s="415"/>
    </row>
    <row r="7123" spans="1:26" x14ac:dyDescent="0.2">
      <c r="A7123" s="414"/>
      <c r="B7123" s="414"/>
      <c r="P7123" s="141"/>
      <c r="Q7123" s="415"/>
      <c r="R7123" s="415"/>
      <c r="S7123" s="415"/>
      <c r="T7123" s="415"/>
      <c r="U7123" s="415"/>
      <c r="V7123" s="415"/>
      <c r="W7123" s="415"/>
      <c r="X7123" s="415"/>
      <c r="Y7123" s="415"/>
      <c r="Z7123" s="415"/>
    </row>
    <row r="7124" spans="1:26" x14ac:dyDescent="0.2">
      <c r="A7124" s="414"/>
      <c r="B7124" s="414"/>
      <c r="P7124" s="141"/>
      <c r="Q7124" s="415"/>
      <c r="R7124" s="415"/>
      <c r="S7124" s="415"/>
      <c r="T7124" s="415"/>
      <c r="U7124" s="415"/>
      <c r="V7124" s="415"/>
      <c r="W7124" s="415"/>
      <c r="X7124" s="415"/>
      <c r="Y7124" s="415"/>
      <c r="Z7124" s="415"/>
    </row>
    <row r="7125" spans="1:26" x14ac:dyDescent="0.2">
      <c r="A7125" s="414"/>
      <c r="B7125" s="414"/>
      <c r="P7125" s="141"/>
      <c r="Q7125" s="415"/>
      <c r="R7125" s="415"/>
      <c r="S7125" s="415"/>
      <c r="T7125" s="415"/>
      <c r="U7125" s="415"/>
      <c r="V7125" s="415"/>
      <c r="W7125" s="415"/>
      <c r="X7125" s="415"/>
      <c r="Y7125" s="415"/>
      <c r="Z7125" s="415"/>
    </row>
    <row r="7126" spans="1:26" x14ac:dyDescent="0.2">
      <c r="A7126" s="414"/>
      <c r="B7126" s="414"/>
      <c r="P7126" s="141"/>
      <c r="Q7126" s="415"/>
      <c r="R7126" s="415"/>
      <c r="S7126" s="415"/>
      <c r="T7126" s="415"/>
      <c r="U7126" s="415"/>
      <c r="V7126" s="415"/>
      <c r="W7126" s="415"/>
      <c r="X7126" s="415"/>
      <c r="Y7126" s="415"/>
      <c r="Z7126" s="415"/>
    </row>
    <row r="7127" spans="1:26" x14ac:dyDescent="0.2">
      <c r="A7127" s="414"/>
      <c r="B7127" s="414"/>
      <c r="P7127" s="141"/>
      <c r="Q7127" s="415"/>
      <c r="R7127" s="415"/>
      <c r="S7127" s="415"/>
      <c r="T7127" s="415"/>
      <c r="U7127" s="415"/>
      <c r="V7127" s="415"/>
      <c r="W7127" s="415"/>
      <c r="X7127" s="415"/>
      <c r="Y7127" s="415"/>
      <c r="Z7127" s="415"/>
    </row>
    <row r="7128" spans="1:26" x14ac:dyDescent="0.2">
      <c r="A7128" s="414"/>
      <c r="B7128" s="414"/>
      <c r="P7128" s="141"/>
      <c r="Q7128" s="415"/>
      <c r="R7128" s="415"/>
      <c r="S7128" s="415"/>
      <c r="T7128" s="415"/>
      <c r="U7128" s="415"/>
      <c r="V7128" s="415"/>
      <c r="W7128" s="415"/>
      <c r="X7128" s="415"/>
      <c r="Y7128" s="415"/>
      <c r="Z7128" s="415"/>
    </row>
    <row r="7129" spans="1:26" x14ac:dyDescent="0.2">
      <c r="A7129" s="414"/>
      <c r="B7129" s="414"/>
      <c r="P7129" s="141"/>
      <c r="Q7129" s="415"/>
      <c r="R7129" s="415"/>
      <c r="S7129" s="415"/>
      <c r="T7129" s="415"/>
      <c r="U7129" s="415"/>
      <c r="V7129" s="415"/>
      <c r="W7129" s="415"/>
      <c r="X7129" s="415"/>
      <c r="Y7129" s="415"/>
      <c r="Z7129" s="415"/>
    </row>
    <row r="7130" spans="1:26" x14ac:dyDescent="0.2">
      <c r="A7130" s="414"/>
      <c r="B7130" s="414"/>
      <c r="P7130" s="141"/>
      <c r="Q7130" s="415"/>
      <c r="R7130" s="415"/>
      <c r="S7130" s="415"/>
      <c r="T7130" s="415"/>
      <c r="U7130" s="415"/>
      <c r="V7130" s="415"/>
      <c r="W7130" s="415"/>
      <c r="X7130" s="415"/>
      <c r="Y7130" s="415"/>
      <c r="Z7130" s="415"/>
    </row>
    <row r="7131" spans="1:26" x14ac:dyDescent="0.2">
      <c r="A7131" s="414"/>
      <c r="B7131" s="414"/>
      <c r="P7131" s="141"/>
      <c r="Q7131" s="415"/>
      <c r="R7131" s="415"/>
      <c r="S7131" s="415"/>
      <c r="T7131" s="415"/>
      <c r="U7131" s="415"/>
      <c r="V7131" s="415"/>
      <c r="W7131" s="415"/>
      <c r="X7131" s="415"/>
      <c r="Y7131" s="415"/>
      <c r="Z7131" s="415"/>
    </row>
    <row r="7132" spans="1:26" x14ac:dyDescent="0.2">
      <c r="A7132" s="414"/>
      <c r="B7132" s="414"/>
      <c r="P7132" s="141"/>
      <c r="Q7132" s="415"/>
      <c r="R7132" s="415"/>
      <c r="S7132" s="415"/>
      <c r="T7132" s="415"/>
      <c r="U7132" s="415"/>
      <c r="V7132" s="415"/>
      <c r="W7132" s="415"/>
      <c r="X7132" s="415"/>
      <c r="Y7132" s="415"/>
      <c r="Z7132" s="415"/>
    </row>
    <row r="7133" spans="1:26" x14ac:dyDescent="0.2">
      <c r="A7133" s="414"/>
      <c r="B7133" s="414"/>
      <c r="P7133" s="141"/>
      <c r="Q7133" s="415"/>
      <c r="R7133" s="415"/>
      <c r="S7133" s="415"/>
      <c r="T7133" s="415"/>
      <c r="U7133" s="415"/>
      <c r="V7133" s="415"/>
      <c r="W7133" s="415"/>
      <c r="X7133" s="415"/>
      <c r="Y7133" s="415"/>
      <c r="Z7133" s="415"/>
    </row>
    <row r="7134" spans="1:26" x14ac:dyDescent="0.2">
      <c r="A7134" s="414"/>
      <c r="B7134" s="414"/>
      <c r="P7134" s="141"/>
      <c r="Q7134" s="415"/>
      <c r="R7134" s="415"/>
      <c r="S7134" s="415"/>
      <c r="T7134" s="415"/>
      <c r="U7134" s="415"/>
      <c r="V7134" s="415"/>
      <c r="W7134" s="415"/>
      <c r="X7134" s="415"/>
      <c r="Y7134" s="415"/>
      <c r="Z7134" s="415"/>
    </row>
    <row r="7135" spans="1:26" x14ac:dyDescent="0.2">
      <c r="A7135" s="414"/>
      <c r="B7135" s="414"/>
      <c r="P7135" s="141"/>
      <c r="Q7135" s="415"/>
      <c r="R7135" s="415"/>
      <c r="S7135" s="415"/>
      <c r="T7135" s="415"/>
      <c r="U7135" s="415"/>
      <c r="V7135" s="415"/>
      <c r="W7135" s="415"/>
      <c r="X7135" s="415"/>
      <c r="Y7135" s="415"/>
      <c r="Z7135" s="415"/>
    </row>
    <row r="7136" spans="1:26" x14ac:dyDescent="0.2">
      <c r="A7136" s="414"/>
      <c r="B7136" s="414"/>
      <c r="P7136" s="141"/>
      <c r="Q7136" s="415"/>
      <c r="R7136" s="415"/>
      <c r="S7136" s="415"/>
      <c r="T7136" s="415"/>
      <c r="U7136" s="415"/>
      <c r="V7136" s="415"/>
      <c r="W7136" s="415"/>
      <c r="X7136" s="415"/>
      <c r="Y7136" s="415"/>
      <c r="Z7136" s="415"/>
    </row>
    <row r="7137" spans="1:26" x14ac:dyDescent="0.2">
      <c r="A7137" s="414"/>
      <c r="B7137" s="414"/>
      <c r="P7137" s="141"/>
      <c r="Q7137" s="415"/>
      <c r="R7137" s="415"/>
      <c r="S7137" s="415"/>
      <c r="T7137" s="415"/>
      <c r="U7137" s="415"/>
      <c r="V7137" s="415"/>
      <c r="W7137" s="415"/>
      <c r="X7137" s="415"/>
      <c r="Y7137" s="415"/>
      <c r="Z7137" s="415"/>
    </row>
    <row r="7138" spans="1:26" x14ac:dyDescent="0.2">
      <c r="A7138" s="414"/>
      <c r="B7138" s="414"/>
      <c r="P7138" s="141"/>
      <c r="Q7138" s="415"/>
      <c r="R7138" s="415"/>
      <c r="S7138" s="415"/>
      <c r="T7138" s="415"/>
      <c r="U7138" s="415"/>
      <c r="V7138" s="415"/>
      <c r="W7138" s="415"/>
      <c r="X7138" s="415"/>
      <c r="Y7138" s="415"/>
      <c r="Z7138" s="415"/>
    </row>
    <row r="7139" spans="1:26" x14ac:dyDescent="0.2">
      <c r="A7139" s="414"/>
      <c r="B7139" s="414"/>
      <c r="P7139" s="141"/>
      <c r="Q7139" s="415"/>
      <c r="R7139" s="415"/>
      <c r="S7139" s="415"/>
      <c r="T7139" s="415"/>
      <c r="U7139" s="415"/>
      <c r="V7139" s="415"/>
      <c r="W7139" s="415"/>
      <c r="X7139" s="415"/>
      <c r="Y7139" s="415"/>
      <c r="Z7139" s="415"/>
    </row>
    <row r="7140" spans="1:26" x14ac:dyDescent="0.2">
      <c r="A7140" s="414"/>
      <c r="B7140" s="414"/>
      <c r="P7140" s="141"/>
      <c r="Q7140" s="415"/>
      <c r="R7140" s="415"/>
      <c r="S7140" s="415"/>
      <c r="T7140" s="415"/>
      <c r="U7140" s="415"/>
      <c r="V7140" s="415"/>
      <c r="W7140" s="415"/>
      <c r="X7140" s="415"/>
      <c r="Y7140" s="415"/>
      <c r="Z7140" s="415"/>
    </row>
    <row r="7141" spans="1:26" x14ac:dyDescent="0.2">
      <c r="A7141" s="414"/>
      <c r="B7141" s="414"/>
      <c r="P7141" s="141"/>
      <c r="Q7141" s="415"/>
      <c r="R7141" s="415"/>
      <c r="S7141" s="415"/>
      <c r="T7141" s="415"/>
      <c r="U7141" s="415"/>
      <c r="V7141" s="415"/>
      <c r="W7141" s="415"/>
      <c r="X7141" s="415"/>
      <c r="Y7141" s="415"/>
      <c r="Z7141" s="415"/>
    </row>
    <row r="7142" spans="1:26" x14ac:dyDescent="0.2">
      <c r="A7142" s="414"/>
      <c r="B7142" s="414"/>
      <c r="P7142" s="141"/>
      <c r="Q7142" s="415"/>
      <c r="R7142" s="415"/>
      <c r="S7142" s="415"/>
      <c r="T7142" s="415"/>
      <c r="U7142" s="415"/>
      <c r="V7142" s="415"/>
      <c r="W7142" s="415"/>
      <c r="X7142" s="415"/>
      <c r="Y7142" s="415"/>
      <c r="Z7142" s="415"/>
    </row>
    <row r="7143" spans="1:26" x14ac:dyDescent="0.2">
      <c r="A7143" s="414"/>
      <c r="B7143" s="414"/>
      <c r="P7143" s="141"/>
      <c r="Q7143" s="415"/>
      <c r="R7143" s="415"/>
      <c r="S7143" s="415"/>
      <c r="T7143" s="415"/>
      <c r="U7143" s="415"/>
      <c r="V7143" s="415"/>
      <c r="W7143" s="415"/>
      <c r="X7143" s="415"/>
      <c r="Y7143" s="415"/>
      <c r="Z7143" s="415"/>
    </row>
    <row r="7144" spans="1:26" x14ac:dyDescent="0.2">
      <c r="A7144" s="414"/>
      <c r="B7144" s="414"/>
      <c r="P7144" s="141"/>
      <c r="Q7144" s="415"/>
      <c r="R7144" s="415"/>
      <c r="S7144" s="415"/>
      <c r="T7144" s="415"/>
      <c r="U7144" s="415"/>
      <c r="V7144" s="415"/>
      <c r="W7144" s="415"/>
      <c r="X7144" s="415"/>
      <c r="Y7144" s="415"/>
      <c r="Z7144" s="415"/>
    </row>
    <row r="7145" spans="1:26" x14ac:dyDescent="0.2">
      <c r="A7145" s="414"/>
      <c r="B7145" s="414"/>
      <c r="P7145" s="141"/>
      <c r="Q7145" s="415"/>
      <c r="R7145" s="415"/>
      <c r="S7145" s="415"/>
      <c r="T7145" s="415"/>
      <c r="U7145" s="415"/>
      <c r="V7145" s="415"/>
      <c r="W7145" s="415"/>
      <c r="X7145" s="415"/>
      <c r="Y7145" s="415"/>
      <c r="Z7145" s="415"/>
    </row>
    <row r="7146" spans="1:26" x14ac:dyDescent="0.2">
      <c r="A7146" s="414"/>
      <c r="B7146" s="414"/>
      <c r="P7146" s="141"/>
      <c r="Q7146" s="415"/>
      <c r="R7146" s="415"/>
      <c r="S7146" s="415"/>
      <c r="T7146" s="415"/>
      <c r="U7146" s="415"/>
      <c r="V7146" s="415"/>
      <c r="W7146" s="415"/>
      <c r="X7146" s="415"/>
      <c r="Y7146" s="415"/>
      <c r="Z7146" s="415"/>
    </row>
    <row r="7147" spans="1:26" x14ac:dyDescent="0.2">
      <c r="A7147" s="414"/>
      <c r="B7147" s="414"/>
      <c r="P7147" s="141"/>
      <c r="Q7147" s="415"/>
      <c r="R7147" s="415"/>
      <c r="S7147" s="415"/>
      <c r="T7147" s="415"/>
      <c r="U7147" s="415"/>
      <c r="V7147" s="415"/>
      <c r="W7147" s="415"/>
      <c r="X7147" s="415"/>
      <c r="Y7147" s="415"/>
      <c r="Z7147" s="415"/>
    </row>
    <row r="7148" spans="1:26" x14ac:dyDescent="0.2">
      <c r="A7148" s="414"/>
      <c r="B7148" s="414"/>
      <c r="P7148" s="141"/>
      <c r="Q7148" s="415"/>
      <c r="R7148" s="415"/>
      <c r="S7148" s="415"/>
      <c r="T7148" s="415"/>
      <c r="U7148" s="415"/>
      <c r="V7148" s="415"/>
      <c r="W7148" s="415"/>
      <c r="X7148" s="415"/>
      <c r="Y7148" s="415"/>
      <c r="Z7148" s="415"/>
    </row>
    <row r="7149" spans="1:26" x14ac:dyDescent="0.2">
      <c r="A7149" s="414"/>
      <c r="B7149" s="414"/>
      <c r="P7149" s="141"/>
      <c r="Q7149" s="415"/>
      <c r="R7149" s="415"/>
      <c r="S7149" s="415"/>
      <c r="T7149" s="415"/>
      <c r="U7149" s="415"/>
      <c r="V7149" s="415"/>
      <c r="W7149" s="415"/>
      <c r="X7149" s="415"/>
      <c r="Y7149" s="415"/>
      <c r="Z7149" s="415"/>
    </row>
    <row r="7150" spans="1:26" x14ac:dyDescent="0.2">
      <c r="A7150" s="414"/>
      <c r="B7150" s="414"/>
      <c r="P7150" s="141"/>
      <c r="Q7150" s="415"/>
      <c r="R7150" s="415"/>
      <c r="S7150" s="415"/>
      <c r="T7150" s="415"/>
      <c r="U7150" s="415"/>
      <c r="V7150" s="415"/>
      <c r="W7150" s="415"/>
      <c r="X7150" s="415"/>
      <c r="Y7150" s="415"/>
      <c r="Z7150" s="415"/>
    </row>
    <row r="7151" spans="1:26" x14ac:dyDescent="0.2">
      <c r="A7151" s="414"/>
      <c r="B7151" s="414"/>
      <c r="P7151" s="141"/>
      <c r="Q7151" s="415"/>
      <c r="R7151" s="415"/>
      <c r="S7151" s="415"/>
      <c r="T7151" s="415"/>
      <c r="U7151" s="415"/>
      <c r="V7151" s="415"/>
      <c r="W7151" s="415"/>
      <c r="X7151" s="415"/>
      <c r="Y7151" s="415"/>
      <c r="Z7151" s="415"/>
    </row>
    <row r="7152" spans="1:26" x14ac:dyDescent="0.2">
      <c r="A7152" s="414"/>
      <c r="B7152" s="414"/>
      <c r="P7152" s="141"/>
      <c r="Q7152" s="415"/>
      <c r="R7152" s="415"/>
      <c r="S7152" s="415"/>
      <c r="T7152" s="415"/>
      <c r="U7152" s="415"/>
      <c r="V7152" s="415"/>
      <c r="W7152" s="415"/>
      <c r="X7152" s="415"/>
      <c r="Y7152" s="415"/>
      <c r="Z7152" s="415"/>
    </row>
    <row r="7153" spans="1:26" x14ac:dyDescent="0.2">
      <c r="A7153" s="414"/>
      <c r="B7153" s="414"/>
      <c r="P7153" s="141"/>
      <c r="Q7153" s="415"/>
      <c r="R7153" s="415"/>
      <c r="S7153" s="415"/>
      <c r="T7153" s="415"/>
      <c r="U7153" s="415"/>
      <c r="V7153" s="415"/>
      <c r="W7153" s="415"/>
      <c r="X7153" s="415"/>
      <c r="Y7153" s="415"/>
      <c r="Z7153" s="415"/>
    </row>
    <row r="7154" spans="1:26" x14ac:dyDescent="0.2">
      <c r="A7154" s="414"/>
      <c r="B7154" s="414"/>
      <c r="P7154" s="141"/>
      <c r="Q7154" s="415"/>
      <c r="R7154" s="415"/>
      <c r="S7154" s="415"/>
      <c r="T7154" s="415"/>
      <c r="U7154" s="415"/>
      <c r="V7154" s="415"/>
      <c r="W7154" s="415"/>
      <c r="X7154" s="415"/>
      <c r="Y7154" s="415"/>
      <c r="Z7154" s="415"/>
    </row>
    <row r="7155" spans="1:26" x14ac:dyDescent="0.2">
      <c r="A7155" s="414"/>
      <c r="B7155" s="414"/>
      <c r="P7155" s="141"/>
      <c r="Q7155" s="415"/>
      <c r="R7155" s="415"/>
      <c r="S7155" s="415"/>
      <c r="T7155" s="415"/>
      <c r="U7155" s="415"/>
      <c r="V7155" s="415"/>
      <c r="W7155" s="415"/>
      <c r="X7155" s="415"/>
      <c r="Y7155" s="415"/>
      <c r="Z7155" s="415"/>
    </row>
    <row r="7156" spans="1:26" x14ac:dyDescent="0.2">
      <c r="A7156" s="414"/>
      <c r="B7156" s="414"/>
      <c r="P7156" s="141"/>
      <c r="Q7156" s="415"/>
      <c r="R7156" s="415"/>
      <c r="S7156" s="415"/>
      <c r="T7156" s="415"/>
      <c r="U7156" s="415"/>
      <c r="V7156" s="415"/>
      <c r="W7156" s="415"/>
      <c r="X7156" s="415"/>
      <c r="Y7156" s="415"/>
      <c r="Z7156" s="415"/>
    </row>
    <row r="7157" spans="1:26" x14ac:dyDescent="0.2">
      <c r="A7157" s="414"/>
      <c r="B7157" s="414"/>
      <c r="P7157" s="141"/>
      <c r="Q7157" s="415"/>
      <c r="R7157" s="415"/>
      <c r="S7157" s="415"/>
      <c r="T7157" s="415"/>
      <c r="U7157" s="415"/>
      <c r="V7157" s="415"/>
      <c r="W7157" s="415"/>
      <c r="X7157" s="415"/>
      <c r="Y7157" s="415"/>
      <c r="Z7157" s="415"/>
    </row>
    <row r="7158" spans="1:26" x14ac:dyDescent="0.2">
      <c r="A7158" s="414"/>
      <c r="B7158" s="414"/>
      <c r="P7158" s="141"/>
      <c r="Q7158" s="415"/>
      <c r="R7158" s="415"/>
      <c r="S7158" s="415"/>
      <c r="T7158" s="415"/>
      <c r="U7158" s="415"/>
      <c r="V7158" s="415"/>
      <c r="W7158" s="415"/>
      <c r="X7158" s="415"/>
      <c r="Y7158" s="415"/>
      <c r="Z7158" s="415"/>
    </row>
    <row r="7159" spans="1:26" x14ac:dyDescent="0.2">
      <c r="A7159" s="414"/>
      <c r="B7159" s="414"/>
      <c r="P7159" s="141"/>
      <c r="Q7159" s="415"/>
      <c r="R7159" s="415"/>
      <c r="S7159" s="415"/>
      <c r="T7159" s="415"/>
      <c r="U7159" s="415"/>
      <c r="V7159" s="415"/>
      <c r="W7159" s="415"/>
      <c r="X7159" s="415"/>
      <c r="Y7159" s="415"/>
      <c r="Z7159" s="415"/>
    </row>
    <row r="7160" spans="1:26" x14ac:dyDescent="0.2">
      <c r="A7160" s="414"/>
      <c r="B7160" s="414"/>
      <c r="P7160" s="141"/>
      <c r="Q7160" s="415"/>
      <c r="R7160" s="415"/>
      <c r="S7160" s="415"/>
      <c r="T7160" s="415"/>
      <c r="U7160" s="415"/>
      <c r="V7160" s="415"/>
      <c r="W7160" s="415"/>
      <c r="X7160" s="415"/>
      <c r="Y7160" s="415"/>
      <c r="Z7160" s="415"/>
    </row>
    <row r="7161" spans="1:26" x14ac:dyDescent="0.2">
      <c r="A7161" s="414"/>
      <c r="B7161" s="414"/>
      <c r="P7161" s="141"/>
      <c r="Q7161" s="415"/>
      <c r="R7161" s="415"/>
      <c r="S7161" s="415"/>
      <c r="T7161" s="415"/>
      <c r="U7161" s="415"/>
      <c r="V7161" s="415"/>
      <c r="W7161" s="415"/>
      <c r="X7161" s="415"/>
      <c r="Y7161" s="415"/>
      <c r="Z7161" s="415"/>
    </row>
    <row r="7162" spans="1:26" x14ac:dyDescent="0.2">
      <c r="A7162" s="414"/>
      <c r="B7162" s="414"/>
      <c r="P7162" s="141"/>
      <c r="Q7162" s="415"/>
      <c r="R7162" s="415"/>
      <c r="S7162" s="415"/>
      <c r="T7162" s="415"/>
      <c r="U7162" s="415"/>
      <c r="V7162" s="415"/>
      <c r="W7162" s="415"/>
      <c r="X7162" s="415"/>
      <c r="Y7162" s="415"/>
      <c r="Z7162" s="415"/>
    </row>
    <row r="7163" spans="1:26" x14ac:dyDescent="0.2">
      <c r="A7163" s="414"/>
      <c r="B7163" s="414"/>
      <c r="P7163" s="141"/>
      <c r="Q7163" s="415"/>
      <c r="R7163" s="415"/>
      <c r="S7163" s="415"/>
      <c r="T7163" s="415"/>
      <c r="U7163" s="415"/>
      <c r="V7163" s="415"/>
      <c r="W7163" s="415"/>
      <c r="X7163" s="415"/>
      <c r="Y7163" s="415"/>
      <c r="Z7163" s="415"/>
    </row>
    <row r="7164" spans="1:26" x14ac:dyDescent="0.2">
      <c r="A7164" s="414"/>
      <c r="B7164" s="414"/>
      <c r="P7164" s="141"/>
      <c r="Q7164" s="415"/>
      <c r="R7164" s="415"/>
      <c r="S7164" s="415"/>
      <c r="T7164" s="415"/>
      <c r="U7164" s="415"/>
      <c r="V7164" s="415"/>
      <c r="W7164" s="415"/>
      <c r="X7164" s="415"/>
      <c r="Y7164" s="415"/>
      <c r="Z7164" s="415"/>
    </row>
    <row r="7165" spans="1:26" x14ac:dyDescent="0.2">
      <c r="A7165" s="414"/>
      <c r="B7165" s="414"/>
      <c r="P7165" s="141"/>
      <c r="Q7165" s="415"/>
      <c r="R7165" s="415"/>
      <c r="S7165" s="415"/>
      <c r="T7165" s="415"/>
      <c r="U7165" s="415"/>
      <c r="V7165" s="415"/>
      <c r="W7165" s="415"/>
      <c r="X7165" s="415"/>
      <c r="Y7165" s="415"/>
      <c r="Z7165" s="415"/>
    </row>
    <row r="7166" spans="1:26" x14ac:dyDescent="0.2">
      <c r="A7166" s="414"/>
      <c r="B7166" s="414"/>
      <c r="P7166" s="141"/>
      <c r="Q7166" s="415"/>
      <c r="R7166" s="415"/>
      <c r="S7166" s="415"/>
      <c r="T7166" s="415"/>
      <c r="U7166" s="415"/>
      <c r="V7166" s="415"/>
      <c r="W7166" s="415"/>
      <c r="X7166" s="415"/>
      <c r="Y7166" s="415"/>
      <c r="Z7166" s="415"/>
    </row>
    <row r="7167" spans="1:26" x14ac:dyDescent="0.2">
      <c r="A7167" s="414"/>
      <c r="B7167" s="414"/>
      <c r="P7167" s="141"/>
      <c r="Q7167" s="415"/>
      <c r="R7167" s="415"/>
      <c r="S7167" s="415"/>
      <c r="T7167" s="415"/>
      <c r="U7167" s="415"/>
      <c r="V7167" s="415"/>
      <c r="W7167" s="415"/>
      <c r="X7167" s="415"/>
      <c r="Y7167" s="415"/>
      <c r="Z7167" s="415"/>
    </row>
    <row r="7168" spans="1:26" x14ac:dyDescent="0.2">
      <c r="A7168" s="414"/>
      <c r="B7168" s="414"/>
      <c r="P7168" s="141"/>
      <c r="Q7168" s="415"/>
      <c r="R7168" s="415"/>
      <c r="S7168" s="415"/>
      <c r="T7168" s="415"/>
      <c r="U7168" s="415"/>
      <c r="V7168" s="415"/>
      <c r="W7168" s="415"/>
      <c r="X7168" s="415"/>
      <c r="Y7168" s="415"/>
      <c r="Z7168" s="415"/>
    </row>
    <row r="7169" spans="1:26" x14ac:dyDescent="0.2">
      <c r="A7169" s="414"/>
      <c r="B7169" s="414"/>
      <c r="P7169" s="141"/>
      <c r="Q7169" s="415"/>
      <c r="R7169" s="415"/>
      <c r="S7169" s="415"/>
      <c r="T7169" s="415"/>
      <c r="U7169" s="415"/>
      <c r="V7169" s="415"/>
      <c r="W7169" s="415"/>
      <c r="X7169" s="415"/>
      <c r="Y7169" s="415"/>
      <c r="Z7169" s="415"/>
    </row>
    <row r="7170" spans="1:26" x14ac:dyDescent="0.2">
      <c r="A7170" s="414"/>
      <c r="B7170" s="414"/>
      <c r="P7170" s="141"/>
      <c r="Q7170" s="415"/>
      <c r="R7170" s="415"/>
      <c r="S7170" s="415"/>
      <c r="T7170" s="415"/>
      <c r="U7170" s="415"/>
      <c r="V7170" s="415"/>
      <c r="W7170" s="415"/>
      <c r="X7170" s="415"/>
      <c r="Y7170" s="415"/>
      <c r="Z7170" s="415"/>
    </row>
    <row r="7171" spans="1:26" x14ac:dyDescent="0.2">
      <c r="A7171" s="414"/>
      <c r="B7171" s="414"/>
      <c r="P7171" s="141"/>
      <c r="Q7171" s="415"/>
      <c r="R7171" s="415"/>
      <c r="S7171" s="415"/>
      <c r="T7171" s="415"/>
      <c r="U7171" s="415"/>
      <c r="V7171" s="415"/>
      <c r="W7171" s="415"/>
      <c r="X7171" s="415"/>
      <c r="Y7171" s="415"/>
      <c r="Z7171" s="415"/>
    </row>
    <row r="7172" spans="1:26" x14ac:dyDescent="0.2">
      <c r="A7172" s="414"/>
      <c r="B7172" s="414"/>
      <c r="P7172" s="141"/>
      <c r="Q7172" s="415"/>
      <c r="R7172" s="415"/>
      <c r="S7172" s="415"/>
      <c r="T7172" s="415"/>
      <c r="U7172" s="415"/>
      <c r="V7172" s="415"/>
      <c r="W7172" s="415"/>
      <c r="X7172" s="415"/>
      <c r="Y7172" s="415"/>
      <c r="Z7172" s="415"/>
    </row>
    <row r="7173" spans="1:26" x14ac:dyDescent="0.2">
      <c r="A7173" s="414"/>
      <c r="B7173" s="414"/>
      <c r="P7173" s="141"/>
      <c r="Q7173" s="415"/>
      <c r="R7173" s="415"/>
      <c r="S7173" s="415"/>
      <c r="T7173" s="415"/>
      <c r="U7173" s="415"/>
      <c r="V7173" s="415"/>
      <c r="W7173" s="415"/>
      <c r="X7173" s="415"/>
      <c r="Y7173" s="415"/>
      <c r="Z7173" s="415"/>
    </row>
    <row r="7174" spans="1:26" x14ac:dyDescent="0.2">
      <c r="A7174" s="414"/>
      <c r="B7174" s="414"/>
      <c r="P7174" s="141"/>
      <c r="Q7174" s="415"/>
      <c r="R7174" s="415"/>
      <c r="S7174" s="415"/>
      <c r="T7174" s="415"/>
      <c r="U7174" s="415"/>
      <c r="V7174" s="415"/>
      <c r="W7174" s="415"/>
      <c r="X7174" s="415"/>
      <c r="Y7174" s="415"/>
      <c r="Z7174" s="415"/>
    </row>
    <row r="7175" spans="1:26" x14ac:dyDescent="0.2">
      <c r="A7175" s="414"/>
      <c r="B7175" s="414"/>
      <c r="P7175" s="141"/>
      <c r="Q7175" s="415"/>
      <c r="R7175" s="415"/>
      <c r="S7175" s="415"/>
      <c r="T7175" s="415"/>
      <c r="U7175" s="415"/>
      <c r="V7175" s="415"/>
      <c r="W7175" s="415"/>
      <c r="X7175" s="415"/>
      <c r="Y7175" s="415"/>
      <c r="Z7175" s="415"/>
    </row>
    <row r="7176" spans="1:26" x14ac:dyDescent="0.2">
      <c r="A7176" s="414"/>
      <c r="B7176" s="414"/>
      <c r="P7176" s="141"/>
      <c r="Q7176" s="415"/>
      <c r="R7176" s="415"/>
      <c r="S7176" s="415"/>
      <c r="T7176" s="415"/>
      <c r="U7176" s="415"/>
      <c r="V7176" s="415"/>
      <c r="W7176" s="415"/>
      <c r="X7176" s="415"/>
      <c r="Y7176" s="415"/>
      <c r="Z7176" s="415"/>
    </row>
    <row r="7177" spans="1:26" x14ac:dyDescent="0.2">
      <c r="A7177" s="414"/>
      <c r="B7177" s="414"/>
      <c r="P7177" s="141"/>
      <c r="Q7177" s="415"/>
      <c r="R7177" s="415"/>
      <c r="S7177" s="415"/>
      <c r="T7177" s="415"/>
      <c r="U7177" s="415"/>
      <c r="V7177" s="415"/>
      <c r="W7177" s="415"/>
      <c r="X7177" s="415"/>
      <c r="Y7177" s="415"/>
      <c r="Z7177" s="415"/>
    </row>
    <row r="7178" spans="1:26" x14ac:dyDescent="0.2">
      <c r="A7178" s="414"/>
      <c r="B7178" s="414"/>
      <c r="P7178" s="141"/>
      <c r="Q7178" s="415"/>
      <c r="R7178" s="415"/>
      <c r="S7178" s="415"/>
      <c r="T7178" s="415"/>
      <c r="U7178" s="415"/>
      <c r="V7178" s="415"/>
      <c r="W7178" s="415"/>
      <c r="X7178" s="415"/>
      <c r="Y7178" s="415"/>
      <c r="Z7178" s="415"/>
    </row>
    <row r="7179" spans="1:26" x14ac:dyDescent="0.2">
      <c r="A7179" s="414"/>
      <c r="B7179" s="414"/>
      <c r="P7179" s="141"/>
      <c r="Q7179" s="415"/>
      <c r="R7179" s="415"/>
      <c r="S7179" s="415"/>
      <c r="T7179" s="415"/>
      <c r="U7179" s="415"/>
      <c r="V7179" s="415"/>
      <c r="W7179" s="415"/>
      <c r="X7179" s="415"/>
      <c r="Y7179" s="415"/>
      <c r="Z7179" s="415"/>
    </row>
    <row r="7180" spans="1:26" x14ac:dyDescent="0.2">
      <c r="A7180" s="414"/>
      <c r="B7180" s="414"/>
      <c r="P7180" s="141"/>
      <c r="Q7180" s="415"/>
      <c r="R7180" s="415"/>
      <c r="S7180" s="415"/>
      <c r="T7180" s="415"/>
      <c r="U7180" s="415"/>
      <c r="V7180" s="415"/>
      <c r="W7180" s="415"/>
      <c r="X7180" s="415"/>
      <c r="Y7180" s="415"/>
      <c r="Z7180" s="415"/>
    </row>
    <row r="7181" spans="1:26" x14ac:dyDescent="0.2">
      <c r="A7181" s="414"/>
      <c r="B7181" s="414"/>
      <c r="P7181" s="141"/>
      <c r="Q7181" s="415"/>
      <c r="R7181" s="415"/>
      <c r="S7181" s="415"/>
      <c r="T7181" s="415"/>
      <c r="U7181" s="415"/>
      <c r="V7181" s="415"/>
      <c r="W7181" s="415"/>
      <c r="X7181" s="415"/>
      <c r="Y7181" s="415"/>
      <c r="Z7181" s="415"/>
    </row>
    <row r="7182" spans="1:26" x14ac:dyDescent="0.2">
      <c r="A7182" s="414"/>
      <c r="B7182" s="414"/>
      <c r="P7182" s="141"/>
      <c r="Q7182" s="415"/>
      <c r="R7182" s="415"/>
      <c r="S7182" s="415"/>
      <c r="T7182" s="415"/>
      <c r="U7182" s="415"/>
      <c r="V7182" s="415"/>
      <c r="W7182" s="415"/>
      <c r="X7182" s="415"/>
      <c r="Y7182" s="415"/>
      <c r="Z7182" s="415"/>
    </row>
    <row r="7183" spans="1:26" x14ac:dyDescent="0.2">
      <c r="A7183" s="414"/>
      <c r="B7183" s="414"/>
      <c r="P7183" s="141"/>
      <c r="Q7183" s="415"/>
      <c r="R7183" s="415"/>
      <c r="S7183" s="415"/>
      <c r="T7183" s="415"/>
      <c r="U7183" s="415"/>
      <c r="V7183" s="415"/>
      <c r="W7183" s="415"/>
      <c r="X7183" s="415"/>
      <c r="Y7183" s="415"/>
      <c r="Z7183" s="415"/>
    </row>
    <row r="7184" spans="1:26" x14ac:dyDescent="0.2">
      <c r="A7184" s="414"/>
      <c r="B7184" s="414"/>
      <c r="P7184" s="141"/>
      <c r="Q7184" s="415"/>
      <c r="R7184" s="415"/>
      <c r="S7184" s="415"/>
      <c r="T7184" s="415"/>
      <c r="U7184" s="415"/>
      <c r="V7184" s="415"/>
      <c r="W7184" s="415"/>
      <c r="X7184" s="415"/>
      <c r="Y7184" s="415"/>
      <c r="Z7184" s="415"/>
    </row>
    <row r="7185" spans="1:26" x14ac:dyDescent="0.2">
      <c r="A7185" s="414"/>
      <c r="B7185" s="414"/>
      <c r="P7185" s="141"/>
      <c r="Q7185" s="415"/>
      <c r="R7185" s="415"/>
      <c r="S7185" s="415"/>
      <c r="T7185" s="415"/>
      <c r="U7185" s="415"/>
      <c r="V7185" s="415"/>
      <c r="W7185" s="415"/>
      <c r="X7185" s="415"/>
      <c r="Y7185" s="415"/>
      <c r="Z7185" s="415"/>
    </row>
    <row r="7186" spans="1:26" x14ac:dyDescent="0.2">
      <c r="A7186" s="414"/>
      <c r="B7186" s="414"/>
      <c r="P7186" s="141"/>
      <c r="Q7186" s="415"/>
      <c r="R7186" s="415"/>
      <c r="S7186" s="415"/>
      <c r="T7186" s="415"/>
      <c r="U7186" s="415"/>
      <c r="V7186" s="415"/>
      <c r="W7186" s="415"/>
      <c r="X7186" s="415"/>
      <c r="Y7186" s="415"/>
      <c r="Z7186" s="415"/>
    </row>
    <row r="7187" spans="1:26" x14ac:dyDescent="0.2">
      <c r="A7187" s="414"/>
      <c r="B7187" s="414"/>
      <c r="P7187" s="141"/>
      <c r="Q7187" s="415"/>
      <c r="R7187" s="415"/>
      <c r="S7187" s="415"/>
      <c r="T7187" s="415"/>
      <c r="U7187" s="415"/>
      <c r="V7187" s="415"/>
      <c r="W7187" s="415"/>
      <c r="X7187" s="415"/>
      <c r="Y7187" s="415"/>
      <c r="Z7187" s="415"/>
    </row>
    <row r="7188" spans="1:26" x14ac:dyDescent="0.2">
      <c r="A7188" s="414"/>
      <c r="B7188" s="414"/>
      <c r="P7188" s="141"/>
      <c r="Q7188" s="415"/>
      <c r="R7188" s="415"/>
      <c r="S7188" s="415"/>
      <c r="T7188" s="415"/>
      <c r="U7188" s="415"/>
      <c r="V7188" s="415"/>
      <c r="W7188" s="415"/>
      <c r="X7188" s="415"/>
      <c r="Y7188" s="415"/>
      <c r="Z7188" s="415"/>
    </row>
    <row r="7189" spans="1:26" x14ac:dyDescent="0.2">
      <c r="A7189" s="414"/>
      <c r="B7189" s="414"/>
      <c r="P7189" s="141"/>
      <c r="Q7189" s="415"/>
      <c r="R7189" s="415"/>
      <c r="S7189" s="415"/>
      <c r="T7189" s="415"/>
      <c r="U7189" s="415"/>
      <c r="V7189" s="415"/>
      <c r="W7189" s="415"/>
      <c r="X7189" s="415"/>
      <c r="Y7189" s="415"/>
      <c r="Z7189" s="415"/>
    </row>
    <row r="7190" spans="1:26" x14ac:dyDescent="0.2">
      <c r="A7190" s="414"/>
      <c r="B7190" s="414"/>
      <c r="P7190" s="141"/>
      <c r="Q7190" s="415"/>
      <c r="R7190" s="415"/>
      <c r="S7190" s="415"/>
      <c r="T7190" s="415"/>
      <c r="U7190" s="415"/>
      <c r="V7190" s="415"/>
      <c r="W7190" s="415"/>
      <c r="X7190" s="415"/>
      <c r="Y7190" s="415"/>
      <c r="Z7190" s="415"/>
    </row>
    <row r="7191" spans="1:26" x14ac:dyDescent="0.2">
      <c r="A7191" s="414"/>
      <c r="B7191" s="414"/>
      <c r="P7191" s="141"/>
      <c r="Q7191" s="415"/>
      <c r="R7191" s="415"/>
      <c r="S7191" s="415"/>
      <c r="T7191" s="415"/>
      <c r="U7191" s="415"/>
      <c r="V7191" s="415"/>
      <c r="W7191" s="415"/>
      <c r="X7191" s="415"/>
      <c r="Y7191" s="415"/>
      <c r="Z7191" s="415"/>
    </row>
    <row r="7192" spans="1:26" x14ac:dyDescent="0.2">
      <c r="A7192" s="414"/>
      <c r="B7192" s="414"/>
      <c r="P7192" s="141"/>
      <c r="Q7192" s="415"/>
      <c r="R7192" s="415"/>
      <c r="S7192" s="415"/>
      <c r="T7192" s="415"/>
      <c r="U7192" s="415"/>
      <c r="V7192" s="415"/>
      <c r="W7192" s="415"/>
      <c r="X7192" s="415"/>
      <c r="Y7192" s="415"/>
      <c r="Z7192" s="415"/>
    </row>
    <row r="7193" spans="1:26" x14ac:dyDescent="0.2">
      <c r="A7193" s="414"/>
      <c r="B7193" s="414"/>
      <c r="P7193" s="141"/>
      <c r="Q7193" s="415"/>
      <c r="R7193" s="415"/>
      <c r="S7193" s="415"/>
      <c r="T7193" s="415"/>
      <c r="U7193" s="415"/>
      <c r="V7193" s="415"/>
      <c r="W7193" s="415"/>
      <c r="X7193" s="415"/>
      <c r="Y7193" s="415"/>
      <c r="Z7193" s="415"/>
    </row>
    <row r="7194" spans="1:26" x14ac:dyDescent="0.2">
      <c r="A7194" s="414"/>
      <c r="B7194" s="414"/>
      <c r="P7194" s="141"/>
      <c r="Q7194" s="415"/>
      <c r="R7194" s="415"/>
      <c r="S7194" s="415"/>
      <c r="T7194" s="415"/>
      <c r="U7194" s="415"/>
      <c r="V7194" s="415"/>
      <c r="W7194" s="415"/>
      <c r="X7194" s="415"/>
      <c r="Y7194" s="415"/>
      <c r="Z7194" s="415"/>
    </row>
    <row r="7195" spans="1:26" x14ac:dyDescent="0.2">
      <c r="A7195" s="414"/>
      <c r="B7195" s="414"/>
      <c r="P7195" s="141"/>
      <c r="Q7195" s="415"/>
      <c r="R7195" s="415"/>
      <c r="S7195" s="415"/>
      <c r="T7195" s="415"/>
      <c r="U7195" s="415"/>
      <c r="V7195" s="415"/>
      <c r="W7195" s="415"/>
      <c r="X7195" s="415"/>
      <c r="Y7195" s="415"/>
      <c r="Z7195" s="415"/>
    </row>
    <row r="7196" spans="1:26" x14ac:dyDescent="0.2">
      <c r="A7196" s="414"/>
      <c r="B7196" s="414"/>
      <c r="P7196" s="141"/>
      <c r="Q7196" s="415"/>
      <c r="R7196" s="415"/>
      <c r="S7196" s="415"/>
      <c r="T7196" s="415"/>
      <c r="U7196" s="415"/>
      <c r="V7196" s="415"/>
      <c r="W7196" s="415"/>
      <c r="X7196" s="415"/>
      <c r="Y7196" s="415"/>
      <c r="Z7196" s="415"/>
    </row>
    <row r="7197" spans="1:26" x14ac:dyDescent="0.2">
      <c r="A7197" s="414"/>
      <c r="B7197" s="414"/>
      <c r="P7197" s="141"/>
      <c r="Q7197" s="415"/>
      <c r="R7197" s="415"/>
      <c r="S7197" s="415"/>
      <c r="T7197" s="415"/>
      <c r="U7197" s="415"/>
      <c r="V7197" s="415"/>
      <c r="W7197" s="415"/>
      <c r="X7197" s="415"/>
      <c r="Y7197" s="415"/>
      <c r="Z7197" s="415"/>
    </row>
    <row r="7198" spans="1:26" x14ac:dyDescent="0.2">
      <c r="A7198" s="414"/>
      <c r="B7198" s="414"/>
      <c r="P7198" s="141"/>
      <c r="Q7198" s="415"/>
      <c r="R7198" s="415"/>
      <c r="S7198" s="415"/>
      <c r="T7198" s="415"/>
      <c r="U7198" s="415"/>
      <c r="V7198" s="415"/>
      <c r="W7198" s="415"/>
      <c r="X7198" s="415"/>
      <c r="Y7198" s="415"/>
      <c r="Z7198" s="415"/>
    </row>
    <row r="7199" spans="1:26" x14ac:dyDescent="0.2">
      <c r="A7199" s="414"/>
      <c r="B7199" s="414"/>
      <c r="P7199" s="141"/>
      <c r="Q7199" s="415"/>
      <c r="R7199" s="415"/>
      <c r="S7199" s="415"/>
      <c r="T7199" s="415"/>
      <c r="U7199" s="415"/>
      <c r="V7199" s="415"/>
      <c r="W7199" s="415"/>
      <c r="X7199" s="415"/>
      <c r="Y7199" s="415"/>
      <c r="Z7199" s="415"/>
    </row>
    <row r="7200" spans="1:26" x14ac:dyDescent="0.2">
      <c r="A7200" s="414"/>
      <c r="B7200" s="414"/>
      <c r="P7200" s="141"/>
      <c r="Q7200" s="415"/>
      <c r="R7200" s="415"/>
      <c r="S7200" s="415"/>
      <c r="T7200" s="415"/>
      <c r="U7200" s="415"/>
      <c r="V7200" s="415"/>
      <c r="W7200" s="415"/>
      <c r="X7200" s="415"/>
      <c r="Y7200" s="415"/>
      <c r="Z7200" s="415"/>
    </row>
    <row r="7201" spans="1:26" x14ac:dyDescent="0.2">
      <c r="A7201" s="414"/>
      <c r="B7201" s="414"/>
      <c r="P7201" s="141"/>
      <c r="Q7201" s="415"/>
      <c r="R7201" s="415"/>
      <c r="S7201" s="415"/>
      <c r="T7201" s="415"/>
      <c r="U7201" s="415"/>
      <c r="V7201" s="415"/>
      <c r="W7201" s="415"/>
      <c r="X7201" s="415"/>
      <c r="Y7201" s="415"/>
      <c r="Z7201" s="415"/>
    </row>
    <row r="7202" spans="1:26" x14ac:dyDescent="0.2">
      <c r="A7202" s="414"/>
      <c r="B7202" s="414"/>
      <c r="P7202" s="141"/>
      <c r="Q7202" s="415"/>
      <c r="R7202" s="415"/>
      <c r="S7202" s="415"/>
      <c r="T7202" s="415"/>
      <c r="U7202" s="415"/>
      <c r="V7202" s="415"/>
      <c r="W7202" s="415"/>
      <c r="X7202" s="415"/>
      <c r="Y7202" s="415"/>
      <c r="Z7202" s="415"/>
    </row>
    <row r="7203" spans="1:26" x14ac:dyDescent="0.2">
      <c r="A7203" s="414"/>
      <c r="B7203" s="414"/>
      <c r="P7203" s="141"/>
      <c r="Q7203" s="415"/>
      <c r="R7203" s="415"/>
      <c r="S7203" s="415"/>
      <c r="T7203" s="415"/>
      <c r="U7203" s="415"/>
      <c r="V7203" s="415"/>
      <c r="W7203" s="415"/>
      <c r="X7203" s="415"/>
      <c r="Y7203" s="415"/>
      <c r="Z7203" s="415"/>
    </row>
    <row r="7204" spans="1:26" x14ac:dyDescent="0.2">
      <c r="A7204" s="414"/>
      <c r="B7204" s="414"/>
      <c r="P7204" s="141"/>
      <c r="Q7204" s="415"/>
      <c r="R7204" s="415"/>
      <c r="S7204" s="415"/>
      <c r="T7204" s="415"/>
      <c r="U7204" s="415"/>
      <c r="V7204" s="415"/>
      <c r="W7204" s="415"/>
      <c r="X7204" s="415"/>
      <c r="Y7204" s="415"/>
      <c r="Z7204" s="415"/>
    </row>
    <row r="7205" spans="1:26" x14ac:dyDescent="0.2">
      <c r="A7205" s="414"/>
      <c r="B7205" s="414"/>
      <c r="P7205" s="141"/>
      <c r="Q7205" s="415"/>
      <c r="R7205" s="415"/>
      <c r="S7205" s="415"/>
      <c r="T7205" s="415"/>
      <c r="U7205" s="415"/>
      <c r="V7205" s="415"/>
      <c r="W7205" s="415"/>
      <c r="X7205" s="415"/>
      <c r="Y7205" s="415"/>
      <c r="Z7205" s="415"/>
    </row>
    <row r="7206" spans="1:26" x14ac:dyDescent="0.2">
      <c r="A7206" s="414"/>
      <c r="B7206" s="414"/>
      <c r="P7206" s="141"/>
      <c r="Q7206" s="415"/>
      <c r="R7206" s="415"/>
      <c r="S7206" s="415"/>
      <c r="T7206" s="415"/>
      <c r="U7206" s="415"/>
      <c r="V7206" s="415"/>
      <c r="W7206" s="415"/>
      <c r="X7206" s="415"/>
      <c r="Y7206" s="415"/>
      <c r="Z7206" s="415"/>
    </row>
    <row r="7207" spans="1:26" x14ac:dyDescent="0.2">
      <c r="A7207" s="414"/>
      <c r="B7207" s="414"/>
      <c r="P7207" s="141"/>
      <c r="Q7207" s="415"/>
      <c r="R7207" s="415"/>
      <c r="S7207" s="415"/>
      <c r="T7207" s="415"/>
      <c r="U7207" s="415"/>
      <c r="V7207" s="415"/>
      <c r="W7207" s="415"/>
      <c r="X7207" s="415"/>
      <c r="Y7207" s="415"/>
      <c r="Z7207" s="415"/>
    </row>
    <row r="7208" spans="1:26" x14ac:dyDescent="0.2">
      <c r="A7208" s="414"/>
      <c r="B7208" s="414"/>
      <c r="P7208" s="141"/>
      <c r="Q7208" s="415"/>
      <c r="R7208" s="415"/>
      <c r="S7208" s="415"/>
      <c r="T7208" s="415"/>
      <c r="U7208" s="415"/>
      <c r="V7208" s="415"/>
      <c r="W7208" s="415"/>
      <c r="X7208" s="415"/>
      <c r="Y7208" s="415"/>
      <c r="Z7208" s="415"/>
    </row>
    <row r="7209" spans="1:26" x14ac:dyDescent="0.2">
      <c r="A7209" s="414"/>
      <c r="B7209" s="414"/>
      <c r="P7209" s="141"/>
      <c r="Q7209" s="415"/>
      <c r="R7209" s="415"/>
      <c r="S7209" s="415"/>
      <c r="T7209" s="415"/>
      <c r="U7209" s="415"/>
      <c r="V7209" s="415"/>
      <c r="W7209" s="415"/>
      <c r="X7209" s="415"/>
      <c r="Y7209" s="415"/>
      <c r="Z7209" s="415"/>
    </row>
    <row r="7210" spans="1:26" x14ac:dyDescent="0.2">
      <c r="A7210" s="414"/>
      <c r="B7210" s="414"/>
      <c r="P7210" s="141"/>
      <c r="Q7210" s="415"/>
      <c r="R7210" s="415"/>
      <c r="S7210" s="415"/>
      <c r="T7210" s="415"/>
      <c r="U7210" s="415"/>
      <c r="V7210" s="415"/>
      <c r="W7210" s="415"/>
      <c r="X7210" s="415"/>
      <c r="Y7210" s="415"/>
      <c r="Z7210" s="415"/>
    </row>
    <row r="7211" spans="1:26" x14ac:dyDescent="0.2">
      <c r="A7211" s="414"/>
      <c r="B7211" s="414"/>
      <c r="P7211" s="141"/>
      <c r="Q7211" s="415"/>
      <c r="R7211" s="415"/>
      <c r="S7211" s="415"/>
      <c r="T7211" s="415"/>
      <c r="U7211" s="415"/>
      <c r="V7211" s="415"/>
      <c r="W7211" s="415"/>
      <c r="X7211" s="415"/>
      <c r="Y7211" s="415"/>
      <c r="Z7211" s="415"/>
    </row>
    <row r="7212" spans="1:26" x14ac:dyDescent="0.2">
      <c r="A7212" s="414"/>
      <c r="B7212" s="414"/>
      <c r="P7212" s="141"/>
      <c r="Q7212" s="415"/>
      <c r="R7212" s="415"/>
      <c r="S7212" s="415"/>
      <c r="T7212" s="415"/>
      <c r="U7212" s="415"/>
      <c r="V7212" s="415"/>
      <c r="W7212" s="415"/>
      <c r="X7212" s="415"/>
      <c r="Y7212" s="415"/>
      <c r="Z7212" s="415"/>
    </row>
    <row r="7213" spans="1:26" x14ac:dyDescent="0.2">
      <c r="A7213" s="414"/>
      <c r="B7213" s="414"/>
      <c r="P7213" s="141"/>
      <c r="Q7213" s="415"/>
      <c r="R7213" s="415"/>
      <c r="S7213" s="415"/>
      <c r="T7213" s="415"/>
      <c r="U7213" s="415"/>
      <c r="V7213" s="415"/>
      <c r="W7213" s="415"/>
      <c r="X7213" s="415"/>
      <c r="Y7213" s="415"/>
      <c r="Z7213" s="415"/>
    </row>
    <row r="7214" spans="1:26" x14ac:dyDescent="0.2">
      <c r="A7214" s="414"/>
      <c r="B7214" s="414"/>
      <c r="P7214" s="141"/>
      <c r="Q7214" s="415"/>
      <c r="R7214" s="415"/>
      <c r="S7214" s="415"/>
      <c r="T7214" s="415"/>
      <c r="U7214" s="415"/>
      <c r="V7214" s="415"/>
      <c r="W7214" s="415"/>
      <c r="X7214" s="415"/>
      <c r="Y7214" s="415"/>
      <c r="Z7214" s="415"/>
    </row>
    <row r="7215" spans="1:26" x14ac:dyDescent="0.2">
      <c r="A7215" s="414"/>
      <c r="B7215" s="414"/>
      <c r="P7215" s="141"/>
      <c r="Q7215" s="415"/>
      <c r="R7215" s="415"/>
      <c r="S7215" s="415"/>
      <c r="T7215" s="415"/>
      <c r="U7215" s="415"/>
      <c r="V7215" s="415"/>
      <c r="W7215" s="415"/>
      <c r="X7215" s="415"/>
      <c r="Y7215" s="415"/>
      <c r="Z7215" s="415"/>
    </row>
    <row r="7216" spans="1:26" x14ac:dyDescent="0.2">
      <c r="A7216" s="414"/>
      <c r="B7216" s="414"/>
      <c r="P7216" s="141"/>
      <c r="Q7216" s="415"/>
      <c r="R7216" s="415"/>
      <c r="S7216" s="415"/>
      <c r="T7216" s="415"/>
      <c r="U7216" s="415"/>
      <c r="V7216" s="415"/>
      <c r="W7216" s="415"/>
      <c r="X7216" s="415"/>
      <c r="Y7216" s="415"/>
      <c r="Z7216" s="415"/>
    </row>
    <row r="7217" spans="1:26" x14ac:dyDescent="0.2">
      <c r="A7217" s="414"/>
      <c r="B7217" s="414"/>
      <c r="P7217" s="141"/>
      <c r="Q7217" s="415"/>
      <c r="R7217" s="415"/>
      <c r="S7217" s="415"/>
      <c r="T7217" s="415"/>
      <c r="U7217" s="415"/>
      <c r="V7217" s="415"/>
      <c r="W7217" s="415"/>
      <c r="X7217" s="415"/>
      <c r="Y7217" s="415"/>
      <c r="Z7217" s="415"/>
    </row>
    <row r="7218" spans="1:26" x14ac:dyDescent="0.2">
      <c r="A7218" s="414"/>
      <c r="B7218" s="414"/>
      <c r="P7218" s="141"/>
      <c r="Q7218" s="415"/>
      <c r="R7218" s="415"/>
      <c r="S7218" s="415"/>
      <c r="T7218" s="415"/>
      <c r="U7218" s="415"/>
      <c r="V7218" s="415"/>
      <c r="W7218" s="415"/>
      <c r="X7218" s="415"/>
      <c r="Y7218" s="415"/>
      <c r="Z7218" s="415"/>
    </row>
    <row r="7219" spans="1:26" x14ac:dyDescent="0.2">
      <c r="A7219" s="414"/>
      <c r="B7219" s="414"/>
      <c r="P7219" s="141"/>
      <c r="Q7219" s="415"/>
      <c r="R7219" s="415"/>
      <c r="S7219" s="415"/>
      <c r="T7219" s="415"/>
      <c r="U7219" s="415"/>
      <c r="V7219" s="415"/>
      <c r="W7219" s="415"/>
      <c r="X7219" s="415"/>
      <c r="Y7219" s="415"/>
      <c r="Z7219" s="415"/>
    </row>
    <row r="7220" spans="1:26" x14ac:dyDescent="0.2">
      <c r="A7220" s="414"/>
      <c r="B7220" s="414"/>
      <c r="P7220" s="141"/>
      <c r="Q7220" s="415"/>
      <c r="R7220" s="415"/>
      <c r="S7220" s="415"/>
      <c r="T7220" s="415"/>
      <c r="U7220" s="415"/>
      <c r="V7220" s="415"/>
      <c r="W7220" s="415"/>
      <c r="X7220" s="415"/>
      <c r="Y7220" s="415"/>
      <c r="Z7220" s="415"/>
    </row>
    <row r="7221" spans="1:26" x14ac:dyDescent="0.2">
      <c r="A7221" s="414"/>
      <c r="B7221" s="414"/>
      <c r="P7221" s="141"/>
      <c r="Q7221" s="415"/>
      <c r="R7221" s="415"/>
      <c r="S7221" s="415"/>
      <c r="T7221" s="415"/>
      <c r="U7221" s="415"/>
      <c r="V7221" s="415"/>
      <c r="W7221" s="415"/>
      <c r="X7221" s="415"/>
      <c r="Y7221" s="415"/>
      <c r="Z7221" s="415"/>
    </row>
    <row r="7222" spans="1:26" x14ac:dyDescent="0.2">
      <c r="A7222" s="414"/>
      <c r="B7222" s="414"/>
      <c r="P7222" s="141"/>
      <c r="Q7222" s="415"/>
      <c r="R7222" s="415"/>
      <c r="S7222" s="415"/>
      <c r="T7222" s="415"/>
      <c r="U7222" s="415"/>
      <c r="V7222" s="415"/>
      <c r="W7222" s="415"/>
      <c r="X7222" s="415"/>
      <c r="Y7222" s="415"/>
      <c r="Z7222" s="415"/>
    </row>
    <row r="7223" spans="1:26" x14ac:dyDescent="0.2">
      <c r="A7223" s="414"/>
      <c r="B7223" s="414"/>
      <c r="P7223" s="141"/>
      <c r="Q7223" s="415"/>
      <c r="R7223" s="415"/>
      <c r="S7223" s="415"/>
      <c r="T7223" s="415"/>
      <c r="U7223" s="415"/>
      <c r="V7223" s="415"/>
      <c r="W7223" s="415"/>
      <c r="X7223" s="415"/>
      <c r="Y7223" s="415"/>
      <c r="Z7223" s="415"/>
    </row>
    <row r="7224" spans="1:26" x14ac:dyDescent="0.2">
      <c r="A7224" s="414"/>
      <c r="B7224" s="414"/>
      <c r="P7224" s="141"/>
      <c r="Q7224" s="415"/>
      <c r="R7224" s="415"/>
      <c r="S7224" s="415"/>
      <c r="T7224" s="415"/>
      <c r="U7224" s="415"/>
      <c r="V7224" s="415"/>
      <c r="W7224" s="415"/>
      <c r="X7224" s="415"/>
      <c r="Y7224" s="415"/>
      <c r="Z7224" s="415"/>
    </row>
    <row r="7225" spans="1:26" x14ac:dyDescent="0.2">
      <c r="A7225" s="414"/>
      <c r="B7225" s="414"/>
      <c r="P7225" s="141"/>
      <c r="Q7225" s="415"/>
      <c r="R7225" s="415"/>
      <c r="S7225" s="415"/>
      <c r="T7225" s="415"/>
      <c r="U7225" s="415"/>
      <c r="V7225" s="415"/>
      <c r="W7225" s="415"/>
      <c r="X7225" s="415"/>
      <c r="Y7225" s="415"/>
      <c r="Z7225" s="415"/>
    </row>
    <row r="7226" spans="1:26" x14ac:dyDescent="0.2">
      <c r="A7226" s="414"/>
      <c r="B7226" s="414"/>
      <c r="P7226" s="141"/>
      <c r="Q7226" s="415"/>
      <c r="R7226" s="415"/>
      <c r="S7226" s="415"/>
      <c r="T7226" s="415"/>
      <c r="U7226" s="415"/>
      <c r="V7226" s="415"/>
      <c r="W7226" s="415"/>
      <c r="X7226" s="415"/>
      <c r="Y7226" s="415"/>
      <c r="Z7226" s="415"/>
    </row>
    <row r="7227" spans="1:26" x14ac:dyDescent="0.2">
      <c r="A7227" s="414"/>
      <c r="B7227" s="414"/>
      <c r="P7227" s="141"/>
      <c r="Q7227" s="415"/>
      <c r="R7227" s="415"/>
      <c r="S7227" s="415"/>
      <c r="T7227" s="415"/>
      <c r="U7227" s="415"/>
      <c r="V7227" s="415"/>
      <c r="W7227" s="415"/>
      <c r="X7227" s="415"/>
      <c r="Y7227" s="415"/>
      <c r="Z7227" s="415"/>
    </row>
    <row r="7228" spans="1:26" x14ac:dyDescent="0.2">
      <c r="A7228" s="414"/>
      <c r="B7228" s="414"/>
      <c r="P7228" s="141"/>
      <c r="Q7228" s="415"/>
      <c r="R7228" s="415"/>
      <c r="S7228" s="415"/>
      <c r="T7228" s="415"/>
      <c r="U7228" s="415"/>
      <c r="V7228" s="415"/>
      <c r="W7228" s="415"/>
      <c r="X7228" s="415"/>
      <c r="Y7228" s="415"/>
      <c r="Z7228" s="415"/>
    </row>
    <row r="7229" spans="1:26" x14ac:dyDescent="0.2">
      <c r="A7229" s="414"/>
      <c r="B7229" s="414"/>
      <c r="P7229" s="141"/>
      <c r="Q7229" s="415"/>
      <c r="R7229" s="415"/>
      <c r="S7229" s="415"/>
      <c r="T7229" s="415"/>
      <c r="U7229" s="415"/>
      <c r="V7229" s="415"/>
      <c r="W7229" s="415"/>
      <c r="X7229" s="415"/>
      <c r="Y7229" s="415"/>
      <c r="Z7229" s="415"/>
    </row>
    <row r="7230" spans="1:26" x14ac:dyDescent="0.2">
      <c r="A7230" s="414"/>
      <c r="B7230" s="414"/>
      <c r="P7230" s="141"/>
      <c r="Q7230" s="415"/>
      <c r="R7230" s="415"/>
      <c r="S7230" s="415"/>
      <c r="T7230" s="415"/>
      <c r="U7230" s="415"/>
      <c r="V7230" s="415"/>
      <c r="W7230" s="415"/>
      <c r="X7230" s="415"/>
      <c r="Y7230" s="415"/>
      <c r="Z7230" s="415"/>
    </row>
    <row r="7231" spans="1:26" x14ac:dyDescent="0.2">
      <c r="A7231" s="414"/>
      <c r="B7231" s="414"/>
      <c r="P7231" s="141"/>
      <c r="Q7231" s="415"/>
      <c r="R7231" s="415"/>
      <c r="S7231" s="415"/>
      <c r="T7231" s="415"/>
      <c r="U7231" s="415"/>
      <c r="V7231" s="415"/>
      <c r="W7231" s="415"/>
      <c r="X7231" s="415"/>
      <c r="Y7231" s="415"/>
      <c r="Z7231" s="415"/>
    </row>
    <row r="7232" spans="1:26" x14ac:dyDescent="0.2">
      <c r="A7232" s="414"/>
      <c r="B7232" s="414"/>
      <c r="P7232" s="141"/>
      <c r="Q7232" s="415"/>
      <c r="R7232" s="415"/>
      <c r="S7232" s="415"/>
      <c r="T7232" s="415"/>
      <c r="U7232" s="415"/>
      <c r="V7232" s="415"/>
      <c r="W7232" s="415"/>
      <c r="X7232" s="415"/>
      <c r="Y7232" s="415"/>
      <c r="Z7232" s="415"/>
    </row>
    <row r="7233" spans="1:26" x14ac:dyDescent="0.2">
      <c r="A7233" s="414"/>
      <c r="B7233" s="414"/>
      <c r="P7233" s="141"/>
      <c r="Q7233" s="415"/>
      <c r="R7233" s="415"/>
      <c r="S7233" s="415"/>
      <c r="T7233" s="415"/>
      <c r="U7233" s="415"/>
      <c r="V7233" s="415"/>
      <c r="W7233" s="415"/>
      <c r="X7233" s="415"/>
      <c r="Y7233" s="415"/>
      <c r="Z7233" s="415"/>
    </row>
    <row r="7234" spans="1:26" x14ac:dyDescent="0.2">
      <c r="A7234" s="414"/>
      <c r="B7234" s="414"/>
      <c r="P7234" s="141"/>
      <c r="Q7234" s="415"/>
      <c r="R7234" s="415"/>
      <c r="S7234" s="415"/>
      <c r="T7234" s="415"/>
      <c r="U7234" s="415"/>
      <c r="V7234" s="415"/>
      <c r="W7234" s="415"/>
      <c r="X7234" s="415"/>
      <c r="Y7234" s="415"/>
      <c r="Z7234" s="415"/>
    </row>
    <row r="7235" spans="1:26" x14ac:dyDescent="0.2">
      <c r="A7235" s="414"/>
      <c r="B7235" s="414"/>
      <c r="P7235" s="141"/>
      <c r="Q7235" s="415"/>
      <c r="R7235" s="415"/>
      <c r="S7235" s="415"/>
      <c r="T7235" s="415"/>
      <c r="U7235" s="415"/>
      <c r="V7235" s="415"/>
      <c r="W7235" s="415"/>
      <c r="X7235" s="415"/>
      <c r="Y7235" s="415"/>
      <c r="Z7235" s="415"/>
    </row>
    <row r="7236" spans="1:26" x14ac:dyDescent="0.2">
      <c r="A7236" s="414"/>
      <c r="B7236" s="414"/>
      <c r="P7236" s="141"/>
      <c r="Q7236" s="415"/>
      <c r="R7236" s="415"/>
      <c r="S7236" s="415"/>
      <c r="T7236" s="415"/>
      <c r="U7236" s="415"/>
      <c r="V7236" s="415"/>
      <c r="W7236" s="415"/>
      <c r="X7236" s="415"/>
      <c r="Y7236" s="415"/>
      <c r="Z7236" s="415"/>
    </row>
    <row r="7237" spans="1:26" x14ac:dyDescent="0.2">
      <c r="A7237" s="414"/>
      <c r="B7237" s="414"/>
      <c r="P7237" s="141"/>
      <c r="Q7237" s="415"/>
      <c r="R7237" s="415"/>
      <c r="S7237" s="415"/>
      <c r="T7237" s="415"/>
      <c r="U7237" s="415"/>
      <c r="V7237" s="415"/>
      <c r="W7237" s="415"/>
      <c r="X7237" s="415"/>
      <c r="Y7237" s="415"/>
      <c r="Z7237" s="415"/>
    </row>
    <row r="7238" spans="1:26" x14ac:dyDescent="0.2">
      <c r="A7238" s="414"/>
      <c r="B7238" s="414"/>
      <c r="P7238" s="141"/>
      <c r="Q7238" s="415"/>
      <c r="R7238" s="415"/>
      <c r="S7238" s="415"/>
      <c r="T7238" s="415"/>
      <c r="U7238" s="415"/>
      <c r="V7238" s="415"/>
      <c r="W7238" s="415"/>
      <c r="X7238" s="415"/>
      <c r="Y7238" s="415"/>
      <c r="Z7238" s="415"/>
    </row>
    <row r="7239" spans="1:26" x14ac:dyDescent="0.2">
      <c r="A7239" s="414"/>
      <c r="B7239" s="414"/>
      <c r="P7239" s="141"/>
      <c r="Q7239" s="415"/>
      <c r="R7239" s="415"/>
      <c r="S7239" s="415"/>
      <c r="T7239" s="415"/>
      <c r="U7239" s="415"/>
      <c r="V7239" s="415"/>
      <c r="W7239" s="415"/>
      <c r="X7239" s="415"/>
      <c r="Y7239" s="415"/>
      <c r="Z7239" s="415"/>
    </row>
    <row r="7240" spans="1:26" x14ac:dyDescent="0.2">
      <c r="A7240" s="414"/>
      <c r="B7240" s="414"/>
      <c r="P7240" s="141"/>
      <c r="Q7240" s="415"/>
      <c r="R7240" s="415"/>
      <c r="S7240" s="415"/>
      <c r="T7240" s="415"/>
      <c r="U7240" s="415"/>
      <c r="V7240" s="415"/>
      <c r="W7240" s="415"/>
      <c r="X7240" s="415"/>
      <c r="Y7240" s="415"/>
      <c r="Z7240" s="415"/>
    </row>
    <row r="7241" spans="1:26" x14ac:dyDescent="0.2">
      <c r="A7241" s="414"/>
      <c r="B7241" s="414"/>
      <c r="P7241" s="141"/>
      <c r="Q7241" s="415"/>
      <c r="R7241" s="415"/>
      <c r="S7241" s="415"/>
      <c r="T7241" s="415"/>
      <c r="U7241" s="415"/>
      <c r="V7241" s="415"/>
      <c r="W7241" s="415"/>
      <c r="X7241" s="415"/>
      <c r="Y7241" s="415"/>
      <c r="Z7241" s="415"/>
    </row>
    <row r="7242" spans="1:26" x14ac:dyDescent="0.2">
      <c r="A7242" s="414"/>
      <c r="B7242" s="414"/>
      <c r="P7242" s="141"/>
      <c r="Q7242" s="415"/>
      <c r="R7242" s="415"/>
      <c r="S7242" s="415"/>
      <c r="T7242" s="415"/>
      <c r="U7242" s="415"/>
      <c r="V7242" s="415"/>
      <c r="W7242" s="415"/>
      <c r="X7242" s="415"/>
      <c r="Y7242" s="415"/>
      <c r="Z7242" s="415"/>
    </row>
    <row r="7243" spans="1:26" x14ac:dyDescent="0.2">
      <c r="A7243" s="414"/>
      <c r="B7243" s="414"/>
      <c r="P7243" s="141"/>
      <c r="Q7243" s="415"/>
      <c r="R7243" s="415"/>
      <c r="S7243" s="415"/>
      <c r="T7243" s="415"/>
      <c r="U7243" s="415"/>
      <c r="V7243" s="415"/>
      <c r="W7243" s="415"/>
      <c r="X7243" s="415"/>
      <c r="Y7243" s="415"/>
      <c r="Z7243" s="415"/>
    </row>
    <row r="7244" spans="1:26" x14ac:dyDescent="0.2">
      <c r="A7244" s="414"/>
      <c r="B7244" s="414"/>
      <c r="P7244" s="141"/>
      <c r="Q7244" s="415"/>
      <c r="R7244" s="415"/>
      <c r="S7244" s="415"/>
      <c r="T7244" s="415"/>
      <c r="U7244" s="415"/>
      <c r="V7244" s="415"/>
      <c r="W7244" s="415"/>
      <c r="X7244" s="415"/>
      <c r="Y7244" s="415"/>
      <c r="Z7244" s="415"/>
    </row>
    <row r="7245" spans="1:26" x14ac:dyDescent="0.2">
      <c r="A7245" s="414"/>
      <c r="B7245" s="414"/>
      <c r="P7245" s="141"/>
      <c r="Q7245" s="415"/>
      <c r="R7245" s="415"/>
      <c r="S7245" s="415"/>
      <c r="T7245" s="415"/>
      <c r="U7245" s="415"/>
      <c r="V7245" s="415"/>
      <c r="W7245" s="415"/>
      <c r="X7245" s="415"/>
      <c r="Y7245" s="415"/>
      <c r="Z7245" s="415"/>
    </row>
    <row r="7246" spans="1:26" x14ac:dyDescent="0.2">
      <c r="A7246" s="414"/>
      <c r="B7246" s="414"/>
      <c r="P7246" s="141"/>
      <c r="Q7246" s="415"/>
      <c r="R7246" s="415"/>
      <c r="S7246" s="415"/>
      <c r="T7246" s="415"/>
      <c r="U7246" s="415"/>
      <c r="V7246" s="415"/>
      <c r="W7246" s="415"/>
      <c r="X7246" s="415"/>
      <c r="Y7246" s="415"/>
      <c r="Z7246" s="415"/>
    </row>
    <row r="7247" spans="1:26" x14ac:dyDescent="0.2">
      <c r="A7247" s="414"/>
      <c r="B7247" s="414"/>
      <c r="P7247" s="141"/>
      <c r="Q7247" s="415"/>
      <c r="R7247" s="415"/>
      <c r="S7247" s="415"/>
      <c r="T7247" s="415"/>
      <c r="U7247" s="415"/>
      <c r="V7247" s="415"/>
      <c r="W7247" s="415"/>
      <c r="X7247" s="415"/>
      <c r="Y7247" s="415"/>
      <c r="Z7247" s="415"/>
    </row>
    <row r="7248" spans="1:26" x14ac:dyDescent="0.2">
      <c r="A7248" s="414"/>
      <c r="B7248" s="414"/>
      <c r="P7248" s="141"/>
      <c r="Q7248" s="415"/>
      <c r="R7248" s="415"/>
      <c r="S7248" s="415"/>
      <c r="T7248" s="415"/>
      <c r="U7248" s="415"/>
      <c r="V7248" s="415"/>
      <c r="W7248" s="415"/>
      <c r="X7248" s="415"/>
      <c r="Y7248" s="415"/>
      <c r="Z7248" s="415"/>
    </row>
    <row r="7249" spans="1:26" x14ac:dyDescent="0.2">
      <c r="A7249" s="414"/>
      <c r="B7249" s="414"/>
      <c r="P7249" s="141"/>
      <c r="Q7249" s="415"/>
      <c r="R7249" s="415"/>
      <c r="S7249" s="415"/>
      <c r="T7249" s="415"/>
      <c r="U7249" s="415"/>
      <c r="V7249" s="415"/>
      <c r="W7249" s="415"/>
      <c r="X7249" s="415"/>
      <c r="Y7249" s="415"/>
      <c r="Z7249" s="415"/>
    </row>
    <row r="7250" spans="1:26" x14ac:dyDescent="0.2">
      <c r="A7250" s="414"/>
      <c r="B7250" s="414"/>
      <c r="P7250" s="141"/>
      <c r="Q7250" s="415"/>
      <c r="R7250" s="415"/>
      <c r="S7250" s="415"/>
      <c r="T7250" s="415"/>
      <c r="U7250" s="415"/>
      <c r="V7250" s="415"/>
      <c r="W7250" s="415"/>
      <c r="X7250" s="415"/>
      <c r="Y7250" s="415"/>
      <c r="Z7250" s="415"/>
    </row>
    <row r="7251" spans="1:26" x14ac:dyDescent="0.2">
      <c r="A7251" s="414"/>
      <c r="B7251" s="414"/>
      <c r="P7251" s="141"/>
      <c r="Q7251" s="415"/>
      <c r="R7251" s="415"/>
      <c r="S7251" s="415"/>
      <c r="T7251" s="415"/>
      <c r="U7251" s="415"/>
      <c r="V7251" s="415"/>
      <c r="W7251" s="415"/>
      <c r="X7251" s="415"/>
      <c r="Y7251" s="415"/>
      <c r="Z7251" s="415"/>
    </row>
    <row r="7252" spans="1:26" x14ac:dyDescent="0.2">
      <c r="A7252" s="414"/>
      <c r="B7252" s="414"/>
      <c r="P7252" s="141"/>
      <c r="Q7252" s="415"/>
      <c r="R7252" s="415"/>
      <c r="S7252" s="415"/>
      <c r="T7252" s="415"/>
      <c r="U7252" s="415"/>
      <c r="V7252" s="415"/>
      <c r="W7252" s="415"/>
      <c r="X7252" s="415"/>
      <c r="Y7252" s="415"/>
      <c r="Z7252" s="415"/>
    </row>
    <row r="7253" spans="1:26" x14ac:dyDescent="0.2">
      <c r="A7253" s="414"/>
      <c r="B7253" s="414"/>
      <c r="P7253" s="141"/>
      <c r="Q7253" s="415"/>
      <c r="R7253" s="415"/>
      <c r="S7253" s="415"/>
      <c r="T7253" s="415"/>
      <c r="U7253" s="415"/>
      <c r="V7253" s="415"/>
      <c r="W7253" s="415"/>
      <c r="X7253" s="415"/>
      <c r="Y7253" s="415"/>
      <c r="Z7253" s="415"/>
    </row>
    <row r="7254" spans="1:26" x14ac:dyDescent="0.2">
      <c r="A7254" s="414"/>
      <c r="B7254" s="414"/>
      <c r="P7254" s="141"/>
      <c r="Q7254" s="415"/>
      <c r="R7254" s="415"/>
      <c r="S7254" s="415"/>
      <c r="T7254" s="415"/>
      <c r="U7254" s="415"/>
      <c r="V7254" s="415"/>
      <c r="W7254" s="415"/>
      <c r="X7254" s="415"/>
      <c r="Y7254" s="415"/>
      <c r="Z7254" s="415"/>
    </row>
    <row r="7255" spans="1:26" x14ac:dyDescent="0.2">
      <c r="A7255" s="414"/>
      <c r="B7255" s="414"/>
      <c r="P7255" s="141"/>
      <c r="Q7255" s="415"/>
      <c r="R7255" s="415"/>
      <c r="S7255" s="415"/>
      <c r="T7255" s="415"/>
      <c r="U7255" s="415"/>
      <c r="V7255" s="415"/>
      <c r="W7255" s="415"/>
      <c r="X7255" s="415"/>
      <c r="Y7255" s="415"/>
      <c r="Z7255" s="415"/>
    </row>
    <row r="7256" spans="1:26" x14ac:dyDescent="0.2">
      <c r="A7256" s="414"/>
      <c r="B7256" s="414"/>
      <c r="P7256" s="141"/>
      <c r="Q7256" s="415"/>
      <c r="R7256" s="415"/>
      <c r="S7256" s="415"/>
      <c r="T7256" s="415"/>
      <c r="U7256" s="415"/>
      <c r="V7256" s="415"/>
      <c r="W7256" s="415"/>
      <c r="X7256" s="415"/>
      <c r="Y7256" s="415"/>
      <c r="Z7256" s="415"/>
    </row>
    <row r="7257" spans="1:26" x14ac:dyDescent="0.2">
      <c r="A7257" s="414"/>
      <c r="B7257" s="414"/>
      <c r="P7257" s="141"/>
      <c r="Q7257" s="415"/>
      <c r="R7257" s="415"/>
      <c r="S7257" s="415"/>
      <c r="T7257" s="415"/>
      <c r="U7257" s="415"/>
      <c r="V7257" s="415"/>
      <c r="W7257" s="415"/>
      <c r="X7257" s="415"/>
      <c r="Y7257" s="415"/>
      <c r="Z7257" s="415"/>
    </row>
    <row r="7258" spans="1:26" x14ac:dyDescent="0.2">
      <c r="A7258" s="414"/>
      <c r="B7258" s="414"/>
      <c r="P7258" s="141"/>
      <c r="Q7258" s="415"/>
      <c r="R7258" s="415"/>
      <c r="S7258" s="415"/>
      <c r="T7258" s="415"/>
      <c r="U7258" s="415"/>
      <c r="V7258" s="415"/>
      <c r="W7258" s="415"/>
      <c r="X7258" s="415"/>
      <c r="Y7258" s="415"/>
      <c r="Z7258" s="415"/>
    </row>
    <row r="7259" spans="1:26" x14ac:dyDescent="0.2">
      <c r="A7259" s="414"/>
      <c r="B7259" s="414"/>
      <c r="P7259" s="141"/>
      <c r="Q7259" s="415"/>
      <c r="R7259" s="415"/>
      <c r="S7259" s="415"/>
      <c r="T7259" s="415"/>
      <c r="U7259" s="415"/>
      <c r="V7259" s="415"/>
      <c r="W7259" s="415"/>
      <c r="X7259" s="415"/>
      <c r="Y7259" s="415"/>
      <c r="Z7259" s="415"/>
    </row>
    <row r="7260" spans="1:26" x14ac:dyDescent="0.2">
      <c r="A7260" s="414"/>
      <c r="B7260" s="414"/>
      <c r="P7260" s="141"/>
      <c r="Q7260" s="415"/>
      <c r="R7260" s="415"/>
      <c r="S7260" s="415"/>
      <c r="T7260" s="415"/>
      <c r="U7260" s="415"/>
      <c r="V7260" s="415"/>
      <c r="W7260" s="415"/>
      <c r="X7260" s="415"/>
      <c r="Y7260" s="415"/>
      <c r="Z7260" s="415"/>
    </row>
    <row r="7261" spans="1:26" x14ac:dyDescent="0.2">
      <c r="A7261" s="414"/>
      <c r="B7261" s="414"/>
      <c r="P7261" s="141"/>
      <c r="Q7261" s="415"/>
      <c r="R7261" s="415"/>
      <c r="S7261" s="415"/>
      <c r="T7261" s="415"/>
      <c r="U7261" s="415"/>
      <c r="V7261" s="415"/>
      <c r="W7261" s="415"/>
      <c r="X7261" s="415"/>
      <c r="Y7261" s="415"/>
      <c r="Z7261" s="415"/>
    </row>
    <row r="7262" spans="1:26" x14ac:dyDescent="0.2">
      <c r="A7262" s="414"/>
      <c r="B7262" s="414"/>
      <c r="P7262" s="141"/>
      <c r="Q7262" s="415"/>
      <c r="R7262" s="415"/>
      <c r="S7262" s="415"/>
      <c r="T7262" s="415"/>
      <c r="U7262" s="415"/>
      <c r="V7262" s="415"/>
      <c r="W7262" s="415"/>
      <c r="X7262" s="415"/>
      <c r="Y7262" s="415"/>
      <c r="Z7262" s="415"/>
    </row>
    <row r="7263" spans="1:26" x14ac:dyDescent="0.2">
      <c r="A7263" s="414"/>
      <c r="B7263" s="414"/>
      <c r="P7263" s="141"/>
      <c r="Q7263" s="415"/>
      <c r="R7263" s="415"/>
      <c r="S7263" s="415"/>
      <c r="T7263" s="415"/>
      <c r="U7263" s="415"/>
      <c r="V7263" s="415"/>
      <c r="W7263" s="415"/>
      <c r="X7263" s="415"/>
      <c r="Y7263" s="415"/>
      <c r="Z7263" s="415"/>
    </row>
    <row r="7264" spans="1:26" x14ac:dyDescent="0.2">
      <c r="A7264" s="414"/>
      <c r="B7264" s="414"/>
      <c r="P7264" s="141"/>
      <c r="Q7264" s="415"/>
      <c r="R7264" s="415"/>
      <c r="S7264" s="415"/>
      <c r="T7264" s="415"/>
      <c r="U7264" s="415"/>
      <c r="V7264" s="415"/>
      <c r="W7264" s="415"/>
      <c r="X7264" s="415"/>
      <c r="Y7264" s="415"/>
      <c r="Z7264" s="415"/>
    </row>
    <row r="7265" spans="1:26" x14ac:dyDescent="0.2">
      <c r="A7265" s="414"/>
      <c r="B7265" s="414"/>
      <c r="P7265" s="141"/>
      <c r="Q7265" s="415"/>
      <c r="R7265" s="415"/>
      <c r="S7265" s="415"/>
      <c r="T7265" s="415"/>
      <c r="U7265" s="415"/>
      <c r="V7265" s="415"/>
      <c r="W7265" s="415"/>
      <c r="X7265" s="415"/>
      <c r="Y7265" s="415"/>
      <c r="Z7265" s="415"/>
    </row>
    <row r="7266" spans="1:26" x14ac:dyDescent="0.2">
      <c r="A7266" s="414"/>
      <c r="B7266" s="414"/>
      <c r="P7266" s="141"/>
      <c r="Q7266" s="415"/>
      <c r="R7266" s="415"/>
      <c r="S7266" s="415"/>
      <c r="T7266" s="415"/>
      <c r="U7266" s="415"/>
      <c r="V7266" s="415"/>
      <c r="W7266" s="415"/>
      <c r="X7266" s="415"/>
      <c r="Y7266" s="415"/>
      <c r="Z7266" s="415"/>
    </row>
    <row r="7267" spans="1:26" x14ac:dyDescent="0.2">
      <c r="A7267" s="414"/>
      <c r="B7267" s="414"/>
      <c r="P7267" s="141"/>
      <c r="Q7267" s="415"/>
      <c r="R7267" s="415"/>
      <c r="S7267" s="415"/>
      <c r="T7267" s="415"/>
      <c r="U7267" s="415"/>
      <c r="V7267" s="415"/>
      <c r="W7267" s="415"/>
      <c r="X7267" s="415"/>
      <c r="Y7267" s="415"/>
      <c r="Z7267" s="415"/>
    </row>
    <row r="7268" spans="1:26" x14ac:dyDescent="0.2">
      <c r="A7268" s="414"/>
      <c r="B7268" s="414"/>
      <c r="P7268" s="141"/>
      <c r="Q7268" s="415"/>
      <c r="R7268" s="415"/>
      <c r="S7268" s="415"/>
      <c r="T7268" s="415"/>
      <c r="U7268" s="415"/>
      <c r="V7268" s="415"/>
      <c r="W7268" s="415"/>
      <c r="X7268" s="415"/>
      <c r="Y7268" s="415"/>
      <c r="Z7268" s="415"/>
    </row>
    <row r="7269" spans="1:26" x14ac:dyDescent="0.2">
      <c r="A7269" s="414"/>
      <c r="B7269" s="414"/>
      <c r="P7269" s="141"/>
      <c r="Q7269" s="415"/>
      <c r="R7269" s="415"/>
      <c r="S7269" s="415"/>
      <c r="T7269" s="415"/>
      <c r="U7269" s="415"/>
      <c r="V7269" s="415"/>
      <c r="W7269" s="415"/>
      <c r="X7269" s="415"/>
      <c r="Y7269" s="415"/>
      <c r="Z7269" s="415"/>
    </row>
    <row r="7270" spans="1:26" x14ac:dyDescent="0.2">
      <c r="A7270" s="414"/>
      <c r="B7270" s="414"/>
      <c r="P7270" s="141"/>
      <c r="Q7270" s="415"/>
      <c r="R7270" s="415"/>
      <c r="S7270" s="415"/>
      <c r="T7270" s="415"/>
      <c r="U7270" s="415"/>
      <c r="V7270" s="415"/>
      <c r="W7270" s="415"/>
      <c r="X7270" s="415"/>
      <c r="Y7270" s="415"/>
      <c r="Z7270" s="415"/>
    </row>
    <row r="7271" spans="1:26" x14ac:dyDescent="0.2">
      <c r="A7271" s="414"/>
      <c r="B7271" s="414"/>
      <c r="P7271" s="141"/>
      <c r="Q7271" s="415"/>
      <c r="R7271" s="415"/>
      <c r="S7271" s="415"/>
      <c r="T7271" s="415"/>
      <c r="U7271" s="415"/>
      <c r="V7271" s="415"/>
      <c r="W7271" s="415"/>
      <c r="X7271" s="415"/>
      <c r="Y7271" s="415"/>
      <c r="Z7271" s="415"/>
    </row>
    <row r="7272" spans="1:26" x14ac:dyDescent="0.2">
      <c r="A7272" s="414"/>
      <c r="B7272" s="414"/>
      <c r="P7272" s="141"/>
      <c r="Q7272" s="415"/>
      <c r="R7272" s="415"/>
      <c r="S7272" s="415"/>
      <c r="T7272" s="415"/>
      <c r="U7272" s="415"/>
      <c r="V7272" s="415"/>
      <c r="W7272" s="415"/>
      <c r="X7272" s="415"/>
      <c r="Y7272" s="415"/>
      <c r="Z7272" s="415"/>
    </row>
    <row r="7273" spans="1:26" x14ac:dyDescent="0.2">
      <c r="A7273" s="414"/>
      <c r="B7273" s="414"/>
      <c r="P7273" s="141"/>
      <c r="Q7273" s="415"/>
      <c r="R7273" s="415"/>
      <c r="S7273" s="415"/>
      <c r="T7273" s="415"/>
      <c r="U7273" s="415"/>
      <c r="V7273" s="415"/>
      <c r="W7273" s="415"/>
      <c r="X7273" s="415"/>
      <c r="Y7273" s="415"/>
      <c r="Z7273" s="415"/>
    </row>
    <row r="7274" spans="1:26" x14ac:dyDescent="0.2">
      <c r="A7274" s="414"/>
      <c r="B7274" s="414"/>
      <c r="P7274" s="141"/>
      <c r="Q7274" s="415"/>
      <c r="R7274" s="415"/>
      <c r="S7274" s="415"/>
      <c r="T7274" s="415"/>
      <c r="U7274" s="415"/>
      <c r="V7274" s="415"/>
      <c r="W7274" s="415"/>
      <c r="X7274" s="415"/>
      <c r="Y7274" s="415"/>
      <c r="Z7274" s="415"/>
    </row>
    <row r="7275" spans="1:26" x14ac:dyDescent="0.2">
      <c r="A7275" s="414"/>
      <c r="B7275" s="414"/>
      <c r="P7275" s="141"/>
      <c r="Q7275" s="415"/>
      <c r="R7275" s="415"/>
      <c r="S7275" s="415"/>
      <c r="T7275" s="415"/>
      <c r="U7275" s="415"/>
      <c r="V7275" s="415"/>
      <c r="W7275" s="415"/>
      <c r="X7275" s="415"/>
      <c r="Y7275" s="415"/>
      <c r="Z7275" s="415"/>
    </row>
    <row r="7276" spans="1:26" x14ac:dyDescent="0.2">
      <c r="A7276" s="414"/>
      <c r="B7276" s="414"/>
      <c r="P7276" s="141"/>
      <c r="Q7276" s="415"/>
      <c r="R7276" s="415"/>
      <c r="S7276" s="415"/>
      <c r="T7276" s="415"/>
      <c r="U7276" s="415"/>
      <c r="V7276" s="415"/>
      <c r="W7276" s="415"/>
      <c r="X7276" s="415"/>
      <c r="Y7276" s="415"/>
      <c r="Z7276" s="415"/>
    </row>
    <row r="7277" spans="1:26" x14ac:dyDescent="0.2">
      <c r="A7277" s="414"/>
      <c r="B7277" s="414"/>
      <c r="P7277" s="141"/>
      <c r="Q7277" s="415"/>
      <c r="R7277" s="415"/>
      <c r="S7277" s="415"/>
      <c r="T7277" s="415"/>
      <c r="U7277" s="415"/>
      <c r="V7277" s="415"/>
      <c r="W7277" s="415"/>
      <c r="X7277" s="415"/>
      <c r="Y7277" s="415"/>
      <c r="Z7277" s="415"/>
    </row>
    <row r="7278" spans="1:26" x14ac:dyDescent="0.2">
      <c r="A7278" s="414"/>
      <c r="B7278" s="414"/>
      <c r="P7278" s="141"/>
      <c r="Q7278" s="415"/>
      <c r="R7278" s="415"/>
      <c r="S7278" s="415"/>
      <c r="T7278" s="415"/>
      <c r="U7278" s="415"/>
      <c r="V7278" s="415"/>
      <c r="W7278" s="415"/>
      <c r="X7278" s="415"/>
      <c r="Y7278" s="415"/>
      <c r="Z7278" s="415"/>
    </row>
    <row r="7279" spans="1:26" x14ac:dyDescent="0.2">
      <c r="A7279" s="414"/>
      <c r="B7279" s="414"/>
      <c r="P7279" s="141"/>
      <c r="Q7279" s="415"/>
      <c r="R7279" s="415"/>
      <c r="S7279" s="415"/>
      <c r="T7279" s="415"/>
      <c r="U7279" s="415"/>
      <c r="V7279" s="415"/>
      <c r="W7279" s="415"/>
      <c r="X7279" s="415"/>
      <c r="Y7279" s="415"/>
      <c r="Z7279" s="415"/>
    </row>
    <row r="7280" spans="1:26" x14ac:dyDescent="0.2">
      <c r="A7280" s="414"/>
      <c r="B7280" s="414"/>
      <c r="P7280" s="141"/>
      <c r="Q7280" s="415"/>
      <c r="R7280" s="415"/>
      <c r="S7280" s="415"/>
      <c r="T7280" s="415"/>
      <c r="U7280" s="415"/>
      <c r="V7280" s="415"/>
      <c r="W7280" s="415"/>
      <c r="X7280" s="415"/>
      <c r="Y7280" s="415"/>
      <c r="Z7280" s="415"/>
    </row>
    <row r="7281" spans="1:26" x14ac:dyDescent="0.2">
      <c r="A7281" s="414"/>
      <c r="B7281" s="414"/>
      <c r="P7281" s="141"/>
      <c r="Q7281" s="415"/>
      <c r="R7281" s="415"/>
      <c r="S7281" s="415"/>
      <c r="T7281" s="415"/>
      <c r="U7281" s="415"/>
      <c r="V7281" s="415"/>
      <c r="W7281" s="415"/>
      <c r="X7281" s="415"/>
      <c r="Y7281" s="415"/>
      <c r="Z7281" s="415"/>
    </row>
    <row r="7282" spans="1:26" x14ac:dyDescent="0.2">
      <c r="A7282" s="414"/>
      <c r="B7282" s="414"/>
      <c r="P7282" s="141"/>
      <c r="Q7282" s="415"/>
      <c r="R7282" s="415"/>
      <c r="S7282" s="415"/>
      <c r="T7282" s="415"/>
      <c r="U7282" s="415"/>
      <c r="V7282" s="415"/>
      <c r="W7282" s="415"/>
      <c r="X7282" s="415"/>
      <c r="Y7282" s="415"/>
      <c r="Z7282" s="415"/>
    </row>
    <row r="7283" spans="1:26" x14ac:dyDescent="0.2">
      <c r="A7283" s="414"/>
      <c r="B7283" s="414"/>
      <c r="P7283" s="141"/>
      <c r="Q7283" s="415"/>
      <c r="R7283" s="415"/>
      <c r="S7283" s="415"/>
      <c r="T7283" s="415"/>
      <c r="U7283" s="415"/>
      <c r="V7283" s="415"/>
      <c r="W7283" s="415"/>
      <c r="X7283" s="415"/>
      <c r="Y7283" s="415"/>
      <c r="Z7283" s="415"/>
    </row>
    <row r="7284" spans="1:26" x14ac:dyDescent="0.2">
      <c r="A7284" s="414"/>
      <c r="B7284" s="414"/>
      <c r="P7284" s="141"/>
      <c r="Q7284" s="415"/>
      <c r="R7284" s="415"/>
      <c r="S7284" s="415"/>
      <c r="T7284" s="415"/>
      <c r="U7284" s="415"/>
      <c r="V7284" s="415"/>
      <c r="W7284" s="415"/>
      <c r="X7284" s="415"/>
      <c r="Y7284" s="415"/>
      <c r="Z7284" s="415"/>
    </row>
    <row r="7285" spans="1:26" x14ac:dyDescent="0.2">
      <c r="A7285" s="414"/>
      <c r="B7285" s="414"/>
      <c r="P7285" s="141"/>
      <c r="Q7285" s="415"/>
      <c r="R7285" s="415"/>
      <c r="S7285" s="415"/>
      <c r="T7285" s="415"/>
      <c r="U7285" s="415"/>
      <c r="V7285" s="415"/>
      <c r="W7285" s="415"/>
      <c r="X7285" s="415"/>
      <c r="Y7285" s="415"/>
      <c r="Z7285" s="415"/>
    </row>
    <row r="7286" spans="1:26" x14ac:dyDescent="0.2">
      <c r="A7286" s="414"/>
      <c r="B7286" s="414"/>
      <c r="P7286" s="141"/>
      <c r="Q7286" s="415"/>
      <c r="R7286" s="415"/>
      <c r="S7286" s="415"/>
      <c r="T7286" s="415"/>
      <c r="U7286" s="415"/>
      <c r="V7286" s="415"/>
      <c r="W7286" s="415"/>
      <c r="X7286" s="415"/>
      <c r="Y7286" s="415"/>
      <c r="Z7286" s="415"/>
    </row>
    <row r="7287" spans="1:26" x14ac:dyDescent="0.2">
      <c r="A7287" s="414"/>
      <c r="B7287" s="414"/>
      <c r="P7287" s="141"/>
      <c r="Q7287" s="415"/>
      <c r="R7287" s="415"/>
      <c r="S7287" s="415"/>
      <c r="T7287" s="415"/>
      <c r="U7287" s="415"/>
      <c r="V7287" s="415"/>
      <c r="W7287" s="415"/>
      <c r="X7287" s="415"/>
      <c r="Y7287" s="415"/>
      <c r="Z7287" s="415"/>
    </row>
    <row r="7288" spans="1:26" x14ac:dyDescent="0.2">
      <c r="A7288" s="414"/>
      <c r="B7288" s="414"/>
      <c r="P7288" s="141"/>
      <c r="Q7288" s="415"/>
      <c r="R7288" s="415"/>
      <c r="S7288" s="415"/>
      <c r="T7288" s="415"/>
      <c r="U7288" s="415"/>
      <c r="V7288" s="415"/>
      <c r="W7288" s="415"/>
      <c r="X7288" s="415"/>
      <c r="Y7288" s="415"/>
      <c r="Z7288" s="415"/>
    </row>
    <row r="7289" spans="1:26" x14ac:dyDescent="0.2">
      <c r="A7289" s="414"/>
      <c r="B7289" s="414"/>
      <c r="P7289" s="141"/>
      <c r="Q7289" s="415"/>
      <c r="R7289" s="415"/>
      <c r="S7289" s="415"/>
      <c r="T7289" s="415"/>
      <c r="U7289" s="415"/>
      <c r="V7289" s="415"/>
      <c r="W7289" s="415"/>
      <c r="X7289" s="415"/>
      <c r="Y7289" s="415"/>
      <c r="Z7289" s="415"/>
    </row>
    <row r="7290" spans="1:26" x14ac:dyDescent="0.2">
      <c r="A7290" s="414"/>
      <c r="B7290" s="414"/>
      <c r="P7290" s="141"/>
      <c r="Q7290" s="415"/>
      <c r="R7290" s="415"/>
      <c r="S7290" s="415"/>
      <c r="T7290" s="415"/>
      <c r="U7290" s="415"/>
      <c r="V7290" s="415"/>
      <c r="W7290" s="415"/>
      <c r="X7290" s="415"/>
      <c r="Y7290" s="415"/>
      <c r="Z7290" s="415"/>
    </row>
    <row r="7291" spans="1:26" x14ac:dyDescent="0.2">
      <c r="A7291" s="414"/>
      <c r="B7291" s="414"/>
      <c r="P7291" s="141"/>
      <c r="Q7291" s="415"/>
      <c r="R7291" s="415"/>
      <c r="S7291" s="415"/>
      <c r="T7291" s="415"/>
      <c r="U7291" s="415"/>
      <c r="V7291" s="415"/>
      <c r="W7291" s="415"/>
      <c r="X7291" s="415"/>
      <c r="Y7291" s="415"/>
      <c r="Z7291" s="415"/>
    </row>
    <row r="7292" spans="1:26" x14ac:dyDescent="0.2">
      <c r="A7292" s="414"/>
      <c r="B7292" s="414"/>
      <c r="P7292" s="141"/>
      <c r="Q7292" s="415"/>
      <c r="R7292" s="415"/>
      <c r="S7292" s="415"/>
      <c r="T7292" s="415"/>
      <c r="U7292" s="415"/>
      <c r="V7292" s="415"/>
      <c r="W7292" s="415"/>
      <c r="X7292" s="415"/>
      <c r="Y7292" s="415"/>
      <c r="Z7292" s="415"/>
    </row>
    <row r="7293" spans="1:26" x14ac:dyDescent="0.2">
      <c r="A7293" s="414"/>
      <c r="B7293" s="414"/>
      <c r="P7293" s="141"/>
      <c r="Q7293" s="415"/>
      <c r="R7293" s="415"/>
      <c r="S7293" s="415"/>
      <c r="T7293" s="415"/>
      <c r="U7293" s="415"/>
      <c r="V7293" s="415"/>
      <c r="W7293" s="415"/>
      <c r="X7293" s="415"/>
      <c r="Y7293" s="415"/>
      <c r="Z7293" s="415"/>
    </row>
    <row r="7294" spans="1:26" x14ac:dyDescent="0.2">
      <c r="A7294" s="414"/>
      <c r="B7294" s="414"/>
      <c r="P7294" s="141"/>
      <c r="Q7294" s="415"/>
      <c r="R7294" s="415"/>
      <c r="S7294" s="415"/>
      <c r="T7294" s="415"/>
      <c r="U7294" s="415"/>
      <c r="V7294" s="415"/>
      <c r="W7294" s="415"/>
      <c r="X7294" s="415"/>
      <c r="Y7294" s="415"/>
      <c r="Z7294" s="415"/>
    </row>
    <row r="7295" spans="1:26" x14ac:dyDescent="0.2">
      <c r="A7295" s="414"/>
      <c r="B7295" s="414"/>
      <c r="P7295" s="141"/>
      <c r="Q7295" s="415"/>
      <c r="R7295" s="415"/>
      <c r="S7295" s="415"/>
      <c r="T7295" s="415"/>
      <c r="U7295" s="415"/>
      <c r="V7295" s="415"/>
      <c r="W7295" s="415"/>
      <c r="X7295" s="415"/>
      <c r="Y7295" s="415"/>
      <c r="Z7295" s="415"/>
    </row>
    <row r="7296" spans="1:26" x14ac:dyDescent="0.2">
      <c r="A7296" s="414"/>
      <c r="B7296" s="414"/>
      <c r="P7296" s="141"/>
      <c r="Q7296" s="415"/>
      <c r="R7296" s="415"/>
      <c r="S7296" s="415"/>
      <c r="T7296" s="415"/>
      <c r="U7296" s="415"/>
      <c r="V7296" s="415"/>
      <c r="W7296" s="415"/>
      <c r="X7296" s="415"/>
      <c r="Y7296" s="415"/>
      <c r="Z7296" s="415"/>
    </row>
    <row r="7297" spans="1:26" x14ac:dyDescent="0.2">
      <c r="A7297" s="414"/>
      <c r="B7297" s="414"/>
      <c r="P7297" s="141"/>
      <c r="Q7297" s="415"/>
      <c r="R7297" s="415"/>
      <c r="S7297" s="415"/>
      <c r="T7297" s="415"/>
      <c r="U7297" s="415"/>
      <c r="V7297" s="415"/>
      <c r="W7297" s="415"/>
      <c r="X7297" s="415"/>
      <c r="Y7297" s="415"/>
      <c r="Z7297" s="415"/>
    </row>
    <row r="7298" spans="1:26" x14ac:dyDescent="0.2">
      <c r="A7298" s="414"/>
      <c r="B7298" s="414"/>
      <c r="P7298" s="141"/>
      <c r="Q7298" s="415"/>
      <c r="R7298" s="415"/>
      <c r="S7298" s="415"/>
      <c r="T7298" s="415"/>
      <c r="U7298" s="415"/>
      <c r="V7298" s="415"/>
      <c r="W7298" s="415"/>
      <c r="X7298" s="415"/>
      <c r="Y7298" s="415"/>
      <c r="Z7298" s="415"/>
    </row>
    <row r="7299" spans="1:26" x14ac:dyDescent="0.2">
      <c r="A7299" s="414"/>
      <c r="B7299" s="414"/>
      <c r="P7299" s="141"/>
      <c r="Q7299" s="415"/>
      <c r="R7299" s="415"/>
      <c r="S7299" s="415"/>
      <c r="T7299" s="415"/>
      <c r="U7299" s="415"/>
      <c r="V7299" s="415"/>
      <c r="W7299" s="415"/>
      <c r="X7299" s="415"/>
      <c r="Y7299" s="415"/>
      <c r="Z7299" s="415"/>
    </row>
    <row r="7300" spans="1:26" x14ac:dyDescent="0.2">
      <c r="A7300" s="414"/>
      <c r="B7300" s="414"/>
      <c r="P7300" s="141"/>
      <c r="Q7300" s="415"/>
      <c r="R7300" s="415"/>
      <c r="S7300" s="415"/>
      <c r="T7300" s="415"/>
      <c r="U7300" s="415"/>
      <c r="V7300" s="415"/>
      <c r="W7300" s="415"/>
      <c r="X7300" s="415"/>
      <c r="Y7300" s="415"/>
      <c r="Z7300" s="415"/>
    </row>
    <row r="7301" spans="1:26" x14ac:dyDescent="0.2">
      <c r="A7301" s="414"/>
      <c r="B7301" s="414"/>
      <c r="P7301" s="141"/>
      <c r="Q7301" s="415"/>
      <c r="R7301" s="415"/>
      <c r="S7301" s="415"/>
      <c r="T7301" s="415"/>
      <c r="U7301" s="415"/>
      <c r="V7301" s="415"/>
      <c r="W7301" s="415"/>
      <c r="X7301" s="415"/>
      <c r="Y7301" s="415"/>
      <c r="Z7301" s="415"/>
    </row>
    <row r="7302" spans="1:26" x14ac:dyDescent="0.2">
      <c r="A7302" s="414"/>
      <c r="B7302" s="414"/>
      <c r="P7302" s="141"/>
      <c r="Q7302" s="415"/>
      <c r="R7302" s="415"/>
      <c r="S7302" s="415"/>
      <c r="T7302" s="415"/>
      <c r="U7302" s="415"/>
      <c r="V7302" s="415"/>
      <c r="W7302" s="415"/>
      <c r="X7302" s="415"/>
      <c r="Y7302" s="415"/>
      <c r="Z7302" s="415"/>
    </row>
    <row r="7303" spans="1:26" x14ac:dyDescent="0.2">
      <c r="A7303" s="414"/>
      <c r="B7303" s="414"/>
      <c r="P7303" s="141"/>
      <c r="Q7303" s="415"/>
      <c r="R7303" s="415"/>
      <c r="S7303" s="415"/>
      <c r="T7303" s="415"/>
      <c r="U7303" s="415"/>
      <c r="V7303" s="415"/>
      <c r="W7303" s="415"/>
      <c r="X7303" s="415"/>
      <c r="Y7303" s="415"/>
      <c r="Z7303" s="415"/>
    </row>
    <row r="7304" spans="1:26" x14ac:dyDescent="0.2">
      <c r="A7304" s="414"/>
      <c r="B7304" s="414"/>
      <c r="P7304" s="141"/>
      <c r="Q7304" s="415"/>
      <c r="R7304" s="415"/>
      <c r="S7304" s="415"/>
      <c r="T7304" s="415"/>
      <c r="U7304" s="415"/>
      <c r="V7304" s="415"/>
      <c r="W7304" s="415"/>
      <c r="X7304" s="415"/>
      <c r="Y7304" s="415"/>
      <c r="Z7304" s="415"/>
    </row>
    <row r="7305" spans="1:26" x14ac:dyDescent="0.2">
      <c r="A7305" s="414"/>
      <c r="B7305" s="414"/>
      <c r="P7305" s="141"/>
      <c r="Q7305" s="415"/>
      <c r="R7305" s="415"/>
      <c r="S7305" s="415"/>
      <c r="T7305" s="415"/>
      <c r="U7305" s="415"/>
      <c r="V7305" s="415"/>
      <c r="W7305" s="415"/>
      <c r="X7305" s="415"/>
      <c r="Y7305" s="415"/>
      <c r="Z7305" s="415"/>
    </row>
    <row r="7306" spans="1:26" x14ac:dyDescent="0.2">
      <c r="A7306" s="414"/>
      <c r="B7306" s="414"/>
      <c r="P7306" s="141"/>
      <c r="Q7306" s="415"/>
      <c r="R7306" s="415"/>
      <c r="S7306" s="415"/>
      <c r="T7306" s="415"/>
      <c r="U7306" s="415"/>
      <c r="V7306" s="415"/>
      <c r="W7306" s="415"/>
      <c r="X7306" s="415"/>
      <c r="Y7306" s="415"/>
      <c r="Z7306" s="415"/>
    </row>
    <row r="7307" spans="1:26" x14ac:dyDescent="0.2">
      <c r="A7307" s="414"/>
      <c r="B7307" s="414"/>
      <c r="P7307" s="141"/>
      <c r="Q7307" s="415"/>
      <c r="R7307" s="415"/>
      <c r="S7307" s="415"/>
      <c r="T7307" s="415"/>
      <c r="U7307" s="415"/>
      <c r="V7307" s="415"/>
      <c r="W7307" s="415"/>
      <c r="X7307" s="415"/>
      <c r="Y7307" s="415"/>
      <c r="Z7307" s="415"/>
    </row>
    <row r="7308" spans="1:26" x14ac:dyDescent="0.2">
      <c r="A7308" s="414"/>
      <c r="B7308" s="414"/>
      <c r="P7308" s="141"/>
      <c r="Q7308" s="415"/>
      <c r="R7308" s="415"/>
      <c r="S7308" s="415"/>
      <c r="T7308" s="415"/>
      <c r="U7308" s="415"/>
      <c r="V7308" s="415"/>
      <c r="W7308" s="415"/>
      <c r="X7308" s="415"/>
      <c r="Y7308" s="415"/>
      <c r="Z7308" s="415"/>
    </row>
    <row r="7309" spans="1:26" x14ac:dyDescent="0.2">
      <c r="A7309" s="414"/>
      <c r="B7309" s="414"/>
      <c r="P7309" s="141"/>
      <c r="Q7309" s="415"/>
      <c r="R7309" s="415"/>
      <c r="S7309" s="415"/>
      <c r="T7309" s="415"/>
      <c r="U7309" s="415"/>
      <c r="V7309" s="415"/>
      <c r="W7309" s="415"/>
      <c r="X7309" s="415"/>
      <c r="Y7309" s="415"/>
      <c r="Z7309" s="415"/>
    </row>
    <row r="7310" spans="1:26" x14ac:dyDescent="0.2">
      <c r="A7310" s="414"/>
      <c r="B7310" s="414"/>
      <c r="P7310" s="141"/>
      <c r="Q7310" s="415"/>
      <c r="R7310" s="415"/>
      <c r="S7310" s="415"/>
      <c r="T7310" s="415"/>
      <c r="U7310" s="415"/>
      <c r="V7310" s="415"/>
      <c r="W7310" s="415"/>
      <c r="X7310" s="415"/>
      <c r="Y7310" s="415"/>
      <c r="Z7310" s="415"/>
    </row>
    <row r="7311" spans="1:26" x14ac:dyDescent="0.2">
      <c r="A7311" s="414"/>
      <c r="B7311" s="414"/>
      <c r="P7311" s="141"/>
      <c r="Q7311" s="415"/>
      <c r="R7311" s="415"/>
      <c r="S7311" s="415"/>
      <c r="T7311" s="415"/>
      <c r="U7311" s="415"/>
      <c r="V7311" s="415"/>
      <c r="W7311" s="415"/>
      <c r="X7311" s="415"/>
      <c r="Y7311" s="415"/>
      <c r="Z7311" s="415"/>
    </row>
    <row r="7312" spans="1:26" x14ac:dyDescent="0.2">
      <c r="A7312" s="414"/>
      <c r="B7312" s="414"/>
      <c r="P7312" s="141"/>
      <c r="Q7312" s="415"/>
      <c r="R7312" s="415"/>
      <c r="S7312" s="415"/>
      <c r="T7312" s="415"/>
      <c r="U7312" s="415"/>
      <c r="V7312" s="415"/>
      <c r="W7312" s="415"/>
      <c r="X7312" s="415"/>
      <c r="Y7312" s="415"/>
      <c r="Z7312" s="415"/>
    </row>
    <row r="7313" spans="1:26" x14ac:dyDescent="0.2">
      <c r="A7313" s="414"/>
      <c r="B7313" s="414"/>
      <c r="P7313" s="141"/>
      <c r="Q7313" s="415"/>
      <c r="R7313" s="415"/>
      <c r="S7313" s="415"/>
      <c r="T7313" s="415"/>
      <c r="U7313" s="415"/>
      <c r="V7313" s="415"/>
      <c r="W7313" s="415"/>
      <c r="X7313" s="415"/>
      <c r="Y7313" s="415"/>
      <c r="Z7313" s="415"/>
    </row>
    <row r="7314" spans="1:26" x14ac:dyDescent="0.2">
      <c r="A7314" s="414"/>
      <c r="B7314" s="414"/>
      <c r="P7314" s="141"/>
      <c r="Q7314" s="415"/>
      <c r="R7314" s="415"/>
      <c r="S7314" s="415"/>
      <c r="T7314" s="415"/>
      <c r="U7314" s="415"/>
      <c r="V7314" s="415"/>
      <c r="W7314" s="415"/>
      <c r="X7314" s="415"/>
      <c r="Y7314" s="415"/>
      <c r="Z7314" s="415"/>
    </row>
    <row r="7315" spans="1:26" x14ac:dyDescent="0.2">
      <c r="A7315" s="414"/>
      <c r="B7315" s="414"/>
      <c r="P7315" s="141"/>
      <c r="Q7315" s="415"/>
      <c r="R7315" s="415"/>
      <c r="S7315" s="415"/>
      <c r="T7315" s="415"/>
      <c r="U7315" s="415"/>
      <c r="V7315" s="415"/>
      <c r="W7315" s="415"/>
      <c r="X7315" s="415"/>
      <c r="Y7315" s="415"/>
      <c r="Z7315" s="415"/>
    </row>
    <row r="7316" spans="1:26" x14ac:dyDescent="0.2">
      <c r="A7316" s="414"/>
      <c r="B7316" s="414"/>
      <c r="P7316" s="141"/>
      <c r="Q7316" s="415"/>
      <c r="R7316" s="415"/>
      <c r="S7316" s="415"/>
      <c r="T7316" s="415"/>
      <c r="U7316" s="415"/>
      <c r="V7316" s="415"/>
      <c r="W7316" s="415"/>
      <c r="X7316" s="415"/>
      <c r="Y7316" s="415"/>
      <c r="Z7316" s="415"/>
    </row>
    <row r="7317" spans="1:26" x14ac:dyDescent="0.2">
      <c r="A7317" s="414"/>
      <c r="B7317" s="414"/>
      <c r="P7317" s="141"/>
      <c r="Q7317" s="415"/>
      <c r="R7317" s="415"/>
      <c r="S7317" s="415"/>
      <c r="T7317" s="415"/>
      <c r="U7317" s="415"/>
      <c r="V7317" s="415"/>
      <c r="W7317" s="415"/>
      <c r="X7317" s="415"/>
      <c r="Y7317" s="415"/>
      <c r="Z7317" s="415"/>
    </row>
    <row r="7318" spans="1:26" x14ac:dyDescent="0.2">
      <c r="A7318" s="414"/>
      <c r="B7318" s="414"/>
      <c r="P7318" s="141"/>
      <c r="Q7318" s="415"/>
      <c r="R7318" s="415"/>
      <c r="S7318" s="415"/>
      <c r="T7318" s="415"/>
      <c r="U7318" s="415"/>
      <c r="V7318" s="415"/>
      <c r="W7318" s="415"/>
      <c r="X7318" s="415"/>
      <c r="Y7318" s="415"/>
      <c r="Z7318" s="415"/>
    </row>
    <row r="7319" spans="1:26" x14ac:dyDescent="0.2">
      <c r="A7319" s="414"/>
      <c r="B7319" s="414"/>
      <c r="P7319" s="141"/>
      <c r="Q7319" s="415"/>
      <c r="R7319" s="415"/>
      <c r="S7319" s="415"/>
      <c r="T7319" s="415"/>
      <c r="U7319" s="415"/>
      <c r="V7319" s="415"/>
      <c r="W7319" s="415"/>
      <c r="X7319" s="415"/>
      <c r="Y7319" s="415"/>
      <c r="Z7319" s="415"/>
    </row>
    <row r="7320" spans="1:26" x14ac:dyDescent="0.2">
      <c r="A7320" s="414"/>
      <c r="B7320" s="414"/>
      <c r="P7320" s="141"/>
      <c r="Q7320" s="415"/>
      <c r="R7320" s="415"/>
      <c r="S7320" s="415"/>
      <c r="T7320" s="415"/>
      <c r="U7320" s="415"/>
      <c r="V7320" s="415"/>
      <c r="W7320" s="415"/>
      <c r="X7320" s="415"/>
      <c r="Y7320" s="415"/>
      <c r="Z7320" s="415"/>
    </row>
    <row r="7321" spans="1:26" x14ac:dyDescent="0.2">
      <c r="A7321" s="414"/>
      <c r="B7321" s="414"/>
      <c r="P7321" s="141"/>
      <c r="Q7321" s="415"/>
      <c r="R7321" s="415"/>
      <c r="S7321" s="415"/>
      <c r="T7321" s="415"/>
      <c r="U7321" s="415"/>
      <c r="V7321" s="415"/>
      <c r="W7321" s="415"/>
      <c r="X7321" s="415"/>
      <c r="Y7321" s="415"/>
      <c r="Z7321" s="415"/>
    </row>
    <row r="7322" spans="1:26" x14ac:dyDescent="0.2">
      <c r="A7322" s="414"/>
      <c r="B7322" s="414"/>
      <c r="P7322" s="141"/>
      <c r="Q7322" s="415"/>
      <c r="R7322" s="415"/>
      <c r="S7322" s="415"/>
      <c r="T7322" s="415"/>
      <c r="U7322" s="415"/>
      <c r="V7322" s="415"/>
      <c r="W7322" s="415"/>
      <c r="X7322" s="415"/>
      <c r="Y7322" s="415"/>
      <c r="Z7322" s="415"/>
    </row>
    <row r="7323" spans="1:26" x14ac:dyDescent="0.2">
      <c r="A7323" s="414"/>
      <c r="B7323" s="414"/>
      <c r="P7323" s="141"/>
      <c r="Q7323" s="415"/>
      <c r="R7323" s="415"/>
      <c r="S7323" s="415"/>
      <c r="T7323" s="415"/>
      <c r="U7323" s="415"/>
      <c r="V7323" s="415"/>
      <c r="W7323" s="415"/>
      <c r="X7323" s="415"/>
      <c r="Y7323" s="415"/>
      <c r="Z7323" s="415"/>
    </row>
    <row r="7324" spans="1:26" x14ac:dyDescent="0.2">
      <c r="A7324" s="414"/>
      <c r="B7324" s="414"/>
      <c r="P7324" s="141"/>
      <c r="Q7324" s="415"/>
      <c r="R7324" s="415"/>
      <c r="S7324" s="415"/>
      <c r="T7324" s="415"/>
      <c r="U7324" s="415"/>
      <c r="V7324" s="415"/>
      <c r="W7324" s="415"/>
      <c r="X7324" s="415"/>
      <c r="Y7324" s="415"/>
      <c r="Z7324" s="415"/>
    </row>
    <row r="7325" spans="1:26" x14ac:dyDescent="0.2">
      <c r="A7325" s="414"/>
      <c r="B7325" s="414"/>
      <c r="P7325" s="141"/>
      <c r="Q7325" s="415"/>
      <c r="R7325" s="415"/>
      <c r="S7325" s="415"/>
      <c r="T7325" s="415"/>
      <c r="U7325" s="415"/>
      <c r="V7325" s="415"/>
      <c r="W7325" s="415"/>
      <c r="X7325" s="415"/>
      <c r="Y7325" s="415"/>
      <c r="Z7325" s="415"/>
    </row>
    <row r="7326" spans="1:26" x14ac:dyDescent="0.2">
      <c r="A7326" s="414"/>
      <c r="B7326" s="414"/>
      <c r="P7326" s="141"/>
      <c r="Q7326" s="415"/>
      <c r="R7326" s="415"/>
      <c r="S7326" s="415"/>
      <c r="T7326" s="415"/>
      <c r="U7326" s="415"/>
      <c r="V7326" s="415"/>
      <c r="W7326" s="415"/>
      <c r="X7326" s="415"/>
      <c r="Y7326" s="415"/>
      <c r="Z7326" s="415"/>
    </row>
    <row r="7327" spans="1:26" x14ac:dyDescent="0.2">
      <c r="A7327" s="414"/>
      <c r="B7327" s="414"/>
      <c r="P7327" s="141"/>
      <c r="Q7327" s="415"/>
      <c r="R7327" s="415"/>
      <c r="S7327" s="415"/>
      <c r="T7327" s="415"/>
      <c r="U7327" s="415"/>
      <c r="V7327" s="415"/>
      <c r="W7327" s="415"/>
      <c r="X7327" s="415"/>
      <c r="Y7327" s="415"/>
      <c r="Z7327" s="415"/>
    </row>
    <row r="7328" spans="1:26" x14ac:dyDescent="0.2">
      <c r="A7328" s="414"/>
      <c r="B7328" s="414"/>
      <c r="P7328" s="141"/>
      <c r="Q7328" s="415"/>
      <c r="R7328" s="415"/>
      <c r="S7328" s="415"/>
      <c r="T7328" s="415"/>
      <c r="U7328" s="415"/>
      <c r="V7328" s="415"/>
      <c r="W7328" s="415"/>
      <c r="X7328" s="415"/>
      <c r="Y7328" s="415"/>
      <c r="Z7328" s="415"/>
    </row>
    <row r="7329" spans="1:26" x14ac:dyDescent="0.2">
      <c r="A7329" s="414"/>
      <c r="B7329" s="414"/>
      <c r="P7329" s="141"/>
      <c r="Q7329" s="415"/>
      <c r="R7329" s="415"/>
      <c r="S7329" s="415"/>
      <c r="T7329" s="415"/>
      <c r="U7329" s="415"/>
      <c r="V7329" s="415"/>
      <c r="W7329" s="415"/>
      <c r="X7329" s="415"/>
      <c r="Y7329" s="415"/>
      <c r="Z7329" s="415"/>
    </row>
    <row r="7330" spans="1:26" x14ac:dyDescent="0.2">
      <c r="A7330" s="414"/>
      <c r="B7330" s="414"/>
      <c r="P7330" s="141"/>
      <c r="Q7330" s="415"/>
      <c r="R7330" s="415"/>
      <c r="S7330" s="415"/>
      <c r="T7330" s="415"/>
      <c r="U7330" s="415"/>
      <c r="V7330" s="415"/>
      <c r="W7330" s="415"/>
      <c r="X7330" s="415"/>
      <c r="Y7330" s="415"/>
      <c r="Z7330" s="415"/>
    </row>
    <row r="7331" spans="1:26" x14ac:dyDescent="0.2">
      <c r="A7331" s="414"/>
      <c r="B7331" s="414"/>
      <c r="P7331" s="141"/>
      <c r="Q7331" s="415"/>
      <c r="R7331" s="415"/>
      <c r="S7331" s="415"/>
      <c r="T7331" s="415"/>
      <c r="U7331" s="415"/>
      <c r="V7331" s="415"/>
      <c r="W7331" s="415"/>
      <c r="X7331" s="415"/>
      <c r="Y7331" s="415"/>
      <c r="Z7331" s="415"/>
    </row>
    <row r="7332" spans="1:26" x14ac:dyDescent="0.2">
      <c r="A7332" s="414"/>
      <c r="B7332" s="414"/>
      <c r="P7332" s="141"/>
      <c r="Q7332" s="415"/>
      <c r="R7332" s="415"/>
      <c r="S7332" s="415"/>
      <c r="T7332" s="415"/>
      <c r="U7332" s="415"/>
      <c r="V7332" s="415"/>
      <c r="W7332" s="415"/>
      <c r="X7332" s="415"/>
      <c r="Y7332" s="415"/>
      <c r="Z7332" s="415"/>
    </row>
    <row r="7333" spans="1:26" x14ac:dyDescent="0.2">
      <c r="A7333" s="414"/>
      <c r="B7333" s="414"/>
      <c r="P7333" s="141"/>
      <c r="Q7333" s="415"/>
      <c r="R7333" s="415"/>
      <c r="S7333" s="415"/>
      <c r="T7333" s="415"/>
      <c r="U7333" s="415"/>
      <c r="V7333" s="415"/>
      <c r="W7333" s="415"/>
      <c r="X7333" s="415"/>
      <c r="Y7333" s="415"/>
      <c r="Z7333" s="415"/>
    </row>
    <row r="7334" spans="1:26" x14ac:dyDescent="0.2">
      <c r="A7334" s="414"/>
      <c r="B7334" s="414"/>
      <c r="P7334" s="141"/>
      <c r="Q7334" s="415"/>
      <c r="R7334" s="415"/>
      <c r="S7334" s="415"/>
      <c r="T7334" s="415"/>
      <c r="U7334" s="415"/>
      <c r="V7334" s="415"/>
      <c r="W7334" s="415"/>
      <c r="X7334" s="415"/>
      <c r="Y7334" s="415"/>
      <c r="Z7334" s="415"/>
    </row>
    <row r="7335" spans="1:26" x14ac:dyDescent="0.2">
      <c r="A7335" s="414"/>
      <c r="B7335" s="414"/>
      <c r="P7335" s="141"/>
      <c r="Q7335" s="415"/>
      <c r="R7335" s="415"/>
      <c r="S7335" s="415"/>
      <c r="T7335" s="415"/>
      <c r="U7335" s="415"/>
      <c r="V7335" s="415"/>
      <c r="W7335" s="415"/>
      <c r="X7335" s="415"/>
      <c r="Y7335" s="415"/>
      <c r="Z7335" s="415"/>
    </row>
    <row r="7336" spans="1:26" x14ac:dyDescent="0.2">
      <c r="A7336" s="414"/>
      <c r="B7336" s="414"/>
      <c r="P7336" s="141"/>
      <c r="Q7336" s="415"/>
      <c r="R7336" s="415"/>
      <c r="S7336" s="415"/>
      <c r="T7336" s="415"/>
      <c r="U7336" s="415"/>
      <c r="V7336" s="415"/>
      <c r="W7336" s="415"/>
      <c r="X7336" s="415"/>
      <c r="Y7336" s="415"/>
      <c r="Z7336" s="415"/>
    </row>
    <row r="7337" spans="1:26" x14ac:dyDescent="0.2">
      <c r="A7337" s="414"/>
      <c r="B7337" s="414"/>
      <c r="P7337" s="141"/>
      <c r="Q7337" s="415"/>
      <c r="R7337" s="415"/>
      <c r="S7337" s="415"/>
      <c r="T7337" s="415"/>
      <c r="U7337" s="415"/>
      <c r="V7337" s="415"/>
      <c r="W7337" s="415"/>
      <c r="X7337" s="415"/>
      <c r="Y7337" s="415"/>
      <c r="Z7337" s="415"/>
    </row>
    <row r="7338" spans="1:26" x14ac:dyDescent="0.2">
      <c r="A7338" s="414"/>
      <c r="B7338" s="414"/>
      <c r="P7338" s="141"/>
      <c r="Q7338" s="415"/>
      <c r="R7338" s="415"/>
      <c r="S7338" s="415"/>
      <c r="T7338" s="415"/>
      <c r="U7338" s="415"/>
      <c r="V7338" s="415"/>
      <c r="W7338" s="415"/>
      <c r="X7338" s="415"/>
      <c r="Y7338" s="415"/>
      <c r="Z7338" s="415"/>
    </row>
    <row r="7339" spans="1:26" x14ac:dyDescent="0.2">
      <c r="A7339" s="414"/>
      <c r="B7339" s="414"/>
      <c r="P7339" s="141"/>
      <c r="Q7339" s="415"/>
      <c r="R7339" s="415"/>
      <c r="S7339" s="415"/>
      <c r="T7339" s="415"/>
      <c r="U7339" s="415"/>
      <c r="V7339" s="415"/>
      <c r="W7339" s="415"/>
      <c r="X7339" s="415"/>
      <c r="Y7339" s="415"/>
      <c r="Z7339" s="415"/>
    </row>
    <row r="7340" spans="1:26" x14ac:dyDescent="0.2">
      <c r="A7340" s="414"/>
      <c r="B7340" s="414"/>
      <c r="P7340" s="141"/>
      <c r="Q7340" s="415"/>
      <c r="R7340" s="415"/>
      <c r="S7340" s="415"/>
      <c r="T7340" s="415"/>
      <c r="U7340" s="415"/>
      <c r="V7340" s="415"/>
      <c r="W7340" s="415"/>
      <c r="X7340" s="415"/>
      <c r="Y7340" s="415"/>
      <c r="Z7340" s="415"/>
    </row>
    <row r="7341" spans="1:26" x14ac:dyDescent="0.2">
      <c r="A7341" s="414"/>
      <c r="B7341" s="414"/>
      <c r="P7341" s="141"/>
      <c r="Q7341" s="415"/>
      <c r="R7341" s="415"/>
      <c r="S7341" s="415"/>
      <c r="T7341" s="415"/>
      <c r="U7341" s="415"/>
      <c r="V7341" s="415"/>
      <c r="W7341" s="415"/>
      <c r="X7341" s="415"/>
      <c r="Y7341" s="415"/>
      <c r="Z7341" s="415"/>
    </row>
    <row r="7342" spans="1:26" x14ac:dyDescent="0.2">
      <c r="A7342" s="414"/>
      <c r="B7342" s="414"/>
      <c r="P7342" s="141"/>
      <c r="Q7342" s="415"/>
      <c r="R7342" s="415"/>
      <c r="S7342" s="415"/>
      <c r="T7342" s="415"/>
      <c r="U7342" s="415"/>
      <c r="V7342" s="415"/>
      <c r="W7342" s="415"/>
      <c r="X7342" s="415"/>
      <c r="Y7342" s="415"/>
      <c r="Z7342" s="415"/>
    </row>
    <row r="7343" spans="1:26" x14ac:dyDescent="0.2">
      <c r="A7343" s="414"/>
      <c r="B7343" s="414"/>
      <c r="P7343" s="141"/>
      <c r="Q7343" s="415"/>
      <c r="R7343" s="415"/>
      <c r="S7343" s="415"/>
      <c r="T7343" s="415"/>
      <c r="U7343" s="415"/>
      <c r="V7343" s="415"/>
      <c r="W7343" s="415"/>
      <c r="X7343" s="415"/>
      <c r="Y7343" s="415"/>
      <c r="Z7343" s="415"/>
    </row>
    <row r="7344" spans="1:26" x14ac:dyDescent="0.2">
      <c r="A7344" s="414"/>
      <c r="B7344" s="414"/>
      <c r="P7344" s="141"/>
      <c r="Q7344" s="415"/>
      <c r="R7344" s="415"/>
      <c r="S7344" s="415"/>
      <c r="T7344" s="415"/>
      <c r="U7344" s="415"/>
      <c r="V7344" s="415"/>
      <c r="W7344" s="415"/>
      <c r="X7344" s="415"/>
      <c r="Y7344" s="415"/>
      <c r="Z7344" s="415"/>
    </row>
    <row r="7345" spans="1:26" x14ac:dyDescent="0.2">
      <c r="A7345" s="414"/>
      <c r="B7345" s="414"/>
      <c r="P7345" s="141"/>
      <c r="Q7345" s="415"/>
      <c r="R7345" s="415"/>
      <c r="S7345" s="415"/>
      <c r="T7345" s="415"/>
      <c r="U7345" s="415"/>
      <c r="V7345" s="415"/>
      <c r="W7345" s="415"/>
      <c r="X7345" s="415"/>
      <c r="Y7345" s="415"/>
      <c r="Z7345" s="415"/>
    </row>
    <row r="7346" spans="1:26" x14ac:dyDescent="0.2">
      <c r="A7346" s="414"/>
      <c r="B7346" s="414"/>
      <c r="P7346" s="141"/>
      <c r="Q7346" s="415"/>
      <c r="R7346" s="415"/>
      <c r="S7346" s="415"/>
      <c r="T7346" s="415"/>
      <c r="U7346" s="415"/>
      <c r="V7346" s="415"/>
      <c r="W7346" s="415"/>
      <c r="X7346" s="415"/>
      <c r="Y7346" s="415"/>
      <c r="Z7346" s="415"/>
    </row>
    <row r="7347" spans="1:26" x14ac:dyDescent="0.2">
      <c r="A7347" s="414"/>
      <c r="B7347" s="414"/>
      <c r="P7347" s="141"/>
      <c r="Q7347" s="415"/>
      <c r="R7347" s="415"/>
      <c r="S7347" s="415"/>
      <c r="T7347" s="415"/>
      <c r="U7347" s="415"/>
      <c r="V7347" s="415"/>
      <c r="W7347" s="415"/>
      <c r="X7347" s="415"/>
      <c r="Y7347" s="415"/>
      <c r="Z7347" s="415"/>
    </row>
    <row r="7348" spans="1:26" x14ac:dyDescent="0.2">
      <c r="A7348" s="414"/>
      <c r="B7348" s="414"/>
      <c r="P7348" s="141"/>
      <c r="Q7348" s="415"/>
      <c r="R7348" s="415"/>
      <c r="S7348" s="415"/>
      <c r="T7348" s="415"/>
      <c r="U7348" s="415"/>
      <c r="V7348" s="415"/>
      <c r="W7348" s="415"/>
      <c r="X7348" s="415"/>
      <c r="Y7348" s="415"/>
      <c r="Z7348" s="415"/>
    </row>
    <row r="7349" spans="1:26" x14ac:dyDescent="0.2">
      <c r="A7349" s="414"/>
      <c r="B7349" s="414"/>
      <c r="P7349" s="141"/>
      <c r="Q7349" s="415"/>
      <c r="R7349" s="415"/>
      <c r="S7349" s="415"/>
      <c r="T7349" s="415"/>
      <c r="U7349" s="415"/>
      <c r="V7349" s="415"/>
      <c r="W7349" s="415"/>
      <c r="X7349" s="415"/>
      <c r="Y7349" s="415"/>
      <c r="Z7349" s="415"/>
    </row>
    <row r="7350" spans="1:26" x14ac:dyDescent="0.2">
      <c r="A7350" s="414"/>
      <c r="B7350" s="414"/>
      <c r="P7350" s="141"/>
      <c r="Q7350" s="415"/>
      <c r="R7350" s="415"/>
      <c r="S7350" s="415"/>
      <c r="T7350" s="415"/>
      <c r="U7350" s="415"/>
      <c r="V7350" s="415"/>
      <c r="W7350" s="415"/>
      <c r="X7350" s="415"/>
      <c r="Y7350" s="415"/>
      <c r="Z7350" s="415"/>
    </row>
    <row r="7351" spans="1:26" x14ac:dyDescent="0.2">
      <c r="A7351" s="414"/>
      <c r="B7351" s="414"/>
      <c r="P7351" s="141"/>
      <c r="Q7351" s="415"/>
      <c r="R7351" s="415"/>
      <c r="S7351" s="415"/>
      <c r="T7351" s="415"/>
      <c r="U7351" s="415"/>
      <c r="V7351" s="415"/>
      <c r="W7351" s="415"/>
      <c r="X7351" s="415"/>
      <c r="Y7351" s="415"/>
      <c r="Z7351" s="415"/>
    </row>
    <row r="7352" spans="1:26" x14ac:dyDescent="0.2">
      <c r="A7352" s="414"/>
      <c r="B7352" s="414"/>
      <c r="P7352" s="141"/>
      <c r="Q7352" s="415"/>
      <c r="R7352" s="415"/>
      <c r="S7352" s="415"/>
      <c r="T7352" s="415"/>
      <c r="U7352" s="415"/>
      <c r="V7352" s="415"/>
      <c r="W7352" s="415"/>
      <c r="X7352" s="415"/>
      <c r="Y7352" s="415"/>
      <c r="Z7352" s="415"/>
    </row>
    <row r="7353" spans="1:26" x14ac:dyDescent="0.2">
      <c r="A7353" s="414"/>
      <c r="B7353" s="414"/>
      <c r="P7353" s="141"/>
      <c r="Q7353" s="415"/>
      <c r="R7353" s="415"/>
      <c r="S7353" s="415"/>
      <c r="T7353" s="415"/>
      <c r="U7353" s="415"/>
      <c r="V7353" s="415"/>
      <c r="W7353" s="415"/>
      <c r="X7353" s="415"/>
      <c r="Y7353" s="415"/>
      <c r="Z7353" s="415"/>
    </row>
    <row r="7354" spans="1:26" x14ac:dyDescent="0.2">
      <c r="A7354" s="414"/>
      <c r="B7354" s="414"/>
      <c r="P7354" s="141"/>
      <c r="Q7354" s="415"/>
      <c r="R7354" s="415"/>
      <c r="S7354" s="415"/>
      <c r="T7354" s="415"/>
      <c r="U7354" s="415"/>
      <c r="V7354" s="415"/>
      <c r="W7354" s="415"/>
      <c r="X7354" s="415"/>
      <c r="Y7354" s="415"/>
      <c r="Z7354" s="415"/>
    </row>
    <row r="7355" spans="1:26" x14ac:dyDescent="0.2">
      <c r="A7355" s="414"/>
      <c r="B7355" s="414"/>
      <c r="P7355" s="141"/>
      <c r="Q7355" s="415"/>
      <c r="R7355" s="415"/>
      <c r="S7355" s="415"/>
      <c r="T7355" s="415"/>
      <c r="U7355" s="415"/>
      <c r="V7355" s="415"/>
      <c r="W7355" s="415"/>
      <c r="X7355" s="415"/>
      <c r="Y7355" s="415"/>
      <c r="Z7355" s="415"/>
    </row>
    <row r="7356" spans="1:26" x14ac:dyDescent="0.2">
      <c r="A7356" s="414"/>
      <c r="B7356" s="414"/>
      <c r="P7356" s="141"/>
      <c r="Q7356" s="415"/>
      <c r="R7356" s="415"/>
      <c r="S7356" s="415"/>
      <c r="T7356" s="415"/>
      <c r="U7356" s="415"/>
      <c r="V7356" s="415"/>
      <c r="W7356" s="415"/>
      <c r="X7356" s="415"/>
      <c r="Y7356" s="415"/>
      <c r="Z7356" s="415"/>
    </row>
    <row r="7357" spans="1:26" x14ac:dyDescent="0.2">
      <c r="A7357" s="414"/>
      <c r="B7357" s="414"/>
      <c r="P7357" s="141"/>
      <c r="Q7357" s="415"/>
      <c r="R7357" s="415"/>
      <c r="S7357" s="415"/>
      <c r="T7357" s="415"/>
      <c r="U7357" s="415"/>
      <c r="V7357" s="415"/>
      <c r="W7357" s="415"/>
      <c r="X7357" s="415"/>
      <c r="Y7357" s="415"/>
      <c r="Z7357" s="415"/>
    </row>
    <row r="7358" spans="1:26" x14ac:dyDescent="0.2">
      <c r="A7358" s="414"/>
      <c r="B7358" s="414"/>
      <c r="P7358" s="141"/>
      <c r="Q7358" s="415"/>
      <c r="R7358" s="415"/>
      <c r="S7358" s="415"/>
      <c r="T7358" s="415"/>
      <c r="U7358" s="415"/>
      <c r="V7358" s="415"/>
      <c r="W7358" s="415"/>
      <c r="X7358" s="415"/>
      <c r="Y7358" s="415"/>
      <c r="Z7358" s="415"/>
    </row>
    <row r="7359" spans="1:26" x14ac:dyDescent="0.2">
      <c r="A7359" s="414"/>
      <c r="B7359" s="414"/>
      <c r="P7359" s="141"/>
      <c r="Q7359" s="415"/>
      <c r="R7359" s="415"/>
      <c r="S7359" s="415"/>
      <c r="T7359" s="415"/>
      <c r="U7359" s="415"/>
      <c r="V7359" s="415"/>
      <c r="W7359" s="415"/>
      <c r="X7359" s="415"/>
      <c r="Y7359" s="415"/>
      <c r="Z7359" s="415"/>
    </row>
    <row r="7360" spans="1:26" x14ac:dyDescent="0.2">
      <c r="A7360" s="414"/>
      <c r="B7360" s="414"/>
      <c r="P7360" s="141"/>
      <c r="Q7360" s="415"/>
      <c r="R7360" s="415"/>
      <c r="S7360" s="415"/>
      <c r="T7360" s="415"/>
      <c r="U7360" s="415"/>
      <c r="V7360" s="415"/>
      <c r="W7360" s="415"/>
      <c r="X7360" s="415"/>
      <c r="Y7360" s="415"/>
      <c r="Z7360" s="415"/>
    </row>
    <row r="7361" spans="1:26" x14ac:dyDescent="0.2">
      <c r="A7361" s="414"/>
      <c r="B7361" s="414"/>
      <c r="P7361" s="141"/>
      <c r="Q7361" s="415"/>
      <c r="R7361" s="415"/>
      <c r="S7361" s="415"/>
      <c r="T7361" s="415"/>
      <c r="U7361" s="415"/>
      <c r="V7361" s="415"/>
      <c r="W7361" s="415"/>
      <c r="X7361" s="415"/>
      <c r="Y7361" s="415"/>
      <c r="Z7361" s="415"/>
    </row>
    <row r="7362" spans="1:26" x14ac:dyDescent="0.2">
      <c r="A7362" s="414"/>
      <c r="B7362" s="414"/>
      <c r="P7362" s="141"/>
      <c r="Q7362" s="415"/>
      <c r="R7362" s="415"/>
      <c r="S7362" s="415"/>
      <c r="T7362" s="415"/>
      <c r="U7362" s="415"/>
      <c r="V7362" s="415"/>
      <c r="W7362" s="415"/>
      <c r="X7362" s="415"/>
      <c r="Y7362" s="415"/>
      <c r="Z7362" s="415"/>
    </row>
    <row r="7363" spans="1:26" x14ac:dyDescent="0.2">
      <c r="A7363" s="414"/>
      <c r="B7363" s="414"/>
      <c r="P7363" s="141"/>
      <c r="Q7363" s="415"/>
      <c r="R7363" s="415"/>
      <c r="S7363" s="415"/>
      <c r="T7363" s="415"/>
      <c r="U7363" s="415"/>
      <c r="V7363" s="415"/>
      <c r="W7363" s="415"/>
      <c r="X7363" s="415"/>
      <c r="Y7363" s="415"/>
      <c r="Z7363" s="415"/>
    </row>
    <row r="7364" spans="1:26" x14ac:dyDescent="0.2">
      <c r="A7364" s="414"/>
      <c r="B7364" s="414"/>
      <c r="P7364" s="141"/>
      <c r="Q7364" s="415"/>
      <c r="R7364" s="415"/>
      <c r="S7364" s="415"/>
      <c r="T7364" s="415"/>
      <c r="U7364" s="415"/>
      <c r="V7364" s="415"/>
      <c r="W7364" s="415"/>
      <c r="X7364" s="415"/>
      <c r="Y7364" s="415"/>
      <c r="Z7364" s="415"/>
    </row>
    <row r="7365" spans="1:26" x14ac:dyDescent="0.2">
      <c r="A7365" s="414"/>
      <c r="B7365" s="414"/>
      <c r="P7365" s="141"/>
      <c r="Q7365" s="415"/>
      <c r="R7365" s="415"/>
      <c r="S7365" s="415"/>
      <c r="T7365" s="415"/>
      <c r="U7365" s="415"/>
      <c r="V7365" s="415"/>
      <c r="W7365" s="415"/>
      <c r="X7365" s="415"/>
      <c r="Y7365" s="415"/>
      <c r="Z7365" s="415"/>
    </row>
    <row r="7366" spans="1:26" x14ac:dyDescent="0.2">
      <c r="A7366" s="414"/>
      <c r="B7366" s="414"/>
      <c r="P7366" s="141"/>
      <c r="Q7366" s="415"/>
      <c r="R7366" s="415"/>
      <c r="S7366" s="415"/>
      <c r="T7366" s="415"/>
      <c r="U7366" s="415"/>
      <c r="V7366" s="415"/>
      <c r="W7366" s="415"/>
      <c r="X7366" s="415"/>
      <c r="Y7366" s="415"/>
      <c r="Z7366" s="415"/>
    </row>
    <row r="7367" spans="1:26" x14ac:dyDescent="0.2">
      <c r="A7367" s="414"/>
      <c r="B7367" s="414"/>
      <c r="P7367" s="141"/>
      <c r="Q7367" s="415"/>
      <c r="R7367" s="415"/>
      <c r="S7367" s="415"/>
      <c r="T7367" s="415"/>
      <c r="U7367" s="415"/>
      <c r="V7367" s="415"/>
      <c r="W7367" s="415"/>
      <c r="X7367" s="415"/>
      <c r="Y7367" s="415"/>
      <c r="Z7367" s="415"/>
    </row>
    <row r="7368" spans="1:26" x14ac:dyDescent="0.2">
      <c r="A7368" s="414"/>
      <c r="B7368" s="414"/>
      <c r="P7368" s="141"/>
      <c r="Q7368" s="415"/>
      <c r="R7368" s="415"/>
      <c r="S7368" s="415"/>
      <c r="T7368" s="415"/>
      <c r="U7368" s="415"/>
      <c r="V7368" s="415"/>
      <c r="W7368" s="415"/>
      <c r="X7368" s="415"/>
      <c r="Y7368" s="415"/>
      <c r="Z7368" s="415"/>
    </row>
    <row r="7369" spans="1:26" x14ac:dyDescent="0.2">
      <c r="A7369" s="414"/>
      <c r="B7369" s="414"/>
      <c r="P7369" s="141"/>
      <c r="Q7369" s="415"/>
      <c r="R7369" s="415"/>
      <c r="S7369" s="415"/>
      <c r="T7369" s="415"/>
      <c r="U7369" s="415"/>
      <c r="V7369" s="415"/>
      <c r="W7369" s="415"/>
      <c r="X7369" s="415"/>
      <c r="Y7369" s="415"/>
      <c r="Z7369" s="415"/>
    </row>
    <row r="7370" spans="1:26" x14ac:dyDescent="0.2">
      <c r="A7370" s="414"/>
      <c r="B7370" s="414"/>
      <c r="P7370" s="141"/>
      <c r="Q7370" s="415"/>
      <c r="R7370" s="415"/>
      <c r="S7370" s="415"/>
      <c r="T7370" s="415"/>
      <c r="U7370" s="415"/>
      <c r="V7370" s="415"/>
      <c r="W7370" s="415"/>
      <c r="X7370" s="415"/>
      <c r="Y7370" s="415"/>
      <c r="Z7370" s="415"/>
    </row>
    <row r="7371" spans="1:26" x14ac:dyDescent="0.2">
      <c r="A7371" s="414"/>
      <c r="B7371" s="414"/>
      <c r="P7371" s="141"/>
      <c r="Q7371" s="415"/>
      <c r="R7371" s="415"/>
      <c r="S7371" s="415"/>
      <c r="T7371" s="415"/>
      <c r="U7371" s="415"/>
      <c r="V7371" s="415"/>
      <c r="W7371" s="415"/>
      <c r="X7371" s="415"/>
      <c r="Y7371" s="415"/>
      <c r="Z7371" s="415"/>
    </row>
    <row r="7372" spans="1:26" x14ac:dyDescent="0.2">
      <c r="A7372" s="414"/>
      <c r="B7372" s="414"/>
      <c r="P7372" s="141"/>
      <c r="Q7372" s="415"/>
      <c r="R7372" s="415"/>
      <c r="S7372" s="415"/>
      <c r="T7372" s="415"/>
      <c r="U7372" s="415"/>
      <c r="V7372" s="415"/>
      <c r="W7372" s="415"/>
      <c r="X7372" s="415"/>
      <c r="Y7372" s="415"/>
      <c r="Z7372" s="415"/>
    </row>
    <row r="7373" spans="1:26" x14ac:dyDescent="0.2">
      <c r="A7373" s="414"/>
      <c r="B7373" s="414"/>
      <c r="P7373" s="141"/>
      <c r="Q7373" s="415"/>
      <c r="R7373" s="415"/>
      <c r="S7373" s="415"/>
      <c r="T7373" s="415"/>
      <c r="U7373" s="415"/>
      <c r="V7373" s="415"/>
      <c r="W7373" s="415"/>
      <c r="X7373" s="415"/>
      <c r="Y7373" s="415"/>
      <c r="Z7373" s="415"/>
    </row>
    <row r="7374" spans="1:26" x14ac:dyDescent="0.2">
      <c r="A7374" s="414"/>
      <c r="B7374" s="414"/>
      <c r="P7374" s="141"/>
      <c r="Q7374" s="415"/>
      <c r="R7374" s="415"/>
      <c r="S7374" s="415"/>
      <c r="T7374" s="415"/>
      <c r="U7374" s="415"/>
      <c r="V7374" s="415"/>
      <c r="W7374" s="415"/>
      <c r="X7374" s="415"/>
      <c r="Y7374" s="415"/>
      <c r="Z7374" s="415"/>
    </row>
    <row r="7375" spans="1:26" x14ac:dyDescent="0.2">
      <c r="A7375" s="414"/>
      <c r="B7375" s="414"/>
      <c r="P7375" s="141"/>
      <c r="Q7375" s="415"/>
      <c r="R7375" s="415"/>
      <c r="S7375" s="415"/>
      <c r="T7375" s="415"/>
      <c r="U7375" s="415"/>
      <c r="V7375" s="415"/>
      <c r="W7375" s="415"/>
      <c r="X7375" s="415"/>
      <c r="Y7375" s="415"/>
      <c r="Z7375" s="415"/>
    </row>
    <row r="7376" spans="1:26" x14ac:dyDescent="0.2">
      <c r="A7376" s="414"/>
      <c r="B7376" s="414"/>
      <c r="P7376" s="141"/>
      <c r="Q7376" s="415"/>
      <c r="R7376" s="415"/>
      <c r="S7376" s="415"/>
      <c r="T7376" s="415"/>
      <c r="U7376" s="415"/>
      <c r="V7376" s="415"/>
      <c r="W7376" s="415"/>
      <c r="X7376" s="415"/>
      <c r="Y7376" s="415"/>
      <c r="Z7376" s="415"/>
    </row>
    <row r="7377" spans="1:26" x14ac:dyDescent="0.2">
      <c r="A7377" s="414"/>
      <c r="B7377" s="414"/>
      <c r="P7377" s="141"/>
      <c r="Q7377" s="415"/>
      <c r="R7377" s="415"/>
      <c r="S7377" s="415"/>
      <c r="T7377" s="415"/>
      <c r="U7377" s="415"/>
      <c r="V7377" s="415"/>
      <c r="W7377" s="415"/>
      <c r="X7377" s="415"/>
      <c r="Y7377" s="415"/>
      <c r="Z7377" s="415"/>
    </row>
    <row r="7378" spans="1:26" x14ac:dyDescent="0.2">
      <c r="A7378" s="414"/>
      <c r="B7378" s="414"/>
      <c r="P7378" s="141"/>
      <c r="Q7378" s="415"/>
      <c r="R7378" s="415"/>
      <c r="S7378" s="415"/>
      <c r="T7378" s="415"/>
      <c r="U7378" s="415"/>
      <c r="V7378" s="415"/>
      <c r="W7378" s="415"/>
      <c r="X7378" s="415"/>
      <c r="Y7378" s="415"/>
      <c r="Z7378" s="415"/>
    </row>
    <row r="7379" spans="1:26" x14ac:dyDescent="0.2">
      <c r="A7379" s="414"/>
      <c r="B7379" s="414"/>
      <c r="P7379" s="141"/>
      <c r="Q7379" s="415"/>
      <c r="R7379" s="415"/>
      <c r="S7379" s="415"/>
      <c r="T7379" s="415"/>
      <c r="U7379" s="415"/>
      <c r="V7379" s="415"/>
      <c r="W7379" s="415"/>
      <c r="X7379" s="415"/>
      <c r="Y7379" s="415"/>
      <c r="Z7379" s="415"/>
    </row>
    <row r="7380" spans="1:26" x14ac:dyDescent="0.2">
      <c r="A7380" s="414"/>
      <c r="B7380" s="414"/>
      <c r="P7380" s="141"/>
      <c r="Q7380" s="415"/>
      <c r="R7380" s="415"/>
      <c r="S7380" s="415"/>
      <c r="T7380" s="415"/>
      <c r="U7380" s="415"/>
      <c r="V7380" s="415"/>
      <c r="W7380" s="415"/>
      <c r="X7380" s="415"/>
      <c r="Y7380" s="415"/>
      <c r="Z7380" s="415"/>
    </row>
    <row r="7381" spans="1:26" x14ac:dyDescent="0.2">
      <c r="A7381" s="414"/>
      <c r="B7381" s="414"/>
      <c r="P7381" s="141"/>
      <c r="Q7381" s="415"/>
      <c r="R7381" s="415"/>
      <c r="S7381" s="415"/>
      <c r="T7381" s="415"/>
      <c r="U7381" s="415"/>
      <c r="V7381" s="415"/>
      <c r="W7381" s="415"/>
      <c r="X7381" s="415"/>
      <c r="Y7381" s="415"/>
      <c r="Z7381" s="415"/>
    </row>
    <row r="7382" spans="1:26" x14ac:dyDescent="0.2">
      <c r="A7382" s="414"/>
      <c r="B7382" s="414"/>
      <c r="P7382" s="141"/>
      <c r="Q7382" s="415"/>
      <c r="R7382" s="415"/>
      <c r="S7382" s="415"/>
      <c r="T7382" s="415"/>
      <c r="U7382" s="415"/>
      <c r="V7382" s="415"/>
      <c r="W7382" s="415"/>
      <c r="X7382" s="415"/>
      <c r="Y7382" s="415"/>
      <c r="Z7382" s="415"/>
    </row>
    <row r="7383" spans="1:26" x14ac:dyDescent="0.2">
      <c r="A7383" s="414"/>
      <c r="B7383" s="414"/>
      <c r="P7383" s="141"/>
      <c r="Q7383" s="415"/>
      <c r="R7383" s="415"/>
      <c r="S7383" s="415"/>
      <c r="T7383" s="415"/>
      <c r="U7383" s="415"/>
      <c r="V7383" s="415"/>
      <c r="W7383" s="415"/>
      <c r="X7383" s="415"/>
      <c r="Y7383" s="415"/>
      <c r="Z7383" s="415"/>
    </row>
    <row r="7384" spans="1:26" x14ac:dyDescent="0.2">
      <c r="A7384" s="414"/>
      <c r="B7384" s="414"/>
      <c r="P7384" s="141"/>
      <c r="Q7384" s="415"/>
      <c r="R7384" s="415"/>
      <c r="S7384" s="415"/>
      <c r="T7384" s="415"/>
      <c r="U7384" s="415"/>
      <c r="V7384" s="415"/>
      <c r="W7384" s="415"/>
      <c r="X7384" s="415"/>
      <c r="Y7384" s="415"/>
      <c r="Z7384" s="415"/>
    </row>
    <row r="7385" spans="1:26" x14ac:dyDescent="0.2">
      <c r="A7385" s="414"/>
      <c r="B7385" s="414"/>
      <c r="P7385" s="141"/>
      <c r="Q7385" s="415"/>
      <c r="R7385" s="415"/>
      <c r="S7385" s="415"/>
      <c r="T7385" s="415"/>
      <c r="U7385" s="415"/>
      <c r="V7385" s="415"/>
      <c r="W7385" s="415"/>
      <c r="X7385" s="415"/>
      <c r="Y7385" s="415"/>
      <c r="Z7385" s="415"/>
    </row>
    <row r="7386" spans="1:26" x14ac:dyDescent="0.2">
      <c r="A7386" s="414"/>
      <c r="B7386" s="414"/>
      <c r="P7386" s="141"/>
      <c r="Q7386" s="415"/>
      <c r="R7386" s="415"/>
      <c r="S7386" s="415"/>
      <c r="T7386" s="415"/>
      <c r="U7386" s="415"/>
      <c r="V7386" s="415"/>
      <c r="W7386" s="415"/>
      <c r="X7386" s="415"/>
      <c r="Y7386" s="415"/>
      <c r="Z7386" s="415"/>
    </row>
    <row r="7387" spans="1:26" x14ac:dyDescent="0.2">
      <c r="A7387" s="414"/>
      <c r="B7387" s="414"/>
      <c r="P7387" s="141"/>
      <c r="Q7387" s="415"/>
      <c r="R7387" s="415"/>
      <c r="S7387" s="415"/>
      <c r="T7387" s="415"/>
      <c r="U7387" s="415"/>
      <c r="V7387" s="415"/>
      <c r="W7387" s="415"/>
      <c r="X7387" s="415"/>
      <c r="Y7387" s="415"/>
      <c r="Z7387" s="415"/>
    </row>
    <row r="7388" spans="1:26" x14ac:dyDescent="0.2">
      <c r="A7388" s="414"/>
      <c r="B7388" s="414"/>
      <c r="P7388" s="141"/>
      <c r="Q7388" s="415"/>
      <c r="R7388" s="415"/>
      <c r="S7388" s="415"/>
      <c r="T7388" s="415"/>
      <c r="U7388" s="415"/>
      <c r="V7388" s="415"/>
      <c r="W7388" s="415"/>
      <c r="X7388" s="415"/>
      <c r="Y7388" s="415"/>
      <c r="Z7388" s="415"/>
    </row>
    <row r="7389" spans="1:26" x14ac:dyDescent="0.2">
      <c r="A7389" s="414"/>
      <c r="B7389" s="414"/>
      <c r="P7389" s="141"/>
      <c r="Q7389" s="415"/>
      <c r="R7389" s="415"/>
      <c r="S7389" s="415"/>
      <c r="T7389" s="415"/>
      <c r="U7389" s="415"/>
      <c r="V7389" s="415"/>
      <c r="W7389" s="415"/>
      <c r="X7389" s="415"/>
      <c r="Y7389" s="415"/>
      <c r="Z7389" s="415"/>
    </row>
    <row r="7390" spans="1:26" x14ac:dyDescent="0.2">
      <c r="A7390" s="414"/>
      <c r="B7390" s="414"/>
      <c r="P7390" s="141"/>
      <c r="Q7390" s="415"/>
      <c r="R7390" s="415"/>
      <c r="S7390" s="415"/>
      <c r="T7390" s="415"/>
      <c r="U7390" s="415"/>
      <c r="V7390" s="415"/>
      <c r="W7390" s="415"/>
      <c r="X7390" s="415"/>
      <c r="Y7390" s="415"/>
      <c r="Z7390" s="415"/>
    </row>
    <row r="7391" spans="1:26" x14ac:dyDescent="0.2">
      <c r="A7391" s="414"/>
      <c r="B7391" s="414"/>
      <c r="P7391" s="141"/>
      <c r="Q7391" s="415"/>
      <c r="R7391" s="415"/>
      <c r="S7391" s="415"/>
      <c r="T7391" s="415"/>
      <c r="U7391" s="415"/>
      <c r="V7391" s="415"/>
      <c r="W7391" s="415"/>
      <c r="X7391" s="415"/>
      <c r="Y7391" s="415"/>
      <c r="Z7391" s="415"/>
    </row>
    <row r="7392" spans="1:26" x14ac:dyDescent="0.2">
      <c r="A7392" s="414"/>
      <c r="B7392" s="414"/>
      <c r="P7392" s="141"/>
      <c r="Q7392" s="415"/>
      <c r="R7392" s="415"/>
      <c r="S7392" s="415"/>
      <c r="T7392" s="415"/>
      <c r="U7392" s="415"/>
      <c r="V7392" s="415"/>
      <c r="W7392" s="415"/>
      <c r="X7392" s="415"/>
      <c r="Y7392" s="415"/>
      <c r="Z7392" s="415"/>
    </row>
    <row r="7393" spans="1:26" x14ac:dyDescent="0.2">
      <c r="A7393" s="414"/>
      <c r="B7393" s="414"/>
      <c r="P7393" s="141"/>
      <c r="Q7393" s="415"/>
      <c r="R7393" s="415"/>
      <c r="S7393" s="415"/>
      <c r="T7393" s="415"/>
      <c r="U7393" s="415"/>
      <c r="V7393" s="415"/>
      <c r="W7393" s="415"/>
      <c r="X7393" s="415"/>
      <c r="Y7393" s="415"/>
      <c r="Z7393" s="415"/>
    </row>
    <row r="7394" spans="1:26" x14ac:dyDescent="0.2">
      <c r="A7394" s="414"/>
      <c r="B7394" s="414"/>
      <c r="P7394" s="141"/>
      <c r="Q7394" s="415"/>
      <c r="R7394" s="415"/>
      <c r="S7394" s="415"/>
      <c r="T7394" s="415"/>
      <c r="U7394" s="415"/>
      <c r="V7394" s="415"/>
      <c r="W7394" s="415"/>
      <c r="X7394" s="415"/>
      <c r="Y7394" s="415"/>
      <c r="Z7394" s="415"/>
    </row>
    <row r="7395" spans="1:26" x14ac:dyDescent="0.2">
      <c r="A7395" s="414"/>
      <c r="B7395" s="414"/>
      <c r="P7395" s="141"/>
      <c r="Q7395" s="415"/>
      <c r="R7395" s="415"/>
      <c r="S7395" s="415"/>
      <c r="T7395" s="415"/>
      <c r="U7395" s="415"/>
      <c r="V7395" s="415"/>
      <c r="W7395" s="415"/>
      <c r="X7395" s="415"/>
      <c r="Y7395" s="415"/>
      <c r="Z7395" s="415"/>
    </row>
    <row r="7396" spans="1:26" x14ac:dyDescent="0.2">
      <c r="A7396" s="414"/>
      <c r="B7396" s="414"/>
      <c r="P7396" s="141"/>
      <c r="Q7396" s="415"/>
      <c r="R7396" s="415"/>
      <c r="S7396" s="415"/>
      <c r="T7396" s="415"/>
      <c r="U7396" s="415"/>
      <c r="V7396" s="415"/>
      <c r="W7396" s="415"/>
      <c r="X7396" s="415"/>
      <c r="Y7396" s="415"/>
      <c r="Z7396" s="415"/>
    </row>
    <row r="7397" spans="1:26" x14ac:dyDescent="0.2">
      <c r="A7397" s="414"/>
      <c r="B7397" s="414"/>
      <c r="P7397" s="141"/>
      <c r="Q7397" s="415"/>
      <c r="R7397" s="415"/>
      <c r="S7397" s="415"/>
      <c r="T7397" s="415"/>
      <c r="U7397" s="415"/>
      <c r="V7397" s="415"/>
      <c r="W7397" s="415"/>
      <c r="X7397" s="415"/>
      <c r="Y7397" s="415"/>
      <c r="Z7397" s="415"/>
    </row>
    <row r="7398" spans="1:26" x14ac:dyDescent="0.2">
      <c r="A7398" s="414"/>
      <c r="B7398" s="414"/>
      <c r="P7398" s="141"/>
      <c r="Q7398" s="415"/>
      <c r="R7398" s="415"/>
      <c r="S7398" s="415"/>
      <c r="T7398" s="415"/>
      <c r="U7398" s="415"/>
      <c r="V7398" s="415"/>
      <c r="W7398" s="415"/>
      <c r="X7398" s="415"/>
      <c r="Y7398" s="415"/>
      <c r="Z7398" s="415"/>
    </row>
    <row r="7399" spans="1:26" x14ac:dyDescent="0.2">
      <c r="A7399" s="414"/>
      <c r="B7399" s="414"/>
      <c r="P7399" s="141"/>
      <c r="Q7399" s="415"/>
      <c r="R7399" s="415"/>
      <c r="S7399" s="415"/>
      <c r="T7399" s="415"/>
      <c r="U7399" s="415"/>
      <c r="V7399" s="415"/>
      <c r="W7399" s="415"/>
      <c r="X7399" s="415"/>
      <c r="Y7399" s="415"/>
      <c r="Z7399" s="415"/>
    </row>
    <row r="7400" spans="1:26" x14ac:dyDescent="0.2">
      <c r="A7400" s="414"/>
      <c r="B7400" s="414"/>
      <c r="P7400" s="141"/>
      <c r="Q7400" s="415"/>
      <c r="R7400" s="415"/>
      <c r="S7400" s="415"/>
      <c r="T7400" s="415"/>
      <c r="U7400" s="415"/>
      <c r="V7400" s="415"/>
      <c r="W7400" s="415"/>
      <c r="X7400" s="415"/>
      <c r="Y7400" s="415"/>
      <c r="Z7400" s="415"/>
    </row>
    <row r="7401" spans="1:26" x14ac:dyDescent="0.2">
      <c r="A7401" s="414"/>
      <c r="B7401" s="414"/>
      <c r="P7401" s="141"/>
      <c r="Q7401" s="415"/>
      <c r="R7401" s="415"/>
      <c r="S7401" s="415"/>
      <c r="T7401" s="415"/>
      <c r="U7401" s="415"/>
      <c r="V7401" s="415"/>
      <c r="W7401" s="415"/>
      <c r="X7401" s="415"/>
      <c r="Y7401" s="415"/>
      <c r="Z7401" s="415"/>
    </row>
    <row r="7402" spans="1:26" x14ac:dyDescent="0.2">
      <c r="A7402" s="414"/>
      <c r="B7402" s="414"/>
      <c r="P7402" s="141"/>
      <c r="Q7402" s="415"/>
      <c r="R7402" s="415"/>
      <c r="S7402" s="415"/>
      <c r="T7402" s="415"/>
      <c r="U7402" s="415"/>
      <c r="V7402" s="415"/>
      <c r="W7402" s="415"/>
      <c r="X7402" s="415"/>
      <c r="Y7402" s="415"/>
      <c r="Z7402" s="415"/>
    </row>
    <row r="7403" spans="1:26" x14ac:dyDescent="0.2">
      <c r="A7403" s="414"/>
      <c r="B7403" s="414"/>
      <c r="P7403" s="141"/>
      <c r="Q7403" s="415"/>
      <c r="R7403" s="415"/>
      <c r="S7403" s="415"/>
      <c r="T7403" s="415"/>
      <c r="U7403" s="415"/>
      <c r="V7403" s="415"/>
      <c r="W7403" s="415"/>
      <c r="X7403" s="415"/>
      <c r="Y7403" s="415"/>
      <c r="Z7403" s="415"/>
    </row>
    <row r="7404" spans="1:26" x14ac:dyDescent="0.2">
      <c r="A7404" s="414"/>
      <c r="B7404" s="414"/>
      <c r="P7404" s="141"/>
      <c r="Q7404" s="415"/>
      <c r="R7404" s="415"/>
      <c r="S7404" s="415"/>
      <c r="T7404" s="415"/>
      <c r="U7404" s="415"/>
      <c r="V7404" s="415"/>
      <c r="W7404" s="415"/>
      <c r="X7404" s="415"/>
      <c r="Y7404" s="415"/>
      <c r="Z7404" s="415"/>
    </row>
    <row r="7405" spans="1:26" x14ac:dyDescent="0.2">
      <c r="A7405" s="414"/>
      <c r="B7405" s="414"/>
      <c r="P7405" s="141"/>
      <c r="Q7405" s="415"/>
      <c r="R7405" s="415"/>
      <c r="S7405" s="415"/>
      <c r="T7405" s="415"/>
      <c r="U7405" s="415"/>
      <c r="V7405" s="415"/>
      <c r="W7405" s="415"/>
      <c r="X7405" s="415"/>
      <c r="Y7405" s="415"/>
      <c r="Z7405" s="415"/>
    </row>
    <row r="7406" spans="1:26" x14ac:dyDescent="0.2">
      <c r="A7406" s="414"/>
      <c r="B7406" s="414"/>
      <c r="P7406" s="141"/>
      <c r="Q7406" s="415"/>
      <c r="R7406" s="415"/>
      <c r="S7406" s="415"/>
      <c r="T7406" s="415"/>
      <c r="U7406" s="415"/>
      <c r="V7406" s="415"/>
      <c r="W7406" s="415"/>
      <c r="X7406" s="415"/>
      <c r="Y7406" s="415"/>
      <c r="Z7406" s="415"/>
    </row>
    <row r="7407" spans="1:26" x14ac:dyDescent="0.2">
      <c r="A7407" s="414"/>
      <c r="B7407" s="414"/>
      <c r="P7407" s="141"/>
      <c r="Q7407" s="415"/>
      <c r="R7407" s="415"/>
      <c r="S7407" s="415"/>
      <c r="T7407" s="415"/>
      <c r="U7407" s="415"/>
      <c r="V7407" s="415"/>
      <c r="W7407" s="415"/>
      <c r="X7407" s="415"/>
      <c r="Y7407" s="415"/>
      <c r="Z7407" s="415"/>
    </row>
    <row r="7408" spans="1:26" x14ac:dyDescent="0.2">
      <c r="A7408" s="414"/>
      <c r="B7408" s="414"/>
      <c r="P7408" s="141"/>
      <c r="Q7408" s="415"/>
      <c r="R7408" s="415"/>
      <c r="S7408" s="415"/>
      <c r="T7408" s="415"/>
      <c r="U7408" s="415"/>
      <c r="V7408" s="415"/>
      <c r="W7408" s="415"/>
      <c r="X7408" s="415"/>
      <c r="Y7408" s="415"/>
      <c r="Z7408" s="415"/>
    </row>
    <row r="7409" spans="1:26" x14ac:dyDescent="0.2">
      <c r="A7409" s="414"/>
      <c r="B7409" s="414"/>
      <c r="P7409" s="141"/>
      <c r="Q7409" s="415"/>
      <c r="R7409" s="415"/>
      <c r="S7409" s="415"/>
      <c r="T7409" s="415"/>
      <c r="U7409" s="415"/>
      <c r="V7409" s="415"/>
      <c r="W7409" s="415"/>
      <c r="X7409" s="415"/>
      <c r="Y7409" s="415"/>
      <c r="Z7409" s="415"/>
    </row>
    <row r="7410" spans="1:26" x14ac:dyDescent="0.2">
      <c r="A7410" s="414"/>
      <c r="B7410" s="414"/>
      <c r="P7410" s="141"/>
      <c r="Q7410" s="415"/>
      <c r="R7410" s="415"/>
      <c r="S7410" s="415"/>
      <c r="T7410" s="415"/>
      <c r="U7410" s="415"/>
      <c r="V7410" s="415"/>
      <c r="W7410" s="415"/>
      <c r="X7410" s="415"/>
      <c r="Y7410" s="415"/>
      <c r="Z7410" s="415"/>
    </row>
    <row r="7411" spans="1:26" x14ac:dyDescent="0.2">
      <c r="A7411" s="414"/>
      <c r="B7411" s="414"/>
      <c r="P7411" s="141"/>
      <c r="Q7411" s="415"/>
      <c r="R7411" s="415"/>
      <c r="S7411" s="415"/>
      <c r="T7411" s="415"/>
      <c r="U7411" s="415"/>
      <c r="V7411" s="415"/>
      <c r="W7411" s="415"/>
      <c r="X7411" s="415"/>
      <c r="Y7411" s="415"/>
      <c r="Z7411" s="415"/>
    </row>
    <row r="7412" spans="1:26" x14ac:dyDescent="0.2">
      <c r="A7412" s="414"/>
      <c r="B7412" s="414"/>
      <c r="P7412" s="141"/>
      <c r="Q7412" s="415"/>
      <c r="R7412" s="415"/>
      <c r="S7412" s="415"/>
      <c r="T7412" s="415"/>
      <c r="U7412" s="415"/>
      <c r="V7412" s="415"/>
      <c r="W7412" s="415"/>
      <c r="X7412" s="415"/>
      <c r="Y7412" s="415"/>
      <c r="Z7412" s="415"/>
    </row>
    <row r="7413" spans="1:26" x14ac:dyDescent="0.2">
      <c r="A7413" s="414"/>
      <c r="B7413" s="414"/>
      <c r="P7413" s="141"/>
      <c r="Q7413" s="415"/>
      <c r="R7413" s="415"/>
      <c r="S7413" s="415"/>
      <c r="T7413" s="415"/>
      <c r="U7413" s="415"/>
      <c r="V7413" s="415"/>
      <c r="W7413" s="415"/>
      <c r="X7413" s="415"/>
      <c r="Y7413" s="415"/>
      <c r="Z7413" s="415"/>
    </row>
    <row r="7414" spans="1:26" x14ac:dyDescent="0.2">
      <c r="A7414" s="414"/>
      <c r="B7414" s="414"/>
      <c r="P7414" s="141"/>
      <c r="Q7414" s="415"/>
      <c r="R7414" s="415"/>
      <c r="S7414" s="415"/>
      <c r="T7414" s="415"/>
      <c r="U7414" s="415"/>
      <c r="V7414" s="415"/>
      <c r="W7414" s="415"/>
      <c r="X7414" s="415"/>
      <c r="Y7414" s="415"/>
      <c r="Z7414" s="415"/>
    </row>
    <row r="7415" spans="1:26" x14ac:dyDescent="0.2">
      <c r="A7415" s="414"/>
      <c r="B7415" s="414"/>
      <c r="P7415" s="141"/>
      <c r="Q7415" s="415"/>
      <c r="R7415" s="415"/>
      <c r="S7415" s="415"/>
      <c r="T7415" s="415"/>
      <c r="U7415" s="415"/>
      <c r="V7415" s="415"/>
      <c r="W7415" s="415"/>
      <c r="X7415" s="415"/>
      <c r="Y7415" s="415"/>
      <c r="Z7415" s="415"/>
    </row>
    <row r="7416" spans="1:26" x14ac:dyDescent="0.2">
      <c r="A7416" s="414"/>
      <c r="B7416" s="414"/>
      <c r="P7416" s="141"/>
      <c r="Q7416" s="415"/>
      <c r="R7416" s="415"/>
      <c r="S7416" s="415"/>
      <c r="T7416" s="415"/>
      <c r="U7416" s="415"/>
      <c r="V7416" s="415"/>
      <c r="W7416" s="415"/>
      <c r="X7416" s="415"/>
      <c r="Y7416" s="415"/>
      <c r="Z7416" s="415"/>
    </row>
    <row r="7417" spans="1:26" x14ac:dyDescent="0.2">
      <c r="A7417" s="414"/>
      <c r="B7417" s="414"/>
      <c r="P7417" s="141"/>
      <c r="Q7417" s="415"/>
      <c r="R7417" s="415"/>
      <c r="S7417" s="415"/>
      <c r="T7417" s="415"/>
      <c r="U7417" s="415"/>
      <c r="V7417" s="415"/>
      <c r="W7417" s="415"/>
      <c r="X7417" s="415"/>
      <c r="Y7417" s="415"/>
      <c r="Z7417" s="415"/>
    </row>
    <row r="7418" spans="1:26" x14ac:dyDescent="0.2">
      <c r="A7418" s="414"/>
      <c r="B7418" s="414"/>
      <c r="P7418" s="141"/>
      <c r="Q7418" s="415"/>
      <c r="R7418" s="415"/>
      <c r="S7418" s="415"/>
      <c r="T7418" s="415"/>
      <c r="U7418" s="415"/>
      <c r="V7418" s="415"/>
      <c r="W7418" s="415"/>
      <c r="X7418" s="415"/>
      <c r="Y7418" s="415"/>
      <c r="Z7418" s="415"/>
    </row>
    <row r="7419" spans="1:26" x14ac:dyDescent="0.2">
      <c r="A7419" s="414"/>
      <c r="B7419" s="414"/>
      <c r="P7419" s="141"/>
      <c r="Q7419" s="415"/>
      <c r="R7419" s="415"/>
      <c r="S7419" s="415"/>
      <c r="T7419" s="415"/>
      <c r="U7419" s="415"/>
      <c r="V7419" s="415"/>
      <c r="W7419" s="415"/>
      <c r="X7419" s="415"/>
      <c r="Y7419" s="415"/>
      <c r="Z7419" s="415"/>
    </row>
    <row r="7420" spans="1:26" x14ac:dyDescent="0.2">
      <c r="A7420" s="414"/>
      <c r="B7420" s="414"/>
      <c r="P7420" s="141"/>
      <c r="Q7420" s="415"/>
      <c r="R7420" s="415"/>
      <c r="S7420" s="415"/>
      <c r="T7420" s="415"/>
      <c r="U7420" s="415"/>
      <c r="V7420" s="415"/>
      <c r="W7420" s="415"/>
      <c r="X7420" s="415"/>
      <c r="Y7420" s="415"/>
      <c r="Z7420" s="415"/>
    </row>
    <row r="7421" spans="1:26" x14ac:dyDescent="0.2">
      <c r="A7421" s="414"/>
      <c r="B7421" s="414"/>
      <c r="P7421" s="141"/>
      <c r="Q7421" s="415"/>
      <c r="R7421" s="415"/>
      <c r="S7421" s="415"/>
      <c r="T7421" s="415"/>
      <c r="U7421" s="415"/>
      <c r="V7421" s="415"/>
      <c r="W7421" s="415"/>
      <c r="X7421" s="415"/>
      <c r="Y7421" s="415"/>
      <c r="Z7421" s="415"/>
    </row>
    <row r="7422" spans="1:26" x14ac:dyDescent="0.2">
      <c r="A7422" s="414"/>
      <c r="B7422" s="414"/>
      <c r="P7422" s="141"/>
      <c r="Q7422" s="415"/>
      <c r="R7422" s="415"/>
      <c r="S7422" s="415"/>
      <c r="T7422" s="415"/>
      <c r="U7422" s="415"/>
      <c r="V7422" s="415"/>
      <c r="W7422" s="415"/>
      <c r="X7422" s="415"/>
      <c r="Y7422" s="415"/>
      <c r="Z7422" s="415"/>
    </row>
    <row r="7423" spans="1:26" x14ac:dyDescent="0.2">
      <c r="A7423" s="414"/>
      <c r="B7423" s="414"/>
      <c r="P7423" s="141"/>
      <c r="Q7423" s="415"/>
      <c r="R7423" s="415"/>
      <c r="S7423" s="415"/>
      <c r="T7423" s="415"/>
      <c r="U7423" s="415"/>
      <c r="V7423" s="415"/>
      <c r="W7423" s="415"/>
      <c r="X7423" s="415"/>
      <c r="Y7423" s="415"/>
      <c r="Z7423" s="415"/>
    </row>
    <row r="7424" spans="1:26" x14ac:dyDescent="0.2">
      <c r="A7424" s="414"/>
      <c r="B7424" s="414"/>
      <c r="P7424" s="141"/>
      <c r="Q7424" s="415"/>
      <c r="R7424" s="415"/>
      <c r="S7424" s="415"/>
      <c r="T7424" s="415"/>
      <c r="U7424" s="415"/>
      <c r="V7424" s="415"/>
      <c r="W7424" s="415"/>
      <c r="X7424" s="415"/>
      <c r="Y7424" s="415"/>
      <c r="Z7424" s="415"/>
    </row>
    <row r="7425" spans="1:26" x14ac:dyDescent="0.2">
      <c r="A7425" s="414"/>
      <c r="B7425" s="414"/>
      <c r="P7425" s="141"/>
      <c r="Q7425" s="415"/>
      <c r="R7425" s="415"/>
      <c r="S7425" s="415"/>
      <c r="T7425" s="415"/>
      <c r="U7425" s="415"/>
      <c r="V7425" s="415"/>
      <c r="W7425" s="415"/>
      <c r="X7425" s="415"/>
      <c r="Y7425" s="415"/>
      <c r="Z7425" s="415"/>
    </row>
    <row r="7426" spans="1:26" x14ac:dyDescent="0.2">
      <c r="A7426" s="414"/>
      <c r="B7426" s="414"/>
      <c r="P7426" s="141"/>
      <c r="Q7426" s="415"/>
      <c r="R7426" s="415"/>
      <c r="S7426" s="415"/>
      <c r="T7426" s="415"/>
      <c r="U7426" s="415"/>
      <c r="V7426" s="415"/>
      <c r="W7426" s="415"/>
      <c r="X7426" s="415"/>
      <c r="Y7426" s="415"/>
      <c r="Z7426" s="415"/>
    </row>
    <row r="7427" spans="1:26" x14ac:dyDescent="0.2">
      <c r="A7427" s="414"/>
      <c r="B7427" s="414"/>
      <c r="P7427" s="141"/>
      <c r="Q7427" s="415"/>
      <c r="R7427" s="415"/>
      <c r="S7427" s="415"/>
      <c r="T7427" s="415"/>
      <c r="U7427" s="415"/>
      <c r="V7427" s="415"/>
      <c r="W7427" s="415"/>
      <c r="X7427" s="415"/>
      <c r="Y7427" s="415"/>
      <c r="Z7427" s="415"/>
    </row>
    <row r="7428" spans="1:26" x14ac:dyDescent="0.2">
      <c r="A7428" s="414"/>
      <c r="B7428" s="414"/>
      <c r="P7428" s="141"/>
      <c r="Q7428" s="415"/>
      <c r="R7428" s="415"/>
      <c r="S7428" s="415"/>
      <c r="T7428" s="415"/>
      <c r="U7428" s="415"/>
      <c r="V7428" s="415"/>
      <c r="W7428" s="415"/>
      <c r="X7428" s="415"/>
      <c r="Y7428" s="415"/>
      <c r="Z7428" s="415"/>
    </row>
    <row r="7429" spans="1:26" x14ac:dyDescent="0.2">
      <c r="A7429" s="414"/>
      <c r="B7429" s="414"/>
      <c r="P7429" s="141"/>
      <c r="Q7429" s="415"/>
      <c r="R7429" s="415"/>
      <c r="S7429" s="415"/>
      <c r="T7429" s="415"/>
      <c r="U7429" s="415"/>
      <c r="V7429" s="415"/>
      <c r="W7429" s="415"/>
      <c r="X7429" s="415"/>
      <c r="Y7429" s="415"/>
      <c r="Z7429" s="415"/>
    </row>
    <row r="7430" spans="1:26" x14ac:dyDescent="0.2">
      <c r="A7430" s="414"/>
      <c r="B7430" s="414"/>
      <c r="P7430" s="141"/>
      <c r="Q7430" s="415"/>
      <c r="R7430" s="415"/>
      <c r="S7430" s="415"/>
      <c r="T7430" s="415"/>
      <c r="U7430" s="415"/>
      <c r="V7430" s="415"/>
      <c r="W7430" s="415"/>
      <c r="X7430" s="415"/>
      <c r="Y7430" s="415"/>
      <c r="Z7430" s="415"/>
    </row>
    <row r="7431" spans="1:26" x14ac:dyDescent="0.2">
      <c r="A7431" s="414"/>
      <c r="B7431" s="414"/>
      <c r="P7431" s="141"/>
      <c r="Q7431" s="415"/>
      <c r="R7431" s="415"/>
      <c r="S7431" s="415"/>
      <c r="T7431" s="415"/>
      <c r="U7431" s="415"/>
      <c r="V7431" s="415"/>
      <c r="W7431" s="415"/>
      <c r="X7431" s="415"/>
      <c r="Y7431" s="415"/>
      <c r="Z7431" s="415"/>
    </row>
    <row r="7432" spans="1:26" x14ac:dyDescent="0.2">
      <c r="A7432" s="414"/>
      <c r="B7432" s="414"/>
      <c r="P7432" s="141"/>
      <c r="Q7432" s="415"/>
      <c r="R7432" s="415"/>
      <c r="S7432" s="415"/>
      <c r="T7432" s="415"/>
      <c r="U7432" s="415"/>
      <c r="V7432" s="415"/>
      <c r="W7432" s="415"/>
      <c r="X7432" s="415"/>
      <c r="Y7432" s="415"/>
      <c r="Z7432" s="415"/>
    </row>
    <row r="7433" spans="1:26" x14ac:dyDescent="0.2">
      <c r="A7433" s="414"/>
      <c r="B7433" s="414"/>
      <c r="P7433" s="141"/>
      <c r="Q7433" s="415"/>
      <c r="R7433" s="415"/>
      <c r="S7433" s="415"/>
      <c r="T7433" s="415"/>
      <c r="U7433" s="415"/>
      <c r="V7433" s="415"/>
      <c r="W7433" s="415"/>
      <c r="X7433" s="415"/>
      <c r="Y7433" s="415"/>
      <c r="Z7433" s="415"/>
    </row>
    <row r="7434" spans="1:26" x14ac:dyDescent="0.2">
      <c r="A7434" s="414"/>
      <c r="B7434" s="414"/>
      <c r="P7434" s="141"/>
      <c r="Q7434" s="415"/>
      <c r="R7434" s="415"/>
      <c r="S7434" s="415"/>
      <c r="T7434" s="415"/>
      <c r="U7434" s="415"/>
      <c r="V7434" s="415"/>
      <c r="W7434" s="415"/>
      <c r="X7434" s="415"/>
      <c r="Y7434" s="415"/>
      <c r="Z7434" s="415"/>
    </row>
    <row r="7435" spans="1:26" x14ac:dyDescent="0.2">
      <c r="A7435" s="414"/>
      <c r="B7435" s="414"/>
      <c r="P7435" s="141"/>
      <c r="Q7435" s="415"/>
      <c r="R7435" s="415"/>
      <c r="S7435" s="415"/>
      <c r="T7435" s="415"/>
      <c r="U7435" s="415"/>
      <c r="V7435" s="415"/>
      <c r="W7435" s="415"/>
      <c r="X7435" s="415"/>
      <c r="Y7435" s="415"/>
      <c r="Z7435" s="415"/>
    </row>
    <row r="7436" spans="1:26" x14ac:dyDescent="0.2">
      <c r="A7436" s="414"/>
      <c r="B7436" s="414"/>
      <c r="P7436" s="141"/>
      <c r="Q7436" s="415"/>
      <c r="R7436" s="415"/>
      <c r="S7436" s="415"/>
      <c r="T7436" s="415"/>
      <c r="U7436" s="415"/>
      <c r="V7436" s="415"/>
      <c r="W7436" s="415"/>
      <c r="X7436" s="415"/>
      <c r="Y7436" s="415"/>
      <c r="Z7436" s="415"/>
    </row>
    <row r="7437" spans="1:26" x14ac:dyDescent="0.2">
      <c r="A7437" s="414"/>
      <c r="B7437" s="414"/>
      <c r="P7437" s="141"/>
      <c r="Q7437" s="415"/>
      <c r="R7437" s="415"/>
      <c r="S7437" s="415"/>
      <c r="T7437" s="415"/>
      <c r="U7437" s="415"/>
      <c r="V7437" s="415"/>
      <c r="W7437" s="415"/>
      <c r="X7437" s="415"/>
      <c r="Y7437" s="415"/>
      <c r="Z7437" s="415"/>
    </row>
    <row r="7438" spans="1:26" x14ac:dyDescent="0.2">
      <c r="A7438" s="414"/>
      <c r="B7438" s="414"/>
      <c r="P7438" s="141"/>
      <c r="Q7438" s="415"/>
      <c r="R7438" s="415"/>
      <c r="S7438" s="415"/>
      <c r="T7438" s="415"/>
      <c r="U7438" s="415"/>
      <c r="V7438" s="415"/>
      <c r="W7438" s="415"/>
      <c r="X7438" s="415"/>
      <c r="Y7438" s="415"/>
      <c r="Z7438" s="415"/>
    </row>
    <row r="7439" spans="1:26" x14ac:dyDescent="0.2">
      <c r="A7439" s="414"/>
      <c r="B7439" s="414"/>
      <c r="P7439" s="141"/>
      <c r="Q7439" s="415"/>
      <c r="R7439" s="415"/>
      <c r="S7439" s="415"/>
      <c r="T7439" s="415"/>
      <c r="U7439" s="415"/>
      <c r="V7439" s="415"/>
      <c r="W7439" s="415"/>
      <c r="X7439" s="415"/>
      <c r="Y7439" s="415"/>
      <c r="Z7439" s="415"/>
    </row>
    <row r="7440" spans="1:26" x14ac:dyDescent="0.2">
      <c r="A7440" s="414"/>
      <c r="B7440" s="414"/>
      <c r="P7440" s="141"/>
      <c r="Q7440" s="415"/>
      <c r="R7440" s="415"/>
      <c r="S7440" s="415"/>
      <c r="T7440" s="415"/>
      <c r="U7440" s="415"/>
      <c r="V7440" s="415"/>
      <c r="W7440" s="415"/>
      <c r="X7440" s="415"/>
      <c r="Y7440" s="415"/>
      <c r="Z7440" s="415"/>
    </row>
    <row r="7441" spans="1:26" x14ac:dyDescent="0.2">
      <c r="A7441" s="414"/>
      <c r="B7441" s="414"/>
      <c r="P7441" s="141"/>
      <c r="Q7441" s="415"/>
      <c r="R7441" s="415"/>
      <c r="S7441" s="415"/>
      <c r="T7441" s="415"/>
      <c r="U7441" s="415"/>
      <c r="V7441" s="415"/>
      <c r="W7441" s="415"/>
      <c r="X7441" s="415"/>
      <c r="Y7441" s="415"/>
      <c r="Z7441" s="415"/>
    </row>
    <row r="7442" spans="1:26" x14ac:dyDescent="0.2">
      <c r="A7442" s="414"/>
      <c r="B7442" s="414"/>
      <c r="P7442" s="141"/>
      <c r="Q7442" s="415"/>
      <c r="R7442" s="415"/>
      <c r="S7442" s="415"/>
      <c r="T7442" s="415"/>
      <c r="U7442" s="415"/>
      <c r="V7442" s="415"/>
      <c r="W7442" s="415"/>
      <c r="X7442" s="415"/>
      <c r="Y7442" s="415"/>
      <c r="Z7442" s="415"/>
    </row>
    <row r="7443" spans="1:26" x14ac:dyDescent="0.2">
      <c r="A7443" s="414"/>
      <c r="B7443" s="414"/>
      <c r="P7443" s="141"/>
      <c r="Q7443" s="415"/>
      <c r="R7443" s="415"/>
      <c r="S7443" s="415"/>
      <c r="T7443" s="415"/>
      <c r="U7443" s="415"/>
      <c r="V7443" s="415"/>
      <c r="W7443" s="415"/>
      <c r="X7443" s="415"/>
      <c r="Y7443" s="415"/>
      <c r="Z7443" s="415"/>
    </row>
    <row r="7444" spans="1:26" x14ac:dyDescent="0.2">
      <c r="A7444" s="414"/>
      <c r="B7444" s="414"/>
      <c r="P7444" s="141"/>
      <c r="Q7444" s="415"/>
      <c r="R7444" s="415"/>
      <c r="S7444" s="415"/>
      <c r="T7444" s="415"/>
      <c r="U7444" s="415"/>
      <c r="V7444" s="415"/>
      <c r="W7444" s="415"/>
      <c r="X7444" s="415"/>
      <c r="Y7444" s="415"/>
      <c r="Z7444" s="415"/>
    </row>
    <row r="7445" spans="1:26" x14ac:dyDescent="0.2">
      <c r="A7445" s="414"/>
      <c r="B7445" s="414"/>
      <c r="P7445" s="141"/>
      <c r="Q7445" s="415"/>
      <c r="R7445" s="415"/>
      <c r="S7445" s="415"/>
      <c r="T7445" s="415"/>
      <c r="U7445" s="415"/>
      <c r="V7445" s="415"/>
      <c r="W7445" s="415"/>
      <c r="X7445" s="415"/>
      <c r="Y7445" s="415"/>
      <c r="Z7445" s="415"/>
    </row>
    <row r="7446" spans="1:26" x14ac:dyDescent="0.2">
      <c r="A7446" s="414"/>
      <c r="B7446" s="414"/>
      <c r="P7446" s="141"/>
      <c r="Q7446" s="415"/>
      <c r="R7446" s="415"/>
      <c r="S7446" s="415"/>
      <c r="T7446" s="415"/>
      <c r="U7446" s="415"/>
      <c r="V7446" s="415"/>
      <c r="W7446" s="415"/>
      <c r="X7446" s="415"/>
      <c r="Y7446" s="415"/>
      <c r="Z7446" s="415"/>
    </row>
    <row r="7447" spans="1:26" x14ac:dyDescent="0.2">
      <c r="A7447" s="414"/>
      <c r="B7447" s="414"/>
      <c r="P7447" s="141"/>
      <c r="Q7447" s="415"/>
      <c r="R7447" s="415"/>
      <c r="S7447" s="415"/>
      <c r="T7447" s="415"/>
      <c r="U7447" s="415"/>
      <c r="V7447" s="415"/>
      <c r="W7447" s="415"/>
      <c r="X7447" s="415"/>
      <c r="Y7447" s="415"/>
      <c r="Z7447" s="415"/>
    </row>
    <row r="7448" spans="1:26" x14ac:dyDescent="0.2">
      <c r="A7448" s="414"/>
      <c r="B7448" s="414"/>
      <c r="P7448" s="141"/>
      <c r="Q7448" s="415"/>
      <c r="R7448" s="415"/>
      <c r="S7448" s="415"/>
      <c r="T7448" s="415"/>
      <c r="U7448" s="415"/>
      <c r="V7448" s="415"/>
      <c r="W7448" s="415"/>
      <c r="X7448" s="415"/>
      <c r="Y7448" s="415"/>
      <c r="Z7448" s="415"/>
    </row>
    <row r="7449" spans="1:26" x14ac:dyDescent="0.2">
      <c r="A7449" s="414"/>
      <c r="B7449" s="414"/>
      <c r="P7449" s="141"/>
      <c r="Q7449" s="415"/>
      <c r="R7449" s="415"/>
      <c r="S7449" s="415"/>
      <c r="T7449" s="415"/>
      <c r="U7449" s="415"/>
      <c r="V7449" s="415"/>
      <c r="W7449" s="415"/>
      <c r="X7449" s="415"/>
      <c r="Y7449" s="415"/>
      <c r="Z7449" s="415"/>
    </row>
    <row r="7450" spans="1:26" x14ac:dyDescent="0.2">
      <c r="A7450" s="414"/>
      <c r="B7450" s="414"/>
      <c r="P7450" s="141"/>
      <c r="Q7450" s="415"/>
      <c r="R7450" s="415"/>
      <c r="S7450" s="415"/>
      <c r="T7450" s="415"/>
      <c r="U7450" s="415"/>
      <c r="V7450" s="415"/>
      <c r="W7450" s="415"/>
      <c r="X7450" s="415"/>
      <c r="Y7450" s="415"/>
      <c r="Z7450" s="415"/>
    </row>
    <row r="7451" spans="1:26" x14ac:dyDescent="0.2">
      <c r="A7451" s="414"/>
      <c r="B7451" s="414"/>
      <c r="P7451" s="141"/>
      <c r="Q7451" s="415"/>
      <c r="R7451" s="415"/>
      <c r="S7451" s="415"/>
      <c r="T7451" s="415"/>
      <c r="U7451" s="415"/>
      <c r="V7451" s="415"/>
      <c r="W7451" s="415"/>
      <c r="X7451" s="415"/>
      <c r="Y7451" s="415"/>
      <c r="Z7451" s="415"/>
    </row>
    <row r="7452" spans="1:26" x14ac:dyDescent="0.2">
      <c r="A7452" s="414"/>
      <c r="B7452" s="414"/>
      <c r="P7452" s="141"/>
      <c r="Q7452" s="415"/>
      <c r="R7452" s="415"/>
      <c r="S7452" s="415"/>
      <c r="T7452" s="415"/>
      <c r="U7452" s="415"/>
      <c r="V7452" s="415"/>
      <c r="W7452" s="415"/>
      <c r="X7452" s="415"/>
      <c r="Y7452" s="415"/>
      <c r="Z7452" s="415"/>
    </row>
    <row r="7453" spans="1:26" x14ac:dyDescent="0.2">
      <c r="A7453" s="414"/>
      <c r="B7453" s="414"/>
      <c r="P7453" s="141"/>
      <c r="Q7453" s="415"/>
      <c r="R7453" s="415"/>
      <c r="S7453" s="415"/>
      <c r="T7453" s="415"/>
      <c r="U7453" s="415"/>
      <c r="V7453" s="415"/>
      <c r="W7453" s="415"/>
      <c r="X7453" s="415"/>
      <c r="Y7453" s="415"/>
      <c r="Z7453" s="415"/>
    </row>
    <row r="7454" spans="1:26" x14ac:dyDescent="0.2">
      <c r="A7454" s="414"/>
      <c r="B7454" s="414"/>
      <c r="P7454" s="141"/>
      <c r="Q7454" s="415"/>
      <c r="R7454" s="415"/>
      <c r="S7454" s="415"/>
      <c r="T7454" s="415"/>
      <c r="U7454" s="415"/>
      <c r="V7454" s="415"/>
      <c r="W7454" s="415"/>
      <c r="X7454" s="415"/>
      <c r="Y7454" s="415"/>
      <c r="Z7454" s="415"/>
    </row>
    <row r="7455" spans="1:26" x14ac:dyDescent="0.2">
      <c r="A7455" s="414"/>
      <c r="B7455" s="414"/>
      <c r="P7455" s="141"/>
      <c r="Q7455" s="415"/>
      <c r="R7455" s="415"/>
      <c r="S7455" s="415"/>
      <c r="T7455" s="415"/>
      <c r="U7455" s="415"/>
      <c r="V7455" s="415"/>
      <c r="W7455" s="415"/>
      <c r="X7455" s="415"/>
      <c r="Y7455" s="415"/>
      <c r="Z7455" s="415"/>
    </row>
    <row r="7456" spans="1:26" x14ac:dyDescent="0.2">
      <c r="A7456" s="414"/>
      <c r="B7456" s="414"/>
      <c r="P7456" s="141"/>
      <c r="Q7456" s="415"/>
      <c r="R7456" s="415"/>
      <c r="S7456" s="415"/>
      <c r="T7456" s="415"/>
      <c r="U7456" s="415"/>
      <c r="V7456" s="415"/>
      <c r="W7456" s="415"/>
      <c r="X7456" s="415"/>
      <c r="Y7456" s="415"/>
      <c r="Z7456" s="415"/>
    </row>
    <row r="7457" spans="1:26" x14ac:dyDescent="0.2">
      <c r="A7457" s="414"/>
      <c r="B7457" s="414"/>
      <c r="P7457" s="141"/>
      <c r="Q7457" s="415"/>
      <c r="R7457" s="415"/>
      <c r="S7457" s="415"/>
      <c r="T7457" s="415"/>
      <c r="U7457" s="415"/>
      <c r="V7457" s="415"/>
      <c r="W7457" s="415"/>
      <c r="X7457" s="415"/>
      <c r="Y7457" s="415"/>
      <c r="Z7457" s="415"/>
    </row>
    <row r="7458" spans="1:26" x14ac:dyDescent="0.2">
      <c r="A7458" s="414"/>
      <c r="B7458" s="414"/>
      <c r="P7458" s="141"/>
      <c r="Q7458" s="415"/>
      <c r="R7458" s="415"/>
      <c r="S7458" s="415"/>
      <c r="T7458" s="415"/>
      <c r="U7458" s="415"/>
      <c r="V7458" s="415"/>
      <c r="W7458" s="415"/>
      <c r="X7458" s="415"/>
      <c r="Y7458" s="415"/>
      <c r="Z7458" s="415"/>
    </row>
    <row r="7459" spans="1:26" x14ac:dyDescent="0.2">
      <c r="A7459" s="414"/>
      <c r="B7459" s="414"/>
      <c r="P7459" s="141"/>
      <c r="Q7459" s="415"/>
      <c r="R7459" s="415"/>
      <c r="S7459" s="415"/>
      <c r="T7459" s="415"/>
      <c r="U7459" s="415"/>
      <c r="V7459" s="415"/>
      <c r="W7459" s="415"/>
      <c r="X7459" s="415"/>
      <c r="Y7459" s="415"/>
      <c r="Z7459" s="415"/>
    </row>
    <row r="7460" spans="1:26" x14ac:dyDescent="0.2">
      <c r="A7460" s="414"/>
      <c r="B7460" s="414"/>
      <c r="P7460" s="141"/>
      <c r="Q7460" s="415"/>
      <c r="R7460" s="415"/>
      <c r="S7460" s="415"/>
      <c r="T7460" s="415"/>
      <c r="U7460" s="415"/>
      <c r="V7460" s="415"/>
      <c r="W7460" s="415"/>
      <c r="X7460" s="415"/>
      <c r="Y7460" s="415"/>
      <c r="Z7460" s="415"/>
    </row>
    <row r="7461" spans="1:26" x14ac:dyDescent="0.2">
      <c r="A7461" s="414"/>
      <c r="B7461" s="414"/>
      <c r="P7461" s="141"/>
      <c r="Q7461" s="415"/>
      <c r="R7461" s="415"/>
      <c r="S7461" s="415"/>
      <c r="T7461" s="415"/>
      <c r="U7461" s="415"/>
      <c r="V7461" s="415"/>
      <c r="W7461" s="415"/>
      <c r="X7461" s="415"/>
      <c r="Y7461" s="415"/>
      <c r="Z7461" s="415"/>
    </row>
    <row r="7462" spans="1:26" x14ac:dyDescent="0.2">
      <c r="A7462" s="414"/>
      <c r="B7462" s="414"/>
      <c r="P7462" s="141"/>
      <c r="Q7462" s="415"/>
      <c r="R7462" s="415"/>
      <c r="S7462" s="415"/>
      <c r="T7462" s="415"/>
      <c r="U7462" s="415"/>
      <c r="V7462" s="415"/>
      <c r="W7462" s="415"/>
      <c r="X7462" s="415"/>
      <c r="Y7462" s="415"/>
      <c r="Z7462" s="415"/>
    </row>
    <row r="7463" spans="1:26" x14ac:dyDescent="0.2">
      <c r="A7463" s="414"/>
      <c r="B7463" s="414"/>
      <c r="P7463" s="141"/>
      <c r="Q7463" s="415"/>
      <c r="R7463" s="415"/>
      <c r="S7463" s="415"/>
      <c r="T7463" s="415"/>
      <c r="U7463" s="415"/>
      <c r="V7463" s="415"/>
      <c r="W7463" s="415"/>
      <c r="X7463" s="415"/>
      <c r="Y7463" s="415"/>
      <c r="Z7463" s="415"/>
    </row>
    <row r="7464" spans="1:26" x14ac:dyDescent="0.2">
      <c r="A7464" s="414"/>
      <c r="B7464" s="414"/>
      <c r="P7464" s="141"/>
      <c r="Q7464" s="415"/>
      <c r="R7464" s="415"/>
      <c r="S7464" s="415"/>
      <c r="T7464" s="415"/>
      <c r="U7464" s="415"/>
      <c r="V7464" s="415"/>
      <c r="W7464" s="415"/>
      <c r="X7464" s="415"/>
      <c r="Y7464" s="415"/>
      <c r="Z7464" s="415"/>
    </row>
    <row r="7465" spans="1:26" x14ac:dyDescent="0.2">
      <c r="A7465" s="414"/>
      <c r="B7465" s="414"/>
      <c r="P7465" s="141"/>
      <c r="Q7465" s="415"/>
      <c r="R7465" s="415"/>
      <c r="S7465" s="415"/>
      <c r="T7465" s="415"/>
      <c r="U7465" s="415"/>
      <c r="V7465" s="415"/>
      <c r="W7465" s="415"/>
      <c r="X7465" s="415"/>
      <c r="Y7465" s="415"/>
      <c r="Z7465" s="415"/>
    </row>
    <row r="7466" spans="1:26" x14ac:dyDescent="0.2">
      <c r="A7466" s="414"/>
      <c r="B7466" s="414"/>
      <c r="P7466" s="141"/>
      <c r="Q7466" s="415"/>
      <c r="R7466" s="415"/>
      <c r="S7466" s="415"/>
      <c r="T7466" s="415"/>
      <c r="U7466" s="415"/>
      <c r="V7466" s="415"/>
      <c r="W7466" s="415"/>
      <c r="X7466" s="415"/>
      <c r="Y7466" s="415"/>
      <c r="Z7466" s="415"/>
    </row>
    <row r="7467" spans="1:26" x14ac:dyDescent="0.2">
      <c r="A7467" s="414"/>
      <c r="B7467" s="414"/>
      <c r="P7467" s="141"/>
      <c r="Q7467" s="415"/>
      <c r="R7467" s="415"/>
      <c r="S7467" s="415"/>
      <c r="T7467" s="415"/>
      <c r="U7467" s="415"/>
      <c r="V7467" s="415"/>
      <c r="W7467" s="415"/>
      <c r="X7467" s="415"/>
      <c r="Y7467" s="415"/>
      <c r="Z7467" s="415"/>
    </row>
    <row r="7468" spans="1:26" x14ac:dyDescent="0.2">
      <c r="A7468" s="414"/>
      <c r="B7468" s="414"/>
      <c r="P7468" s="141"/>
      <c r="Q7468" s="415"/>
      <c r="R7468" s="415"/>
      <c r="S7468" s="415"/>
      <c r="T7468" s="415"/>
      <c r="U7468" s="415"/>
      <c r="V7468" s="415"/>
      <c r="W7468" s="415"/>
      <c r="X7468" s="415"/>
      <c r="Y7468" s="415"/>
      <c r="Z7468" s="415"/>
    </row>
    <row r="7469" spans="1:26" x14ac:dyDescent="0.2">
      <c r="A7469" s="414"/>
      <c r="B7469" s="414"/>
      <c r="P7469" s="141"/>
      <c r="Q7469" s="415"/>
      <c r="R7469" s="415"/>
      <c r="S7469" s="415"/>
      <c r="T7469" s="415"/>
      <c r="U7469" s="415"/>
      <c r="V7469" s="415"/>
      <c r="W7469" s="415"/>
      <c r="X7469" s="415"/>
      <c r="Y7469" s="415"/>
      <c r="Z7469" s="415"/>
    </row>
    <row r="7470" spans="1:26" x14ac:dyDescent="0.2">
      <c r="A7470" s="414"/>
      <c r="B7470" s="414"/>
      <c r="P7470" s="141"/>
      <c r="Q7470" s="415"/>
      <c r="R7470" s="415"/>
      <c r="S7470" s="415"/>
      <c r="T7470" s="415"/>
      <c r="U7470" s="415"/>
      <c r="V7470" s="415"/>
      <c r="W7470" s="415"/>
      <c r="X7470" s="415"/>
      <c r="Y7470" s="415"/>
      <c r="Z7470" s="415"/>
    </row>
    <row r="7471" spans="1:26" x14ac:dyDescent="0.2">
      <c r="A7471" s="414"/>
      <c r="B7471" s="414"/>
      <c r="P7471" s="141"/>
      <c r="Q7471" s="415"/>
      <c r="R7471" s="415"/>
      <c r="S7471" s="415"/>
      <c r="T7471" s="415"/>
      <c r="U7471" s="415"/>
      <c r="V7471" s="415"/>
      <c r="W7471" s="415"/>
      <c r="X7471" s="415"/>
      <c r="Y7471" s="415"/>
      <c r="Z7471" s="415"/>
    </row>
    <row r="7472" spans="1:26" x14ac:dyDescent="0.2">
      <c r="A7472" s="414"/>
      <c r="B7472" s="414"/>
      <c r="P7472" s="141"/>
      <c r="Q7472" s="415"/>
      <c r="R7472" s="415"/>
      <c r="S7472" s="415"/>
      <c r="T7472" s="415"/>
      <c r="U7472" s="415"/>
      <c r="V7472" s="415"/>
      <c r="W7472" s="415"/>
      <c r="X7472" s="415"/>
      <c r="Y7472" s="415"/>
      <c r="Z7472" s="415"/>
    </row>
    <row r="7473" spans="1:26" x14ac:dyDescent="0.2">
      <c r="A7473" s="414"/>
      <c r="B7473" s="414"/>
      <c r="P7473" s="141"/>
      <c r="Q7473" s="415"/>
      <c r="R7473" s="415"/>
      <c r="S7473" s="415"/>
      <c r="T7473" s="415"/>
      <c r="U7473" s="415"/>
      <c r="V7473" s="415"/>
      <c r="W7473" s="415"/>
      <c r="X7473" s="415"/>
      <c r="Y7473" s="415"/>
      <c r="Z7473" s="415"/>
    </row>
    <row r="7474" spans="1:26" x14ac:dyDescent="0.2">
      <c r="A7474" s="414"/>
      <c r="B7474" s="414"/>
      <c r="P7474" s="141"/>
      <c r="Q7474" s="415"/>
      <c r="R7474" s="415"/>
      <c r="S7474" s="415"/>
      <c r="T7474" s="415"/>
      <c r="U7474" s="415"/>
      <c r="V7474" s="415"/>
      <c r="W7474" s="415"/>
      <c r="X7474" s="415"/>
      <c r="Y7474" s="415"/>
      <c r="Z7474" s="415"/>
    </row>
    <row r="7475" spans="1:26" x14ac:dyDescent="0.2">
      <c r="A7475" s="414"/>
      <c r="B7475" s="414"/>
      <c r="P7475" s="141"/>
      <c r="Q7475" s="415"/>
      <c r="R7475" s="415"/>
      <c r="S7475" s="415"/>
      <c r="T7475" s="415"/>
      <c r="U7475" s="415"/>
      <c r="V7475" s="415"/>
      <c r="W7475" s="415"/>
      <c r="X7475" s="415"/>
      <c r="Y7475" s="415"/>
      <c r="Z7475" s="415"/>
    </row>
    <row r="7476" spans="1:26" x14ac:dyDescent="0.2">
      <c r="A7476" s="414"/>
      <c r="B7476" s="414"/>
      <c r="P7476" s="141"/>
      <c r="Q7476" s="415"/>
      <c r="R7476" s="415"/>
      <c r="S7476" s="415"/>
      <c r="T7476" s="415"/>
      <c r="U7476" s="415"/>
      <c r="V7476" s="415"/>
      <c r="W7476" s="415"/>
      <c r="X7476" s="415"/>
      <c r="Y7476" s="415"/>
      <c r="Z7476" s="415"/>
    </row>
    <row r="7477" spans="1:26" x14ac:dyDescent="0.2">
      <c r="A7477" s="414"/>
      <c r="B7477" s="414"/>
      <c r="P7477" s="141"/>
      <c r="Q7477" s="415"/>
      <c r="R7477" s="415"/>
      <c r="S7477" s="415"/>
      <c r="T7477" s="415"/>
      <c r="U7477" s="415"/>
      <c r="V7477" s="415"/>
      <c r="W7477" s="415"/>
      <c r="X7477" s="415"/>
      <c r="Y7477" s="415"/>
      <c r="Z7477" s="415"/>
    </row>
    <row r="7478" spans="1:26" x14ac:dyDescent="0.2">
      <c r="A7478" s="414"/>
      <c r="B7478" s="414"/>
      <c r="P7478" s="141"/>
      <c r="Q7478" s="415"/>
      <c r="R7478" s="415"/>
      <c r="S7478" s="415"/>
      <c r="T7478" s="415"/>
      <c r="U7478" s="415"/>
      <c r="V7478" s="415"/>
      <c r="W7478" s="415"/>
      <c r="X7478" s="415"/>
      <c r="Y7478" s="415"/>
      <c r="Z7478" s="415"/>
    </row>
    <row r="7479" spans="1:26" x14ac:dyDescent="0.2">
      <c r="A7479" s="414"/>
      <c r="B7479" s="414"/>
      <c r="P7479" s="141"/>
      <c r="Q7479" s="415"/>
      <c r="R7479" s="415"/>
      <c r="S7479" s="415"/>
      <c r="T7479" s="415"/>
      <c r="U7479" s="415"/>
      <c r="V7479" s="415"/>
      <c r="W7479" s="415"/>
      <c r="X7479" s="415"/>
      <c r="Y7479" s="415"/>
      <c r="Z7479" s="415"/>
    </row>
    <row r="7480" spans="1:26" x14ac:dyDescent="0.2">
      <c r="A7480" s="414"/>
      <c r="B7480" s="414"/>
      <c r="P7480" s="141"/>
      <c r="Q7480" s="415"/>
      <c r="R7480" s="415"/>
      <c r="S7480" s="415"/>
      <c r="T7480" s="415"/>
      <c r="U7480" s="415"/>
      <c r="V7480" s="415"/>
      <c r="W7480" s="415"/>
      <c r="X7480" s="415"/>
      <c r="Y7480" s="415"/>
      <c r="Z7480" s="415"/>
    </row>
    <row r="7481" spans="1:26" x14ac:dyDescent="0.2">
      <c r="A7481" s="414"/>
      <c r="B7481" s="414"/>
      <c r="P7481" s="141"/>
      <c r="Q7481" s="415"/>
      <c r="R7481" s="415"/>
      <c r="S7481" s="415"/>
      <c r="T7481" s="415"/>
      <c r="U7481" s="415"/>
      <c r="V7481" s="415"/>
      <c r="W7481" s="415"/>
      <c r="X7481" s="415"/>
      <c r="Y7481" s="415"/>
      <c r="Z7481" s="415"/>
    </row>
    <row r="7482" spans="1:26" x14ac:dyDescent="0.2">
      <c r="A7482" s="414"/>
      <c r="B7482" s="414"/>
      <c r="P7482" s="141"/>
      <c r="Q7482" s="415"/>
      <c r="R7482" s="415"/>
      <c r="S7482" s="415"/>
      <c r="T7482" s="415"/>
      <c r="U7482" s="415"/>
      <c r="V7482" s="415"/>
      <c r="W7482" s="415"/>
      <c r="X7482" s="415"/>
      <c r="Y7482" s="415"/>
      <c r="Z7482" s="415"/>
    </row>
    <row r="7483" spans="1:26" x14ac:dyDescent="0.2">
      <c r="A7483" s="414"/>
      <c r="B7483" s="414"/>
      <c r="P7483" s="141"/>
      <c r="Q7483" s="415"/>
      <c r="R7483" s="415"/>
      <c r="S7483" s="415"/>
      <c r="T7483" s="415"/>
      <c r="U7483" s="415"/>
      <c r="V7483" s="415"/>
      <c r="W7483" s="415"/>
      <c r="X7483" s="415"/>
      <c r="Y7483" s="415"/>
      <c r="Z7483" s="415"/>
    </row>
    <row r="7484" spans="1:26" x14ac:dyDescent="0.2">
      <c r="A7484" s="414"/>
      <c r="B7484" s="414"/>
      <c r="P7484" s="141"/>
      <c r="Q7484" s="415"/>
      <c r="R7484" s="415"/>
      <c r="S7484" s="415"/>
      <c r="T7484" s="415"/>
      <c r="U7484" s="415"/>
      <c r="V7484" s="415"/>
      <c r="W7484" s="415"/>
      <c r="X7484" s="415"/>
      <c r="Y7484" s="415"/>
      <c r="Z7484" s="415"/>
    </row>
    <row r="7485" spans="1:26" x14ac:dyDescent="0.2">
      <c r="A7485" s="414"/>
      <c r="B7485" s="414"/>
      <c r="P7485" s="141"/>
      <c r="Q7485" s="415"/>
      <c r="R7485" s="415"/>
      <c r="S7485" s="415"/>
      <c r="T7485" s="415"/>
      <c r="U7485" s="415"/>
      <c r="V7485" s="415"/>
      <c r="W7485" s="415"/>
      <c r="X7485" s="415"/>
      <c r="Y7485" s="415"/>
      <c r="Z7485" s="415"/>
    </row>
    <row r="7486" spans="1:26" x14ac:dyDescent="0.2">
      <c r="A7486" s="414"/>
      <c r="B7486" s="414"/>
      <c r="P7486" s="141"/>
      <c r="Q7486" s="415"/>
      <c r="R7486" s="415"/>
      <c r="S7486" s="415"/>
      <c r="T7486" s="415"/>
      <c r="U7486" s="415"/>
      <c r="V7486" s="415"/>
      <c r="W7486" s="415"/>
      <c r="X7486" s="415"/>
      <c r="Y7486" s="415"/>
      <c r="Z7486" s="415"/>
    </row>
    <row r="7487" spans="1:26" x14ac:dyDescent="0.2">
      <c r="A7487" s="414"/>
      <c r="B7487" s="414"/>
      <c r="P7487" s="141"/>
      <c r="Q7487" s="415"/>
      <c r="R7487" s="415"/>
      <c r="S7487" s="415"/>
      <c r="T7487" s="415"/>
      <c r="U7487" s="415"/>
      <c r="V7487" s="415"/>
      <c r="W7487" s="415"/>
      <c r="X7487" s="415"/>
      <c r="Y7487" s="415"/>
      <c r="Z7487" s="415"/>
    </row>
    <row r="7488" spans="1:26" x14ac:dyDescent="0.2">
      <c r="A7488" s="414"/>
      <c r="B7488" s="414"/>
      <c r="P7488" s="141"/>
      <c r="Q7488" s="415"/>
      <c r="R7488" s="415"/>
      <c r="S7488" s="415"/>
      <c r="T7488" s="415"/>
      <c r="U7488" s="415"/>
      <c r="V7488" s="415"/>
      <c r="W7488" s="415"/>
      <c r="X7488" s="415"/>
      <c r="Y7488" s="415"/>
      <c r="Z7488" s="415"/>
    </row>
    <row r="7489" spans="1:26" x14ac:dyDescent="0.2">
      <c r="A7489" s="414"/>
      <c r="B7489" s="414"/>
      <c r="P7489" s="141"/>
      <c r="Q7489" s="415"/>
      <c r="R7489" s="415"/>
      <c r="S7489" s="415"/>
      <c r="T7489" s="415"/>
      <c r="U7489" s="415"/>
      <c r="V7489" s="415"/>
      <c r="W7489" s="415"/>
      <c r="X7489" s="415"/>
      <c r="Y7489" s="415"/>
      <c r="Z7489" s="415"/>
    </row>
    <row r="7490" spans="1:26" x14ac:dyDescent="0.2">
      <c r="A7490" s="414"/>
      <c r="B7490" s="414"/>
      <c r="P7490" s="141"/>
      <c r="Q7490" s="415"/>
      <c r="R7490" s="415"/>
      <c r="S7490" s="415"/>
      <c r="T7490" s="415"/>
      <c r="U7490" s="415"/>
      <c r="V7490" s="415"/>
      <c r="W7490" s="415"/>
      <c r="X7490" s="415"/>
      <c r="Y7490" s="415"/>
      <c r="Z7490" s="415"/>
    </row>
    <row r="7491" spans="1:26" x14ac:dyDescent="0.2">
      <c r="A7491" s="414"/>
      <c r="B7491" s="414"/>
      <c r="P7491" s="141"/>
      <c r="Q7491" s="415"/>
      <c r="R7491" s="415"/>
      <c r="S7491" s="415"/>
      <c r="T7491" s="415"/>
      <c r="U7491" s="415"/>
      <c r="V7491" s="415"/>
      <c r="W7491" s="415"/>
      <c r="X7491" s="415"/>
      <c r="Y7491" s="415"/>
      <c r="Z7491" s="415"/>
    </row>
    <row r="7492" spans="1:26" x14ac:dyDescent="0.2">
      <c r="A7492" s="414"/>
      <c r="B7492" s="414"/>
      <c r="P7492" s="141"/>
      <c r="Q7492" s="415"/>
      <c r="R7492" s="415"/>
      <c r="S7492" s="415"/>
      <c r="T7492" s="415"/>
      <c r="U7492" s="415"/>
      <c r="V7492" s="415"/>
      <c r="W7492" s="415"/>
      <c r="X7492" s="415"/>
      <c r="Y7492" s="415"/>
      <c r="Z7492" s="415"/>
    </row>
    <row r="7493" spans="1:26" x14ac:dyDescent="0.2">
      <c r="A7493" s="414"/>
      <c r="B7493" s="414"/>
      <c r="P7493" s="141"/>
      <c r="Q7493" s="415"/>
      <c r="R7493" s="415"/>
      <c r="S7493" s="415"/>
      <c r="T7493" s="415"/>
      <c r="U7493" s="415"/>
      <c r="V7493" s="415"/>
      <c r="W7493" s="415"/>
      <c r="X7493" s="415"/>
      <c r="Y7493" s="415"/>
      <c r="Z7493" s="415"/>
    </row>
    <row r="7494" spans="1:26" x14ac:dyDescent="0.2">
      <c r="A7494" s="414"/>
      <c r="B7494" s="414"/>
      <c r="P7494" s="141"/>
      <c r="Q7494" s="415"/>
      <c r="R7494" s="415"/>
      <c r="S7494" s="415"/>
      <c r="T7494" s="415"/>
      <c r="U7494" s="415"/>
      <c r="V7494" s="415"/>
      <c r="W7494" s="415"/>
      <c r="X7494" s="415"/>
      <c r="Y7494" s="415"/>
      <c r="Z7494" s="415"/>
    </row>
    <row r="7495" spans="1:26" x14ac:dyDescent="0.2">
      <c r="A7495" s="414"/>
      <c r="B7495" s="414"/>
      <c r="P7495" s="141"/>
      <c r="Q7495" s="415"/>
      <c r="R7495" s="415"/>
      <c r="S7495" s="415"/>
      <c r="T7495" s="415"/>
      <c r="U7495" s="415"/>
      <c r="V7495" s="415"/>
      <c r="W7495" s="415"/>
      <c r="X7495" s="415"/>
      <c r="Y7495" s="415"/>
      <c r="Z7495" s="415"/>
    </row>
    <row r="7496" spans="1:26" x14ac:dyDescent="0.2">
      <c r="A7496" s="414"/>
      <c r="B7496" s="414"/>
      <c r="P7496" s="141"/>
      <c r="Q7496" s="415"/>
      <c r="R7496" s="415"/>
      <c r="S7496" s="415"/>
      <c r="T7496" s="415"/>
      <c r="U7496" s="415"/>
      <c r="V7496" s="415"/>
      <c r="W7496" s="415"/>
      <c r="X7496" s="415"/>
      <c r="Y7496" s="415"/>
      <c r="Z7496" s="415"/>
    </row>
    <row r="7497" spans="1:26" x14ac:dyDescent="0.2">
      <c r="A7497" s="414"/>
      <c r="B7497" s="414"/>
      <c r="P7497" s="141"/>
      <c r="Q7497" s="415"/>
      <c r="R7497" s="415"/>
      <c r="S7497" s="415"/>
      <c r="T7497" s="415"/>
      <c r="U7497" s="415"/>
      <c r="V7497" s="415"/>
      <c r="W7497" s="415"/>
      <c r="X7497" s="415"/>
      <c r="Y7497" s="415"/>
      <c r="Z7497" s="415"/>
    </row>
    <row r="7498" spans="1:26" x14ac:dyDescent="0.2">
      <c r="A7498" s="414"/>
      <c r="B7498" s="414"/>
      <c r="P7498" s="141"/>
      <c r="Q7498" s="415"/>
      <c r="R7498" s="415"/>
      <c r="S7498" s="415"/>
      <c r="T7498" s="415"/>
      <c r="U7498" s="415"/>
      <c r="V7498" s="415"/>
      <c r="W7498" s="415"/>
      <c r="X7498" s="415"/>
      <c r="Y7498" s="415"/>
      <c r="Z7498" s="415"/>
    </row>
    <row r="7499" spans="1:26" x14ac:dyDescent="0.2">
      <c r="A7499" s="414"/>
      <c r="B7499" s="414"/>
      <c r="P7499" s="141"/>
      <c r="Q7499" s="415"/>
      <c r="R7499" s="415"/>
      <c r="S7499" s="415"/>
      <c r="T7499" s="415"/>
      <c r="U7499" s="415"/>
      <c r="V7499" s="415"/>
      <c r="W7499" s="415"/>
      <c r="X7499" s="415"/>
      <c r="Y7499" s="415"/>
      <c r="Z7499" s="415"/>
    </row>
    <row r="7500" spans="1:26" x14ac:dyDescent="0.2">
      <c r="A7500" s="414"/>
      <c r="B7500" s="414"/>
      <c r="P7500" s="141"/>
      <c r="Q7500" s="415"/>
      <c r="R7500" s="415"/>
      <c r="S7500" s="415"/>
      <c r="T7500" s="415"/>
      <c r="U7500" s="415"/>
      <c r="V7500" s="415"/>
      <c r="W7500" s="415"/>
      <c r="X7500" s="415"/>
      <c r="Y7500" s="415"/>
      <c r="Z7500" s="415"/>
    </row>
    <row r="7501" spans="1:26" x14ac:dyDescent="0.2">
      <c r="A7501" s="414"/>
      <c r="B7501" s="414"/>
      <c r="P7501" s="141"/>
      <c r="Q7501" s="415"/>
      <c r="R7501" s="415"/>
      <c r="S7501" s="415"/>
      <c r="T7501" s="415"/>
      <c r="U7501" s="415"/>
      <c r="V7501" s="415"/>
      <c r="W7501" s="415"/>
      <c r="X7501" s="415"/>
      <c r="Y7501" s="415"/>
      <c r="Z7501" s="415"/>
    </row>
    <row r="7502" spans="1:26" x14ac:dyDescent="0.2">
      <c r="A7502" s="414"/>
      <c r="B7502" s="414"/>
      <c r="P7502" s="141"/>
      <c r="Q7502" s="415"/>
      <c r="R7502" s="415"/>
      <c r="S7502" s="415"/>
      <c r="T7502" s="415"/>
      <c r="U7502" s="415"/>
      <c r="V7502" s="415"/>
      <c r="W7502" s="415"/>
      <c r="X7502" s="415"/>
      <c r="Y7502" s="415"/>
      <c r="Z7502" s="415"/>
    </row>
    <row r="7503" spans="1:26" x14ac:dyDescent="0.2">
      <c r="A7503" s="414"/>
      <c r="B7503" s="414"/>
      <c r="P7503" s="141"/>
      <c r="Q7503" s="415"/>
      <c r="R7503" s="415"/>
      <c r="S7503" s="415"/>
      <c r="T7503" s="415"/>
      <c r="U7503" s="415"/>
      <c r="V7503" s="415"/>
      <c r="W7503" s="415"/>
      <c r="X7503" s="415"/>
      <c r="Y7503" s="415"/>
      <c r="Z7503" s="415"/>
    </row>
    <row r="7504" spans="1:26" x14ac:dyDescent="0.2">
      <c r="A7504" s="414"/>
      <c r="B7504" s="414"/>
      <c r="P7504" s="141"/>
      <c r="Q7504" s="415"/>
      <c r="R7504" s="415"/>
      <c r="S7504" s="415"/>
      <c r="T7504" s="415"/>
      <c r="U7504" s="415"/>
      <c r="V7504" s="415"/>
      <c r="W7504" s="415"/>
      <c r="X7504" s="415"/>
      <c r="Y7504" s="415"/>
      <c r="Z7504" s="415"/>
    </row>
    <row r="7505" spans="1:26" x14ac:dyDescent="0.2">
      <c r="A7505" s="414"/>
      <c r="B7505" s="414"/>
      <c r="P7505" s="141"/>
      <c r="Q7505" s="415"/>
      <c r="R7505" s="415"/>
      <c r="S7505" s="415"/>
      <c r="T7505" s="415"/>
      <c r="U7505" s="415"/>
      <c r="V7505" s="415"/>
      <c r="W7505" s="415"/>
      <c r="X7505" s="415"/>
      <c r="Y7505" s="415"/>
      <c r="Z7505" s="415"/>
    </row>
    <row r="7506" spans="1:26" x14ac:dyDescent="0.2">
      <c r="A7506" s="414"/>
      <c r="B7506" s="414"/>
      <c r="P7506" s="141"/>
      <c r="Q7506" s="415"/>
      <c r="R7506" s="415"/>
      <c r="S7506" s="415"/>
      <c r="T7506" s="415"/>
      <c r="U7506" s="415"/>
      <c r="V7506" s="415"/>
      <c r="W7506" s="415"/>
      <c r="X7506" s="415"/>
      <c r="Y7506" s="415"/>
      <c r="Z7506" s="415"/>
    </row>
    <row r="7507" spans="1:26" x14ac:dyDescent="0.2">
      <c r="A7507" s="414"/>
      <c r="B7507" s="414"/>
      <c r="P7507" s="141"/>
      <c r="Q7507" s="415"/>
      <c r="R7507" s="415"/>
      <c r="S7507" s="415"/>
      <c r="T7507" s="415"/>
      <c r="U7507" s="415"/>
      <c r="V7507" s="415"/>
      <c r="W7507" s="415"/>
      <c r="X7507" s="415"/>
      <c r="Y7507" s="415"/>
      <c r="Z7507" s="415"/>
    </row>
    <row r="7508" spans="1:26" x14ac:dyDescent="0.2">
      <c r="A7508" s="414"/>
      <c r="B7508" s="414"/>
      <c r="P7508" s="141"/>
      <c r="Q7508" s="415"/>
      <c r="R7508" s="415"/>
      <c r="S7508" s="415"/>
      <c r="T7508" s="415"/>
      <c r="U7508" s="415"/>
      <c r="V7508" s="415"/>
      <c r="W7508" s="415"/>
      <c r="X7508" s="415"/>
      <c r="Y7508" s="415"/>
      <c r="Z7508" s="415"/>
    </row>
    <row r="7509" spans="1:26" x14ac:dyDescent="0.2">
      <c r="A7509" s="414"/>
      <c r="B7509" s="414"/>
      <c r="P7509" s="141"/>
      <c r="Q7509" s="415"/>
      <c r="R7509" s="415"/>
      <c r="S7509" s="415"/>
      <c r="T7509" s="415"/>
      <c r="U7509" s="415"/>
      <c r="V7509" s="415"/>
      <c r="W7509" s="415"/>
      <c r="X7509" s="415"/>
      <c r="Y7509" s="415"/>
      <c r="Z7509" s="415"/>
    </row>
    <row r="7510" spans="1:26" x14ac:dyDescent="0.2">
      <c r="A7510" s="414"/>
      <c r="B7510" s="414"/>
      <c r="P7510" s="141"/>
      <c r="Q7510" s="415"/>
      <c r="R7510" s="415"/>
      <c r="S7510" s="415"/>
      <c r="T7510" s="415"/>
      <c r="U7510" s="415"/>
      <c r="V7510" s="415"/>
      <c r="W7510" s="415"/>
      <c r="X7510" s="415"/>
      <c r="Y7510" s="415"/>
      <c r="Z7510" s="415"/>
    </row>
    <row r="7511" spans="1:26" x14ac:dyDescent="0.2">
      <c r="A7511" s="414"/>
      <c r="B7511" s="414"/>
      <c r="P7511" s="141"/>
      <c r="Q7511" s="415"/>
      <c r="R7511" s="415"/>
      <c r="S7511" s="415"/>
      <c r="T7511" s="415"/>
      <c r="U7511" s="415"/>
      <c r="V7511" s="415"/>
      <c r="W7511" s="415"/>
      <c r="X7511" s="415"/>
      <c r="Y7511" s="415"/>
      <c r="Z7511" s="415"/>
    </row>
    <row r="7512" spans="1:26" x14ac:dyDescent="0.2">
      <c r="A7512" s="414"/>
      <c r="B7512" s="414"/>
      <c r="P7512" s="141"/>
      <c r="Q7512" s="415"/>
      <c r="R7512" s="415"/>
      <c r="S7512" s="415"/>
      <c r="T7512" s="415"/>
      <c r="U7512" s="415"/>
      <c r="V7512" s="415"/>
      <c r="W7512" s="415"/>
      <c r="X7512" s="415"/>
      <c r="Y7512" s="415"/>
      <c r="Z7512" s="415"/>
    </row>
    <row r="7513" spans="1:26" x14ac:dyDescent="0.2">
      <c r="A7513" s="414"/>
      <c r="B7513" s="414"/>
      <c r="P7513" s="141"/>
      <c r="Q7513" s="415"/>
      <c r="R7513" s="415"/>
      <c r="S7513" s="415"/>
      <c r="T7513" s="415"/>
      <c r="U7513" s="415"/>
      <c r="V7513" s="415"/>
      <c r="W7513" s="415"/>
      <c r="X7513" s="415"/>
      <c r="Y7513" s="415"/>
      <c r="Z7513" s="415"/>
    </row>
    <row r="7514" spans="1:26" x14ac:dyDescent="0.2">
      <c r="A7514" s="414"/>
      <c r="B7514" s="414"/>
      <c r="P7514" s="141"/>
      <c r="Q7514" s="415"/>
      <c r="R7514" s="415"/>
      <c r="S7514" s="415"/>
      <c r="T7514" s="415"/>
      <c r="U7514" s="415"/>
      <c r="V7514" s="415"/>
      <c r="W7514" s="415"/>
      <c r="X7514" s="415"/>
      <c r="Y7514" s="415"/>
      <c r="Z7514" s="415"/>
    </row>
    <row r="7515" spans="1:26" x14ac:dyDescent="0.2">
      <c r="A7515" s="414"/>
      <c r="B7515" s="414"/>
      <c r="P7515" s="141"/>
      <c r="Q7515" s="415"/>
      <c r="R7515" s="415"/>
      <c r="S7515" s="415"/>
      <c r="T7515" s="415"/>
      <c r="U7515" s="415"/>
      <c r="V7515" s="415"/>
      <c r="W7515" s="415"/>
      <c r="X7515" s="415"/>
      <c r="Y7515" s="415"/>
      <c r="Z7515" s="415"/>
    </row>
    <row r="7516" spans="1:26" x14ac:dyDescent="0.2">
      <c r="A7516" s="414"/>
      <c r="B7516" s="414"/>
      <c r="P7516" s="141"/>
      <c r="Q7516" s="415"/>
      <c r="R7516" s="415"/>
      <c r="S7516" s="415"/>
      <c r="T7516" s="415"/>
      <c r="U7516" s="415"/>
      <c r="V7516" s="415"/>
      <c r="W7516" s="415"/>
      <c r="X7516" s="415"/>
      <c r="Y7516" s="415"/>
      <c r="Z7516" s="415"/>
    </row>
    <row r="7517" spans="1:26" x14ac:dyDescent="0.2">
      <c r="A7517" s="414"/>
      <c r="B7517" s="414"/>
      <c r="P7517" s="141"/>
      <c r="Q7517" s="415"/>
      <c r="R7517" s="415"/>
      <c r="S7517" s="415"/>
      <c r="T7517" s="415"/>
      <c r="U7517" s="415"/>
      <c r="V7517" s="415"/>
      <c r="W7517" s="415"/>
      <c r="X7517" s="415"/>
      <c r="Y7517" s="415"/>
      <c r="Z7517" s="415"/>
    </row>
    <row r="7518" spans="1:26" x14ac:dyDescent="0.2">
      <c r="A7518" s="414"/>
      <c r="B7518" s="414"/>
      <c r="P7518" s="141"/>
      <c r="Q7518" s="415"/>
      <c r="R7518" s="415"/>
      <c r="S7518" s="415"/>
      <c r="T7518" s="415"/>
      <c r="U7518" s="415"/>
      <c r="V7518" s="415"/>
      <c r="W7518" s="415"/>
      <c r="X7518" s="415"/>
      <c r="Y7518" s="415"/>
      <c r="Z7518" s="415"/>
    </row>
    <row r="7519" spans="1:26" x14ac:dyDescent="0.2">
      <c r="A7519" s="414"/>
      <c r="B7519" s="414"/>
      <c r="P7519" s="141"/>
      <c r="Q7519" s="415"/>
      <c r="R7519" s="415"/>
      <c r="S7519" s="415"/>
      <c r="T7519" s="415"/>
      <c r="U7519" s="415"/>
      <c r="V7519" s="415"/>
      <c r="W7519" s="415"/>
      <c r="X7519" s="415"/>
      <c r="Y7519" s="415"/>
      <c r="Z7519" s="415"/>
    </row>
    <row r="7520" spans="1:26" x14ac:dyDescent="0.2">
      <c r="A7520" s="414"/>
      <c r="B7520" s="414"/>
      <c r="P7520" s="141"/>
      <c r="Q7520" s="415"/>
      <c r="R7520" s="415"/>
      <c r="S7520" s="415"/>
      <c r="T7520" s="415"/>
      <c r="U7520" s="415"/>
      <c r="V7520" s="415"/>
      <c r="W7520" s="415"/>
      <c r="X7520" s="415"/>
      <c r="Y7520" s="415"/>
      <c r="Z7520" s="415"/>
    </row>
    <row r="7521" spans="1:26" x14ac:dyDescent="0.2">
      <c r="A7521" s="414"/>
      <c r="B7521" s="414"/>
      <c r="P7521" s="141"/>
      <c r="Q7521" s="415"/>
      <c r="R7521" s="415"/>
      <c r="S7521" s="415"/>
      <c r="T7521" s="415"/>
      <c r="U7521" s="415"/>
      <c r="V7521" s="415"/>
      <c r="W7521" s="415"/>
      <c r="X7521" s="415"/>
      <c r="Y7521" s="415"/>
      <c r="Z7521" s="415"/>
    </row>
    <row r="7522" spans="1:26" x14ac:dyDescent="0.2">
      <c r="A7522" s="414"/>
      <c r="B7522" s="414"/>
      <c r="P7522" s="141"/>
      <c r="Q7522" s="415"/>
      <c r="R7522" s="415"/>
      <c r="S7522" s="415"/>
      <c r="T7522" s="415"/>
      <c r="U7522" s="415"/>
      <c r="V7522" s="415"/>
      <c r="W7522" s="415"/>
      <c r="X7522" s="415"/>
      <c r="Y7522" s="415"/>
      <c r="Z7522" s="415"/>
    </row>
    <row r="7523" spans="1:26" x14ac:dyDescent="0.2">
      <c r="A7523" s="414"/>
      <c r="B7523" s="414"/>
      <c r="P7523" s="141"/>
      <c r="Q7523" s="415"/>
      <c r="R7523" s="415"/>
      <c r="S7523" s="415"/>
      <c r="T7523" s="415"/>
      <c r="U7523" s="415"/>
      <c r="V7523" s="415"/>
      <c r="W7523" s="415"/>
      <c r="X7523" s="415"/>
      <c r="Y7523" s="415"/>
      <c r="Z7523" s="415"/>
    </row>
    <row r="7524" spans="1:26" x14ac:dyDescent="0.2">
      <c r="A7524" s="414"/>
      <c r="B7524" s="414"/>
      <c r="P7524" s="141"/>
      <c r="Q7524" s="415"/>
      <c r="R7524" s="415"/>
      <c r="S7524" s="415"/>
      <c r="T7524" s="415"/>
      <c r="U7524" s="415"/>
      <c r="V7524" s="415"/>
      <c r="W7524" s="415"/>
      <c r="X7524" s="415"/>
      <c r="Y7524" s="415"/>
      <c r="Z7524" s="415"/>
    </row>
    <row r="7525" spans="1:26" x14ac:dyDescent="0.2">
      <c r="A7525" s="414"/>
      <c r="B7525" s="414"/>
      <c r="P7525" s="141"/>
      <c r="Q7525" s="415"/>
      <c r="R7525" s="415"/>
      <c r="S7525" s="415"/>
      <c r="T7525" s="415"/>
      <c r="U7525" s="415"/>
      <c r="V7525" s="415"/>
      <c r="W7525" s="415"/>
      <c r="X7525" s="415"/>
      <c r="Y7525" s="415"/>
      <c r="Z7525" s="415"/>
    </row>
    <row r="7526" spans="1:26" x14ac:dyDescent="0.2">
      <c r="A7526" s="414"/>
      <c r="B7526" s="414"/>
      <c r="P7526" s="141"/>
      <c r="Q7526" s="415"/>
      <c r="R7526" s="415"/>
      <c r="S7526" s="415"/>
      <c r="T7526" s="415"/>
      <c r="U7526" s="415"/>
      <c r="V7526" s="415"/>
      <c r="W7526" s="415"/>
      <c r="X7526" s="415"/>
      <c r="Y7526" s="415"/>
      <c r="Z7526" s="415"/>
    </row>
    <row r="7527" spans="1:26" x14ac:dyDescent="0.2">
      <c r="A7527" s="414"/>
      <c r="B7527" s="414"/>
      <c r="P7527" s="141"/>
      <c r="Q7527" s="415"/>
      <c r="R7527" s="415"/>
      <c r="S7527" s="415"/>
      <c r="T7527" s="415"/>
      <c r="U7527" s="415"/>
      <c r="V7527" s="415"/>
      <c r="W7527" s="415"/>
      <c r="X7527" s="415"/>
      <c r="Y7527" s="415"/>
      <c r="Z7527" s="415"/>
    </row>
    <row r="7528" spans="1:26" x14ac:dyDescent="0.2">
      <c r="A7528" s="414"/>
      <c r="B7528" s="414"/>
      <c r="P7528" s="141"/>
      <c r="Q7528" s="415"/>
      <c r="R7528" s="415"/>
      <c r="S7528" s="415"/>
      <c r="T7528" s="415"/>
      <c r="U7528" s="415"/>
      <c r="V7528" s="415"/>
      <c r="W7528" s="415"/>
      <c r="X7528" s="415"/>
      <c r="Y7528" s="415"/>
      <c r="Z7528" s="415"/>
    </row>
    <row r="7529" spans="1:26" x14ac:dyDescent="0.2">
      <c r="A7529" s="414"/>
      <c r="B7529" s="414"/>
      <c r="P7529" s="141"/>
      <c r="Q7529" s="415"/>
      <c r="R7529" s="415"/>
      <c r="S7529" s="415"/>
      <c r="T7529" s="415"/>
      <c r="U7529" s="415"/>
      <c r="V7529" s="415"/>
      <c r="W7529" s="415"/>
      <c r="X7529" s="415"/>
      <c r="Y7529" s="415"/>
      <c r="Z7529" s="415"/>
    </row>
    <row r="7530" spans="1:26" x14ac:dyDescent="0.2">
      <c r="A7530" s="414"/>
      <c r="B7530" s="414"/>
      <c r="P7530" s="141"/>
      <c r="Q7530" s="415"/>
      <c r="R7530" s="415"/>
      <c r="S7530" s="415"/>
      <c r="T7530" s="415"/>
      <c r="U7530" s="415"/>
      <c r="V7530" s="415"/>
      <c r="W7530" s="415"/>
      <c r="X7530" s="415"/>
      <c r="Y7530" s="415"/>
      <c r="Z7530" s="415"/>
    </row>
    <row r="7531" spans="1:26" x14ac:dyDescent="0.2">
      <c r="A7531" s="414"/>
      <c r="B7531" s="414"/>
      <c r="P7531" s="141"/>
      <c r="Q7531" s="415"/>
      <c r="R7531" s="415"/>
      <c r="S7531" s="415"/>
      <c r="T7531" s="415"/>
      <c r="U7531" s="415"/>
      <c r="V7531" s="415"/>
      <c r="W7531" s="415"/>
      <c r="X7531" s="415"/>
      <c r="Y7531" s="415"/>
      <c r="Z7531" s="415"/>
    </row>
    <row r="7532" spans="1:26" x14ac:dyDescent="0.2">
      <c r="A7532" s="414"/>
      <c r="B7532" s="414"/>
      <c r="P7532" s="141"/>
      <c r="Q7532" s="415"/>
      <c r="R7532" s="415"/>
      <c r="S7532" s="415"/>
      <c r="T7532" s="415"/>
      <c r="U7532" s="415"/>
      <c r="V7532" s="415"/>
      <c r="W7532" s="415"/>
      <c r="X7532" s="415"/>
      <c r="Y7532" s="415"/>
      <c r="Z7532" s="415"/>
    </row>
    <row r="7533" spans="1:26" x14ac:dyDescent="0.2">
      <c r="A7533" s="414"/>
      <c r="B7533" s="414"/>
      <c r="P7533" s="141"/>
      <c r="Q7533" s="415"/>
      <c r="R7533" s="415"/>
      <c r="S7533" s="415"/>
      <c r="T7533" s="415"/>
      <c r="U7533" s="415"/>
      <c r="V7533" s="415"/>
      <c r="W7533" s="415"/>
      <c r="X7533" s="415"/>
      <c r="Y7533" s="415"/>
      <c r="Z7533" s="415"/>
    </row>
    <row r="7534" spans="1:26" x14ac:dyDescent="0.2">
      <c r="A7534" s="414"/>
      <c r="B7534" s="414"/>
      <c r="P7534" s="141"/>
      <c r="Q7534" s="415"/>
      <c r="R7534" s="415"/>
      <c r="S7534" s="415"/>
      <c r="T7534" s="415"/>
      <c r="U7534" s="415"/>
      <c r="V7534" s="415"/>
      <c r="W7534" s="415"/>
      <c r="X7534" s="415"/>
      <c r="Y7534" s="415"/>
      <c r="Z7534" s="415"/>
    </row>
    <row r="7535" spans="1:26" x14ac:dyDescent="0.2">
      <c r="A7535" s="414"/>
      <c r="B7535" s="414"/>
      <c r="P7535" s="141"/>
      <c r="Q7535" s="415"/>
      <c r="R7535" s="415"/>
      <c r="S7535" s="415"/>
      <c r="T7535" s="415"/>
      <c r="U7535" s="415"/>
      <c r="V7535" s="415"/>
      <c r="W7535" s="415"/>
      <c r="X7535" s="415"/>
      <c r="Y7535" s="415"/>
      <c r="Z7535" s="415"/>
    </row>
    <row r="7536" spans="1:26" x14ac:dyDescent="0.2">
      <c r="A7536" s="414"/>
      <c r="B7536" s="414"/>
      <c r="P7536" s="141"/>
      <c r="Q7536" s="415"/>
      <c r="R7536" s="415"/>
      <c r="S7536" s="415"/>
      <c r="T7536" s="415"/>
      <c r="U7536" s="415"/>
      <c r="V7536" s="415"/>
      <c r="W7536" s="415"/>
      <c r="X7536" s="415"/>
      <c r="Y7536" s="415"/>
      <c r="Z7536" s="415"/>
    </row>
    <row r="7537" spans="1:26" x14ac:dyDescent="0.2">
      <c r="A7537" s="414"/>
      <c r="B7537" s="414"/>
      <c r="P7537" s="141"/>
      <c r="Q7537" s="415"/>
      <c r="R7537" s="415"/>
      <c r="S7537" s="415"/>
      <c r="T7537" s="415"/>
      <c r="U7537" s="415"/>
      <c r="V7537" s="415"/>
      <c r="W7537" s="415"/>
      <c r="X7537" s="415"/>
      <c r="Y7537" s="415"/>
      <c r="Z7537" s="415"/>
    </row>
    <row r="7538" spans="1:26" x14ac:dyDescent="0.2">
      <c r="A7538" s="414"/>
      <c r="B7538" s="414"/>
      <c r="P7538" s="141"/>
      <c r="Q7538" s="415"/>
      <c r="R7538" s="415"/>
      <c r="S7538" s="415"/>
      <c r="T7538" s="415"/>
      <c r="U7538" s="415"/>
      <c r="V7538" s="415"/>
      <c r="W7538" s="415"/>
      <c r="X7538" s="415"/>
      <c r="Y7538" s="415"/>
      <c r="Z7538" s="415"/>
    </row>
    <row r="7539" spans="1:26" x14ac:dyDescent="0.2">
      <c r="A7539" s="414"/>
      <c r="B7539" s="414"/>
      <c r="P7539" s="141"/>
      <c r="Q7539" s="415"/>
      <c r="R7539" s="415"/>
      <c r="S7539" s="415"/>
      <c r="T7539" s="415"/>
      <c r="U7539" s="415"/>
      <c r="V7539" s="415"/>
      <c r="W7539" s="415"/>
      <c r="X7539" s="415"/>
      <c r="Y7539" s="415"/>
      <c r="Z7539" s="415"/>
    </row>
    <row r="7540" spans="1:26" x14ac:dyDescent="0.2">
      <c r="A7540" s="414"/>
      <c r="B7540" s="414"/>
      <c r="P7540" s="141"/>
      <c r="Q7540" s="415"/>
      <c r="R7540" s="415"/>
      <c r="S7540" s="415"/>
      <c r="T7540" s="415"/>
      <c r="U7540" s="415"/>
      <c r="V7540" s="415"/>
      <c r="W7540" s="415"/>
      <c r="X7540" s="415"/>
      <c r="Y7540" s="415"/>
      <c r="Z7540" s="415"/>
    </row>
    <row r="7541" spans="1:26" x14ac:dyDescent="0.2">
      <c r="A7541" s="414"/>
      <c r="B7541" s="414"/>
      <c r="P7541" s="141"/>
      <c r="Q7541" s="415"/>
      <c r="R7541" s="415"/>
      <c r="S7541" s="415"/>
      <c r="T7541" s="415"/>
      <c r="U7541" s="415"/>
      <c r="V7541" s="415"/>
      <c r="W7541" s="415"/>
      <c r="X7541" s="415"/>
      <c r="Y7541" s="415"/>
      <c r="Z7541" s="415"/>
    </row>
    <row r="7542" spans="1:26" x14ac:dyDescent="0.2">
      <c r="A7542" s="414"/>
      <c r="B7542" s="414"/>
      <c r="P7542" s="141"/>
      <c r="Q7542" s="415"/>
      <c r="R7542" s="415"/>
      <c r="S7542" s="415"/>
      <c r="T7542" s="415"/>
      <c r="U7542" s="415"/>
      <c r="V7542" s="415"/>
      <c r="W7542" s="415"/>
      <c r="X7542" s="415"/>
      <c r="Y7542" s="415"/>
      <c r="Z7542" s="415"/>
    </row>
    <row r="7543" spans="1:26" x14ac:dyDescent="0.2">
      <c r="A7543" s="414"/>
      <c r="B7543" s="414"/>
      <c r="P7543" s="141"/>
      <c r="Q7543" s="415"/>
      <c r="R7543" s="415"/>
      <c r="S7543" s="415"/>
      <c r="T7543" s="415"/>
      <c r="U7543" s="415"/>
      <c r="V7543" s="415"/>
      <c r="W7543" s="415"/>
      <c r="X7543" s="415"/>
      <c r="Y7543" s="415"/>
      <c r="Z7543" s="415"/>
    </row>
    <row r="7544" spans="1:26" x14ac:dyDescent="0.2">
      <c r="A7544" s="414"/>
      <c r="B7544" s="414"/>
      <c r="P7544" s="141"/>
      <c r="Q7544" s="415"/>
      <c r="R7544" s="415"/>
      <c r="S7544" s="415"/>
      <c r="T7544" s="415"/>
      <c r="U7544" s="415"/>
      <c r="V7544" s="415"/>
      <c r="W7544" s="415"/>
      <c r="X7544" s="415"/>
      <c r="Y7544" s="415"/>
      <c r="Z7544" s="415"/>
    </row>
    <row r="7545" spans="1:26" x14ac:dyDescent="0.2">
      <c r="A7545" s="414"/>
      <c r="B7545" s="414"/>
      <c r="P7545" s="141"/>
      <c r="Q7545" s="415"/>
      <c r="R7545" s="415"/>
      <c r="S7545" s="415"/>
      <c r="T7545" s="415"/>
      <c r="U7545" s="415"/>
      <c r="V7545" s="415"/>
      <c r="W7545" s="415"/>
      <c r="X7545" s="415"/>
      <c r="Y7545" s="415"/>
      <c r="Z7545" s="415"/>
    </row>
    <row r="7546" spans="1:26" x14ac:dyDescent="0.2">
      <c r="A7546" s="414"/>
      <c r="B7546" s="414"/>
      <c r="P7546" s="141"/>
      <c r="Q7546" s="415"/>
      <c r="R7546" s="415"/>
      <c r="S7546" s="415"/>
      <c r="T7546" s="415"/>
      <c r="U7546" s="415"/>
      <c r="V7546" s="415"/>
      <c r="W7546" s="415"/>
      <c r="X7546" s="415"/>
      <c r="Y7546" s="415"/>
      <c r="Z7546" s="415"/>
    </row>
    <row r="7547" spans="1:26" x14ac:dyDescent="0.2">
      <c r="A7547" s="414"/>
      <c r="B7547" s="414"/>
      <c r="P7547" s="141"/>
      <c r="Q7547" s="415"/>
      <c r="R7547" s="415"/>
      <c r="S7547" s="415"/>
      <c r="T7547" s="415"/>
      <c r="U7547" s="415"/>
      <c r="V7547" s="415"/>
      <c r="W7547" s="415"/>
      <c r="X7547" s="415"/>
      <c r="Y7547" s="415"/>
      <c r="Z7547" s="415"/>
    </row>
    <row r="7548" spans="1:26" x14ac:dyDescent="0.2">
      <c r="A7548" s="414"/>
      <c r="B7548" s="414"/>
      <c r="P7548" s="141"/>
      <c r="Q7548" s="415"/>
      <c r="R7548" s="415"/>
      <c r="S7548" s="415"/>
      <c r="T7548" s="415"/>
      <c r="U7548" s="415"/>
      <c r="V7548" s="415"/>
      <c r="W7548" s="415"/>
      <c r="X7548" s="415"/>
      <c r="Y7548" s="415"/>
      <c r="Z7548" s="415"/>
    </row>
    <row r="7549" spans="1:26" x14ac:dyDescent="0.2">
      <c r="A7549" s="414"/>
      <c r="B7549" s="414"/>
      <c r="P7549" s="141"/>
      <c r="Q7549" s="415"/>
      <c r="R7549" s="415"/>
      <c r="S7549" s="415"/>
      <c r="T7549" s="415"/>
      <c r="U7549" s="415"/>
      <c r="V7549" s="415"/>
      <c r="W7549" s="415"/>
      <c r="X7549" s="415"/>
      <c r="Y7549" s="415"/>
      <c r="Z7549" s="415"/>
    </row>
    <row r="7550" spans="1:26" x14ac:dyDescent="0.2">
      <c r="A7550" s="414"/>
      <c r="B7550" s="414"/>
      <c r="P7550" s="141"/>
      <c r="Q7550" s="415"/>
      <c r="R7550" s="415"/>
      <c r="S7550" s="415"/>
      <c r="T7550" s="415"/>
      <c r="U7550" s="415"/>
      <c r="V7550" s="415"/>
      <c r="W7550" s="415"/>
      <c r="X7550" s="415"/>
      <c r="Y7550" s="415"/>
      <c r="Z7550" s="415"/>
    </row>
    <row r="7551" spans="1:26" x14ac:dyDescent="0.2">
      <c r="A7551" s="414"/>
      <c r="B7551" s="414"/>
      <c r="P7551" s="141"/>
      <c r="Q7551" s="415"/>
      <c r="R7551" s="415"/>
      <c r="S7551" s="415"/>
      <c r="T7551" s="415"/>
      <c r="U7551" s="415"/>
      <c r="V7551" s="415"/>
      <c r="W7551" s="415"/>
      <c r="X7551" s="415"/>
      <c r="Y7551" s="415"/>
      <c r="Z7551" s="415"/>
    </row>
    <row r="7552" spans="1:26" x14ac:dyDescent="0.2">
      <c r="A7552" s="414"/>
      <c r="B7552" s="414"/>
      <c r="P7552" s="141"/>
      <c r="Q7552" s="415"/>
      <c r="R7552" s="415"/>
      <c r="S7552" s="415"/>
      <c r="T7552" s="415"/>
      <c r="U7552" s="415"/>
      <c r="V7552" s="415"/>
      <c r="W7552" s="415"/>
      <c r="X7552" s="415"/>
      <c r="Y7552" s="415"/>
      <c r="Z7552" s="415"/>
    </row>
    <row r="7553" spans="1:26" x14ac:dyDescent="0.2">
      <c r="A7553" s="414"/>
      <c r="B7553" s="414"/>
      <c r="P7553" s="141"/>
      <c r="Q7553" s="415"/>
      <c r="R7553" s="415"/>
      <c r="S7553" s="415"/>
      <c r="T7553" s="415"/>
      <c r="U7553" s="415"/>
      <c r="V7553" s="415"/>
      <c r="W7553" s="415"/>
      <c r="X7553" s="415"/>
      <c r="Y7553" s="415"/>
      <c r="Z7553" s="415"/>
    </row>
    <row r="7554" spans="1:26" x14ac:dyDescent="0.2">
      <c r="A7554" s="414"/>
      <c r="B7554" s="414"/>
      <c r="P7554" s="141"/>
      <c r="Q7554" s="415"/>
      <c r="R7554" s="415"/>
      <c r="S7554" s="415"/>
      <c r="T7554" s="415"/>
      <c r="U7554" s="415"/>
      <c r="V7554" s="415"/>
      <c r="W7554" s="415"/>
      <c r="X7554" s="415"/>
      <c r="Y7554" s="415"/>
      <c r="Z7554" s="415"/>
    </row>
    <row r="7555" spans="1:26" x14ac:dyDescent="0.2">
      <c r="A7555" s="414"/>
      <c r="B7555" s="414"/>
      <c r="P7555" s="141"/>
      <c r="Q7555" s="415"/>
      <c r="R7555" s="415"/>
      <c r="S7555" s="415"/>
      <c r="T7555" s="415"/>
      <c r="U7555" s="415"/>
      <c r="V7555" s="415"/>
      <c r="W7555" s="415"/>
      <c r="X7555" s="415"/>
      <c r="Y7555" s="415"/>
      <c r="Z7555" s="415"/>
    </row>
    <row r="7556" spans="1:26" x14ac:dyDescent="0.2">
      <c r="A7556" s="414"/>
      <c r="B7556" s="414"/>
      <c r="P7556" s="141"/>
      <c r="Q7556" s="415"/>
      <c r="R7556" s="415"/>
      <c r="S7556" s="415"/>
      <c r="T7556" s="415"/>
      <c r="U7556" s="415"/>
      <c r="V7556" s="415"/>
      <c r="W7556" s="415"/>
      <c r="X7556" s="415"/>
      <c r="Y7556" s="415"/>
      <c r="Z7556" s="415"/>
    </row>
    <row r="7557" spans="1:26" x14ac:dyDescent="0.2">
      <c r="A7557" s="414"/>
      <c r="B7557" s="414"/>
      <c r="P7557" s="141"/>
      <c r="Q7557" s="415"/>
      <c r="R7557" s="415"/>
      <c r="S7557" s="415"/>
      <c r="T7557" s="415"/>
      <c r="U7557" s="415"/>
      <c r="V7557" s="415"/>
      <c r="W7557" s="415"/>
      <c r="X7557" s="415"/>
      <c r="Y7557" s="415"/>
      <c r="Z7557" s="415"/>
    </row>
    <row r="7558" spans="1:26" x14ac:dyDescent="0.2">
      <c r="A7558" s="414"/>
      <c r="B7558" s="414"/>
      <c r="P7558" s="141"/>
      <c r="Q7558" s="415"/>
      <c r="R7558" s="415"/>
      <c r="S7558" s="415"/>
      <c r="T7558" s="415"/>
      <c r="U7558" s="415"/>
      <c r="V7558" s="415"/>
      <c r="W7558" s="415"/>
      <c r="X7558" s="415"/>
      <c r="Y7558" s="415"/>
      <c r="Z7558" s="415"/>
    </row>
    <row r="7559" spans="1:26" x14ac:dyDescent="0.2">
      <c r="A7559" s="414"/>
      <c r="B7559" s="414"/>
      <c r="P7559" s="141"/>
      <c r="Q7559" s="415"/>
      <c r="R7559" s="415"/>
      <c r="S7559" s="415"/>
      <c r="T7559" s="415"/>
      <c r="U7559" s="415"/>
      <c r="V7559" s="415"/>
      <c r="W7559" s="415"/>
      <c r="X7559" s="415"/>
      <c r="Y7559" s="415"/>
      <c r="Z7559" s="415"/>
    </row>
    <row r="7560" spans="1:26" x14ac:dyDescent="0.2">
      <c r="A7560" s="414"/>
      <c r="B7560" s="414"/>
      <c r="P7560" s="141"/>
      <c r="Q7560" s="415"/>
      <c r="R7560" s="415"/>
      <c r="S7560" s="415"/>
      <c r="T7560" s="415"/>
      <c r="U7560" s="415"/>
      <c r="V7560" s="415"/>
      <c r="W7560" s="415"/>
      <c r="X7560" s="415"/>
      <c r="Y7560" s="415"/>
      <c r="Z7560" s="415"/>
    </row>
    <row r="7561" spans="1:26" x14ac:dyDescent="0.2">
      <c r="A7561" s="414"/>
      <c r="B7561" s="414"/>
      <c r="P7561" s="141"/>
      <c r="Q7561" s="415"/>
      <c r="R7561" s="415"/>
      <c r="S7561" s="415"/>
      <c r="T7561" s="415"/>
      <c r="U7561" s="415"/>
      <c r="V7561" s="415"/>
      <c r="W7561" s="415"/>
      <c r="X7561" s="415"/>
      <c r="Y7561" s="415"/>
      <c r="Z7561" s="415"/>
    </row>
    <row r="7562" spans="1:26" x14ac:dyDescent="0.2">
      <c r="A7562" s="414"/>
      <c r="B7562" s="414"/>
      <c r="P7562" s="141"/>
      <c r="Q7562" s="415"/>
      <c r="R7562" s="415"/>
      <c r="S7562" s="415"/>
      <c r="T7562" s="415"/>
      <c r="U7562" s="415"/>
      <c r="V7562" s="415"/>
      <c r="W7562" s="415"/>
      <c r="X7562" s="415"/>
      <c r="Y7562" s="415"/>
      <c r="Z7562" s="415"/>
    </row>
    <row r="7563" spans="1:26" x14ac:dyDescent="0.2">
      <c r="A7563" s="414"/>
      <c r="B7563" s="414"/>
      <c r="P7563" s="141"/>
      <c r="Q7563" s="415"/>
      <c r="R7563" s="415"/>
      <c r="S7563" s="415"/>
      <c r="T7563" s="415"/>
      <c r="U7563" s="415"/>
      <c r="V7563" s="415"/>
      <c r="W7563" s="415"/>
      <c r="X7563" s="415"/>
      <c r="Y7563" s="415"/>
      <c r="Z7563" s="415"/>
    </row>
    <row r="7564" spans="1:26" x14ac:dyDescent="0.2">
      <c r="A7564" s="414"/>
      <c r="B7564" s="414"/>
      <c r="P7564" s="141"/>
      <c r="Q7564" s="415"/>
      <c r="R7564" s="415"/>
      <c r="S7564" s="415"/>
      <c r="T7564" s="415"/>
      <c r="U7564" s="415"/>
      <c r="V7564" s="415"/>
      <c r="W7564" s="415"/>
      <c r="X7564" s="415"/>
      <c r="Y7564" s="415"/>
      <c r="Z7564" s="415"/>
    </row>
    <row r="7565" spans="1:26" x14ac:dyDescent="0.2">
      <c r="A7565" s="414"/>
      <c r="B7565" s="414"/>
      <c r="P7565" s="141"/>
      <c r="Q7565" s="415"/>
      <c r="R7565" s="415"/>
      <c r="S7565" s="415"/>
      <c r="T7565" s="415"/>
      <c r="U7565" s="415"/>
      <c r="V7565" s="415"/>
      <c r="W7565" s="415"/>
      <c r="X7565" s="415"/>
      <c r="Y7565" s="415"/>
      <c r="Z7565" s="415"/>
    </row>
    <row r="7566" spans="1:26" x14ac:dyDescent="0.2">
      <c r="A7566" s="414"/>
      <c r="B7566" s="414"/>
      <c r="P7566" s="141"/>
      <c r="Q7566" s="415"/>
      <c r="R7566" s="415"/>
      <c r="S7566" s="415"/>
      <c r="T7566" s="415"/>
      <c r="U7566" s="415"/>
      <c r="V7566" s="415"/>
      <c r="W7566" s="415"/>
      <c r="X7566" s="415"/>
      <c r="Y7566" s="415"/>
      <c r="Z7566" s="415"/>
    </row>
    <row r="7567" spans="1:26" x14ac:dyDescent="0.2">
      <c r="A7567" s="414"/>
      <c r="B7567" s="414"/>
      <c r="P7567" s="141"/>
      <c r="Q7567" s="415"/>
      <c r="R7567" s="415"/>
      <c r="S7567" s="415"/>
      <c r="T7567" s="415"/>
      <c r="U7567" s="415"/>
      <c r="V7567" s="415"/>
      <c r="W7567" s="415"/>
      <c r="X7567" s="415"/>
      <c r="Y7567" s="415"/>
      <c r="Z7567" s="415"/>
    </row>
    <row r="7568" spans="1:26" x14ac:dyDescent="0.2">
      <c r="A7568" s="414"/>
      <c r="B7568" s="414"/>
      <c r="P7568" s="141"/>
      <c r="Q7568" s="415"/>
      <c r="R7568" s="415"/>
      <c r="S7568" s="415"/>
      <c r="T7568" s="415"/>
      <c r="U7568" s="415"/>
      <c r="V7568" s="415"/>
      <c r="W7568" s="415"/>
      <c r="X7568" s="415"/>
      <c r="Y7568" s="415"/>
      <c r="Z7568" s="415"/>
    </row>
    <row r="7569" spans="1:26" x14ac:dyDescent="0.2">
      <c r="A7569" s="414"/>
      <c r="B7569" s="414"/>
      <c r="P7569" s="141"/>
      <c r="Q7569" s="415"/>
      <c r="R7569" s="415"/>
      <c r="S7569" s="415"/>
      <c r="T7569" s="415"/>
      <c r="U7569" s="415"/>
      <c r="V7569" s="415"/>
      <c r="W7569" s="415"/>
      <c r="X7569" s="415"/>
      <c r="Y7569" s="415"/>
      <c r="Z7569" s="415"/>
    </row>
    <row r="7570" spans="1:26" x14ac:dyDescent="0.2">
      <c r="A7570" s="414"/>
      <c r="B7570" s="414"/>
      <c r="P7570" s="141"/>
      <c r="Q7570" s="415"/>
      <c r="R7570" s="415"/>
      <c r="S7570" s="415"/>
      <c r="T7570" s="415"/>
      <c r="U7570" s="415"/>
      <c r="V7570" s="415"/>
      <c r="W7570" s="415"/>
      <c r="X7570" s="415"/>
      <c r="Y7570" s="415"/>
      <c r="Z7570" s="415"/>
    </row>
    <row r="7571" spans="1:26" x14ac:dyDescent="0.2">
      <c r="A7571" s="414"/>
      <c r="B7571" s="414"/>
      <c r="P7571" s="141"/>
      <c r="Q7571" s="415"/>
      <c r="R7571" s="415"/>
      <c r="S7571" s="415"/>
      <c r="T7571" s="415"/>
      <c r="U7571" s="415"/>
      <c r="V7571" s="415"/>
      <c r="W7571" s="415"/>
      <c r="X7571" s="415"/>
      <c r="Y7571" s="415"/>
      <c r="Z7571" s="415"/>
    </row>
    <row r="7572" spans="1:26" x14ac:dyDescent="0.2">
      <c r="A7572" s="414"/>
      <c r="B7572" s="414"/>
      <c r="P7572" s="141"/>
      <c r="Q7572" s="415"/>
      <c r="R7572" s="415"/>
      <c r="S7572" s="415"/>
      <c r="T7572" s="415"/>
      <c r="U7572" s="415"/>
      <c r="V7572" s="415"/>
      <c r="W7572" s="415"/>
      <c r="X7572" s="415"/>
      <c r="Y7572" s="415"/>
      <c r="Z7572" s="415"/>
    </row>
    <row r="7573" spans="1:26" x14ac:dyDescent="0.2">
      <c r="A7573" s="414"/>
      <c r="B7573" s="414"/>
      <c r="P7573" s="141"/>
      <c r="Q7573" s="415"/>
      <c r="R7573" s="415"/>
      <c r="S7573" s="415"/>
      <c r="T7573" s="415"/>
      <c r="U7573" s="415"/>
      <c r="V7573" s="415"/>
      <c r="W7573" s="415"/>
      <c r="X7573" s="415"/>
      <c r="Y7573" s="415"/>
      <c r="Z7573" s="415"/>
    </row>
    <row r="7574" spans="1:26" x14ac:dyDescent="0.2">
      <c r="A7574" s="414"/>
      <c r="B7574" s="414"/>
      <c r="P7574" s="141"/>
      <c r="Q7574" s="415"/>
      <c r="R7574" s="415"/>
      <c r="S7574" s="415"/>
      <c r="T7574" s="415"/>
      <c r="U7574" s="415"/>
      <c r="V7574" s="415"/>
      <c r="W7574" s="415"/>
      <c r="X7574" s="415"/>
      <c r="Y7574" s="415"/>
      <c r="Z7574" s="415"/>
    </row>
    <row r="7575" spans="1:26" x14ac:dyDescent="0.2">
      <c r="A7575" s="414"/>
      <c r="B7575" s="414"/>
      <c r="P7575" s="141"/>
      <c r="Q7575" s="415"/>
      <c r="R7575" s="415"/>
      <c r="S7575" s="415"/>
      <c r="T7575" s="415"/>
      <c r="U7575" s="415"/>
      <c r="V7575" s="415"/>
      <c r="W7575" s="415"/>
      <c r="X7575" s="415"/>
      <c r="Y7575" s="415"/>
      <c r="Z7575" s="415"/>
    </row>
    <row r="7576" spans="1:26" x14ac:dyDescent="0.2">
      <c r="A7576" s="414"/>
      <c r="B7576" s="414"/>
      <c r="P7576" s="141"/>
      <c r="Q7576" s="415"/>
      <c r="R7576" s="415"/>
      <c r="S7576" s="415"/>
      <c r="T7576" s="415"/>
      <c r="U7576" s="415"/>
      <c r="V7576" s="415"/>
      <c r="W7576" s="415"/>
      <c r="X7576" s="415"/>
      <c r="Y7576" s="415"/>
      <c r="Z7576" s="415"/>
    </row>
    <row r="7577" spans="1:26" x14ac:dyDescent="0.2">
      <c r="A7577" s="414"/>
      <c r="B7577" s="414"/>
      <c r="P7577" s="141"/>
      <c r="Q7577" s="415"/>
      <c r="R7577" s="415"/>
      <c r="S7577" s="415"/>
      <c r="T7577" s="415"/>
      <c r="U7577" s="415"/>
      <c r="V7577" s="415"/>
      <c r="W7577" s="415"/>
      <c r="X7577" s="415"/>
      <c r="Y7577" s="415"/>
      <c r="Z7577" s="415"/>
    </row>
    <row r="7578" spans="1:26" x14ac:dyDescent="0.2">
      <c r="A7578" s="414"/>
      <c r="B7578" s="414"/>
      <c r="P7578" s="141"/>
      <c r="Q7578" s="415"/>
      <c r="R7578" s="415"/>
      <c r="S7578" s="415"/>
      <c r="T7578" s="415"/>
      <c r="U7578" s="415"/>
      <c r="V7578" s="415"/>
      <c r="W7578" s="415"/>
      <c r="X7578" s="415"/>
      <c r="Y7578" s="415"/>
      <c r="Z7578" s="415"/>
    </row>
    <row r="7579" spans="1:26" x14ac:dyDescent="0.2">
      <c r="A7579" s="414"/>
      <c r="B7579" s="414"/>
      <c r="P7579" s="141"/>
      <c r="Q7579" s="415"/>
      <c r="R7579" s="415"/>
      <c r="S7579" s="415"/>
      <c r="T7579" s="415"/>
      <c r="U7579" s="415"/>
      <c r="V7579" s="415"/>
      <c r="W7579" s="415"/>
      <c r="X7579" s="415"/>
      <c r="Y7579" s="415"/>
      <c r="Z7579" s="415"/>
    </row>
    <row r="7580" spans="1:26" x14ac:dyDescent="0.2">
      <c r="A7580" s="414"/>
      <c r="B7580" s="414"/>
      <c r="P7580" s="141"/>
      <c r="Q7580" s="415"/>
      <c r="R7580" s="415"/>
      <c r="S7580" s="415"/>
      <c r="T7580" s="415"/>
      <c r="U7580" s="415"/>
      <c r="V7580" s="415"/>
      <c r="W7580" s="415"/>
      <c r="X7580" s="415"/>
      <c r="Y7580" s="415"/>
      <c r="Z7580" s="415"/>
    </row>
    <row r="7581" spans="1:26" x14ac:dyDescent="0.2">
      <c r="A7581" s="414"/>
      <c r="B7581" s="414"/>
      <c r="P7581" s="141"/>
      <c r="Q7581" s="415"/>
      <c r="R7581" s="415"/>
      <c r="S7581" s="415"/>
      <c r="T7581" s="415"/>
      <c r="U7581" s="415"/>
      <c r="V7581" s="415"/>
      <c r="W7581" s="415"/>
      <c r="X7581" s="415"/>
      <c r="Y7581" s="415"/>
      <c r="Z7581" s="415"/>
    </row>
    <row r="7582" spans="1:26" x14ac:dyDescent="0.2">
      <c r="A7582" s="414"/>
      <c r="B7582" s="414"/>
      <c r="P7582" s="141"/>
      <c r="Q7582" s="415"/>
      <c r="R7582" s="415"/>
      <c r="S7582" s="415"/>
      <c r="T7582" s="415"/>
      <c r="U7582" s="415"/>
      <c r="V7582" s="415"/>
      <c r="W7582" s="415"/>
      <c r="X7582" s="415"/>
      <c r="Y7582" s="415"/>
      <c r="Z7582" s="415"/>
    </row>
    <row r="7583" spans="1:26" x14ac:dyDescent="0.2">
      <c r="A7583" s="414"/>
      <c r="B7583" s="414"/>
      <c r="P7583" s="141"/>
      <c r="Q7583" s="415"/>
      <c r="R7583" s="415"/>
      <c r="S7583" s="415"/>
      <c r="T7583" s="415"/>
      <c r="U7583" s="415"/>
      <c r="V7583" s="415"/>
      <c r="W7583" s="415"/>
      <c r="X7583" s="415"/>
      <c r="Y7583" s="415"/>
      <c r="Z7583" s="415"/>
    </row>
    <row r="7584" spans="1:26" x14ac:dyDescent="0.2">
      <c r="A7584" s="414"/>
      <c r="B7584" s="414"/>
      <c r="P7584" s="141"/>
      <c r="Q7584" s="415"/>
      <c r="R7584" s="415"/>
      <c r="S7584" s="415"/>
      <c r="T7584" s="415"/>
      <c r="U7584" s="415"/>
      <c r="V7584" s="415"/>
      <c r="W7584" s="415"/>
      <c r="X7584" s="415"/>
      <c r="Y7584" s="415"/>
      <c r="Z7584" s="415"/>
    </row>
    <row r="7585" spans="1:26" x14ac:dyDescent="0.2">
      <c r="A7585" s="414"/>
      <c r="B7585" s="414"/>
      <c r="P7585" s="141"/>
      <c r="Q7585" s="415"/>
      <c r="R7585" s="415"/>
      <c r="S7585" s="415"/>
      <c r="T7585" s="415"/>
      <c r="U7585" s="415"/>
      <c r="V7585" s="415"/>
      <c r="W7585" s="415"/>
      <c r="X7585" s="415"/>
      <c r="Y7585" s="415"/>
      <c r="Z7585" s="415"/>
    </row>
    <row r="7586" spans="1:26" x14ac:dyDescent="0.2">
      <c r="A7586" s="414"/>
      <c r="B7586" s="414"/>
      <c r="P7586" s="141"/>
      <c r="Q7586" s="415"/>
      <c r="R7586" s="415"/>
      <c r="S7586" s="415"/>
      <c r="T7586" s="415"/>
      <c r="U7586" s="415"/>
      <c r="V7586" s="415"/>
      <c r="W7586" s="415"/>
      <c r="X7586" s="415"/>
      <c r="Y7586" s="415"/>
      <c r="Z7586" s="415"/>
    </row>
    <row r="7587" spans="1:26" x14ac:dyDescent="0.2">
      <c r="A7587" s="414"/>
      <c r="B7587" s="414"/>
      <c r="P7587" s="141"/>
      <c r="Q7587" s="415"/>
      <c r="R7587" s="415"/>
      <c r="S7587" s="415"/>
      <c r="T7587" s="415"/>
      <c r="U7587" s="415"/>
      <c r="V7587" s="415"/>
      <c r="W7587" s="415"/>
      <c r="X7587" s="415"/>
      <c r="Y7587" s="415"/>
      <c r="Z7587" s="415"/>
    </row>
    <row r="7588" spans="1:26" x14ac:dyDescent="0.2">
      <c r="A7588" s="414"/>
      <c r="B7588" s="414"/>
      <c r="P7588" s="141"/>
      <c r="Q7588" s="415"/>
      <c r="R7588" s="415"/>
      <c r="S7588" s="415"/>
      <c r="T7588" s="415"/>
      <c r="U7588" s="415"/>
      <c r="V7588" s="415"/>
      <c r="W7588" s="415"/>
      <c r="X7588" s="415"/>
      <c r="Y7588" s="415"/>
      <c r="Z7588" s="415"/>
    </row>
    <row r="7589" spans="1:26" x14ac:dyDescent="0.2">
      <c r="A7589" s="414"/>
      <c r="B7589" s="414"/>
      <c r="P7589" s="141"/>
      <c r="Q7589" s="415"/>
      <c r="R7589" s="415"/>
      <c r="S7589" s="415"/>
      <c r="T7589" s="415"/>
      <c r="U7589" s="415"/>
      <c r="V7589" s="415"/>
      <c r="W7589" s="415"/>
      <c r="X7589" s="415"/>
      <c r="Y7589" s="415"/>
      <c r="Z7589" s="415"/>
    </row>
    <row r="7590" spans="1:26" x14ac:dyDescent="0.2">
      <c r="A7590" s="414"/>
      <c r="B7590" s="414"/>
      <c r="P7590" s="141"/>
      <c r="Q7590" s="415"/>
      <c r="R7590" s="415"/>
      <c r="S7590" s="415"/>
      <c r="T7590" s="415"/>
      <c r="U7590" s="415"/>
      <c r="V7590" s="415"/>
      <c r="W7590" s="415"/>
      <c r="X7590" s="415"/>
      <c r="Y7590" s="415"/>
      <c r="Z7590" s="415"/>
    </row>
    <row r="7591" spans="1:26" x14ac:dyDescent="0.2">
      <c r="A7591" s="414"/>
      <c r="B7591" s="414"/>
      <c r="P7591" s="141"/>
      <c r="Q7591" s="415"/>
      <c r="R7591" s="415"/>
      <c r="S7591" s="415"/>
      <c r="T7591" s="415"/>
      <c r="U7591" s="415"/>
      <c r="V7591" s="415"/>
      <c r="W7591" s="415"/>
      <c r="X7591" s="415"/>
      <c r="Y7591" s="415"/>
      <c r="Z7591" s="415"/>
    </row>
    <row r="7592" spans="1:26" x14ac:dyDescent="0.2">
      <c r="A7592" s="414"/>
      <c r="B7592" s="414"/>
      <c r="P7592" s="141"/>
      <c r="Q7592" s="415"/>
      <c r="R7592" s="415"/>
      <c r="S7592" s="415"/>
      <c r="T7592" s="415"/>
      <c r="U7592" s="415"/>
      <c r="V7592" s="415"/>
      <c r="W7592" s="415"/>
      <c r="X7592" s="415"/>
      <c r="Y7592" s="415"/>
      <c r="Z7592" s="415"/>
    </row>
    <row r="7593" spans="1:26" x14ac:dyDescent="0.2">
      <c r="A7593" s="414"/>
      <c r="B7593" s="414"/>
      <c r="P7593" s="141"/>
      <c r="Q7593" s="415"/>
      <c r="R7593" s="415"/>
      <c r="S7593" s="415"/>
      <c r="T7593" s="415"/>
      <c r="U7593" s="415"/>
      <c r="V7593" s="415"/>
      <c r="W7593" s="415"/>
      <c r="X7593" s="415"/>
      <c r="Y7593" s="415"/>
      <c r="Z7593" s="415"/>
    </row>
    <row r="7594" spans="1:26" x14ac:dyDescent="0.2">
      <c r="A7594" s="414"/>
      <c r="B7594" s="414"/>
      <c r="P7594" s="141"/>
      <c r="Q7594" s="415"/>
      <c r="R7594" s="415"/>
      <c r="S7594" s="415"/>
      <c r="T7594" s="415"/>
      <c r="U7594" s="415"/>
      <c r="V7594" s="415"/>
      <c r="W7594" s="415"/>
      <c r="X7594" s="415"/>
      <c r="Y7594" s="415"/>
      <c r="Z7594" s="415"/>
    </row>
    <row r="7595" spans="1:26" x14ac:dyDescent="0.2">
      <c r="A7595" s="414"/>
      <c r="B7595" s="414"/>
      <c r="P7595" s="141"/>
      <c r="Q7595" s="415"/>
      <c r="R7595" s="415"/>
      <c r="S7595" s="415"/>
      <c r="T7595" s="415"/>
      <c r="U7595" s="415"/>
      <c r="V7595" s="415"/>
      <c r="W7595" s="415"/>
      <c r="X7595" s="415"/>
      <c r="Y7595" s="415"/>
      <c r="Z7595" s="415"/>
    </row>
    <row r="7596" spans="1:26" x14ac:dyDescent="0.2">
      <c r="A7596" s="414"/>
      <c r="B7596" s="414"/>
      <c r="P7596" s="141"/>
      <c r="Q7596" s="415"/>
      <c r="R7596" s="415"/>
      <c r="S7596" s="415"/>
      <c r="T7596" s="415"/>
      <c r="U7596" s="415"/>
      <c r="V7596" s="415"/>
      <c r="W7596" s="415"/>
      <c r="X7596" s="415"/>
      <c r="Y7596" s="415"/>
      <c r="Z7596" s="415"/>
    </row>
    <row r="7597" spans="1:26" x14ac:dyDescent="0.2">
      <c r="A7597" s="414"/>
      <c r="B7597" s="414"/>
      <c r="P7597" s="141"/>
      <c r="Q7597" s="415"/>
      <c r="R7597" s="415"/>
      <c r="S7597" s="415"/>
      <c r="T7597" s="415"/>
      <c r="U7597" s="415"/>
      <c r="V7597" s="415"/>
      <c r="W7597" s="415"/>
      <c r="X7597" s="415"/>
      <c r="Y7597" s="415"/>
      <c r="Z7597" s="415"/>
    </row>
    <row r="7598" spans="1:26" x14ac:dyDescent="0.2">
      <c r="A7598" s="414"/>
      <c r="B7598" s="414"/>
      <c r="P7598" s="141"/>
      <c r="Q7598" s="415"/>
      <c r="R7598" s="415"/>
      <c r="S7598" s="415"/>
      <c r="T7598" s="415"/>
      <c r="U7598" s="415"/>
      <c r="V7598" s="415"/>
      <c r="W7598" s="415"/>
      <c r="X7598" s="415"/>
      <c r="Y7598" s="415"/>
      <c r="Z7598" s="415"/>
    </row>
    <row r="7599" spans="1:26" x14ac:dyDescent="0.2">
      <c r="A7599" s="414"/>
      <c r="B7599" s="414"/>
      <c r="P7599" s="141"/>
      <c r="Q7599" s="415"/>
      <c r="R7599" s="415"/>
      <c r="S7599" s="415"/>
      <c r="T7599" s="415"/>
      <c r="U7599" s="415"/>
      <c r="V7599" s="415"/>
      <c r="W7599" s="415"/>
      <c r="X7599" s="415"/>
      <c r="Y7599" s="415"/>
      <c r="Z7599" s="415"/>
    </row>
    <row r="7600" spans="1:26" x14ac:dyDescent="0.2">
      <c r="A7600" s="414"/>
      <c r="B7600" s="414"/>
      <c r="P7600" s="141"/>
      <c r="Q7600" s="415"/>
      <c r="R7600" s="415"/>
      <c r="S7600" s="415"/>
      <c r="T7600" s="415"/>
      <c r="U7600" s="415"/>
      <c r="V7600" s="415"/>
      <c r="W7600" s="415"/>
      <c r="X7600" s="415"/>
      <c r="Y7600" s="415"/>
      <c r="Z7600" s="415"/>
    </row>
    <row r="7601" spans="1:26" x14ac:dyDescent="0.2">
      <c r="A7601" s="414"/>
      <c r="B7601" s="414"/>
      <c r="P7601" s="141"/>
      <c r="Q7601" s="415"/>
      <c r="R7601" s="415"/>
      <c r="S7601" s="415"/>
      <c r="T7601" s="415"/>
      <c r="U7601" s="415"/>
      <c r="V7601" s="415"/>
      <c r="W7601" s="415"/>
      <c r="X7601" s="415"/>
      <c r="Y7601" s="415"/>
      <c r="Z7601" s="415"/>
    </row>
    <row r="7602" spans="1:26" x14ac:dyDescent="0.2">
      <c r="A7602" s="414"/>
      <c r="B7602" s="414"/>
      <c r="P7602" s="141"/>
      <c r="Q7602" s="415"/>
      <c r="R7602" s="415"/>
      <c r="S7602" s="415"/>
      <c r="T7602" s="415"/>
      <c r="U7602" s="415"/>
      <c r="V7602" s="415"/>
      <c r="W7602" s="415"/>
      <c r="X7602" s="415"/>
      <c r="Y7602" s="415"/>
      <c r="Z7602" s="415"/>
    </row>
    <row r="7603" spans="1:26" x14ac:dyDescent="0.2">
      <c r="A7603" s="414"/>
      <c r="B7603" s="414"/>
      <c r="P7603" s="141"/>
      <c r="Q7603" s="415"/>
      <c r="R7603" s="415"/>
      <c r="S7603" s="415"/>
      <c r="T7603" s="415"/>
      <c r="U7603" s="415"/>
      <c r="V7603" s="415"/>
      <c r="W7603" s="415"/>
      <c r="X7603" s="415"/>
      <c r="Y7603" s="415"/>
      <c r="Z7603" s="415"/>
    </row>
    <row r="7604" spans="1:26" x14ac:dyDescent="0.2">
      <c r="A7604" s="414"/>
      <c r="B7604" s="414"/>
      <c r="P7604" s="141"/>
      <c r="Q7604" s="415"/>
      <c r="R7604" s="415"/>
      <c r="S7604" s="415"/>
      <c r="T7604" s="415"/>
      <c r="U7604" s="415"/>
      <c r="V7604" s="415"/>
      <c r="W7604" s="415"/>
      <c r="X7604" s="415"/>
      <c r="Y7604" s="415"/>
      <c r="Z7604" s="415"/>
    </row>
    <row r="7605" spans="1:26" x14ac:dyDescent="0.2">
      <c r="A7605" s="414"/>
      <c r="B7605" s="414"/>
      <c r="P7605" s="141"/>
      <c r="Q7605" s="415"/>
      <c r="R7605" s="415"/>
      <c r="S7605" s="415"/>
      <c r="T7605" s="415"/>
      <c r="U7605" s="415"/>
      <c r="V7605" s="415"/>
      <c r="W7605" s="415"/>
      <c r="X7605" s="415"/>
      <c r="Y7605" s="415"/>
      <c r="Z7605" s="415"/>
    </row>
    <row r="7606" spans="1:26" x14ac:dyDescent="0.2">
      <c r="A7606" s="414"/>
      <c r="B7606" s="414"/>
      <c r="P7606" s="141"/>
      <c r="Q7606" s="415"/>
      <c r="R7606" s="415"/>
      <c r="S7606" s="415"/>
      <c r="T7606" s="415"/>
      <c r="U7606" s="415"/>
      <c r="V7606" s="415"/>
      <c r="W7606" s="415"/>
      <c r="X7606" s="415"/>
      <c r="Y7606" s="415"/>
      <c r="Z7606" s="415"/>
    </row>
    <row r="7607" spans="1:26" x14ac:dyDescent="0.2">
      <c r="A7607" s="414"/>
      <c r="B7607" s="414"/>
      <c r="P7607" s="141"/>
      <c r="Q7607" s="415"/>
      <c r="R7607" s="415"/>
      <c r="S7607" s="415"/>
      <c r="T7607" s="415"/>
      <c r="U7607" s="415"/>
      <c r="V7607" s="415"/>
      <c r="W7607" s="415"/>
      <c r="X7607" s="415"/>
      <c r="Y7607" s="415"/>
      <c r="Z7607" s="415"/>
    </row>
    <row r="7608" spans="1:26" x14ac:dyDescent="0.2">
      <c r="A7608" s="414"/>
      <c r="B7608" s="414"/>
      <c r="P7608" s="141"/>
      <c r="Q7608" s="415"/>
      <c r="R7608" s="415"/>
      <c r="S7608" s="415"/>
      <c r="T7608" s="415"/>
      <c r="U7608" s="415"/>
      <c r="V7608" s="415"/>
      <c r="W7608" s="415"/>
      <c r="X7608" s="415"/>
      <c r="Y7608" s="415"/>
      <c r="Z7608" s="415"/>
    </row>
    <row r="7609" spans="1:26" x14ac:dyDescent="0.2">
      <c r="A7609" s="414"/>
      <c r="B7609" s="414"/>
      <c r="P7609" s="141"/>
      <c r="Q7609" s="415"/>
      <c r="R7609" s="415"/>
      <c r="S7609" s="415"/>
      <c r="T7609" s="415"/>
      <c r="U7609" s="415"/>
      <c r="V7609" s="415"/>
      <c r="W7609" s="415"/>
      <c r="X7609" s="415"/>
      <c r="Y7609" s="415"/>
      <c r="Z7609" s="415"/>
    </row>
    <row r="7610" spans="1:26" x14ac:dyDescent="0.2">
      <c r="A7610" s="414"/>
      <c r="B7610" s="414"/>
      <c r="P7610" s="141"/>
      <c r="Q7610" s="415"/>
      <c r="R7610" s="415"/>
      <c r="S7610" s="415"/>
      <c r="T7610" s="415"/>
      <c r="U7610" s="415"/>
      <c r="V7610" s="415"/>
      <c r="W7610" s="415"/>
      <c r="X7610" s="415"/>
      <c r="Y7610" s="415"/>
      <c r="Z7610" s="415"/>
    </row>
    <row r="7611" spans="1:26" x14ac:dyDescent="0.2">
      <c r="A7611" s="414"/>
      <c r="B7611" s="414"/>
      <c r="P7611" s="141"/>
      <c r="Q7611" s="415"/>
      <c r="R7611" s="415"/>
      <c r="S7611" s="415"/>
      <c r="T7611" s="415"/>
      <c r="U7611" s="415"/>
      <c r="V7611" s="415"/>
      <c r="W7611" s="415"/>
      <c r="X7611" s="415"/>
      <c r="Y7611" s="415"/>
      <c r="Z7611" s="415"/>
    </row>
    <row r="7612" spans="1:26" x14ac:dyDescent="0.2">
      <c r="A7612" s="414"/>
      <c r="B7612" s="414"/>
      <c r="P7612" s="141"/>
      <c r="Q7612" s="415"/>
      <c r="R7612" s="415"/>
      <c r="S7612" s="415"/>
      <c r="T7612" s="415"/>
      <c r="U7612" s="415"/>
      <c r="V7612" s="415"/>
      <c r="W7612" s="415"/>
      <c r="X7612" s="415"/>
      <c r="Y7612" s="415"/>
      <c r="Z7612" s="415"/>
    </row>
    <row r="7613" spans="1:26" x14ac:dyDescent="0.2">
      <c r="A7613" s="414"/>
      <c r="B7613" s="414"/>
      <c r="P7613" s="141"/>
      <c r="Q7613" s="415"/>
      <c r="R7613" s="415"/>
      <c r="S7613" s="415"/>
      <c r="T7613" s="415"/>
      <c r="U7613" s="415"/>
      <c r="V7613" s="415"/>
      <c r="W7613" s="415"/>
      <c r="X7613" s="415"/>
      <c r="Y7613" s="415"/>
      <c r="Z7613" s="415"/>
    </row>
    <row r="7614" spans="1:26" x14ac:dyDescent="0.2">
      <c r="A7614" s="414"/>
      <c r="B7614" s="414"/>
      <c r="P7614" s="141"/>
      <c r="Q7614" s="415"/>
      <c r="R7614" s="415"/>
      <c r="S7614" s="415"/>
      <c r="T7614" s="415"/>
      <c r="U7614" s="415"/>
      <c r="V7614" s="415"/>
      <c r="W7614" s="415"/>
      <c r="X7614" s="415"/>
      <c r="Y7614" s="415"/>
      <c r="Z7614" s="415"/>
    </row>
    <row r="7615" spans="1:26" x14ac:dyDescent="0.2">
      <c r="A7615" s="414"/>
      <c r="B7615" s="414"/>
      <c r="P7615" s="141"/>
      <c r="Q7615" s="415"/>
      <c r="R7615" s="415"/>
      <c r="S7615" s="415"/>
      <c r="T7615" s="415"/>
      <c r="U7615" s="415"/>
      <c r="V7615" s="415"/>
      <c r="W7615" s="415"/>
      <c r="X7615" s="415"/>
      <c r="Y7615" s="415"/>
      <c r="Z7615" s="415"/>
    </row>
    <row r="7616" spans="1:26" x14ac:dyDescent="0.2">
      <c r="A7616" s="414"/>
      <c r="B7616" s="414"/>
      <c r="P7616" s="141"/>
      <c r="Q7616" s="415"/>
      <c r="R7616" s="415"/>
      <c r="S7616" s="415"/>
      <c r="T7616" s="415"/>
      <c r="U7616" s="415"/>
      <c r="V7616" s="415"/>
      <c r="W7616" s="415"/>
      <c r="X7616" s="415"/>
      <c r="Y7616" s="415"/>
      <c r="Z7616" s="415"/>
    </row>
    <row r="7617" spans="1:26" x14ac:dyDescent="0.2">
      <c r="A7617" s="414"/>
      <c r="B7617" s="414"/>
      <c r="P7617" s="141"/>
      <c r="Q7617" s="415"/>
      <c r="R7617" s="415"/>
      <c r="S7617" s="415"/>
      <c r="T7617" s="415"/>
      <c r="U7617" s="415"/>
      <c r="V7617" s="415"/>
      <c r="W7617" s="415"/>
      <c r="X7617" s="415"/>
      <c r="Y7617" s="415"/>
      <c r="Z7617" s="415"/>
    </row>
    <row r="7618" spans="1:26" x14ac:dyDescent="0.2">
      <c r="A7618" s="414"/>
      <c r="B7618" s="414"/>
      <c r="P7618" s="141"/>
      <c r="Q7618" s="415"/>
      <c r="R7618" s="415"/>
      <c r="S7618" s="415"/>
      <c r="T7618" s="415"/>
      <c r="U7618" s="415"/>
      <c r="V7618" s="415"/>
      <c r="W7618" s="415"/>
      <c r="X7618" s="415"/>
      <c r="Y7618" s="415"/>
      <c r="Z7618" s="415"/>
    </row>
    <row r="7619" spans="1:26" x14ac:dyDescent="0.2">
      <c r="A7619" s="414"/>
      <c r="B7619" s="414"/>
      <c r="P7619" s="141"/>
      <c r="Q7619" s="415"/>
      <c r="R7619" s="415"/>
      <c r="S7619" s="415"/>
      <c r="T7619" s="415"/>
      <c r="U7619" s="415"/>
      <c r="V7619" s="415"/>
      <c r="W7619" s="415"/>
      <c r="X7619" s="415"/>
      <c r="Y7619" s="415"/>
      <c r="Z7619" s="415"/>
    </row>
    <row r="7620" spans="1:26" x14ac:dyDescent="0.2">
      <c r="A7620" s="414"/>
      <c r="B7620" s="414"/>
      <c r="P7620" s="141"/>
      <c r="Q7620" s="415"/>
      <c r="R7620" s="415"/>
      <c r="S7620" s="415"/>
      <c r="T7620" s="415"/>
      <c r="U7620" s="415"/>
      <c r="V7620" s="415"/>
      <c r="W7620" s="415"/>
      <c r="X7620" s="415"/>
      <c r="Y7620" s="415"/>
      <c r="Z7620" s="415"/>
    </row>
    <row r="7621" spans="1:26" x14ac:dyDescent="0.2">
      <c r="A7621" s="414"/>
      <c r="B7621" s="414"/>
      <c r="P7621" s="141"/>
      <c r="Q7621" s="415"/>
      <c r="R7621" s="415"/>
      <c r="S7621" s="415"/>
      <c r="T7621" s="415"/>
      <c r="U7621" s="415"/>
      <c r="V7621" s="415"/>
      <c r="W7621" s="415"/>
      <c r="X7621" s="415"/>
      <c r="Y7621" s="415"/>
      <c r="Z7621" s="415"/>
    </row>
    <row r="7622" spans="1:26" x14ac:dyDescent="0.2">
      <c r="A7622" s="414"/>
      <c r="B7622" s="414"/>
      <c r="P7622" s="141"/>
      <c r="Q7622" s="415"/>
      <c r="R7622" s="415"/>
      <c r="S7622" s="415"/>
      <c r="T7622" s="415"/>
      <c r="U7622" s="415"/>
      <c r="V7622" s="415"/>
      <c r="W7622" s="415"/>
      <c r="X7622" s="415"/>
      <c r="Y7622" s="415"/>
      <c r="Z7622" s="415"/>
    </row>
    <row r="7623" spans="1:26" x14ac:dyDescent="0.2">
      <c r="A7623" s="414"/>
      <c r="B7623" s="414"/>
      <c r="P7623" s="141"/>
      <c r="Q7623" s="415"/>
      <c r="R7623" s="415"/>
      <c r="S7623" s="415"/>
      <c r="T7623" s="415"/>
      <c r="U7623" s="415"/>
      <c r="V7623" s="415"/>
      <c r="W7623" s="415"/>
      <c r="X7623" s="415"/>
      <c r="Y7623" s="415"/>
      <c r="Z7623" s="415"/>
    </row>
    <row r="7624" spans="1:26" x14ac:dyDescent="0.2">
      <c r="A7624" s="414"/>
      <c r="B7624" s="414"/>
      <c r="P7624" s="141"/>
      <c r="Q7624" s="415"/>
      <c r="R7624" s="415"/>
      <c r="S7624" s="415"/>
      <c r="T7624" s="415"/>
      <c r="U7624" s="415"/>
      <c r="V7624" s="415"/>
      <c r="W7624" s="415"/>
      <c r="X7624" s="415"/>
      <c r="Y7624" s="415"/>
      <c r="Z7624" s="415"/>
    </row>
    <row r="7625" spans="1:26" x14ac:dyDescent="0.2">
      <c r="A7625" s="414"/>
      <c r="B7625" s="414"/>
      <c r="P7625" s="141"/>
      <c r="Q7625" s="415"/>
      <c r="R7625" s="415"/>
      <c r="S7625" s="415"/>
      <c r="T7625" s="415"/>
      <c r="U7625" s="415"/>
      <c r="V7625" s="415"/>
      <c r="W7625" s="415"/>
      <c r="X7625" s="415"/>
      <c r="Y7625" s="415"/>
      <c r="Z7625" s="415"/>
    </row>
    <row r="7626" spans="1:26" x14ac:dyDescent="0.2">
      <c r="A7626" s="414"/>
      <c r="B7626" s="414"/>
      <c r="P7626" s="141"/>
      <c r="Q7626" s="415"/>
      <c r="R7626" s="415"/>
      <c r="S7626" s="415"/>
      <c r="T7626" s="415"/>
      <c r="U7626" s="415"/>
      <c r="V7626" s="415"/>
      <c r="W7626" s="415"/>
      <c r="X7626" s="415"/>
      <c r="Y7626" s="415"/>
      <c r="Z7626" s="415"/>
    </row>
    <row r="7627" spans="1:26" x14ac:dyDescent="0.2">
      <c r="A7627" s="414"/>
      <c r="B7627" s="414"/>
      <c r="P7627" s="141"/>
      <c r="Q7627" s="415"/>
      <c r="R7627" s="415"/>
      <c r="S7627" s="415"/>
      <c r="T7627" s="415"/>
      <c r="U7627" s="415"/>
      <c r="V7627" s="415"/>
      <c r="W7627" s="415"/>
      <c r="X7627" s="415"/>
      <c r="Y7627" s="415"/>
      <c r="Z7627" s="415"/>
    </row>
    <row r="7628" spans="1:26" x14ac:dyDescent="0.2">
      <c r="A7628" s="414"/>
      <c r="B7628" s="414"/>
      <c r="P7628" s="141"/>
      <c r="Q7628" s="415"/>
      <c r="R7628" s="415"/>
      <c r="S7628" s="415"/>
      <c r="T7628" s="415"/>
      <c r="U7628" s="415"/>
      <c r="V7628" s="415"/>
      <c r="W7628" s="415"/>
      <c r="X7628" s="415"/>
      <c r="Y7628" s="415"/>
      <c r="Z7628" s="415"/>
    </row>
    <row r="7629" spans="1:26" x14ac:dyDescent="0.2">
      <c r="A7629" s="414"/>
      <c r="B7629" s="414"/>
      <c r="P7629" s="141"/>
      <c r="Q7629" s="415"/>
      <c r="R7629" s="415"/>
      <c r="S7629" s="415"/>
      <c r="T7629" s="415"/>
      <c r="U7629" s="415"/>
      <c r="V7629" s="415"/>
      <c r="W7629" s="415"/>
      <c r="X7629" s="415"/>
      <c r="Y7629" s="415"/>
      <c r="Z7629" s="415"/>
    </row>
    <row r="7630" spans="1:26" x14ac:dyDescent="0.2">
      <c r="A7630" s="414"/>
      <c r="B7630" s="414"/>
      <c r="P7630" s="141"/>
      <c r="Q7630" s="415"/>
      <c r="R7630" s="415"/>
      <c r="S7630" s="415"/>
      <c r="T7630" s="415"/>
      <c r="U7630" s="415"/>
      <c r="V7630" s="415"/>
      <c r="W7630" s="415"/>
      <c r="X7630" s="415"/>
      <c r="Y7630" s="415"/>
      <c r="Z7630" s="415"/>
    </row>
    <row r="7631" spans="1:26" x14ac:dyDescent="0.2">
      <c r="A7631" s="414"/>
      <c r="B7631" s="414"/>
      <c r="P7631" s="141"/>
      <c r="Q7631" s="415"/>
      <c r="R7631" s="415"/>
      <c r="S7631" s="415"/>
      <c r="T7631" s="415"/>
      <c r="U7631" s="415"/>
      <c r="V7631" s="415"/>
      <c r="W7631" s="415"/>
      <c r="X7631" s="415"/>
      <c r="Y7631" s="415"/>
      <c r="Z7631" s="415"/>
    </row>
    <row r="7632" spans="1:26" x14ac:dyDescent="0.2">
      <c r="A7632" s="414"/>
      <c r="B7632" s="414"/>
      <c r="P7632" s="141"/>
      <c r="Q7632" s="415"/>
      <c r="R7632" s="415"/>
      <c r="S7632" s="415"/>
      <c r="T7632" s="415"/>
      <c r="U7632" s="415"/>
      <c r="V7632" s="415"/>
      <c r="W7632" s="415"/>
      <c r="X7632" s="415"/>
      <c r="Y7632" s="415"/>
      <c r="Z7632" s="415"/>
    </row>
    <row r="7633" spans="1:26" x14ac:dyDescent="0.2">
      <c r="A7633" s="414"/>
      <c r="B7633" s="414"/>
      <c r="P7633" s="141"/>
      <c r="Q7633" s="415"/>
      <c r="R7633" s="415"/>
      <c r="S7633" s="415"/>
      <c r="T7633" s="415"/>
      <c r="U7633" s="415"/>
      <c r="V7633" s="415"/>
      <c r="W7633" s="415"/>
      <c r="X7633" s="415"/>
      <c r="Y7633" s="415"/>
      <c r="Z7633" s="415"/>
    </row>
    <row r="7634" spans="1:26" x14ac:dyDescent="0.2">
      <c r="A7634" s="414"/>
      <c r="B7634" s="414"/>
      <c r="P7634" s="141"/>
      <c r="Q7634" s="415"/>
      <c r="R7634" s="415"/>
      <c r="S7634" s="415"/>
      <c r="T7634" s="415"/>
      <c r="U7634" s="415"/>
      <c r="V7634" s="415"/>
      <c r="W7634" s="415"/>
      <c r="X7634" s="415"/>
      <c r="Y7634" s="415"/>
      <c r="Z7634" s="415"/>
    </row>
    <row r="7635" spans="1:26" x14ac:dyDescent="0.2">
      <c r="A7635" s="414"/>
      <c r="B7635" s="414"/>
      <c r="P7635" s="141"/>
      <c r="Q7635" s="415"/>
      <c r="R7635" s="415"/>
      <c r="S7635" s="415"/>
      <c r="T7635" s="415"/>
      <c r="U7635" s="415"/>
      <c r="V7635" s="415"/>
      <c r="W7635" s="415"/>
      <c r="X7635" s="415"/>
      <c r="Y7635" s="415"/>
      <c r="Z7635" s="415"/>
    </row>
    <row r="7636" spans="1:26" x14ac:dyDescent="0.2">
      <c r="A7636" s="414"/>
      <c r="B7636" s="414"/>
      <c r="P7636" s="141"/>
      <c r="Q7636" s="415"/>
      <c r="R7636" s="415"/>
      <c r="S7636" s="415"/>
      <c r="T7636" s="415"/>
      <c r="U7636" s="415"/>
      <c r="V7636" s="415"/>
      <c r="W7636" s="415"/>
      <c r="X7636" s="415"/>
      <c r="Y7636" s="415"/>
      <c r="Z7636" s="415"/>
    </row>
    <row r="7637" spans="1:26" x14ac:dyDescent="0.2">
      <c r="A7637" s="414"/>
      <c r="B7637" s="414"/>
      <c r="P7637" s="141"/>
      <c r="Q7637" s="415"/>
      <c r="R7637" s="415"/>
      <c r="S7637" s="415"/>
      <c r="T7637" s="415"/>
      <c r="U7637" s="415"/>
      <c r="V7637" s="415"/>
      <c r="W7637" s="415"/>
      <c r="X7637" s="415"/>
      <c r="Y7637" s="415"/>
      <c r="Z7637" s="415"/>
    </row>
    <row r="7638" spans="1:26" x14ac:dyDescent="0.2">
      <c r="A7638" s="414"/>
      <c r="B7638" s="414"/>
      <c r="P7638" s="141"/>
      <c r="Q7638" s="415"/>
      <c r="R7638" s="415"/>
      <c r="S7638" s="415"/>
      <c r="T7638" s="415"/>
      <c r="U7638" s="415"/>
      <c r="V7638" s="415"/>
      <c r="W7638" s="415"/>
      <c r="X7638" s="415"/>
      <c r="Y7638" s="415"/>
      <c r="Z7638" s="415"/>
    </row>
    <row r="7639" spans="1:26" x14ac:dyDescent="0.2">
      <c r="A7639" s="414"/>
      <c r="B7639" s="414"/>
      <c r="P7639" s="141"/>
      <c r="Q7639" s="415"/>
      <c r="R7639" s="415"/>
      <c r="S7639" s="415"/>
      <c r="T7639" s="415"/>
      <c r="U7639" s="415"/>
      <c r="V7639" s="415"/>
      <c r="W7639" s="415"/>
      <c r="X7639" s="415"/>
      <c r="Y7639" s="415"/>
      <c r="Z7639" s="415"/>
    </row>
    <row r="7640" spans="1:26" x14ac:dyDescent="0.2">
      <c r="A7640" s="414"/>
      <c r="B7640" s="414"/>
      <c r="P7640" s="141"/>
      <c r="Q7640" s="415"/>
      <c r="R7640" s="415"/>
      <c r="S7640" s="415"/>
      <c r="T7640" s="415"/>
      <c r="U7640" s="415"/>
      <c r="V7640" s="415"/>
      <c r="W7640" s="415"/>
      <c r="X7640" s="415"/>
      <c r="Y7640" s="415"/>
      <c r="Z7640" s="415"/>
    </row>
    <row r="7641" spans="1:26" x14ac:dyDescent="0.2">
      <c r="A7641" s="414"/>
      <c r="B7641" s="414"/>
      <c r="P7641" s="141"/>
      <c r="Q7641" s="415"/>
      <c r="R7641" s="415"/>
      <c r="S7641" s="415"/>
      <c r="T7641" s="415"/>
      <c r="U7641" s="415"/>
      <c r="V7641" s="415"/>
      <c r="W7641" s="415"/>
      <c r="X7641" s="415"/>
      <c r="Y7641" s="415"/>
      <c r="Z7641" s="415"/>
    </row>
    <row r="7642" spans="1:26" x14ac:dyDescent="0.2">
      <c r="A7642" s="414"/>
      <c r="B7642" s="414"/>
      <c r="P7642" s="141"/>
      <c r="Q7642" s="415"/>
      <c r="R7642" s="415"/>
      <c r="S7642" s="415"/>
      <c r="T7642" s="415"/>
      <c r="U7642" s="415"/>
      <c r="V7642" s="415"/>
      <c r="W7642" s="415"/>
      <c r="X7642" s="415"/>
      <c r="Y7642" s="415"/>
      <c r="Z7642" s="415"/>
    </row>
    <row r="7643" spans="1:26" x14ac:dyDescent="0.2">
      <c r="A7643" s="414"/>
      <c r="B7643" s="414"/>
      <c r="P7643" s="141"/>
      <c r="Q7643" s="415"/>
      <c r="R7643" s="415"/>
      <c r="S7643" s="415"/>
      <c r="T7643" s="415"/>
      <c r="U7643" s="415"/>
      <c r="V7643" s="415"/>
      <c r="W7643" s="415"/>
      <c r="X7643" s="415"/>
      <c r="Y7643" s="415"/>
      <c r="Z7643" s="415"/>
    </row>
    <row r="7644" spans="1:26" x14ac:dyDescent="0.2">
      <c r="A7644" s="414"/>
      <c r="B7644" s="414"/>
      <c r="P7644" s="141"/>
      <c r="Q7644" s="415"/>
      <c r="R7644" s="415"/>
      <c r="S7644" s="415"/>
      <c r="T7644" s="415"/>
      <c r="U7644" s="415"/>
      <c r="V7644" s="415"/>
      <c r="W7644" s="415"/>
      <c r="X7644" s="415"/>
      <c r="Y7644" s="415"/>
      <c r="Z7644" s="415"/>
    </row>
    <row r="7645" spans="1:26" x14ac:dyDescent="0.2">
      <c r="A7645" s="414"/>
      <c r="B7645" s="414"/>
      <c r="P7645" s="141"/>
      <c r="Q7645" s="415"/>
      <c r="R7645" s="415"/>
      <c r="S7645" s="415"/>
      <c r="T7645" s="415"/>
      <c r="U7645" s="415"/>
      <c r="V7645" s="415"/>
      <c r="W7645" s="415"/>
      <c r="X7645" s="415"/>
      <c r="Y7645" s="415"/>
      <c r="Z7645" s="415"/>
    </row>
    <row r="7646" spans="1:26" x14ac:dyDescent="0.2">
      <c r="A7646" s="414"/>
      <c r="B7646" s="414"/>
      <c r="P7646" s="141"/>
      <c r="Q7646" s="415"/>
      <c r="R7646" s="415"/>
      <c r="S7646" s="415"/>
      <c r="T7646" s="415"/>
      <c r="U7646" s="415"/>
      <c r="V7646" s="415"/>
      <c r="W7646" s="415"/>
      <c r="X7646" s="415"/>
      <c r="Y7646" s="415"/>
      <c r="Z7646" s="415"/>
    </row>
    <row r="7647" spans="1:26" x14ac:dyDescent="0.2">
      <c r="A7647" s="414"/>
      <c r="B7647" s="414"/>
      <c r="P7647" s="141"/>
      <c r="Q7647" s="415"/>
      <c r="R7647" s="415"/>
      <c r="S7647" s="415"/>
      <c r="T7647" s="415"/>
      <c r="U7647" s="415"/>
      <c r="V7647" s="415"/>
      <c r="W7647" s="415"/>
      <c r="X7647" s="415"/>
      <c r="Y7647" s="415"/>
      <c r="Z7647" s="415"/>
    </row>
    <row r="7648" spans="1:26" x14ac:dyDescent="0.2">
      <c r="A7648" s="414"/>
      <c r="B7648" s="414"/>
      <c r="P7648" s="141"/>
      <c r="Q7648" s="415"/>
      <c r="R7648" s="415"/>
      <c r="S7648" s="415"/>
      <c r="T7648" s="415"/>
      <c r="U7648" s="415"/>
      <c r="V7648" s="415"/>
      <c r="W7648" s="415"/>
      <c r="X7648" s="415"/>
      <c r="Y7648" s="415"/>
      <c r="Z7648" s="415"/>
    </row>
    <row r="7649" spans="1:26" x14ac:dyDescent="0.2">
      <c r="A7649" s="414"/>
      <c r="B7649" s="414"/>
      <c r="P7649" s="141"/>
      <c r="Q7649" s="415"/>
      <c r="R7649" s="415"/>
      <c r="S7649" s="415"/>
      <c r="T7649" s="415"/>
      <c r="U7649" s="415"/>
      <c r="V7649" s="415"/>
      <c r="W7649" s="415"/>
      <c r="X7649" s="415"/>
      <c r="Y7649" s="415"/>
      <c r="Z7649" s="415"/>
    </row>
    <row r="7650" spans="1:26" x14ac:dyDescent="0.2">
      <c r="A7650" s="414"/>
      <c r="B7650" s="414"/>
      <c r="P7650" s="141"/>
      <c r="Q7650" s="415"/>
      <c r="R7650" s="415"/>
      <c r="S7650" s="415"/>
      <c r="T7650" s="415"/>
      <c r="U7650" s="415"/>
      <c r="V7650" s="415"/>
      <c r="W7650" s="415"/>
      <c r="X7650" s="415"/>
      <c r="Y7650" s="415"/>
      <c r="Z7650" s="415"/>
    </row>
    <row r="7651" spans="1:26" x14ac:dyDescent="0.2">
      <c r="A7651" s="414"/>
      <c r="B7651" s="414"/>
      <c r="P7651" s="141"/>
      <c r="Q7651" s="415"/>
      <c r="R7651" s="415"/>
      <c r="S7651" s="415"/>
      <c r="T7651" s="415"/>
      <c r="U7651" s="415"/>
      <c r="V7651" s="415"/>
      <c r="W7651" s="415"/>
      <c r="X7651" s="415"/>
      <c r="Y7651" s="415"/>
      <c r="Z7651" s="415"/>
    </row>
    <row r="7652" spans="1:26" x14ac:dyDescent="0.2">
      <c r="A7652" s="414"/>
      <c r="B7652" s="414"/>
      <c r="P7652" s="141"/>
      <c r="Q7652" s="415"/>
      <c r="R7652" s="415"/>
      <c r="S7652" s="415"/>
      <c r="T7652" s="415"/>
      <c r="U7652" s="415"/>
      <c r="V7652" s="415"/>
      <c r="W7652" s="415"/>
      <c r="X7652" s="415"/>
      <c r="Y7652" s="415"/>
      <c r="Z7652" s="415"/>
    </row>
    <row r="7653" spans="1:26" x14ac:dyDescent="0.2">
      <c r="A7653" s="414"/>
      <c r="B7653" s="414"/>
      <c r="P7653" s="141"/>
      <c r="Q7653" s="415"/>
      <c r="R7653" s="415"/>
      <c r="S7653" s="415"/>
      <c r="T7653" s="415"/>
      <c r="U7653" s="415"/>
      <c r="V7653" s="415"/>
      <c r="W7653" s="415"/>
      <c r="X7653" s="415"/>
      <c r="Y7653" s="415"/>
      <c r="Z7653" s="415"/>
    </row>
    <row r="7654" spans="1:26" x14ac:dyDescent="0.2">
      <c r="A7654" s="414"/>
      <c r="B7654" s="414"/>
      <c r="P7654" s="141"/>
      <c r="Q7654" s="415"/>
      <c r="R7654" s="415"/>
      <c r="S7654" s="415"/>
      <c r="T7654" s="415"/>
      <c r="U7654" s="415"/>
      <c r="V7654" s="415"/>
      <c r="W7654" s="415"/>
      <c r="X7654" s="415"/>
      <c r="Y7654" s="415"/>
      <c r="Z7654" s="415"/>
    </row>
    <row r="7655" spans="1:26" x14ac:dyDescent="0.2">
      <c r="A7655" s="414"/>
      <c r="B7655" s="414"/>
      <c r="P7655" s="141"/>
      <c r="Q7655" s="415"/>
      <c r="R7655" s="415"/>
      <c r="S7655" s="415"/>
      <c r="T7655" s="415"/>
      <c r="U7655" s="415"/>
      <c r="V7655" s="415"/>
      <c r="W7655" s="415"/>
      <c r="X7655" s="415"/>
      <c r="Y7655" s="415"/>
      <c r="Z7655" s="415"/>
    </row>
    <row r="7656" spans="1:26" x14ac:dyDescent="0.2">
      <c r="A7656" s="414"/>
      <c r="B7656" s="414"/>
      <c r="P7656" s="141"/>
      <c r="Q7656" s="415"/>
      <c r="R7656" s="415"/>
      <c r="S7656" s="415"/>
      <c r="T7656" s="415"/>
      <c r="U7656" s="415"/>
      <c r="V7656" s="415"/>
      <c r="W7656" s="415"/>
      <c r="X7656" s="415"/>
      <c r="Y7656" s="415"/>
      <c r="Z7656" s="415"/>
    </row>
    <row r="7657" spans="1:26" x14ac:dyDescent="0.2">
      <c r="A7657" s="414"/>
      <c r="B7657" s="414"/>
      <c r="P7657" s="141"/>
      <c r="Q7657" s="415"/>
      <c r="R7657" s="415"/>
      <c r="S7657" s="415"/>
      <c r="T7657" s="415"/>
      <c r="U7657" s="415"/>
      <c r="V7657" s="415"/>
      <c r="W7657" s="415"/>
      <c r="X7657" s="415"/>
      <c r="Y7657" s="415"/>
      <c r="Z7657" s="415"/>
    </row>
    <row r="7658" spans="1:26" x14ac:dyDescent="0.2">
      <c r="A7658" s="414"/>
      <c r="B7658" s="414"/>
      <c r="P7658" s="141"/>
      <c r="Q7658" s="415"/>
      <c r="R7658" s="415"/>
      <c r="S7658" s="415"/>
      <c r="T7658" s="415"/>
      <c r="U7658" s="415"/>
      <c r="V7658" s="415"/>
      <c r="W7658" s="415"/>
      <c r="X7658" s="415"/>
      <c r="Y7658" s="415"/>
      <c r="Z7658" s="415"/>
    </row>
    <row r="7659" spans="1:26" x14ac:dyDescent="0.2">
      <c r="A7659" s="414"/>
      <c r="B7659" s="414"/>
      <c r="P7659" s="141"/>
      <c r="Q7659" s="415"/>
      <c r="R7659" s="415"/>
      <c r="S7659" s="415"/>
      <c r="T7659" s="415"/>
      <c r="U7659" s="415"/>
      <c r="V7659" s="415"/>
      <c r="W7659" s="415"/>
      <c r="X7659" s="415"/>
      <c r="Y7659" s="415"/>
      <c r="Z7659" s="415"/>
    </row>
    <row r="7660" spans="1:26" x14ac:dyDescent="0.2">
      <c r="A7660" s="414"/>
      <c r="B7660" s="414"/>
      <c r="P7660" s="141"/>
      <c r="Q7660" s="415"/>
      <c r="R7660" s="415"/>
      <c r="S7660" s="415"/>
      <c r="T7660" s="415"/>
      <c r="U7660" s="415"/>
      <c r="V7660" s="415"/>
      <c r="W7660" s="415"/>
      <c r="X7660" s="415"/>
      <c r="Y7660" s="415"/>
      <c r="Z7660" s="415"/>
    </row>
    <row r="7661" spans="1:26" x14ac:dyDescent="0.2">
      <c r="A7661" s="414"/>
      <c r="B7661" s="414"/>
      <c r="P7661" s="141"/>
      <c r="Q7661" s="415"/>
      <c r="R7661" s="415"/>
      <c r="S7661" s="415"/>
      <c r="T7661" s="415"/>
      <c r="U7661" s="415"/>
      <c r="V7661" s="415"/>
      <c r="W7661" s="415"/>
      <c r="X7661" s="415"/>
      <c r="Y7661" s="415"/>
      <c r="Z7661" s="415"/>
    </row>
    <row r="7662" spans="1:26" x14ac:dyDescent="0.2">
      <c r="A7662" s="414"/>
      <c r="B7662" s="414"/>
      <c r="P7662" s="141"/>
      <c r="Q7662" s="415"/>
      <c r="R7662" s="415"/>
      <c r="S7662" s="415"/>
      <c r="T7662" s="415"/>
      <c r="U7662" s="415"/>
      <c r="V7662" s="415"/>
      <c r="W7662" s="415"/>
      <c r="X7662" s="415"/>
      <c r="Y7662" s="415"/>
      <c r="Z7662" s="415"/>
    </row>
    <row r="7663" spans="1:26" x14ac:dyDescent="0.2">
      <c r="A7663" s="414"/>
      <c r="B7663" s="414"/>
      <c r="P7663" s="141"/>
      <c r="Q7663" s="415"/>
      <c r="R7663" s="415"/>
      <c r="S7663" s="415"/>
      <c r="T7663" s="415"/>
      <c r="U7663" s="415"/>
      <c r="V7663" s="415"/>
      <c r="W7663" s="415"/>
      <c r="X7663" s="415"/>
      <c r="Y7663" s="415"/>
      <c r="Z7663" s="415"/>
    </row>
    <row r="7664" spans="1:26" x14ac:dyDescent="0.2">
      <c r="A7664" s="414"/>
      <c r="B7664" s="414"/>
      <c r="P7664" s="141"/>
      <c r="Q7664" s="415"/>
      <c r="R7664" s="415"/>
      <c r="S7664" s="415"/>
      <c r="T7664" s="415"/>
      <c r="U7664" s="415"/>
      <c r="V7664" s="415"/>
      <c r="W7664" s="415"/>
      <c r="X7664" s="415"/>
      <c r="Y7664" s="415"/>
      <c r="Z7664" s="415"/>
    </row>
    <row r="7665" spans="1:26" x14ac:dyDescent="0.2">
      <c r="A7665" s="414"/>
      <c r="B7665" s="414"/>
      <c r="P7665" s="141"/>
      <c r="Q7665" s="415"/>
      <c r="R7665" s="415"/>
      <c r="S7665" s="415"/>
      <c r="T7665" s="415"/>
      <c r="U7665" s="415"/>
      <c r="V7665" s="415"/>
      <c r="W7665" s="415"/>
      <c r="X7665" s="415"/>
      <c r="Y7665" s="415"/>
      <c r="Z7665" s="415"/>
    </row>
    <row r="7666" spans="1:26" x14ac:dyDescent="0.2">
      <c r="A7666" s="414"/>
      <c r="B7666" s="414"/>
      <c r="P7666" s="141"/>
      <c r="Q7666" s="415"/>
      <c r="R7666" s="415"/>
      <c r="S7666" s="415"/>
      <c r="T7666" s="415"/>
      <c r="U7666" s="415"/>
      <c r="V7666" s="415"/>
      <c r="W7666" s="415"/>
      <c r="X7666" s="415"/>
      <c r="Y7666" s="415"/>
      <c r="Z7666" s="415"/>
    </row>
    <row r="7667" spans="1:26" x14ac:dyDescent="0.2">
      <c r="A7667" s="414"/>
      <c r="B7667" s="414"/>
      <c r="P7667" s="141"/>
      <c r="Q7667" s="415"/>
      <c r="R7667" s="415"/>
      <c r="S7667" s="415"/>
      <c r="T7667" s="415"/>
      <c r="U7667" s="415"/>
      <c r="V7667" s="415"/>
      <c r="W7667" s="415"/>
      <c r="X7667" s="415"/>
      <c r="Y7667" s="415"/>
      <c r="Z7667" s="415"/>
    </row>
    <row r="7668" spans="1:26" x14ac:dyDescent="0.2">
      <c r="A7668" s="414"/>
      <c r="B7668" s="414"/>
      <c r="P7668" s="141"/>
      <c r="Q7668" s="415"/>
      <c r="R7668" s="415"/>
      <c r="S7668" s="415"/>
      <c r="T7668" s="415"/>
      <c r="U7668" s="415"/>
      <c r="V7668" s="415"/>
      <c r="W7668" s="415"/>
      <c r="X7668" s="415"/>
      <c r="Y7668" s="415"/>
      <c r="Z7668" s="415"/>
    </row>
    <row r="7669" spans="1:26" x14ac:dyDescent="0.2">
      <c r="A7669" s="414"/>
      <c r="B7669" s="414"/>
      <c r="P7669" s="141"/>
      <c r="Q7669" s="415"/>
      <c r="R7669" s="415"/>
      <c r="S7669" s="415"/>
      <c r="T7669" s="415"/>
      <c r="U7669" s="415"/>
      <c r="V7669" s="415"/>
      <c r="W7669" s="415"/>
      <c r="X7669" s="415"/>
      <c r="Y7669" s="415"/>
      <c r="Z7669" s="415"/>
    </row>
    <row r="7670" spans="1:26" x14ac:dyDescent="0.2">
      <c r="A7670" s="414"/>
      <c r="B7670" s="414"/>
      <c r="P7670" s="141"/>
      <c r="Q7670" s="415"/>
      <c r="R7670" s="415"/>
      <c r="S7670" s="415"/>
      <c r="T7670" s="415"/>
      <c r="U7670" s="415"/>
      <c r="V7670" s="415"/>
      <c r="W7670" s="415"/>
      <c r="X7670" s="415"/>
      <c r="Y7670" s="415"/>
      <c r="Z7670" s="415"/>
    </row>
    <row r="7671" spans="1:26" x14ac:dyDescent="0.2">
      <c r="A7671" s="414"/>
      <c r="B7671" s="414"/>
      <c r="P7671" s="141"/>
      <c r="Q7671" s="415"/>
      <c r="R7671" s="415"/>
      <c r="S7671" s="415"/>
      <c r="T7671" s="415"/>
      <c r="U7671" s="415"/>
      <c r="V7671" s="415"/>
      <c r="W7671" s="415"/>
      <c r="X7671" s="415"/>
      <c r="Y7671" s="415"/>
      <c r="Z7671" s="415"/>
    </row>
    <row r="7672" spans="1:26" x14ac:dyDescent="0.2">
      <c r="A7672" s="414"/>
      <c r="B7672" s="414"/>
      <c r="P7672" s="141"/>
      <c r="Q7672" s="415"/>
      <c r="R7672" s="415"/>
      <c r="S7672" s="415"/>
      <c r="T7672" s="415"/>
      <c r="U7672" s="415"/>
      <c r="V7672" s="415"/>
      <c r="W7672" s="415"/>
      <c r="X7672" s="415"/>
      <c r="Y7672" s="415"/>
      <c r="Z7672" s="415"/>
    </row>
    <row r="7673" spans="1:26" x14ac:dyDescent="0.2">
      <c r="A7673" s="414"/>
      <c r="B7673" s="414"/>
      <c r="P7673" s="141"/>
      <c r="Q7673" s="415"/>
      <c r="R7673" s="415"/>
      <c r="S7673" s="415"/>
      <c r="T7673" s="415"/>
      <c r="U7673" s="415"/>
      <c r="V7673" s="415"/>
      <c r="W7673" s="415"/>
      <c r="X7673" s="415"/>
      <c r="Y7673" s="415"/>
      <c r="Z7673" s="415"/>
    </row>
    <row r="7674" spans="1:26" x14ac:dyDescent="0.2">
      <c r="A7674" s="414"/>
      <c r="B7674" s="414"/>
      <c r="P7674" s="141"/>
      <c r="Q7674" s="415"/>
      <c r="R7674" s="415"/>
      <c r="S7674" s="415"/>
      <c r="T7674" s="415"/>
      <c r="U7674" s="415"/>
      <c r="V7674" s="415"/>
      <c r="W7674" s="415"/>
      <c r="X7674" s="415"/>
      <c r="Y7674" s="415"/>
      <c r="Z7674" s="415"/>
    </row>
    <row r="7675" spans="1:26" x14ac:dyDescent="0.2">
      <c r="A7675" s="414"/>
      <c r="B7675" s="414"/>
      <c r="P7675" s="141"/>
      <c r="Q7675" s="415"/>
      <c r="R7675" s="415"/>
      <c r="S7675" s="415"/>
      <c r="T7675" s="415"/>
      <c r="U7675" s="415"/>
      <c r="V7675" s="415"/>
      <c r="W7675" s="415"/>
      <c r="X7675" s="415"/>
      <c r="Y7675" s="415"/>
      <c r="Z7675" s="415"/>
    </row>
    <row r="7676" spans="1:26" x14ac:dyDescent="0.2">
      <c r="A7676" s="414"/>
      <c r="B7676" s="414"/>
      <c r="P7676" s="141"/>
      <c r="Q7676" s="415"/>
      <c r="R7676" s="415"/>
      <c r="S7676" s="415"/>
      <c r="T7676" s="415"/>
      <c r="U7676" s="415"/>
      <c r="V7676" s="415"/>
      <c r="W7676" s="415"/>
      <c r="X7676" s="415"/>
      <c r="Y7676" s="415"/>
      <c r="Z7676" s="415"/>
    </row>
    <row r="7677" spans="1:26" x14ac:dyDescent="0.2">
      <c r="A7677" s="414"/>
      <c r="B7677" s="414"/>
      <c r="P7677" s="141"/>
      <c r="Q7677" s="415"/>
      <c r="R7677" s="415"/>
      <c r="S7677" s="415"/>
      <c r="T7677" s="415"/>
      <c r="U7677" s="415"/>
      <c r="V7677" s="415"/>
      <c r="W7677" s="415"/>
      <c r="X7677" s="415"/>
      <c r="Y7677" s="415"/>
      <c r="Z7677" s="415"/>
    </row>
    <row r="7678" spans="1:26" x14ac:dyDescent="0.2">
      <c r="A7678" s="414"/>
      <c r="B7678" s="414"/>
      <c r="P7678" s="141"/>
      <c r="Q7678" s="415"/>
      <c r="R7678" s="415"/>
      <c r="S7678" s="415"/>
      <c r="T7678" s="415"/>
      <c r="U7678" s="415"/>
      <c r="V7678" s="415"/>
      <c r="W7678" s="415"/>
      <c r="X7678" s="415"/>
      <c r="Y7678" s="415"/>
      <c r="Z7678" s="415"/>
    </row>
    <row r="7679" spans="1:26" x14ac:dyDescent="0.2">
      <c r="A7679" s="414"/>
      <c r="B7679" s="414"/>
      <c r="P7679" s="141"/>
      <c r="Q7679" s="415"/>
      <c r="R7679" s="415"/>
      <c r="S7679" s="415"/>
      <c r="T7679" s="415"/>
      <c r="U7679" s="415"/>
      <c r="V7679" s="415"/>
      <c r="W7679" s="415"/>
      <c r="X7679" s="415"/>
      <c r="Y7679" s="415"/>
      <c r="Z7679" s="415"/>
    </row>
    <row r="7680" spans="1:26" x14ac:dyDescent="0.2">
      <c r="A7680" s="414"/>
      <c r="B7680" s="414"/>
      <c r="P7680" s="141"/>
      <c r="Q7680" s="415"/>
      <c r="R7680" s="415"/>
      <c r="S7680" s="415"/>
      <c r="T7680" s="415"/>
      <c r="U7680" s="415"/>
      <c r="V7680" s="415"/>
      <c r="W7680" s="415"/>
      <c r="X7680" s="415"/>
      <c r="Y7680" s="415"/>
      <c r="Z7680" s="415"/>
    </row>
    <row r="7681" spans="1:26" x14ac:dyDescent="0.2">
      <c r="A7681" s="414"/>
      <c r="B7681" s="414"/>
      <c r="P7681" s="141"/>
      <c r="Q7681" s="415"/>
      <c r="R7681" s="415"/>
      <c r="S7681" s="415"/>
      <c r="T7681" s="415"/>
      <c r="U7681" s="415"/>
      <c r="V7681" s="415"/>
      <c r="W7681" s="415"/>
      <c r="X7681" s="415"/>
      <c r="Y7681" s="415"/>
      <c r="Z7681" s="415"/>
    </row>
    <row r="7682" spans="1:26" x14ac:dyDescent="0.2">
      <c r="A7682" s="414"/>
      <c r="B7682" s="414"/>
      <c r="P7682" s="141"/>
      <c r="Q7682" s="415"/>
      <c r="R7682" s="415"/>
      <c r="S7682" s="415"/>
      <c r="T7682" s="415"/>
      <c r="U7682" s="415"/>
      <c r="V7682" s="415"/>
      <c r="W7682" s="415"/>
      <c r="X7682" s="415"/>
      <c r="Y7682" s="415"/>
      <c r="Z7682" s="415"/>
    </row>
    <row r="7683" spans="1:26" x14ac:dyDescent="0.2">
      <c r="A7683" s="414"/>
      <c r="B7683" s="414"/>
      <c r="P7683" s="141"/>
      <c r="Q7683" s="415"/>
      <c r="R7683" s="415"/>
      <c r="S7683" s="415"/>
      <c r="T7683" s="415"/>
      <c r="U7683" s="415"/>
      <c r="V7683" s="415"/>
      <c r="W7683" s="415"/>
      <c r="X7683" s="415"/>
      <c r="Y7683" s="415"/>
      <c r="Z7683" s="415"/>
    </row>
    <row r="7684" spans="1:26" x14ac:dyDescent="0.2">
      <c r="A7684" s="414"/>
      <c r="B7684" s="414"/>
      <c r="P7684" s="141"/>
      <c r="Q7684" s="415"/>
      <c r="R7684" s="415"/>
      <c r="S7684" s="415"/>
      <c r="T7684" s="415"/>
      <c r="U7684" s="415"/>
      <c r="V7684" s="415"/>
      <c r="W7684" s="415"/>
      <c r="X7684" s="415"/>
      <c r="Y7684" s="415"/>
      <c r="Z7684" s="415"/>
    </row>
    <row r="7685" spans="1:26" x14ac:dyDescent="0.2">
      <c r="A7685" s="414"/>
      <c r="B7685" s="414"/>
      <c r="P7685" s="141"/>
      <c r="Q7685" s="415"/>
      <c r="R7685" s="415"/>
      <c r="S7685" s="415"/>
      <c r="T7685" s="415"/>
      <c r="U7685" s="415"/>
      <c r="V7685" s="415"/>
      <c r="W7685" s="415"/>
      <c r="X7685" s="415"/>
      <c r="Y7685" s="415"/>
      <c r="Z7685" s="415"/>
    </row>
    <row r="7686" spans="1:26" x14ac:dyDescent="0.2">
      <c r="A7686" s="414"/>
      <c r="B7686" s="414"/>
      <c r="P7686" s="141"/>
      <c r="Q7686" s="415"/>
      <c r="R7686" s="415"/>
      <c r="S7686" s="415"/>
      <c r="T7686" s="415"/>
      <c r="U7686" s="415"/>
      <c r="V7686" s="415"/>
      <c r="W7686" s="415"/>
      <c r="X7686" s="415"/>
      <c r="Y7686" s="415"/>
      <c r="Z7686" s="415"/>
    </row>
    <row r="7687" spans="1:26" x14ac:dyDescent="0.2">
      <c r="A7687" s="414"/>
      <c r="B7687" s="414"/>
      <c r="P7687" s="141"/>
      <c r="Q7687" s="415"/>
      <c r="R7687" s="415"/>
      <c r="S7687" s="415"/>
      <c r="T7687" s="415"/>
      <c r="U7687" s="415"/>
      <c r="V7687" s="415"/>
      <c r="W7687" s="415"/>
      <c r="X7687" s="415"/>
      <c r="Y7687" s="415"/>
      <c r="Z7687" s="415"/>
    </row>
    <row r="7688" spans="1:26" x14ac:dyDescent="0.2">
      <c r="A7688" s="414"/>
      <c r="B7688" s="414"/>
      <c r="P7688" s="141"/>
      <c r="Q7688" s="415"/>
      <c r="R7688" s="415"/>
      <c r="S7688" s="415"/>
      <c r="T7688" s="415"/>
      <c r="U7688" s="415"/>
      <c r="V7688" s="415"/>
      <c r="W7688" s="415"/>
      <c r="X7688" s="415"/>
      <c r="Y7688" s="415"/>
      <c r="Z7688" s="415"/>
    </row>
    <row r="7689" spans="1:26" x14ac:dyDescent="0.2">
      <c r="A7689" s="414"/>
      <c r="B7689" s="414"/>
      <c r="P7689" s="141"/>
      <c r="Q7689" s="415"/>
      <c r="R7689" s="415"/>
      <c r="S7689" s="415"/>
      <c r="T7689" s="415"/>
      <c r="U7689" s="415"/>
      <c r="V7689" s="415"/>
      <c r="W7689" s="415"/>
      <c r="X7689" s="415"/>
      <c r="Y7689" s="415"/>
      <c r="Z7689" s="415"/>
    </row>
    <row r="7690" spans="1:26" x14ac:dyDescent="0.2">
      <c r="A7690" s="414"/>
      <c r="B7690" s="414"/>
      <c r="P7690" s="141"/>
      <c r="Q7690" s="415"/>
      <c r="R7690" s="415"/>
      <c r="S7690" s="415"/>
      <c r="T7690" s="415"/>
      <c r="U7690" s="415"/>
      <c r="V7690" s="415"/>
      <c r="W7690" s="415"/>
      <c r="X7690" s="415"/>
      <c r="Y7690" s="415"/>
      <c r="Z7690" s="415"/>
    </row>
    <row r="7691" spans="1:26" x14ac:dyDescent="0.2">
      <c r="A7691" s="414"/>
      <c r="B7691" s="414"/>
      <c r="P7691" s="141"/>
      <c r="Q7691" s="415"/>
      <c r="R7691" s="415"/>
      <c r="S7691" s="415"/>
      <c r="T7691" s="415"/>
      <c r="U7691" s="415"/>
      <c r="V7691" s="415"/>
      <c r="W7691" s="415"/>
      <c r="X7691" s="415"/>
      <c r="Y7691" s="415"/>
      <c r="Z7691" s="415"/>
    </row>
    <row r="7692" spans="1:26" x14ac:dyDescent="0.2">
      <c r="A7692" s="414"/>
      <c r="B7692" s="414"/>
      <c r="P7692" s="141"/>
      <c r="Q7692" s="415"/>
      <c r="R7692" s="415"/>
      <c r="S7692" s="415"/>
      <c r="T7692" s="415"/>
      <c r="U7692" s="415"/>
      <c r="V7692" s="415"/>
      <c r="W7692" s="415"/>
      <c r="X7692" s="415"/>
      <c r="Y7692" s="415"/>
      <c r="Z7692" s="415"/>
    </row>
    <row r="7693" spans="1:26" x14ac:dyDescent="0.2">
      <c r="A7693" s="414"/>
      <c r="B7693" s="414"/>
      <c r="P7693" s="141"/>
      <c r="Q7693" s="415"/>
      <c r="R7693" s="415"/>
      <c r="S7693" s="415"/>
      <c r="T7693" s="415"/>
      <c r="U7693" s="415"/>
      <c r="V7693" s="415"/>
      <c r="W7693" s="415"/>
      <c r="X7693" s="415"/>
      <c r="Y7693" s="415"/>
      <c r="Z7693" s="415"/>
    </row>
    <row r="7694" spans="1:26" x14ac:dyDescent="0.2">
      <c r="A7694" s="414"/>
      <c r="B7694" s="414"/>
      <c r="P7694" s="141"/>
      <c r="Q7694" s="415"/>
      <c r="R7694" s="415"/>
      <c r="S7694" s="415"/>
      <c r="T7694" s="415"/>
      <c r="U7694" s="415"/>
      <c r="V7694" s="415"/>
      <c r="W7694" s="415"/>
      <c r="X7694" s="415"/>
      <c r="Y7694" s="415"/>
      <c r="Z7694" s="415"/>
    </row>
    <row r="7695" spans="1:26" x14ac:dyDescent="0.2">
      <c r="A7695" s="414"/>
      <c r="B7695" s="414"/>
      <c r="P7695" s="141"/>
      <c r="Q7695" s="415"/>
      <c r="R7695" s="415"/>
      <c r="S7695" s="415"/>
      <c r="T7695" s="415"/>
      <c r="U7695" s="415"/>
      <c r="V7695" s="415"/>
      <c r="W7695" s="415"/>
      <c r="X7695" s="415"/>
      <c r="Y7695" s="415"/>
      <c r="Z7695" s="415"/>
    </row>
    <row r="7696" spans="1:26" x14ac:dyDescent="0.2">
      <c r="A7696" s="414"/>
      <c r="B7696" s="414"/>
      <c r="P7696" s="141"/>
      <c r="Q7696" s="415"/>
      <c r="R7696" s="415"/>
      <c r="S7696" s="415"/>
      <c r="T7696" s="415"/>
      <c r="U7696" s="415"/>
      <c r="V7696" s="415"/>
      <c r="W7696" s="415"/>
      <c r="X7696" s="415"/>
      <c r="Y7696" s="415"/>
      <c r="Z7696" s="415"/>
    </row>
    <row r="7697" spans="1:26" x14ac:dyDescent="0.2">
      <c r="A7697" s="414"/>
      <c r="B7697" s="414"/>
      <c r="P7697" s="141"/>
      <c r="Q7697" s="415"/>
      <c r="R7697" s="415"/>
      <c r="S7697" s="415"/>
      <c r="T7697" s="415"/>
      <c r="U7697" s="415"/>
      <c r="V7697" s="415"/>
      <c r="W7697" s="415"/>
      <c r="X7697" s="415"/>
      <c r="Y7697" s="415"/>
      <c r="Z7697" s="415"/>
    </row>
    <row r="7698" spans="1:26" x14ac:dyDescent="0.2">
      <c r="A7698" s="414"/>
      <c r="B7698" s="414"/>
      <c r="P7698" s="141"/>
      <c r="Q7698" s="415"/>
      <c r="R7698" s="415"/>
      <c r="S7698" s="415"/>
      <c r="T7698" s="415"/>
      <c r="U7698" s="415"/>
      <c r="V7698" s="415"/>
      <c r="W7698" s="415"/>
      <c r="X7698" s="415"/>
      <c r="Y7698" s="415"/>
      <c r="Z7698" s="415"/>
    </row>
    <row r="7699" spans="1:26" x14ac:dyDescent="0.2">
      <c r="A7699" s="414"/>
      <c r="B7699" s="414"/>
      <c r="P7699" s="141"/>
      <c r="Q7699" s="415"/>
      <c r="R7699" s="415"/>
      <c r="S7699" s="415"/>
      <c r="T7699" s="415"/>
      <c r="U7699" s="415"/>
      <c r="V7699" s="415"/>
      <c r="W7699" s="415"/>
      <c r="X7699" s="415"/>
      <c r="Y7699" s="415"/>
      <c r="Z7699" s="415"/>
    </row>
    <row r="7700" spans="1:26" x14ac:dyDescent="0.2">
      <c r="A7700" s="414"/>
      <c r="B7700" s="414"/>
      <c r="P7700" s="141"/>
      <c r="Q7700" s="415"/>
      <c r="R7700" s="415"/>
      <c r="S7700" s="415"/>
      <c r="T7700" s="415"/>
      <c r="U7700" s="415"/>
      <c r="V7700" s="415"/>
      <c r="W7700" s="415"/>
      <c r="X7700" s="415"/>
      <c r="Y7700" s="415"/>
      <c r="Z7700" s="415"/>
    </row>
    <row r="7701" spans="1:26" x14ac:dyDescent="0.2">
      <c r="A7701" s="414"/>
      <c r="B7701" s="414"/>
      <c r="P7701" s="141"/>
      <c r="Q7701" s="415"/>
      <c r="R7701" s="415"/>
      <c r="S7701" s="415"/>
      <c r="T7701" s="415"/>
      <c r="U7701" s="415"/>
      <c r="V7701" s="415"/>
      <c r="W7701" s="415"/>
      <c r="X7701" s="415"/>
      <c r="Y7701" s="415"/>
      <c r="Z7701" s="415"/>
    </row>
    <row r="7702" spans="1:26" x14ac:dyDescent="0.2">
      <c r="A7702" s="414"/>
      <c r="B7702" s="414"/>
      <c r="P7702" s="141"/>
      <c r="Q7702" s="415"/>
      <c r="R7702" s="415"/>
      <c r="S7702" s="415"/>
      <c r="T7702" s="415"/>
      <c r="U7702" s="415"/>
      <c r="V7702" s="415"/>
      <c r="W7702" s="415"/>
      <c r="X7702" s="415"/>
      <c r="Y7702" s="415"/>
      <c r="Z7702" s="415"/>
    </row>
    <row r="7703" spans="1:26" x14ac:dyDescent="0.2">
      <c r="A7703" s="414"/>
      <c r="B7703" s="414"/>
      <c r="P7703" s="141"/>
      <c r="Q7703" s="415"/>
      <c r="R7703" s="415"/>
      <c r="S7703" s="415"/>
      <c r="T7703" s="415"/>
      <c r="U7703" s="415"/>
      <c r="V7703" s="415"/>
      <c r="W7703" s="415"/>
      <c r="X7703" s="415"/>
      <c r="Y7703" s="415"/>
      <c r="Z7703" s="415"/>
    </row>
    <row r="7704" spans="1:26" x14ac:dyDescent="0.2">
      <c r="A7704" s="414"/>
      <c r="B7704" s="414"/>
      <c r="P7704" s="141"/>
      <c r="Q7704" s="415"/>
      <c r="R7704" s="415"/>
      <c r="S7704" s="415"/>
      <c r="T7704" s="415"/>
      <c r="U7704" s="415"/>
      <c r="V7704" s="415"/>
      <c r="W7704" s="415"/>
      <c r="X7704" s="415"/>
      <c r="Y7704" s="415"/>
      <c r="Z7704" s="415"/>
    </row>
    <row r="7705" spans="1:26" x14ac:dyDescent="0.2">
      <c r="A7705" s="414"/>
      <c r="B7705" s="414"/>
      <c r="P7705" s="141"/>
      <c r="Q7705" s="415"/>
      <c r="R7705" s="415"/>
      <c r="S7705" s="415"/>
      <c r="T7705" s="415"/>
      <c r="U7705" s="415"/>
      <c r="V7705" s="415"/>
      <c r="W7705" s="415"/>
      <c r="X7705" s="415"/>
      <c r="Y7705" s="415"/>
      <c r="Z7705" s="415"/>
    </row>
    <row r="7706" spans="1:26" x14ac:dyDescent="0.2">
      <c r="A7706" s="414"/>
      <c r="B7706" s="414"/>
      <c r="P7706" s="141"/>
      <c r="Q7706" s="415"/>
      <c r="R7706" s="415"/>
      <c r="S7706" s="415"/>
      <c r="T7706" s="415"/>
      <c r="U7706" s="415"/>
      <c r="V7706" s="415"/>
      <c r="W7706" s="415"/>
      <c r="X7706" s="415"/>
      <c r="Y7706" s="415"/>
      <c r="Z7706" s="415"/>
    </row>
    <row r="7707" spans="1:26" x14ac:dyDescent="0.2">
      <c r="A7707" s="414"/>
      <c r="B7707" s="414"/>
      <c r="P7707" s="141"/>
      <c r="Q7707" s="415"/>
      <c r="R7707" s="415"/>
      <c r="S7707" s="415"/>
      <c r="T7707" s="415"/>
      <c r="U7707" s="415"/>
      <c r="V7707" s="415"/>
      <c r="W7707" s="415"/>
      <c r="X7707" s="415"/>
      <c r="Y7707" s="415"/>
      <c r="Z7707" s="415"/>
    </row>
    <row r="7708" spans="1:26" x14ac:dyDescent="0.2">
      <c r="A7708" s="414"/>
      <c r="B7708" s="414"/>
      <c r="P7708" s="141"/>
      <c r="Q7708" s="415"/>
      <c r="R7708" s="415"/>
      <c r="S7708" s="415"/>
      <c r="T7708" s="415"/>
      <c r="U7708" s="415"/>
      <c r="V7708" s="415"/>
      <c r="W7708" s="415"/>
      <c r="X7708" s="415"/>
      <c r="Y7708" s="415"/>
      <c r="Z7708" s="415"/>
    </row>
    <row r="7709" spans="1:26" x14ac:dyDescent="0.2">
      <c r="A7709" s="414"/>
      <c r="B7709" s="414"/>
      <c r="P7709" s="141"/>
      <c r="Q7709" s="415"/>
      <c r="R7709" s="415"/>
      <c r="S7709" s="415"/>
      <c r="T7709" s="415"/>
      <c r="U7709" s="415"/>
      <c r="V7709" s="415"/>
      <c r="W7709" s="415"/>
      <c r="X7709" s="415"/>
      <c r="Y7709" s="415"/>
      <c r="Z7709" s="415"/>
    </row>
    <row r="7710" spans="1:26" x14ac:dyDescent="0.2">
      <c r="A7710" s="414"/>
      <c r="B7710" s="414"/>
      <c r="P7710" s="141"/>
      <c r="Q7710" s="415"/>
      <c r="R7710" s="415"/>
      <c r="S7710" s="415"/>
      <c r="T7710" s="415"/>
      <c r="U7710" s="415"/>
      <c r="V7710" s="415"/>
      <c r="W7710" s="415"/>
      <c r="X7710" s="415"/>
      <c r="Y7710" s="415"/>
      <c r="Z7710" s="415"/>
    </row>
    <row r="7711" spans="1:26" x14ac:dyDescent="0.2">
      <c r="A7711" s="414"/>
      <c r="B7711" s="414"/>
      <c r="P7711" s="141"/>
      <c r="Q7711" s="415"/>
      <c r="R7711" s="415"/>
      <c r="S7711" s="415"/>
      <c r="T7711" s="415"/>
      <c r="U7711" s="415"/>
      <c r="V7711" s="415"/>
      <c r="W7711" s="415"/>
      <c r="X7711" s="415"/>
      <c r="Y7711" s="415"/>
      <c r="Z7711" s="415"/>
    </row>
    <row r="7712" spans="1:26" x14ac:dyDescent="0.2">
      <c r="A7712" s="414"/>
      <c r="B7712" s="414"/>
      <c r="P7712" s="141"/>
      <c r="Q7712" s="415"/>
      <c r="R7712" s="415"/>
      <c r="S7712" s="415"/>
      <c r="T7712" s="415"/>
      <c r="U7712" s="415"/>
      <c r="V7712" s="415"/>
      <c r="W7712" s="415"/>
      <c r="X7712" s="415"/>
      <c r="Y7712" s="415"/>
      <c r="Z7712" s="415"/>
    </row>
    <row r="7713" spans="1:26" x14ac:dyDescent="0.2">
      <c r="A7713" s="414"/>
      <c r="B7713" s="414"/>
      <c r="P7713" s="141"/>
      <c r="Q7713" s="415"/>
      <c r="R7713" s="415"/>
      <c r="S7713" s="415"/>
      <c r="T7713" s="415"/>
      <c r="U7713" s="415"/>
      <c r="V7713" s="415"/>
      <c r="W7713" s="415"/>
      <c r="X7713" s="415"/>
      <c r="Y7713" s="415"/>
      <c r="Z7713" s="415"/>
    </row>
    <row r="7714" spans="1:26" x14ac:dyDescent="0.2">
      <c r="A7714" s="414"/>
      <c r="B7714" s="414"/>
      <c r="P7714" s="141"/>
      <c r="Q7714" s="415"/>
      <c r="R7714" s="415"/>
      <c r="S7714" s="415"/>
      <c r="T7714" s="415"/>
      <c r="U7714" s="415"/>
      <c r="V7714" s="415"/>
      <c r="W7714" s="415"/>
      <c r="X7714" s="415"/>
      <c r="Y7714" s="415"/>
      <c r="Z7714" s="415"/>
    </row>
    <row r="7715" spans="1:26" x14ac:dyDescent="0.2">
      <c r="A7715" s="414"/>
      <c r="B7715" s="414"/>
      <c r="P7715" s="141"/>
      <c r="Q7715" s="415"/>
      <c r="R7715" s="415"/>
      <c r="S7715" s="415"/>
      <c r="T7715" s="415"/>
      <c r="U7715" s="415"/>
      <c r="V7715" s="415"/>
      <c r="W7715" s="415"/>
      <c r="X7715" s="415"/>
      <c r="Y7715" s="415"/>
      <c r="Z7715" s="415"/>
    </row>
    <row r="7716" spans="1:26" x14ac:dyDescent="0.2">
      <c r="A7716" s="414"/>
      <c r="B7716" s="414"/>
      <c r="P7716" s="141"/>
      <c r="Q7716" s="415"/>
      <c r="R7716" s="415"/>
      <c r="S7716" s="415"/>
      <c r="T7716" s="415"/>
      <c r="U7716" s="415"/>
      <c r="V7716" s="415"/>
      <c r="W7716" s="415"/>
      <c r="X7716" s="415"/>
      <c r="Y7716" s="415"/>
      <c r="Z7716" s="415"/>
    </row>
    <row r="7717" spans="1:26" x14ac:dyDescent="0.2">
      <c r="A7717" s="414"/>
      <c r="B7717" s="414"/>
      <c r="P7717" s="141"/>
      <c r="Q7717" s="415"/>
      <c r="R7717" s="415"/>
      <c r="S7717" s="415"/>
      <c r="T7717" s="415"/>
      <c r="U7717" s="415"/>
      <c r="V7717" s="415"/>
      <c r="W7717" s="415"/>
      <c r="X7717" s="415"/>
      <c r="Y7717" s="415"/>
      <c r="Z7717" s="415"/>
    </row>
    <row r="7718" spans="1:26" x14ac:dyDescent="0.2">
      <c r="A7718" s="414"/>
      <c r="B7718" s="414"/>
      <c r="P7718" s="141"/>
      <c r="Q7718" s="415"/>
      <c r="R7718" s="415"/>
      <c r="S7718" s="415"/>
      <c r="T7718" s="415"/>
      <c r="U7718" s="415"/>
      <c r="V7718" s="415"/>
      <c r="W7718" s="415"/>
      <c r="X7718" s="415"/>
      <c r="Y7718" s="415"/>
      <c r="Z7718" s="415"/>
    </row>
    <row r="7719" spans="1:26" x14ac:dyDescent="0.2">
      <c r="A7719" s="414"/>
      <c r="B7719" s="414"/>
      <c r="P7719" s="141"/>
      <c r="Q7719" s="415"/>
      <c r="R7719" s="415"/>
      <c r="S7719" s="415"/>
      <c r="T7719" s="415"/>
      <c r="U7719" s="415"/>
      <c r="V7719" s="415"/>
      <c r="W7719" s="415"/>
      <c r="X7719" s="415"/>
      <c r="Y7719" s="415"/>
      <c r="Z7719" s="415"/>
    </row>
    <row r="7720" spans="1:26" x14ac:dyDescent="0.2">
      <c r="A7720" s="414"/>
      <c r="B7720" s="414"/>
      <c r="P7720" s="141"/>
      <c r="Q7720" s="415"/>
      <c r="R7720" s="415"/>
      <c r="S7720" s="415"/>
      <c r="T7720" s="415"/>
      <c r="U7720" s="415"/>
      <c r="V7720" s="415"/>
      <c r="W7720" s="415"/>
      <c r="X7720" s="415"/>
      <c r="Y7720" s="415"/>
      <c r="Z7720" s="415"/>
    </row>
    <row r="7721" spans="1:26" x14ac:dyDescent="0.2">
      <c r="A7721" s="414"/>
      <c r="B7721" s="414"/>
      <c r="P7721" s="141"/>
      <c r="Q7721" s="415"/>
      <c r="R7721" s="415"/>
      <c r="S7721" s="415"/>
      <c r="T7721" s="415"/>
      <c r="U7721" s="415"/>
      <c r="V7721" s="415"/>
      <c r="W7721" s="415"/>
      <c r="X7721" s="415"/>
      <c r="Y7721" s="415"/>
      <c r="Z7721" s="415"/>
    </row>
    <row r="7722" spans="1:26" x14ac:dyDescent="0.2">
      <c r="A7722" s="414"/>
      <c r="B7722" s="414"/>
      <c r="P7722" s="141"/>
      <c r="Q7722" s="415"/>
      <c r="R7722" s="415"/>
      <c r="S7722" s="415"/>
      <c r="T7722" s="415"/>
      <c r="U7722" s="415"/>
      <c r="V7722" s="415"/>
      <c r="W7722" s="415"/>
      <c r="X7722" s="415"/>
      <c r="Y7722" s="415"/>
      <c r="Z7722" s="415"/>
    </row>
    <row r="7723" spans="1:26" x14ac:dyDescent="0.2">
      <c r="A7723" s="414"/>
      <c r="B7723" s="414"/>
      <c r="P7723" s="141"/>
      <c r="Q7723" s="415"/>
      <c r="R7723" s="415"/>
      <c r="S7723" s="415"/>
      <c r="T7723" s="415"/>
      <c r="U7723" s="415"/>
      <c r="V7723" s="415"/>
      <c r="W7723" s="415"/>
      <c r="X7723" s="415"/>
      <c r="Y7723" s="415"/>
      <c r="Z7723" s="415"/>
    </row>
    <row r="7724" spans="1:26" x14ac:dyDescent="0.2">
      <c r="A7724" s="414"/>
      <c r="B7724" s="414"/>
      <c r="P7724" s="141"/>
      <c r="Q7724" s="415"/>
      <c r="R7724" s="415"/>
      <c r="S7724" s="415"/>
      <c r="T7724" s="415"/>
      <c r="U7724" s="415"/>
      <c r="V7724" s="415"/>
      <c r="W7724" s="415"/>
      <c r="X7724" s="415"/>
      <c r="Y7724" s="415"/>
      <c r="Z7724" s="415"/>
    </row>
    <row r="7725" spans="1:26" x14ac:dyDescent="0.2">
      <c r="A7725" s="414"/>
      <c r="B7725" s="414"/>
      <c r="P7725" s="141"/>
      <c r="Q7725" s="415"/>
      <c r="R7725" s="415"/>
      <c r="S7725" s="415"/>
      <c r="T7725" s="415"/>
      <c r="U7725" s="415"/>
      <c r="V7725" s="415"/>
      <c r="W7725" s="415"/>
      <c r="X7725" s="415"/>
      <c r="Y7725" s="415"/>
      <c r="Z7725" s="415"/>
    </row>
    <row r="7726" spans="1:26" x14ac:dyDescent="0.2">
      <c r="A7726" s="414"/>
      <c r="B7726" s="414"/>
      <c r="P7726" s="141"/>
      <c r="Q7726" s="415"/>
      <c r="R7726" s="415"/>
      <c r="S7726" s="415"/>
      <c r="T7726" s="415"/>
      <c r="U7726" s="415"/>
      <c r="V7726" s="415"/>
      <c r="W7726" s="415"/>
      <c r="X7726" s="415"/>
      <c r="Y7726" s="415"/>
      <c r="Z7726" s="415"/>
    </row>
    <row r="7727" spans="1:26" x14ac:dyDescent="0.2">
      <c r="A7727" s="414"/>
      <c r="B7727" s="414"/>
      <c r="P7727" s="141"/>
      <c r="Q7727" s="415"/>
      <c r="R7727" s="415"/>
      <c r="S7727" s="415"/>
      <c r="T7727" s="415"/>
      <c r="U7727" s="415"/>
      <c r="V7727" s="415"/>
      <c r="W7727" s="415"/>
      <c r="X7727" s="415"/>
      <c r="Y7727" s="415"/>
      <c r="Z7727" s="415"/>
    </row>
    <row r="7728" spans="1:26" x14ac:dyDescent="0.2">
      <c r="A7728" s="414"/>
      <c r="B7728" s="414"/>
      <c r="P7728" s="141"/>
      <c r="Q7728" s="415"/>
      <c r="R7728" s="415"/>
      <c r="S7728" s="415"/>
      <c r="T7728" s="415"/>
      <c r="U7728" s="415"/>
      <c r="V7728" s="415"/>
      <c r="W7728" s="415"/>
      <c r="X7728" s="415"/>
      <c r="Y7728" s="415"/>
      <c r="Z7728" s="415"/>
    </row>
    <row r="7729" spans="1:26" x14ac:dyDescent="0.2">
      <c r="A7729" s="414"/>
      <c r="B7729" s="414"/>
      <c r="P7729" s="141"/>
      <c r="Q7729" s="415"/>
      <c r="R7729" s="415"/>
      <c r="S7729" s="415"/>
      <c r="T7729" s="415"/>
      <c r="U7729" s="415"/>
      <c r="V7729" s="415"/>
      <c r="W7729" s="415"/>
      <c r="X7729" s="415"/>
      <c r="Y7729" s="415"/>
      <c r="Z7729" s="415"/>
    </row>
    <row r="7730" spans="1:26" x14ac:dyDescent="0.2">
      <c r="A7730" s="414"/>
      <c r="B7730" s="414"/>
      <c r="P7730" s="141"/>
      <c r="Q7730" s="415"/>
      <c r="R7730" s="415"/>
      <c r="S7730" s="415"/>
      <c r="T7730" s="415"/>
      <c r="U7730" s="415"/>
      <c r="V7730" s="415"/>
      <c r="W7730" s="415"/>
      <c r="X7730" s="415"/>
      <c r="Y7730" s="415"/>
      <c r="Z7730" s="415"/>
    </row>
    <row r="7731" spans="1:26" x14ac:dyDescent="0.2">
      <c r="A7731" s="414"/>
      <c r="B7731" s="414"/>
      <c r="P7731" s="141"/>
      <c r="Q7731" s="415"/>
      <c r="R7731" s="415"/>
      <c r="S7731" s="415"/>
      <c r="T7731" s="415"/>
      <c r="U7731" s="415"/>
      <c r="V7731" s="415"/>
      <c r="W7731" s="415"/>
      <c r="X7731" s="415"/>
      <c r="Y7731" s="415"/>
      <c r="Z7731" s="415"/>
    </row>
    <row r="7732" spans="1:26" x14ac:dyDescent="0.2">
      <c r="A7732" s="414"/>
      <c r="B7732" s="414"/>
      <c r="P7732" s="141"/>
      <c r="Q7732" s="415"/>
      <c r="R7732" s="415"/>
      <c r="S7732" s="415"/>
      <c r="T7732" s="415"/>
      <c r="U7732" s="415"/>
      <c r="V7732" s="415"/>
      <c r="W7732" s="415"/>
      <c r="X7732" s="415"/>
      <c r="Y7732" s="415"/>
      <c r="Z7732" s="415"/>
    </row>
    <row r="7733" spans="1:26" x14ac:dyDescent="0.2">
      <c r="A7733" s="414"/>
      <c r="B7733" s="414"/>
      <c r="P7733" s="141"/>
      <c r="Q7733" s="415"/>
      <c r="R7733" s="415"/>
      <c r="S7733" s="415"/>
      <c r="T7733" s="415"/>
      <c r="U7733" s="415"/>
      <c r="V7733" s="415"/>
      <c r="W7733" s="415"/>
      <c r="X7733" s="415"/>
      <c r="Y7733" s="415"/>
      <c r="Z7733" s="415"/>
    </row>
    <row r="7734" spans="1:26" x14ac:dyDescent="0.2">
      <c r="A7734" s="414"/>
      <c r="B7734" s="414"/>
      <c r="P7734" s="141"/>
      <c r="Q7734" s="415"/>
      <c r="R7734" s="415"/>
      <c r="S7734" s="415"/>
      <c r="T7734" s="415"/>
      <c r="U7734" s="415"/>
      <c r="V7734" s="415"/>
      <c r="W7734" s="415"/>
      <c r="X7734" s="415"/>
      <c r="Y7734" s="415"/>
      <c r="Z7734" s="415"/>
    </row>
    <row r="7735" spans="1:26" x14ac:dyDescent="0.2">
      <c r="A7735" s="414"/>
      <c r="B7735" s="414"/>
      <c r="P7735" s="141"/>
      <c r="Q7735" s="415"/>
      <c r="R7735" s="415"/>
      <c r="S7735" s="415"/>
      <c r="T7735" s="415"/>
      <c r="U7735" s="415"/>
      <c r="V7735" s="415"/>
      <c r="W7735" s="415"/>
      <c r="X7735" s="415"/>
      <c r="Y7735" s="415"/>
      <c r="Z7735" s="415"/>
    </row>
    <row r="7736" spans="1:26" x14ac:dyDescent="0.2">
      <c r="A7736" s="414"/>
      <c r="B7736" s="414"/>
      <c r="P7736" s="141"/>
      <c r="Q7736" s="415"/>
      <c r="R7736" s="415"/>
      <c r="S7736" s="415"/>
      <c r="T7736" s="415"/>
      <c r="U7736" s="415"/>
      <c r="V7736" s="415"/>
      <c r="W7736" s="415"/>
      <c r="X7736" s="415"/>
      <c r="Y7736" s="415"/>
      <c r="Z7736" s="415"/>
    </row>
    <row r="7737" spans="1:26" x14ac:dyDescent="0.2">
      <c r="A7737" s="414"/>
      <c r="B7737" s="414"/>
      <c r="P7737" s="141"/>
      <c r="Q7737" s="415"/>
      <c r="R7737" s="415"/>
      <c r="S7737" s="415"/>
      <c r="T7737" s="415"/>
      <c r="U7737" s="415"/>
      <c r="V7737" s="415"/>
      <c r="W7737" s="415"/>
      <c r="X7737" s="415"/>
      <c r="Y7737" s="415"/>
      <c r="Z7737" s="415"/>
    </row>
    <row r="7738" spans="1:26" x14ac:dyDescent="0.2">
      <c r="A7738" s="414"/>
      <c r="B7738" s="414"/>
      <c r="P7738" s="141"/>
      <c r="Q7738" s="415"/>
      <c r="R7738" s="415"/>
      <c r="S7738" s="415"/>
      <c r="T7738" s="415"/>
      <c r="U7738" s="415"/>
      <c r="V7738" s="415"/>
      <c r="W7738" s="415"/>
      <c r="X7738" s="415"/>
      <c r="Y7738" s="415"/>
      <c r="Z7738" s="415"/>
    </row>
    <row r="7739" spans="1:26" x14ac:dyDescent="0.2">
      <c r="A7739" s="414"/>
      <c r="B7739" s="414"/>
      <c r="P7739" s="141"/>
      <c r="Q7739" s="415"/>
      <c r="R7739" s="415"/>
      <c r="S7739" s="415"/>
      <c r="T7739" s="415"/>
      <c r="U7739" s="415"/>
      <c r="V7739" s="415"/>
      <c r="W7739" s="415"/>
      <c r="X7739" s="415"/>
      <c r="Y7739" s="415"/>
      <c r="Z7739" s="415"/>
    </row>
    <row r="7740" spans="1:26" x14ac:dyDescent="0.2">
      <c r="A7740" s="414"/>
      <c r="B7740" s="414"/>
      <c r="P7740" s="141"/>
      <c r="Q7740" s="415"/>
      <c r="R7740" s="415"/>
      <c r="S7740" s="415"/>
      <c r="T7740" s="415"/>
      <c r="U7740" s="415"/>
      <c r="V7740" s="415"/>
      <c r="W7740" s="415"/>
      <c r="X7740" s="415"/>
      <c r="Y7740" s="415"/>
      <c r="Z7740" s="415"/>
    </row>
    <row r="7741" spans="1:26" x14ac:dyDescent="0.2">
      <c r="A7741" s="414"/>
      <c r="B7741" s="414"/>
      <c r="P7741" s="141"/>
      <c r="Q7741" s="415"/>
      <c r="R7741" s="415"/>
      <c r="S7741" s="415"/>
      <c r="T7741" s="415"/>
      <c r="U7741" s="415"/>
      <c r="V7741" s="415"/>
      <c r="W7741" s="415"/>
      <c r="X7741" s="415"/>
      <c r="Y7741" s="415"/>
      <c r="Z7741" s="415"/>
    </row>
    <row r="7742" spans="1:26" x14ac:dyDescent="0.2">
      <c r="A7742" s="414"/>
      <c r="B7742" s="414"/>
      <c r="P7742" s="141"/>
      <c r="Q7742" s="415"/>
      <c r="R7742" s="415"/>
      <c r="S7742" s="415"/>
      <c r="T7742" s="415"/>
      <c r="U7742" s="415"/>
      <c r="V7742" s="415"/>
      <c r="W7742" s="415"/>
      <c r="X7742" s="415"/>
      <c r="Y7742" s="415"/>
      <c r="Z7742" s="415"/>
    </row>
    <row r="7743" spans="1:26" x14ac:dyDescent="0.2">
      <c r="A7743" s="414"/>
      <c r="B7743" s="414"/>
      <c r="P7743" s="141"/>
      <c r="Q7743" s="415"/>
      <c r="R7743" s="415"/>
      <c r="S7743" s="415"/>
      <c r="T7743" s="415"/>
      <c r="U7743" s="415"/>
      <c r="V7743" s="415"/>
      <c r="W7743" s="415"/>
      <c r="X7743" s="415"/>
      <c r="Y7743" s="415"/>
      <c r="Z7743" s="415"/>
    </row>
    <row r="7744" spans="1:26" x14ac:dyDescent="0.2">
      <c r="A7744" s="414"/>
      <c r="B7744" s="414"/>
      <c r="P7744" s="141"/>
      <c r="Q7744" s="415"/>
      <c r="R7744" s="415"/>
      <c r="S7744" s="415"/>
      <c r="T7744" s="415"/>
      <c r="U7744" s="415"/>
      <c r="V7744" s="415"/>
      <c r="W7744" s="415"/>
      <c r="X7744" s="415"/>
      <c r="Y7744" s="415"/>
      <c r="Z7744" s="415"/>
    </row>
    <row r="7745" spans="1:26" x14ac:dyDescent="0.2">
      <c r="A7745" s="414"/>
      <c r="B7745" s="414"/>
      <c r="P7745" s="141"/>
      <c r="Q7745" s="415"/>
      <c r="R7745" s="415"/>
      <c r="S7745" s="415"/>
      <c r="T7745" s="415"/>
      <c r="U7745" s="415"/>
      <c r="V7745" s="415"/>
      <c r="W7745" s="415"/>
      <c r="X7745" s="415"/>
      <c r="Y7745" s="415"/>
      <c r="Z7745" s="415"/>
    </row>
    <row r="7746" spans="1:26" x14ac:dyDescent="0.2">
      <c r="A7746" s="414"/>
      <c r="B7746" s="414"/>
      <c r="P7746" s="141"/>
      <c r="Q7746" s="415"/>
      <c r="R7746" s="415"/>
      <c r="S7746" s="415"/>
      <c r="T7746" s="415"/>
      <c r="U7746" s="415"/>
      <c r="V7746" s="415"/>
      <c r="W7746" s="415"/>
      <c r="X7746" s="415"/>
      <c r="Y7746" s="415"/>
      <c r="Z7746" s="415"/>
    </row>
    <row r="7747" spans="1:26" x14ac:dyDescent="0.2">
      <c r="A7747" s="414"/>
      <c r="B7747" s="414"/>
      <c r="P7747" s="141"/>
      <c r="Q7747" s="415"/>
      <c r="R7747" s="415"/>
      <c r="S7747" s="415"/>
      <c r="T7747" s="415"/>
      <c r="U7747" s="415"/>
      <c r="V7747" s="415"/>
      <c r="W7747" s="415"/>
      <c r="X7747" s="415"/>
      <c r="Y7747" s="415"/>
      <c r="Z7747" s="415"/>
    </row>
    <row r="7748" spans="1:26" x14ac:dyDescent="0.2">
      <c r="A7748" s="414"/>
      <c r="B7748" s="414"/>
      <c r="P7748" s="141"/>
      <c r="Q7748" s="415"/>
      <c r="R7748" s="415"/>
      <c r="S7748" s="415"/>
      <c r="T7748" s="415"/>
      <c r="U7748" s="415"/>
      <c r="V7748" s="415"/>
      <c r="W7748" s="415"/>
      <c r="X7748" s="415"/>
      <c r="Y7748" s="415"/>
      <c r="Z7748" s="415"/>
    </row>
    <row r="7749" spans="1:26" x14ac:dyDescent="0.2">
      <c r="A7749" s="414"/>
      <c r="B7749" s="414"/>
      <c r="P7749" s="141"/>
      <c r="Q7749" s="415"/>
      <c r="R7749" s="415"/>
      <c r="S7749" s="415"/>
      <c r="T7749" s="415"/>
      <c r="U7749" s="415"/>
      <c r="V7749" s="415"/>
      <c r="W7749" s="415"/>
      <c r="X7749" s="415"/>
      <c r="Y7749" s="415"/>
      <c r="Z7749" s="415"/>
    </row>
    <row r="7750" spans="1:26" x14ac:dyDescent="0.2">
      <c r="A7750" s="414"/>
      <c r="B7750" s="414"/>
      <c r="P7750" s="141"/>
      <c r="Q7750" s="415"/>
      <c r="R7750" s="415"/>
      <c r="S7750" s="415"/>
      <c r="T7750" s="415"/>
      <c r="U7750" s="415"/>
      <c r="V7750" s="415"/>
      <c r="W7750" s="415"/>
      <c r="X7750" s="415"/>
      <c r="Y7750" s="415"/>
      <c r="Z7750" s="415"/>
    </row>
    <row r="7751" spans="1:26" x14ac:dyDescent="0.2">
      <c r="A7751" s="414"/>
      <c r="B7751" s="414"/>
      <c r="P7751" s="141"/>
      <c r="Q7751" s="415"/>
      <c r="R7751" s="415"/>
      <c r="S7751" s="415"/>
      <c r="T7751" s="415"/>
      <c r="U7751" s="415"/>
      <c r="V7751" s="415"/>
      <c r="W7751" s="415"/>
      <c r="X7751" s="415"/>
      <c r="Y7751" s="415"/>
      <c r="Z7751" s="415"/>
    </row>
    <row r="7752" spans="1:26" x14ac:dyDescent="0.2">
      <c r="A7752" s="414"/>
      <c r="B7752" s="414"/>
      <c r="P7752" s="141"/>
      <c r="Q7752" s="415"/>
      <c r="R7752" s="415"/>
      <c r="S7752" s="415"/>
      <c r="T7752" s="415"/>
      <c r="U7752" s="415"/>
      <c r="V7752" s="415"/>
      <c r="W7752" s="415"/>
      <c r="X7752" s="415"/>
      <c r="Y7752" s="415"/>
      <c r="Z7752" s="415"/>
    </row>
    <row r="7753" spans="1:26" x14ac:dyDescent="0.2">
      <c r="A7753" s="414"/>
      <c r="B7753" s="414"/>
      <c r="P7753" s="141"/>
      <c r="Q7753" s="415"/>
      <c r="R7753" s="415"/>
      <c r="S7753" s="415"/>
      <c r="T7753" s="415"/>
      <c r="U7753" s="415"/>
      <c r="V7753" s="415"/>
      <c r="W7753" s="415"/>
      <c r="X7753" s="415"/>
      <c r="Y7753" s="415"/>
      <c r="Z7753" s="415"/>
    </row>
    <row r="7754" spans="1:26" x14ac:dyDescent="0.2">
      <c r="A7754" s="414"/>
      <c r="B7754" s="414"/>
      <c r="P7754" s="141"/>
      <c r="Q7754" s="415"/>
      <c r="R7754" s="415"/>
      <c r="S7754" s="415"/>
      <c r="T7754" s="415"/>
      <c r="U7754" s="415"/>
      <c r="V7754" s="415"/>
      <c r="W7754" s="415"/>
      <c r="X7754" s="415"/>
      <c r="Y7754" s="415"/>
      <c r="Z7754" s="415"/>
    </row>
    <row r="7755" spans="1:26" x14ac:dyDescent="0.2">
      <c r="A7755" s="414"/>
      <c r="B7755" s="414"/>
      <c r="P7755" s="141"/>
      <c r="Q7755" s="415"/>
      <c r="R7755" s="415"/>
      <c r="S7755" s="415"/>
      <c r="T7755" s="415"/>
      <c r="U7755" s="415"/>
      <c r="V7755" s="415"/>
      <c r="W7755" s="415"/>
      <c r="X7755" s="415"/>
      <c r="Y7755" s="415"/>
      <c r="Z7755" s="415"/>
    </row>
    <row r="7756" spans="1:26" x14ac:dyDescent="0.2">
      <c r="A7756" s="414"/>
      <c r="B7756" s="414"/>
      <c r="P7756" s="141"/>
      <c r="Q7756" s="415"/>
      <c r="R7756" s="415"/>
      <c r="S7756" s="415"/>
      <c r="T7756" s="415"/>
      <c r="U7756" s="415"/>
      <c r="V7756" s="415"/>
      <c r="W7756" s="415"/>
      <c r="X7756" s="415"/>
      <c r="Y7756" s="415"/>
      <c r="Z7756" s="415"/>
    </row>
    <row r="7757" spans="1:26" x14ac:dyDescent="0.2">
      <c r="A7757" s="414"/>
      <c r="B7757" s="414"/>
      <c r="P7757" s="141"/>
      <c r="Q7757" s="415"/>
      <c r="R7757" s="415"/>
      <c r="S7757" s="415"/>
      <c r="T7757" s="415"/>
      <c r="U7757" s="415"/>
      <c r="V7757" s="415"/>
      <c r="W7757" s="415"/>
      <c r="X7757" s="415"/>
      <c r="Y7757" s="415"/>
      <c r="Z7757" s="415"/>
    </row>
    <row r="7758" spans="1:26" x14ac:dyDescent="0.2">
      <c r="A7758" s="414"/>
      <c r="B7758" s="414"/>
      <c r="P7758" s="141"/>
      <c r="Q7758" s="415"/>
      <c r="R7758" s="415"/>
      <c r="S7758" s="415"/>
      <c r="T7758" s="415"/>
      <c r="U7758" s="415"/>
      <c r="V7758" s="415"/>
      <c r="W7758" s="415"/>
      <c r="X7758" s="415"/>
      <c r="Y7758" s="415"/>
      <c r="Z7758" s="415"/>
    </row>
    <row r="7759" spans="1:26" x14ac:dyDescent="0.2">
      <c r="A7759" s="414"/>
      <c r="B7759" s="414"/>
      <c r="P7759" s="141"/>
      <c r="Q7759" s="415"/>
      <c r="R7759" s="415"/>
      <c r="S7759" s="415"/>
      <c r="T7759" s="415"/>
      <c r="U7759" s="415"/>
      <c r="V7759" s="415"/>
      <c r="W7759" s="415"/>
      <c r="X7759" s="415"/>
      <c r="Y7759" s="415"/>
      <c r="Z7759" s="415"/>
    </row>
    <row r="7760" spans="1:26" x14ac:dyDescent="0.2">
      <c r="A7760" s="414"/>
      <c r="B7760" s="414"/>
      <c r="P7760" s="141"/>
      <c r="Q7760" s="415"/>
      <c r="R7760" s="415"/>
      <c r="S7760" s="415"/>
      <c r="T7760" s="415"/>
      <c r="U7760" s="415"/>
      <c r="V7760" s="415"/>
      <c r="W7760" s="415"/>
      <c r="X7760" s="415"/>
      <c r="Y7760" s="415"/>
      <c r="Z7760" s="415"/>
    </row>
    <row r="7761" spans="1:26" x14ac:dyDescent="0.2">
      <c r="A7761" s="414"/>
      <c r="B7761" s="414"/>
      <c r="P7761" s="141"/>
      <c r="Q7761" s="415"/>
      <c r="R7761" s="415"/>
      <c r="S7761" s="415"/>
      <c r="T7761" s="415"/>
      <c r="U7761" s="415"/>
      <c r="V7761" s="415"/>
      <c r="W7761" s="415"/>
      <c r="X7761" s="415"/>
      <c r="Y7761" s="415"/>
      <c r="Z7761" s="415"/>
    </row>
    <row r="7762" spans="1:26" x14ac:dyDescent="0.2">
      <c r="A7762" s="414"/>
      <c r="B7762" s="414"/>
      <c r="P7762" s="141"/>
      <c r="Q7762" s="415"/>
      <c r="R7762" s="415"/>
      <c r="S7762" s="415"/>
      <c r="T7762" s="415"/>
      <c r="U7762" s="415"/>
      <c r="V7762" s="415"/>
      <c r="W7762" s="415"/>
      <c r="X7762" s="415"/>
      <c r="Y7762" s="415"/>
      <c r="Z7762" s="415"/>
    </row>
    <row r="7763" spans="1:26" x14ac:dyDescent="0.2">
      <c r="A7763" s="414"/>
      <c r="B7763" s="414"/>
      <c r="P7763" s="141"/>
      <c r="Q7763" s="415"/>
      <c r="R7763" s="415"/>
      <c r="S7763" s="415"/>
      <c r="T7763" s="415"/>
      <c r="U7763" s="415"/>
      <c r="V7763" s="415"/>
      <c r="W7763" s="415"/>
      <c r="X7763" s="415"/>
      <c r="Y7763" s="415"/>
      <c r="Z7763" s="415"/>
    </row>
    <row r="7764" spans="1:26" x14ac:dyDescent="0.2">
      <c r="A7764" s="414"/>
      <c r="B7764" s="414"/>
      <c r="P7764" s="141"/>
      <c r="Q7764" s="415"/>
      <c r="R7764" s="415"/>
      <c r="S7764" s="415"/>
      <c r="T7764" s="415"/>
      <c r="U7764" s="415"/>
      <c r="V7764" s="415"/>
      <c r="W7764" s="415"/>
      <c r="X7764" s="415"/>
      <c r="Y7764" s="415"/>
      <c r="Z7764" s="415"/>
    </row>
    <row r="7765" spans="1:26" x14ac:dyDescent="0.2">
      <c r="A7765" s="414"/>
      <c r="B7765" s="414"/>
      <c r="P7765" s="141"/>
      <c r="Q7765" s="415"/>
      <c r="R7765" s="415"/>
      <c r="S7765" s="415"/>
      <c r="T7765" s="415"/>
      <c r="U7765" s="415"/>
      <c r="V7765" s="415"/>
      <c r="W7765" s="415"/>
      <c r="X7765" s="415"/>
      <c r="Y7765" s="415"/>
      <c r="Z7765" s="415"/>
    </row>
    <row r="7766" spans="1:26" x14ac:dyDescent="0.2">
      <c r="A7766" s="414"/>
      <c r="B7766" s="414"/>
      <c r="P7766" s="141"/>
      <c r="Q7766" s="415"/>
      <c r="R7766" s="415"/>
      <c r="S7766" s="415"/>
      <c r="T7766" s="415"/>
      <c r="U7766" s="415"/>
      <c r="V7766" s="415"/>
      <c r="W7766" s="415"/>
      <c r="X7766" s="415"/>
      <c r="Y7766" s="415"/>
      <c r="Z7766" s="415"/>
    </row>
    <row r="7767" spans="1:26" x14ac:dyDescent="0.2">
      <c r="A7767" s="414"/>
      <c r="B7767" s="414"/>
      <c r="P7767" s="141"/>
      <c r="Q7767" s="415"/>
      <c r="R7767" s="415"/>
      <c r="S7767" s="415"/>
      <c r="T7767" s="415"/>
      <c r="U7767" s="415"/>
      <c r="V7767" s="415"/>
      <c r="W7767" s="415"/>
      <c r="X7767" s="415"/>
      <c r="Y7767" s="415"/>
      <c r="Z7767" s="415"/>
    </row>
    <row r="7768" spans="1:26" x14ac:dyDescent="0.2">
      <c r="A7768" s="414"/>
      <c r="B7768" s="414"/>
      <c r="P7768" s="141"/>
      <c r="Q7768" s="415"/>
      <c r="R7768" s="415"/>
      <c r="S7768" s="415"/>
      <c r="T7768" s="415"/>
      <c r="U7768" s="415"/>
      <c r="V7768" s="415"/>
      <c r="W7768" s="415"/>
      <c r="X7768" s="415"/>
      <c r="Y7768" s="415"/>
      <c r="Z7768" s="415"/>
    </row>
    <row r="7769" spans="1:26" x14ac:dyDescent="0.2">
      <c r="A7769" s="414"/>
      <c r="B7769" s="414"/>
      <c r="P7769" s="141"/>
      <c r="Q7769" s="415"/>
      <c r="R7769" s="415"/>
      <c r="S7769" s="415"/>
      <c r="T7769" s="415"/>
      <c r="U7769" s="415"/>
      <c r="V7769" s="415"/>
      <c r="W7769" s="415"/>
      <c r="X7769" s="415"/>
      <c r="Y7769" s="415"/>
      <c r="Z7769" s="415"/>
    </row>
    <row r="7770" spans="1:26" x14ac:dyDescent="0.2">
      <c r="A7770" s="414"/>
      <c r="B7770" s="414"/>
      <c r="P7770" s="141"/>
      <c r="Q7770" s="415"/>
      <c r="R7770" s="415"/>
      <c r="S7770" s="415"/>
      <c r="T7770" s="415"/>
      <c r="U7770" s="415"/>
      <c r="V7770" s="415"/>
      <c r="W7770" s="415"/>
      <c r="X7770" s="415"/>
      <c r="Y7770" s="415"/>
      <c r="Z7770" s="415"/>
    </row>
    <row r="7771" spans="1:26" x14ac:dyDescent="0.2">
      <c r="A7771" s="414"/>
      <c r="B7771" s="414"/>
      <c r="P7771" s="141"/>
      <c r="Q7771" s="415"/>
      <c r="R7771" s="415"/>
      <c r="S7771" s="415"/>
      <c r="T7771" s="415"/>
      <c r="U7771" s="415"/>
      <c r="V7771" s="415"/>
      <c r="W7771" s="415"/>
      <c r="X7771" s="415"/>
      <c r="Y7771" s="415"/>
      <c r="Z7771" s="415"/>
    </row>
    <row r="7772" spans="1:26" x14ac:dyDescent="0.2">
      <c r="A7772" s="414"/>
      <c r="B7772" s="414"/>
      <c r="P7772" s="141"/>
      <c r="Q7772" s="415"/>
      <c r="R7772" s="415"/>
      <c r="S7772" s="415"/>
      <c r="T7772" s="415"/>
      <c r="U7772" s="415"/>
      <c r="V7772" s="415"/>
      <c r="W7772" s="415"/>
      <c r="X7772" s="415"/>
      <c r="Y7772" s="415"/>
      <c r="Z7772" s="415"/>
    </row>
    <row r="7773" spans="1:26" x14ac:dyDescent="0.2">
      <c r="A7773" s="414"/>
      <c r="B7773" s="414"/>
      <c r="P7773" s="141"/>
      <c r="Q7773" s="415"/>
      <c r="R7773" s="415"/>
      <c r="S7773" s="415"/>
      <c r="T7773" s="415"/>
      <c r="U7773" s="415"/>
      <c r="V7773" s="415"/>
      <c r="W7773" s="415"/>
      <c r="X7773" s="415"/>
      <c r="Y7773" s="415"/>
      <c r="Z7773" s="415"/>
    </row>
    <row r="7774" spans="1:26" x14ac:dyDescent="0.2">
      <c r="A7774" s="414"/>
      <c r="B7774" s="414"/>
      <c r="P7774" s="141"/>
      <c r="Q7774" s="415"/>
      <c r="R7774" s="415"/>
      <c r="S7774" s="415"/>
      <c r="T7774" s="415"/>
      <c r="U7774" s="415"/>
      <c r="V7774" s="415"/>
      <c r="W7774" s="415"/>
      <c r="X7774" s="415"/>
      <c r="Y7774" s="415"/>
      <c r="Z7774" s="415"/>
    </row>
    <row r="7775" spans="1:26" x14ac:dyDescent="0.2">
      <c r="A7775" s="414"/>
      <c r="B7775" s="414"/>
      <c r="P7775" s="141"/>
      <c r="Q7775" s="415"/>
      <c r="R7775" s="415"/>
      <c r="S7775" s="415"/>
      <c r="T7775" s="415"/>
      <c r="U7775" s="415"/>
      <c r="V7775" s="415"/>
      <c r="W7775" s="415"/>
      <c r="X7775" s="415"/>
      <c r="Y7775" s="415"/>
      <c r="Z7775" s="415"/>
    </row>
    <row r="7776" spans="1:26" x14ac:dyDescent="0.2">
      <c r="A7776" s="414"/>
      <c r="B7776" s="414"/>
      <c r="P7776" s="141"/>
      <c r="Q7776" s="415"/>
      <c r="R7776" s="415"/>
      <c r="S7776" s="415"/>
      <c r="T7776" s="415"/>
      <c r="U7776" s="415"/>
      <c r="V7776" s="415"/>
      <c r="W7776" s="415"/>
      <c r="X7776" s="415"/>
      <c r="Y7776" s="415"/>
      <c r="Z7776" s="415"/>
    </row>
    <row r="7777" spans="1:26" x14ac:dyDescent="0.2">
      <c r="A7777" s="414"/>
      <c r="B7777" s="414"/>
      <c r="P7777" s="141"/>
      <c r="Q7777" s="415"/>
      <c r="R7777" s="415"/>
      <c r="S7777" s="415"/>
      <c r="T7777" s="415"/>
      <c r="U7777" s="415"/>
      <c r="V7777" s="415"/>
      <c r="W7777" s="415"/>
      <c r="X7777" s="415"/>
      <c r="Y7777" s="415"/>
      <c r="Z7777" s="415"/>
    </row>
    <row r="7778" spans="1:26" x14ac:dyDescent="0.2">
      <c r="A7778" s="414"/>
      <c r="B7778" s="414"/>
      <c r="P7778" s="141"/>
      <c r="Q7778" s="415"/>
      <c r="R7778" s="415"/>
      <c r="S7778" s="415"/>
      <c r="T7778" s="415"/>
      <c r="U7778" s="415"/>
      <c r="V7778" s="415"/>
      <c r="W7778" s="415"/>
      <c r="X7778" s="415"/>
      <c r="Y7778" s="415"/>
      <c r="Z7778" s="415"/>
    </row>
    <row r="7779" spans="1:26" x14ac:dyDescent="0.2">
      <c r="A7779" s="414"/>
      <c r="B7779" s="414"/>
      <c r="P7779" s="141"/>
      <c r="Q7779" s="415"/>
      <c r="R7779" s="415"/>
      <c r="S7779" s="415"/>
      <c r="T7779" s="415"/>
      <c r="U7779" s="415"/>
      <c r="V7779" s="415"/>
      <c r="W7779" s="415"/>
      <c r="X7779" s="415"/>
      <c r="Y7779" s="415"/>
      <c r="Z7779" s="415"/>
    </row>
    <row r="7780" spans="1:26" x14ac:dyDescent="0.2">
      <c r="A7780" s="414"/>
      <c r="B7780" s="414"/>
      <c r="P7780" s="141"/>
      <c r="Q7780" s="415"/>
      <c r="R7780" s="415"/>
      <c r="S7780" s="415"/>
      <c r="T7780" s="415"/>
      <c r="U7780" s="415"/>
      <c r="V7780" s="415"/>
      <c r="W7780" s="415"/>
      <c r="X7780" s="415"/>
      <c r="Y7780" s="415"/>
      <c r="Z7780" s="415"/>
    </row>
    <row r="7781" spans="1:26" x14ac:dyDescent="0.2">
      <c r="A7781" s="414"/>
      <c r="B7781" s="414"/>
      <c r="P7781" s="141"/>
      <c r="Q7781" s="415"/>
      <c r="R7781" s="415"/>
      <c r="S7781" s="415"/>
      <c r="T7781" s="415"/>
      <c r="U7781" s="415"/>
      <c r="V7781" s="415"/>
      <c r="W7781" s="415"/>
      <c r="X7781" s="415"/>
      <c r="Y7781" s="415"/>
      <c r="Z7781" s="415"/>
    </row>
    <row r="7782" spans="1:26" x14ac:dyDescent="0.2">
      <c r="A7782" s="414"/>
      <c r="B7782" s="414"/>
      <c r="P7782" s="141"/>
      <c r="Q7782" s="415"/>
      <c r="R7782" s="415"/>
      <c r="S7782" s="415"/>
      <c r="T7782" s="415"/>
      <c r="U7782" s="415"/>
      <c r="V7782" s="415"/>
      <c r="W7782" s="415"/>
      <c r="X7782" s="415"/>
      <c r="Y7782" s="415"/>
      <c r="Z7782" s="415"/>
    </row>
    <row r="7783" spans="1:26" x14ac:dyDescent="0.2">
      <c r="A7783" s="414"/>
      <c r="B7783" s="414"/>
      <c r="P7783" s="141"/>
      <c r="Q7783" s="415"/>
      <c r="R7783" s="415"/>
      <c r="S7783" s="415"/>
      <c r="T7783" s="415"/>
      <c r="U7783" s="415"/>
      <c r="V7783" s="415"/>
      <c r="W7783" s="415"/>
      <c r="X7783" s="415"/>
      <c r="Y7783" s="415"/>
      <c r="Z7783" s="415"/>
    </row>
    <row r="7784" spans="1:26" x14ac:dyDescent="0.2">
      <c r="A7784" s="414"/>
      <c r="B7784" s="414"/>
      <c r="P7784" s="141"/>
      <c r="Q7784" s="415"/>
      <c r="R7784" s="415"/>
      <c r="S7784" s="415"/>
      <c r="T7784" s="415"/>
      <c r="U7784" s="415"/>
      <c r="V7784" s="415"/>
      <c r="W7784" s="415"/>
      <c r="X7784" s="415"/>
      <c r="Y7784" s="415"/>
      <c r="Z7784" s="415"/>
    </row>
    <row r="7785" spans="1:26" x14ac:dyDescent="0.2">
      <c r="A7785" s="414"/>
      <c r="B7785" s="414"/>
      <c r="P7785" s="141"/>
      <c r="Q7785" s="415"/>
      <c r="R7785" s="415"/>
      <c r="S7785" s="415"/>
      <c r="T7785" s="415"/>
      <c r="U7785" s="415"/>
      <c r="V7785" s="415"/>
      <c r="W7785" s="415"/>
      <c r="X7785" s="415"/>
      <c r="Y7785" s="415"/>
      <c r="Z7785" s="415"/>
    </row>
    <row r="7786" spans="1:26" x14ac:dyDescent="0.2">
      <c r="A7786" s="414"/>
      <c r="B7786" s="414"/>
      <c r="P7786" s="141"/>
      <c r="Q7786" s="415"/>
      <c r="R7786" s="415"/>
      <c r="S7786" s="415"/>
      <c r="T7786" s="415"/>
      <c r="U7786" s="415"/>
      <c r="V7786" s="415"/>
      <c r="W7786" s="415"/>
      <c r="X7786" s="415"/>
      <c r="Y7786" s="415"/>
      <c r="Z7786" s="415"/>
    </row>
    <row r="7787" spans="1:26" x14ac:dyDescent="0.2">
      <c r="A7787" s="414"/>
      <c r="B7787" s="414"/>
      <c r="P7787" s="141"/>
      <c r="Q7787" s="415"/>
      <c r="R7787" s="415"/>
      <c r="S7787" s="415"/>
      <c r="T7787" s="415"/>
      <c r="U7787" s="415"/>
      <c r="V7787" s="415"/>
      <c r="W7787" s="415"/>
      <c r="X7787" s="415"/>
      <c r="Y7787" s="415"/>
      <c r="Z7787" s="415"/>
    </row>
    <row r="7788" spans="1:26" x14ac:dyDescent="0.2">
      <c r="A7788" s="414"/>
      <c r="B7788" s="414"/>
      <c r="P7788" s="141"/>
      <c r="Q7788" s="415"/>
      <c r="R7788" s="415"/>
      <c r="S7788" s="415"/>
      <c r="T7788" s="415"/>
      <c r="U7788" s="415"/>
      <c r="V7788" s="415"/>
      <c r="W7788" s="415"/>
      <c r="X7788" s="415"/>
      <c r="Y7788" s="415"/>
      <c r="Z7788" s="415"/>
    </row>
    <row r="7789" spans="1:26" x14ac:dyDescent="0.2">
      <c r="A7789" s="414"/>
      <c r="B7789" s="414"/>
      <c r="P7789" s="141"/>
      <c r="Q7789" s="415"/>
      <c r="R7789" s="415"/>
      <c r="S7789" s="415"/>
      <c r="T7789" s="415"/>
      <c r="U7789" s="415"/>
      <c r="V7789" s="415"/>
      <c r="W7789" s="415"/>
      <c r="X7789" s="415"/>
      <c r="Y7789" s="415"/>
      <c r="Z7789" s="415"/>
    </row>
    <row r="7790" spans="1:26" x14ac:dyDescent="0.2">
      <c r="A7790" s="414"/>
      <c r="B7790" s="414"/>
      <c r="P7790" s="141"/>
      <c r="Q7790" s="415"/>
      <c r="R7790" s="415"/>
      <c r="S7790" s="415"/>
      <c r="T7790" s="415"/>
      <c r="U7790" s="415"/>
      <c r="V7790" s="415"/>
      <c r="W7790" s="415"/>
      <c r="X7790" s="415"/>
      <c r="Y7790" s="415"/>
      <c r="Z7790" s="415"/>
    </row>
    <row r="7791" spans="1:26" x14ac:dyDescent="0.2">
      <c r="A7791" s="414"/>
      <c r="B7791" s="414"/>
      <c r="P7791" s="141"/>
      <c r="Q7791" s="415"/>
      <c r="R7791" s="415"/>
      <c r="S7791" s="415"/>
      <c r="T7791" s="415"/>
      <c r="U7791" s="415"/>
      <c r="V7791" s="415"/>
      <c r="W7791" s="415"/>
      <c r="X7791" s="415"/>
      <c r="Y7791" s="415"/>
      <c r="Z7791" s="415"/>
    </row>
    <row r="7792" spans="1:26" x14ac:dyDescent="0.2">
      <c r="A7792" s="414"/>
      <c r="B7792" s="414"/>
      <c r="P7792" s="141"/>
      <c r="Q7792" s="415"/>
      <c r="R7792" s="415"/>
      <c r="S7792" s="415"/>
      <c r="T7792" s="415"/>
      <c r="U7792" s="415"/>
      <c r="V7792" s="415"/>
      <c r="W7792" s="415"/>
      <c r="X7792" s="415"/>
      <c r="Y7792" s="415"/>
      <c r="Z7792" s="415"/>
    </row>
    <row r="7793" spans="1:26" x14ac:dyDescent="0.2">
      <c r="A7793" s="414"/>
      <c r="B7793" s="414"/>
      <c r="P7793" s="141"/>
      <c r="Q7793" s="415"/>
      <c r="R7793" s="415"/>
      <c r="S7793" s="415"/>
      <c r="T7793" s="415"/>
      <c r="U7793" s="415"/>
      <c r="V7793" s="415"/>
      <c r="W7793" s="415"/>
      <c r="X7793" s="415"/>
      <c r="Y7793" s="415"/>
      <c r="Z7793" s="415"/>
    </row>
    <row r="7794" spans="1:26" x14ac:dyDescent="0.2">
      <c r="A7794" s="414"/>
      <c r="B7794" s="414"/>
      <c r="P7794" s="141"/>
      <c r="Q7794" s="415"/>
      <c r="R7794" s="415"/>
      <c r="S7794" s="415"/>
      <c r="T7794" s="415"/>
      <c r="U7794" s="415"/>
      <c r="V7794" s="415"/>
      <c r="W7794" s="415"/>
      <c r="X7794" s="415"/>
      <c r="Y7794" s="415"/>
      <c r="Z7794" s="415"/>
    </row>
    <row r="7795" spans="1:26" x14ac:dyDescent="0.2">
      <c r="A7795" s="414"/>
      <c r="B7795" s="414"/>
      <c r="P7795" s="141"/>
      <c r="Q7795" s="415"/>
      <c r="R7795" s="415"/>
      <c r="S7795" s="415"/>
      <c r="T7795" s="415"/>
      <c r="U7795" s="415"/>
      <c r="V7795" s="415"/>
      <c r="W7795" s="415"/>
      <c r="X7795" s="415"/>
      <c r="Y7795" s="415"/>
      <c r="Z7795" s="415"/>
    </row>
    <row r="7796" spans="1:26" x14ac:dyDescent="0.2">
      <c r="A7796" s="414"/>
      <c r="B7796" s="414"/>
      <c r="P7796" s="141"/>
      <c r="Q7796" s="415"/>
      <c r="R7796" s="415"/>
      <c r="S7796" s="415"/>
      <c r="T7796" s="415"/>
      <c r="U7796" s="415"/>
      <c r="V7796" s="415"/>
      <c r="W7796" s="415"/>
      <c r="X7796" s="415"/>
      <c r="Y7796" s="415"/>
      <c r="Z7796" s="415"/>
    </row>
    <row r="7797" spans="1:26" x14ac:dyDescent="0.2">
      <c r="A7797" s="414"/>
      <c r="B7797" s="414"/>
      <c r="P7797" s="141"/>
      <c r="Q7797" s="415"/>
      <c r="R7797" s="415"/>
      <c r="S7797" s="415"/>
      <c r="T7797" s="415"/>
      <c r="U7797" s="415"/>
      <c r="V7797" s="415"/>
      <c r="W7797" s="415"/>
      <c r="X7797" s="415"/>
      <c r="Y7797" s="415"/>
      <c r="Z7797" s="415"/>
    </row>
    <row r="7798" spans="1:26" x14ac:dyDescent="0.2">
      <c r="A7798" s="414"/>
      <c r="B7798" s="414"/>
      <c r="P7798" s="141"/>
      <c r="Q7798" s="415"/>
      <c r="R7798" s="415"/>
      <c r="S7798" s="415"/>
      <c r="T7798" s="415"/>
      <c r="U7798" s="415"/>
      <c r="V7798" s="415"/>
      <c r="W7798" s="415"/>
      <c r="X7798" s="415"/>
      <c r="Y7798" s="415"/>
      <c r="Z7798" s="415"/>
    </row>
    <row r="7799" spans="1:26" x14ac:dyDescent="0.2">
      <c r="A7799" s="414"/>
      <c r="B7799" s="414"/>
      <c r="P7799" s="141"/>
      <c r="Q7799" s="415"/>
      <c r="R7799" s="415"/>
      <c r="S7799" s="415"/>
      <c r="T7799" s="415"/>
      <c r="U7799" s="415"/>
      <c r="V7799" s="415"/>
      <c r="W7799" s="415"/>
      <c r="X7799" s="415"/>
      <c r="Y7799" s="415"/>
      <c r="Z7799" s="415"/>
    </row>
    <row r="7800" spans="1:26" x14ac:dyDescent="0.2">
      <c r="A7800" s="414"/>
      <c r="B7800" s="414"/>
      <c r="P7800" s="141"/>
      <c r="Q7800" s="415"/>
      <c r="R7800" s="415"/>
      <c r="S7800" s="415"/>
      <c r="T7800" s="415"/>
      <c r="U7800" s="415"/>
      <c r="V7800" s="415"/>
      <c r="W7800" s="415"/>
      <c r="X7800" s="415"/>
      <c r="Y7800" s="415"/>
      <c r="Z7800" s="415"/>
    </row>
    <row r="7801" spans="1:26" x14ac:dyDescent="0.2">
      <c r="A7801" s="414"/>
      <c r="B7801" s="414"/>
      <c r="P7801" s="141"/>
      <c r="Q7801" s="415"/>
      <c r="R7801" s="415"/>
      <c r="S7801" s="415"/>
      <c r="T7801" s="415"/>
      <c r="U7801" s="415"/>
      <c r="V7801" s="415"/>
      <c r="W7801" s="415"/>
      <c r="X7801" s="415"/>
      <c r="Y7801" s="415"/>
      <c r="Z7801" s="415"/>
    </row>
    <row r="7802" spans="1:26" x14ac:dyDescent="0.2">
      <c r="A7802" s="414"/>
      <c r="B7802" s="414"/>
      <c r="P7802" s="141"/>
      <c r="Q7802" s="415"/>
      <c r="R7802" s="415"/>
      <c r="S7802" s="415"/>
      <c r="T7802" s="415"/>
      <c r="U7802" s="415"/>
      <c r="V7802" s="415"/>
      <c r="W7802" s="415"/>
      <c r="X7802" s="415"/>
      <c r="Y7802" s="415"/>
      <c r="Z7802" s="415"/>
    </row>
    <row r="7803" spans="1:26" x14ac:dyDescent="0.2">
      <c r="A7803" s="414"/>
      <c r="B7803" s="414"/>
      <c r="P7803" s="141"/>
      <c r="Q7803" s="415"/>
      <c r="R7803" s="415"/>
      <c r="S7803" s="415"/>
      <c r="T7803" s="415"/>
      <c r="U7803" s="415"/>
      <c r="V7803" s="415"/>
      <c r="W7803" s="415"/>
      <c r="X7803" s="415"/>
      <c r="Y7803" s="415"/>
      <c r="Z7803" s="415"/>
    </row>
    <row r="7804" spans="1:26" x14ac:dyDescent="0.2">
      <c r="A7804" s="414"/>
      <c r="B7804" s="414"/>
      <c r="P7804" s="141"/>
      <c r="Q7804" s="415"/>
      <c r="R7804" s="415"/>
      <c r="S7804" s="415"/>
      <c r="T7804" s="415"/>
      <c r="U7804" s="415"/>
      <c r="V7804" s="415"/>
      <c r="W7804" s="415"/>
      <c r="X7804" s="415"/>
      <c r="Y7804" s="415"/>
      <c r="Z7804" s="415"/>
    </row>
    <row r="7805" spans="1:26" x14ac:dyDescent="0.2">
      <c r="A7805" s="414"/>
      <c r="B7805" s="414"/>
      <c r="P7805" s="141"/>
      <c r="Q7805" s="415"/>
      <c r="R7805" s="415"/>
      <c r="S7805" s="415"/>
      <c r="T7805" s="415"/>
      <c r="U7805" s="415"/>
      <c r="V7805" s="415"/>
      <c r="W7805" s="415"/>
      <c r="X7805" s="415"/>
      <c r="Y7805" s="415"/>
      <c r="Z7805" s="415"/>
    </row>
    <row r="7806" spans="1:26" x14ac:dyDescent="0.2">
      <c r="A7806" s="414"/>
      <c r="B7806" s="414"/>
      <c r="P7806" s="141"/>
      <c r="Q7806" s="415"/>
      <c r="R7806" s="415"/>
      <c r="S7806" s="415"/>
      <c r="T7806" s="415"/>
      <c r="U7806" s="415"/>
      <c r="V7806" s="415"/>
      <c r="W7806" s="415"/>
      <c r="X7806" s="415"/>
      <c r="Y7806" s="415"/>
      <c r="Z7806" s="415"/>
    </row>
    <row r="7807" spans="1:26" x14ac:dyDescent="0.2">
      <c r="A7807" s="414"/>
      <c r="B7807" s="414"/>
      <c r="P7807" s="141"/>
      <c r="Q7807" s="415"/>
      <c r="R7807" s="415"/>
      <c r="S7807" s="415"/>
      <c r="T7807" s="415"/>
      <c r="U7807" s="415"/>
      <c r="V7807" s="415"/>
      <c r="W7807" s="415"/>
      <c r="X7807" s="415"/>
      <c r="Y7807" s="415"/>
      <c r="Z7807" s="415"/>
    </row>
    <row r="7808" spans="1:26" x14ac:dyDescent="0.2">
      <c r="A7808" s="414"/>
      <c r="B7808" s="414"/>
      <c r="P7808" s="141"/>
      <c r="Q7808" s="415"/>
      <c r="R7808" s="415"/>
      <c r="S7808" s="415"/>
      <c r="T7808" s="415"/>
      <c r="U7808" s="415"/>
      <c r="V7808" s="415"/>
      <c r="W7808" s="415"/>
      <c r="X7808" s="415"/>
      <c r="Y7808" s="415"/>
      <c r="Z7808" s="415"/>
    </row>
    <row r="7809" spans="1:26" x14ac:dyDescent="0.2">
      <c r="A7809" s="414"/>
      <c r="B7809" s="414"/>
      <c r="P7809" s="141"/>
      <c r="Q7809" s="415"/>
      <c r="R7809" s="415"/>
      <c r="S7809" s="415"/>
      <c r="T7809" s="415"/>
      <c r="U7809" s="415"/>
      <c r="V7809" s="415"/>
      <c r="W7809" s="415"/>
      <c r="X7809" s="415"/>
      <c r="Y7809" s="415"/>
      <c r="Z7809" s="415"/>
    </row>
    <row r="7810" spans="1:26" x14ac:dyDescent="0.2">
      <c r="A7810" s="414"/>
      <c r="B7810" s="414"/>
      <c r="P7810" s="141"/>
      <c r="Q7810" s="415"/>
      <c r="R7810" s="415"/>
      <c r="S7810" s="415"/>
      <c r="T7810" s="415"/>
      <c r="U7810" s="415"/>
      <c r="V7810" s="415"/>
      <c r="W7810" s="415"/>
      <c r="X7810" s="415"/>
      <c r="Y7810" s="415"/>
      <c r="Z7810" s="415"/>
    </row>
    <row r="7811" spans="1:26" x14ac:dyDescent="0.2">
      <c r="A7811" s="414"/>
      <c r="B7811" s="414"/>
      <c r="P7811" s="141"/>
      <c r="Q7811" s="415"/>
      <c r="R7811" s="415"/>
      <c r="S7811" s="415"/>
      <c r="T7811" s="415"/>
      <c r="U7811" s="415"/>
      <c r="V7811" s="415"/>
      <c r="W7811" s="415"/>
      <c r="X7811" s="415"/>
      <c r="Y7811" s="415"/>
      <c r="Z7811" s="415"/>
    </row>
    <row r="7812" spans="1:26" x14ac:dyDescent="0.2">
      <c r="A7812" s="414"/>
      <c r="B7812" s="414"/>
      <c r="P7812" s="141"/>
      <c r="Q7812" s="415"/>
      <c r="R7812" s="415"/>
      <c r="S7812" s="415"/>
      <c r="T7812" s="415"/>
      <c r="U7812" s="415"/>
      <c r="V7812" s="415"/>
      <c r="W7812" s="415"/>
      <c r="X7812" s="415"/>
      <c r="Y7812" s="415"/>
      <c r="Z7812" s="415"/>
    </row>
    <row r="7813" spans="1:26" x14ac:dyDescent="0.2">
      <c r="A7813" s="414"/>
      <c r="B7813" s="414"/>
      <c r="P7813" s="141"/>
      <c r="Q7813" s="415"/>
      <c r="R7813" s="415"/>
      <c r="S7813" s="415"/>
      <c r="T7813" s="415"/>
      <c r="U7813" s="415"/>
      <c r="V7813" s="415"/>
      <c r="W7813" s="415"/>
      <c r="X7813" s="415"/>
      <c r="Y7813" s="415"/>
      <c r="Z7813" s="415"/>
    </row>
    <row r="7814" spans="1:26" x14ac:dyDescent="0.2">
      <c r="A7814" s="414"/>
      <c r="B7814" s="414"/>
      <c r="P7814" s="141"/>
      <c r="Q7814" s="415"/>
      <c r="R7814" s="415"/>
      <c r="S7814" s="415"/>
      <c r="T7814" s="415"/>
      <c r="U7814" s="415"/>
      <c r="V7814" s="415"/>
      <c r="W7814" s="415"/>
      <c r="X7814" s="415"/>
      <c r="Y7814" s="415"/>
      <c r="Z7814" s="415"/>
    </row>
    <row r="7815" spans="1:26" x14ac:dyDescent="0.2">
      <c r="A7815" s="414"/>
      <c r="B7815" s="414"/>
      <c r="P7815" s="141"/>
      <c r="Q7815" s="415"/>
      <c r="R7815" s="415"/>
      <c r="S7815" s="415"/>
      <c r="T7815" s="415"/>
      <c r="U7815" s="415"/>
      <c r="V7815" s="415"/>
      <c r="W7815" s="415"/>
      <c r="X7815" s="415"/>
      <c r="Y7815" s="415"/>
      <c r="Z7815" s="415"/>
    </row>
    <row r="7816" spans="1:26" x14ac:dyDescent="0.2">
      <c r="A7816" s="414"/>
      <c r="B7816" s="414"/>
      <c r="P7816" s="141"/>
      <c r="Q7816" s="415"/>
      <c r="R7816" s="415"/>
      <c r="S7816" s="415"/>
      <c r="T7816" s="415"/>
      <c r="U7816" s="415"/>
      <c r="V7816" s="415"/>
      <c r="W7816" s="415"/>
      <c r="X7816" s="415"/>
      <c r="Y7816" s="415"/>
      <c r="Z7816" s="415"/>
    </row>
    <row r="7817" spans="1:26" x14ac:dyDescent="0.2">
      <c r="A7817" s="414"/>
      <c r="B7817" s="414"/>
      <c r="P7817" s="141"/>
      <c r="Q7817" s="415"/>
      <c r="R7817" s="415"/>
      <c r="S7817" s="415"/>
      <c r="T7817" s="415"/>
      <c r="U7817" s="415"/>
      <c r="V7817" s="415"/>
      <c r="W7817" s="415"/>
      <c r="X7817" s="415"/>
      <c r="Y7817" s="415"/>
      <c r="Z7817" s="415"/>
    </row>
    <row r="7818" spans="1:26" x14ac:dyDescent="0.2">
      <c r="A7818" s="414"/>
      <c r="B7818" s="414"/>
      <c r="P7818" s="141"/>
      <c r="Q7818" s="415"/>
      <c r="R7818" s="415"/>
      <c r="S7818" s="415"/>
      <c r="T7818" s="415"/>
      <c r="U7818" s="415"/>
      <c r="V7818" s="415"/>
      <c r="W7818" s="415"/>
      <c r="X7818" s="415"/>
      <c r="Y7818" s="415"/>
      <c r="Z7818" s="415"/>
    </row>
    <row r="7819" spans="1:26" x14ac:dyDescent="0.2">
      <c r="A7819" s="414"/>
      <c r="B7819" s="414"/>
      <c r="P7819" s="141"/>
      <c r="Q7819" s="415"/>
      <c r="R7819" s="415"/>
      <c r="S7819" s="415"/>
      <c r="T7819" s="415"/>
      <c r="U7819" s="415"/>
      <c r="V7819" s="415"/>
      <c r="W7819" s="415"/>
      <c r="X7819" s="415"/>
      <c r="Y7819" s="415"/>
      <c r="Z7819" s="415"/>
    </row>
    <row r="7820" spans="1:26" x14ac:dyDescent="0.2">
      <c r="A7820" s="414"/>
      <c r="B7820" s="414"/>
      <c r="P7820" s="141"/>
      <c r="Q7820" s="415"/>
      <c r="R7820" s="415"/>
      <c r="S7820" s="415"/>
      <c r="T7820" s="415"/>
      <c r="U7820" s="415"/>
      <c r="V7820" s="415"/>
      <c r="W7820" s="415"/>
      <c r="X7820" s="415"/>
      <c r="Y7820" s="415"/>
      <c r="Z7820" s="415"/>
    </row>
    <row r="7821" spans="1:26" x14ac:dyDescent="0.2">
      <c r="A7821" s="414"/>
      <c r="B7821" s="414"/>
      <c r="P7821" s="141"/>
      <c r="Q7821" s="415"/>
      <c r="R7821" s="415"/>
      <c r="S7821" s="415"/>
      <c r="T7821" s="415"/>
      <c r="U7821" s="415"/>
      <c r="V7821" s="415"/>
      <c r="W7821" s="415"/>
      <c r="X7821" s="415"/>
      <c r="Y7821" s="415"/>
      <c r="Z7821" s="415"/>
    </row>
    <row r="7822" spans="1:26" x14ac:dyDescent="0.2">
      <c r="A7822" s="414"/>
      <c r="B7822" s="414"/>
      <c r="P7822" s="141"/>
      <c r="Q7822" s="415"/>
      <c r="R7822" s="415"/>
      <c r="S7822" s="415"/>
      <c r="T7822" s="415"/>
      <c r="U7822" s="415"/>
      <c r="V7822" s="415"/>
      <c r="W7822" s="415"/>
      <c r="X7822" s="415"/>
      <c r="Y7822" s="415"/>
      <c r="Z7822" s="415"/>
    </row>
    <row r="7823" spans="1:26" x14ac:dyDescent="0.2">
      <c r="A7823" s="414"/>
      <c r="B7823" s="414"/>
      <c r="P7823" s="141"/>
      <c r="Q7823" s="415"/>
      <c r="R7823" s="415"/>
      <c r="S7823" s="415"/>
      <c r="T7823" s="415"/>
      <c r="U7823" s="415"/>
      <c r="V7823" s="415"/>
      <c r="W7823" s="415"/>
      <c r="X7823" s="415"/>
      <c r="Y7823" s="415"/>
      <c r="Z7823" s="415"/>
    </row>
    <row r="7824" spans="1:26" x14ac:dyDescent="0.2">
      <c r="A7824" s="414"/>
      <c r="B7824" s="414"/>
      <c r="P7824" s="141"/>
      <c r="Q7824" s="415"/>
      <c r="R7824" s="415"/>
      <c r="S7824" s="415"/>
      <c r="T7824" s="415"/>
      <c r="U7824" s="415"/>
      <c r="V7824" s="415"/>
      <c r="W7824" s="415"/>
      <c r="X7824" s="415"/>
      <c r="Y7824" s="415"/>
      <c r="Z7824" s="415"/>
    </row>
    <row r="7825" spans="1:26" x14ac:dyDescent="0.2">
      <c r="A7825" s="414"/>
      <c r="B7825" s="414"/>
      <c r="P7825" s="141"/>
      <c r="Q7825" s="415"/>
      <c r="R7825" s="415"/>
      <c r="S7825" s="415"/>
      <c r="T7825" s="415"/>
      <c r="U7825" s="415"/>
      <c r="V7825" s="415"/>
      <c r="W7825" s="415"/>
      <c r="X7825" s="415"/>
      <c r="Y7825" s="415"/>
      <c r="Z7825" s="415"/>
    </row>
    <row r="7826" spans="1:26" x14ac:dyDescent="0.2">
      <c r="A7826" s="414"/>
      <c r="B7826" s="414"/>
      <c r="P7826" s="141"/>
      <c r="Q7826" s="415"/>
      <c r="R7826" s="415"/>
      <c r="S7826" s="415"/>
      <c r="T7826" s="415"/>
      <c r="U7826" s="415"/>
      <c r="V7826" s="415"/>
      <c r="W7826" s="415"/>
      <c r="X7826" s="415"/>
      <c r="Y7826" s="415"/>
      <c r="Z7826" s="415"/>
    </row>
    <row r="7827" spans="1:26" x14ac:dyDescent="0.2">
      <c r="A7827" s="414"/>
      <c r="B7827" s="414"/>
      <c r="P7827" s="141"/>
      <c r="Q7827" s="415"/>
      <c r="R7827" s="415"/>
      <c r="S7827" s="415"/>
      <c r="T7827" s="415"/>
      <c r="U7827" s="415"/>
      <c r="V7827" s="415"/>
      <c r="W7827" s="415"/>
      <c r="X7827" s="415"/>
      <c r="Y7827" s="415"/>
      <c r="Z7827" s="415"/>
    </row>
    <row r="7828" spans="1:26" x14ac:dyDescent="0.2">
      <c r="A7828" s="414"/>
      <c r="B7828" s="414"/>
      <c r="P7828" s="141"/>
      <c r="Q7828" s="415"/>
      <c r="R7828" s="415"/>
      <c r="S7828" s="415"/>
      <c r="T7828" s="415"/>
      <c r="U7828" s="415"/>
      <c r="V7828" s="415"/>
      <c r="W7828" s="415"/>
      <c r="X7828" s="415"/>
      <c r="Y7828" s="415"/>
      <c r="Z7828" s="415"/>
    </row>
    <row r="7829" spans="1:26" x14ac:dyDescent="0.2">
      <c r="A7829" s="414"/>
      <c r="B7829" s="414"/>
      <c r="P7829" s="141"/>
      <c r="Q7829" s="415"/>
      <c r="R7829" s="415"/>
      <c r="S7829" s="415"/>
      <c r="T7829" s="415"/>
      <c r="U7829" s="415"/>
      <c r="V7829" s="415"/>
      <c r="W7829" s="415"/>
      <c r="X7829" s="415"/>
      <c r="Y7829" s="415"/>
      <c r="Z7829" s="415"/>
    </row>
    <row r="7830" spans="1:26" x14ac:dyDescent="0.2">
      <c r="A7830" s="414"/>
      <c r="B7830" s="414"/>
      <c r="P7830" s="141"/>
      <c r="Q7830" s="415"/>
      <c r="R7830" s="415"/>
      <c r="S7830" s="415"/>
      <c r="T7830" s="415"/>
      <c r="U7830" s="415"/>
      <c r="V7830" s="415"/>
      <c r="W7830" s="415"/>
      <c r="X7830" s="415"/>
      <c r="Y7830" s="415"/>
      <c r="Z7830" s="415"/>
    </row>
    <row r="7831" spans="1:26" x14ac:dyDescent="0.2">
      <c r="A7831" s="414"/>
      <c r="B7831" s="414"/>
      <c r="P7831" s="141"/>
      <c r="Q7831" s="415"/>
      <c r="R7831" s="415"/>
      <c r="S7831" s="415"/>
      <c r="T7831" s="415"/>
      <c r="U7831" s="415"/>
      <c r="V7831" s="415"/>
      <c r="W7831" s="415"/>
      <c r="X7831" s="415"/>
      <c r="Y7831" s="415"/>
      <c r="Z7831" s="415"/>
    </row>
    <row r="7832" spans="1:26" x14ac:dyDescent="0.2">
      <c r="A7832" s="414"/>
      <c r="B7832" s="414"/>
      <c r="P7832" s="141"/>
      <c r="Q7832" s="415"/>
      <c r="R7832" s="415"/>
      <c r="S7832" s="415"/>
      <c r="T7832" s="415"/>
      <c r="U7832" s="415"/>
      <c r="V7832" s="415"/>
      <c r="W7832" s="415"/>
      <c r="X7832" s="415"/>
      <c r="Y7832" s="415"/>
      <c r="Z7832" s="415"/>
    </row>
    <row r="7833" spans="1:26" x14ac:dyDescent="0.2">
      <c r="A7833" s="414"/>
      <c r="B7833" s="414"/>
      <c r="P7833" s="141"/>
      <c r="Q7833" s="415"/>
      <c r="R7833" s="415"/>
      <c r="S7833" s="415"/>
      <c r="T7833" s="415"/>
      <c r="U7833" s="415"/>
      <c r="V7833" s="415"/>
      <c r="W7833" s="415"/>
      <c r="X7833" s="415"/>
      <c r="Y7833" s="415"/>
      <c r="Z7833" s="415"/>
    </row>
    <row r="7834" spans="1:26" x14ac:dyDescent="0.2">
      <c r="A7834" s="414"/>
      <c r="B7834" s="414"/>
      <c r="P7834" s="141"/>
      <c r="Q7834" s="415"/>
      <c r="R7834" s="415"/>
      <c r="S7834" s="415"/>
      <c r="T7834" s="415"/>
      <c r="U7834" s="415"/>
      <c r="V7834" s="415"/>
      <c r="W7834" s="415"/>
      <c r="X7834" s="415"/>
      <c r="Y7834" s="415"/>
      <c r="Z7834" s="415"/>
    </row>
    <row r="7835" spans="1:26" x14ac:dyDescent="0.2">
      <c r="A7835" s="414"/>
      <c r="B7835" s="414"/>
      <c r="P7835" s="141"/>
      <c r="Q7835" s="415"/>
      <c r="R7835" s="415"/>
      <c r="S7835" s="415"/>
      <c r="T7835" s="415"/>
      <c r="U7835" s="415"/>
      <c r="V7835" s="415"/>
      <c r="W7835" s="415"/>
      <c r="X7835" s="415"/>
      <c r="Y7835" s="415"/>
      <c r="Z7835" s="415"/>
    </row>
    <row r="7836" spans="1:26" x14ac:dyDescent="0.2">
      <c r="A7836" s="414"/>
      <c r="B7836" s="414"/>
      <c r="P7836" s="141"/>
      <c r="Q7836" s="415"/>
      <c r="R7836" s="415"/>
      <c r="S7836" s="415"/>
      <c r="T7836" s="415"/>
      <c r="U7836" s="415"/>
      <c r="V7836" s="415"/>
      <c r="W7836" s="415"/>
      <c r="X7836" s="415"/>
      <c r="Y7836" s="415"/>
      <c r="Z7836" s="415"/>
    </row>
    <row r="7837" spans="1:26" x14ac:dyDescent="0.2">
      <c r="A7837" s="414"/>
      <c r="B7837" s="414"/>
      <c r="P7837" s="141"/>
      <c r="Q7837" s="415"/>
      <c r="R7837" s="415"/>
      <c r="S7837" s="415"/>
      <c r="T7837" s="415"/>
      <c r="U7837" s="415"/>
      <c r="V7837" s="415"/>
      <c r="W7837" s="415"/>
      <c r="X7837" s="415"/>
      <c r="Y7837" s="415"/>
      <c r="Z7837" s="415"/>
    </row>
    <row r="7838" spans="1:26" x14ac:dyDescent="0.2">
      <c r="A7838" s="414"/>
      <c r="B7838" s="414"/>
      <c r="P7838" s="141"/>
      <c r="Q7838" s="415"/>
      <c r="R7838" s="415"/>
      <c r="S7838" s="415"/>
      <c r="T7838" s="415"/>
      <c r="U7838" s="415"/>
      <c r="V7838" s="415"/>
      <c r="W7838" s="415"/>
      <c r="X7838" s="415"/>
      <c r="Y7838" s="415"/>
      <c r="Z7838" s="415"/>
    </row>
    <row r="7839" spans="1:26" x14ac:dyDescent="0.2">
      <c r="A7839" s="414"/>
      <c r="B7839" s="414"/>
      <c r="P7839" s="141"/>
      <c r="Q7839" s="415"/>
      <c r="R7839" s="415"/>
      <c r="S7839" s="415"/>
      <c r="T7839" s="415"/>
      <c r="U7839" s="415"/>
      <c r="V7839" s="415"/>
      <c r="W7839" s="415"/>
      <c r="X7839" s="415"/>
      <c r="Y7839" s="415"/>
      <c r="Z7839" s="415"/>
    </row>
    <row r="7840" spans="1:26" x14ac:dyDescent="0.2">
      <c r="A7840" s="414"/>
      <c r="B7840" s="414"/>
      <c r="P7840" s="141"/>
      <c r="Q7840" s="415"/>
      <c r="R7840" s="415"/>
      <c r="S7840" s="415"/>
      <c r="T7840" s="415"/>
      <c r="U7840" s="415"/>
      <c r="V7840" s="415"/>
      <c r="W7840" s="415"/>
      <c r="X7840" s="415"/>
      <c r="Y7840" s="415"/>
      <c r="Z7840" s="415"/>
    </row>
    <row r="7841" spans="1:26" x14ac:dyDescent="0.2">
      <c r="A7841" s="414"/>
      <c r="B7841" s="414"/>
      <c r="P7841" s="141"/>
      <c r="Q7841" s="415"/>
      <c r="R7841" s="415"/>
      <c r="S7841" s="415"/>
      <c r="T7841" s="415"/>
      <c r="U7841" s="415"/>
      <c r="V7841" s="415"/>
      <c r="W7841" s="415"/>
      <c r="X7841" s="415"/>
      <c r="Y7841" s="415"/>
      <c r="Z7841" s="415"/>
    </row>
    <row r="7842" spans="1:26" x14ac:dyDescent="0.2">
      <c r="A7842" s="414"/>
      <c r="B7842" s="414"/>
      <c r="P7842" s="141"/>
      <c r="Q7842" s="415"/>
      <c r="R7842" s="415"/>
      <c r="S7842" s="415"/>
      <c r="T7842" s="415"/>
      <c r="U7842" s="415"/>
      <c r="V7842" s="415"/>
      <c r="W7842" s="415"/>
      <c r="X7842" s="415"/>
      <c r="Y7842" s="415"/>
      <c r="Z7842" s="415"/>
    </row>
    <row r="7843" spans="1:26" x14ac:dyDescent="0.2">
      <c r="A7843" s="414"/>
      <c r="B7843" s="414"/>
      <c r="P7843" s="141"/>
      <c r="Q7843" s="415"/>
      <c r="R7843" s="415"/>
      <c r="S7843" s="415"/>
      <c r="T7843" s="415"/>
      <c r="U7843" s="415"/>
      <c r="V7843" s="415"/>
      <c r="W7843" s="415"/>
      <c r="X7843" s="415"/>
      <c r="Y7843" s="415"/>
      <c r="Z7843" s="415"/>
    </row>
    <row r="7844" spans="1:26" x14ac:dyDescent="0.2">
      <c r="A7844" s="414"/>
      <c r="B7844" s="414"/>
      <c r="P7844" s="141"/>
      <c r="Q7844" s="415"/>
      <c r="R7844" s="415"/>
      <c r="S7844" s="415"/>
      <c r="T7844" s="415"/>
      <c r="U7844" s="415"/>
      <c r="V7844" s="415"/>
      <c r="W7844" s="415"/>
      <c r="X7844" s="415"/>
      <c r="Y7844" s="415"/>
      <c r="Z7844" s="415"/>
    </row>
    <row r="7845" spans="1:26" x14ac:dyDescent="0.2">
      <c r="A7845" s="414"/>
      <c r="B7845" s="414"/>
      <c r="P7845" s="141"/>
      <c r="Q7845" s="415"/>
      <c r="R7845" s="415"/>
      <c r="S7845" s="415"/>
      <c r="T7845" s="415"/>
      <c r="U7845" s="415"/>
      <c r="V7845" s="415"/>
      <c r="W7845" s="415"/>
      <c r="X7845" s="415"/>
      <c r="Y7845" s="415"/>
      <c r="Z7845" s="415"/>
    </row>
    <row r="7846" spans="1:26" x14ac:dyDescent="0.2">
      <c r="A7846" s="414"/>
      <c r="B7846" s="414"/>
      <c r="P7846" s="141"/>
      <c r="Q7846" s="415"/>
      <c r="R7846" s="415"/>
      <c r="S7846" s="415"/>
      <c r="T7846" s="415"/>
      <c r="U7846" s="415"/>
      <c r="V7846" s="415"/>
      <c r="W7846" s="415"/>
      <c r="X7846" s="415"/>
      <c r="Y7846" s="415"/>
      <c r="Z7846" s="415"/>
    </row>
    <row r="7847" spans="1:26" x14ac:dyDescent="0.2">
      <c r="A7847" s="414"/>
      <c r="B7847" s="414"/>
      <c r="P7847" s="141"/>
      <c r="Q7847" s="415"/>
      <c r="R7847" s="415"/>
      <c r="S7847" s="415"/>
      <c r="T7847" s="415"/>
      <c r="U7847" s="415"/>
      <c r="V7847" s="415"/>
      <c r="W7847" s="415"/>
      <c r="X7847" s="415"/>
      <c r="Y7847" s="415"/>
      <c r="Z7847" s="415"/>
    </row>
    <row r="7848" spans="1:26" x14ac:dyDescent="0.2">
      <c r="A7848" s="414"/>
      <c r="B7848" s="414"/>
      <c r="P7848" s="141"/>
      <c r="Q7848" s="415"/>
      <c r="R7848" s="415"/>
      <c r="S7848" s="415"/>
      <c r="T7848" s="415"/>
      <c r="U7848" s="415"/>
      <c r="V7848" s="415"/>
      <c r="W7848" s="415"/>
      <c r="X7848" s="415"/>
      <c r="Y7848" s="415"/>
      <c r="Z7848" s="415"/>
    </row>
    <row r="7849" spans="1:26" x14ac:dyDescent="0.2">
      <c r="A7849" s="414"/>
      <c r="B7849" s="414"/>
      <c r="P7849" s="141"/>
      <c r="Q7849" s="415"/>
      <c r="R7849" s="415"/>
      <c r="S7849" s="415"/>
      <c r="T7849" s="415"/>
      <c r="U7849" s="415"/>
      <c r="V7849" s="415"/>
      <c r="W7849" s="415"/>
      <c r="X7849" s="415"/>
      <c r="Y7849" s="415"/>
      <c r="Z7849" s="415"/>
    </row>
    <row r="7850" spans="1:26" x14ac:dyDescent="0.2">
      <c r="A7850" s="414"/>
      <c r="B7850" s="414"/>
      <c r="P7850" s="141"/>
      <c r="Q7850" s="415"/>
      <c r="R7850" s="415"/>
      <c r="S7850" s="415"/>
      <c r="T7850" s="415"/>
      <c r="U7850" s="415"/>
      <c r="V7850" s="415"/>
      <c r="W7850" s="415"/>
      <c r="X7850" s="415"/>
      <c r="Y7850" s="415"/>
      <c r="Z7850" s="415"/>
    </row>
    <row r="7851" spans="1:26" x14ac:dyDescent="0.2">
      <c r="A7851" s="414"/>
      <c r="B7851" s="414"/>
      <c r="P7851" s="141"/>
      <c r="Q7851" s="415"/>
      <c r="R7851" s="415"/>
      <c r="S7851" s="415"/>
      <c r="T7851" s="415"/>
      <c r="U7851" s="415"/>
      <c r="V7851" s="415"/>
      <c r="W7851" s="415"/>
      <c r="X7851" s="415"/>
      <c r="Y7851" s="415"/>
      <c r="Z7851" s="415"/>
    </row>
    <row r="7852" spans="1:26" x14ac:dyDescent="0.2">
      <c r="A7852" s="414"/>
      <c r="B7852" s="414"/>
      <c r="P7852" s="141"/>
      <c r="Q7852" s="415"/>
      <c r="R7852" s="415"/>
      <c r="S7852" s="415"/>
      <c r="T7852" s="415"/>
      <c r="U7852" s="415"/>
      <c r="V7852" s="415"/>
      <c r="W7852" s="415"/>
      <c r="X7852" s="415"/>
      <c r="Y7852" s="415"/>
      <c r="Z7852" s="415"/>
    </row>
    <row r="7853" spans="1:26" x14ac:dyDescent="0.2">
      <c r="A7853" s="414"/>
      <c r="B7853" s="414"/>
      <c r="P7853" s="141"/>
      <c r="Q7853" s="415"/>
      <c r="R7853" s="415"/>
      <c r="S7853" s="415"/>
      <c r="T7853" s="415"/>
      <c r="U7853" s="415"/>
      <c r="V7853" s="415"/>
      <c r="W7853" s="415"/>
      <c r="X7853" s="415"/>
      <c r="Y7853" s="415"/>
      <c r="Z7853" s="415"/>
    </row>
    <row r="7854" spans="1:26" x14ac:dyDescent="0.2">
      <c r="A7854" s="414"/>
      <c r="B7854" s="414"/>
      <c r="P7854" s="141"/>
      <c r="Q7854" s="415"/>
      <c r="R7854" s="415"/>
      <c r="S7854" s="415"/>
      <c r="T7854" s="415"/>
      <c r="U7854" s="415"/>
      <c r="V7854" s="415"/>
      <c r="W7854" s="415"/>
      <c r="X7854" s="415"/>
      <c r="Y7854" s="415"/>
      <c r="Z7854" s="415"/>
    </row>
    <row r="7855" spans="1:26" x14ac:dyDescent="0.2">
      <c r="A7855" s="414"/>
      <c r="B7855" s="414"/>
      <c r="P7855" s="141"/>
      <c r="Q7855" s="415"/>
      <c r="R7855" s="415"/>
      <c r="S7855" s="415"/>
      <c r="T7855" s="415"/>
      <c r="U7855" s="415"/>
      <c r="V7855" s="415"/>
      <c r="W7855" s="415"/>
      <c r="X7855" s="415"/>
      <c r="Y7855" s="415"/>
      <c r="Z7855" s="415"/>
    </row>
    <row r="7856" spans="1:26" x14ac:dyDescent="0.2">
      <c r="A7856" s="414"/>
      <c r="B7856" s="414"/>
      <c r="P7856" s="141"/>
      <c r="Q7856" s="415"/>
      <c r="R7856" s="415"/>
      <c r="S7856" s="415"/>
      <c r="T7856" s="415"/>
      <c r="U7856" s="415"/>
      <c r="V7856" s="415"/>
      <c r="W7856" s="415"/>
      <c r="X7856" s="415"/>
      <c r="Y7856" s="415"/>
      <c r="Z7856" s="415"/>
    </row>
    <row r="7857" spans="1:26" x14ac:dyDescent="0.2">
      <c r="A7857" s="414"/>
      <c r="B7857" s="414"/>
      <c r="P7857" s="141"/>
      <c r="Q7857" s="415"/>
      <c r="R7857" s="415"/>
      <c r="S7857" s="415"/>
      <c r="T7857" s="415"/>
      <c r="U7857" s="415"/>
      <c r="V7857" s="415"/>
      <c r="W7857" s="415"/>
      <c r="X7857" s="415"/>
      <c r="Y7857" s="415"/>
      <c r="Z7857" s="415"/>
    </row>
    <row r="7858" spans="1:26" x14ac:dyDescent="0.2">
      <c r="A7858" s="414"/>
      <c r="B7858" s="414"/>
      <c r="P7858" s="141"/>
      <c r="Q7858" s="415"/>
      <c r="R7858" s="415"/>
      <c r="S7858" s="415"/>
      <c r="T7858" s="415"/>
      <c r="U7858" s="415"/>
      <c r="V7858" s="415"/>
      <c r="W7858" s="415"/>
      <c r="X7858" s="415"/>
      <c r="Y7858" s="415"/>
      <c r="Z7858" s="415"/>
    </row>
    <row r="7859" spans="1:26" x14ac:dyDescent="0.2">
      <c r="A7859" s="414"/>
      <c r="B7859" s="414"/>
      <c r="P7859" s="141"/>
      <c r="Q7859" s="415"/>
      <c r="R7859" s="415"/>
      <c r="S7859" s="415"/>
      <c r="T7859" s="415"/>
      <c r="U7859" s="415"/>
      <c r="V7859" s="415"/>
      <c r="W7859" s="415"/>
      <c r="X7859" s="415"/>
      <c r="Y7859" s="415"/>
      <c r="Z7859" s="415"/>
    </row>
    <row r="7860" spans="1:26" x14ac:dyDescent="0.2">
      <c r="A7860" s="414"/>
      <c r="B7860" s="414"/>
      <c r="P7860" s="141"/>
      <c r="Q7860" s="415"/>
      <c r="R7860" s="415"/>
      <c r="S7860" s="415"/>
      <c r="T7860" s="415"/>
      <c r="U7860" s="415"/>
      <c r="V7860" s="415"/>
      <c r="W7860" s="415"/>
      <c r="X7860" s="415"/>
      <c r="Y7860" s="415"/>
      <c r="Z7860" s="415"/>
    </row>
    <row r="7861" spans="1:26" x14ac:dyDescent="0.2">
      <c r="A7861" s="414"/>
      <c r="B7861" s="414"/>
      <c r="P7861" s="141"/>
      <c r="Q7861" s="415"/>
      <c r="R7861" s="415"/>
      <c r="S7861" s="415"/>
      <c r="T7861" s="415"/>
      <c r="U7861" s="415"/>
      <c r="V7861" s="415"/>
      <c r="W7861" s="415"/>
      <c r="X7861" s="415"/>
      <c r="Y7861" s="415"/>
      <c r="Z7861" s="415"/>
    </row>
    <row r="7862" spans="1:26" x14ac:dyDescent="0.2">
      <c r="A7862" s="414"/>
      <c r="B7862" s="414"/>
      <c r="P7862" s="141"/>
      <c r="Q7862" s="415"/>
      <c r="R7862" s="415"/>
      <c r="S7862" s="415"/>
      <c r="T7862" s="415"/>
      <c r="U7862" s="415"/>
      <c r="V7862" s="415"/>
      <c r="W7862" s="415"/>
      <c r="X7862" s="415"/>
      <c r="Y7862" s="415"/>
      <c r="Z7862" s="415"/>
    </row>
    <row r="7863" spans="1:26" x14ac:dyDescent="0.2">
      <c r="A7863" s="414"/>
      <c r="B7863" s="414"/>
      <c r="P7863" s="141"/>
      <c r="Q7863" s="415"/>
      <c r="R7863" s="415"/>
      <c r="S7863" s="415"/>
      <c r="T7863" s="415"/>
      <c r="U7863" s="415"/>
      <c r="V7863" s="415"/>
      <c r="W7863" s="415"/>
      <c r="X7863" s="415"/>
      <c r="Y7863" s="415"/>
      <c r="Z7863" s="415"/>
    </row>
    <row r="7864" spans="1:26" x14ac:dyDescent="0.2">
      <c r="A7864" s="414"/>
      <c r="B7864" s="414"/>
      <c r="P7864" s="141"/>
      <c r="Q7864" s="415"/>
      <c r="R7864" s="415"/>
      <c r="S7864" s="415"/>
      <c r="T7864" s="415"/>
      <c r="U7864" s="415"/>
      <c r="V7864" s="415"/>
      <c r="W7864" s="415"/>
      <c r="X7864" s="415"/>
      <c r="Y7864" s="415"/>
      <c r="Z7864" s="415"/>
    </row>
    <row r="7865" spans="1:26" x14ac:dyDescent="0.2">
      <c r="A7865" s="414"/>
      <c r="B7865" s="414"/>
      <c r="P7865" s="141"/>
      <c r="Q7865" s="415"/>
      <c r="R7865" s="415"/>
      <c r="S7865" s="415"/>
      <c r="T7865" s="415"/>
      <c r="U7865" s="415"/>
      <c r="V7865" s="415"/>
      <c r="W7865" s="415"/>
      <c r="X7865" s="415"/>
      <c r="Y7865" s="415"/>
      <c r="Z7865" s="415"/>
    </row>
    <row r="7866" spans="1:26" x14ac:dyDescent="0.2">
      <c r="A7866" s="414"/>
      <c r="B7866" s="414"/>
      <c r="P7866" s="141"/>
      <c r="Q7866" s="415"/>
      <c r="R7866" s="415"/>
      <c r="S7866" s="415"/>
      <c r="T7866" s="415"/>
      <c r="U7866" s="415"/>
      <c r="V7866" s="415"/>
      <c r="W7866" s="415"/>
      <c r="X7866" s="415"/>
      <c r="Y7866" s="415"/>
      <c r="Z7866" s="415"/>
    </row>
    <row r="7867" spans="1:26" x14ac:dyDescent="0.2">
      <c r="A7867" s="414"/>
      <c r="B7867" s="414"/>
      <c r="P7867" s="141"/>
      <c r="Q7867" s="415"/>
      <c r="R7867" s="415"/>
      <c r="S7867" s="415"/>
      <c r="T7867" s="415"/>
      <c r="U7867" s="415"/>
      <c r="V7867" s="415"/>
      <c r="W7867" s="415"/>
      <c r="X7867" s="415"/>
      <c r="Y7867" s="415"/>
      <c r="Z7867" s="415"/>
    </row>
    <row r="7868" spans="1:26" x14ac:dyDescent="0.2">
      <c r="A7868" s="414"/>
      <c r="B7868" s="414"/>
      <c r="P7868" s="141"/>
      <c r="Q7868" s="415"/>
      <c r="R7868" s="415"/>
      <c r="S7868" s="415"/>
      <c r="T7868" s="415"/>
      <c r="U7868" s="415"/>
      <c r="V7868" s="415"/>
      <c r="W7868" s="415"/>
      <c r="X7868" s="415"/>
      <c r="Y7868" s="415"/>
      <c r="Z7868" s="415"/>
    </row>
    <row r="7869" spans="1:26" x14ac:dyDescent="0.2">
      <c r="A7869" s="414"/>
      <c r="B7869" s="414"/>
      <c r="P7869" s="141"/>
      <c r="Q7869" s="415"/>
      <c r="R7869" s="415"/>
      <c r="S7869" s="415"/>
      <c r="T7869" s="415"/>
      <c r="U7869" s="415"/>
      <c r="V7869" s="415"/>
      <c r="W7869" s="415"/>
      <c r="X7869" s="415"/>
      <c r="Y7869" s="415"/>
      <c r="Z7869" s="415"/>
    </row>
    <row r="7870" spans="1:26" x14ac:dyDescent="0.2">
      <c r="A7870" s="414"/>
      <c r="B7870" s="414"/>
      <c r="P7870" s="141"/>
      <c r="Q7870" s="415"/>
      <c r="R7870" s="415"/>
      <c r="S7870" s="415"/>
      <c r="T7870" s="415"/>
      <c r="U7870" s="415"/>
      <c r="V7870" s="415"/>
      <c r="W7870" s="415"/>
      <c r="X7870" s="415"/>
      <c r="Y7870" s="415"/>
      <c r="Z7870" s="415"/>
    </row>
    <row r="7871" spans="1:26" x14ac:dyDescent="0.2">
      <c r="A7871" s="414"/>
      <c r="B7871" s="414"/>
      <c r="P7871" s="141"/>
      <c r="Q7871" s="415"/>
      <c r="R7871" s="415"/>
      <c r="S7871" s="415"/>
      <c r="T7871" s="415"/>
      <c r="U7871" s="415"/>
      <c r="V7871" s="415"/>
      <c r="W7871" s="415"/>
      <c r="X7871" s="415"/>
      <c r="Y7871" s="415"/>
      <c r="Z7871" s="415"/>
    </row>
    <row r="7872" spans="1:26" x14ac:dyDescent="0.2">
      <c r="A7872" s="414"/>
      <c r="B7872" s="414"/>
      <c r="P7872" s="141"/>
      <c r="Q7872" s="415"/>
      <c r="R7872" s="415"/>
      <c r="S7872" s="415"/>
      <c r="T7872" s="415"/>
      <c r="U7872" s="415"/>
      <c r="V7872" s="415"/>
      <c r="W7872" s="415"/>
      <c r="X7872" s="415"/>
      <c r="Y7872" s="415"/>
      <c r="Z7872" s="415"/>
    </row>
    <row r="7873" spans="1:26" x14ac:dyDescent="0.2">
      <c r="A7873" s="414"/>
      <c r="B7873" s="414"/>
      <c r="P7873" s="141"/>
      <c r="Q7873" s="415"/>
      <c r="R7873" s="415"/>
      <c r="S7873" s="415"/>
      <c r="T7873" s="415"/>
      <c r="U7873" s="415"/>
      <c r="V7873" s="415"/>
      <c r="W7873" s="415"/>
      <c r="X7873" s="415"/>
      <c r="Y7873" s="415"/>
      <c r="Z7873" s="415"/>
    </row>
    <row r="7874" spans="1:26" x14ac:dyDescent="0.2">
      <c r="A7874" s="414"/>
      <c r="B7874" s="414"/>
      <c r="P7874" s="141"/>
      <c r="Q7874" s="415"/>
      <c r="R7874" s="415"/>
      <c r="S7874" s="415"/>
      <c r="T7874" s="415"/>
      <c r="U7874" s="415"/>
      <c r="V7874" s="415"/>
      <c r="W7874" s="415"/>
      <c r="X7874" s="415"/>
      <c r="Y7874" s="415"/>
      <c r="Z7874" s="415"/>
    </row>
    <row r="7875" spans="1:26" x14ac:dyDescent="0.2">
      <c r="A7875" s="414"/>
      <c r="B7875" s="414"/>
      <c r="P7875" s="141"/>
      <c r="Q7875" s="415"/>
      <c r="R7875" s="415"/>
      <c r="S7875" s="415"/>
      <c r="T7875" s="415"/>
      <c r="U7875" s="415"/>
      <c r="V7875" s="415"/>
      <c r="W7875" s="415"/>
      <c r="X7875" s="415"/>
      <c r="Y7875" s="415"/>
      <c r="Z7875" s="415"/>
    </row>
    <row r="7876" spans="1:26" x14ac:dyDescent="0.2">
      <c r="A7876" s="414"/>
      <c r="B7876" s="414"/>
      <c r="P7876" s="141"/>
      <c r="Q7876" s="415"/>
      <c r="R7876" s="415"/>
      <c r="S7876" s="415"/>
      <c r="T7876" s="415"/>
      <c r="U7876" s="415"/>
      <c r="V7876" s="415"/>
      <c r="W7876" s="415"/>
      <c r="X7876" s="415"/>
      <c r="Y7876" s="415"/>
      <c r="Z7876" s="415"/>
    </row>
    <row r="7877" spans="1:26" x14ac:dyDescent="0.2">
      <c r="A7877" s="414"/>
      <c r="B7877" s="414"/>
      <c r="P7877" s="141"/>
      <c r="Q7877" s="415"/>
      <c r="R7877" s="415"/>
      <c r="S7877" s="415"/>
      <c r="T7877" s="415"/>
      <c r="U7877" s="415"/>
      <c r="V7877" s="415"/>
      <c r="W7877" s="415"/>
      <c r="X7877" s="415"/>
      <c r="Y7877" s="415"/>
      <c r="Z7877" s="415"/>
    </row>
    <row r="7878" spans="1:26" x14ac:dyDescent="0.2">
      <c r="A7878" s="414"/>
      <c r="B7878" s="414"/>
      <c r="P7878" s="141"/>
      <c r="Q7878" s="415"/>
      <c r="R7878" s="415"/>
      <c r="S7878" s="415"/>
      <c r="T7878" s="415"/>
      <c r="U7878" s="415"/>
      <c r="V7878" s="415"/>
      <c r="W7878" s="415"/>
      <c r="X7878" s="415"/>
      <c r="Y7878" s="415"/>
      <c r="Z7878" s="415"/>
    </row>
    <row r="7879" spans="1:26" x14ac:dyDescent="0.2">
      <c r="A7879" s="414"/>
      <c r="B7879" s="414"/>
      <c r="P7879" s="141"/>
      <c r="Q7879" s="415"/>
      <c r="R7879" s="415"/>
      <c r="S7879" s="415"/>
      <c r="T7879" s="415"/>
      <c r="U7879" s="415"/>
      <c r="V7879" s="415"/>
      <c r="W7879" s="415"/>
      <c r="X7879" s="415"/>
      <c r="Y7879" s="415"/>
      <c r="Z7879" s="415"/>
    </row>
    <row r="7880" spans="1:26" x14ac:dyDescent="0.2">
      <c r="A7880" s="414"/>
      <c r="B7880" s="414"/>
      <c r="P7880" s="141"/>
      <c r="Q7880" s="415"/>
      <c r="R7880" s="415"/>
      <c r="S7880" s="415"/>
      <c r="T7880" s="415"/>
      <c r="U7880" s="415"/>
      <c r="V7880" s="415"/>
      <c r="W7880" s="415"/>
      <c r="X7880" s="415"/>
      <c r="Y7880" s="415"/>
      <c r="Z7880" s="415"/>
    </row>
    <row r="7881" spans="1:26" x14ac:dyDescent="0.2">
      <c r="A7881" s="414"/>
      <c r="B7881" s="414"/>
      <c r="P7881" s="141"/>
      <c r="Q7881" s="415"/>
      <c r="R7881" s="415"/>
      <c r="S7881" s="415"/>
      <c r="T7881" s="415"/>
      <c r="U7881" s="415"/>
      <c r="V7881" s="415"/>
      <c r="W7881" s="415"/>
      <c r="X7881" s="415"/>
      <c r="Y7881" s="415"/>
      <c r="Z7881" s="415"/>
    </row>
    <row r="7882" spans="1:26" x14ac:dyDescent="0.2">
      <c r="A7882" s="414"/>
      <c r="B7882" s="414"/>
      <c r="P7882" s="141"/>
      <c r="Q7882" s="415"/>
      <c r="R7882" s="415"/>
      <c r="S7882" s="415"/>
      <c r="T7882" s="415"/>
      <c r="U7882" s="415"/>
      <c r="V7882" s="415"/>
      <c r="W7882" s="415"/>
      <c r="X7882" s="415"/>
      <c r="Y7882" s="415"/>
      <c r="Z7882" s="415"/>
    </row>
    <row r="7883" spans="1:26" x14ac:dyDescent="0.2">
      <c r="A7883" s="414"/>
      <c r="B7883" s="414"/>
      <c r="P7883" s="141"/>
      <c r="Q7883" s="415"/>
      <c r="R7883" s="415"/>
      <c r="S7883" s="415"/>
      <c r="T7883" s="415"/>
      <c r="U7883" s="415"/>
      <c r="V7883" s="415"/>
      <c r="W7883" s="415"/>
      <c r="X7883" s="415"/>
      <c r="Y7883" s="415"/>
      <c r="Z7883" s="415"/>
    </row>
    <row r="7884" spans="1:26" x14ac:dyDescent="0.2">
      <c r="A7884" s="414"/>
      <c r="B7884" s="414"/>
      <c r="P7884" s="141"/>
      <c r="Q7884" s="415"/>
      <c r="R7884" s="415"/>
      <c r="S7884" s="415"/>
      <c r="T7884" s="415"/>
      <c r="U7884" s="415"/>
      <c r="V7884" s="415"/>
      <c r="W7884" s="415"/>
      <c r="X7884" s="415"/>
      <c r="Y7884" s="415"/>
      <c r="Z7884" s="415"/>
    </row>
    <row r="7885" spans="1:26" x14ac:dyDescent="0.2">
      <c r="A7885" s="414"/>
      <c r="B7885" s="414"/>
      <c r="P7885" s="141"/>
      <c r="Q7885" s="415"/>
      <c r="R7885" s="415"/>
      <c r="S7885" s="415"/>
      <c r="T7885" s="415"/>
      <c r="U7885" s="415"/>
      <c r="V7885" s="415"/>
      <c r="W7885" s="415"/>
      <c r="X7885" s="415"/>
      <c r="Y7885" s="415"/>
      <c r="Z7885" s="415"/>
    </row>
    <row r="7886" spans="1:26" x14ac:dyDescent="0.2">
      <c r="A7886" s="414"/>
      <c r="B7886" s="414"/>
      <c r="P7886" s="141"/>
      <c r="Q7886" s="415"/>
      <c r="R7886" s="415"/>
      <c r="S7886" s="415"/>
      <c r="T7886" s="415"/>
      <c r="U7886" s="415"/>
      <c r="V7886" s="415"/>
      <c r="W7886" s="415"/>
      <c r="X7886" s="415"/>
      <c r="Y7886" s="415"/>
      <c r="Z7886" s="415"/>
    </row>
    <row r="7887" spans="1:26" x14ac:dyDescent="0.2">
      <c r="A7887" s="414"/>
      <c r="B7887" s="414"/>
      <c r="P7887" s="141"/>
      <c r="Q7887" s="415"/>
      <c r="R7887" s="415"/>
      <c r="S7887" s="415"/>
      <c r="T7887" s="415"/>
      <c r="U7887" s="415"/>
      <c r="V7887" s="415"/>
      <c r="W7887" s="415"/>
      <c r="X7887" s="415"/>
      <c r="Y7887" s="415"/>
      <c r="Z7887" s="415"/>
    </row>
    <row r="7888" spans="1:26" x14ac:dyDescent="0.2">
      <c r="A7888" s="414"/>
      <c r="B7888" s="414"/>
      <c r="P7888" s="141"/>
      <c r="Q7888" s="415"/>
      <c r="R7888" s="415"/>
      <c r="S7888" s="415"/>
      <c r="T7888" s="415"/>
      <c r="U7888" s="415"/>
      <c r="V7888" s="415"/>
      <c r="W7888" s="415"/>
      <c r="X7888" s="415"/>
      <c r="Y7888" s="415"/>
      <c r="Z7888" s="415"/>
    </row>
    <row r="7889" spans="1:26" x14ac:dyDescent="0.2">
      <c r="A7889" s="414"/>
      <c r="B7889" s="414"/>
      <c r="P7889" s="141"/>
      <c r="Q7889" s="415"/>
      <c r="R7889" s="415"/>
      <c r="S7889" s="415"/>
      <c r="T7889" s="415"/>
      <c r="U7889" s="415"/>
      <c r="V7889" s="415"/>
      <c r="W7889" s="415"/>
      <c r="X7889" s="415"/>
      <c r="Y7889" s="415"/>
      <c r="Z7889" s="415"/>
    </row>
    <row r="7890" spans="1:26" x14ac:dyDescent="0.2">
      <c r="A7890" s="414"/>
      <c r="B7890" s="414"/>
      <c r="P7890" s="141"/>
      <c r="Q7890" s="415"/>
      <c r="R7890" s="415"/>
      <c r="S7890" s="415"/>
      <c r="T7890" s="415"/>
      <c r="U7890" s="415"/>
      <c r="V7890" s="415"/>
      <c r="W7890" s="415"/>
      <c r="X7890" s="415"/>
      <c r="Y7890" s="415"/>
      <c r="Z7890" s="415"/>
    </row>
    <row r="7891" spans="1:26" x14ac:dyDescent="0.2">
      <c r="A7891" s="414"/>
      <c r="B7891" s="414"/>
      <c r="P7891" s="141"/>
      <c r="Q7891" s="415"/>
      <c r="R7891" s="415"/>
      <c r="S7891" s="415"/>
      <c r="T7891" s="415"/>
      <c r="U7891" s="415"/>
      <c r="V7891" s="415"/>
      <c r="W7891" s="415"/>
      <c r="X7891" s="415"/>
      <c r="Y7891" s="415"/>
      <c r="Z7891" s="415"/>
    </row>
    <row r="7892" spans="1:26" x14ac:dyDescent="0.2">
      <c r="A7892" s="414"/>
      <c r="B7892" s="414"/>
      <c r="P7892" s="141"/>
      <c r="Q7892" s="415"/>
      <c r="R7892" s="415"/>
      <c r="S7892" s="415"/>
      <c r="T7892" s="415"/>
      <c r="U7892" s="415"/>
      <c r="V7892" s="415"/>
      <c r="W7892" s="415"/>
      <c r="X7892" s="415"/>
      <c r="Y7892" s="415"/>
      <c r="Z7892" s="415"/>
    </row>
    <row r="7893" spans="1:26" x14ac:dyDescent="0.2">
      <c r="A7893" s="414"/>
      <c r="B7893" s="414"/>
      <c r="P7893" s="141"/>
      <c r="Q7893" s="415"/>
      <c r="R7893" s="415"/>
      <c r="S7893" s="415"/>
      <c r="T7893" s="415"/>
      <c r="U7893" s="415"/>
      <c r="V7893" s="415"/>
      <c r="W7893" s="415"/>
      <c r="X7893" s="415"/>
      <c r="Y7893" s="415"/>
      <c r="Z7893" s="415"/>
    </row>
    <row r="7894" spans="1:26" x14ac:dyDescent="0.2">
      <c r="A7894" s="414"/>
      <c r="B7894" s="414"/>
      <c r="P7894" s="141"/>
      <c r="Q7894" s="415"/>
      <c r="R7894" s="415"/>
      <c r="S7894" s="415"/>
      <c r="T7894" s="415"/>
      <c r="U7894" s="415"/>
      <c r="V7894" s="415"/>
      <c r="W7894" s="415"/>
      <c r="X7894" s="415"/>
      <c r="Y7894" s="415"/>
      <c r="Z7894" s="415"/>
    </row>
    <row r="7895" spans="1:26" x14ac:dyDescent="0.2">
      <c r="A7895" s="414"/>
      <c r="B7895" s="414"/>
      <c r="P7895" s="141"/>
      <c r="Q7895" s="415"/>
      <c r="R7895" s="415"/>
      <c r="S7895" s="415"/>
      <c r="T7895" s="415"/>
      <c r="U7895" s="415"/>
      <c r="V7895" s="415"/>
      <c r="W7895" s="415"/>
      <c r="X7895" s="415"/>
      <c r="Y7895" s="415"/>
      <c r="Z7895" s="415"/>
    </row>
    <row r="7896" spans="1:26" x14ac:dyDescent="0.2">
      <c r="A7896" s="414"/>
      <c r="B7896" s="414"/>
      <c r="P7896" s="141"/>
      <c r="Q7896" s="415"/>
      <c r="R7896" s="415"/>
      <c r="S7896" s="415"/>
      <c r="T7896" s="415"/>
      <c r="U7896" s="415"/>
      <c r="V7896" s="415"/>
      <c r="W7896" s="415"/>
      <c r="X7896" s="415"/>
      <c r="Y7896" s="415"/>
      <c r="Z7896" s="415"/>
    </row>
    <row r="7897" spans="1:26" x14ac:dyDescent="0.2">
      <c r="A7897" s="414"/>
      <c r="B7897" s="414"/>
      <c r="P7897" s="141"/>
      <c r="Q7897" s="415"/>
      <c r="R7897" s="415"/>
      <c r="S7897" s="415"/>
      <c r="T7897" s="415"/>
      <c r="U7897" s="415"/>
      <c r="V7897" s="415"/>
      <c r="W7897" s="415"/>
      <c r="X7897" s="415"/>
      <c r="Y7897" s="415"/>
      <c r="Z7897" s="415"/>
    </row>
    <row r="7898" spans="1:26" x14ac:dyDescent="0.2">
      <c r="A7898" s="414"/>
      <c r="B7898" s="414"/>
      <c r="P7898" s="141"/>
      <c r="Q7898" s="415"/>
      <c r="R7898" s="415"/>
      <c r="S7898" s="415"/>
      <c r="T7898" s="415"/>
      <c r="U7898" s="415"/>
      <c r="V7898" s="415"/>
      <c r="W7898" s="415"/>
      <c r="X7898" s="415"/>
      <c r="Y7898" s="415"/>
      <c r="Z7898" s="415"/>
    </row>
    <row r="7899" spans="1:26" x14ac:dyDescent="0.2">
      <c r="A7899" s="414"/>
      <c r="B7899" s="414"/>
      <c r="P7899" s="141"/>
      <c r="Q7899" s="415"/>
      <c r="R7899" s="415"/>
      <c r="S7899" s="415"/>
      <c r="T7899" s="415"/>
      <c r="U7899" s="415"/>
      <c r="V7899" s="415"/>
      <c r="W7899" s="415"/>
      <c r="X7899" s="415"/>
      <c r="Y7899" s="415"/>
      <c r="Z7899" s="415"/>
    </row>
    <row r="7900" spans="1:26" x14ac:dyDescent="0.2">
      <c r="A7900" s="414"/>
      <c r="B7900" s="414"/>
      <c r="P7900" s="141"/>
      <c r="Q7900" s="415"/>
      <c r="R7900" s="415"/>
      <c r="S7900" s="415"/>
      <c r="T7900" s="415"/>
      <c r="U7900" s="415"/>
      <c r="V7900" s="415"/>
      <c r="W7900" s="415"/>
      <c r="X7900" s="415"/>
      <c r="Y7900" s="415"/>
      <c r="Z7900" s="415"/>
    </row>
    <row r="7901" spans="1:26" x14ac:dyDescent="0.2">
      <c r="A7901" s="414"/>
      <c r="B7901" s="414"/>
      <c r="P7901" s="141"/>
      <c r="Q7901" s="415"/>
      <c r="R7901" s="415"/>
      <c r="S7901" s="415"/>
      <c r="T7901" s="415"/>
      <c r="U7901" s="415"/>
      <c r="V7901" s="415"/>
      <c r="W7901" s="415"/>
      <c r="X7901" s="415"/>
      <c r="Y7901" s="415"/>
      <c r="Z7901" s="415"/>
    </row>
    <row r="7902" spans="1:26" x14ac:dyDescent="0.2">
      <c r="A7902" s="414"/>
      <c r="B7902" s="414"/>
      <c r="P7902" s="141"/>
      <c r="Q7902" s="415"/>
      <c r="R7902" s="415"/>
      <c r="S7902" s="415"/>
      <c r="T7902" s="415"/>
      <c r="U7902" s="415"/>
      <c r="V7902" s="415"/>
      <c r="W7902" s="415"/>
      <c r="X7902" s="415"/>
      <c r="Y7902" s="415"/>
      <c r="Z7902" s="415"/>
    </row>
    <row r="7903" spans="1:26" x14ac:dyDescent="0.2">
      <c r="A7903" s="414"/>
      <c r="B7903" s="414"/>
      <c r="P7903" s="141"/>
      <c r="Q7903" s="415"/>
      <c r="R7903" s="415"/>
      <c r="S7903" s="415"/>
      <c r="T7903" s="415"/>
      <c r="U7903" s="415"/>
      <c r="V7903" s="415"/>
      <c r="W7903" s="415"/>
      <c r="X7903" s="415"/>
      <c r="Y7903" s="415"/>
      <c r="Z7903" s="415"/>
    </row>
    <row r="7904" spans="1:26" x14ac:dyDescent="0.2">
      <c r="A7904" s="414"/>
      <c r="B7904" s="414"/>
      <c r="P7904" s="141"/>
      <c r="Q7904" s="415"/>
      <c r="R7904" s="415"/>
      <c r="S7904" s="415"/>
      <c r="T7904" s="415"/>
      <c r="U7904" s="415"/>
      <c r="V7904" s="415"/>
      <c r="W7904" s="415"/>
      <c r="X7904" s="415"/>
      <c r="Y7904" s="415"/>
      <c r="Z7904" s="415"/>
    </row>
    <row r="7905" spans="1:26" x14ac:dyDescent="0.2">
      <c r="A7905" s="414"/>
      <c r="B7905" s="414"/>
      <c r="P7905" s="141"/>
      <c r="Q7905" s="415"/>
      <c r="R7905" s="415"/>
      <c r="S7905" s="415"/>
      <c r="T7905" s="415"/>
      <c r="U7905" s="415"/>
      <c r="V7905" s="415"/>
      <c r="W7905" s="415"/>
      <c r="X7905" s="415"/>
      <c r="Y7905" s="415"/>
      <c r="Z7905" s="415"/>
    </row>
    <row r="7906" spans="1:26" x14ac:dyDescent="0.2">
      <c r="A7906" s="414"/>
      <c r="B7906" s="414"/>
      <c r="P7906" s="141"/>
      <c r="Q7906" s="415"/>
      <c r="R7906" s="415"/>
      <c r="S7906" s="415"/>
      <c r="T7906" s="415"/>
      <c r="U7906" s="415"/>
      <c r="V7906" s="415"/>
      <c r="W7906" s="415"/>
      <c r="X7906" s="415"/>
      <c r="Y7906" s="415"/>
      <c r="Z7906" s="415"/>
    </row>
    <row r="7907" spans="1:26" x14ac:dyDescent="0.2">
      <c r="A7907" s="414"/>
      <c r="B7907" s="414"/>
      <c r="P7907" s="141"/>
      <c r="Q7907" s="415"/>
      <c r="R7907" s="415"/>
      <c r="S7907" s="415"/>
      <c r="T7907" s="415"/>
      <c r="U7907" s="415"/>
      <c r="V7907" s="415"/>
      <c r="W7907" s="415"/>
      <c r="X7907" s="415"/>
      <c r="Y7907" s="415"/>
      <c r="Z7907" s="415"/>
    </row>
    <row r="7908" spans="1:26" x14ac:dyDescent="0.2">
      <c r="A7908" s="414"/>
      <c r="B7908" s="414"/>
      <c r="P7908" s="141"/>
      <c r="Q7908" s="415"/>
      <c r="R7908" s="415"/>
      <c r="S7908" s="415"/>
      <c r="T7908" s="415"/>
      <c r="U7908" s="415"/>
      <c r="V7908" s="415"/>
      <c r="W7908" s="415"/>
      <c r="X7908" s="415"/>
      <c r="Y7908" s="415"/>
      <c r="Z7908" s="415"/>
    </row>
    <row r="7909" spans="1:26" x14ac:dyDescent="0.2">
      <c r="A7909" s="414"/>
      <c r="B7909" s="414"/>
      <c r="P7909" s="141"/>
      <c r="Q7909" s="415"/>
      <c r="R7909" s="415"/>
      <c r="S7909" s="415"/>
      <c r="T7909" s="415"/>
      <c r="U7909" s="415"/>
      <c r="V7909" s="415"/>
      <c r="W7909" s="415"/>
      <c r="X7909" s="415"/>
      <c r="Y7909" s="415"/>
      <c r="Z7909" s="415"/>
    </row>
    <row r="7910" spans="1:26" x14ac:dyDescent="0.2">
      <c r="A7910" s="414"/>
      <c r="B7910" s="414"/>
      <c r="P7910" s="141"/>
      <c r="Q7910" s="415"/>
      <c r="R7910" s="415"/>
      <c r="S7910" s="415"/>
      <c r="T7910" s="415"/>
      <c r="U7910" s="415"/>
      <c r="V7910" s="415"/>
      <c r="W7910" s="415"/>
      <c r="X7910" s="415"/>
      <c r="Y7910" s="415"/>
      <c r="Z7910" s="415"/>
    </row>
    <row r="7911" spans="1:26" x14ac:dyDescent="0.2">
      <c r="A7911" s="414"/>
      <c r="B7911" s="414"/>
      <c r="P7911" s="141"/>
      <c r="Q7911" s="415"/>
      <c r="R7911" s="415"/>
      <c r="S7911" s="415"/>
      <c r="T7911" s="415"/>
      <c r="U7911" s="415"/>
      <c r="V7911" s="415"/>
      <c r="W7911" s="415"/>
      <c r="X7911" s="415"/>
      <c r="Y7911" s="415"/>
      <c r="Z7911" s="415"/>
    </row>
    <row r="7912" spans="1:26" x14ac:dyDescent="0.2">
      <c r="A7912" s="414"/>
      <c r="B7912" s="414"/>
      <c r="P7912" s="141"/>
      <c r="Q7912" s="415"/>
      <c r="R7912" s="415"/>
      <c r="S7912" s="415"/>
      <c r="T7912" s="415"/>
      <c r="U7912" s="415"/>
      <c r="V7912" s="415"/>
      <c r="W7912" s="415"/>
      <c r="X7912" s="415"/>
      <c r="Y7912" s="415"/>
      <c r="Z7912" s="415"/>
    </row>
    <row r="7913" spans="1:26" x14ac:dyDescent="0.2">
      <c r="A7913" s="414"/>
      <c r="B7913" s="414"/>
      <c r="P7913" s="141"/>
      <c r="Q7913" s="415"/>
      <c r="R7913" s="415"/>
      <c r="S7913" s="415"/>
      <c r="T7913" s="415"/>
      <c r="U7913" s="415"/>
      <c r="V7913" s="415"/>
      <c r="W7913" s="415"/>
      <c r="X7913" s="415"/>
      <c r="Y7913" s="415"/>
      <c r="Z7913" s="415"/>
    </row>
    <row r="7914" spans="1:26" x14ac:dyDescent="0.2">
      <c r="A7914" s="414"/>
      <c r="B7914" s="414"/>
      <c r="P7914" s="141"/>
      <c r="Q7914" s="415"/>
      <c r="R7914" s="415"/>
      <c r="S7914" s="415"/>
      <c r="T7914" s="415"/>
      <c r="U7914" s="415"/>
      <c r="V7914" s="415"/>
      <c r="W7914" s="415"/>
      <c r="X7914" s="415"/>
      <c r="Y7914" s="415"/>
      <c r="Z7914" s="415"/>
    </row>
    <row r="7915" spans="1:26" x14ac:dyDescent="0.2">
      <c r="A7915" s="414"/>
      <c r="B7915" s="414"/>
      <c r="P7915" s="141"/>
      <c r="Q7915" s="415"/>
      <c r="R7915" s="415"/>
      <c r="S7915" s="415"/>
      <c r="T7915" s="415"/>
      <c r="U7915" s="415"/>
      <c r="V7915" s="415"/>
      <c r="W7915" s="415"/>
      <c r="X7915" s="415"/>
      <c r="Y7915" s="415"/>
      <c r="Z7915" s="415"/>
    </row>
    <row r="7916" spans="1:26" x14ac:dyDescent="0.2">
      <c r="A7916" s="414"/>
      <c r="B7916" s="414"/>
      <c r="P7916" s="141"/>
      <c r="Q7916" s="415"/>
      <c r="R7916" s="415"/>
      <c r="S7916" s="415"/>
      <c r="T7916" s="415"/>
      <c r="U7916" s="415"/>
      <c r="V7916" s="415"/>
      <c r="W7916" s="415"/>
      <c r="X7916" s="415"/>
      <c r="Y7916" s="415"/>
      <c r="Z7916" s="415"/>
    </row>
    <row r="7917" spans="1:26" x14ac:dyDescent="0.2">
      <c r="A7917" s="414"/>
      <c r="B7917" s="414"/>
      <c r="P7917" s="141"/>
      <c r="Q7917" s="415"/>
      <c r="R7917" s="415"/>
      <c r="S7917" s="415"/>
      <c r="T7917" s="415"/>
      <c r="U7917" s="415"/>
      <c r="V7917" s="415"/>
      <c r="W7917" s="415"/>
      <c r="X7917" s="415"/>
      <c r="Y7917" s="415"/>
      <c r="Z7917" s="415"/>
    </row>
    <row r="7918" spans="1:26" x14ac:dyDescent="0.2">
      <c r="A7918" s="414"/>
      <c r="B7918" s="414"/>
      <c r="P7918" s="141"/>
      <c r="Q7918" s="415"/>
      <c r="R7918" s="415"/>
      <c r="S7918" s="415"/>
      <c r="T7918" s="415"/>
      <c r="U7918" s="415"/>
      <c r="V7918" s="415"/>
      <c r="W7918" s="415"/>
      <c r="X7918" s="415"/>
      <c r="Y7918" s="415"/>
      <c r="Z7918" s="415"/>
    </row>
    <row r="7919" spans="1:26" x14ac:dyDescent="0.2">
      <c r="A7919" s="414"/>
      <c r="B7919" s="414"/>
      <c r="P7919" s="141"/>
      <c r="Q7919" s="415"/>
      <c r="R7919" s="415"/>
      <c r="S7919" s="415"/>
      <c r="T7919" s="415"/>
      <c r="U7919" s="415"/>
      <c r="V7919" s="415"/>
      <c r="W7919" s="415"/>
      <c r="X7919" s="415"/>
      <c r="Y7919" s="415"/>
      <c r="Z7919" s="415"/>
    </row>
    <row r="7920" spans="1:26" x14ac:dyDescent="0.2">
      <c r="A7920" s="414"/>
      <c r="B7920" s="414"/>
      <c r="P7920" s="141"/>
      <c r="Q7920" s="415"/>
      <c r="R7920" s="415"/>
      <c r="S7920" s="415"/>
      <c r="T7920" s="415"/>
      <c r="U7920" s="415"/>
      <c r="V7920" s="415"/>
      <c r="W7920" s="415"/>
      <c r="X7920" s="415"/>
      <c r="Y7920" s="415"/>
      <c r="Z7920" s="415"/>
    </row>
    <row r="7921" spans="1:26" x14ac:dyDescent="0.2">
      <c r="A7921" s="414"/>
      <c r="B7921" s="414"/>
      <c r="P7921" s="141"/>
      <c r="Q7921" s="415"/>
      <c r="R7921" s="415"/>
      <c r="S7921" s="415"/>
      <c r="T7921" s="415"/>
      <c r="U7921" s="415"/>
      <c r="V7921" s="415"/>
      <c r="W7921" s="415"/>
      <c r="X7921" s="415"/>
      <c r="Y7921" s="415"/>
      <c r="Z7921" s="415"/>
    </row>
    <row r="7922" spans="1:26" x14ac:dyDescent="0.2">
      <c r="A7922" s="414"/>
      <c r="B7922" s="414"/>
      <c r="P7922" s="141"/>
      <c r="Q7922" s="415"/>
      <c r="R7922" s="415"/>
      <c r="S7922" s="415"/>
      <c r="T7922" s="415"/>
      <c r="U7922" s="415"/>
      <c r="V7922" s="415"/>
      <c r="W7922" s="415"/>
      <c r="X7922" s="415"/>
      <c r="Y7922" s="415"/>
      <c r="Z7922" s="415"/>
    </row>
    <row r="7923" spans="1:26" x14ac:dyDescent="0.2">
      <c r="A7923" s="414"/>
      <c r="B7923" s="414"/>
      <c r="P7923" s="141"/>
      <c r="Q7923" s="415"/>
      <c r="R7923" s="415"/>
      <c r="S7923" s="415"/>
      <c r="T7923" s="415"/>
      <c r="U7923" s="415"/>
      <c r="V7923" s="415"/>
      <c r="W7923" s="415"/>
      <c r="X7923" s="415"/>
      <c r="Y7923" s="415"/>
      <c r="Z7923" s="415"/>
    </row>
    <row r="7924" spans="1:26" x14ac:dyDescent="0.2">
      <c r="A7924" s="414"/>
      <c r="B7924" s="414"/>
      <c r="P7924" s="141"/>
      <c r="Q7924" s="415"/>
      <c r="R7924" s="415"/>
      <c r="S7924" s="415"/>
      <c r="T7924" s="415"/>
      <c r="U7924" s="415"/>
      <c r="V7924" s="415"/>
      <c r="W7924" s="415"/>
      <c r="X7924" s="415"/>
      <c r="Y7924" s="415"/>
      <c r="Z7924" s="415"/>
    </row>
    <row r="7925" spans="1:26" x14ac:dyDescent="0.2">
      <c r="A7925" s="414"/>
      <c r="B7925" s="414"/>
      <c r="P7925" s="141"/>
      <c r="Q7925" s="415"/>
      <c r="R7925" s="415"/>
      <c r="S7925" s="415"/>
      <c r="T7925" s="415"/>
      <c r="U7925" s="415"/>
      <c r="V7925" s="415"/>
      <c r="W7925" s="415"/>
      <c r="X7925" s="415"/>
      <c r="Y7925" s="415"/>
      <c r="Z7925" s="415"/>
    </row>
    <row r="7926" spans="1:26" x14ac:dyDescent="0.2">
      <c r="A7926" s="414"/>
      <c r="B7926" s="414"/>
      <c r="P7926" s="141"/>
      <c r="Q7926" s="415"/>
      <c r="R7926" s="415"/>
      <c r="S7926" s="415"/>
      <c r="T7926" s="415"/>
      <c r="U7926" s="415"/>
      <c r="V7926" s="415"/>
      <c r="W7926" s="415"/>
      <c r="X7926" s="415"/>
      <c r="Y7926" s="415"/>
      <c r="Z7926" s="415"/>
    </row>
    <row r="7927" spans="1:26" x14ac:dyDescent="0.2">
      <c r="A7927" s="414"/>
      <c r="B7927" s="414"/>
      <c r="P7927" s="141"/>
      <c r="Q7927" s="415"/>
      <c r="R7927" s="415"/>
      <c r="S7927" s="415"/>
      <c r="T7927" s="415"/>
      <c r="U7927" s="415"/>
      <c r="V7927" s="415"/>
      <c r="W7927" s="415"/>
      <c r="X7927" s="415"/>
      <c r="Y7927" s="415"/>
      <c r="Z7927" s="415"/>
    </row>
    <row r="7928" spans="1:26" x14ac:dyDescent="0.2">
      <c r="A7928" s="414"/>
      <c r="B7928" s="414"/>
      <c r="P7928" s="141"/>
      <c r="Q7928" s="415"/>
      <c r="R7928" s="415"/>
      <c r="S7928" s="415"/>
      <c r="T7928" s="415"/>
      <c r="U7928" s="415"/>
      <c r="V7928" s="415"/>
      <c r="W7928" s="415"/>
      <c r="X7928" s="415"/>
      <c r="Y7928" s="415"/>
      <c r="Z7928" s="415"/>
    </row>
    <row r="7929" spans="1:26" x14ac:dyDescent="0.2">
      <c r="A7929" s="414"/>
      <c r="B7929" s="414"/>
      <c r="P7929" s="141"/>
      <c r="Q7929" s="415"/>
      <c r="R7929" s="415"/>
      <c r="S7929" s="415"/>
      <c r="T7929" s="415"/>
      <c r="U7929" s="415"/>
      <c r="V7929" s="415"/>
      <c r="W7929" s="415"/>
      <c r="X7929" s="415"/>
      <c r="Y7929" s="415"/>
      <c r="Z7929" s="415"/>
    </row>
    <row r="7930" spans="1:26" x14ac:dyDescent="0.2">
      <c r="A7930" s="414"/>
      <c r="B7930" s="414"/>
      <c r="P7930" s="141"/>
      <c r="Q7930" s="415"/>
      <c r="R7930" s="415"/>
      <c r="S7930" s="415"/>
      <c r="T7930" s="415"/>
      <c r="U7930" s="415"/>
      <c r="V7930" s="415"/>
      <c r="W7930" s="415"/>
      <c r="X7930" s="415"/>
      <c r="Y7930" s="415"/>
      <c r="Z7930" s="415"/>
    </row>
    <row r="7931" spans="1:26" x14ac:dyDescent="0.2">
      <c r="A7931" s="414"/>
      <c r="B7931" s="414"/>
      <c r="P7931" s="141"/>
      <c r="Q7931" s="415"/>
      <c r="R7931" s="415"/>
      <c r="S7931" s="415"/>
      <c r="T7931" s="415"/>
      <c r="U7931" s="415"/>
      <c r="V7931" s="415"/>
      <c r="W7931" s="415"/>
      <c r="X7931" s="415"/>
      <c r="Y7931" s="415"/>
      <c r="Z7931" s="415"/>
    </row>
    <row r="7932" spans="1:26" x14ac:dyDescent="0.2">
      <c r="A7932" s="414"/>
      <c r="B7932" s="414"/>
      <c r="P7932" s="141"/>
      <c r="Q7932" s="415"/>
      <c r="R7932" s="415"/>
      <c r="S7932" s="415"/>
      <c r="T7932" s="415"/>
      <c r="U7932" s="415"/>
      <c r="V7932" s="415"/>
      <c r="W7932" s="415"/>
      <c r="X7932" s="415"/>
      <c r="Y7932" s="415"/>
      <c r="Z7932" s="415"/>
    </row>
    <row r="7933" spans="1:26" x14ac:dyDescent="0.2">
      <c r="A7933" s="414"/>
      <c r="B7933" s="414"/>
      <c r="P7933" s="141"/>
      <c r="Q7933" s="415"/>
      <c r="R7933" s="415"/>
      <c r="S7933" s="415"/>
      <c r="T7933" s="415"/>
      <c r="U7933" s="415"/>
      <c r="V7933" s="415"/>
      <c r="W7933" s="415"/>
      <c r="X7933" s="415"/>
      <c r="Y7933" s="415"/>
      <c r="Z7933" s="415"/>
    </row>
    <row r="7934" spans="1:26" x14ac:dyDescent="0.2">
      <c r="A7934" s="414"/>
      <c r="B7934" s="414"/>
      <c r="P7934" s="141"/>
      <c r="Q7934" s="415"/>
      <c r="R7934" s="415"/>
      <c r="S7934" s="415"/>
      <c r="T7934" s="415"/>
      <c r="U7934" s="415"/>
      <c r="V7934" s="415"/>
      <c r="W7934" s="415"/>
      <c r="X7934" s="415"/>
      <c r="Y7934" s="415"/>
      <c r="Z7934" s="415"/>
    </row>
    <row r="7935" spans="1:26" x14ac:dyDescent="0.2">
      <c r="A7935" s="414"/>
      <c r="B7935" s="414"/>
      <c r="P7935" s="141"/>
      <c r="Q7935" s="415"/>
      <c r="R7935" s="415"/>
      <c r="S7935" s="415"/>
      <c r="T7935" s="415"/>
      <c r="U7935" s="415"/>
      <c r="V7935" s="415"/>
      <c r="W7935" s="415"/>
      <c r="X7935" s="415"/>
      <c r="Y7935" s="415"/>
      <c r="Z7935" s="415"/>
    </row>
    <row r="7936" spans="1:26" x14ac:dyDescent="0.2">
      <c r="A7936" s="414"/>
      <c r="B7936" s="414"/>
      <c r="P7936" s="141"/>
      <c r="Q7936" s="415"/>
      <c r="R7936" s="415"/>
      <c r="S7936" s="415"/>
      <c r="T7936" s="415"/>
      <c r="U7936" s="415"/>
      <c r="V7936" s="415"/>
      <c r="W7936" s="415"/>
      <c r="X7936" s="415"/>
      <c r="Y7936" s="415"/>
      <c r="Z7936" s="415"/>
    </row>
    <row r="7937" spans="1:26" x14ac:dyDescent="0.2">
      <c r="A7937" s="414"/>
      <c r="B7937" s="414"/>
      <c r="P7937" s="141"/>
      <c r="Q7937" s="415"/>
      <c r="R7937" s="415"/>
      <c r="S7937" s="415"/>
      <c r="T7937" s="415"/>
      <c r="U7937" s="415"/>
      <c r="V7937" s="415"/>
      <c r="W7937" s="415"/>
      <c r="X7937" s="415"/>
      <c r="Y7937" s="415"/>
      <c r="Z7937" s="415"/>
    </row>
    <row r="7938" spans="1:26" x14ac:dyDescent="0.2">
      <c r="A7938" s="414"/>
      <c r="B7938" s="414"/>
      <c r="P7938" s="141"/>
      <c r="Q7938" s="415"/>
      <c r="R7938" s="415"/>
      <c r="S7938" s="415"/>
      <c r="T7938" s="415"/>
      <c r="U7938" s="415"/>
      <c r="V7938" s="415"/>
      <c r="W7938" s="415"/>
      <c r="X7938" s="415"/>
      <c r="Y7938" s="415"/>
      <c r="Z7938" s="415"/>
    </row>
    <row r="7939" spans="1:26" x14ac:dyDescent="0.2">
      <c r="A7939" s="414"/>
      <c r="B7939" s="414"/>
      <c r="P7939" s="141"/>
      <c r="Q7939" s="415"/>
      <c r="R7939" s="415"/>
      <c r="S7939" s="415"/>
      <c r="T7939" s="415"/>
      <c r="U7939" s="415"/>
      <c r="V7939" s="415"/>
      <c r="W7939" s="415"/>
      <c r="X7939" s="415"/>
      <c r="Y7939" s="415"/>
      <c r="Z7939" s="415"/>
    </row>
    <row r="7940" spans="1:26" x14ac:dyDescent="0.2">
      <c r="A7940" s="414"/>
      <c r="B7940" s="414"/>
      <c r="P7940" s="141"/>
      <c r="Q7940" s="415"/>
      <c r="R7940" s="415"/>
      <c r="S7940" s="415"/>
      <c r="T7940" s="415"/>
      <c r="U7940" s="415"/>
      <c r="V7940" s="415"/>
      <c r="W7940" s="415"/>
      <c r="X7940" s="415"/>
      <c r="Y7940" s="415"/>
      <c r="Z7940" s="415"/>
    </row>
    <row r="7941" spans="1:26" x14ac:dyDescent="0.2">
      <c r="A7941" s="414"/>
      <c r="B7941" s="414"/>
      <c r="P7941" s="141"/>
      <c r="Q7941" s="415"/>
      <c r="R7941" s="415"/>
      <c r="S7941" s="415"/>
      <c r="T7941" s="415"/>
      <c r="U7941" s="415"/>
      <c r="V7941" s="415"/>
      <c r="W7941" s="415"/>
      <c r="X7941" s="415"/>
      <c r="Y7941" s="415"/>
      <c r="Z7941" s="415"/>
    </row>
    <row r="7942" spans="1:26" x14ac:dyDescent="0.2">
      <c r="A7942" s="414"/>
      <c r="B7942" s="414"/>
      <c r="P7942" s="141"/>
      <c r="Q7942" s="415"/>
      <c r="R7942" s="415"/>
      <c r="S7942" s="415"/>
      <c r="T7942" s="415"/>
      <c r="U7942" s="415"/>
      <c r="V7942" s="415"/>
      <c r="W7942" s="415"/>
      <c r="X7942" s="415"/>
      <c r="Y7942" s="415"/>
      <c r="Z7942" s="415"/>
    </row>
    <row r="7943" spans="1:26" x14ac:dyDescent="0.2">
      <c r="A7943" s="414"/>
      <c r="B7943" s="414"/>
      <c r="P7943" s="141"/>
      <c r="Q7943" s="415"/>
      <c r="R7943" s="415"/>
      <c r="S7943" s="415"/>
      <c r="T7943" s="415"/>
      <c r="U7943" s="415"/>
      <c r="V7943" s="415"/>
      <c r="W7943" s="415"/>
      <c r="X7943" s="415"/>
      <c r="Y7943" s="415"/>
      <c r="Z7943" s="415"/>
    </row>
    <row r="7944" spans="1:26" x14ac:dyDescent="0.2">
      <c r="A7944" s="414"/>
      <c r="B7944" s="414"/>
      <c r="P7944" s="141"/>
      <c r="Q7944" s="415"/>
      <c r="R7944" s="415"/>
      <c r="S7944" s="415"/>
      <c r="T7944" s="415"/>
      <c r="U7944" s="415"/>
      <c r="V7944" s="415"/>
      <c r="W7944" s="415"/>
      <c r="X7944" s="415"/>
      <c r="Y7944" s="415"/>
      <c r="Z7944" s="415"/>
    </row>
    <row r="7945" spans="1:26" x14ac:dyDescent="0.2">
      <c r="A7945" s="414"/>
      <c r="B7945" s="414"/>
      <c r="P7945" s="141"/>
      <c r="Q7945" s="415"/>
      <c r="R7945" s="415"/>
      <c r="S7945" s="415"/>
      <c r="T7945" s="415"/>
      <c r="U7945" s="415"/>
      <c r="V7945" s="415"/>
      <c r="W7945" s="415"/>
      <c r="X7945" s="415"/>
      <c r="Y7945" s="415"/>
      <c r="Z7945" s="415"/>
    </row>
    <row r="7946" spans="1:26" x14ac:dyDescent="0.2">
      <c r="A7946" s="414"/>
      <c r="B7946" s="414"/>
      <c r="P7946" s="141"/>
      <c r="Q7946" s="415"/>
      <c r="R7946" s="415"/>
      <c r="S7946" s="415"/>
      <c r="T7946" s="415"/>
      <c r="U7946" s="415"/>
      <c r="V7946" s="415"/>
      <c r="W7946" s="415"/>
      <c r="X7946" s="415"/>
      <c r="Y7946" s="415"/>
      <c r="Z7946" s="415"/>
    </row>
    <row r="7947" spans="1:26" x14ac:dyDescent="0.2">
      <c r="A7947" s="414"/>
      <c r="B7947" s="414"/>
      <c r="P7947" s="141"/>
      <c r="Q7947" s="415"/>
      <c r="R7947" s="415"/>
      <c r="S7947" s="415"/>
      <c r="T7947" s="415"/>
      <c r="U7947" s="415"/>
      <c r="V7947" s="415"/>
      <c r="W7947" s="415"/>
      <c r="X7947" s="415"/>
      <c r="Y7947" s="415"/>
      <c r="Z7947" s="415"/>
    </row>
    <row r="7948" spans="1:26" x14ac:dyDescent="0.2">
      <c r="A7948" s="414"/>
      <c r="B7948" s="414"/>
      <c r="P7948" s="141"/>
      <c r="Q7948" s="415"/>
      <c r="R7948" s="415"/>
      <c r="S7948" s="415"/>
      <c r="T7948" s="415"/>
      <c r="U7948" s="415"/>
      <c r="V7948" s="415"/>
      <c r="W7948" s="415"/>
      <c r="X7948" s="415"/>
      <c r="Y7948" s="415"/>
      <c r="Z7948" s="415"/>
    </row>
    <row r="7949" spans="1:26" x14ac:dyDescent="0.2">
      <c r="A7949" s="414"/>
      <c r="B7949" s="414"/>
      <c r="P7949" s="141"/>
      <c r="Q7949" s="415"/>
      <c r="R7949" s="415"/>
      <c r="S7949" s="415"/>
      <c r="T7949" s="415"/>
      <c r="U7949" s="415"/>
      <c r="V7949" s="415"/>
      <c r="W7949" s="415"/>
      <c r="X7949" s="415"/>
      <c r="Y7949" s="415"/>
      <c r="Z7949" s="415"/>
    </row>
    <row r="7950" spans="1:26" x14ac:dyDescent="0.2">
      <c r="A7950" s="414"/>
      <c r="B7950" s="414"/>
      <c r="P7950" s="141"/>
      <c r="Q7950" s="415"/>
      <c r="R7950" s="415"/>
      <c r="S7950" s="415"/>
      <c r="T7950" s="415"/>
      <c r="U7950" s="415"/>
      <c r="V7950" s="415"/>
      <c r="W7950" s="415"/>
      <c r="X7950" s="415"/>
      <c r="Y7950" s="415"/>
      <c r="Z7950" s="415"/>
    </row>
    <row r="7951" spans="1:26" x14ac:dyDescent="0.2">
      <c r="A7951" s="414"/>
      <c r="B7951" s="414"/>
      <c r="P7951" s="141"/>
      <c r="Q7951" s="415"/>
      <c r="R7951" s="415"/>
      <c r="S7951" s="415"/>
      <c r="T7951" s="415"/>
      <c r="U7951" s="415"/>
      <c r="V7951" s="415"/>
      <c r="W7951" s="415"/>
      <c r="X7951" s="415"/>
      <c r="Y7951" s="415"/>
      <c r="Z7951" s="415"/>
    </row>
    <row r="7952" spans="1:26" x14ac:dyDescent="0.2">
      <c r="A7952" s="414"/>
      <c r="B7952" s="414"/>
      <c r="P7952" s="141"/>
      <c r="Q7952" s="415"/>
      <c r="R7952" s="415"/>
      <c r="S7952" s="415"/>
      <c r="T7952" s="415"/>
      <c r="U7952" s="415"/>
      <c r="V7952" s="415"/>
      <c r="W7952" s="415"/>
      <c r="X7952" s="415"/>
      <c r="Y7952" s="415"/>
      <c r="Z7952" s="415"/>
    </row>
    <row r="7953" spans="1:26" x14ac:dyDescent="0.2">
      <c r="A7953" s="414"/>
      <c r="B7953" s="414"/>
      <c r="P7953" s="141"/>
      <c r="Q7953" s="415"/>
      <c r="R7953" s="415"/>
      <c r="S7953" s="415"/>
      <c r="T7953" s="415"/>
      <c r="U7953" s="415"/>
      <c r="V7953" s="415"/>
      <c r="W7953" s="415"/>
      <c r="X7953" s="415"/>
      <c r="Y7953" s="415"/>
      <c r="Z7953" s="415"/>
    </row>
    <row r="7954" spans="1:26" x14ac:dyDescent="0.2">
      <c r="A7954" s="414"/>
      <c r="B7954" s="414"/>
      <c r="P7954" s="141"/>
      <c r="Q7954" s="415"/>
      <c r="R7954" s="415"/>
      <c r="S7954" s="415"/>
      <c r="T7954" s="415"/>
      <c r="U7954" s="415"/>
      <c r="V7954" s="415"/>
      <c r="W7954" s="415"/>
      <c r="X7954" s="415"/>
      <c r="Y7954" s="415"/>
      <c r="Z7954" s="415"/>
    </row>
    <row r="7955" spans="1:26" x14ac:dyDescent="0.2">
      <c r="A7955" s="414"/>
      <c r="B7955" s="414"/>
      <c r="P7955" s="141"/>
      <c r="Q7955" s="415"/>
      <c r="R7955" s="415"/>
      <c r="S7955" s="415"/>
      <c r="T7955" s="415"/>
      <c r="U7955" s="415"/>
      <c r="V7955" s="415"/>
      <c r="W7955" s="415"/>
      <c r="X7955" s="415"/>
      <c r="Y7955" s="415"/>
      <c r="Z7955" s="415"/>
    </row>
    <row r="7956" spans="1:26" x14ac:dyDescent="0.2">
      <c r="A7956" s="414"/>
      <c r="B7956" s="414"/>
      <c r="P7956" s="141"/>
      <c r="Q7956" s="415"/>
      <c r="R7956" s="415"/>
      <c r="S7956" s="415"/>
      <c r="T7956" s="415"/>
      <c r="U7956" s="415"/>
      <c r="V7956" s="415"/>
      <c r="W7956" s="415"/>
      <c r="X7956" s="415"/>
      <c r="Y7956" s="415"/>
      <c r="Z7956" s="415"/>
    </row>
    <row r="7957" spans="1:26" x14ac:dyDescent="0.2">
      <c r="A7957" s="414"/>
      <c r="B7957" s="414"/>
      <c r="P7957" s="141"/>
      <c r="Q7957" s="415"/>
      <c r="R7957" s="415"/>
      <c r="S7957" s="415"/>
      <c r="T7957" s="415"/>
      <c r="U7957" s="415"/>
      <c r="V7957" s="415"/>
      <c r="W7957" s="415"/>
      <c r="X7957" s="415"/>
      <c r="Y7957" s="415"/>
      <c r="Z7957" s="415"/>
    </row>
    <row r="7958" spans="1:26" x14ac:dyDescent="0.2">
      <c r="A7958" s="414"/>
      <c r="B7958" s="414"/>
      <c r="P7958" s="141"/>
      <c r="Q7958" s="415"/>
      <c r="R7958" s="415"/>
      <c r="S7958" s="415"/>
      <c r="T7958" s="415"/>
      <c r="U7958" s="415"/>
      <c r="V7958" s="415"/>
      <c r="W7958" s="415"/>
      <c r="X7958" s="415"/>
      <c r="Y7958" s="415"/>
      <c r="Z7958" s="415"/>
    </row>
    <row r="7959" spans="1:26" x14ac:dyDescent="0.2">
      <c r="A7959" s="414"/>
      <c r="B7959" s="414"/>
      <c r="P7959" s="141"/>
      <c r="Q7959" s="415"/>
      <c r="R7959" s="415"/>
      <c r="S7959" s="415"/>
      <c r="T7959" s="415"/>
      <c r="U7959" s="415"/>
      <c r="V7959" s="415"/>
      <c r="W7959" s="415"/>
      <c r="X7959" s="415"/>
      <c r="Y7959" s="415"/>
      <c r="Z7959" s="415"/>
    </row>
    <row r="7960" spans="1:26" x14ac:dyDescent="0.2">
      <c r="A7960" s="414"/>
      <c r="B7960" s="414"/>
      <c r="P7960" s="141"/>
      <c r="Q7960" s="415"/>
      <c r="R7960" s="415"/>
      <c r="S7960" s="415"/>
      <c r="T7960" s="415"/>
      <c r="U7960" s="415"/>
      <c r="V7960" s="415"/>
      <c r="W7960" s="415"/>
      <c r="X7960" s="415"/>
      <c r="Y7960" s="415"/>
      <c r="Z7960" s="415"/>
    </row>
    <row r="7961" spans="1:26" x14ac:dyDescent="0.2">
      <c r="A7961" s="414"/>
      <c r="B7961" s="414"/>
      <c r="P7961" s="141"/>
      <c r="Q7961" s="415"/>
      <c r="R7961" s="415"/>
      <c r="S7961" s="415"/>
      <c r="T7961" s="415"/>
      <c r="U7961" s="415"/>
      <c r="V7961" s="415"/>
      <c r="W7961" s="415"/>
      <c r="X7961" s="415"/>
      <c r="Y7961" s="415"/>
      <c r="Z7961" s="415"/>
    </row>
    <row r="7962" spans="1:26" x14ac:dyDescent="0.2">
      <c r="A7962" s="414"/>
      <c r="B7962" s="414"/>
      <c r="P7962" s="141"/>
      <c r="Q7962" s="415"/>
      <c r="R7962" s="415"/>
      <c r="S7962" s="415"/>
      <c r="T7962" s="415"/>
      <c r="U7962" s="415"/>
      <c r="V7962" s="415"/>
      <c r="W7962" s="415"/>
      <c r="X7962" s="415"/>
      <c r="Y7962" s="415"/>
      <c r="Z7962" s="415"/>
    </row>
    <row r="7963" spans="1:26" x14ac:dyDescent="0.2">
      <c r="A7963" s="414"/>
      <c r="B7963" s="414"/>
      <c r="P7963" s="141"/>
      <c r="Q7963" s="415"/>
      <c r="R7963" s="415"/>
      <c r="S7963" s="415"/>
      <c r="T7963" s="415"/>
      <c r="U7963" s="415"/>
      <c r="V7963" s="415"/>
      <c r="W7963" s="415"/>
      <c r="X7963" s="415"/>
      <c r="Y7963" s="415"/>
      <c r="Z7963" s="415"/>
    </row>
    <row r="7964" spans="1:26" x14ac:dyDescent="0.2">
      <c r="A7964" s="414"/>
      <c r="B7964" s="414"/>
      <c r="P7964" s="141"/>
      <c r="Q7964" s="415"/>
      <c r="R7964" s="415"/>
      <c r="S7964" s="415"/>
      <c r="T7964" s="415"/>
      <c r="U7964" s="415"/>
      <c r="V7964" s="415"/>
      <c r="W7964" s="415"/>
      <c r="X7964" s="415"/>
      <c r="Y7964" s="415"/>
      <c r="Z7964" s="415"/>
    </row>
    <row r="7965" spans="1:26" x14ac:dyDescent="0.2">
      <c r="A7965" s="414"/>
      <c r="B7965" s="414"/>
      <c r="P7965" s="141"/>
      <c r="Q7965" s="415"/>
      <c r="R7965" s="415"/>
      <c r="S7965" s="415"/>
      <c r="T7965" s="415"/>
      <c r="U7965" s="415"/>
      <c r="V7965" s="415"/>
      <c r="W7965" s="415"/>
      <c r="X7965" s="415"/>
      <c r="Y7965" s="415"/>
      <c r="Z7965" s="415"/>
    </row>
    <row r="7966" spans="1:26" x14ac:dyDescent="0.2">
      <c r="A7966" s="414"/>
      <c r="B7966" s="414"/>
      <c r="P7966" s="141"/>
      <c r="Q7966" s="415"/>
      <c r="R7966" s="415"/>
      <c r="S7966" s="415"/>
      <c r="T7966" s="415"/>
      <c r="U7966" s="415"/>
      <c r="V7966" s="415"/>
      <c r="W7966" s="415"/>
      <c r="X7966" s="415"/>
      <c r="Y7966" s="415"/>
      <c r="Z7966" s="415"/>
    </row>
    <row r="7967" spans="1:26" x14ac:dyDescent="0.2">
      <c r="A7967" s="414"/>
      <c r="B7967" s="414"/>
      <c r="P7967" s="141"/>
      <c r="Q7967" s="415"/>
      <c r="R7967" s="415"/>
      <c r="S7967" s="415"/>
      <c r="T7967" s="415"/>
      <c r="U7967" s="415"/>
      <c r="V7967" s="415"/>
      <c r="W7967" s="415"/>
      <c r="X7967" s="415"/>
      <c r="Y7967" s="415"/>
      <c r="Z7967" s="415"/>
    </row>
    <row r="7968" spans="1:26" x14ac:dyDescent="0.2">
      <c r="A7968" s="414"/>
      <c r="B7968" s="414"/>
      <c r="P7968" s="141"/>
      <c r="Q7968" s="415"/>
      <c r="R7968" s="415"/>
      <c r="S7968" s="415"/>
      <c r="T7968" s="415"/>
      <c r="U7968" s="415"/>
      <c r="V7968" s="415"/>
      <c r="W7968" s="415"/>
      <c r="X7968" s="415"/>
      <c r="Y7968" s="415"/>
      <c r="Z7968" s="415"/>
    </row>
    <row r="7969" spans="1:26" x14ac:dyDescent="0.2">
      <c r="A7969" s="414"/>
      <c r="B7969" s="414"/>
      <c r="P7969" s="141"/>
      <c r="Q7969" s="415"/>
      <c r="R7969" s="415"/>
      <c r="S7969" s="415"/>
      <c r="T7969" s="415"/>
      <c r="U7969" s="415"/>
      <c r="V7969" s="415"/>
      <c r="W7969" s="415"/>
      <c r="X7969" s="415"/>
      <c r="Y7969" s="415"/>
      <c r="Z7969" s="415"/>
    </row>
    <row r="7970" spans="1:26" x14ac:dyDescent="0.2">
      <c r="A7970" s="414"/>
      <c r="B7970" s="414"/>
      <c r="P7970" s="141"/>
      <c r="Q7970" s="415"/>
      <c r="R7970" s="415"/>
      <c r="S7970" s="415"/>
      <c r="T7970" s="415"/>
      <c r="U7970" s="415"/>
      <c r="V7970" s="415"/>
      <c r="W7970" s="415"/>
      <c r="X7970" s="415"/>
      <c r="Y7970" s="415"/>
      <c r="Z7970" s="415"/>
    </row>
    <row r="7971" spans="1:26" x14ac:dyDescent="0.2">
      <c r="A7971" s="414"/>
      <c r="B7971" s="414"/>
      <c r="P7971" s="141"/>
      <c r="Q7971" s="415"/>
      <c r="R7971" s="415"/>
      <c r="S7971" s="415"/>
      <c r="T7971" s="415"/>
      <c r="U7971" s="415"/>
      <c r="V7971" s="415"/>
      <c r="W7971" s="415"/>
      <c r="X7971" s="415"/>
      <c r="Y7971" s="415"/>
      <c r="Z7971" s="415"/>
    </row>
    <row r="7972" spans="1:26" x14ac:dyDescent="0.2">
      <c r="A7972" s="414"/>
      <c r="B7972" s="414"/>
      <c r="P7972" s="141"/>
      <c r="Q7972" s="415"/>
      <c r="R7972" s="415"/>
      <c r="S7972" s="415"/>
      <c r="T7972" s="415"/>
      <c r="U7972" s="415"/>
      <c r="V7972" s="415"/>
      <c r="W7972" s="415"/>
      <c r="X7972" s="415"/>
      <c r="Y7972" s="415"/>
      <c r="Z7972" s="415"/>
    </row>
    <row r="7973" spans="1:26" x14ac:dyDescent="0.2">
      <c r="A7973" s="414"/>
      <c r="B7973" s="414"/>
      <c r="P7973" s="141"/>
      <c r="Q7973" s="415"/>
      <c r="R7973" s="415"/>
      <c r="S7973" s="415"/>
      <c r="T7973" s="415"/>
      <c r="U7973" s="415"/>
      <c r="V7973" s="415"/>
      <c r="W7973" s="415"/>
      <c r="X7973" s="415"/>
      <c r="Y7973" s="415"/>
      <c r="Z7973" s="415"/>
    </row>
    <row r="7974" spans="1:26" x14ac:dyDescent="0.2">
      <c r="A7974" s="414"/>
      <c r="B7974" s="414"/>
      <c r="P7974" s="141"/>
      <c r="Q7974" s="415"/>
      <c r="R7974" s="415"/>
      <c r="S7974" s="415"/>
      <c r="T7974" s="415"/>
      <c r="U7974" s="415"/>
      <c r="V7974" s="415"/>
      <c r="W7974" s="415"/>
      <c r="X7974" s="415"/>
      <c r="Y7974" s="415"/>
      <c r="Z7974" s="415"/>
    </row>
    <row r="7975" spans="1:26" x14ac:dyDescent="0.2">
      <c r="A7975" s="414"/>
      <c r="B7975" s="414"/>
      <c r="P7975" s="141"/>
      <c r="Q7975" s="415"/>
      <c r="R7975" s="415"/>
      <c r="S7975" s="415"/>
      <c r="T7975" s="415"/>
      <c r="U7975" s="415"/>
      <c r="V7975" s="415"/>
      <c r="W7975" s="415"/>
      <c r="X7975" s="415"/>
      <c r="Y7975" s="415"/>
      <c r="Z7975" s="415"/>
    </row>
    <row r="7976" spans="1:26" x14ac:dyDescent="0.2">
      <c r="A7976" s="414"/>
      <c r="B7976" s="414"/>
      <c r="P7976" s="141"/>
      <c r="Q7976" s="415"/>
      <c r="R7976" s="415"/>
      <c r="S7976" s="415"/>
      <c r="T7976" s="415"/>
      <c r="U7976" s="415"/>
      <c r="V7976" s="415"/>
      <c r="W7976" s="415"/>
      <c r="X7976" s="415"/>
      <c r="Y7976" s="415"/>
      <c r="Z7976" s="415"/>
    </row>
    <row r="7977" spans="1:26" x14ac:dyDescent="0.2">
      <c r="A7977" s="414"/>
      <c r="B7977" s="414"/>
      <c r="P7977" s="141"/>
      <c r="Q7977" s="415"/>
      <c r="R7977" s="415"/>
      <c r="S7977" s="415"/>
      <c r="T7977" s="415"/>
      <c r="U7977" s="415"/>
      <c r="V7977" s="415"/>
      <c r="W7977" s="415"/>
      <c r="X7977" s="415"/>
      <c r="Y7977" s="415"/>
      <c r="Z7977" s="415"/>
    </row>
    <row r="7978" spans="1:26" x14ac:dyDescent="0.2">
      <c r="A7978" s="414"/>
      <c r="B7978" s="414"/>
      <c r="P7978" s="141"/>
      <c r="Q7978" s="415"/>
      <c r="R7978" s="415"/>
      <c r="S7978" s="415"/>
      <c r="T7978" s="415"/>
      <c r="U7978" s="415"/>
      <c r="V7978" s="415"/>
      <c r="W7978" s="415"/>
      <c r="X7978" s="415"/>
      <c r="Y7978" s="415"/>
      <c r="Z7978" s="415"/>
    </row>
    <row r="7979" spans="1:26" x14ac:dyDescent="0.2">
      <c r="A7979" s="414"/>
      <c r="B7979" s="414"/>
      <c r="P7979" s="141"/>
      <c r="Q7979" s="415"/>
      <c r="R7979" s="415"/>
      <c r="S7979" s="415"/>
      <c r="T7979" s="415"/>
      <c r="U7979" s="415"/>
      <c r="V7979" s="415"/>
      <c r="W7979" s="415"/>
      <c r="X7979" s="415"/>
      <c r="Y7979" s="415"/>
      <c r="Z7979" s="415"/>
    </row>
    <row r="7980" spans="1:26" x14ac:dyDescent="0.2">
      <c r="A7980" s="414"/>
      <c r="B7980" s="414"/>
      <c r="P7980" s="141"/>
      <c r="Q7980" s="415"/>
      <c r="R7980" s="415"/>
      <c r="S7980" s="415"/>
      <c r="T7980" s="415"/>
      <c r="U7980" s="415"/>
      <c r="V7980" s="415"/>
      <c r="W7980" s="415"/>
      <c r="X7980" s="415"/>
      <c r="Y7980" s="415"/>
      <c r="Z7980" s="415"/>
    </row>
    <row r="7981" spans="1:26" x14ac:dyDescent="0.2">
      <c r="A7981" s="414"/>
      <c r="B7981" s="414"/>
      <c r="P7981" s="141"/>
      <c r="Q7981" s="415"/>
      <c r="R7981" s="415"/>
      <c r="S7981" s="415"/>
      <c r="T7981" s="415"/>
      <c r="U7981" s="415"/>
      <c r="V7981" s="415"/>
      <c r="W7981" s="415"/>
      <c r="X7981" s="415"/>
      <c r="Y7981" s="415"/>
      <c r="Z7981" s="415"/>
    </row>
    <row r="7982" spans="1:26" x14ac:dyDescent="0.2">
      <c r="A7982" s="414"/>
      <c r="B7982" s="414"/>
      <c r="P7982" s="141"/>
      <c r="Q7982" s="415"/>
      <c r="R7982" s="415"/>
      <c r="S7982" s="415"/>
      <c r="T7982" s="415"/>
      <c r="U7982" s="415"/>
      <c r="V7982" s="415"/>
      <c r="W7982" s="415"/>
      <c r="X7982" s="415"/>
      <c r="Y7982" s="415"/>
      <c r="Z7982" s="415"/>
    </row>
    <row r="7983" spans="1:26" x14ac:dyDescent="0.2">
      <c r="A7983" s="414"/>
      <c r="B7983" s="414"/>
      <c r="P7983" s="141"/>
      <c r="Q7983" s="415"/>
      <c r="R7983" s="415"/>
      <c r="S7983" s="415"/>
      <c r="T7983" s="415"/>
      <c r="U7983" s="415"/>
      <c r="V7983" s="415"/>
      <c r="W7983" s="415"/>
      <c r="X7983" s="415"/>
      <c r="Y7983" s="415"/>
      <c r="Z7983" s="415"/>
    </row>
    <row r="7984" spans="1:26" x14ac:dyDescent="0.2">
      <c r="A7984" s="414"/>
      <c r="B7984" s="414"/>
      <c r="P7984" s="141"/>
      <c r="Q7984" s="415"/>
      <c r="R7984" s="415"/>
      <c r="S7984" s="415"/>
      <c r="T7984" s="415"/>
      <c r="U7984" s="415"/>
      <c r="V7984" s="415"/>
      <c r="W7984" s="415"/>
      <c r="X7984" s="415"/>
      <c r="Y7984" s="415"/>
      <c r="Z7984" s="415"/>
    </row>
    <row r="7985" spans="1:26" x14ac:dyDescent="0.2">
      <c r="A7985" s="414"/>
      <c r="B7985" s="414"/>
      <c r="P7985" s="141"/>
      <c r="Q7985" s="415"/>
      <c r="R7985" s="415"/>
      <c r="S7985" s="415"/>
      <c r="T7985" s="415"/>
      <c r="U7985" s="415"/>
      <c r="V7985" s="415"/>
      <c r="W7985" s="415"/>
      <c r="X7985" s="415"/>
      <c r="Y7985" s="415"/>
      <c r="Z7985" s="415"/>
    </row>
    <row r="7986" spans="1:26" x14ac:dyDescent="0.2">
      <c r="A7986" s="414"/>
      <c r="B7986" s="414"/>
      <c r="P7986" s="141"/>
      <c r="Q7986" s="415"/>
      <c r="R7986" s="415"/>
      <c r="S7986" s="415"/>
      <c r="T7986" s="415"/>
      <c r="U7986" s="415"/>
      <c r="V7986" s="415"/>
      <c r="W7986" s="415"/>
      <c r="X7986" s="415"/>
      <c r="Y7986" s="415"/>
      <c r="Z7986" s="415"/>
    </row>
    <row r="7987" spans="1:26" x14ac:dyDescent="0.2">
      <c r="A7987" s="414"/>
      <c r="B7987" s="414"/>
      <c r="P7987" s="141"/>
      <c r="Q7987" s="415"/>
      <c r="R7987" s="415"/>
      <c r="S7987" s="415"/>
      <c r="T7987" s="415"/>
      <c r="U7987" s="415"/>
      <c r="V7987" s="415"/>
      <c r="W7987" s="415"/>
      <c r="X7987" s="415"/>
      <c r="Y7987" s="415"/>
      <c r="Z7987" s="415"/>
    </row>
    <row r="7988" spans="1:26" x14ac:dyDescent="0.2">
      <c r="A7988" s="414"/>
      <c r="B7988" s="414"/>
      <c r="P7988" s="141"/>
      <c r="Q7988" s="415"/>
      <c r="R7988" s="415"/>
      <c r="S7988" s="415"/>
      <c r="T7988" s="415"/>
      <c r="U7988" s="415"/>
      <c r="V7988" s="415"/>
      <c r="W7988" s="415"/>
      <c r="X7988" s="415"/>
      <c r="Y7988" s="415"/>
      <c r="Z7988" s="415"/>
    </row>
    <row r="7989" spans="1:26" x14ac:dyDescent="0.2">
      <c r="A7989" s="414"/>
      <c r="B7989" s="414"/>
      <c r="P7989" s="141"/>
      <c r="Q7989" s="415"/>
      <c r="R7989" s="415"/>
      <c r="S7989" s="415"/>
      <c r="T7989" s="415"/>
      <c r="U7989" s="415"/>
      <c r="V7989" s="415"/>
      <c r="W7989" s="415"/>
      <c r="X7989" s="415"/>
      <c r="Y7989" s="415"/>
      <c r="Z7989" s="415"/>
    </row>
    <row r="7990" spans="1:26" x14ac:dyDescent="0.2">
      <c r="A7990" s="414"/>
      <c r="B7990" s="414"/>
      <c r="P7990" s="141"/>
      <c r="Q7990" s="415"/>
      <c r="R7990" s="415"/>
      <c r="S7990" s="415"/>
      <c r="T7990" s="415"/>
      <c r="U7990" s="415"/>
      <c r="V7990" s="415"/>
      <c r="W7990" s="415"/>
      <c r="X7990" s="415"/>
      <c r="Y7990" s="415"/>
      <c r="Z7990" s="415"/>
    </row>
    <row r="7991" spans="1:26" x14ac:dyDescent="0.2">
      <c r="A7991" s="414"/>
      <c r="B7991" s="414"/>
      <c r="P7991" s="141"/>
      <c r="Q7991" s="415"/>
      <c r="R7991" s="415"/>
      <c r="S7991" s="415"/>
      <c r="T7991" s="415"/>
      <c r="U7991" s="415"/>
      <c r="V7991" s="415"/>
      <c r="W7991" s="415"/>
      <c r="X7991" s="415"/>
      <c r="Y7991" s="415"/>
      <c r="Z7991" s="415"/>
    </row>
    <row r="7992" spans="1:26" x14ac:dyDescent="0.2">
      <c r="A7992" s="414"/>
      <c r="B7992" s="414"/>
      <c r="P7992" s="141"/>
      <c r="Q7992" s="415"/>
      <c r="R7992" s="415"/>
      <c r="S7992" s="415"/>
      <c r="T7992" s="415"/>
      <c r="U7992" s="415"/>
      <c r="V7992" s="415"/>
      <c r="W7992" s="415"/>
      <c r="X7992" s="415"/>
      <c r="Y7992" s="415"/>
      <c r="Z7992" s="415"/>
    </row>
    <row r="7993" spans="1:26" x14ac:dyDescent="0.2">
      <c r="A7993" s="414"/>
      <c r="B7993" s="414"/>
      <c r="P7993" s="141"/>
      <c r="Q7993" s="415"/>
      <c r="R7993" s="415"/>
      <c r="S7993" s="415"/>
      <c r="T7993" s="415"/>
      <c r="U7993" s="415"/>
      <c r="V7993" s="415"/>
      <c r="W7993" s="415"/>
      <c r="X7993" s="415"/>
      <c r="Y7993" s="415"/>
      <c r="Z7993" s="415"/>
    </row>
    <row r="7994" spans="1:26" x14ac:dyDescent="0.2">
      <c r="A7994" s="414"/>
      <c r="B7994" s="414"/>
      <c r="P7994" s="141"/>
      <c r="Q7994" s="415"/>
      <c r="R7994" s="415"/>
      <c r="S7994" s="415"/>
      <c r="T7994" s="415"/>
      <c r="U7994" s="415"/>
      <c r="V7994" s="415"/>
      <c r="W7994" s="415"/>
      <c r="X7994" s="415"/>
      <c r="Y7994" s="415"/>
      <c r="Z7994" s="415"/>
    </row>
    <row r="7995" spans="1:26" x14ac:dyDescent="0.2">
      <c r="A7995" s="414"/>
      <c r="B7995" s="414"/>
      <c r="P7995" s="141"/>
      <c r="Q7995" s="415"/>
      <c r="R7995" s="415"/>
      <c r="S7995" s="415"/>
      <c r="T7995" s="415"/>
      <c r="U7995" s="415"/>
      <c r="V7995" s="415"/>
      <c r="W7995" s="415"/>
      <c r="X7995" s="415"/>
      <c r="Y7995" s="415"/>
      <c r="Z7995" s="415"/>
    </row>
    <row r="7996" spans="1:26" x14ac:dyDescent="0.2">
      <c r="A7996" s="414"/>
      <c r="B7996" s="414"/>
      <c r="P7996" s="141"/>
      <c r="Q7996" s="415"/>
      <c r="R7996" s="415"/>
      <c r="S7996" s="415"/>
      <c r="T7996" s="415"/>
      <c r="U7996" s="415"/>
      <c r="V7996" s="415"/>
      <c r="W7996" s="415"/>
      <c r="X7996" s="415"/>
      <c r="Y7996" s="415"/>
      <c r="Z7996" s="415"/>
    </row>
    <row r="7997" spans="1:26" x14ac:dyDescent="0.2">
      <c r="A7997" s="414"/>
      <c r="B7997" s="414"/>
      <c r="P7997" s="141"/>
      <c r="Q7997" s="415"/>
      <c r="R7997" s="415"/>
      <c r="S7997" s="415"/>
      <c r="T7997" s="415"/>
      <c r="U7997" s="415"/>
      <c r="V7997" s="415"/>
      <c r="W7997" s="415"/>
      <c r="X7997" s="415"/>
      <c r="Y7997" s="415"/>
      <c r="Z7997" s="415"/>
    </row>
    <row r="7998" spans="1:26" x14ac:dyDescent="0.2">
      <c r="A7998" s="414"/>
      <c r="B7998" s="414"/>
      <c r="P7998" s="141"/>
      <c r="Q7998" s="415"/>
      <c r="R7998" s="415"/>
      <c r="S7998" s="415"/>
      <c r="T7998" s="415"/>
      <c r="U7998" s="415"/>
      <c r="V7998" s="415"/>
      <c r="W7998" s="415"/>
      <c r="X7998" s="415"/>
      <c r="Y7998" s="415"/>
      <c r="Z7998" s="415"/>
    </row>
    <row r="7999" spans="1:26" x14ac:dyDescent="0.2">
      <c r="A7999" s="414"/>
      <c r="B7999" s="414"/>
      <c r="P7999" s="141"/>
      <c r="Q7999" s="415"/>
      <c r="R7999" s="415"/>
      <c r="S7999" s="415"/>
      <c r="T7999" s="415"/>
      <c r="U7999" s="415"/>
      <c r="V7999" s="415"/>
      <c r="W7999" s="415"/>
      <c r="X7999" s="415"/>
      <c r="Y7999" s="415"/>
      <c r="Z7999" s="415"/>
    </row>
    <row r="8000" spans="1:26" x14ac:dyDescent="0.2">
      <c r="A8000" s="414"/>
      <c r="B8000" s="414"/>
      <c r="P8000" s="141"/>
      <c r="Q8000" s="415"/>
      <c r="R8000" s="415"/>
      <c r="S8000" s="415"/>
      <c r="T8000" s="415"/>
      <c r="U8000" s="415"/>
      <c r="V8000" s="415"/>
      <c r="W8000" s="415"/>
      <c r="X8000" s="415"/>
      <c r="Y8000" s="415"/>
      <c r="Z8000" s="415"/>
    </row>
    <row r="8001" spans="1:26" x14ac:dyDescent="0.2">
      <c r="A8001" s="414"/>
      <c r="B8001" s="414"/>
      <c r="P8001" s="141"/>
      <c r="Q8001" s="415"/>
      <c r="R8001" s="415"/>
      <c r="S8001" s="415"/>
      <c r="T8001" s="415"/>
      <c r="U8001" s="415"/>
      <c r="V8001" s="415"/>
      <c r="W8001" s="415"/>
      <c r="X8001" s="415"/>
      <c r="Y8001" s="415"/>
      <c r="Z8001" s="415"/>
    </row>
    <row r="8002" spans="1:26" x14ac:dyDescent="0.2">
      <c r="A8002" s="414"/>
      <c r="B8002" s="414"/>
      <c r="P8002" s="141"/>
      <c r="Q8002" s="415"/>
      <c r="R8002" s="415"/>
      <c r="S8002" s="415"/>
      <c r="T8002" s="415"/>
      <c r="U8002" s="415"/>
      <c r="V8002" s="415"/>
      <c r="W8002" s="415"/>
      <c r="X8002" s="415"/>
      <c r="Y8002" s="415"/>
      <c r="Z8002" s="415"/>
    </row>
    <row r="8003" spans="1:26" x14ac:dyDescent="0.2">
      <c r="A8003" s="414"/>
      <c r="B8003" s="414"/>
      <c r="P8003" s="141"/>
      <c r="Q8003" s="415"/>
      <c r="R8003" s="415"/>
      <c r="S8003" s="415"/>
      <c r="T8003" s="415"/>
      <c r="U8003" s="415"/>
      <c r="V8003" s="415"/>
      <c r="W8003" s="415"/>
      <c r="X8003" s="415"/>
      <c r="Y8003" s="415"/>
      <c r="Z8003" s="415"/>
    </row>
    <row r="8004" spans="1:26" x14ac:dyDescent="0.2">
      <c r="A8004" s="414"/>
      <c r="B8004" s="414"/>
      <c r="P8004" s="141"/>
      <c r="Q8004" s="415"/>
      <c r="R8004" s="415"/>
      <c r="S8004" s="415"/>
      <c r="T8004" s="415"/>
      <c r="U8004" s="415"/>
      <c r="V8004" s="415"/>
      <c r="W8004" s="415"/>
      <c r="X8004" s="415"/>
      <c r="Y8004" s="415"/>
      <c r="Z8004" s="415"/>
    </row>
    <row r="8005" spans="1:26" x14ac:dyDescent="0.2">
      <c r="A8005" s="414"/>
      <c r="B8005" s="414"/>
      <c r="P8005" s="141"/>
      <c r="Q8005" s="415"/>
      <c r="R8005" s="415"/>
      <c r="S8005" s="415"/>
      <c r="T8005" s="415"/>
      <c r="U8005" s="415"/>
      <c r="V8005" s="415"/>
      <c r="W8005" s="415"/>
      <c r="X8005" s="415"/>
      <c r="Y8005" s="415"/>
      <c r="Z8005" s="415"/>
    </row>
    <row r="8006" spans="1:26" x14ac:dyDescent="0.2">
      <c r="A8006" s="414"/>
      <c r="B8006" s="414"/>
      <c r="P8006" s="141"/>
      <c r="Q8006" s="415"/>
      <c r="R8006" s="415"/>
      <c r="S8006" s="415"/>
      <c r="T8006" s="415"/>
      <c r="U8006" s="415"/>
      <c r="V8006" s="415"/>
      <c r="W8006" s="415"/>
      <c r="X8006" s="415"/>
      <c r="Y8006" s="415"/>
      <c r="Z8006" s="415"/>
    </row>
    <row r="8007" spans="1:26" x14ac:dyDescent="0.2">
      <c r="A8007" s="414"/>
      <c r="B8007" s="414"/>
      <c r="P8007" s="141"/>
      <c r="Q8007" s="415"/>
      <c r="R8007" s="415"/>
      <c r="S8007" s="415"/>
      <c r="T8007" s="415"/>
      <c r="U8007" s="415"/>
      <c r="V8007" s="415"/>
      <c r="W8007" s="415"/>
      <c r="X8007" s="415"/>
      <c r="Y8007" s="415"/>
      <c r="Z8007" s="415"/>
    </row>
    <row r="8008" spans="1:26" x14ac:dyDescent="0.2">
      <c r="A8008" s="414"/>
      <c r="B8008" s="414"/>
      <c r="P8008" s="141"/>
      <c r="Q8008" s="415"/>
      <c r="R8008" s="415"/>
      <c r="S8008" s="415"/>
      <c r="T8008" s="415"/>
      <c r="U8008" s="415"/>
      <c r="V8008" s="415"/>
      <c r="W8008" s="415"/>
      <c r="X8008" s="415"/>
      <c r="Y8008" s="415"/>
      <c r="Z8008" s="415"/>
    </row>
    <row r="8009" spans="1:26" x14ac:dyDescent="0.2">
      <c r="A8009" s="414"/>
      <c r="B8009" s="414"/>
      <c r="P8009" s="141"/>
      <c r="Q8009" s="415"/>
      <c r="R8009" s="415"/>
      <c r="S8009" s="415"/>
      <c r="T8009" s="415"/>
      <c r="U8009" s="415"/>
      <c r="V8009" s="415"/>
      <c r="W8009" s="415"/>
      <c r="X8009" s="415"/>
      <c r="Y8009" s="415"/>
      <c r="Z8009" s="415"/>
    </row>
    <row r="8010" spans="1:26" x14ac:dyDescent="0.2">
      <c r="A8010" s="414"/>
      <c r="B8010" s="414"/>
      <c r="P8010" s="141"/>
      <c r="Q8010" s="415"/>
      <c r="R8010" s="415"/>
      <c r="S8010" s="415"/>
      <c r="T8010" s="415"/>
      <c r="U8010" s="415"/>
      <c r="V8010" s="415"/>
      <c r="W8010" s="415"/>
      <c r="X8010" s="415"/>
      <c r="Y8010" s="415"/>
      <c r="Z8010" s="415"/>
    </row>
    <row r="8011" spans="1:26" x14ac:dyDescent="0.2">
      <c r="A8011" s="414"/>
      <c r="B8011" s="414"/>
      <c r="P8011" s="141"/>
      <c r="Q8011" s="415"/>
      <c r="R8011" s="415"/>
      <c r="S8011" s="415"/>
      <c r="T8011" s="415"/>
      <c r="U8011" s="415"/>
      <c r="V8011" s="415"/>
      <c r="W8011" s="415"/>
      <c r="X8011" s="415"/>
      <c r="Y8011" s="415"/>
      <c r="Z8011" s="415"/>
    </row>
    <row r="8012" spans="1:26" x14ac:dyDescent="0.2">
      <c r="A8012" s="414"/>
      <c r="B8012" s="414"/>
      <c r="P8012" s="141"/>
      <c r="Q8012" s="415"/>
      <c r="R8012" s="415"/>
      <c r="S8012" s="415"/>
      <c r="T8012" s="415"/>
      <c r="U8012" s="415"/>
      <c r="V8012" s="415"/>
      <c r="W8012" s="415"/>
      <c r="X8012" s="415"/>
      <c r="Y8012" s="415"/>
      <c r="Z8012" s="415"/>
    </row>
    <row r="8013" spans="1:26" x14ac:dyDescent="0.2">
      <c r="A8013" s="414"/>
      <c r="B8013" s="414"/>
      <c r="P8013" s="141"/>
      <c r="Q8013" s="415"/>
      <c r="R8013" s="415"/>
      <c r="S8013" s="415"/>
      <c r="T8013" s="415"/>
      <c r="U8013" s="415"/>
      <c r="V8013" s="415"/>
      <c r="W8013" s="415"/>
      <c r="X8013" s="415"/>
      <c r="Y8013" s="415"/>
      <c r="Z8013" s="415"/>
    </row>
    <row r="8014" spans="1:26" x14ac:dyDescent="0.2">
      <c r="A8014" s="414"/>
      <c r="B8014" s="414"/>
      <c r="P8014" s="141"/>
      <c r="Q8014" s="415"/>
      <c r="R8014" s="415"/>
      <c r="S8014" s="415"/>
      <c r="T8014" s="415"/>
      <c r="U8014" s="415"/>
      <c r="V8014" s="415"/>
      <c r="W8014" s="415"/>
      <c r="X8014" s="415"/>
      <c r="Y8014" s="415"/>
      <c r="Z8014" s="415"/>
    </row>
    <row r="8015" spans="1:26" x14ac:dyDescent="0.2">
      <c r="A8015" s="414"/>
      <c r="B8015" s="414"/>
      <c r="P8015" s="141"/>
      <c r="Q8015" s="415"/>
      <c r="R8015" s="415"/>
      <c r="S8015" s="415"/>
      <c r="T8015" s="415"/>
      <c r="U8015" s="415"/>
      <c r="V8015" s="415"/>
      <c r="W8015" s="415"/>
      <c r="X8015" s="415"/>
      <c r="Y8015" s="415"/>
      <c r="Z8015" s="415"/>
    </row>
    <row r="8016" spans="1:26" x14ac:dyDescent="0.2">
      <c r="A8016" s="414"/>
      <c r="B8016" s="414"/>
      <c r="P8016" s="141"/>
      <c r="Q8016" s="415"/>
      <c r="R8016" s="415"/>
      <c r="S8016" s="415"/>
      <c r="T8016" s="415"/>
      <c r="U8016" s="415"/>
      <c r="V8016" s="415"/>
      <c r="W8016" s="415"/>
      <c r="X8016" s="415"/>
      <c r="Y8016" s="415"/>
      <c r="Z8016" s="415"/>
    </row>
    <row r="8017" spans="1:26" x14ac:dyDescent="0.2">
      <c r="A8017" s="414"/>
      <c r="B8017" s="414"/>
      <c r="P8017" s="141"/>
      <c r="Q8017" s="415"/>
      <c r="R8017" s="415"/>
      <c r="S8017" s="415"/>
      <c r="T8017" s="415"/>
      <c r="U8017" s="415"/>
      <c r="V8017" s="415"/>
      <c r="W8017" s="415"/>
      <c r="X8017" s="415"/>
      <c r="Y8017" s="415"/>
      <c r="Z8017" s="415"/>
    </row>
    <row r="8018" spans="1:26" x14ac:dyDescent="0.2">
      <c r="A8018" s="414"/>
      <c r="B8018" s="414"/>
      <c r="P8018" s="141"/>
      <c r="Q8018" s="415"/>
      <c r="R8018" s="415"/>
      <c r="S8018" s="415"/>
      <c r="T8018" s="415"/>
      <c r="U8018" s="415"/>
      <c r="V8018" s="415"/>
      <c r="W8018" s="415"/>
      <c r="X8018" s="415"/>
      <c r="Y8018" s="415"/>
      <c r="Z8018" s="415"/>
    </row>
    <row r="8019" spans="1:26" x14ac:dyDescent="0.2">
      <c r="A8019" s="414"/>
      <c r="B8019" s="414"/>
      <c r="P8019" s="141"/>
      <c r="Q8019" s="415"/>
      <c r="R8019" s="415"/>
      <c r="S8019" s="415"/>
      <c r="T8019" s="415"/>
      <c r="U8019" s="415"/>
      <c r="V8019" s="415"/>
      <c r="W8019" s="415"/>
      <c r="X8019" s="415"/>
      <c r="Y8019" s="415"/>
      <c r="Z8019" s="415"/>
    </row>
    <row r="8020" spans="1:26" x14ac:dyDescent="0.2">
      <c r="A8020" s="414"/>
      <c r="B8020" s="414"/>
      <c r="P8020" s="141"/>
      <c r="Q8020" s="415"/>
      <c r="R8020" s="415"/>
      <c r="S8020" s="415"/>
      <c r="T8020" s="415"/>
      <c r="U8020" s="415"/>
      <c r="V8020" s="415"/>
      <c r="W8020" s="415"/>
      <c r="X8020" s="415"/>
      <c r="Y8020" s="415"/>
      <c r="Z8020" s="415"/>
    </row>
    <row r="8021" spans="1:26" x14ac:dyDescent="0.2">
      <c r="A8021" s="414"/>
      <c r="B8021" s="414"/>
      <c r="P8021" s="141"/>
      <c r="Q8021" s="415"/>
      <c r="R8021" s="415"/>
      <c r="S8021" s="415"/>
      <c r="T8021" s="415"/>
      <c r="U8021" s="415"/>
      <c r="V8021" s="415"/>
      <c r="W8021" s="415"/>
      <c r="X8021" s="415"/>
      <c r="Y8021" s="415"/>
      <c r="Z8021" s="415"/>
    </row>
    <row r="8022" spans="1:26" x14ac:dyDescent="0.2">
      <c r="A8022" s="414"/>
      <c r="B8022" s="414"/>
      <c r="P8022" s="141"/>
      <c r="Q8022" s="415"/>
      <c r="R8022" s="415"/>
      <c r="S8022" s="415"/>
      <c r="T8022" s="415"/>
      <c r="U8022" s="415"/>
      <c r="V8022" s="415"/>
      <c r="W8022" s="415"/>
      <c r="X8022" s="415"/>
      <c r="Y8022" s="415"/>
      <c r="Z8022" s="415"/>
    </row>
    <row r="8023" spans="1:26" x14ac:dyDescent="0.2">
      <c r="A8023" s="414"/>
      <c r="B8023" s="414"/>
      <c r="P8023" s="141"/>
      <c r="Q8023" s="415"/>
      <c r="R8023" s="415"/>
      <c r="S8023" s="415"/>
      <c r="T8023" s="415"/>
      <c r="U8023" s="415"/>
      <c r="V8023" s="415"/>
      <c r="W8023" s="415"/>
      <c r="X8023" s="415"/>
      <c r="Y8023" s="415"/>
      <c r="Z8023" s="415"/>
    </row>
    <row r="8024" spans="1:26" x14ac:dyDescent="0.2">
      <c r="A8024" s="414"/>
      <c r="B8024" s="414"/>
      <c r="P8024" s="141"/>
      <c r="Q8024" s="415"/>
      <c r="R8024" s="415"/>
      <c r="S8024" s="415"/>
      <c r="T8024" s="415"/>
      <c r="U8024" s="415"/>
      <c r="V8024" s="415"/>
      <c r="W8024" s="415"/>
      <c r="X8024" s="415"/>
      <c r="Y8024" s="415"/>
      <c r="Z8024" s="415"/>
    </row>
    <row r="8025" spans="1:26" x14ac:dyDescent="0.2">
      <c r="A8025" s="414"/>
      <c r="B8025" s="414"/>
      <c r="P8025" s="141"/>
      <c r="Q8025" s="415"/>
      <c r="R8025" s="415"/>
      <c r="S8025" s="415"/>
      <c r="T8025" s="415"/>
      <c r="U8025" s="415"/>
      <c r="V8025" s="415"/>
      <c r="W8025" s="415"/>
      <c r="X8025" s="415"/>
      <c r="Y8025" s="415"/>
      <c r="Z8025" s="415"/>
    </row>
    <row r="8026" spans="1:26" x14ac:dyDescent="0.2">
      <c r="A8026" s="414"/>
      <c r="B8026" s="414"/>
      <c r="P8026" s="141"/>
      <c r="Q8026" s="415"/>
      <c r="R8026" s="415"/>
      <c r="S8026" s="415"/>
      <c r="T8026" s="415"/>
      <c r="U8026" s="415"/>
      <c r="V8026" s="415"/>
      <c r="W8026" s="415"/>
      <c r="X8026" s="415"/>
      <c r="Y8026" s="415"/>
      <c r="Z8026" s="415"/>
    </row>
    <row r="8027" spans="1:26" x14ac:dyDescent="0.2">
      <c r="A8027" s="414"/>
      <c r="B8027" s="414"/>
      <c r="P8027" s="141"/>
      <c r="Q8027" s="415"/>
      <c r="R8027" s="415"/>
      <c r="S8027" s="415"/>
      <c r="T8027" s="415"/>
      <c r="U8027" s="415"/>
      <c r="V8027" s="415"/>
      <c r="W8027" s="415"/>
      <c r="X8027" s="415"/>
      <c r="Y8027" s="415"/>
      <c r="Z8027" s="415"/>
    </row>
    <row r="8028" spans="1:26" x14ac:dyDescent="0.2">
      <c r="A8028" s="414"/>
      <c r="B8028" s="414"/>
      <c r="P8028" s="141"/>
      <c r="Q8028" s="415"/>
      <c r="R8028" s="415"/>
      <c r="S8028" s="415"/>
      <c r="T8028" s="415"/>
      <c r="U8028" s="415"/>
      <c r="V8028" s="415"/>
      <c r="W8028" s="415"/>
      <c r="X8028" s="415"/>
      <c r="Y8028" s="415"/>
      <c r="Z8028" s="415"/>
    </row>
    <row r="8029" spans="1:26" x14ac:dyDescent="0.2">
      <c r="A8029" s="414"/>
      <c r="B8029" s="414"/>
      <c r="P8029" s="141"/>
      <c r="Q8029" s="415"/>
      <c r="R8029" s="415"/>
      <c r="S8029" s="415"/>
      <c r="T8029" s="415"/>
      <c r="U8029" s="415"/>
      <c r="V8029" s="415"/>
      <c r="W8029" s="415"/>
      <c r="X8029" s="415"/>
      <c r="Y8029" s="415"/>
      <c r="Z8029" s="415"/>
    </row>
    <row r="8030" spans="1:26" x14ac:dyDescent="0.2">
      <c r="A8030" s="414"/>
      <c r="B8030" s="414"/>
      <c r="P8030" s="141"/>
      <c r="Q8030" s="415"/>
      <c r="R8030" s="415"/>
      <c r="S8030" s="415"/>
      <c r="T8030" s="415"/>
      <c r="U8030" s="415"/>
      <c r="V8030" s="415"/>
      <c r="W8030" s="415"/>
      <c r="X8030" s="415"/>
      <c r="Y8030" s="415"/>
      <c r="Z8030" s="415"/>
    </row>
    <row r="8031" spans="1:26" x14ac:dyDescent="0.2">
      <c r="A8031" s="414"/>
      <c r="B8031" s="414"/>
      <c r="P8031" s="141"/>
      <c r="Q8031" s="415"/>
      <c r="R8031" s="415"/>
      <c r="S8031" s="415"/>
      <c r="T8031" s="415"/>
      <c r="U8031" s="415"/>
      <c r="V8031" s="415"/>
      <c r="W8031" s="415"/>
      <c r="X8031" s="415"/>
      <c r="Y8031" s="415"/>
      <c r="Z8031" s="415"/>
    </row>
    <row r="8032" spans="1:26" x14ac:dyDescent="0.2">
      <c r="A8032" s="414"/>
      <c r="B8032" s="414"/>
      <c r="P8032" s="141"/>
      <c r="Q8032" s="415"/>
      <c r="R8032" s="415"/>
      <c r="S8032" s="415"/>
      <c r="T8032" s="415"/>
      <c r="U8032" s="415"/>
      <c r="V8032" s="415"/>
      <c r="W8032" s="415"/>
      <c r="X8032" s="415"/>
      <c r="Y8032" s="415"/>
      <c r="Z8032" s="415"/>
    </row>
    <row r="8033" spans="1:26" x14ac:dyDescent="0.2">
      <c r="A8033" s="414"/>
      <c r="B8033" s="414"/>
      <c r="P8033" s="141"/>
      <c r="Q8033" s="415"/>
      <c r="R8033" s="415"/>
      <c r="S8033" s="415"/>
      <c r="T8033" s="415"/>
      <c r="U8033" s="415"/>
      <c r="V8033" s="415"/>
      <c r="W8033" s="415"/>
      <c r="X8033" s="415"/>
      <c r="Y8033" s="415"/>
      <c r="Z8033" s="415"/>
    </row>
    <row r="8034" spans="1:26" x14ac:dyDescent="0.2">
      <c r="A8034" s="414"/>
      <c r="B8034" s="414"/>
      <c r="P8034" s="141"/>
      <c r="Q8034" s="415"/>
      <c r="R8034" s="415"/>
      <c r="S8034" s="415"/>
      <c r="T8034" s="415"/>
      <c r="U8034" s="415"/>
      <c r="V8034" s="415"/>
      <c r="W8034" s="415"/>
      <c r="X8034" s="415"/>
      <c r="Y8034" s="415"/>
      <c r="Z8034" s="415"/>
    </row>
    <row r="8035" spans="1:26" x14ac:dyDescent="0.2">
      <c r="A8035" s="414"/>
      <c r="B8035" s="414"/>
      <c r="P8035" s="141"/>
      <c r="Q8035" s="415"/>
      <c r="R8035" s="415"/>
      <c r="S8035" s="415"/>
      <c r="T8035" s="415"/>
      <c r="U8035" s="415"/>
      <c r="V8035" s="415"/>
      <c r="W8035" s="415"/>
      <c r="X8035" s="415"/>
      <c r="Y8035" s="415"/>
      <c r="Z8035" s="415"/>
    </row>
    <row r="8036" spans="1:26" x14ac:dyDescent="0.2">
      <c r="A8036" s="414"/>
      <c r="B8036" s="414"/>
      <c r="P8036" s="141"/>
      <c r="Q8036" s="415"/>
      <c r="R8036" s="415"/>
      <c r="S8036" s="415"/>
      <c r="T8036" s="415"/>
      <c r="U8036" s="415"/>
      <c r="V8036" s="415"/>
      <c r="W8036" s="415"/>
      <c r="X8036" s="415"/>
      <c r="Y8036" s="415"/>
      <c r="Z8036" s="415"/>
    </row>
    <row r="8037" spans="1:26" x14ac:dyDescent="0.2">
      <c r="A8037" s="414"/>
      <c r="B8037" s="414"/>
      <c r="P8037" s="141"/>
      <c r="Q8037" s="415"/>
      <c r="R8037" s="415"/>
      <c r="S8037" s="415"/>
      <c r="T8037" s="415"/>
      <c r="U8037" s="415"/>
      <c r="V8037" s="415"/>
      <c r="W8037" s="415"/>
      <c r="X8037" s="415"/>
      <c r="Y8037" s="415"/>
      <c r="Z8037" s="415"/>
    </row>
    <row r="8038" spans="1:26" x14ac:dyDescent="0.2">
      <c r="A8038" s="414"/>
      <c r="B8038" s="414"/>
      <c r="P8038" s="141"/>
      <c r="Q8038" s="415"/>
      <c r="R8038" s="415"/>
      <c r="S8038" s="415"/>
      <c r="T8038" s="415"/>
      <c r="U8038" s="415"/>
      <c r="V8038" s="415"/>
      <c r="W8038" s="415"/>
      <c r="X8038" s="415"/>
      <c r="Y8038" s="415"/>
      <c r="Z8038" s="415"/>
    </row>
    <row r="8039" spans="1:26" x14ac:dyDescent="0.2">
      <c r="A8039" s="414"/>
      <c r="B8039" s="414"/>
      <c r="P8039" s="141"/>
      <c r="Q8039" s="415"/>
      <c r="R8039" s="415"/>
      <c r="S8039" s="415"/>
      <c r="T8039" s="415"/>
      <c r="U8039" s="415"/>
      <c r="V8039" s="415"/>
      <c r="W8039" s="415"/>
      <c r="X8039" s="415"/>
      <c r="Y8039" s="415"/>
      <c r="Z8039" s="415"/>
    </row>
    <row r="8040" spans="1:26" x14ac:dyDescent="0.2">
      <c r="A8040" s="414"/>
      <c r="B8040" s="414"/>
      <c r="P8040" s="141"/>
      <c r="Q8040" s="415"/>
      <c r="R8040" s="415"/>
      <c r="S8040" s="415"/>
      <c r="T8040" s="415"/>
      <c r="U8040" s="415"/>
      <c r="V8040" s="415"/>
      <c r="W8040" s="415"/>
      <c r="X8040" s="415"/>
      <c r="Y8040" s="415"/>
      <c r="Z8040" s="415"/>
    </row>
    <row r="8041" spans="1:26" x14ac:dyDescent="0.2">
      <c r="A8041" s="414"/>
      <c r="B8041" s="414"/>
      <c r="P8041" s="141"/>
      <c r="Q8041" s="415"/>
      <c r="R8041" s="415"/>
      <c r="S8041" s="415"/>
      <c r="T8041" s="415"/>
      <c r="U8041" s="415"/>
      <c r="V8041" s="415"/>
      <c r="W8041" s="415"/>
      <c r="X8041" s="415"/>
      <c r="Y8041" s="415"/>
      <c r="Z8041" s="415"/>
    </row>
    <row r="8042" spans="1:26" x14ac:dyDescent="0.2">
      <c r="A8042" s="414"/>
      <c r="B8042" s="414"/>
      <c r="P8042" s="141"/>
      <c r="Q8042" s="415"/>
      <c r="R8042" s="415"/>
      <c r="S8042" s="415"/>
      <c r="T8042" s="415"/>
      <c r="U8042" s="415"/>
      <c r="V8042" s="415"/>
      <c r="W8042" s="415"/>
      <c r="X8042" s="415"/>
      <c r="Y8042" s="415"/>
      <c r="Z8042" s="415"/>
    </row>
    <row r="8043" spans="1:26" x14ac:dyDescent="0.2">
      <c r="A8043" s="414"/>
      <c r="B8043" s="414"/>
      <c r="P8043" s="141"/>
      <c r="Q8043" s="415"/>
      <c r="R8043" s="415"/>
      <c r="S8043" s="415"/>
      <c r="T8043" s="415"/>
      <c r="U8043" s="415"/>
      <c r="V8043" s="415"/>
      <c r="W8043" s="415"/>
      <c r="X8043" s="415"/>
      <c r="Y8043" s="415"/>
      <c r="Z8043" s="415"/>
    </row>
    <row r="8044" spans="1:26" x14ac:dyDescent="0.2">
      <c r="A8044" s="414"/>
      <c r="B8044" s="414"/>
      <c r="P8044" s="141"/>
      <c r="Q8044" s="415"/>
      <c r="R8044" s="415"/>
      <c r="S8044" s="415"/>
      <c r="T8044" s="415"/>
      <c r="U8044" s="415"/>
      <c r="V8044" s="415"/>
      <c r="W8044" s="415"/>
      <c r="X8044" s="415"/>
      <c r="Y8044" s="415"/>
      <c r="Z8044" s="415"/>
    </row>
    <row r="8045" spans="1:26" x14ac:dyDescent="0.2">
      <c r="A8045" s="414"/>
      <c r="B8045" s="414"/>
      <c r="P8045" s="141"/>
      <c r="Q8045" s="415"/>
      <c r="R8045" s="415"/>
      <c r="S8045" s="415"/>
      <c r="T8045" s="415"/>
      <c r="U8045" s="415"/>
      <c r="V8045" s="415"/>
      <c r="W8045" s="415"/>
      <c r="X8045" s="415"/>
      <c r="Y8045" s="415"/>
      <c r="Z8045" s="415"/>
    </row>
    <row r="8046" spans="1:26" x14ac:dyDescent="0.2">
      <c r="A8046" s="414"/>
      <c r="B8046" s="414"/>
      <c r="P8046" s="141"/>
      <c r="Q8046" s="415"/>
      <c r="R8046" s="415"/>
      <c r="S8046" s="415"/>
      <c r="T8046" s="415"/>
      <c r="U8046" s="415"/>
      <c r="V8046" s="415"/>
      <c r="W8046" s="415"/>
      <c r="X8046" s="415"/>
      <c r="Y8046" s="415"/>
      <c r="Z8046" s="415"/>
    </row>
    <row r="8047" spans="1:26" x14ac:dyDescent="0.2">
      <c r="A8047" s="414"/>
      <c r="B8047" s="414"/>
      <c r="P8047" s="141"/>
      <c r="Q8047" s="415"/>
      <c r="R8047" s="415"/>
      <c r="S8047" s="415"/>
      <c r="T8047" s="415"/>
      <c r="U8047" s="415"/>
      <c r="V8047" s="415"/>
      <c r="W8047" s="415"/>
      <c r="X8047" s="415"/>
      <c r="Y8047" s="415"/>
      <c r="Z8047" s="415"/>
    </row>
    <row r="8048" spans="1:26" x14ac:dyDescent="0.2">
      <c r="A8048" s="414"/>
      <c r="B8048" s="414"/>
      <c r="P8048" s="141"/>
      <c r="Q8048" s="415"/>
      <c r="R8048" s="415"/>
      <c r="S8048" s="415"/>
      <c r="T8048" s="415"/>
      <c r="U8048" s="415"/>
      <c r="V8048" s="415"/>
      <c r="W8048" s="415"/>
      <c r="X8048" s="415"/>
      <c r="Y8048" s="415"/>
      <c r="Z8048" s="415"/>
    </row>
    <row r="8049" spans="1:26" x14ac:dyDescent="0.2">
      <c r="A8049" s="414"/>
      <c r="B8049" s="414"/>
      <c r="P8049" s="141"/>
      <c r="Q8049" s="415"/>
      <c r="R8049" s="415"/>
      <c r="S8049" s="415"/>
      <c r="T8049" s="415"/>
      <c r="U8049" s="415"/>
      <c r="V8049" s="415"/>
      <c r="W8049" s="415"/>
      <c r="X8049" s="415"/>
      <c r="Y8049" s="415"/>
      <c r="Z8049" s="415"/>
    </row>
    <row r="8050" spans="1:26" x14ac:dyDescent="0.2">
      <c r="A8050" s="414"/>
      <c r="B8050" s="414"/>
      <c r="P8050" s="141"/>
      <c r="Q8050" s="415"/>
      <c r="R8050" s="415"/>
      <c r="S8050" s="415"/>
      <c r="T8050" s="415"/>
      <c r="U8050" s="415"/>
      <c r="V8050" s="415"/>
      <c r="W8050" s="415"/>
      <c r="X8050" s="415"/>
      <c r="Y8050" s="415"/>
      <c r="Z8050" s="415"/>
    </row>
    <row r="8051" spans="1:26" x14ac:dyDescent="0.2">
      <c r="A8051" s="414"/>
      <c r="B8051" s="414"/>
      <c r="P8051" s="141"/>
      <c r="Q8051" s="415"/>
      <c r="R8051" s="415"/>
      <c r="S8051" s="415"/>
      <c r="T8051" s="415"/>
      <c r="U8051" s="415"/>
      <c r="V8051" s="415"/>
      <c r="W8051" s="415"/>
      <c r="X8051" s="415"/>
      <c r="Y8051" s="415"/>
      <c r="Z8051" s="415"/>
    </row>
    <row r="8052" spans="1:26" x14ac:dyDescent="0.2">
      <c r="A8052" s="414"/>
      <c r="B8052" s="414"/>
      <c r="P8052" s="141"/>
      <c r="Q8052" s="415"/>
      <c r="R8052" s="415"/>
      <c r="S8052" s="415"/>
      <c r="T8052" s="415"/>
      <c r="U8052" s="415"/>
      <c r="V8052" s="415"/>
      <c r="W8052" s="415"/>
      <c r="X8052" s="415"/>
      <c r="Y8052" s="415"/>
      <c r="Z8052" s="415"/>
    </row>
    <row r="8053" spans="1:26" x14ac:dyDescent="0.2">
      <c r="A8053" s="414"/>
      <c r="B8053" s="414"/>
      <c r="P8053" s="141"/>
      <c r="Q8053" s="415"/>
      <c r="R8053" s="415"/>
      <c r="S8053" s="415"/>
      <c r="T8053" s="415"/>
      <c r="U8053" s="415"/>
      <c r="V8053" s="415"/>
      <c r="W8053" s="415"/>
      <c r="X8053" s="415"/>
      <c r="Y8053" s="415"/>
      <c r="Z8053" s="415"/>
    </row>
    <row r="8054" spans="1:26" x14ac:dyDescent="0.2">
      <c r="A8054" s="414"/>
      <c r="B8054" s="414"/>
      <c r="P8054" s="141"/>
      <c r="Q8054" s="415"/>
      <c r="R8054" s="415"/>
      <c r="S8054" s="415"/>
      <c r="T8054" s="415"/>
      <c r="U8054" s="415"/>
      <c r="V8054" s="415"/>
      <c r="W8054" s="415"/>
      <c r="X8054" s="415"/>
      <c r="Y8054" s="415"/>
      <c r="Z8054" s="415"/>
    </row>
    <row r="8055" spans="1:26" x14ac:dyDescent="0.2">
      <c r="A8055" s="414"/>
      <c r="B8055" s="414"/>
      <c r="P8055" s="141"/>
      <c r="Q8055" s="415"/>
      <c r="R8055" s="415"/>
      <c r="S8055" s="415"/>
      <c r="T8055" s="415"/>
      <c r="U8055" s="415"/>
      <c r="V8055" s="415"/>
      <c r="W8055" s="415"/>
      <c r="X8055" s="415"/>
      <c r="Y8055" s="415"/>
      <c r="Z8055" s="415"/>
    </row>
    <row r="8056" spans="1:26" x14ac:dyDescent="0.2">
      <c r="A8056" s="414"/>
      <c r="B8056" s="414"/>
      <c r="P8056" s="141"/>
      <c r="Q8056" s="415"/>
      <c r="R8056" s="415"/>
      <c r="S8056" s="415"/>
      <c r="T8056" s="415"/>
      <c r="U8056" s="415"/>
      <c r="V8056" s="415"/>
      <c r="W8056" s="415"/>
      <c r="X8056" s="415"/>
      <c r="Y8056" s="415"/>
      <c r="Z8056" s="415"/>
    </row>
    <row r="8057" spans="1:26" x14ac:dyDescent="0.2">
      <c r="A8057" s="414"/>
      <c r="B8057" s="414"/>
      <c r="P8057" s="141"/>
      <c r="Q8057" s="415"/>
      <c r="R8057" s="415"/>
      <c r="S8057" s="415"/>
      <c r="T8057" s="415"/>
      <c r="U8057" s="415"/>
      <c r="V8057" s="415"/>
      <c r="W8057" s="415"/>
      <c r="X8057" s="415"/>
      <c r="Y8057" s="415"/>
      <c r="Z8057" s="415"/>
    </row>
    <row r="8058" spans="1:26" x14ac:dyDescent="0.2">
      <c r="A8058" s="414"/>
      <c r="B8058" s="414"/>
      <c r="P8058" s="141"/>
      <c r="Q8058" s="415"/>
      <c r="R8058" s="415"/>
      <c r="S8058" s="415"/>
      <c r="T8058" s="415"/>
      <c r="U8058" s="415"/>
      <c r="V8058" s="415"/>
      <c r="W8058" s="415"/>
      <c r="X8058" s="415"/>
      <c r="Y8058" s="415"/>
      <c r="Z8058" s="415"/>
    </row>
    <row r="8059" spans="1:26" x14ac:dyDescent="0.2">
      <c r="A8059" s="414"/>
      <c r="B8059" s="414"/>
      <c r="P8059" s="141"/>
      <c r="Q8059" s="415"/>
      <c r="R8059" s="415"/>
      <c r="S8059" s="415"/>
      <c r="T8059" s="415"/>
      <c r="U8059" s="415"/>
      <c r="V8059" s="415"/>
      <c r="W8059" s="415"/>
      <c r="X8059" s="415"/>
      <c r="Y8059" s="415"/>
      <c r="Z8059" s="415"/>
    </row>
    <row r="8060" spans="1:26" x14ac:dyDescent="0.2">
      <c r="A8060" s="414"/>
      <c r="B8060" s="414"/>
      <c r="P8060" s="141"/>
      <c r="Q8060" s="415"/>
      <c r="R8060" s="415"/>
      <c r="S8060" s="415"/>
      <c r="T8060" s="415"/>
      <c r="U8060" s="415"/>
      <c r="V8060" s="415"/>
      <c r="W8060" s="415"/>
      <c r="X8060" s="415"/>
      <c r="Y8060" s="415"/>
      <c r="Z8060" s="415"/>
    </row>
    <row r="8061" spans="1:26" x14ac:dyDescent="0.2">
      <c r="A8061" s="414"/>
      <c r="B8061" s="414"/>
      <c r="P8061" s="141"/>
      <c r="Q8061" s="415"/>
      <c r="R8061" s="415"/>
      <c r="S8061" s="415"/>
      <c r="T8061" s="415"/>
      <c r="U8061" s="415"/>
      <c r="V8061" s="415"/>
      <c r="W8061" s="415"/>
      <c r="X8061" s="415"/>
      <c r="Y8061" s="415"/>
      <c r="Z8061" s="415"/>
    </row>
    <row r="8062" spans="1:26" x14ac:dyDescent="0.2">
      <c r="A8062" s="414"/>
      <c r="B8062" s="414"/>
      <c r="P8062" s="141"/>
      <c r="Q8062" s="415"/>
      <c r="R8062" s="415"/>
      <c r="S8062" s="415"/>
      <c r="T8062" s="415"/>
      <c r="U8062" s="415"/>
      <c r="V8062" s="415"/>
      <c r="W8062" s="415"/>
      <c r="X8062" s="415"/>
      <c r="Y8062" s="415"/>
      <c r="Z8062" s="415"/>
    </row>
    <row r="8063" spans="1:26" x14ac:dyDescent="0.2">
      <c r="A8063" s="414"/>
      <c r="B8063" s="414"/>
      <c r="P8063" s="141"/>
      <c r="Q8063" s="415"/>
      <c r="R8063" s="415"/>
      <c r="S8063" s="415"/>
      <c r="T8063" s="415"/>
      <c r="U8063" s="415"/>
      <c r="V8063" s="415"/>
      <c r="W8063" s="415"/>
      <c r="X8063" s="415"/>
      <c r="Y8063" s="415"/>
      <c r="Z8063" s="415"/>
    </row>
    <row r="8064" spans="1:26" x14ac:dyDescent="0.2">
      <c r="A8064" s="414"/>
      <c r="B8064" s="414"/>
      <c r="P8064" s="141"/>
      <c r="Q8064" s="415"/>
      <c r="R8064" s="415"/>
      <c r="S8064" s="415"/>
      <c r="T8064" s="415"/>
      <c r="U8064" s="415"/>
      <c r="V8064" s="415"/>
      <c r="W8064" s="415"/>
      <c r="X8064" s="415"/>
      <c r="Y8064" s="415"/>
      <c r="Z8064" s="415"/>
    </row>
    <row r="8065" spans="1:26" x14ac:dyDescent="0.2">
      <c r="A8065" s="414"/>
      <c r="B8065" s="414"/>
      <c r="P8065" s="141"/>
      <c r="Q8065" s="415"/>
      <c r="R8065" s="415"/>
      <c r="S8065" s="415"/>
      <c r="T8065" s="415"/>
      <c r="U8065" s="415"/>
      <c r="V8065" s="415"/>
      <c r="W8065" s="415"/>
      <c r="X8065" s="415"/>
      <c r="Y8065" s="415"/>
      <c r="Z8065" s="415"/>
    </row>
    <row r="8066" spans="1:26" x14ac:dyDescent="0.2">
      <c r="A8066" s="414"/>
      <c r="B8066" s="414"/>
      <c r="P8066" s="141"/>
      <c r="Q8066" s="415"/>
      <c r="R8066" s="415"/>
      <c r="S8066" s="415"/>
      <c r="T8066" s="415"/>
      <c r="U8066" s="415"/>
      <c r="V8066" s="415"/>
      <c r="W8066" s="415"/>
      <c r="X8066" s="415"/>
      <c r="Y8066" s="415"/>
      <c r="Z8066" s="415"/>
    </row>
    <row r="8067" spans="1:26" x14ac:dyDescent="0.2">
      <c r="A8067" s="414"/>
      <c r="B8067" s="414"/>
      <c r="P8067" s="141"/>
      <c r="Q8067" s="415"/>
      <c r="R8067" s="415"/>
      <c r="S8067" s="415"/>
      <c r="T8067" s="415"/>
      <c r="U8067" s="415"/>
      <c r="V8067" s="415"/>
      <c r="W8067" s="415"/>
      <c r="X8067" s="415"/>
      <c r="Y8067" s="415"/>
      <c r="Z8067" s="415"/>
    </row>
    <row r="8068" spans="1:26" x14ac:dyDescent="0.2">
      <c r="A8068" s="414"/>
      <c r="B8068" s="414"/>
      <c r="P8068" s="141"/>
      <c r="Q8068" s="415"/>
      <c r="R8068" s="415"/>
      <c r="S8068" s="415"/>
      <c r="T8068" s="415"/>
      <c r="U8068" s="415"/>
      <c r="V8068" s="415"/>
      <c r="W8068" s="415"/>
      <c r="X8068" s="415"/>
      <c r="Y8068" s="415"/>
      <c r="Z8068" s="415"/>
    </row>
    <row r="8069" spans="1:26" x14ac:dyDescent="0.2">
      <c r="A8069" s="414"/>
      <c r="B8069" s="414"/>
      <c r="P8069" s="141"/>
      <c r="Q8069" s="415"/>
      <c r="R8069" s="415"/>
      <c r="S8069" s="415"/>
      <c r="T8069" s="415"/>
      <c r="U8069" s="415"/>
      <c r="V8069" s="415"/>
      <c r="W8069" s="415"/>
      <c r="X8069" s="415"/>
      <c r="Y8069" s="415"/>
      <c r="Z8069" s="415"/>
    </row>
    <row r="8070" spans="1:26" x14ac:dyDescent="0.2">
      <c r="A8070" s="414"/>
      <c r="B8070" s="414"/>
      <c r="P8070" s="141"/>
      <c r="Q8070" s="415"/>
      <c r="R8070" s="415"/>
      <c r="S8070" s="415"/>
      <c r="T8070" s="415"/>
      <c r="U8070" s="415"/>
      <c r="V8070" s="415"/>
      <c r="W8070" s="415"/>
      <c r="X8070" s="415"/>
      <c r="Y8070" s="415"/>
      <c r="Z8070" s="415"/>
    </row>
    <row r="8071" spans="1:26" x14ac:dyDescent="0.2">
      <c r="A8071" s="414"/>
      <c r="B8071" s="414"/>
      <c r="P8071" s="141"/>
      <c r="Q8071" s="415"/>
      <c r="R8071" s="415"/>
      <c r="S8071" s="415"/>
      <c r="T8071" s="415"/>
      <c r="U8071" s="415"/>
      <c r="V8071" s="415"/>
      <c r="W8071" s="415"/>
      <c r="X8071" s="415"/>
      <c r="Y8071" s="415"/>
      <c r="Z8071" s="415"/>
    </row>
    <row r="8072" spans="1:26" x14ac:dyDescent="0.2">
      <c r="A8072" s="414"/>
      <c r="B8072" s="414"/>
      <c r="P8072" s="141"/>
      <c r="Q8072" s="415"/>
      <c r="R8072" s="415"/>
      <c r="S8072" s="415"/>
      <c r="T8072" s="415"/>
      <c r="U8072" s="415"/>
      <c r="V8072" s="415"/>
      <c r="W8072" s="415"/>
      <c r="X8072" s="415"/>
      <c r="Y8072" s="415"/>
      <c r="Z8072" s="415"/>
    </row>
    <row r="8073" spans="1:26" x14ac:dyDescent="0.2">
      <c r="A8073" s="414"/>
      <c r="B8073" s="414"/>
      <c r="P8073" s="141"/>
      <c r="Q8073" s="415"/>
      <c r="R8073" s="415"/>
      <c r="S8073" s="415"/>
      <c r="T8073" s="415"/>
      <c r="U8073" s="415"/>
      <c r="V8073" s="415"/>
      <c r="W8073" s="415"/>
      <c r="X8073" s="415"/>
      <c r="Y8073" s="415"/>
      <c r="Z8073" s="415"/>
    </row>
    <row r="8074" spans="1:26" x14ac:dyDescent="0.2">
      <c r="A8074" s="414"/>
      <c r="B8074" s="414"/>
      <c r="P8074" s="141"/>
      <c r="Q8074" s="415"/>
      <c r="R8074" s="415"/>
      <c r="S8074" s="415"/>
      <c r="T8074" s="415"/>
      <c r="U8074" s="415"/>
      <c r="V8074" s="415"/>
      <c r="W8074" s="415"/>
      <c r="X8074" s="415"/>
      <c r="Y8074" s="415"/>
      <c r="Z8074" s="415"/>
    </row>
    <row r="8075" spans="1:26" x14ac:dyDescent="0.2">
      <c r="A8075" s="414"/>
      <c r="B8075" s="414"/>
      <c r="P8075" s="141"/>
      <c r="Q8075" s="415"/>
      <c r="R8075" s="415"/>
      <c r="S8075" s="415"/>
      <c r="T8075" s="415"/>
      <c r="U8075" s="415"/>
      <c r="V8075" s="415"/>
      <c r="W8075" s="415"/>
      <c r="X8075" s="415"/>
      <c r="Y8075" s="415"/>
      <c r="Z8075" s="415"/>
    </row>
    <row r="8076" spans="1:26" x14ac:dyDescent="0.2">
      <c r="A8076" s="414"/>
      <c r="B8076" s="414"/>
      <c r="P8076" s="141"/>
      <c r="Q8076" s="415"/>
      <c r="R8076" s="415"/>
      <c r="S8076" s="415"/>
      <c r="T8076" s="415"/>
      <c r="U8076" s="415"/>
      <c r="V8076" s="415"/>
      <c r="W8076" s="415"/>
      <c r="X8076" s="415"/>
      <c r="Y8076" s="415"/>
      <c r="Z8076" s="415"/>
    </row>
    <row r="8077" spans="1:26" x14ac:dyDescent="0.2">
      <c r="A8077" s="414"/>
      <c r="B8077" s="414"/>
      <c r="P8077" s="141"/>
      <c r="Q8077" s="415"/>
      <c r="R8077" s="415"/>
      <c r="S8077" s="415"/>
      <c r="T8077" s="415"/>
      <c r="U8077" s="415"/>
      <c r="V8077" s="415"/>
      <c r="W8077" s="415"/>
      <c r="X8077" s="415"/>
      <c r="Y8077" s="415"/>
      <c r="Z8077" s="415"/>
    </row>
    <row r="8078" spans="1:26" x14ac:dyDescent="0.2">
      <c r="A8078" s="414"/>
      <c r="B8078" s="414"/>
      <c r="P8078" s="141"/>
      <c r="Q8078" s="415"/>
      <c r="R8078" s="415"/>
      <c r="S8078" s="415"/>
      <c r="T8078" s="415"/>
      <c r="U8078" s="415"/>
      <c r="V8078" s="415"/>
      <c r="W8078" s="415"/>
      <c r="X8078" s="415"/>
      <c r="Y8078" s="415"/>
      <c r="Z8078" s="415"/>
    </row>
    <row r="8079" spans="1:26" x14ac:dyDescent="0.2">
      <c r="A8079" s="414"/>
      <c r="B8079" s="414"/>
      <c r="P8079" s="141"/>
      <c r="Q8079" s="415"/>
      <c r="R8079" s="415"/>
      <c r="S8079" s="415"/>
      <c r="T8079" s="415"/>
      <c r="U8079" s="415"/>
      <c r="V8079" s="415"/>
      <c r="W8079" s="415"/>
      <c r="X8079" s="415"/>
      <c r="Y8079" s="415"/>
      <c r="Z8079" s="415"/>
    </row>
    <row r="8080" spans="1:26" x14ac:dyDescent="0.2">
      <c r="A8080" s="414"/>
      <c r="B8080" s="414"/>
      <c r="P8080" s="141"/>
      <c r="Q8080" s="415"/>
      <c r="R8080" s="415"/>
      <c r="S8080" s="415"/>
      <c r="T8080" s="415"/>
      <c r="U8080" s="415"/>
      <c r="V8080" s="415"/>
      <c r="W8080" s="415"/>
      <c r="X8080" s="415"/>
      <c r="Y8080" s="415"/>
      <c r="Z8080" s="415"/>
    </row>
    <row r="8081" spans="1:26" x14ac:dyDescent="0.2">
      <c r="A8081" s="414"/>
      <c r="B8081" s="414"/>
      <c r="P8081" s="141"/>
      <c r="Q8081" s="415"/>
      <c r="R8081" s="415"/>
      <c r="S8081" s="415"/>
      <c r="T8081" s="415"/>
      <c r="U8081" s="415"/>
      <c r="V8081" s="415"/>
      <c r="W8081" s="415"/>
      <c r="X8081" s="415"/>
      <c r="Y8081" s="415"/>
      <c r="Z8081" s="415"/>
    </row>
    <row r="8082" spans="1:26" x14ac:dyDescent="0.2">
      <c r="A8082" s="414"/>
      <c r="B8082" s="414"/>
      <c r="P8082" s="141"/>
      <c r="Q8082" s="415"/>
      <c r="R8082" s="415"/>
      <c r="S8082" s="415"/>
      <c r="T8082" s="415"/>
      <c r="U8082" s="415"/>
      <c r="V8082" s="415"/>
      <c r="W8082" s="415"/>
      <c r="X8082" s="415"/>
      <c r="Y8082" s="415"/>
      <c r="Z8082" s="415"/>
    </row>
    <row r="8083" spans="1:26" x14ac:dyDescent="0.2">
      <c r="A8083" s="414"/>
      <c r="B8083" s="414"/>
      <c r="P8083" s="141"/>
      <c r="Q8083" s="415"/>
      <c r="R8083" s="415"/>
      <c r="S8083" s="415"/>
      <c r="T8083" s="415"/>
      <c r="U8083" s="415"/>
      <c r="V8083" s="415"/>
      <c r="W8083" s="415"/>
      <c r="X8083" s="415"/>
      <c r="Y8083" s="415"/>
      <c r="Z8083" s="415"/>
    </row>
    <row r="8084" spans="1:26" x14ac:dyDescent="0.2">
      <c r="A8084" s="414"/>
      <c r="B8084" s="414"/>
      <c r="P8084" s="141"/>
      <c r="Q8084" s="415"/>
      <c r="R8084" s="415"/>
      <c r="S8084" s="415"/>
      <c r="T8084" s="415"/>
      <c r="U8084" s="415"/>
      <c r="V8084" s="415"/>
      <c r="W8084" s="415"/>
      <c r="X8084" s="415"/>
      <c r="Y8084" s="415"/>
      <c r="Z8084" s="415"/>
    </row>
    <row r="8085" spans="1:26" x14ac:dyDescent="0.2">
      <c r="A8085" s="414"/>
      <c r="B8085" s="414"/>
      <c r="P8085" s="141"/>
      <c r="Q8085" s="415"/>
      <c r="R8085" s="415"/>
      <c r="S8085" s="415"/>
      <c r="T8085" s="415"/>
      <c r="U8085" s="415"/>
      <c r="V8085" s="415"/>
      <c r="W8085" s="415"/>
      <c r="X8085" s="415"/>
      <c r="Y8085" s="415"/>
      <c r="Z8085" s="415"/>
    </row>
    <row r="8086" spans="1:26" x14ac:dyDescent="0.2">
      <c r="A8086" s="414"/>
      <c r="B8086" s="414"/>
      <c r="P8086" s="141"/>
      <c r="Q8086" s="415"/>
      <c r="R8086" s="415"/>
      <c r="S8086" s="415"/>
      <c r="T8086" s="415"/>
      <c r="U8086" s="415"/>
      <c r="V8086" s="415"/>
      <c r="W8086" s="415"/>
      <c r="X8086" s="415"/>
      <c r="Y8086" s="415"/>
      <c r="Z8086" s="415"/>
    </row>
    <row r="8087" spans="1:26" x14ac:dyDescent="0.2">
      <c r="A8087" s="414"/>
      <c r="B8087" s="414"/>
      <c r="P8087" s="141"/>
      <c r="Q8087" s="415"/>
      <c r="R8087" s="415"/>
      <c r="S8087" s="415"/>
      <c r="T8087" s="415"/>
      <c r="U8087" s="415"/>
      <c r="V8087" s="415"/>
      <c r="W8087" s="415"/>
      <c r="X8087" s="415"/>
      <c r="Y8087" s="415"/>
      <c r="Z8087" s="415"/>
    </row>
    <row r="8088" spans="1:26" x14ac:dyDescent="0.2">
      <c r="A8088" s="414"/>
      <c r="B8088" s="414"/>
      <c r="P8088" s="141"/>
      <c r="Q8088" s="415"/>
      <c r="R8088" s="415"/>
      <c r="S8088" s="415"/>
      <c r="T8088" s="415"/>
      <c r="U8088" s="415"/>
      <c r="V8088" s="415"/>
      <c r="W8088" s="415"/>
      <c r="X8088" s="415"/>
      <c r="Y8088" s="415"/>
      <c r="Z8088" s="415"/>
    </row>
    <row r="8089" spans="1:26" x14ac:dyDescent="0.2">
      <c r="A8089" s="414"/>
      <c r="B8089" s="414"/>
      <c r="P8089" s="141"/>
      <c r="Q8089" s="415"/>
      <c r="R8089" s="415"/>
      <c r="S8089" s="415"/>
      <c r="T8089" s="415"/>
      <c r="U8089" s="415"/>
      <c r="V8089" s="415"/>
      <c r="W8089" s="415"/>
      <c r="X8089" s="415"/>
      <c r="Y8089" s="415"/>
      <c r="Z8089" s="415"/>
    </row>
    <row r="8090" spans="1:26" x14ac:dyDescent="0.2">
      <c r="A8090" s="414"/>
      <c r="B8090" s="414"/>
      <c r="P8090" s="141"/>
      <c r="Q8090" s="415"/>
      <c r="R8090" s="415"/>
      <c r="S8090" s="415"/>
      <c r="T8090" s="415"/>
      <c r="U8090" s="415"/>
      <c r="V8090" s="415"/>
      <c r="W8090" s="415"/>
      <c r="X8090" s="415"/>
      <c r="Y8090" s="415"/>
      <c r="Z8090" s="415"/>
    </row>
    <row r="8091" spans="1:26" x14ac:dyDescent="0.2">
      <c r="A8091" s="414"/>
      <c r="B8091" s="414"/>
      <c r="P8091" s="141"/>
      <c r="Q8091" s="415"/>
      <c r="R8091" s="415"/>
      <c r="S8091" s="415"/>
      <c r="T8091" s="415"/>
      <c r="U8091" s="415"/>
      <c r="V8091" s="415"/>
      <c r="W8091" s="415"/>
      <c r="X8091" s="415"/>
      <c r="Y8091" s="415"/>
      <c r="Z8091" s="415"/>
    </row>
    <row r="8092" spans="1:26" x14ac:dyDescent="0.2">
      <c r="A8092" s="414"/>
      <c r="B8092" s="414"/>
      <c r="P8092" s="141"/>
      <c r="Q8092" s="415"/>
      <c r="R8092" s="415"/>
      <c r="S8092" s="415"/>
      <c r="T8092" s="415"/>
      <c r="U8092" s="415"/>
      <c r="V8092" s="415"/>
      <c r="W8092" s="415"/>
      <c r="X8092" s="415"/>
      <c r="Y8092" s="415"/>
      <c r="Z8092" s="415"/>
    </row>
    <row r="8093" spans="1:26" x14ac:dyDescent="0.2">
      <c r="A8093" s="414"/>
      <c r="B8093" s="414"/>
      <c r="P8093" s="141"/>
      <c r="Q8093" s="415"/>
      <c r="R8093" s="415"/>
      <c r="S8093" s="415"/>
      <c r="T8093" s="415"/>
      <c r="U8093" s="415"/>
      <c r="V8093" s="415"/>
      <c r="W8093" s="415"/>
      <c r="X8093" s="415"/>
      <c r="Y8093" s="415"/>
      <c r="Z8093" s="415"/>
    </row>
    <row r="8094" spans="1:26" x14ac:dyDescent="0.2">
      <c r="A8094" s="414"/>
      <c r="B8094" s="414"/>
      <c r="P8094" s="141"/>
      <c r="Q8094" s="415"/>
      <c r="R8094" s="415"/>
      <c r="S8094" s="415"/>
      <c r="T8094" s="415"/>
      <c r="U8094" s="415"/>
      <c r="V8094" s="415"/>
      <c r="W8094" s="415"/>
      <c r="X8094" s="415"/>
      <c r="Y8094" s="415"/>
      <c r="Z8094" s="415"/>
    </row>
    <row r="8095" spans="1:26" x14ac:dyDescent="0.2">
      <c r="A8095" s="414"/>
      <c r="B8095" s="414"/>
      <c r="P8095" s="141"/>
      <c r="Q8095" s="415"/>
      <c r="R8095" s="415"/>
      <c r="S8095" s="415"/>
      <c r="T8095" s="415"/>
      <c r="U8095" s="415"/>
      <c r="V8095" s="415"/>
      <c r="W8095" s="415"/>
      <c r="X8095" s="415"/>
      <c r="Y8095" s="415"/>
      <c r="Z8095" s="415"/>
    </row>
    <row r="8096" spans="1:26" x14ac:dyDescent="0.2">
      <c r="A8096" s="414"/>
      <c r="B8096" s="414"/>
      <c r="P8096" s="141"/>
      <c r="Q8096" s="415"/>
      <c r="R8096" s="415"/>
      <c r="S8096" s="415"/>
      <c r="T8096" s="415"/>
      <c r="U8096" s="415"/>
      <c r="V8096" s="415"/>
      <c r="W8096" s="415"/>
      <c r="X8096" s="415"/>
      <c r="Y8096" s="415"/>
      <c r="Z8096" s="415"/>
    </row>
    <row r="8097" spans="1:26" x14ac:dyDescent="0.2">
      <c r="A8097" s="414"/>
      <c r="B8097" s="414"/>
      <c r="P8097" s="141"/>
      <c r="Q8097" s="415"/>
      <c r="R8097" s="415"/>
      <c r="S8097" s="415"/>
      <c r="T8097" s="415"/>
      <c r="U8097" s="415"/>
      <c r="V8097" s="415"/>
      <c r="W8097" s="415"/>
      <c r="X8097" s="415"/>
      <c r="Y8097" s="415"/>
      <c r="Z8097" s="415"/>
    </row>
    <row r="8098" spans="1:26" x14ac:dyDescent="0.2">
      <c r="A8098" s="414"/>
      <c r="B8098" s="414"/>
      <c r="P8098" s="141"/>
      <c r="Q8098" s="415"/>
      <c r="R8098" s="415"/>
      <c r="S8098" s="415"/>
      <c r="T8098" s="415"/>
      <c r="U8098" s="415"/>
      <c r="V8098" s="415"/>
      <c r="W8098" s="415"/>
      <c r="X8098" s="415"/>
      <c r="Y8098" s="415"/>
      <c r="Z8098" s="415"/>
    </row>
    <row r="8099" spans="1:26" x14ac:dyDescent="0.2">
      <c r="A8099" s="414"/>
      <c r="B8099" s="414"/>
      <c r="P8099" s="141"/>
      <c r="Q8099" s="415"/>
      <c r="R8099" s="415"/>
      <c r="S8099" s="415"/>
      <c r="T8099" s="415"/>
      <c r="U8099" s="415"/>
      <c r="V8099" s="415"/>
      <c r="W8099" s="415"/>
      <c r="X8099" s="415"/>
      <c r="Y8099" s="415"/>
      <c r="Z8099" s="415"/>
    </row>
    <row r="8100" spans="1:26" x14ac:dyDescent="0.2">
      <c r="A8100" s="414"/>
      <c r="B8100" s="414"/>
      <c r="P8100" s="141"/>
      <c r="Q8100" s="415"/>
      <c r="R8100" s="415"/>
      <c r="S8100" s="415"/>
      <c r="T8100" s="415"/>
      <c r="U8100" s="415"/>
      <c r="V8100" s="415"/>
      <c r="W8100" s="415"/>
      <c r="X8100" s="415"/>
      <c r="Y8100" s="415"/>
      <c r="Z8100" s="415"/>
    </row>
    <row r="8101" spans="1:26" x14ac:dyDescent="0.2">
      <c r="A8101" s="414"/>
      <c r="B8101" s="414"/>
      <c r="P8101" s="141"/>
      <c r="Q8101" s="415"/>
      <c r="R8101" s="415"/>
      <c r="S8101" s="415"/>
      <c r="T8101" s="415"/>
      <c r="U8101" s="415"/>
      <c r="V8101" s="415"/>
      <c r="W8101" s="415"/>
      <c r="X8101" s="415"/>
      <c r="Y8101" s="415"/>
      <c r="Z8101" s="415"/>
    </row>
    <row r="8102" spans="1:26" x14ac:dyDescent="0.2">
      <c r="A8102" s="414"/>
      <c r="B8102" s="414"/>
      <c r="P8102" s="141"/>
      <c r="Q8102" s="415"/>
      <c r="R8102" s="415"/>
      <c r="S8102" s="415"/>
      <c r="T8102" s="415"/>
      <c r="U8102" s="415"/>
      <c r="V8102" s="415"/>
      <c r="W8102" s="415"/>
      <c r="X8102" s="415"/>
      <c r="Y8102" s="415"/>
      <c r="Z8102" s="415"/>
    </row>
    <row r="8103" spans="1:26" x14ac:dyDescent="0.2">
      <c r="A8103" s="414"/>
      <c r="B8103" s="414"/>
      <c r="P8103" s="141"/>
      <c r="Q8103" s="415"/>
      <c r="R8103" s="415"/>
      <c r="S8103" s="415"/>
      <c r="T8103" s="415"/>
      <c r="U8103" s="415"/>
      <c r="V8103" s="415"/>
      <c r="W8103" s="415"/>
      <c r="X8103" s="415"/>
      <c r="Y8103" s="415"/>
      <c r="Z8103" s="415"/>
    </row>
    <row r="8104" spans="1:26" x14ac:dyDescent="0.2">
      <c r="A8104" s="414"/>
      <c r="B8104" s="414"/>
      <c r="P8104" s="141"/>
      <c r="Q8104" s="415"/>
      <c r="R8104" s="415"/>
      <c r="S8104" s="415"/>
      <c r="T8104" s="415"/>
      <c r="U8104" s="415"/>
      <c r="V8104" s="415"/>
      <c r="W8104" s="415"/>
      <c r="X8104" s="415"/>
      <c r="Y8104" s="415"/>
      <c r="Z8104" s="415"/>
    </row>
    <row r="8105" spans="1:26" x14ac:dyDescent="0.2">
      <c r="A8105" s="414"/>
      <c r="B8105" s="414"/>
      <c r="P8105" s="141"/>
      <c r="Q8105" s="415"/>
      <c r="R8105" s="415"/>
      <c r="S8105" s="415"/>
      <c r="T8105" s="415"/>
      <c r="U8105" s="415"/>
      <c r="V8105" s="415"/>
      <c r="W8105" s="415"/>
      <c r="X8105" s="415"/>
      <c r="Y8105" s="415"/>
      <c r="Z8105" s="415"/>
    </row>
    <row r="8106" spans="1:26" x14ac:dyDescent="0.2">
      <c r="A8106" s="414"/>
      <c r="B8106" s="414"/>
      <c r="P8106" s="141"/>
      <c r="Q8106" s="415"/>
      <c r="R8106" s="415"/>
      <c r="S8106" s="415"/>
      <c r="T8106" s="415"/>
      <c r="U8106" s="415"/>
      <c r="V8106" s="415"/>
      <c r="W8106" s="415"/>
      <c r="X8106" s="415"/>
      <c r="Y8106" s="415"/>
      <c r="Z8106" s="415"/>
    </row>
    <row r="8107" spans="1:26" x14ac:dyDescent="0.2">
      <c r="A8107" s="414"/>
      <c r="B8107" s="414"/>
      <c r="P8107" s="141"/>
      <c r="Q8107" s="415"/>
      <c r="R8107" s="415"/>
      <c r="S8107" s="415"/>
      <c r="T8107" s="415"/>
      <c r="U8107" s="415"/>
      <c r="V8107" s="415"/>
      <c r="W8107" s="415"/>
      <c r="X8107" s="415"/>
      <c r="Y8107" s="415"/>
      <c r="Z8107" s="415"/>
    </row>
    <row r="8108" spans="1:26" x14ac:dyDescent="0.2">
      <c r="A8108" s="414"/>
      <c r="B8108" s="414"/>
      <c r="P8108" s="141"/>
      <c r="Q8108" s="415"/>
      <c r="R8108" s="415"/>
      <c r="S8108" s="415"/>
      <c r="T8108" s="415"/>
      <c r="U8108" s="415"/>
      <c r="V8108" s="415"/>
      <c r="W8108" s="415"/>
      <c r="X8108" s="415"/>
      <c r="Y8108" s="415"/>
      <c r="Z8108" s="415"/>
    </row>
    <row r="8109" spans="1:26" x14ac:dyDescent="0.2">
      <c r="A8109" s="414"/>
      <c r="B8109" s="414"/>
      <c r="P8109" s="141"/>
      <c r="Q8109" s="415"/>
      <c r="R8109" s="415"/>
      <c r="S8109" s="415"/>
      <c r="T8109" s="415"/>
      <c r="U8109" s="415"/>
      <c r="V8109" s="415"/>
      <c r="W8109" s="415"/>
      <c r="X8109" s="415"/>
      <c r="Y8109" s="415"/>
      <c r="Z8109" s="415"/>
    </row>
    <row r="8110" spans="1:26" x14ac:dyDescent="0.2">
      <c r="A8110" s="414"/>
      <c r="B8110" s="414"/>
      <c r="P8110" s="141"/>
      <c r="Q8110" s="415"/>
      <c r="R8110" s="415"/>
      <c r="S8110" s="415"/>
      <c r="T8110" s="415"/>
      <c r="U8110" s="415"/>
      <c r="V8110" s="415"/>
      <c r="W8110" s="415"/>
      <c r="X8110" s="415"/>
      <c r="Y8110" s="415"/>
      <c r="Z8110" s="415"/>
    </row>
    <row r="8111" spans="1:26" x14ac:dyDescent="0.2">
      <c r="A8111" s="414"/>
      <c r="B8111" s="414"/>
      <c r="P8111" s="141"/>
      <c r="Q8111" s="415"/>
      <c r="R8111" s="415"/>
      <c r="S8111" s="415"/>
      <c r="T8111" s="415"/>
      <c r="U8111" s="415"/>
      <c r="V8111" s="415"/>
      <c r="W8111" s="415"/>
      <c r="X8111" s="415"/>
      <c r="Y8111" s="415"/>
      <c r="Z8111" s="415"/>
    </row>
    <row r="8112" spans="1:26" x14ac:dyDescent="0.2">
      <c r="A8112" s="414"/>
      <c r="B8112" s="414"/>
      <c r="P8112" s="141"/>
      <c r="Q8112" s="415"/>
      <c r="R8112" s="415"/>
      <c r="S8112" s="415"/>
      <c r="T8112" s="415"/>
      <c r="U8112" s="415"/>
      <c r="V8112" s="415"/>
      <c r="W8112" s="415"/>
      <c r="X8112" s="415"/>
      <c r="Y8112" s="415"/>
      <c r="Z8112" s="415"/>
    </row>
    <row r="8113" spans="1:26" x14ac:dyDescent="0.2">
      <c r="A8113" s="414"/>
      <c r="B8113" s="414"/>
      <c r="P8113" s="141"/>
      <c r="Q8113" s="415"/>
      <c r="R8113" s="415"/>
      <c r="S8113" s="415"/>
      <c r="T8113" s="415"/>
      <c r="U8113" s="415"/>
      <c r="V8113" s="415"/>
      <c r="W8113" s="415"/>
      <c r="X8113" s="415"/>
      <c r="Y8113" s="415"/>
      <c r="Z8113" s="415"/>
    </row>
    <row r="8114" spans="1:26" x14ac:dyDescent="0.2">
      <c r="A8114" s="414"/>
      <c r="B8114" s="414"/>
      <c r="P8114" s="141"/>
      <c r="Q8114" s="415"/>
      <c r="R8114" s="415"/>
      <c r="S8114" s="415"/>
      <c r="T8114" s="415"/>
      <c r="U8114" s="415"/>
      <c r="V8114" s="415"/>
      <c r="W8114" s="415"/>
      <c r="X8114" s="415"/>
      <c r="Y8114" s="415"/>
      <c r="Z8114" s="415"/>
    </row>
    <row r="8115" spans="1:26" x14ac:dyDescent="0.2">
      <c r="A8115" s="414"/>
      <c r="B8115" s="414"/>
      <c r="P8115" s="141"/>
      <c r="Q8115" s="415"/>
      <c r="R8115" s="415"/>
      <c r="S8115" s="415"/>
      <c r="T8115" s="415"/>
      <c r="U8115" s="415"/>
      <c r="V8115" s="415"/>
      <c r="W8115" s="415"/>
      <c r="X8115" s="415"/>
      <c r="Y8115" s="415"/>
      <c r="Z8115" s="415"/>
    </row>
    <row r="8116" spans="1:26" x14ac:dyDescent="0.2">
      <c r="A8116" s="414"/>
      <c r="B8116" s="414"/>
      <c r="P8116" s="141"/>
      <c r="Q8116" s="415"/>
      <c r="R8116" s="415"/>
      <c r="S8116" s="415"/>
      <c r="T8116" s="415"/>
      <c r="U8116" s="415"/>
      <c r="V8116" s="415"/>
      <c r="W8116" s="415"/>
      <c r="X8116" s="415"/>
      <c r="Y8116" s="415"/>
      <c r="Z8116" s="415"/>
    </row>
    <row r="8117" spans="1:26" x14ac:dyDescent="0.2">
      <c r="A8117" s="414"/>
      <c r="B8117" s="414"/>
      <c r="P8117" s="141"/>
      <c r="Q8117" s="415"/>
      <c r="R8117" s="415"/>
      <c r="S8117" s="415"/>
      <c r="T8117" s="415"/>
      <c r="U8117" s="415"/>
      <c r="V8117" s="415"/>
      <c r="W8117" s="415"/>
      <c r="X8117" s="415"/>
      <c r="Y8117" s="415"/>
      <c r="Z8117" s="415"/>
    </row>
    <row r="8118" spans="1:26" x14ac:dyDescent="0.2">
      <c r="A8118" s="414"/>
      <c r="B8118" s="414"/>
      <c r="P8118" s="141"/>
      <c r="Q8118" s="415"/>
      <c r="R8118" s="415"/>
      <c r="S8118" s="415"/>
      <c r="T8118" s="415"/>
      <c r="U8118" s="415"/>
      <c r="V8118" s="415"/>
      <c r="W8118" s="415"/>
      <c r="X8118" s="415"/>
      <c r="Y8118" s="415"/>
      <c r="Z8118" s="415"/>
    </row>
    <row r="8119" spans="1:26" x14ac:dyDescent="0.2">
      <c r="A8119" s="414"/>
      <c r="B8119" s="414"/>
      <c r="P8119" s="141"/>
      <c r="Q8119" s="415"/>
      <c r="R8119" s="415"/>
      <c r="S8119" s="415"/>
      <c r="T8119" s="415"/>
      <c r="U8119" s="415"/>
      <c r="V8119" s="415"/>
      <c r="W8119" s="415"/>
      <c r="X8119" s="415"/>
      <c r="Y8119" s="415"/>
      <c r="Z8119" s="415"/>
    </row>
    <row r="8120" spans="1:26" x14ac:dyDescent="0.2">
      <c r="A8120" s="414"/>
      <c r="B8120" s="414"/>
      <c r="P8120" s="141"/>
      <c r="Q8120" s="415"/>
      <c r="R8120" s="415"/>
      <c r="S8120" s="415"/>
      <c r="T8120" s="415"/>
      <c r="U8120" s="415"/>
      <c r="V8120" s="415"/>
      <c r="W8120" s="415"/>
      <c r="X8120" s="415"/>
      <c r="Y8120" s="415"/>
      <c r="Z8120" s="415"/>
    </row>
    <row r="8121" spans="1:26" x14ac:dyDescent="0.2">
      <c r="A8121" s="414"/>
      <c r="B8121" s="414"/>
      <c r="P8121" s="141"/>
      <c r="Q8121" s="415"/>
      <c r="R8121" s="415"/>
      <c r="S8121" s="415"/>
      <c r="T8121" s="415"/>
      <c r="U8121" s="415"/>
      <c r="V8121" s="415"/>
      <c r="W8121" s="415"/>
      <c r="X8121" s="415"/>
      <c r="Y8121" s="415"/>
      <c r="Z8121" s="415"/>
    </row>
    <row r="8122" spans="1:26" x14ac:dyDescent="0.2">
      <c r="A8122" s="414"/>
      <c r="B8122" s="414"/>
      <c r="P8122" s="141"/>
      <c r="Q8122" s="415"/>
      <c r="R8122" s="415"/>
      <c r="S8122" s="415"/>
      <c r="T8122" s="415"/>
      <c r="U8122" s="415"/>
      <c r="V8122" s="415"/>
      <c r="W8122" s="415"/>
      <c r="X8122" s="415"/>
      <c r="Y8122" s="415"/>
      <c r="Z8122" s="415"/>
    </row>
    <row r="8123" spans="1:26" x14ac:dyDescent="0.2">
      <c r="A8123" s="414"/>
      <c r="B8123" s="414"/>
      <c r="P8123" s="141"/>
      <c r="Q8123" s="415"/>
      <c r="R8123" s="415"/>
      <c r="S8123" s="415"/>
      <c r="T8123" s="415"/>
      <c r="U8123" s="415"/>
      <c r="V8123" s="415"/>
      <c r="W8123" s="415"/>
      <c r="X8123" s="415"/>
      <c r="Y8123" s="415"/>
      <c r="Z8123" s="415"/>
    </row>
    <row r="8124" spans="1:26" x14ac:dyDescent="0.2">
      <c r="A8124" s="414"/>
      <c r="B8124" s="414"/>
      <c r="P8124" s="141"/>
      <c r="Q8124" s="415"/>
      <c r="R8124" s="415"/>
      <c r="S8124" s="415"/>
      <c r="T8124" s="415"/>
      <c r="U8124" s="415"/>
      <c r="V8124" s="415"/>
      <c r="W8124" s="415"/>
      <c r="X8124" s="415"/>
      <c r="Y8124" s="415"/>
      <c r="Z8124" s="415"/>
    </row>
    <row r="8125" spans="1:26" x14ac:dyDescent="0.2">
      <c r="A8125" s="414"/>
      <c r="B8125" s="414"/>
      <c r="P8125" s="141"/>
      <c r="Q8125" s="415"/>
      <c r="R8125" s="415"/>
      <c r="S8125" s="415"/>
      <c r="T8125" s="415"/>
      <c r="U8125" s="415"/>
      <c r="V8125" s="415"/>
      <c r="W8125" s="415"/>
      <c r="X8125" s="415"/>
      <c r="Y8125" s="415"/>
      <c r="Z8125" s="415"/>
    </row>
    <row r="8126" spans="1:26" x14ac:dyDescent="0.2">
      <c r="A8126" s="414"/>
      <c r="B8126" s="414"/>
      <c r="P8126" s="141"/>
      <c r="Q8126" s="415"/>
      <c r="R8126" s="415"/>
      <c r="S8126" s="415"/>
      <c r="T8126" s="415"/>
      <c r="U8126" s="415"/>
      <c r="V8126" s="415"/>
      <c r="W8126" s="415"/>
      <c r="X8126" s="415"/>
      <c r="Y8126" s="415"/>
      <c r="Z8126" s="415"/>
    </row>
    <row r="8127" spans="1:26" x14ac:dyDescent="0.2">
      <c r="A8127" s="414"/>
      <c r="B8127" s="414"/>
      <c r="P8127" s="141"/>
      <c r="Q8127" s="415"/>
      <c r="R8127" s="415"/>
      <c r="S8127" s="415"/>
      <c r="T8127" s="415"/>
      <c r="U8127" s="415"/>
      <c r="V8127" s="415"/>
      <c r="W8127" s="415"/>
      <c r="X8127" s="415"/>
      <c r="Y8127" s="415"/>
      <c r="Z8127" s="415"/>
    </row>
    <row r="8128" spans="1:26" x14ac:dyDescent="0.2">
      <c r="A8128" s="414"/>
      <c r="B8128" s="414"/>
      <c r="P8128" s="141"/>
      <c r="Q8128" s="415"/>
      <c r="R8128" s="415"/>
      <c r="S8128" s="415"/>
      <c r="T8128" s="415"/>
      <c r="U8128" s="415"/>
      <c r="V8128" s="415"/>
      <c r="W8128" s="415"/>
      <c r="X8128" s="415"/>
      <c r="Y8128" s="415"/>
      <c r="Z8128" s="415"/>
    </row>
    <row r="8129" spans="1:26" x14ac:dyDescent="0.2">
      <c r="A8129" s="414"/>
      <c r="B8129" s="414"/>
      <c r="P8129" s="141"/>
      <c r="Q8129" s="415"/>
      <c r="R8129" s="415"/>
      <c r="S8129" s="415"/>
      <c r="T8129" s="415"/>
      <c r="U8129" s="415"/>
      <c r="V8129" s="415"/>
      <c r="W8129" s="415"/>
      <c r="X8129" s="415"/>
      <c r="Y8129" s="415"/>
      <c r="Z8129" s="415"/>
    </row>
    <row r="8130" spans="1:26" x14ac:dyDescent="0.2">
      <c r="A8130" s="414"/>
      <c r="B8130" s="414"/>
      <c r="P8130" s="141"/>
      <c r="Q8130" s="415"/>
      <c r="R8130" s="415"/>
      <c r="S8130" s="415"/>
      <c r="T8130" s="415"/>
      <c r="U8130" s="415"/>
      <c r="V8130" s="415"/>
      <c r="W8130" s="415"/>
      <c r="X8130" s="415"/>
      <c r="Y8130" s="415"/>
      <c r="Z8130" s="415"/>
    </row>
    <row r="8131" spans="1:26" x14ac:dyDescent="0.2">
      <c r="A8131" s="414"/>
      <c r="B8131" s="414"/>
      <c r="P8131" s="141"/>
      <c r="Q8131" s="415"/>
      <c r="R8131" s="415"/>
      <c r="S8131" s="415"/>
      <c r="T8131" s="415"/>
      <c r="U8131" s="415"/>
      <c r="V8131" s="415"/>
      <c r="W8131" s="415"/>
      <c r="X8131" s="415"/>
      <c r="Y8131" s="415"/>
      <c r="Z8131" s="415"/>
    </row>
    <row r="8132" spans="1:26" x14ac:dyDescent="0.2">
      <c r="A8132" s="414"/>
      <c r="B8132" s="414"/>
      <c r="P8132" s="141"/>
      <c r="Q8132" s="415"/>
      <c r="R8132" s="415"/>
      <c r="S8132" s="415"/>
      <c r="T8132" s="415"/>
      <c r="U8132" s="415"/>
      <c r="V8132" s="415"/>
      <c r="W8132" s="415"/>
      <c r="X8132" s="415"/>
      <c r="Y8132" s="415"/>
      <c r="Z8132" s="415"/>
    </row>
    <row r="8133" spans="1:26" x14ac:dyDescent="0.2">
      <c r="A8133" s="414"/>
      <c r="B8133" s="414"/>
      <c r="P8133" s="141"/>
      <c r="Q8133" s="415"/>
      <c r="R8133" s="415"/>
      <c r="S8133" s="415"/>
      <c r="T8133" s="415"/>
      <c r="U8133" s="415"/>
      <c r="V8133" s="415"/>
      <c r="W8133" s="415"/>
      <c r="X8133" s="415"/>
      <c r="Y8133" s="415"/>
      <c r="Z8133" s="415"/>
    </row>
    <row r="8134" spans="1:26" x14ac:dyDescent="0.2">
      <c r="A8134" s="414"/>
      <c r="B8134" s="414"/>
      <c r="P8134" s="141"/>
      <c r="Q8134" s="415"/>
      <c r="R8134" s="415"/>
      <c r="S8134" s="415"/>
      <c r="T8134" s="415"/>
      <c r="U8134" s="415"/>
      <c r="V8134" s="415"/>
      <c r="W8134" s="415"/>
      <c r="X8134" s="415"/>
      <c r="Y8134" s="415"/>
      <c r="Z8134" s="415"/>
    </row>
    <row r="8135" spans="1:26" x14ac:dyDescent="0.2">
      <c r="A8135" s="414"/>
      <c r="B8135" s="414"/>
      <c r="P8135" s="141"/>
      <c r="Q8135" s="415"/>
      <c r="R8135" s="415"/>
      <c r="S8135" s="415"/>
      <c r="T8135" s="415"/>
      <c r="U8135" s="415"/>
      <c r="V8135" s="415"/>
      <c r="W8135" s="415"/>
      <c r="X8135" s="415"/>
      <c r="Y8135" s="415"/>
      <c r="Z8135" s="415"/>
    </row>
    <row r="8136" spans="1:26" x14ac:dyDescent="0.2">
      <c r="A8136" s="414"/>
      <c r="B8136" s="414"/>
      <c r="P8136" s="141"/>
      <c r="Q8136" s="415"/>
      <c r="R8136" s="415"/>
      <c r="S8136" s="415"/>
      <c r="T8136" s="415"/>
      <c r="U8136" s="415"/>
      <c r="V8136" s="415"/>
      <c r="W8136" s="415"/>
      <c r="X8136" s="415"/>
      <c r="Y8136" s="415"/>
      <c r="Z8136" s="415"/>
    </row>
    <row r="8137" spans="1:26" x14ac:dyDescent="0.2">
      <c r="A8137" s="414"/>
      <c r="B8137" s="414"/>
      <c r="P8137" s="141"/>
      <c r="Q8137" s="415"/>
      <c r="R8137" s="415"/>
      <c r="S8137" s="415"/>
      <c r="T8137" s="415"/>
      <c r="U8137" s="415"/>
      <c r="V8137" s="415"/>
      <c r="W8137" s="415"/>
      <c r="X8137" s="415"/>
      <c r="Y8137" s="415"/>
      <c r="Z8137" s="415"/>
    </row>
    <row r="8138" spans="1:26" x14ac:dyDescent="0.2">
      <c r="A8138" s="414"/>
      <c r="B8138" s="414"/>
      <c r="P8138" s="141"/>
      <c r="Q8138" s="415"/>
      <c r="R8138" s="415"/>
      <c r="S8138" s="415"/>
      <c r="T8138" s="415"/>
      <c r="U8138" s="415"/>
      <c r="V8138" s="415"/>
      <c r="W8138" s="415"/>
      <c r="X8138" s="415"/>
      <c r="Y8138" s="415"/>
      <c r="Z8138" s="415"/>
    </row>
    <row r="8139" spans="1:26" x14ac:dyDescent="0.2">
      <c r="A8139" s="414"/>
      <c r="B8139" s="414"/>
      <c r="P8139" s="141"/>
      <c r="Q8139" s="415"/>
      <c r="R8139" s="415"/>
      <c r="S8139" s="415"/>
      <c r="T8139" s="415"/>
      <c r="U8139" s="415"/>
      <c r="V8139" s="415"/>
      <c r="W8139" s="415"/>
      <c r="X8139" s="415"/>
      <c r="Y8139" s="415"/>
      <c r="Z8139" s="415"/>
    </row>
    <row r="8140" spans="1:26" x14ac:dyDescent="0.2">
      <c r="A8140" s="414"/>
      <c r="B8140" s="414"/>
      <c r="P8140" s="141"/>
      <c r="Q8140" s="415"/>
      <c r="R8140" s="415"/>
      <c r="S8140" s="415"/>
      <c r="T8140" s="415"/>
      <c r="U8140" s="415"/>
      <c r="V8140" s="415"/>
      <c r="W8140" s="415"/>
      <c r="X8140" s="415"/>
      <c r="Y8140" s="415"/>
      <c r="Z8140" s="415"/>
    </row>
    <row r="8141" spans="1:26" x14ac:dyDescent="0.2">
      <c r="A8141" s="414"/>
      <c r="B8141" s="414"/>
      <c r="P8141" s="141"/>
      <c r="Q8141" s="415"/>
      <c r="R8141" s="415"/>
      <c r="S8141" s="415"/>
      <c r="T8141" s="415"/>
      <c r="U8141" s="415"/>
      <c r="V8141" s="415"/>
      <c r="W8141" s="415"/>
      <c r="X8141" s="415"/>
      <c r="Y8141" s="415"/>
      <c r="Z8141" s="415"/>
    </row>
    <row r="8142" spans="1:26" x14ac:dyDescent="0.2">
      <c r="A8142" s="414"/>
      <c r="B8142" s="414"/>
      <c r="P8142" s="141"/>
      <c r="Q8142" s="415"/>
      <c r="R8142" s="415"/>
      <c r="S8142" s="415"/>
      <c r="T8142" s="415"/>
      <c r="U8142" s="415"/>
      <c r="V8142" s="415"/>
      <c r="W8142" s="415"/>
      <c r="X8142" s="415"/>
      <c r="Y8142" s="415"/>
      <c r="Z8142" s="415"/>
    </row>
    <row r="8143" spans="1:26" x14ac:dyDescent="0.2">
      <c r="A8143" s="414"/>
      <c r="B8143" s="414"/>
      <c r="P8143" s="141"/>
      <c r="Q8143" s="415"/>
      <c r="R8143" s="415"/>
      <c r="S8143" s="415"/>
      <c r="T8143" s="415"/>
      <c r="U8143" s="415"/>
      <c r="V8143" s="415"/>
      <c r="W8143" s="415"/>
      <c r="X8143" s="415"/>
      <c r="Y8143" s="415"/>
      <c r="Z8143" s="415"/>
    </row>
    <row r="8144" spans="1:26" x14ac:dyDescent="0.2">
      <c r="A8144" s="414"/>
      <c r="B8144" s="414"/>
      <c r="P8144" s="141"/>
      <c r="Q8144" s="415"/>
      <c r="R8144" s="415"/>
      <c r="S8144" s="415"/>
      <c r="T8144" s="415"/>
      <c r="U8144" s="415"/>
      <c r="V8144" s="415"/>
      <c r="W8144" s="415"/>
      <c r="X8144" s="415"/>
      <c r="Y8144" s="415"/>
      <c r="Z8144" s="415"/>
    </row>
    <row r="8145" spans="1:26" x14ac:dyDescent="0.2">
      <c r="A8145" s="414"/>
      <c r="B8145" s="414"/>
      <c r="P8145" s="141"/>
      <c r="Q8145" s="415"/>
      <c r="R8145" s="415"/>
      <c r="S8145" s="415"/>
      <c r="T8145" s="415"/>
      <c r="U8145" s="415"/>
      <c r="V8145" s="415"/>
      <c r="W8145" s="415"/>
      <c r="X8145" s="415"/>
      <c r="Y8145" s="415"/>
      <c r="Z8145" s="415"/>
    </row>
    <row r="8146" spans="1:26" x14ac:dyDescent="0.2">
      <c r="A8146" s="414"/>
      <c r="B8146" s="414"/>
      <c r="P8146" s="141"/>
      <c r="Q8146" s="415"/>
      <c r="R8146" s="415"/>
      <c r="S8146" s="415"/>
      <c r="T8146" s="415"/>
      <c r="U8146" s="415"/>
      <c r="V8146" s="415"/>
      <c r="W8146" s="415"/>
      <c r="X8146" s="415"/>
      <c r="Y8146" s="415"/>
      <c r="Z8146" s="415"/>
    </row>
    <row r="8147" spans="1:26" x14ac:dyDescent="0.2">
      <c r="A8147" s="414"/>
      <c r="B8147" s="414"/>
      <c r="P8147" s="141"/>
      <c r="Q8147" s="415"/>
      <c r="R8147" s="415"/>
      <c r="S8147" s="415"/>
      <c r="T8147" s="415"/>
      <c r="U8147" s="415"/>
      <c r="V8147" s="415"/>
      <c r="W8147" s="415"/>
      <c r="X8147" s="415"/>
      <c r="Y8147" s="415"/>
      <c r="Z8147" s="415"/>
    </row>
    <row r="8148" spans="1:26" x14ac:dyDescent="0.2">
      <c r="A8148" s="414"/>
      <c r="B8148" s="414"/>
      <c r="P8148" s="141"/>
      <c r="Q8148" s="415"/>
      <c r="R8148" s="415"/>
      <c r="S8148" s="415"/>
      <c r="T8148" s="415"/>
      <c r="U8148" s="415"/>
      <c r="V8148" s="415"/>
      <c r="W8148" s="415"/>
      <c r="X8148" s="415"/>
      <c r="Y8148" s="415"/>
      <c r="Z8148" s="415"/>
    </row>
    <row r="8149" spans="1:26" x14ac:dyDescent="0.2">
      <c r="A8149" s="414"/>
      <c r="B8149" s="414"/>
      <c r="P8149" s="141"/>
      <c r="Q8149" s="415"/>
      <c r="R8149" s="415"/>
      <c r="S8149" s="415"/>
      <c r="T8149" s="415"/>
      <c r="U8149" s="415"/>
      <c r="V8149" s="415"/>
      <c r="W8149" s="415"/>
      <c r="X8149" s="415"/>
      <c r="Y8149" s="415"/>
      <c r="Z8149" s="415"/>
    </row>
    <row r="8150" spans="1:26" x14ac:dyDescent="0.2">
      <c r="A8150" s="414"/>
      <c r="B8150" s="414"/>
      <c r="P8150" s="141"/>
      <c r="Q8150" s="415"/>
      <c r="R8150" s="415"/>
      <c r="S8150" s="415"/>
      <c r="T8150" s="415"/>
      <c r="U8150" s="415"/>
      <c r="V8150" s="415"/>
      <c r="W8150" s="415"/>
      <c r="X8150" s="415"/>
      <c r="Y8150" s="415"/>
      <c r="Z8150" s="415"/>
    </row>
    <row r="8151" spans="1:26" x14ac:dyDescent="0.2">
      <c r="A8151" s="414"/>
      <c r="B8151" s="414"/>
      <c r="P8151" s="141"/>
      <c r="Q8151" s="415"/>
      <c r="R8151" s="415"/>
      <c r="S8151" s="415"/>
      <c r="T8151" s="415"/>
      <c r="U8151" s="415"/>
      <c r="V8151" s="415"/>
      <c r="W8151" s="415"/>
      <c r="X8151" s="415"/>
      <c r="Y8151" s="415"/>
      <c r="Z8151" s="415"/>
    </row>
    <row r="8152" spans="1:26" x14ac:dyDescent="0.2">
      <c r="A8152" s="414"/>
      <c r="B8152" s="414"/>
      <c r="P8152" s="141"/>
      <c r="Q8152" s="415"/>
      <c r="R8152" s="415"/>
      <c r="S8152" s="415"/>
      <c r="T8152" s="415"/>
      <c r="U8152" s="415"/>
      <c r="V8152" s="415"/>
      <c r="W8152" s="415"/>
      <c r="X8152" s="415"/>
      <c r="Y8152" s="415"/>
      <c r="Z8152" s="415"/>
    </row>
    <row r="8153" spans="1:26" x14ac:dyDescent="0.2">
      <c r="A8153" s="414"/>
      <c r="B8153" s="414"/>
      <c r="P8153" s="141"/>
      <c r="Q8153" s="415"/>
      <c r="R8153" s="415"/>
      <c r="S8153" s="415"/>
      <c r="T8153" s="415"/>
      <c r="U8153" s="415"/>
      <c r="V8153" s="415"/>
      <c r="W8153" s="415"/>
      <c r="X8153" s="415"/>
      <c r="Y8153" s="415"/>
      <c r="Z8153" s="415"/>
    </row>
    <row r="8154" spans="1:26" x14ac:dyDescent="0.2">
      <c r="A8154" s="414"/>
      <c r="B8154" s="414"/>
      <c r="P8154" s="141"/>
      <c r="Q8154" s="415"/>
      <c r="R8154" s="415"/>
      <c r="S8154" s="415"/>
      <c r="T8154" s="415"/>
      <c r="U8154" s="415"/>
      <c r="V8154" s="415"/>
      <c r="W8154" s="415"/>
      <c r="X8154" s="415"/>
      <c r="Y8154" s="415"/>
      <c r="Z8154" s="415"/>
    </row>
    <row r="8155" spans="1:26" x14ac:dyDescent="0.2">
      <c r="A8155" s="414"/>
      <c r="B8155" s="414"/>
      <c r="P8155" s="141"/>
      <c r="Q8155" s="415"/>
      <c r="R8155" s="415"/>
      <c r="S8155" s="415"/>
      <c r="T8155" s="415"/>
      <c r="U8155" s="415"/>
      <c r="V8155" s="415"/>
      <c r="W8155" s="415"/>
      <c r="X8155" s="415"/>
      <c r="Y8155" s="415"/>
      <c r="Z8155" s="415"/>
    </row>
    <row r="8156" spans="1:26" x14ac:dyDescent="0.2">
      <c r="A8156" s="414"/>
      <c r="B8156" s="414"/>
      <c r="P8156" s="141"/>
      <c r="Q8156" s="415"/>
      <c r="R8156" s="415"/>
      <c r="S8156" s="415"/>
      <c r="T8156" s="415"/>
      <c r="U8156" s="415"/>
      <c r="V8156" s="415"/>
      <c r="W8156" s="415"/>
      <c r="X8156" s="415"/>
      <c r="Y8156" s="415"/>
      <c r="Z8156" s="415"/>
    </row>
    <row r="8157" spans="1:26" x14ac:dyDescent="0.2">
      <c r="A8157" s="414"/>
      <c r="B8157" s="414"/>
      <c r="P8157" s="141"/>
      <c r="Q8157" s="415"/>
      <c r="R8157" s="415"/>
      <c r="S8157" s="415"/>
      <c r="T8157" s="415"/>
      <c r="U8157" s="415"/>
      <c r="V8157" s="415"/>
      <c r="W8157" s="415"/>
      <c r="X8157" s="415"/>
      <c r="Y8157" s="415"/>
      <c r="Z8157" s="415"/>
    </row>
    <row r="8158" spans="1:26" x14ac:dyDescent="0.2">
      <c r="A8158" s="414"/>
      <c r="B8158" s="414"/>
      <c r="P8158" s="141"/>
      <c r="Q8158" s="415"/>
      <c r="R8158" s="415"/>
      <c r="S8158" s="415"/>
      <c r="T8158" s="415"/>
      <c r="U8158" s="415"/>
      <c r="V8158" s="415"/>
      <c r="W8158" s="415"/>
      <c r="X8158" s="415"/>
      <c r="Y8158" s="415"/>
      <c r="Z8158" s="415"/>
    </row>
    <row r="8159" spans="1:26" x14ac:dyDescent="0.2">
      <c r="A8159" s="414"/>
      <c r="B8159" s="414"/>
      <c r="P8159" s="141"/>
      <c r="Q8159" s="415"/>
      <c r="R8159" s="415"/>
      <c r="S8159" s="415"/>
      <c r="T8159" s="415"/>
      <c r="U8159" s="415"/>
      <c r="V8159" s="415"/>
      <c r="W8159" s="415"/>
      <c r="X8159" s="415"/>
      <c r="Y8159" s="415"/>
      <c r="Z8159" s="415"/>
    </row>
    <row r="8160" spans="1:26" x14ac:dyDescent="0.2">
      <c r="A8160" s="414"/>
      <c r="B8160" s="414"/>
      <c r="P8160" s="141"/>
      <c r="Q8160" s="415"/>
      <c r="R8160" s="415"/>
      <c r="S8160" s="415"/>
      <c r="T8160" s="415"/>
      <c r="U8160" s="415"/>
      <c r="V8160" s="415"/>
      <c r="W8160" s="415"/>
      <c r="X8160" s="415"/>
      <c r="Y8160" s="415"/>
      <c r="Z8160" s="415"/>
    </row>
    <row r="8161" spans="1:26" x14ac:dyDescent="0.2">
      <c r="A8161" s="414"/>
      <c r="B8161" s="414"/>
      <c r="P8161" s="141"/>
      <c r="Q8161" s="415"/>
      <c r="R8161" s="415"/>
      <c r="S8161" s="415"/>
      <c r="T8161" s="415"/>
      <c r="U8161" s="415"/>
      <c r="V8161" s="415"/>
      <c r="W8161" s="415"/>
      <c r="X8161" s="415"/>
      <c r="Y8161" s="415"/>
      <c r="Z8161" s="415"/>
    </row>
    <row r="8162" spans="1:26" x14ac:dyDescent="0.2">
      <c r="A8162" s="414"/>
      <c r="B8162" s="414"/>
      <c r="P8162" s="141"/>
      <c r="Q8162" s="415"/>
      <c r="R8162" s="415"/>
      <c r="S8162" s="415"/>
      <c r="T8162" s="415"/>
      <c r="U8162" s="415"/>
      <c r="V8162" s="415"/>
      <c r="W8162" s="415"/>
      <c r="X8162" s="415"/>
      <c r="Y8162" s="415"/>
      <c r="Z8162" s="415"/>
    </row>
    <row r="8163" spans="1:26" x14ac:dyDescent="0.2">
      <c r="A8163" s="414"/>
      <c r="B8163" s="414"/>
      <c r="P8163" s="141"/>
      <c r="Q8163" s="415"/>
      <c r="R8163" s="415"/>
      <c r="S8163" s="415"/>
      <c r="T8163" s="415"/>
      <c r="U8163" s="415"/>
      <c r="V8163" s="415"/>
      <c r="W8163" s="415"/>
      <c r="X8163" s="415"/>
      <c r="Y8163" s="415"/>
      <c r="Z8163" s="415"/>
    </row>
    <row r="8164" spans="1:26" x14ac:dyDescent="0.2">
      <c r="A8164" s="414"/>
      <c r="B8164" s="414"/>
      <c r="P8164" s="141"/>
      <c r="Q8164" s="415"/>
      <c r="R8164" s="415"/>
      <c r="S8164" s="415"/>
      <c r="T8164" s="415"/>
      <c r="U8164" s="415"/>
      <c r="V8164" s="415"/>
      <c r="W8164" s="415"/>
      <c r="X8164" s="415"/>
      <c r="Y8164" s="415"/>
      <c r="Z8164" s="415"/>
    </row>
    <row r="8165" spans="1:26" x14ac:dyDescent="0.2">
      <c r="A8165" s="414"/>
      <c r="B8165" s="414"/>
      <c r="P8165" s="141"/>
      <c r="Q8165" s="415"/>
      <c r="R8165" s="415"/>
      <c r="S8165" s="415"/>
      <c r="T8165" s="415"/>
      <c r="U8165" s="415"/>
      <c r="V8165" s="415"/>
      <c r="W8165" s="415"/>
      <c r="X8165" s="415"/>
      <c r="Y8165" s="415"/>
      <c r="Z8165" s="415"/>
    </row>
    <row r="8166" spans="1:26" x14ac:dyDescent="0.2">
      <c r="A8166" s="414"/>
      <c r="B8166" s="414"/>
      <c r="P8166" s="141"/>
      <c r="Q8166" s="415"/>
      <c r="R8166" s="415"/>
      <c r="S8166" s="415"/>
      <c r="T8166" s="415"/>
      <c r="U8166" s="415"/>
      <c r="V8166" s="415"/>
      <c r="W8166" s="415"/>
      <c r="X8166" s="415"/>
      <c r="Y8166" s="415"/>
      <c r="Z8166" s="415"/>
    </row>
    <row r="8167" spans="1:26" x14ac:dyDescent="0.2">
      <c r="A8167" s="414"/>
      <c r="B8167" s="414"/>
      <c r="P8167" s="141"/>
      <c r="Q8167" s="415"/>
      <c r="R8167" s="415"/>
      <c r="S8167" s="415"/>
      <c r="T8167" s="415"/>
      <c r="U8167" s="415"/>
      <c r="V8167" s="415"/>
      <c r="W8167" s="415"/>
      <c r="X8167" s="415"/>
      <c r="Y8167" s="415"/>
      <c r="Z8167" s="415"/>
    </row>
    <row r="8168" spans="1:26" x14ac:dyDescent="0.2">
      <c r="A8168" s="414"/>
      <c r="B8168" s="414"/>
      <c r="P8168" s="141"/>
      <c r="Q8168" s="415"/>
      <c r="R8168" s="415"/>
      <c r="S8168" s="415"/>
      <c r="T8168" s="415"/>
      <c r="U8168" s="415"/>
      <c r="V8168" s="415"/>
      <c r="W8168" s="415"/>
      <c r="X8168" s="415"/>
      <c r="Y8168" s="415"/>
      <c r="Z8168" s="415"/>
    </row>
    <row r="8169" spans="1:26" x14ac:dyDescent="0.2">
      <c r="A8169" s="414"/>
      <c r="B8169" s="414"/>
      <c r="P8169" s="141"/>
      <c r="Q8169" s="415"/>
      <c r="R8169" s="415"/>
      <c r="S8169" s="415"/>
      <c r="T8169" s="415"/>
      <c r="U8169" s="415"/>
      <c r="V8169" s="415"/>
      <c r="W8169" s="415"/>
      <c r="X8169" s="415"/>
      <c r="Y8169" s="415"/>
      <c r="Z8169" s="415"/>
    </row>
    <row r="8170" spans="1:26" x14ac:dyDescent="0.2">
      <c r="A8170" s="414"/>
      <c r="B8170" s="414"/>
      <c r="P8170" s="141"/>
      <c r="Q8170" s="415"/>
      <c r="R8170" s="415"/>
      <c r="S8170" s="415"/>
      <c r="T8170" s="415"/>
      <c r="U8170" s="415"/>
      <c r="V8170" s="415"/>
      <c r="W8170" s="415"/>
      <c r="X8170" s="415"/>
      <c r="Y8170" s="415"/>
      <c r="Z8170" s="415"/>
    </row>
    <row r="8171" spans="1:26" x14ac:dyDescent="0.2">
      <c r="A8171" s="414"/>
      <c r="B8171" s="414"/>
      <c r="P8171" s="141"/>
      <c r="Q8171" s="415"/>
      <c r="R8171" s="415"/>
      <c r="S8171" s="415"/>
      <c r="T8171" s="415"/>
      <c r="U8171" s="415"/>
      <c r="V8171" s="415"/>
      <c r="W8171" s="415"/>
      <c r="X8171" s="415"/>
      <c r="Y8171" s="415"/>
      <c r="Z8171" s="415"/>
    </row>
    <row r="8172" spans="1:26" x14ac:dyDescent="0.2">
      <c r="A8172" s="414"/>
      <c r="B8172" s="414"/>
      <c r="P8172" s="141"/>
      <c r="Q8172" s="415"/>
      <c r="R8172" s="415"/>
      <c r="S8172" s="415"/>
      <c r="T8172" s="415"/>
      <c r="U8172" s="415"/>
      <c r="V8172" s="415"/>
      <c r="W8172" s="415"/>
      <c r="X8172" s="415"/>
      <c r="Y8172" s="415"/>
      <c r="Z8172" s="415"/>
    </row>
    <row r="8173" spans="1:26" x14ac:dyDescent="0.2">
      <c r="A8173" s="414"/>
      <c r="B8173" s="414"/>
      <c r="P8173" s="141"/>
      <c r="Q8173" s="415"/>
      <c r="R8173" s="415"/>
      <c r="S8173" s="415"/>
      <c r="T8173" s="415"/>
      <c r="U8173" s="415"/>
      <c r="V8173" s="415"/>
      <c r="W8173" s="415"/>
      <c r="X8173" s="415"/>
      <c r="Y8173" s="415"/>
      <c r="Z8173" s="415"/>
    </row>
    <row r="8174" spans="1:26" x14ac:dyDescent="0.2">
      <c r="A8174" s="414"/>
      <c r="B8174" s="414"/>
      <c r="P8174" s="141"/>
      <c r="Q8174" s="415"/>
      <c r="R8174" s="415"/>
      <c r="S8174" s="415"/>
      <c r="T8174" s="415"/>
      <c r="U8174" s="415"/>
      <c r="V8174" s="415"/>
      <c r="W8174" s="415"/>
      <c r="X8174" s="415"/>
      <c r="Y8174" s="415"/>
      <c r="Z8174" s="415"/>
    </row>
    <row r="8175" spans="1:26" x14ac:dyDescent="0.2">
      <c r="A8175" s="414"/>
      <c r="B8175" s="414"/>
      <c r="P8175" s="141"/>
      <c r="Q8175" s="415"/>
      <c r="R8175" s="415"/>
      <c r="S8175" s="415"/>
      <c r="T8175" s="415"/>
      <c r="U8175" s="415"/>
      <c r="V8175" s="415"/>
      <c r="W8175" s="415"/>
      <c r="X8175" s="415"/>
      <c r="Y8175" s="415"/>
      <c r="Z8175" s="415"/>
    </row>
    <row r="8176" spans="1:26" x14ac:dyDescent="0.2">
      <c r="A8176" s="414"/>
      <c r="B8176" s="414"/>
      <c r="P8176" s="141"/>
      <c r="Q8176" s="415"/>
      <c r="R8176" s="415"/>
      <c r="S8176" s="415"/>
      <c r="T8176" s="415"/>
      <c r="U8176" s="415"/>
      <c r="V8176" s="415"/>
      <c r="W8176" s="415"/>
      <c r="X8176" s="415"/>
      <c r="Y8176" s="415"/>
      <c r="Z8176" s="415"/>
    </row>
    <row r="8177" spans="1:26" x14ac:dyDescent="0.2">
      <c r="A8177" s="414"/>
      <c r="B8177" s="414"/>
      <c r="P8177" s="141"/>
      <c r="Q8177" s="415"/>
      <c r="R8177" s="415"/>
      <c r="S8177" s="415"/>
      <c r="T8177" s="415"/>
      <c r="U8177" s="415"/>
      <c r="V8177" s="415"/>
      <c r="W8177" s="415"/>
      <c r="X8177" s="415"/>
      <c r="Y8177" s="415"/>
      <c r="Z8177" s="415"/>
    </row>
    <row r="8178" spans="1:26" x14ac:dyDescent="0.2">
      <c r="A8178" s="414"/>
      <c r="B8178" s="414"/>
      <c r="P8178" s="141"/>
      <c r="Q8178" s="415"/>
      <c r="R8178" s="415"/>
      <c r="S8178" s="415"/>
      <c r="T8178" s="415"/>
      <c r="U8178" s="415"/>
      <c r="V8178" s="415"/>
      <c r="W8178" s="415"/>
      <c r="X8178" s="415"/>
      <c r="Y8178" s="415"/>
      <c r="Z8178" s="415"/>
    </row>
    <row r="8179" spans="1:26" x14ac:dyDescent="0.2">
      <c r="A8179" s="414"/>
      <c r="B8179" s="414"/>
      <c r="P8179" s="141"/>
      <c r="Q8179" s="415"/>
      <c r="R8179" s="415"/>
      <c r="S8179" s="415"/>
      <c r="T8179" s="415"/>
      <c r="U8179" s="415"/>
      <c r="V8179" s="415"/>
      <c r="W8179" s="415"/>
      <c r="X8179" s="415"/>
      <c r="Y8179" s="415"/>
      <c r="Z8179" s="415"/>
    </row>
    <row r="8180" spans="1:26" x14ac:dyDescent="0.2">
      <c r="A8180" s="414"/>
      <c r="B8180" s="414"/>
      <c r="P8180" s="141"/>
      <c r="Q8180" s="415"/>
      <c r="R8180" s="415"/>
      <c r="S8180" s="415"/>
      <c r="T8180" s="415"/>
      <c r="U8180" s="415"/>
      <c r="V8180" s="415"/>
      <c r="W8180" s="415"/>
      <c r="X8180" s="415"/>
      <c r="Y8180" s="415"/>
      <c r="Z8180" s="415"/>
    </row>
    <row r="8181" spans="1:26" x14ac:dyDescent="0.2">
      <c r="A8181" s="414"/>
      <c r="B8181" s="414"/>
      <c r="P8181" s="141"/>
      <c r="Q8181" s="415"/>
      <c r="R8181" s="415"/>
      <c r="S8181" s="415"/>
      <c r="T8181" s="415"/>
      <c r="U8181" s="415"/>
      <c r="V8181" s="415"/>
      <c r="W8181" s="415"/>
      <c r="X8181" s="415"/>
      <c r="Y8181" s="415"/>
      <c r="Z8181" s="415"/>
    </row>
    <row r="8182" spans="1:26" x14ac:dyDescent="0.2">
      <c r="A8182" s="414"/>
      <c r="B8182" s="414"/>
      <c r="P8182" s="141"/>
      <c r="Q8182" s="415"/>
      <c r="R8182" s="415"/>
      <c r="S8182" s="415"/>
      <c r="T8182" s="415"/>
      <c r="U8182" s="415"/>
      <c r="V8182" s="415"/>
      <c r="W8182" s="415"/>
      <c r="X8182" s="415"/>
      <c r="Y8182" s="415"/>
      <c r="Z8182" s="415"/>
    </row>
    <row r="8183" spans="1:26" x14ac:dyDescent="0.2">
      <c r="A8183" s="414"/>
      <c r="B8183" s="414"/>
      <c r="P8183" s="141"/>
      <c r="Q8183" s="415"/>
      <c r="R8183" s="415"/>
      <c r="S8183" s="415"/>
      <c r="T8183" s="415"/>
      <c r="U8183" s="415"/>
      <c r="V8183" s="415"/>
      <c r="W8183" s="415"/>
      <c r="X8183" s="415"/>
      <c r="Y8183" s="415"/>
      <c r="Z8183" s="415"/>
    </row>
    <row r="8184" spans="1:26" x14ac:dyDescent="0.2">
      <c r="A8184" s="414"/>
      <c r="B8184" s="414"/>
      <c r="P8184" s="141"/>
      <c r="Q8184" s="415"/>
      <c r="R8184" s="415"/>
      <c r="S8184" s="415"/>
      <c r="T8184" s="415"/>
      <c r="U8184" s="415"/>
      <c r="V8184" s="415"/>
      <c r="W8184" s="415"/>
      <c r="X8184" s="415"/>
      <c r="Y8184" s="415"/>
      <c r="Z8184" s="415"/>
    </row>
    <row r="8185" spans="1:26" x14ac:dyDescent="0.2">
      <c r="A8185" s="414"/>
      <c r="B8185" s="414"/>
      <c r="P8185" s="141"/>
      <c r="Q8185" s="415"/>
      <c r="R8185" s="415"/>
      <c r="S8185" s="415"/>
      <c r="T8185" s="415"/>
      <c r="U8185" s="415"/>
      <c r="V8185" s="415"/>
      <c r="W8185" s="415"/>
      <c r="X8185" s="415"/>
      <c r="Y8185" s="415"/>
      <c r="Z8185" s="415"/>
    </row>
    <row r="8186" spans="1:26" x14ac:dyDescent="0.2">
      <c r="A8186" s="414"/>
      <c r="B8186" s="414"/>
      <c r="P8186" s="141"/>
      <c r="Q8186" s="415"/>
      <c r="R8186" s="415"/>
      <c r="S8186" s="415"/>
      <c r="T8186" s="415"/>
      <c r="U8186" s="415"/>
      <c r="V8186" s="415"/>
      <c r="W8186" s="415"/>
      <c r="X8186" s="415"/>
      <c r="Y8186" s="415"/>
      <c r="Z8186" s="415"/>
    </row>
    <row r="8187" spans="1:26" x14ac:dyDescent="0.2">
      <c r="A8187" s="414"/>
      <c r="B8187" s="414"/>
      <c r="P8187" s="141"/>
      <c r="Q8187" s="415"/>
      <c r="R8187" s="415"/>
      <c r="S8187" s="415"/>
      <c r="T8187" s="415"/>
      <c r="U8187" s="415"/>
      <c r="V8187" s="415"/>
      <c r="W8187" s="415"/>
      <c r="X8187" s="415"/>
      <c r="Y8187" s="415"/>
      <c r="Z8187" s="415"/>
    </row>
    <row r="8188" spans="1:26" x14ac:dyDescent="0.2">
      <c r="A8188" s="414"/>
      <c r="B8188" s="414"/>
      <c r="P8188" s="141"/>
      <c r="Q8188" s="415"/>
      <c r="R8188" s="415"/>
      <c r="S8188" s="415"/>
      <c r="T8188" s="415"/>
      <c r="U8188" s="415"/>
      <c r="V8188" s="415"/>
      <c r="W8188" s="415"/>
      <c r="X8188" s="415"/>
      <c r="Y8188" s="415"/>
      <c r="Z8188" s="415"/>
    </row>
    <row r="8189" spans="1:26" x14ac:dyDescent="0.2">
      <c r="A8189" s="414"/>
      <c r="B8189" s="414"/>
      <c r="P8189" s="141"/>
      <c r="Q8189" s="415"/>
      <c r="R8189" s="415"/>
      <c r="S8189" s="415"/>
      <c r="T8189" s="415"/>
      <c r="U8189" s="415"/>
      <c r="V8189" s="415"/>
      <c r="W8189" s="415"/>
      <c r="X8189" s="415"/>
      <c r="Y8189" s="415"/>
      <c r="Z8189" s="415"/>
    </row>
    <row r="8190" spans="1:26" x14ac:dyDescent="0.2">
      <c r="A8190" s="414"/>
      <c r="B8190" s="414"/>
      <c r="P8190" s="141"/>
      <c r="Q8190" s="415"/>
      <c r="R8190" s="415"/>
      <c r="S8190" s="415"/>
      <c r="T8190" s="415"/>
      <c r="U8190" s="415"/>
      <c r="V8190" s="415"/>
      <c r="W8190" s="415"/>
      <c r="X8190" s="415"/>
      <c r="Y8190" s="415"/>
      <c r="Z8190" s="415"/>
    </row>
    <row r="8191" spans="1:26" x14ac:dyDescent="0.2">
      <c r="A8191" s="414"/>
      <c r="B8191" s="414"/>
      <c r="P8191" s="141"/>
      <c r="Q8191" s="415"/>
      <c r="R8191" s="415"/>
      <c r="S8191" s="415"/>
      <c r="T8191" s="415"/>
      <c r="U8191" s="415"/>
      <c r="V8191" s="415"/>
      <c r="W8191" s="415"/>
      <c r="X8191" s="415"/>
      <c r="Y8191" s="415"/>
      <c r="Z8191" s="415"/>
    </row>
    <row r="8192" spans="1:26" x14ac:dyDescent="0.2">
      <c r="A8192" s="414"/>
      <c r="B8192" s="414"/>
      <c r="P8192" s="141"/>
      <c r="Q8192" s="415"/>
      <c r="R8192" s="415"/>
      <c r="S8192" s="415"/>
      <c r="T8192" s="415"/>
      <c r="U8192" s="415"/>
      <c r="V8192" s="415"/>
      <c r="W8192" s="415"/>
      <c r="X8192" s="415"/>
      <c r="Y8192" s="415"/>
      <c r="Z8192" s="415"/>
    </row>
    <row r="8193" spans="1:26" x14ac:dyDescent="0.2">
      <c r="A8193" s="414"/>
      <c r="B8193" s="414"/>
      <c r="P8193" s="141"/>
      <c r="Q8193" s="415"/>
      <c r="R8193" s="415"/>
      <c r="S8193" s="415"/>
      <c r="T8193" s="415"/>
      <c r="U8193" s="415"/>
      <c r="V8193" s="415"/>
      <c r="W8193" s="415"/>
      <c r="X8193" s="415"/>
      <c r="Y8193" s="415"/>
      <c r="Z8193" s="415"/>
    </row>
    <row r="8194" spans="1:26" x14ac:dyDescent="0.2">
      <c r="A8194" s="414"/>
      <c r="B8194" s="414"/>
      <c r="P8194" s="141"/>
      <c r="Q8194" s="415"/>
      <c r="R8194" s="415"/>
      <c r="S8194" s="415"/>
      <c r="T8194" s="415"/>
      <c r="U8194" s="415"/>
      <c r="V8194" s="415"/>
      <c r="W8194" s="415"/>
      <c r="X8194" s="415"/>
      <c r="Y8194" s="415"/>
      <c r="Z8194" s="415"/>
    </row>
    <row r="8195" spans="1:26" x14ac:dyDescent="0.2">
      <c r="A8195" s="414"/>
      <c r="B8195" s="414"/>
      <c r="P8195" s="141"/>
      <c r="Q8195" s="415"/>
      <c r="R8195" s="415"/>
      <c r="S8195" s="415"/>
      <c r="T8195" s="415"/>
      <c r="U8195" s="415"/>
      <c r="V8195" s="415"/>
      <c r="W8195" s="415"/>
      <c r="X8195" s="415"/>
      <c r="Y8195" s="415"/>
      <c r="Z8195" s="415"/>
    </row>
    <row r="8196" spans="1:26" x14ac:dyDescent="0.2">
      <c r="A8196" s="414"/>
      <c r="B8196" s="414"/>
      <c r="P8196" s="141"/>
      <c r="Q8196" s="415"/>
      <c r="R8196" s="415"/>
      <c r="S8196" s="415"/>
      <c r="T8196" s="415"/>
      <c r="U8196" s="415"/>
      <c r="V8196" s="415"/>
      <c r="W8196" s="415"/>
      <c r="X8196" s="415"/>
      <c r="Y8196" s="415"/>
      <c r="Z8196" s="415"/>
    </row>
    <row r="8197" spans="1:26" x14ac:dyDescent="0.2">
      <c r="A8197" s="414"/>
      <c r="B8197" s="414"/>
      <c r="P8197" s="141"/>
      <c r="Q8197" s="415"/>
      <c r="R8197" s="415"/>
      <c r="S8197" s="415"/>
      <c r="T8197" s="415"/>
      <c r="U8197" s="415"/>
      <c r="V8197" s="415"/>
      <c r="W8197" s="415"/>
      <c r="X8197" s="415"/>
      <c r="Y8197" s="415"/>
      <c r="Z8197" s="415"/>
    </row>
    <row r="8198" spans="1:26" x14ac:dyDescent="0.2">
      <c r="A8198" s="414"/>
      <c r="B8198" s="414"/>
      <c r="P8198" s="141"/>
      <c r="Q8198" s="415"/>
      <c r="R8198" s="415"/>
      <c r="S8198" s="415"/>
      <c r="T8198" s="415"/>
      <c r="U8198" s="415"/>
      <c r="V8198" s="415"/>
      <c r="W8198" s="415"/>
      <c r="X8198" s="415"/>
      <c r="Y8198" s="415"/>
      <c r="Z8198" s="415"/>
    </row>
    <row r="8199" spans="1:26" x14ac:dyDescent="0.2">
      <c r="A8199" s="414"/>
      <c r="B8199" s="414"/>
      <c r="P8199" s="141"/>
      <c r="Q8199" s="415"/>
      <c r="R8199" s="415"/>
      <c r="S8199" s="415"/>
      <c r="T8199" s="415"/>
      <c r="U8199" s="415"/>
      <c r="V8199" s="415"/>
      <c r="W8199" s="415"/>
      <c r="X8199" s="415"/>
      <c r="Y8199" s="415"/>
      <c r="Z8199" s="415"/>
    </row>
    <row r="8200" spans="1:26" x14ac:dyDescent="0.2">
      <c r="A8200" s="414"/>
      <c r="B8200" s="414"/>
      <c r="P8200" s="141"/>
      <c r="Q8200" s="415"/>
      <c r="R8200" s="415"/>
      <c r="S8200" s="415"/>
      <c r="T8200" s="415"/>
      <c r="U8200" s="415"/>
      <c r="V8200" s="415"/>
      <c r="W8200" s="415"/>
      <c r="X8200" s="415"/>
      <c r="Y8200" s="415"/>
      <c r="Z8200" s="415"/>
    </row>
    <row r="8201" spans="1:26" x14ac:dyDescent="0.2">
      <c r="A8201" s="414"/>
      <c r="B8201" s="414"/>
      <c r="P8201" s="141"/>
      <c r="Q8201" s="415"/>
      <c r="R8201" s="415"/>
      <c r="S8201" s="415"/>
      <c r="T8201" s="415"/>
      <c r="U8201" s="415"/>
      <c r="V8201" s="415"/>
      <c r="W8201" s="415"/>
      <c r="X8201" s="415"/>
      <c r="Y8201" s="415"/>
      <c r="Z8201" s="415"/>
    </row>
    <row r="8202" spans="1:26" x14ac:dyDescent="0.2">
      <c r="A8202" s="414"/>
      <c r="B8202" s="414"/>
      <c r="P8202" s="141"/>
      <c r="Q8202" s="415"/>
      <c r="R8202" s="415"/>
      <c r="S8202" s="415"/>
      <c r="T8202" s="415"/>
      <c r="U8202" s="415"/>
      <c r="V8202" s="415"/>
      <c r="W8202" s="415"/>
      <c r="X8202" s="415"/>
      <c r="Y8202" s="415"/>
      <c r="Z8202" s="415"/>
    </row>
    <row r="8203" spans="1:26" x14ac:dyDescent="0.2">
      <c r="A8203" s="414"/>
      <c r="B8203" s="414"/>
      <c r="P8203" s="141"/>
      <c r="Q8203" s="415"/>
      <c r="R8203" s="415"/>
      <c r="S8203" s="415"/>
      <c r="T8203" s="415"/>
      <c r="U8203" s="415"/>
      <c r="V8203" s="415"/>
      <c r="W8203" s="415"/>
      <c r="X8203" s="415"/>
      <c r="Y8203" s="415"/>
      <c r="Z8203" s="415"/>
    </row>
    <row r="8204" spans="1:26" x14ac:dyDescent="0.2">
      <c r="A8204" s="414"/>
      <c r="B8204" s="414"/>
      <c r="P8204" s="141"/>
      <c r="Q8204" s="415"/>
      <c r="R8204" s="415"/>
      <c r="S8204" s="415"/>
      <c r="T8204" s="415"/>
      <c r="U8204" s="415"/>
      <c r="V8204" s="415"/>
      <c r="W8204" s="415"/>
      <c r="X8204" s="415"/>
      <c r="Y8204" s="415"/>
      <c r="Z8204" s="415"/>
    </row>
    <row r="8205" spans="1:26" x14ac:dyDescent="0.2">
      <c r="A8205" s="414"/>
      <c r="B8205" s="414"/>
      <c r="P8205" s="141"/>
      <c r="Q8205" s="415"/>
      <c r="R8205" s="415"/>
      <c r="S8205" s="415"/>
      <c r="T8205" s="415"/>
      <c r="U8205" s="415"/>
      <c r="V8205" s="415"/>
      <c r="W8205" s="415"/>
      <c r="X8205" s="415"/>
      <c r="Y8205" s="415"/>
      <c r="Z8205" s="415"/>
    </row>
    <row r="8206" spans="1:26" x14ac:dyDescent="0.2">
      <c r="A8206" s="414"/>
      <c r="B8206" s="414"/>
      <c r="P8206" s="141"/>
      <c r="Q8206" s="415"/>
      <c r="R8206" s="415"/>
      <c r="S8206" s="415"/>
      <c r="T8206" s="415"/>
      <c r="U8206" s="415"/>
      <c r="V8206" s="415"/>
      <c r="W8206" s="415"/>
      <c r="X8206" s="415"/>
      <c r="Y8206" s="415"/>
      <c r="Z8206" s="415"/>
    </row>
    <row r="8207" spans="1:26" x14ac:dyDescent="0.2">
      <c r="A8207" s="414"/>
      <c r="B8207" s="414"/>
      <c r="P8207" s="141"/>
      <c r="Q8207" s="415"/>
      <c r="R8207" s="415"/>
      <c r="S8207" s="415"/>
      <c r="T8207" s="415"/>
      <c r="U8207" s="415"/>
      <c r="V8207" s="415"/>
      <c r="W8207" s="415"/>
      <c r="X8207" s="415"/>
      <c r="Y8207" s="415"/>
      <c r="Z8207" s="415"/>
    </row>
    <row r="8208" spans="1:26" x14ac:dyDescent="0.2">
      <c r="A8208" s="414"/>
      <c r="B8208" s="414"/>
      <c r="P8208" s="141"/>
      <c r="Q8208" s="415"/>
      <c r="R8208" s="415"/>
      <c r="S8208" s="415"/>
      <c r="T8208" s="415"/>
      <c r="U8208" s="415"/>
      <c r="V8208" s="415"/>
      <c r="W8208" s="415"/>
      <c r="X8208" s="415"/>
      <c r="Y8208" s="415"/>
      <c r="Z8208" s="415"/>
    </row>
    <row r="8209" spans="1:26" x14ac:dyDescent="0.2">
      <c r="A8209" s="414"/>
      <c r="B8209" s="414"/>
      <c r="P8209" s="141"/>
      <c r="Q8209" s="415"/>
      <c r="R8209" s="415"/>
      <c r="S8209" s="415"/>
      <c r="T8209" s="415"/>
      <c r="U8209" s="415"/>
      <c r="V8209" s="415"/>
      <c r="W8209" s="415"/>
      <c r="X8209" s="415"/>
      <c r="Y8209" s="415"/>
      <c r="Z8209" s="415"/>
    </row>
    <row r="8210" spans="1:26" x14ac:dyDescent="0.2">
      <c r="A8210" s="414"/>
      <c r="B8210" s="414"/>
      <c r="P8210" s="141"/>
      <c r="Q8210" s="415"/>
      <c r="R8210" s="415"/>
      <c r="S8210" s="415"/>
      <c r="T8210" s="415"/>
      <c r="U8210" s="415"/>
      <c r="V8210" s="415"/>
      <c r="W8210" s="415"/>
      <c r="X8210" s="415"/>
      <c r="Y8210" s="415"/>
      <c r="Z8210" s="415"/>
    </row>
    <row r="8211" spans="1:26" x14ac:dyDescent="0.2">
      <c r="A8211" s="414"/>
      <c r="B8211" s="414"/>
      <c r="P8211" s="141"/>
      <c r="Q8211" s="415"/>
      <c r="R8211" s="415"/>
      <c r="S8211" s="415"/>
      <c r="T8211" s="415"/>
      <c r="U8211" s="415"/>
      <c r="V8211" s="415"/>
      <c r="W8211" s="415"/>
      <c r="X8211" s="415"/>
      <c r="Y8211" s="415"/>
      <c r="Z8211" s="415"/>
    </row>
    <row r="8212" spans="1:26" x14ac:dyDescent="0.2">
      <c r="A8212" s="414"/>
      <c r="B8212" s="414"/>
      <c r="P8212" s="141"/>
      <c r="Q8212" s="415"/>
      <c r="R8212" s="415"/>
      <c r="S8212" s="415"/>
      <c r="T8212" s="415"/>
      <c r="U8212" s="415"/>
      <c r="V8212" s="415"/>
      <c r="W8212" s="415"/>
      <c r="X8212" s="415"/>
      <c r="Y8212" s="415"/>
      <c r="Z8212" s="415"/>
    </row>
    <row r="8213" spans="1:26" x14ac:dyDescent="0.2">
      <c r="A8213" s="414"/>
      <c r="B8213" s="414"/>
      <c r="P8213" s="141"/>
      <c r="Q8213" s="415"/>
      <c r="R8213" s="415"/>
      <c r="S8213" s="415"/>
      <c r="T8213" s="415"/>
      <c r="U8213" s="415"/>
      <c r="V8213" s="415"/>
      <c r="W8213" s="415"/>
      <c r="X8213" s="415"/>
      <c r="Y8213" s="415"/>
      <c r="Z8213" s="415"/>
    </row>
    <row r="8214" spans="1:26" x14ac:dyDescent="0.2">
      <c r="A8214" s="414"/>
      <c r="B8214" s="414"/>
      <c r="P8214" s="141"/>
      <c r="Q8214" s="415"/>
      <c r="R8214" s="415"/>
      <c r="S8214" s="415"/>
      <c r="T8214" s="415"/>
      <c r="U8214" s="415"/>
      <c r="V8214" s="415"/>
      <c r="W8214" s="415"/>
      <c r="X8214" s="415"/>
      <c r="Y8214" s="415"/>
      <c r="Z8214" s="415"/>
    </row>
    <row r="8215" spans="1:26" x14ac:dyDescent="0.2">
      <c r="A8215" s="414"/>
      <c r="B8215" s="414"/>
      <c r="P8215" s="141"/>
      <c r="Q8215" s="415"/>
      <c r="R8215" s="415"/>
      <c r="S8215" s="415"/>
      <c r="T8215" s="415"/>
      <c r="U8215" s="415"/>
      <c r="V8215" s="415"/>
      <c r="W8215" s="415"/>
      <c r="X8215" s="415"/>
      <c r="Y8215" s="415"/>
      <c r="Z8215" s="415"/>
    </row>
    <row r="8216" spans="1:26" x14ac:dyDescent="0.2">
      <c r="A8216" s="414"/>
      <c r="B8216" s="414"/>
      <c r="P8216" s="141"/>
      <c r="Q8216" s="415"/>
      <c r="R8216" s="415"/>
      <c r="S8216" s="415"/>
      <c r="T8216" s="415"/>
      <c r="U8216" s="415"/>
      <c r="V8216" s="415"/>
      <c r="W8216" s="415"/>
      <c r="X8216" s="415"/>
      <c r="Y8216" s="415"/>
      <c r="Z8216" s="415"/>
    </row>
    <row r="8217" spans="1:26" x14ac:dyDescent="0.2">
      <c r="A8217" s="414"/>
      <c r="B8217" s="414"/>
      <c r="P8217" s="141"/>
      <c r="Q8217" s="415"/>
      <c r="R8217" s="415"/>
      <c r="S8217" s="415"/>
      <c r="T8217" s="415"/>
      <c r="U8217" s="415"/>
      <c r="V8217" s="415"/>
      <c r="W8217" s="415"/>
      <c r="X8217" s="415"/>
      <c r="Y8217" s="415"/>
      <c r="Z8217" s="415"/>
    </row>
    <row r="8218" spans="1:26" x14ac:dyDescent="0.2">
      <c r="A8218" s="414"/>
      <c r="B8218" s="414"/>
      <c r="P8218" s="141"/>
      <c r="Q8218" s="415"/>
      <c r="R8218" s="415"/>
      <c r="S8218" s="415"/>
      <c r="T8218" s="415"/>
      <c r="U8218" s="415"/>
      <c r="V8218" s="415"/>
      <c r="W8218" s="415"/>
      <c r="X8218" s="415"/>
      <c r="Y8218" s="415"/>
      <c r="Z8218" s="415"/>
    </row>
    <row r="8219" spans="1:26" x14ac:dyDescent="0.2">
      <c r="A8219" s="414"/>
      <c r="B8219" s="414"/>
      <c r="P8219" s="141"/>
      <c r="Q8219" s="415"/>
      <c r="R8219" s="415"/>
      <c r="S8219" s="415"/>
      <c r="T8219" s="415"/>
      <c r="U8219" s="415"/>
      <c r="V8219" s="415"/>
      <c r="W8219" s="415"/>
      <c r="X8219" s="415"/>
      <c r="Y8219" s="415"/>
      <c r="Z8219" s="415"/>
    </row>
    <row r="8220" spans="1:26" x14ac:dyDescent="0.2">
      <c r="A8220" s="414"/>
      <c r="B8220" s="414"/>
      <c r="P8220" s="141"/>
      <c r="Q8220" s="415"/>
      <c r="R8220" s="415"/>
      <c r="S8220" s="415"/>
      <c r="T8220" s="415"/>
      <c r="U8220" s="415"/>
      <c r="V8220" s="415"/>
      <c r="W8220" s="415"/>
      <c r="X8220" s="415"/>
      <c r="Y8220" s="415"/>
      <c r="Z8220" s="415"/>
    </row>
    <row r="8221" spans="1:26" x14ac:dyDescent="0.2">
      <c r="A8221" s="414"/>
      <c r="B8221" s="414"/>
      <c r="P8221" s="141"/>
      <c r="Q8221" s="415"/>
      <c r="R8221" s="415"/>
      <c r="S8221" s="415"/>
      <c r="T8221" s="415"/>
      <c r="U8221" s="415"/>
      <c r="V8221" s="415"/>
      <c r="W8221" s="415"/>
      <c r="X8221" s="415"/>
      <c r="Y8221" s="415"/>
      <c r="Z8221" s="415"/>
    </row>
    <row r="8222" spans="1:26" x14ac:dyDescent="0.2">
      <c r="A8222" s="414"/>
      <c r="B8222" s="414"/>
      <c r="P8222" s="141"/>
      <c r="Q8222" s="415"/>
      <c r="R8222" s="415"/>
      <c r="S8222" s="415"/>
      <c r="T8222" s="415"/>
      <c r="U8222" s="415"/>
      <c r="V8222" s="415"/>
      <c r="W8222" s="415"/>
      <c r="X8222" s="415"/>
      <c r="Y8222" s="415"/>
      <c r="Z8222" s="415"/>
    </row>
    <row r="8223" spans="1:26" x14ac:dyDescent="0.2">
      <c r="A8223" s="414"/>
      <c r="B8223" s="414"/>
      <c r="P8223" s="141"/>
      <c r="Q8223" s="415"/>
      <c r="R8223" s="415"/>
      <c r="S8223" s="415"/>
      <c r="T8223" s="415"/>
      <c r="U8223" s="415"/>
      <c r="V8223" s="415"/>
      <c r="W8223" s="415"/>
      <c r="X8223" s="415"/>
      <c r="Y8223" s="415"/>
      <c r="Z8223" s="415"/>
    </row>
    <row r="8224" spans="1:26" x14ac:dyDescent="0.2">
      <c r="A8224" s="414"/>
      <c r="B8224" s="414"/>
      <c r="P8224" s="141"/>
      <c r="Q8224" s="415"/>
      <c r="R8224" s="415"/>
      <c r="S8224" s="415"/>
      <c r="T8224" s="415"/>
      <c r="U8224" s="415"/>
      <c r="V8224" s="415"/>
      <c r="W8224" s="415"/>
      <c r="X8224" s="415"/>
      <c r="Y8224" s="415"/>
      <c r="Z8224" s="415"/>
    </row>
    <row r="8225" spans="1:26" x14ac:dyDescent="0.2">
      <c r="A8225" s="414"/>
      <c r="B8225" s="414"/>
      <c r="P8225" s="141"/>
      <c r="Q8225" s="415"/>
      <c r="R8225" s="415"/>
      <c r="S8225" s="415"/>
      <c r="T8225" s="415"/>
      <c r="U8225" s="415"/>
      <c r="V8225" s="415"/>
      <c r="W8225" s="415"/>
      <c r="X8225" s="415"/>
      <c r="Y8225" s="415"/>
      <c r="Z8225" s="415"/>
    </row>
    <row r="8226" spans="1:26" x14ac:dyDescent="0.2">
      <c r="A8226" s="414"/>
      <c r="B8226" s="414"/>
      <c r="P8226" s="141"/>
      <c r="Q8226" s="415"/>
      <c r="R8226" s="415"/>
      <c r="S8226" s="415"/>
      <c r="T8226" s="415"/>
      <c r="U8226" s="415"/>
      <c r="V8226" s="415"/>
      <c r="W8226" s="415"/>
      <c r="X8226" s="415"/>
      <c r="Y8226" s="415"/>
      <c r="Z8226" s="415"/>
    </row>
    <row r="8227" spans="1:26" x14ac:dyDescent="0.2">
      <c r="A8227" s="414"/>
      <c r="B8227" s="414"/>
      <c r="P8227" s="141"/>
      <c r="Q8227" s="415"/>
      <c r="R8227" s="415"/>
      <c r="S8227" s="415"/>
      <c r="T8227" s="415"/>
      <c r="U8227" s="415"/>
      <c r="V8227" s="415"/>
      <c r="W8227" s="415"/>
      <c r="X8227" s="415"/>
      <c r="Y8227" s="415"/>
      <c r="Z8227" s="415"/>
    </row>
    <row r="8228" spans="1:26" x14ac:dyDescent="0.2">
      <c r="A8228" s="414"/>
      <c r="B8228" s="414"/>
      <c r="P8228" s="141"/>
      <c r="Q8228" s="415"/>
      <c r="R8228" s="415"/>
      <c r="S8228" s="415"/>
      <c r="T8228" s="415"/>
      <c r="U8228" s="415"/>
      <c r="V8228" s="415"/>
      <c r="W8228" s="415"/>
      <c r="X8228" s="415"/>
      <c r="Y8228" s="415"/>
      <c r="Z8228" s="415"/>
    </row>
    <row r="8229" spans="1:26" x14ac:dyDescent="0.2">
      <c r="A8229" s="414"/>
      <c r="B8229" s="414"/>
      <c r="P8229" s="141"/>
      <c r="Q8229" s="415"/>
      <c r="R8229" s="415"/>
      <c r="S8229" s="415"/>
      <c r="T8229" s="415"/>
      <c r="U8229" s="415"/>
      <c r="V8229" s="415"/>
      <c r="W8229" s="415"/>
      <c r="X8229" s="415"/>
      <c r="Y8229" s="415"/>
      <c r="Z8229" s="415"/>
    </row>
    <row r="8230" spans="1:26" x14ac:dyDescent="0.2">
      <c r="A8230" s="414"/>
      <c r="B8230" s="414"/>
      <c r="P8230" s="141"/>
      <c r="Q8230" s="415"/>
      <c r="R8230" s="415"/>
      <c r="S8230" s="415"/>
      <c r="T8230" s="415"/>
      <c r="U8230" s="415"/>
      <c r="V8230" s="415"/>
      <c r="W8230" s="415"/>
      <c r="X8230" s="415"/>
      <c r="Y8230" s="415"/>
      <c r="Z8230" s="415"/>
    </row>
    <row r="8231" spans="1:26" x14ac:dyDescent="0.2">
      <c r="A8231" s="414"/>
      <c r="B8231" s="414"/>
      <c r="P8231" s="141"/>
      <c r="Q8231" s="415"/>
      <c r="R8231" s="415"/>
      <c r="S8231" s="415"/>
      <c r="T8231" s="415"/>
      <c r="U8231" s="415"/>
      <c r="V8231" s="415"/>
      <c r="W8231" s="415"/>
      <c r="X8231" s="415"/>
      <c r="Y8231" s="415"/>
      <c r="Z8231" s="415"/>
    </row>
    <row r="8232" spans="1:26" x14ac:dyDescent="0.2">
      <c r="A8232" s="414"/>
      <c r="B8232" s="414"/>
      <c r="P8232" s="141"/>
      <c r="Q8232" s="415"/>
      <c r="R8232" s="415"/>
      <c r="S8232" s="415"/>
      <c r="T8232" s="415"/>
      <c r="U8232" s="415"/>
      <c r="V8232" s="415"/>
      <c r="W8232" s="415"/>
      <c r="X8232" s="415"/>
      <c r="Y8232" s="415"/>
      <c r="Z8232" s="415"/>
    </row>
    <row r="8233" spans="1:26" x14ac:dyDescent="0.2">
      <c r="A8233" s="414"/>
      <c r="B8233" s="414"/>
      <c r="P8233" s="141"/>
      <c r="Q8233" s="415"/>
      <c r="R8233" s="415"/>
      <c r="S8233" s="415"/>
      <c r="T8233" s="415"/>
      <c r="U8233" s="415"/>
      <c r="V8233" s="415"/>
      <c r="W8233" s="415"/>
      <c r="X8233" s="415"/>
      <c r="Y8233" s="415"/>
      <c r="Z8233" s="415"/>
    </row>
    <row r="8234" spans="1:26" x14ac:dyDescent="0.2">
      <c r="A8234" s="414"/>
      <c r="B8234" s="414"/>
      <c r="P8234" s="141"/>
      <c r="Q8234" s="415"/>
      <c r="R8234" s="415"/>
      <c r="S8234" s="415"/>
      <c r="T8234" s="415"/>
      <c r="U8234" s="415"/>
      <c r="V8234" s="415"/>
      <c r="W8234" s="415"/>
      <c r="X8234" s="415"/>
      <c r="Y8234" s="415"/>
      <c r="Z8234" s="415"/>
    </row>
    <row r="8235" spans="1:26" x14ac:dyDescent="0.2">
      <c r="A8235" s="414"/>
      <c r="B8235" s="414"/>
      <c r="P8235" s="141"/>
      <c r="Q8235" s="415"/>
      <c r="R8235" s="415"/>
      <c r="S8235" s="415"/>
      <c r="T8235" s="415"/>
      <c r="U8235" s="415"/>
      <c r="V8235" s="415"/>
      <c r="W8235" s="415"/>
      <c r="X8235" s="415"/>
      <c r="Y8235" s="415"/>
      <c r="Z8235" s="415"/>
    </row>
    <row r="8236" spans="1:26" x14ac:dyDescent="0.2">
      <c r="A8236" s="414"/>
      <c r="B8236" s="414"/>
      <c r="P8236" s="141"/>
      <c r="Q8236" s="415"/>
      <c r="R8236" s="415"/>
      <c r="S8236" s="415"/>
      <c r="T8236" s="415"/>
      <c r="U8236" s="415"/>
      <c r="V8236" s="415"/>
      <c r="W8236" s="415"/>
      <c r="X8236" s="415"/>
      <c r="Y8236" s="415"/>
      <c r="Z8236" s="415"/>
    </row>
    <row r="8237" spans="1:26" x14ac:dyDescent="0.2">
      <c r="A8237" s="414"/>
      <c r="B8237" s="414"/>
      <c r="P8237" s="141"/>
      <c r="Q8237" s="415"/>
      <c r="R8237" s="415"/>
      <c r="S8237" s="415"/>
      <c r="T8237" s="415"/>
      <c r="U8237" s="415"/>
      <c r="V8237" s="415"/>
      <c r="W8237" s="415"/>
      <c r="X8237" s="415"/>
      <c r="Y8237" s="415"/>
      <c r="Z8237" s="415"/>
    </row>
    <row r="8238" spans="1:26" x14ac:dyDescent="0.2">
      <c r="A8238" s="414"/>
      <c r="B8238" s="414"/>
      <c r="P8238" s="141"/>
      <c r="Q8238" s="415"/>
      <c r="R8238" s="415"/>
      <c r="S8238" s="415"/>
      <c r="T8238" s="415"/>
      <c r="U8238" s="415"/>
      <c r="V8238" s="415"/>
      <c r="W8238" s="415"/>
      <c r="X8238" s="415"/>
      <c r="Y8238" s="415"/>
      <c r="Z8238" s="415"/>
    </row>
    <row r="8239" spans="1:26" x14ac:dyDescent="0.2">
      <c r="A8239" s="414"/>
      <c r="B8239" s="414"/>
      <c r="P8239" s="141"/>
      <c r="Q8239" s="415"/>
      <c r="R8239" s="415"/>
      <c r="S8239" s="415"/>
      <c r="T8239" s="415"/>
      <c r="U8239" s="415"/>
      <c r="V8239" s="415"/>
      <c r="W8239" s="415"/>
      <c r="X8239" s="415"/>
      <c r="Y8239" s="415"/>
      <c r="Z8239" s="415"/>
    </row>
    <row r="8240" spans="1:26" x14ac:dyDescent="0.2">
      <c r="A8240" s="414"/>
      <c r="B8240" s="414"/>
      <c r="P8240" s="141"/>
      <c r="Q8240" s="415"/>
      <c r="R8240" s="415"/>
      <c r="S8240" s="415"/>
      <c r="T8240" s="415"/>
      <c r="U8240" s="415"/>
      <c r="V8240" s="415"/>
      <c r="W8240" s="415"/>
      <c r="X8240" s="415"/>
      <c r="Y8240" s="415"/>
      <c r="Z8240" s="415"/>
    </row>
    <row r="8241" spans="1:26" x14ac:dyDescent="0.2">
      <c r="A8241" s="414"/>
      <c r="B8241" s="414"/>
      <c r="P8241" s="141"/>
      <c r="Q8241" s="415"/>
      <c r="R8241" s="415"/>
      <c r="S8241" s="415"/>
      <c r="T8241" s="415"/>
      <c r="U8241" s="415"/>
      <c r="V8241" s="415"/>
      <c r="W8241" s="415"/>
      <c r="X8241" s="415"/>
      <c r="Y8241" s="415"/>
      <c r="Z8241" s="415"/>
    </row>
    <row r="8242" spans="1:26" x14ac:dyDescent="0.2">
      <c r="A8242" s="414"/>
      <c r="B8242" s="414"/>
      <c r="P8242" s="141"/>
      <c r="Q8242" s="415"/>
      <c r="R8242" s="415"/>
      <c r="S8242" s="415"/>
      <c r="T8242" s="415"/>
      <c r="U8242" s="415"/>
      <c r="V8242" s="415"/>
      <c r="W8242" s="415"/>
      <c r="X8242" s="415"/>
      <c r="Y8242" s="415"/>
      <c r="Z8242" s="415"/>
    </row>
    <row r="8243" spans="1:26" x14ac:dyDescent="0.2">
      <c r="A8243" s="414"/>
      <c r="B8243" s="414"/>
      <c r="P8243" s="141"/>
      <c r="Q8243" s="415"/>
      <c r="R8243" s="415"/>
      <c r="S8243" s="415"/>
      <c r="T8243" s="415"/>
      <c r="U8243" s="415"/>
      <c r="V8243" s="415"/>
      <c r="W8243" s="415"/>
      <c r="X8243" s="415"/>
      <c r="Y8243" s="415"/>
      <c r="Z8243" s="415"/>
    </row>
    <row r="8244" spans="1:26" x14ac:dyDescent="0.2">
      <c r="A8244" s="414"/>
      <c r="B8244" s="414"/>
      <c r="P8244" s="141"/>
      <c r="Q8244" s="415"/>
      <c r="R8244" s="415"/>
      <c r="S8244" s="415"/>
      <c r="T8244" s="415"/>
      <c r="U8244" s="415"/>
      <c r="V8244" s="415"/>
      <c r="W8244" s="415"/>
      <c r="X8244" s="415"/>
      <c r="Y8244" s="415"/>
      <c r="Z8244" s="415"/>
    </row>
    <row r="8245" spans="1:26" x14ac:dyDescent="0.2">
      <c r="A8245" s="414"/>
      <c r="B8245" s="414"/>
      <c r="P8245" s="141"/>
      <c r="Q8245" s="415"/>
      <c r="R8245" s="415"/>
      <c r="S8245" s="415"/>
      <c r="T8245" s="415"/>
      <c r="U8245" s="415"/>
      <c r="V8245" s="415"/>
      <c r="W8245" s="415"/>
      <c r="X8245" s="415"/>
      <c r="Y8245" s="415"/>
      <c r="Z8245" s="415"/>
    </row>
    <row r="8246" spans="1:26" x14ac:dyDescent="0.2">
      <c r="A8246" s="414"/>
      <c r="B8246" s="414"/>
      <c r="P8246" s="141"/>
      <c r="Q8246" s="415"/>
      <c r="R8246" s="415"/>
      <c r="S8246" s="415"/>
      <c r="T8246" s="415"/>
      <c r="U8246" s="415"/>
      <c r="V8246" s="415"/>
      <c r="W8246" s="415"/>
      <c r="X8246" s="415"/>
      <c r="Y8246" s="415"/>
      <c r="Z8246" s="415"/>
    </row>
    <row r="8247" spans="1:26" x14ac:dyDescent="0.2">
      <c r="A8247" s="414"/>
      <c r="B8247" s="414"/>
      <c r="P8247" s="141"/>
      <c r="Q8247" s="415"/>
      <c r="R8247" s="415"/>
      <c r="S8247" s="415"/>
      <c r="T8247" s="415"/>
      <c r="U8247" s="415"/>
      <c r="V8247" s="415"/>
      <c r="W8247" s="415"/>
      <c r="X8247" s="415"/>
      <c r="Y8247" s="415"/>
      <c r="Z8247" s="415"/>
    </row>
    <row r="8248" spans="1:26" x14ac:dyDescent="0.2">
      <c r="A8248" s="414"/>
      <c r="B8248" s="414"/>
      <c r="P8248" s="141"/>
      <c r="Q8248" s="415"/>
      <c r="R8248" s="415"/>
      <c r="S8248" s="415"/>
      <c r="T8248" s="415"/>
      <c r="U8248" s="415"/>
      <c r="V8248" s="415"/>
      <c r="W8248" s="415"/>
      <c r="X8248" s="415"/>
      <c r="Y8248" s="415"/>
      <c r="Z8248" s="415"/>
    </row>
    <row r="8249" spans="1:26" x14ac:dyDescent="0.2">
      <c r="A8249" s="414"/>
      <c r="B8249" s="414"/>
      <c r="P8249" s="141"/>
      <c r="Q8249" s="415"/>
      <c r="R8249" s="415"/>
      <c r="S8249" s="415"/>
      <c r="T8249" s="415"/>
      <c r="U8249" s="415"/>
      <c r="V8249" s="415"/>
      <c r="W8249" s="415"/>
      <c r="X8249" s="415"/>
      <c r="Y8249" s="415"/>
      <c r="Z8249" s="415"/>
    </row>
    <row r="8250" spans="1:26" x14ac:dyDescent="0.2">
      <c r="A8250" s="414"/>
      <c r="B8250" s="414"/>
      <c r="P8250" s="141"/>
      <c r="Q8250" s="415"/>
      <c r="R8250" s="415"/>
      <c r="S8250" s="415"/>
      <c r="T8250" s="415"/>
      <c r="U8250" s="415"/>
      <c r="V8250" s="415"/>
      <c r="W8250" s="415"/>
      <c r="X8250" s="415"/>
      <c r="Y8250" s="415"/>
      <c r="Z8250" s="415"/>
    </row>
    <row r="8251" spans="1:26" x14ac:dyDescent="0.2">
      <c r="A8251" s="414"/>
      <c r="B8251" s="414"/>
      <c r="P8251" s="141"/>
      <c r="Q8251" s="415"/>
      <c r="R8251" s="415"/>
      <c r="S8251" s="415"/>
      <c r="T8251" s="415"/>
      <c r="U8251" s="415"/>
      <c r="V8251" s="415"/>
      <c r="W8251" s="415"/>
      <c r="X8251" s="415"/>
      <c r="Y8251" s="415"/>
      <c r="Z8251" s="415"/>
    </row>
    <row r="8252" spans="1:26" x14ac:dyDescent="0.2">
      <c r="A8252" s="414"/>
      <c r="B8252" s="414"/>
      <c r="P8252" s="141"/>
      <c r="Q8252" s="415"/>
      <c r="R8252" s="415"/>
      <c r="S8252" s="415"/>
      <c r="T8252" s="415"/>
      <c r="U8252" s="415"/>
      <c r="V8252" s="415"/>
      <c r="W8252" s="415"/>
      <c r="X8252" s="415"/>
      <c r="Y8252" s="415"/>
      <c r="Z8252" s="415"/>
    </row>
    <row r="8253" spans="1:26" x14ac:dyDescent="0.2">
      <c r="A8253" s="414"/>
      <c r="B8253" s="414"/>
      <c r="P8253" s="141"/>
      <c r="Q8253" s="415"/>
      <c r="R8253" s="415"/>
      <c r="S8253" s="415"/>
      <c r="T8253" s="415"/>
      <c r="U8253" s="415"/>
      <c r="V8253" s="415"/>
      <c r="W8253" s="415"/>
      <c r="X8253" s="415"/>
      <c r="Y8253" s="415"/>
      <c r="Z8253" s="415"/>
    </row>
    <row r="8254" spans="1:26" x14ac:dyDescent="0.2">
      <c r="A8254" s="414"/>
      <c r="B8254" s="414"/>
      <c r="P8254" s="141"/>
      <c r="Q8254" s="415"/>
      <c r="R8254" s="415"/>
      <c r="S8254" s="415"/>
      <c r="T8254" s="415"/>
      <c r="U8254" s="415"/>
      <c r="V8254" s="415"/>
      <c r="W8254" s="415"/>
      <c r="X8254" s="415"/>
      <c r="Y8254" s="415"/>
      <c r="Z8254" s="415"/>
    </row>
    <row r="8255" spans="1:26" x14ac:dyDescent="0.2">
      <c r="A8255" s="414"/>
      <c r="B8255" s="414"/>
      <c r="P8255" s="141"/>
      <c r="Q8255" s="415"/>
      <c r="R8255" s="415"/>
      <c r="S8255" s="415"/>
      <c r="T8255" s="415"/>
      <c r="U8255" s="415"/>
      <c r="V8255" s="415"/>
      <c r="W8255" s="415"/>
      <c r="X8255" s="415"/>
      <c r="Y8255" s="415"/>
      <c r="Z8255" s="415"/>
    </row>
    <row r="8256" spans="1:26" x14ac:dyDescent="0.2">
      <c r="A8256" s="414"/>
      <c r="B8256" s="414"/>
      <c r="P8256" s="141"/>
      <c r="Q8256" s="415"/>
      <c r="R8256" s="415"/>
      <c r="S8256" s="415"/>
      <c r="T8256" s="415"/>
      <c r="U8256" s="415"/>
      <c r="V8256" s="415"/>
      <c r="W8256" s="415"/>
      <c r="X8256" s="415"/>
      <c r="Y8256" s="415"/>
      <c r="Z8256" s="415"/>
    </row>
    <row r="8257" spans="1:26" x14ac:dyDescent="0.2">
      <c r="A8257" s="414"/>
      <c r="B8257" s="414"/>
      <c r="P8257" s="141"/>
      <c r="Q8257" s="415"/>
      <c r="R8257" s="415"/>
      <c r="S8257" s="415"/>
      <c r="T8257" s="415"/>
      <c r="U8257" s="415"/>
      <c r="V8257" s="415"/>
      <c r="W8257" s="415"/>
      <c r="X8257" s="415"/>
      <c r="Y8257" s="415"/>
      <c r="Z8257" s="415"/>
    </row>
    <row r="8258" spans="1:26" x14ac:dyDescent="0.2">
      <c r="A8258" s="414"/>
      <c r="B8258" s="414"/>
      <c r="P8258" s="141"/>
      <c r="Q8258" s="415"/>
      <c r="R8258" s="415"/>
      <c r="S8258" s="415"/>
      <c r="T8258" s="415"/>
      <c r="U8258" s="415"/>
      <c r="V8258" s="415"/>
      <c r="W8258" s="415"/>
      <c r="X8258" s="415"/>
      <c r="Y8258" s="415"/>
      <c r="Z8258" s="415"/>
    </row>
    <row r="8259" spans="1:26" x14ac:dyDescent="0.2">
      <c r="A8259" s="414"/>
      <c r="B8259" s="414"/>
      <c r="P8259" s="141"/>
      <c r="Q8259" s="415"/>
      <c r="R8259" s="415"/>
      <c r="S8259" s="415"/>
      <c r="T8259" s="415"/>
      <c r="U8259" s="415"/>
      <c r="V8259" s="415"/>
      <c r="W8259" s="415"/>
      <c r="X8259" s="415"/>
      <c r="Y8259" s="415"/>
      <c r="Z8259" s="415"/>
    </row>
    <row r="8260" spans="1:26" x14ac:dyDescent="0.2">
      <c r="A8260" s="414"/>
      <c r="B8260" s="414"/>
      <c r="P8260" s="141"/>
      <c r="Q8260" s="415"/>
      <c r="R8260" s="415"/>
      <c r="S8260" s="415"/>
      <c r="T8260" s="415"/>
      <c r="U8260" s="415"/>
      <c r="V8260" s="415"/>
      <c r="W8260" s="415"/>
      <c r="X8260" s="415"/>
      <c r="Y8260" s="415"/>
      <c r="Z8260" s="415"/>
    </row>
    <row r="8261" spans="1:26" x14ac:dyDescent="0.2">
      <c r="A8261" s="414"/>
      <c r="B8261" s="414"/>
      <c r="P8261" s="141"/>
      <c r="Q8261" s="415"/>
      <c r="R8261" s="415"/>
      <c r="S8261" s="415"/>
      <c r="T8261" s="415"/>
      <c r="U8261" s="415"/>
      <c r="V8261" s="415"/>
      <c r="W8261" s="415"/>
      <c r="X8261" s="415"/>
      <c r="Y8261" s="415"/>
      <c r="Z8261" s="415"/>
    </row>
    <row r="8262" spans="1:26" x14ac:dyDescent="0.2">
      <c r="A8262" s="414"/>
      <c r="B8262" s="414"/>
      <c r="P8262" s="141"/>
      <c r="Q8262" s="415"/>
      <c r="R8262" s="415"/>
      <c r="S8262" s="415"/>
      <c r="T8262" s="415"/>
      <c r="U8262" s="415"/>
      <c r="V8262" s="415"/>
      <c r="W8262" s="415"/>
      <c r="X8262" s="415"/>
      <c r="Y8262" s="415"/>
      <c r="Z8262" s="415"/>
    </row>
    <row r="8263" spans="1:26" x14ac:dyDescent="0.2">
      <c r="A8263" s="414"/>
      <c r="B8263" s="414"/>
      <c r="P8263" s="141"/>
      <c r="Q8263" s="415"/>
      <c r="R8263" s="415"/>
      <c r="S8263" s="415"/>
      <c r="T8263" s="415"/>
      <c r="U8263" s="415"/>
      <c r="V8263" s="415"/>
      <c r="W8263" s="415"/>
      <c r="X8263" s="415"/>
      <c r="Y8263" s="415"/>
      <c r="Z8263" s="415"/>
    </row>
    <row r="8264" spans="1:26" x14ac:dyDescent="0.2">
      <c r="A8264" s="414"/>
      <c r="B8264" s="414"/>
      <c r="P8264" s="141"/>
      <c r="Q8264" s="415"/>
      <c r="R8264" s="415"/>
      <c r="S8264" s="415"/>
      <c r="T8264" s="415"/>
      <c r="U8264" s="415"/>
      <c r="V8264" s="415"/>
      <c r="W8264" s="415"/>
      <c r="X8264" s="415"/>
      <c r="Y8264" s="415"/>
      <c r="Z8264" s="415"/>
    </row>
    <row r="8265" spans="1:26" x14ac:dyDescent="0.2">
      <c r="A8265" s="414"/>
      <c r="B8265" s="414"/>
      <c r="P8265" s="141"/>
      <c r="Q8265" s="415"/>
      <c r="R8265" s="415"/>
      <c r="S8265" s="415"/>
      <c r="T8265" s="415"/>
      <c r="U8265" s="415"/>
      <c r="V8265" s="415"/>
      <c r="W8265" s="415"/>
      <c r="X8265" s="415"/>
      <c r="Y8265" s="415"/>
      <c r="Z8265" s="415"/>
    </row>
    <row r="8266" spans="1:26" x14ac:dyDescent="0.2">
      <c r="A8266" s="414"/>
      <c r="B8266" s="414"/>
      <c r="P8266" s="141"/>
      <c r="Q8266" s="415"/>
      <c r="R8266" s="415"/>
      <c r="S8266" s="415"/>
      <c r="T8266" s="415"/>
      <c r="U8266" s="415"/>
      <c r="V8266" s="415"/>
      <c r="W8266" s="415"/>
      <c r="X8266" s="415"/>
      <c r="Y8266" s="415"/>
      <c r="Z8266" s="415"/>
    </row>
    <row r="8267" spans="1:26" x14ac:dyDescent="0.2">
      <c r="A8267" s="414"/>
      <c r="B8267" s="414"/>
      <c r="P8267" s="141"/>
      <c r="Q8267" s="415"/>
      <c r="R8267" s="415"/>
      <c r="S8267" s="415"/>
      <c r="T8267" s="415"/>
      <c r="U8267" s="415"/>
      <c r="V8267" s="415"/>
      <c r="W8267" s="415"/>
      <c r="X8267" s="415"/>
      <c r="Y8267" s="415"/>
      <c r="Z8267" s="415"/>
    </row>
    <row r="8268" spans="1:26" x14ac:dyDescent="0.2">
      <c r="A8268" s="414"/>
      <c r="B8268" s="414"/>
      <c r="P8268" s="141"/>
      <c r="Q8268" s="415"/>
      <c r="R8268" s="415"/>
      <c r="S8268" s="415"/>
      <c r="T8268" s="415"/>
      <c r="U8268" s="415"/>
      <c r="V8268" s="415"/>
      <c r="W8268" s="415"/>
      <c r="X8268" s="415"/>
      <c r="Y8268" s="415"/>
      <c r="Z8268" s="415"/>
    </row>
    <row r="8269" spans="1:26" x14ac:dyDescent="0.2">
      <c r="A8269" s="414"/>
      <c r="B8269" s="414"/>
      <c r="P8269" s="141"/>
      <c r="Q8269" s="415"/>
      <c r="R8269" s="415"/>
      <c r="S8269" s="415"/>
      <c r="T8269" s="415"/>
      <c r="U8269" s="415"/>
      <c r="V8269" s="415"/>
      <c r="W8269" s="415"/>
      <c r="X8269" s="415"/>
      <c r="Y8269" s="415"/>
      <c r="Z8269" s="415"/>
    </row>
    <row r="8270" spans="1:26" x14ac:dyDescent="0.2">
      <c r="A8270" s="414"/>
      <c r="B8270" s="414"/>
      <c r="P8270" s="141"/>
      <c r="Q8270" s="415"/>
      <c r="R8270" s="415"/>
      <c r="S8270" s="415"/>
      <c r="T8270" s="415"/>
      <c r="U8270" s="415"/>
      <c r="V8270" s="415"/>
      <c r="W8270" s="415"/>
      <c r="X8270" s="415"/>
      <c r="Y8270" s="415"/>
      <c r="Z8270" s="415"/>
    </row>
    <row r="8271" spans="1:26" x14ac:dyDescent="0.2">
      <c r="A8271" s="414"/>
      <c r="B8271" s="414"/>
      <c r="P8271" s="141"/>
      <c r="Q8271" s="415"/>
      <c r="R8271" s="415"/>
      <c r="S8271" s="415"/>
      <c r="T8271" s="415"/>
      <c r="U8271" s="415"/>
      <c r="V8271" s="415"/>
      <c r="W8271" s="415"/>
      <c r="X8271" s="415"/>
      <c r="Y8271" s="415"/>
      <c r="Z8271" s="415"/>
    </row>
    <row r="8272" spans="1:26" x14ac:dyDescent="0.2">
      <c r="A8272" s="414"/>
      <c r="B8272" s="414"/>
      <c r="P8272" s="141"/>
      <c r="Q8272" s="415"/>
      <c r="R8272" s="415"/>
      <c r="S8272" s="415"/>
      <c r="T8272" s="415"/>
      <c r="U8272" s="415"/>
      <c r="V8272" s="415"/>
      <c r="W8272" s="415"/>
      <c r="X8272" s="415"/>
      <c r="Y8272" s="415"/>
      <c r="Z8272" s="415"/>
    </row>
    <row r="8273" spans="1:26" x14ac:dyDescent="0.2">
      <c r="A8273" s="414"/>
      <c r="B8273" s="414"/>
      <c r="P8273" s="141"/>
      <c r="Q8273" s="415"/>
      <c r="R8273" s="415"/>
      <c r="S8273" s="415"/>
      <c r="T8273" s="415"/>
      <c r="U8273" s="415"/>
      <c r="V8273" s="415"/>
      <c r="W8273" s="415"/>
      <c r="X8273" s="415"/>
      <c r="Y8273" s="415"/>
      <c r="Z8273" s="415"/>
    </row>
    <row r="8274" spans="1:26" x14ac:dyDescent="0.2">
      <c r="A8274" s="414"/>
      <c r="B8274" s="414"/>
      <c r="P8274" s="141"/>
      <c r="Q8274" s="415"/>
      <c r="R8274" s="415"/>
      <c r="S8274" s="415"/>
      <c r="T8274" s="415"/>
      <c r="U8274" s="415"/>
      <c r="V8274" s="415"/>
      <c r="W8274" s="415"/>
      <c r="X8274" s="415"/>
      <c r="Y8274" s="415"/>
      <c r="Z8274" s="415"/>
    </row>
    <row r="8275" spans="1:26" x14ac:dyDescent="0.2">
      <c r="A8275" s="414"/>
      <c r="B8275" s="414"/>
      <c r="P8275" s="141"/>
      <c r="Q8275" s="415"/>
      <c r="R8275" s="415"/>
      <c r="S8275" s="415"/>
      <c r="T8275" s="415"/>
      <c r="U8275" s="415"/>
      <c r="V8275" s="415"/>
      <c r="W8275" s="415"/>
      <c r="X8275" s="415"/>
      <c r="Y8275" s="415"/>
      <c r="Z8275" s="415"/>
    </row>
    <row r="8276" spans="1:26" x14ac:dyDescent="0.2">
      <c r="A8276" s="414"/>
      <c r="B8276" s="414"/>
      <c r="P8276" s="141"/>
      <c r="Q8276" s="415"/>
      <c r="R8276" s="415"/>
      <c r="S8276" s="415"/>
      <c r="T8276" s="415"/>
      <c r="U8276" s="415"/>
      <c r="V8276" s="415"/>
      <c r="W8276" s="415"/>
      <c r="X8276" s="415"/>
      <c r="Y8276" s="415"/>
      <c r="Z8276" s="415"/>
    </row>
    <row r="8277" spans="1:26" x14ac:dyDescent="0.2">
      <c r="A8277" s="414"/>
      <c r="B8277" s="414"/>
      <c r="P8277" s="141"/>
      <c r="Q8277" s="415"/>
      <c r="R8277" s="415"/>
      <c r="S8277" s="415"/>
      <c r="T8277" s="415"/>
      <c r="U8277" s="415"/>
      <c r="V8277" s="415"/>
      <c r="W8277" s="415"/>
      <c r="X8277" s="415"/>
      <c r="Y8277" s="415"/>
      <c r="Z8277" s="415"/>
    </row>
    <row r="8278" spans="1:26" x14ac:dyDescent="0.2">
      <c r="A8278" s="414"/>
      <c r="B8278" s="414"/>
      <c r="P8278" s="141"/>
      <c r="Q8278" s="415"/>
      <c r="R8278" s="415"/>
      <c r="S8278" s="415"/>
      <c r="T8278" s="415"/>
      <c r="U8278" s="415"/>
      <c r="V8278" s="415"/>
      <c r="W8278" s="415"/>
      <c r="X8278" s="415"/>
      <c r="Y8278" s="415"/>
      <c r="Z8278" s="415"/>
    </row>
    <row r="8279" spans="1:26" x14ac:dyDescent="0.2">
      <c r="A8279" s="414"/>
      <c r="B8279" s="414"/>
      <c r="P8279" s="141"/>
      <c r="Q8279" s="415"/>
      <c r="R8279" s="415"/>
      <c r="S8279" s="415"/>
      <c r="T8279" s="415"/>
      <c r="U8279" s="415"/>
      <c r="V8279" s="415"/>
      <c r="W8279" s="415"/>
      <c r="X8279" s="415"/>
      <c r="Y8279" s="415"/>
      <c r="Z8279" s="415"/>
    </row>
    <row r="8280" spans="1:26" x14ac:dyDescent="0.2">
      <c r="A8280" s="414"/>
      <c r="B8280" s="414"/>
      <c r="P8280" s="141"/>
      <c r="Q8280" s="415"/>
      <c r="R8280" s="415"/>
      <c r="S8280" s="415"/>
      <c r="T8280" s="415"/>
      <c r="U8280" s="415"/>
      <c r="V8280" s="415"/>
      <c r="W8280" s="415"/>
      <c r="X8280" s="415"/>
      <c r="Y8280" s="415"/>
      <c r="Z8280" s="415"/>
    </row>
    <row r="8281" spans="1:26" x14ac:dyDescent="0.2">
      <c r="A8281" s="414"/>
      <c r="B8281" s="414"/>
      <c r="P8281" s="141"/>
      <c r="Q8281" s="415"/>
      <c r="R8281" s="415"/>
      <c r="S8281" s="415"/>
      <c r="T8281" s="415"/>
      <c r="U8281" s="415"/>
      <c r="V8281" s="415"/>
      <c r="W8281" s="415"/>
      <c r="X8281" s="415"/>
      <c r="Y8281" s="415"/>
      <c r="Z8281" s="415"/>
    </row>
    <row r="8282" spans="1:26" x14ac:dyDescent="0.2">
      <c r="A8282" s="414"/>
      <c r="B8282" s="414"/>
      <c r="P8282" s="141"/>
      <c r="Q8282" s="415"/>
      <c r="R8282" s="415"/>
      <c r="S8282" s="415"/>
      <c r="T8282" s="415"/>
      <c r="U8282" s="415"/>
      <c r="V8282" s="415"/>
      <c r="W8282" s="415"/>
      <c r="X8282" s="415"/>
      <c r="Y8282" s="415"/>
      <c r="Z8282" s="415"/>
    </row>
    <row r="8283" spans="1:26" x14ac:dyDescent="0.2">
      <c r="A8283" s="414"/>
      <c r="B8283" s="414"/>
      <c r="P8283" s="141"/>
      <c r="Q8283" s="415"/>
      <c r="R8283" s="415"/>
      <c r="S8283" s="415"/>
      <c r="T8283" s="415"/>
      <c r="U8283" s="415"/>
      <c r="V8283" s="415"/>
      <c r="W8283" s="415"/>
      <c r="X8283" s="415"/>
      <c r="Y8283" s="415"/>
      <c r="Z8283" s="415"/>
    </row>
    <row r="8284" spans="1:26" x14ac:dyDescent="0.2">
      <c r="A8284" s="414"/>
      <c r="B8284" s="414"/>
      <c r="P8284" s="141"/>
      <c r="Q8284" s="415"/>
      <c r="R8284" s="415"/>
      <c r="S8284" s="415"/>
      <c r="T8284" s="415"/>
      <c r="U8284" s="415"/>
      <c r="V8284" s="415"/>
      <c r="W8284" s="415"/>
      <c r="X8284" s="415"/>
      <c r="Y8284" s="415"/>
      <c r="Z8284" s="415"/>
    </row>
    <row r="8285" spans="1:26" x14ac:dyDescent="0.2">
      <c r="A8285" s="414"/>
      <c r="B8285" s="414"/>
      <c r="P8285" s="141"/>
      <c r="Q8285" s="415"/>
      <c r="R8285" s="415"/>
      <c r="S8285" s="415"/>
      <c r="T8285" s="415"/>
      <c r="U8285" s="415"/>
      <c r="V8285" s="415"/>
      <c r="W8285" s="415"/>
      <c r="X8285" s="415"/>
      <c r="Y8285" s="415"/>
      <c r="Z8285" s="415"/>
    </row>
    <row r="8286" spans="1:26" x14ac:dyDescent="0.2">
      <c r="A8286" s="414"/>
      <c r="B8286" s="414"/>
      <c r="P8286" s="141"/>
      <c r="Q8286" s="415"/>
      <c r="R8286" s="415"/>
      <c r="S8286" s="415"/>
      <c r="T8286" s="415"/>
      <c r="U8286" s="415"/>
      <c r="V8286" s="415"/>
      <c r="W8286" s="415"/>
      <c r="X8286" s="415"/>
      <c r="Y8286" s="415"/>
      <c r="Z8286" s="415"/>
    </row>
    <row r="8287" spans="1:26" x14ac:dyDescent="0.2">
      <c r="A8287" s="414"/>
      <c r="B8287" s="414"/>
      <c r="P8287" s="141"/>
      <c r="Q8287" s="415"/>
      <c r="R8287" s="415"/>
      <c r="S8287" s="415"/>
      <c r="T8287" s="415"/>
      <c r="U8287" s="415"/>
      <c r="V8287" s="415"/>
      <c r="W8287" s="415"/>
      <c r="X8287" s="415"/>
      <c r="Y8287" s="415"/>
      <c r="Z8287" s="415"/>
    </row>
    <row r="8288" spans="1:26" x14ac:dyDescent="0.2">
      <c r="A8288" s="414"/>
      <c r="B8288" s="414"/>
      <c r="P8288" s="141"/>
      <c r="Q8288" s="415"/>
      <c r="R8288" s="415"/>
      <c r="S8288" s="415"/>
      <c r="T8288" s="415"/>
      <c r="U8288" s="415"/>
      <c r="V8288" s="415"/>
      <c r="W8288" s="415"/>
      <c r="X8288" s="415"/>
      <c r="Y8288" s="415"/>
      <c r="Z8288" s="415"/>
    </row>
    <row r="8289" spans="1:26" x14ac:dyDescent="0.2">
      <c r="A8289" s="414"/>
      <c r="B8289" s="414"/>
      <c r="P8289" s="141"/>
      <c r="Q8289" s="415"/>
      <c r="R8289" s="415"/>
      <c r="S8289" s="415"/>
      <c r="T8289" s="415"/>
      <c r="U8289" s="415"/>
      <c r="V8289" s="415"/>
      <c r="W8289" s="415"/>
      <c r="X8289" s="415"/>
      <c r="Y8289" s="415"/>
      <c r="Z8289" s="415"/>
    </row>
    <row r="8290" spans="1:26" x14ac:dyDescent="0.2">
      <c r="A8290" s="414"/>
      <c r="B8290" s="414"/>
      <c r="P8290" s="141"/>
      <c r="Q8290" s="415"/>
      <c r="R8290" s="415"/>
      <c r="S8290" s="415"/>
      <c r="T8290" s="415"/>
      <c r="U8290" s="415"/>
      <c r="V8290" s="415"/>
      <c r="W8290" s="415"/>
      <c r="X8290" s="415"/>
      <c r="Y8290" s="415"/>
      <c r="Z8290" s="415"/>
    </row>
    <row r="8291" spans="1:26" x14ac:dyDescent="0.2">
      <c r="A8291" s="414"/>
      <c r="B8291" s="414"/>
      <c r="P8291" s="141"/>
      <c r="Q8291" s="415"/>
      <c r="R8291" s="415"/>
      <c r="S8291" s="415"/>
      <c r="T8291" s="415"/>
      <c r="U8291" s="415"/>
      <c r="V8291" s="415"/>
      <c r="W8291" s="415"/>
      <c r="X8291" s="415"/>
      <c r="Y8291" s="415"/>
      <c r="Z8291" s="415"/>
    </row>
    <row r="8292" spans="1:26" x14ac:dyDescent="0.2">
      <c r="A8292" s="414"/>
      <c r="B8292" s="414"/>
      <c r="P8292" s="141"/>
      <c r="Q8292" s="415"/>
      <c r="R8292" s="415"/>
      <c r="S8292" s="415"/>
      <c r="T8292" s="415"/>
      <c r="U8292" s="415"/>
      <c r="V8292" s="415"/>
      <c r="W8292" s="415"/>
      <c r="X8292" s="415"/>
      <c r="Y8292" s="415"/>
      <c r="Z8292" s="415"/>
    </row>
    <row r="8293" spans="1:26" x14ac:dyDescent="0.2">
      <c r="A8293" s="414"/>
      <c r="B8293" s="414"/>
      <c r="P8293" s="141"/>
      <c r="Q8293" s="415"/>
      <c r="R8293" s="415"/>
      <c r="S8293" s="415"/>
      <c r="T8293" s="415"/>
      <c r="U8293" s="415"/>
      <c r="V8293" s="415"/>
      <c r="W8293" s="415"/>
      <c r="X8293" s="415"/>
      <c r="Y8293" s="415"/>
      <c r="Z8293" s="415"/>
    </row>
    <row r="8294" spans="1:26" x14ac:dyDescent="0.2">
      <c r="A8294" s="414"/>
      <c r="B8294" s="414"/>
      <c r="P8294" s="141"/>
      <c r="Q8294" s="415"/>
      <c r="R8294" s="415"/>
      <c r="S8294" s="415"/>
      <c r="T8294" s="415"/>
      <c r="U8294" s="415"/>
      <c r="V8294" s="415"/>
      <c r="W8294" s="415"/>
      <c r="X8294" s="415"/>
      <c r="Y8294" s="415"/>
      <c r="Z8294" s="415"/>
    </row>
    <row r="8295" spans="1:26" x14ac:dyDescent="0.2">
      <c r="A8295" s="414"/>
      <c r="B8295" s="414"/>
      <c r="P8295" s="141"/>
      <c r="Q8295" s="415"/>
      <c r="R8295" s="415"/>
      <c r="S8295" s="415"/>
      <c r="T8295" s="415"/>
      <c r="U8295" s="415"/>
      <c r="V8295" s="415"/>
      <c r="W8295" s="415"/>
      <c r="X8295" s="415"/>
      <c r="Y8295" s="415"/>
      <c r="Z8295" s="415"/>
    </row>
    <row r="8296" spans="1:26" x14ac:dyDescent="0.2">
      <c r="A8296" s="414"/>
      <c r="B8296" s="414"/>
      <c r="P8296" s="141"/>
      <c r="Q8296" s="415"/>
      <c r="R8296" s="415"/>
      <c r="S8296" s="415"/>
      <c r="T8296" s="415"/>
      <c r="U8296" s="415"/>
      <c r="V8296" s="415"/>
      <c r="W8296" s="415"/>
      <c r="X8296" s="415"/>
      <c r="Y8296" s="415"/>
      <c r="Z8296" s="415"/>
    </row>
    <row r="8297" spans="1:26" x14ac:dyDescent="0.2">
      <c r="A8297" s="414"/>
      <c r="B8297" s="414"/>
      <c r="P8297" s="141"/>
      <c r="Q8297" s="415"/>
      <c r="R8297" s="415"/>
      <c r="S8297" s="415"/>
      <c r="T8297" s="415"/>
      <c r="U8297" s="415"/>
      <c r="V8297" s="415"/>
      <c r="W8297" s="415"/>
      <c r="X8297" s="415"/>
      <c r="Y8297" s="415"/>
      <c r="Z8297" s="415"/>
    </row>
    <row r="8298" spans="1:26" x14ac:dyDescent="0.2">
      <c r="A8298" s="414"/>
      <c r="B8298" s="414"/>
      <c r="P8298" s="141"/>
      <c r="Q8298" s="415"/>
      <c r="R8298" s="415"/>
      <c r="S8298" s="415"/>
      <c r="T8298" s="415"/>
      <c r="U8298" s="415"/>
      <c r="V8298" s="415"/>
      <c r="W8298" s="415"/>
      <c r="X8298" s="415"/>
      <c r="Y8298" s="415"/>
      <c r="Z8298" s="415"/>
    </row>
    <row r="8299" spans="1:26" x14ac:dyDescent="0.2">
      <c r="A8299" s="414"/>
      <c r="B8299" s="414"/>
      <c r="P8299" s="141"/>
      <c r="Q8299" s="415"/>
      <c r="R8299" s="415"/>
      <c r="S8299" s="415"/>
      <c r="T8299" s="415"/>
      <c r="U8299" s="415"/>
      <c r="V8299" s="415"/>
      <c r="W8299" s="415"/>
      <c r="X8299" s="415"/>
      <c r="Y8299" s="415"/>
      <c r="Z8299" s="415"/>
    </row>
    <row r="8300" spans="1:26" x14ac:dyDescent="0.2">
      <c r="A8300" s="414"/>
      <c r="B8300" s="414"/>
      <c r="P8300" s="141"/>
      <c r="Q8300" s="415"/>
      <c r="R8300" s="415"/>
      <c r="S8300" s="415"/>
      <c r="T8300" s="415"/>
      <c r="U8300" s="415"/>
      <c r="V8300" s="415"/>
      <c r="W8300" s="415"/>
      <c r="X8300" s="415"/>
      <c r="Y8300" s="415"/>
      <c r="Z8300" s="415"/>
    </row>
    <row r="8301" spans="1:26" x14ac:dyDescent="0.2">
      <c r="A8301" s="414"/>
      <c r="B8301" s="414"/>
      <c r="P8301" s="141"/>
      <c r="Q8301" s="415"/>
      <c r="R8301" s="415"/>
      <c r="S8301" s="415"/>
      <c r="T8301" s="415"/>
      <c r="U8301" s="415"/>
      <c r="V8301" s="415"/>
      <c r="W8301" s="415"/>
      <c r="X8301" s="415"/>
      <c r="Y8301" s="415"/>
      <c r="Z8301" s="415"/>
    </row>
    <row r="8302" spans="1:26" x14ac:dyDescent="0.2">
      <c r="A8302" s="414"/>
      <c r="B8302" s="414"/>
      <c r="P8302" s="141"/>
      <c r="Q8302" s="415"/>
      <c r="R8302" s="415"/>
      <c r="S8302" s="415"/>
      <c r="T8302" s="415"/>
      <c r="U8302" s="415"/>
      <c r="V8302" s="415"/>
      <c r="W8302" s="415"/>
      <c r="X8302" s="415"/>
      <c r="Y8302" s="415"/>
      <c r="Z8302" s="415"/>
    </row>
    <row r="8303" spans="1:26" x14ac:dyDescent="0.2">
      <c r="A8303" s="414"/>
      <c r="B8303" s="414"/>
      <c r="P8303" s="141"/>
      <c r="Q8303" s="415"/>
      <c r="R8303" s="415"/>
      <c r="S8303" s="415"/>
      <c r="T8303" s="415"/>
      <c r="U8303" s="415"/>
      <c r="V8303" s="415"/>
      <c r="W8303" s="415"/>
      <c r="X8303" s="415"/>
      <c r="Y8303" s="415"/>
      <c r="Z8303" s="415"/>
    </row>
    <row r="8304" spans="1:26" x14ac:dyDescent="0.2">
      <c r="A8304" s="414"/>
      <c r="B8304" s="414"/>
      <c r="P8304" s="141"/>
      <c r="Q8304" s="415"/>
      <c r="R8304" s="415"/>
      <c r="S8304" s="415"/>
      <c r="T8304" s="415"/>
      <c r="U8304" s="415"/>
      <c r="V8304" s="415"/>
      <c r="W8304" s="415"/>
      <c r="X8304" s="415"/>
      <c r="Y8304" s="415"/>
      <c r="Z8304" s="415"/>
    </row>
    <row r="8305" spans="1:26" x14ac:dyDescent="0.2">
      <c r="A8305" s="414"/>
      <c r="B8305" s="414"/>
      <c r="P8305" s="141"/>
      <c r="Q8305" s="415"/>
      <c r="R8305" s="415"/>
      <c r="S8305" s="415"/>
      <c r="T8305" s="415"/>
      <c r="U8305" s="415"/>
      <c r="V8305" s="415"/>
      <c r="W8305" s="415"/>
      <c r="X8305" s="415"/>
      <c r="Y8305" s="415"/>
      <c r="Z8305" s="415"/>
    </row>
    <row r="8306" spans="1:26" x14ac:dyDescent="0.2">
      <c r="A8306" s="414"/>
      <c r="B8306" s="414"/>
      <c r="P8306" s="141"/>
      <c r="Q8306" s="415"/>
      <c r="R8306" s="415"/>
      <c r="S8306" s="415"/>
      <c r="T8306" s="415"/>
      <c r="U8306" s="415"/>
      <c r="V8306" s="415"/>
      <c r="W8306" s="415"/>
      <c r="X8306" s="415"/>
      <c r="Y8306" s="415"/>
      <c r="Z8306" s="415"/>
    </row>
    <row r="8307" spans="1:26" x14ac:dyDescent="0.2">
      <c r="A8307" s="414"/>
      <c r="B8307" s="414"/>
      <c r="P8307" s="141"/>
      <c r="Q8307" s="415"/>
      <c r="R8307" s="415"/>
      <c r="S8307" s="415"/>
      <c r="T8307" s="415"/>
      <c r="U8307" s="415"/>
      <c r="V8307" s="415"/>
      <c r="W8307" s="415"/>
      <c r="X8307" s="415"/>
      <c r="Y8307" s="415"/>
      <c r="Z8307" s="415"/>
    </row>
    <row r="8308" spans="1:26" x14ac:dyDescent="0.2">
      <c r="A8308" s="414"/>
      <c r="B8308" s="414"/>
      <c r="P8308" s="141"/>
      <c r="Q8308" s="415"/>
      <c r="R8308" s="415"/>
      <c r="S8308" s="415"/>
      <c r="T8308" s="415"/>
      <c r="U8308" s="415"/>
      <c r="V8308" s="415"/>
      <c r="W8308" s="415"/>
      <c r="X8308" s="415"/>
      <c r="Y8308" s="415"/>
      <c r="Z8308" s="415"/>
    </row>
    <row r="8309" spans="1:26" x14ac:dyDescent="0.2">
      <c r="A8309" s="414"/>
      <c r="B8309" s="414"/>
      <c r="P8309" s="141"/>
      <c r="Q8309" s="415"/>
      <c r="R8309" s="415"/>
      <c r="S8309" s="415"/>
      <c r="T8309" s="415"/>
      <c r="U8309" s="415"/>
      <c r="V8309" s="415"/>
      <c r="W8309" s="415"/>
      <c r="X8309" s="415"/>
      <c r="Y8309" s="415"/>
      <c r="Z8309" s="415"/>
    </row>
    <row r="8310" spans="1:26" x14ac:dyDescent="0.2">
      <c r="A8310" s="414"/>
      <c r="B8310" s="414"/>
      <c r="P8310" s="141"/>
      <c r="Q8310" s="415"/>
      <c r="R8310" s="415"/>
      <c r="S8310" s="415"/>
      <c r="T8310" s="415"/>
      <c r="U8310" s="415"/>
      <c r="V8310" s="415"/>
      <c r="W8310" s="415"/>
      <c r="X8310" s="415"/>
      <c r="Y8310" s="415"/>
      <c r="Z8310" s="415"/>
    </row>
    <row r="8311" spans="1:26" x14ac:dyDescent="0.2">
      <c r="A8311" s="414"/>
      <c r="B8311" s="414"/>
      <c r="P8311" s="141"/>
      <c r="Q8311" s="415"/>
      <c r="R8311" s="415"/>
      <c r="S8311" s="415"/>
      <c r="T8311" s="415"/>
      <c r="U8311" s="415"/>
      <c r="V8311" s="415"/>
      <c r="W8311" s="415"/>
      <c r="X8311" s="415"/>
      <c r="Y8311" s="415"/>
      <c r="Z8311" s="415"/>
    </row>
    <row r="8312" spans="1:26" x14ac:dyDescent="0.2">
      <c r="A8312" s="414"/>
      <c r="B8312" s="414"/>
      <c r="P8312" s="141"/>
      <c r="Q8312" s="415"/>
      <c r="R8312" s="415"/>
      <c r="S8312" s="415"/>
      <c r="T8312" s="415"/>
      <c r="U8312" s="415"/>
      <c r="V8312" s="415"/>
      <c r="W8312" s="415"/>
      <c r="X8312" s="415"/>
      <c r="Y8312" s="415"/>
      <c r="Z8312" s="415"/>
    </row>
    <row r="8313" spans="1:26" x14ac:dyDescent="0.2">
      <c r="A8313" s="414"/>
      <c r="B8313" s="414"/>
      <c r="P8313" s="141"/>
      <c r="Q8313" s="415"/>
      <c r="R8313" s="415"/>
      <c r="S8313" s="415"/>
      <c r="T8313" s="415"/>
      <c r="U8313" s="415"/>
      <c r="V8313" s="415"/>
      <c r="W8313" s="415"/>
      <c r="X8313" s="415"/>
      <c r="Y8313" s="415"/>
      <c r="Z8313" s="415"/>
    </row>
    <row r="8314" spans="1:26" x14ac:dyDescent="0.2">
      <c r="A8314" s="414"/>
      <c r="B8314" s="414"/>
      <c r="P8314" s="141"/>
      <c r="Q8314" s="415"/>
      <c r="R8314" s="415"/>
      <c r="S8314" s="415"/>
      <c r="T8314" s="415"/>
      <c r="U8314" s="415"/>
      <c r="V8314" s="415"/>
      <c r="W8314" s="415"/>
      <c r="X8314" s="415"/>
      <c r="Y8314" s="415"/>
      <c r="Z8314" s="415"/>
    </row>
    <row r="8315" spans="1:26" x14ac:dyDescent="0.2">
      <c r="A8315" s="414"/>
      <c r="B8315" s="414"/>
      <c r="P8315" s="141"/>
      <c r="Q8315" s="415"/>
      <c r="R8315" s="415"/>
      <c r="S8315" s="415"/>
      <c r="T8315" s="415"/>
      <c r="U8315" s="415"/>
      <c r="V8315" s="415"/>
      <c r="W8315" s="415"/>
      <c r="X8315" s="415"/>
      <c r="Y8315" s="415"/>
      <c r="Z8315" s="415"/>
    </row>
    <row r="8316" spans="1:26" x14ac:dyDescent="0.2">
      <c r="A8316" s="414"/>
      <c r="B8316" s="414"/>
      <c r="P8316" s="141"/>
      <c r="Q8316" s="415"/>
      <c r="R8316" s="415"/>
      <c r="S8316" s="415"/>
      <c r="T8316" s="415"/>
      <c r="U8316" s="415"/>
      <c r="V8316" s="415"/>
      <c r="W8316" s="415"/>
      <c r="X8316" s="415"/>
      <c r="Y8316" s="415"/>
      <c r="Z8316" s="415"/>
    </row>
    <row r="8317" spans="1:26" x14ac:dyDescent="0.2">
      <c r="A8317" s="414"/>
      <c r="B8317" s="414"/>
      <c r="P8317" s="141"/>
      <c r="Q8317" s="415"/>
      <c r="R8317" s="415"/>
      <c r="S8317" s="415"/>
      <c r="T8317" s="415"/>
      <c r="U8317" s="415"/>
      <c r="V8317" s="415"/>
      <c r="W8317" s="415"/>
      <c r="X8317" s="415"/>
      <c r="Y8317" s="415"/>
      <c r="Z8317" s="415"/>
    </row>
    <row r="8318" spans="1:26" x14ac:dyDescent="0.2">
      <c r="A8318" s="414"/>
      <c r="B8318" s="414"/>
      <c r="P8318" s="141"/>
      <c r="Q8318" s="415"/>
      <c r="R8318" s="415"/>
      <c r="S8318" s="415"/>
      <c r="T8318" s="415"/>
      <c r="U8318" s="415"/>
      <c r="V8318" s="415"/>
      <c r="W8318" s="415"/>
      <c r="X8318" s="415"/>
      <c r="Y8318" s="415"/>
      <c r="Z8318" s="415"/>
    </row>
    <row r="8319" spans="1:26" x14ac:dyDescent="0.2">
      <c r="A8319" s="414"/>
      <c r="B8319" s="414"/>
      <c r="P8319" s="141"/>
      <c r="Q8319" s="415"/>
      <c r="R8319" s="415"/>
      <c r="S8319" s="415"/>
      <c r="T8319" s="415"/>
      <c r="U8319" s="415"/>
      <c r="V8319" s="415"/>
      <c r="W8319" s="415"/>
      <c r="X8319" s="415"/>
      <c r="Y8319" s="415"/>
      <c r="Z8319" s="415"/>
    </row>
    <row r="8320" spans="1:26" x14ac:dyDescent="0.2">
      <c r="A8320" s="414"/>
      <c r="B8320" s="414"/>
      <c r="P8320" s="141"/>
      <c r="Q8320" s="415"/>
      <c r="R8320" s="415"/>
      <c r="S8320" s="415"/>
      <c r="T8320" s="415"/>
      <c r="U8320" s="415"/>
      <c r="V8320" s="415"/>
      <c r="W8320" s="415"/>
      <c r="X8320" s="415"/>
      <c r="Y8320" s="415"/>
      <c r="Z8320" s="415"/>
    </row>
    <row r="8321" spans="1:26" x14ac:dyDescent="0.2">
      <c r="A8321" s="414"/>
      <c r="B8321" s="414"/>
      <c r="P8321" s="141"/>
      <c r="Q8321" s="415"/>
      <c r="R8321" s="415"/>
      <c r="S8321" s="415"/>
      <c r="T8321" s="415"/>
      <c r="U8321" s="415"/>
      <c r="V8321" s="415"/>
      <c r="W8321" s="415"/>
      <c r="X8321" s="415"/>
      <c r="Y8321" s="415"/>
      <c r="Z8321" s="415"/>
    </row>
    <row r="8322" spans="1:26" x14ac:dyDescent="0.2">
      <c r="A8322" s="414"/>
      <c r="B8322" s="414"/>
      <c r="P8322" s="141"/>
      <c r="Q8322" s="415"/>
      <c r="R8322" s="415"/>
      <c r="S8322" s="415"/>
      <c r="T8322" s="415"/>
      <c r="U8322" s="415"/>
      <c r="V8322" s="415"/>
      <c r="W8322" s="415"/>
      <c r="X8322" s="415"/>
      <c r="Y8322" s="415"/>
      <c r="Z8322" s="415"/>
    </row>
    <row r="8323" spans="1:26" x14ac:dyDescent="0.2">
      <c r="A8323" s="414"/>
      <c r="B8323" s="414"/>
      <c r="P8323" s="141"/>
      <c r="Q8323" s="415"/>
      <c r="R8323" s="415"/>
      <c r="S8323" s="415"/>
      <c r="T8323" s="415"/>
      <c r="U8323" s="415"/>
      <c r="V8323" s="415"/>
      <c r="W8323" s="415"/>
      <c r="X8323" s="415"/>
      <c r="Y8323" s="415"/>
      <c r="Z8323" s="415"/>
    </row>
    <row r="8324" spans="1:26" x14ac:dyDescent="0.2">
      <c r="A8324" s="414"/>
      <c r="B8324" s="414"/>
      <c r="P8324" s="141"/>
      <c r="Q8324" s="415"/>
      <c r="R8324" s="415"/>
      <c r="S8324" s="415"/>
      <c r="T8324" s="415"/>
      <c r="U8324" s="415"/>
      <c r="V8324" s="415"/>
      <c r="W8324" s="415"/>
      <c r="X8324" s="415"/>
      <c r="Y8324" s="415"/>
      <c r="Z8324" s="415"/>
    </row>
    <row r="8325" spans="1:26" x14ac:dyDescent="0.2">
      <c r="A8325" s="414"/>
      <c r="B8325" s="414"/>
      <c r="P8325" s="141"/>
      <c r="Q8325" s="415"/>
      <c r="R8325" s="415"/>
      <c r="S8325" s="415"/>
      <c r="T8325" s="415"/>
      <c r="U8325" s="415"/>
      <c r="V8325" s="415"/>
      <c r="W8325" s="415"/>
      <c r="X8325" s="415"/>
      <c r="Y8325" s="415"/>
      <c r="Z8325" s="415"/>
    </row>
    <row r="8326" spans="1:26" x14ac:dyDescent="0.2">
      <c r="A8326" s="414"/>
      <c r="B8326" s="414"/>
      <c r="P8326" s="141"/>
      <c r="Q8326" s="415"/>
      <c r="R8326" s="415"/>
      <c r="S8326" s="415"/>
      <c r="T8326" s="415"/>
      <c r="U8326" s="415"/>
      <c r="V8326" s="415"/>
      <c r="W8326" s="415"/>
      <c r="X8326" s="415"/>
      <c r="Y8326" s="415"/>
      <c r="Z8326" s="415"/>
    </row>
    <row r="8327" spans="1:26" x14ac:dyDescent="0.2">
      <c r="A8327" s="414"/>
      <c r="B8327" s="414"/>
      <c r="P8327" s="141"/>
      <c r="Q8327" s="415"/>
      <c r="R8327" s="415"/>
      <c r="S8327" s="415"/>
      <c r="T8327" s="415"/>
      <c r="U8327" s="415"/>
      <c r="V8327" s="415"/>
      <c r="W8327" s="415"/>
      <c r="X8327" s="415"/>
      <c r="Y8327" s="415"/>
      <c r="Z8327" s="415"/>
    </row>
    <row r="8328" spans="1:26" x14ac:dyDescent="0.2">
      <c r="A8328" s="414"/>
      <c r="B8328" s="414"/>
      <c r="P8328" s="141"/>
      <c r="Q8328" s="415"/>
      <c r="R8328" s="415"/>
      <c r="S8328" s="415"/>
      <c r="T8328" s="415"/>
      <c r="U8328" s="415"/>
      <c r="V8328" s="415"/>
      <c r="W8328" s="415"/>
      <c r="X8328" s="415"/>
      <c r="Y8328" s="415"/>
      <c r="Z8328" s="415"/>
    </row>
    <row r="8329" spans="1:26" x14ac:dyDescent="0.2">
      <c r="A8329" s="414"/>
      <c r="B8329" s="414"/>
      <c r="P8329" s="141"/>
      <c r="Q8329" s="415"/>
      <c r="R8329" s="415"/>
      <c r="S8329" s="415"/>
      <c r="T8329" s="415"/>
      <c r="U8329" s="415"/>
      <c r="V8329" s="415"/>
      <c r="W8329" s="415"/>
      <c r="X8329" s="415"/>
      <c r="Y8329" s="415"/>
      <c r="Z8329" s="415"/>
    </row>
    <row r="8330" spans="1:26" x14ac:dyDescent="0.2">
      <c r="A8330" s="414"/>
      <c r="B8330" s="414"/>
      <c r="P8330" s="141"/>
      <c r="Q8330" s="415"/>
      <c r="R8330" s="415"/>
      <c r="S8330" s="415"/>
      <c r="T8330" s="415"/>
      <c r="U8330" s="415"/>
      <c r="V8330" s="415"/>
      <c r="W8330" s="415"/>
      <c r="X8330" s="415"/>
      <c r="Y8330" s="415"/>
      <c r="Z8330" s="415"/>
    </row>
    <row r="8331" spans="1:26" x14ac:dyDescent="0.2">
      <c r="A8331" s="414"/>
      <c r="B8331" s="414"/>
      <c r="P8331" s="141"/>
      <c r="Q8331" s="415"/>
      <c r="R8331" s="415"/>
      <c r="S8331" s="415"/>
      <c r="T8331" s="415"/>
      <c r="U8331" s="415"/>
      <c r="V8331" s="415"/>
      <c r="W8331" s="415"/>
      <c r="X8331" s="415"/>
      <c r="Y8331" s="415"/>
      <c r="Z8331" s="415"/>
    </row>
    <row r="8332" spans="1:26" x14ac:dyDescent="0.2">
      <c r="A8332" s="414"/>
      <c r="B8332" s="414"/>
      <c r="P8332" s="141"/>
      <c r="Q8332" s="415"/>
      <c r="R8332" s="415"/>
      <c r="S8332" s="415"/>
      <c r="T8332" s="415"/>
      <c r="U8332" s="415"/>
      <c r="V8332" s="415"/>
      <c r="W8332" s="415"/>
      <c r="X8332" s="415"/>
      <c r="Y8332" s="415"/>
      <c r="Z8332" s="415"/>
    </row>
    <row r="8333" spans="1:26" x14ac:dyDescent="0.2">
      <c r="A8333" s="414"/>
      <c r="B8333" s="414"/>
      <c r="P8333" s="141"/>
      <c r="Q8333" s="415"/>
      <c r="R8333" s="415"/>
      <c r="S8333" s="415"/>
      <c r="T8333" s="415"/>
      <c r="U8333" s="415"/>
      <c r="V8333" s="415"/>
      <c r="W8333" s="415"/>
      <c r="X8333" s="415"/>
      <c r="Y8333" s="415"/>
      <c r="Z8333" s="415"/>
    </row>
    <row r="8334" spans="1:26" x14ac:dyDescent="0.2">
      <c r="A8334" s="414"/>
      <c r="B8334" s="414"/>
      <c r="P8334" s="141"/>
      <c r="Q8334" s="415"/>
      <c r="R8334" s="415"/>
      <c r="S8334" s="415"/>
      <c r="T8334" s="415"/>
      <c r="U8334" s="415"/>
      <c r="V8334" s="415"/>
      <c r="W8334" s="415"/>
      <c r="X8334" s="415"/>
      <c r="Y8334" s="415"/>
      <c r="Z8334" s="415"/>
    </row>
    <row r="8335" spans="1:26" x14ac:dyDescent="0.2">
      <c r="A8335" s="414"/>
      <c r="B8335" s="414"/>
      <c r="P8335" s="141"/>
      <c r="Q8335" s="415"/>
      <c r="R8335" s="415"/>
      <c r="S8335" s="415"/>
      <c r="T8335" s="415"/>
      <c r="U8335" s="415"/>
      <c r="V8335" s="415"/>
      <c r="W8335" s="415"/>
      <c r="X8335" s="415"/>
      <c r="Y8335" s="415"/>
      <c r="Z8335" s="415"/>
    </row>
    <row r="8336" spans="1:26" x14ac:dyDescent="0.2">
      <c r="A8336" s="414"/>
      <c r="B8336" s="414"/>
      <c r="P8336" s="141"/>
      <c r="Q8336" s="415"/>
      <c r="R8336" s="415"/>
      <c r="S8336" s="415"/>
      <c r="T8336" s="415"/>
      <c r="U8336" s="415"/>
      <c r="V8336" s="415"/>
      <c r="W8336" s="415"/>
      <c r="X8336" s="415"/>
      <c r="Y8336" s="415"/>
      <c r="Z8336" s="415"/>
    </row>
    <row r="8337" spans="1:26" x14ac:dyDescent="0.2">
      <c r="A8337" s="414"/>
      <c r="B8337" s="414"/>
      <c r="P8337" s="141"/>
      <c r="Q8337" s="415"/>
      <c r="R8337" s="415"/>
      <c r="S8337" s="415"/>
      <c r="T8337" s="415"/>
      <c r="U8337" s="415"/>
      <c r="V8337" s="415"/>
      <c r="W8337" s="415"/>
      <c r="X8337" s="415"/>
      <c r="Y8337" s="415"/>
      <c r="Z8337" s="415"/>
    </row>
    <row r="8338" spans="1:26" x14ac:dyDescent="0.2">
      <c r="A8338" s="414"/>
      <c r="B8338" s="414"/>
      <c r="P8338" s="141"/>
      <c r="Q8338" s="415"/>
      <c r="R8338" s="415"/>
      <c r="S8338" s="415"/>
      <c r="T8338" s="415"/>
      <c r="U8338" s="415"/>
      <c r="V8338" s="415"/>
      <c r="W8338" s="415"/>
      <c r="X8338" s="415"/>
      <c r="Y8338" s="415"/>
      <c r="Z8338" s="415"/>
    </row>
    <row r="8339" spans="1:26" x14ac:dyDescent="0.2">
      <c r="A8339" s="414"/>
      <c r="B8339" s="414"/>
      <c r="P8339" s="141"/>
      <c r="Q8339" s="415"/>
      <c r="R8339" s="415"/>
      <c r="S8339" s="415"/>
      <c r="T8339" s="415"/>
      <c r="U8339" s="415"/>
      <c r="V8339" s="415"/>
      <c r="W8339" s="415"/>
      <c r="X8339" s="415"/>
      <c r="Y8339" s="415"/>
      <c r="Z8339" s="415"/>
    </row>
    <row r="8340" spans="1:26" x14ac:dyDescent="0.2">
      <c r="A8340" s="414"/>
      <c r="B8340" s="414"/>
      <c r="P8340" s="141"/>
      <c r="Q8340" s="415"/>
      <c r="R8340" s="415"/>
      <c r="S8340" s="415"/>
      <c r="T8340" s="415"/>
      <c r="U8340" s="415"/>
      <c r="V8340" s="415"/>
      <c r="W8340" s="415"/>
      <c r="X8340" s="415"/>
      <c r="Y8340" s="415"/>
      <c r="Z8340" s="415"/>
    </row>
    <row r="8341" spans="1:26" x14ac:dyDescent="0.2">
      <c r="A8341" s="414"/>
      <c r="B8341" s="414"/>
      <c r="P8341" s="141"/>
      <c r="Q8341" s="415"/>
      <c r="R8341" s="415"/>
      <c r="S8341" s="415"/>
      <c r="T8341" s="415"/>
      <c r="U8341" s="415"/>
      <c r="V8341" s="415"/>
      <c r="W8341" s="415"/>
      <c r="X8341" s="415"/>
      <c r="Y8341" s="415"/>
      <c r="Z8341" s="415"/>
    </row>
    <row r="8342" spans="1:26" x14ac:dyDescent="0.2">
      <c r="A8342" s="414"/>
      <c r="B8342" s="414"/>
      <c r="P8342" s="141"/>
      <c r="Q8342" s="415"/>
      <c r="R8342" s="415"/>
      <c r="S8342" s="415"/>
      <c r="T8342" s="415"/>
      <c r="U8342" s="415"/>
      <c r="V8342" s="415"/>
      <c r="W8342" s="415"/>
      <c r="X8342" s="415"/>
      <c r="Y8342" s="415"/>
      <c r="Z8342" s="415"/>
    </row>
    <row r="8343" spans="1:26" x14ac:dyDescent="0.2">
      <c r="A8343" s="414"/>
      <c r="B8343" s="414"/>
      <c r="P8343" s="141"/>
      <c r="Q8343" s="415"/>
      <c r="R8343" s="415"/>
      <c r="S8343" s="415"/>
      <c r="T8343" s="415"/>
      <c r="U8343" s="415"/>
      <c r="V8343" s="415"/>
      <c r="W8343" s="415"/>
      <c r="X8343" s="415"/>
      <c r="Y8343" s="415"/>
      <c r="Z8343" s="415"/>
    </row>
    <row r="8344" spans="1:26" x14ac:dyDescent="0.2">
      <c r="A8344" s="414"/>
      <c r="B8344" s="414"/>
      <c r="P8344" s="141"/>
      <c r="Q8344" s="415"/>
      <c r="R8344" s="415"/>
      <c r="S8344" s="415"/>
      <c r="T8344" s="415"/>
      <c r="U8344" s="415"/>
      <c r="V8344" s="415"/>
      <c r="W8344" s="415"/>
      <c r="X8344" s="415"/>
      <c r="Y8344" s="415"/>
      <c r="Z8344" s="415"/>
    </row>
    <row r="8345" spans="1:26" x14ac:dyDescent="0.2">
      <c r="A8345" s="414"/>
      <c r="B8345" s="414"/>
      <c r="P8345" s="141"/>
      <c r="Q8345" s="415"/>
      <c r="R8345" s="415"/>
      <c r="S8345" s="415"/>
      <c r="T8345" s="415"/>
      <c r="U8345" s="415"/>
      <c r="V8345" s="415"/>
      <c r="W8345" s="415"/>
      <c r="X8345" s="415"/>
      <c r="Y8345" s="415"/>
      <c r="Z8345" s="415"/>
    </row>
    <row r="8346" spans="1:26" x14ac:dyDescent="0.2">
      <c r="A8346" s="414"/>
      <c r="B8346" s="414"/>
      <c r="P8346" s="141"/>
      <c r="Q8346" s="415"/>
      <c r="R8346" s="415"/>
      <c r="S8346" s="415"/>
      <c r="T8346" s="415"/>
      <c r="U8346" s="415"/>
      <c r="V8346" s="415"/>
      <c r="W8346" s="415"/>
      <c r="X8346" s="415"/>
      <c r="Y8346" s="415"/>
      <c r="Z8346" s="415"/>
    </row>
    <row r="8347" spans="1:26" x14ac:dyDescent="0.2">
      <c r="A8347" s="414"/>
      <c r="B8347" s="414"/>
      <c r="P8347" s="141"/>
      <c r="Q8347" s="415"/>
      <c r="R8347" s="415"/>
      <c r="S8347" s="415"/>
      <c r="T8347" s="415"/>
      <c r="U8347" s="415"/>
      <c r="V8347" s="415"/>
      <c r="W8347" s="415"/>
      <c r="X8347" s="415"/>
      <c r="Y8347" s="415"/>
      <c r="Z8347" s="415"/>
    </row>
    <row r="8348" spans="1:26" x14ac:dyDescent="0.2">
      <c r="A8348" s="414"/>
      <c r="B8348" s="414"/>
      <c r="P8348" s="141"/>
      <c r="Q8348" s="415"/>
      <c r="R8348" s="415"/>
      <c r="S8348" s="415"/>
      <c r="T8348" s="415"/>
      <c r="U8348" s="415"/>
      <c r="V8348" s="415"/>
      <c r="W8348" s="415"/>
      <c r="X8348" s="415"/>
      <c r="Y8348" s="415"/>
      <c r="Z8348" s="415"/>
    </row>
    <row r="8349" spans="1:26" x14ac:dyDescent="0.2">
      <c r="A8349" s="414"/>
      <c r="B8349" s="414"/>
      <c r="P8349" s="141"/>
      <c r="Q8349" s="415"/>
      <c r="R8349" s="415"/>
      <c r="S8349" s="415"/>
      <c r="T8349" s="415"/>
      <c r="U8349" s="415"/>
      <c r="V8349" s="415"/>
      <c r="W8349" s="415"/>
      <c r="X8349" s="415"/>
      <c r="Y8349" s="415"/>
      <c r="Z8349" s="415"/>
    </row>
    <row r="8350" spans="1:26" x14ac:dyDescent="0.2">
      <c r="A8350" s="414"/>
      <c r="B8350" s="414"/>
      <c r="P8350" s="141"/>
      <c r="Q8350" s="415"/>
      <c r="R8350" s="415"/>
      <c r="S8350" s="415"/>
      <c r="T8350" s="415"/>
      <c r="U8350" s="415"/>
      <c r="V8350" s="415"/>
      <c r="W8350" s="415"/>
      <c r="X8350" s="415"/>
      <c r="Y8350" s="415"/>
      <c r="Z8350" s="415"/>
    </row>
    <row r="8351" spans="1:26" x14ac:dyDescent="0.2">
      <c r="A8351" s="414"/>
      <c r="B8351" s="414"/>
      <c r="P8351" s="141"/>
      <c r="Q8351" s="415"/>
      <c r="R8351" s="415"/>
      <c r="S8351" s="415"/>
      <c r="T8351" s="415"/>
      <c r="U8351" s="415"/>
      <c r="V8351" s="415"/>
      <c r="W8351" s="415"/>
      <c r="X8351" s="415"/>
      <c r="Y8351" s="415"/>
      <c r="Z8351" s="415"/>
    </row>
    <row r="8352" spans="1:26" x14ac:dyDescent="0.2">
      <c r="A8352" s="414"/>
      <c r="B8352" s="414"/>
      <c r="P8352" s="141"/>
      <c r="Q8352" s="415"/>
      <c r="R8352" s="415"/>
      <c r="S8352" s="415"/>
      <c r="T8352" s="415"/>
      <c r="U8352" s="415"/>
      <c r="V8352" s="415"/>
      <c r="W8352" s="415"/>
      <c r="X8352" s="415"/>
      <c r="Y8352" s="415"/>
      <c r="Z8352" s="415"/>
    </row>
    <row r="8353" spans="1:26" x14ac:dyDescent="0.2">
      <c r="A8353" s="414"/>
      <c r="B8353" s="414"/>
      <c r="P8353" s="141"/>
      <c r="Q8353" s="415"/>
      <c r="R8353" s="415"/>
      <c r="S8353" s="415"/>
      <c r="T8353" s="415"/>
      <c r="U8353" s="415"/>
      <c r="V8353" s="415"/>
      <c r="W8353" s="415"/>
      <c r="X8353" s="415"/>
      <c r="Y8353" s="415"/>
      <c r="Z8353" s="415"/>
    </row>
    <row r="8354" spans="1:26" x14ac:dyDescent="0.2">
      <c r="A8354" s="414"/>
      <c r="B8354" s="414"/>
      <c r="P8354" s="141"/>
      <c r="Q8354" s="415"/>
      <c r="R8354" s="415"/>
      <c r="S8354" s="415"/>
      <c r="T8354" s="415"/>
      <c r="U8354" s="415"/>
      <c r="V8354" s="415"/>
      <c r="W8354" s="415"/>
      <c r="X8354" s="415"/>
      <c r="Y8354" s="415"/>
      <c r="Z8354" s="415"/>
    </row>
    <row r="8355" spans="1:26" x14ac:dyDescent="0.2">
      <c r="A8355" s="414"/>
      <c r="B8355" s="414"/>
      <c r="P8355" s="141"/>
      <c r="Q8355" s="415"/>
      <c r="R8355" s="415"/>
      <c r="S8355" s="415"/>
      <c r="T8355" s="415"/>
      <c r="U8355" s="415"/>
      <c r="V8355" s="415"/>
      <c r="W8355" s="415"/>
      <c r="X8355" s="415"/>
      <c r="Y8355" s="415"/>
      <c r="Z8355" s="415"/>
    </row>
    <row r="8356" spans="1:26" x14ac:dyDescent="0.2">
      <c r="A8356" s="414"/>
      <c r="B8356" s="414"/>
      <c r="P8356" s="141"/>
      <c r="Q8356" s="415"/>
      <c r="R8356" s="415"/>
      <c r="S8356" s="415"/>
      <c r="T8356" s="415"/>
      <c r="U8356" s="415"/>
      <c r="V8356" s="415"/>
      <c r="W8356" s="415"/>
      <c r="X8356" s="415"/>
      <c r="Y8356" s="415"/>
      <c r="Z8356" s="415"/>
    </row>
    <row r="8357" spans="1:26" x14ac:dyDescent="0.2">
      <c r="A8357" s="414"/>
      <c r="B8357" s="414"/>
      <c r="P8357" s="141"/>
      <c r="Q8357" s="415"/>
      <c r="R8357" s="415"/>
      <c r="S8357" s="415"/>
      <c r="T8357" s="415"/>
      <c r="U8357" s="415"/>
      <c r="V8357" s="415"/>
      <c r="W8357" s="415"/>
      <c r="X8357" s="415"/>
      <c r="Y8357" s="415"/>
      <c r="Z8357" s="415"/>
    </row>
    <row r="8358" spans="1:26" x14ac:dyDescent="0.2">
      <c r="A8358" s="414"/>
      <c r="B8358" s="414"/>
      <c r="P8358" s="141"/>
      <c r="Q8358" s="415"/>
      <c r="R8358" s="415"/>
      <c r="S8358" s="415"/>
      <c r="T8358" s="415"/>
      <c r="U8358" s="415"/>
      <c r="V8358" s="415"/>
      <c r="W8358" s="415"/>
      <c r="X8358" s="415"/>
      <c r="Y8358" s="415"/>
      <c r="Z8358" s="415"/>
    </row>
    <row r="8359" spans="1:26" x14ac:dyDescent="0.2">
      <c r="A8359" s="414"/>
      <c r="B8359" s="414"/>
      <c r="P8359" s="141"/>
      <c r="Q8359" s="415"/>
      <c r="R8359" s="415"/>
      <c r="S8359" s="415"/>
      <c r="T8359" s="415"/>
      <c r="U8359" s="415"/>
      <c r="V8359" s="415"/>
      <c r="W8359" s="415"/>
      <c r="X8359" s="415"/>
      <c r="Y8359" s="415"/>
      <c r="Z8359" s="415"/>
    </row>
    <row r="8360" spans="1:26" x14ac:dyDescent="0.2">
      <c r="A8360" s="414"/>
      <c r="B8360" s="414"/>
      <c r="P8360" s="141"/>
      <c r="Q8360" s="415"/>
      <c r="R8360" s="415"/>
      <c r="S8360" s="415"/>
      <c r="T8360" s="415"/>
      <c r="U8360" s="415"/>
      <c r="V8360" s="415"/>
      <c r="W8360" s="415"/>
      <c r="X8360" s="415"/>
      <c r="Y8360" s="415"/>
      <c r="Z8360" s="415"/>
    </row>
    <row r="8361" spans="1:26" x14ac:dyDescent="0.2">
      <c r="A8361" s="414"/>
      <c r="B8361" s="414"/>
      <c r="P8361" s="141"/>
      <c r="Q8361" s="415"/>
      <c r="R8361" s="415"/>
      <c r="S8361" s="415"/>
      <c r="T8361" s="415"/>
      <c r="U8361" s="415"/>
      <c r="V8361" s="415"/>
      <c r="W8361" s="415"/>
      <c r="X8361" s="415"/>
      <c r="Y8361" s="415"/>
      <c r="Z8361" s="415"/>
    </row>
    <row r="8362" spans="1:26" x14ac:dyDescent="0.2">
      <c r="A8362" s="414"/>
      <c r="B8362" s="414"/>
      <c r="P8362" s="141"/>
      <c r="Q8362" s="415"/>
      <c r="R8362" s="415"/>
      <c r="S8362" s="415"/>
      <c r="T8362" s="415"/>
      <c r="U8362" s="415"/>
      <c r="V8362" s="415"/>
      <c r="W8362" s="415"/>
      <c r="X8362" s="415"/>
      <c r="Y8362" s="415"/>
      <c r="Z8362" s="415"/>
    </row>
    <row r="8363" spans="1:26" x14ac:dyDescent="0.2">
      <c r="A8363" s="414"/>
      <c r="B8363" s="414"/>
      <c r="P8363" s="141"/>
      <c r="Q8363" s="415"/>
      <c r="R8363" s="415"/>
      <c r="S8363" s="415"/>
      <c r="T8363" s="415"/>
      <c r="U8363" s="415"/>
      <c r="V8363" s="415"/>
      <c r="W8363" s="415"/>
      <c r="X8363" s="415"/>
      <c r="Y8363" s="415"/>
      <c r="Z8363" s="415"/>
    </row>
    <row r="8364" spans="1:26" x14ac:dyDescent="0.2">
      <c r="A8364" s="414"/>
      <c r="B8364" s="414"/>
      <c r="P8364" s="141"/>
      <c r="Q8364" s="415"/>
      <c r="R8364" s="415"/>
      <c r="S8364" s="415"/>
      <c r="T8364" s="415"/>
      <c r="U8364" s="415"/>
      <c r="V8364" s="415"/>
      <c r="W8364" s="415"/>
      <c r="X8364" s="415"/>
      <c r="Y8364" s="415"/>
      <c r="Z8364" s="415"/>
    </row>
    <row r="8365" spans="1:26" x14ac:dyDescent="0.2">
      <c r="A8365" s="414"/>
      <c r="B8365" s="414"/>
      <c r="P8365" s="141"/>
      <c r="Q8365" s="415"/>
      <c r="R8365" s="415"/>
      <c r="S8365" s="415"/>
      <c r="T8365" s="415"/>
      <c r="U8365" s="415"/>
      <c r="V8365" s="415"/>
      <c r="W8365" s="415"/>
      <c r="X8365" s="415"/>
      <c r="Y8365" s="415"/>
      <c r="Z8365" s="415"/>
    </row>
    <row r="8366" spans="1:26" x14ac:dyDescent="0.2">
      <c r="A8366" s="414"/>
      <c r="B8366" s="414"/>
      <c r="P8366" s="141"/>
      <c r="Q8366" s="415"/>
      <c r="R8366" s="415"/>
      <c r="S8366" s="415"/>
      <c r="T8366" s="415"/>
      <c r="U8366" s="415"/>
      <c r="V8366" s="415"/>
      <c r="W8366" s="415"/>
      <c r="X8366" s="415"/>
      <c r="Y8366" s="415"/>
      <c r="Z8366" s="415"/>
    </row>
    <row r="8367" spans="1:26" x14ac:dyDescent="0.2">
      <c r="A8367" s="414"/>
      <c r="B8367" s="414"/>
      <c r="P8367" s="141"/>
      <c r="Q8367" s="415"/>
      <c r="R8367" s="415"/>
      <c r="S8367" s="415"/>
      <c r="T8367" s="415"/>
      <c r="U8367" s="415"/>
      <c r="V8367" s="415"/>
      <c r="W8367" s="415"/>
      <c r="X8367" s="415"/>
      <c r="Y8367" s="415"/>
      <c r="Z8367" s="415"/>
    </row>
    <row r="8368" spans="1:26" x14ac:dyDescent="0.2">
      <c r="A8368" s="414"/>
      <c r="B8368" s="414"/>
      <c r="P8368" s="141"/>
      <c r="Q8368" s="415"/>
      <c r="R8368" s="415"/>
      <c r="S8368" s="415"/>
      <c r="T8368" s="415"/>
      <c r="U8368" s="415"/>
      <c r="V8368" s="415"/>
      <c r="W8368" s="415"/>
      <c r="X8368" s="415"/>
      <c r="Y8368" s="415"/>
      <c r="Z8368" s="415"/>
    </row>
    <row r="8369" spans="1:26" x14ac:dyDescent="0.2">
      <c r="A8369" s="414"/>
      <c r="B8369" s="414"/>
      <c r="P8369" s="141"/>
      <c r="Q8369" s="415"/>
      <c r="R8369" s="415"/>
      <c r="S8369" s="415"/>
      <c r="T8369" s="415"/>
      <c r="U8369" s="415"/>
      <c r="V8369" s="415"/>
      <c r="W8369" s="415"/>
      <c r="X8369" s="415"/>
      <c r="Y8369" s="415"/>
      <c r="Z8369" s="415"/>
    </row>
    <row r="8370" spans="1:26" x14ac:dyDescent="0.2">
      <c r="A8370" s="414"/>
      <c r="B8370" s="414"/>
      <c r="P8370" s="141"/>
      <c r="Q8370" s="415"/>
      <c r="R8370" s="415"/>
      <c r="S8370" s="415"/>
      <c r="T8370" s="415"/>
      <c r="U8370" s="415"/>
      <c r="V8370" s="415"/>
      <c r="W8370" s="415"/>
      <c r="X8370" s="415"/>
      <c r="Y8370" s="415"/>
      <c r="Z8370" s="415"/>
    </row>
    <row r="8371" spans="1:26" x14ac:dyDescent="0.2">
      <c r="A8371" s="414"/>
      <c r="B8371" s="414"/>
      <c r="P8371" s="141"/>
      <c r="Q8371" s="415"/>
      <c r="R8371" s="415"/>
      <c r="S8371" s="415"/>
      <c r="T8371" s="415"/>
      <c r="U8371" s="415"/>
      <c r="V8371" s="415"/>
      <c r="W8371" s="415"/>
      <c r="X8371" s="415"/>
      <c r="Y8371" s="415"/>
      <c r="Z8371" s="415"/>
    </row>
    <row r="8372" spans="1:26" x14ac:dyDescent="0.2">
      <c r="A8372" s="414"/>
      <c r="B8372" s="414"/>
      <c r="P8372" s="141"/>
      <c r="Q8372" s="415"/>
      <c r="R8372" s="415"/>
      <c r="S8372" s="415"/>
      <c r="T8372" s="415"/>
      <c r="U8372" s="415"/>
      <c r="V8372" s="415"/>
      <c r="W8372" s="415"/>
      <c r="X8372" s="415"/>
      <c r="Y8372" s="415"/>
      <c r="Z8372" s="415"/>
    </row>
    <row r="8373" spans="1:26" x14ac:dyDescent="0.2">
      <c r="A8373" s="414"/>
      <c r="B8373" s="414"/>
      <c r="P8373" s="141"/>
      <c r="Q8373" s="415"/>
      <c r="R8373" s="415"/>
      <c r="S8373" s="415"/>
      <c r="T8373" s="415"/>
      <c r="U8373" s="415"/>
      <c r="V8373" s="415"/>
      <c r="W8373" s="415"/>
      <c r="X8373" s="415"/>
      <c r="Y8373" s="415"/>
      <c r="Z8373" s="415"/>
    </row>
    <row r="8374" spans="1:26" x14ac:dyDescent="0.2">
      <c r="A8374" s="414"/>
      <c r="B8374" s="414"/>
      <c r="P8374" s="141"/>
      <c r="Q8374" s="415"/>
      <c r="R8374" s="415"/>
      <c r="S8374" s="415"/>
      <c r="T8374" s="415"/>
      <c r="U8374" s="415"/>
      <c r="V8374" s="415"/>
      <c r="W8374" s="415"/>
      <c r="X8374" s="415"/>
      <c r="Y8374" s="415"/>
      <c r="Z8374" s="415"/>
    </row>
    <row r="8375" spans="1:26" x14ac:dyDescent="0.2">
      <c r="A8375" s="414"/>
      <c r="B8375" s="414"/>
      <c r="P8375" s="141"/>
      <c r="Q8375" s="415"/>
      <c r="R8375" s="415"/>
      <c r="S8375" s="415"/>
      <c r="T8375" s="415"/>
      <c r="U8375" s="415"/>
      <c r="V8375" s="415"/>
      <c r="W8375" s="415"/>
      <c r="X8375" s="415"/>
      <c r="Y8375" s="415"/>
      <c r="Z8375" s="415"/>
    </row>
    <row r="8376" spans="1:26" x14ac:dyDescent="0.2">
      <c r="A8376" s="414"/>
      <c r="B8376" s="414"/>
      <c r="P8376" s="141"/>
      <c r="Q8376" s="415"/>
      <c r="R8376" s="415"/>
      <c r="S8376" s="415"/>
      <c r="T8376" s="415"/>
      <c r="U8376" s="415"/>
      <c r="V8376" s="415"/>
      <c r="W8376" s="415"/>
      <c r="X8376" s="415"/>
      <c r="Y8376" s="415"/>
      <c r="Z8376" s="415"/>
    </row>
    <row r="8377" spans="1:26" x14ac:dyDescent="0.2">
      <c r="A8377" s="414"/>
      <c r="B8377" s="414"/>
      <c r="P8377" s="141"/>
      <c r="Q8377" s="415"/>
      <c r="R8377" s="415"/>
      <c r="S8377" s="415"/>
      <c r="T8377" s="415"/>
      <c r="U8377" s="415"/>
      <c r="V8377" s="415"/>
      <c r="W8377" s="415"/>
      <c r="X8377" s="415"/>
      <c r="Y8377" s="415"/>
      <c r="Z8377" s="415"/>
    </row>
    <row r="8378" spans="1:26" x14ac:dyDescent="0.2">
      <c r="A8378" s="414"/>
      <c r="B8378" s="414"/>
      <c r="P8378" s="141"/>
      <c r="Q8378" s="415"/>
      <c r="R8378" s="415"/>
      <c r="S8378" s="415"/>
      <c r="T8378" s="415"/>
      <c r="U8378" s="415"/>
      <c r="V8378" s="415"/>
      <c r="W8378" s="415"/>
      <c r="X8378" s="415"/>
      <c r="Y8378" s="415"/>
      <c r="Z8378" s="415"/>
    </row>
    <row r="8379" spans="1:26" x14ac:dyDescent="0.2">
      <c r="A8379" s="414"/>
      <c r="B8379" s="414"/>
      <c r="P8379" s="141"/>
      <c r="Q8379" s="415"/>
      <c r="R8379" s="415"/>
      <c r="S8379" s="415"/>
      <c r="T8379" s="415"/>
      <c r="U8379" s="415"/>
      <c r="V8379" s="415"/>
      <c r="W8379" s="415"/>
      <c r="X8379" s="415"/>
      <c r="Y8379" s="415"/>
      <c r="Z8379" s="415"/>
    </row>
    <row r="8380" spans="1:26" x14ac:dyDescent="0.2">
      <c r="A8380" s="414"/>
      <c r="B8380" s="414"/>
      <c r="P8380" s="141"/>
      <c r="Q8380" s="415"/>
      <c r="R8380" s="415"/>
      <c r="S8380" s="415"/>
      <c r="T8380" s="415"/>
      <c r="U8380" s="415"/>
      <c r="V8380" s="415"/>
      <c r="W8380" s="415"/>
      <c r="X8380" s="415"/>
      <c r="Y8380" s="415"/>
      <c r="Z8380" s="415"/>
    </row>
    <row r="8381" spans="1:26" x14ac:dyDescent="0.2">
      <c r="A8381" s="414"/>
      <c r="B8381" s="414"/>
      <c r="P8381" s="141"/>
      <c r="Q8381" s="415"/>
      <c r="R8381" s="415"/>
      <c r="S8381" s="415"/>
      <c r="T8381" s="415"/>
      <c r="U8381" s="415"/>
      <c r="V8381" s="415"/>
      <c r="W8381" s="415"/>
      <c r="X8381" s="415"/>
      <c r="Y8381" s="415"/>
      <c r="Z8381" s="415"/>
    </row>
    <row r="8382" spans="1:26" x14ac:dyDescent="0.2">
      <c r="A8382" s="414"/>
      <c r="B8382" s="414"/>
      <c r="P8382" s="141"/>
      <c r="Q8382" s="415"/>
      <c r="R8382" s="415"/>
      <c r="S8382" s="415"/>
      <c r="T8382" s="415"/>
      <c r="U8382" s="415"/>
      <c r="V8382" s="415"/>
      <c r="W8382" s="415"/>
      <c r="X8382" s="415"/>
      <c r="Y8382" s="415"/>
      <c r="Z8382" s="415"/>
    </row>
    <row r="8383" spans="1:26" x14ac:dyDescent="0.2">
      <c r="A8383" s="414"/>
      <c r="B8383" s="414"/>
      <c r="P8383" s="141"/>
      <c r="Q8383" s="415"/>
      <c r="R8383" s="415"/>
      <c r="S8383" s="415"/>
      <c r="T8383" s="415"/>
      <c r="U8383" s="415"/>
      <c r="V8383" s="415"/>
      <c r="W8383" s="415"/>
      <c r="X8383" s="415"/>
      <c r="Y8383" s="415"/>
      <c r="Z8383" s="415"/>
    </row>
    <row r="8384" spans="1:26" x14ac:dyDescent="0.2">
      <c r="A8384" s="414"/>
      <c r="B8384" s="414"/>
      <c r="P8384" s="141"/>
      <c r="Q8384" s="415"/>
      <c r="R8384" s="415"/>
      <c r="S8384" s="415"/>
      <c r="T8384" s="415"/>
      <c r="U8384" s="415"/>
      <c r="V8384" s="415"/>
      <c r="W8384" s="415"/>
      <c r="X8384" s="415"/>
      <c r="Y8384" s="415"/>
      <c r="Z8384" s="415"/>
    </row>
    <row r="8385" spans="1:26" x14ac:dyDescent="0.2">
      <c r="A8385" s="414"/>
      <c r="B8385" s="414"/>
      <c r="P8385" s="141"/>
      <c r="Q8385" s="415"/>
      <c r="R8385" s="415"/>
      <c r="S8385" s="415"/>
      <c r="T8385" s="415"/>
      <c r="U8385" s="415"/>
      <c r="V8385" s="415"/>
      <c r="W8385" s="415"/>
      <c r="X8385" s="415"/>
      <c r="Y8385" s="415"/>
      <c r="Z8385" s="415"/>
    </row>
    <row r="8386" spans="1:26" x14ac:dyDescent="0.2">
      <c r="A8386" s="414"/>
      <c r="B8386" s="414"/>
      <c r="P8386" s="141"/>
      <c r="Q8386" s="415"/>
      <c r="R8386" s="415"/>
      <c r="S8386" s="415"/>
      <c r="T8386" s="415"/>
      <c r="U8386" s="415"/>
      <c r="V8386" s="415"/>
      <c r="W8386" s="415"/>
      <c r="X8386" s="415"/>
      <c r="Y8386" s="415"/>
      <c r="Z8386" s="415"/>
    </row>
    <row r="8387" spans="1:26" x14ac:dyDescent="0.2">
      <c r="A8387" s="414"/>
      <c r="B8387" s="414"/>
      <c r="P8387" s="141"/>
      <c r="Q8387" s="415"/>
      <c r="R8387" s="415"/>
      <c r="S8387" s="415"/>
      <c r="T8387" s="415"/>
      <c r="U8387" s="415"/>
      <c r="V8387" s="415"/>
      <c r="W8387" s="415"/>
      <c r="X8387" s="415"/>
      <c r="Y8387" s="415"/>
      <c r="Z8387" s="415"/>
    </row>
    <row r="8388" spans="1:26" x14ac:dyDescent="0.2">
      <c r="A8388" s="414"/>
      <c r="B8388" s="414"/>
      <c r="P8388" s="141"/>
      <c r="Q8388" s="415"/>
      <c r="R8388" s="415"/>
      <c r="S8388" s="415"/>
      <c r="T8388" s="415"/>
      <c r="U8388" s="415"/>
      <c r="V8388" s="415"/>
      <c r="W8388" s="415"/>
      <c r="X8388" s="415"/>
      <c r="Y8388" s="415"/>
      <c r="Z8388" s="415"/>
    </row>
    <row r="8389" spans="1:26" x14ac:dyDescent="0.2">
      <c r="A8389" s="414"/>
      <c r="B8389" s="414"/>
      <c r="P8389" s="141"/>
      <c r="Q8389" s="415"/>
      <c r="R8389" s="415"/>
      <c r="S8389" s="415"/>
      <c r="T8389" s="415"/>
      <c r="U8389" s="415"/>
      <c r="V8389" s="415"/>
      <c r="W8389" s="415"/>
      <c r="X8389" s="415"/>
      <c r="Y8389" s="415"/>
      <c r="Z8389" s="415"/>
    </row>
    <row r="8390" spans="1:26" x14ac:dyDescent="0.2">
      <c r="A8390" s="414"/>
      <c r="B8390" s="414"/>
      <c r="P8390" s="141"/>
      <c r="Q8390" s="415"/>
      <c r="R8390" s="415"/>
      <c r="S8390" s="415"/>
      <c r="T8390" s="415"/>
      <c r="U8390" s="415"/>
      <c r="V8390" s="415"/>
      <c r="W8390" s="415"/>
      <c r="X8390" s="415"/>
      <c r="Y8390" s="415"/>
      <c r="Z8390" s="415"/>
    </row>
    <row r="8391" spans="1:26" x14ac:dyDescent="0.2">
      <c r="A8391" s="414"/>
      <c r="B8391" s="414"/>
      <c r="P8391" s="141"/>
      <c r="Q8391" s="415"/>
      <c r="R8391" s="415"/>
      <c r="S8391" s="415"/>
      <c r="T8391" s="415"/>
      <c r="U8391" s="415"/>
      <c r="V8391" s="415"/>
      <c r="W8391" s="415"/>
      <c r="X8391" s="415"/>
      <c r="Y8391" s="415"/>
      <c r="Z8391" s="415"/>
    </row>
    <row r="8392" spans="1:26" x14ac:dyDescent="0.2">
      <c r="A8392" s="414"/>
      <c r="B8392" s="414"/>
      <c r="P8392" s="141"/>
      <c r="Q8392" s="415"/>
      <c r="R8392" s="415"/>
      <c r="S8392" s="415"/>
      <c r="T8392" s="415"/>
      <c r="U8392" s="415"/>
      <c r="V8392" s="415"/>
      <c r="W8392" s="415"/>
      <c r="X8392" s="415"/>
      <c r="Y8392" s="415"/>
      <c r="Z8392" s="415"/>
    </row>
    <row r="8393" spans="1:26" x14ac:dyDescent="0.2">
      <c r="A8393" s="414"/>
      <c r="B8393" s="414"/>
      <c r="P8393" s="141"/>
      <c r="Q8393" s="415"/>
      <c r="R8393" s="415"/>
      <c r="S8393" s="415"/>
      <c r="T8393" s="415"/>
      <c r="U8393" s="415"/>
      <c r="V8393" s="415"/>
      <c r="W8393" s="415"/>
      <c r="X8393" s="415"/>
      <c r="Y8393" s="415"/>
      <c r="Z8393" s="415"/>
    </row>
    <row r="8394" spans="1:26" x14ac:dyDescent="0.2">
      <c r="A8394" s="414"/>
      <c r="B8394" s="414"/>
      <c r="P8394" s="141"/>
      <c r="Q8394" s="415"/>
      <c r="R8394" s="415"/>
      <c r="S8394" s="415"/>
      <c r="T8394" s="415"/>
      <c r="U8394" s="415"/>
      <c r="V8394" s="415"/>
      <c r="W8394" s="415"/>
      <c r="X8394" s="415"/>
      <c r="Y8394" s="415"/>
      <c r="Z8394" s="415"/>
    </row>
    <row r="8395" spans="1:26" x14ac:dyDescent="0.2">
      <c r="A8395" s="414"/>
      <c r="B8395" s="414"/>
      <c r="P8395" s="141"/>
      <c r="Q8395" s="415"/>
      <c r="R8395" s="415"/>
      <c r="S8395" s="415"/>
      <c r="T8395" s="415"/>
      <c r="U8395" s="415"/>
      <c r="V8395" s="415"/>
      <c r="W8395" s="415"/>
      <c r="X8395" s="415"/>
      <c r="Y8395" s="415"/>
      <c r="Z8395" s="415"/>
    </row>
    <row r="8396" spans="1:26" x14ac:dyDescent="0.2">
      <c r="A8396" s="414"/>
      <c r="B8396" s="414"/>
      <c r="P8396" s="141"/>
      <c r="Q8396" s="415"/>
      <c r="R8396" s="415"/>
      <c r="S8396" s="415"/>
      <c r="T8396" s="415"/>
      <c r="U8396" s="415"/>
      <c r="V8396" s="415"/>
      <c r="W8396" s="415"/>
      <c r="X8396" s="415"/>
      <c r="Y8396" s="415"/>
      <c r="Z8396" s="415"/>
    </row>
    <row r="8397" spans="1:26" x14ac:dyDescent="0.2">
      <c r="A8397" s="414"/>
      <c r="B8397" s="414"/>
      <c r="P8397" s="141"/>
      <c r="Q8397" s="415"/>
      <c r="R8397" s="415"/>
      <c r="S8397" s="415"/>
      <c r="T8397" s="415"/>
      <c r="U8397" s="415"/>
      <c r="V8397" s="415"/>
      <c r="W8397" s="415"/>
      <c r="X8397" s="415"/>
      <c r="Y8397" s="415"/>
      <c r="Z8397" s="415"/>
    </row>
    <row r="8398" spans="1:26" x14ac:dyDescent="0.2">
      <c r="A8398" s="414"/>
      <c r="B8398" s="414"/>
      <c r="P8398" s="141"/>
      <c r="Q8398" s="415"/>
      <c r="R8398" s="415"/>
      <c r="S8398" s="415"/>
      <c r="T8398" s="415"/>
      <c r="U8398" s="415"/>
      <c r="V8398" s="415"/>
      <c r="W8398" s="415"/>
      <c r="X8398" s="415"/>
      <c r="Y8398" s="415"/>
      <c r="Z8398" s="415"/>
    </row>
    <row r="8399" spans="1:26" x14ac:dyDescent="0.2">
      <c r="A8399" s="414"/>
      <c r="B8399" s="414"/>
      <c r="P8399" s="141"/>
      <c r="Q8399" s="415"/>
      <c r="R8399" s="415"/>
      <c r="S8399" s="415"/>
      <c r="T8399" s="415"/>
      <c r="U8399" s="415"/>
      <c r="V8399" s="415"/>
      <c r="W8399" s="415"/>
      <c r="X8399" s="415"/>
      <c r="Y8399" s="415"/>
      <c r="Z8399" s="415"/>
    </row>
    <row r="8400" spans="1:26" x14ac:dyDescent="0.2">
      <c r="A8400" s="414"/>
      <c r="B8400" s="414"/>
      <c r="P8400" s="141"/>
      <c r="Q8400" s="415"/>
      <c r="R8400" s="415"/>
      <c r="S8400" s="415"/>
      <c r="T8400" s="415"/>
      <c r="U8400" s="415"/>
      <c r="V8400" s="415"/>
      <c r="W8400" s="415"/>
      <c r="X8400" s="415"/>
      <c r="Y8400" s="415"/>
      <c r="Z8400" s="415"/>
    </row>
    <row r="8401" spans="1:26" x14ac:dyDescent="0.2">
      <c r="A8401" s="414"/>
      <c r="B8401" s="414"/>
      <c r="P8401" s="141"/>
      <c r="Q8401" s="415"/>
      <c r="R8401" s="415"/>
      <c r="S8401" s="415"/>
      <c r="T8401" s="415"/>
      <c r="U8401" s="415"/>
      <c r="V8401" s="415"/>
      <c r="W8401" s="415"/>
      <c r="X8401" s="415"/>
      <c r="Y8401" s="415"/>
      <c r="Z8401" s="415"/>
    </row>
    <row r="8402" spans="1:26" x14ac:dyDescent="0.2">
      <c r="A8402" s="414"/>
      <c r="B8402" s="414"/>
      <c r="P8402" s="141"/>
      <c r="Q8402" s="415"/>
      <c r="R8402" s="415"/>
      <c r="S8402" s="415"/>
      <c r="T8402" s="415"/>
      <c r="U8402" s="415"/>
      <c r="V8402" s="415"/>
      <c r="W8402" s="415"/>
      <c r="X8402" s="415"/>
      <c r="Y8402" s="415"/>
      <c r="Z8402" s="415"/>
    </row>
    <row r="8403" spans="1:26" x14ac:dyDescent="0.2">
      <c r="A8403" s="414"/>
      <c r="B8403" s="414"/>
      <c r="P8403" s="141"/>
      <c r="Q8403" s="415"/>
      <c r="R8403" s="415"/>
      <c r="S8403" s="415"/>
      <c r="T8403" s="415"/>
      <c r="U8403" s="415"/>
      <c r="V8403" s="415"/>
      <c r="W8403" s="415"/>
      <c r="X8403" s="415"/>
      <c r="Y8403" s="415"/>
      <c r="Z8403" s="415"/>
    </row>
    <row r="8404" spans="1:26" x14ac:dyDescent="0.2">
      <c r="A8404" s="414"/>
      <c r="B8404" s="414"/>
      <c r="P8404" s="141"/>
      <c r="Q8404" s="415"/>
      <c r="R8404" s="415"/>
      <c r="S8404" s="415"/>
      <c r="T8404" s="415"/>
      <c r="U8404" s="415"/>
      <c r="V8404" s="415"/>
      <c r="W8404" s="415"/>
      <c r="X8404" s="415"/>
      <c r="Y8404" s="415"/>
      <c r="Z8404" s="415"/>
    </row>
    <row r="8405" spans="1:26" x14ac:dyDescent="0.2">
      <c r="A8405" s="414"/>
      <c r="B8405" s="414"/>
      <c r="P8405" s="141"/>
      <c r="Q8405" s="415"/>
      <c r="R8405" s="415"/>
      <c r="S8405" s="415"/>
      <c r="T8405" s="415"/>
      <c r="U8405" s="415"/>
      <c r="V8405" s="415"/>
      <c r="W8405" s="415"/>
      <c r="X8405" s="415"/>
      <c r="Y8405" s="415"/>
      <c r="Z8405" s="415"/>
    </row>
    <row r="8406" spans="1:26" x14ac:dyDescent="0.2">
      <c r="A8406" s="414"/>
      <c r="B8406" s="414"/>
      <c r="P8406" s="141"/>
      <c r="Q8406" s="415"/>
      <c r="R8406" s="415"/>
      <c r="S8406" s="415"/>
      <c r="T8406" s="415"/>
      <c r="U8406" s="415"/>
      <c r="V8406" s="415"/>
      <c r="W8406" s="415"/>
      <c r="X8406" s="415"/>
      <c r="Y8406" s="415"/>
      <c r="Z8406" s="415"/>
    </row>
    <row r="8407" spans="1:26" x14ac:dyDescent="0.2">
      <c r="A8407" s="414"/>
      <c r="B8407" s="414"/>
      <c r="P8407" s="141"/>
      <c r="Q8407" s="415"/>
      <c r="R8407" s="415"/>
      <c r="S8407" s="415"/>
      <c r="T8407" s="415"/>
      <c r="U8407" s="415"/>
      <c r="V8407" s="415"/>
      <c r="W8407" s="415"/>
      <c r="X8407" s="415"/>
      <c r="Y8407" s="415"/>
      <c r="Z8407" s="415"/>
    </row>
    <row r="8408" spans="1:26" x14ac:dyDescent="0.2">
      <c r="A8408" s="414"/>
      <c r="B8408" s="414"/>
      <c r="P8408" s="141"/>
      <c r="Q8408" s="415"/>
      <c r="R8408" s="415"/>
      <c r="S8408" s="415"/>
      <c r="T8408" s="415"/>
      <c r="U8408" s="415"/>
      <c r="V8408" s="415"/>
      <c r="W8408" s="415"/>
      <c r="X8408" s="415"/>
      <c r="Y8408" s="415"/>
      <c r="Z8408" s="415"/>
    </row>
    <row r="8409" spans="1:26" x14ac:dyDescent="0.2">
      <c r="A8409" s="414"/>
      <c r="B8409" s="414"/>
      <c r="P8409" s="141"/>
      <c r="Q8409" s="415"/>
      <c r="R8409" s="415"/>
      <c r="S8409" s="415"/>
      <c r="T8409" s="415"/>
      <c r="U8409" s="415"/>
      <c r="V8409" s="415"/>
      <c r="W8409" s="415"/>
      <c r="X8409" s="415"/>
      <c r="Y8409" s="415"/>
      <c r="Z8409" s="415"/>
    </row>
    <row r="8410" spans="1:26" x14ac:dyDescent="0.2">
      <c r="A8410" s="414"/>
      <c r="B8410" s="414"/>
      <c r="P8410" s="141"/>
      <c r="Q8410" s="415"/>
      <c r="R8410" s="415"/>
      <c r="S8410" s="415"/>
      <c r="T8410" s="415"/>
      <c r="U8410" s="415"/>
      <c r="V8410" s="415"/>
      <c r="W8410" s="415"/>
      <c r="X8410" s="415"/>
      <c r="Y8410" s="415"/>
      <c r="Z8410" s="415"/>
    </row>
    <row r="8411" spans="1:26" x14ac:dyDescent="0.2">
      <c r="A8411" s="414"/>
      <c r="B8411" s="414"/>
      <c r="P8411" s="141"/>
      <c r="Q8411" s="415"/>
      <c r="R8411" s="415"/>
      <c r="S8411" s="415"/>
      <c r="T8411" s="415"/>
      <c r="U8411" s="415"/>
      <c r="V8411" s="415"/>
      <c r="W8411" s="415"/>
      <c r="X8411" s="415"/>
      <c r="Y8411" s="415"/>
      <c r="Z8411" s="415"/>
    </row>
    <row r="8412" spans="1:26" x14ac:dyDescent="0.2">
      <c r="A8412" s="414"/>
      <c r="B8412" s="414"/>
      <c r="P8412" s="141"/>
      <c r="Q8412" s="415"/>
      <c r="R8412" s="415"/>
      <c r="S8412" s="415"/>
      <c r="T8412" s="415"/>
      <c r="U8412" s="415"/>
      <c r="V8412" s="415"/>
      <c r="W8412" s="415"/>
      <c r="X8412" s="415"/>
      <c r="Y8412" s="415"/>
      <c r="Z8412" s="415"/>
    </row>
    <row r="8413" spans="1:26" x14ac:dyDescent="0.2">
      <c r="A8413" s="414"/>
      <c r="B8413" s="414"/>
      <c r="P8413" s="141"/>
      <c r="Q8413" s="415"/>
      <c r="R8413" s="415"/>
      <c r="S8413" s="415"/>
      <c r="T8413" s="415"/>
      <c r="U8413" s="415"/>
      <c r="V8413" s="415"/>
      <c r="W8413" s="415"/>
      <c r="X8413" s="415"/>
      <c r="Y8413" s="415"/>
      <c r="Z8413" s="415"/>
    </row>
    <row r="8414" spans="1:26" x14ac:dyDescent="0.2">
      <c r="A8414" s="414"/>
      <c r="B8414" s="414"/>
      <c r="P8414" s="141"/>
      <c r="Q8414" s="415"/>
      <c r="R8414" s="415"/>
      <c r="S8414" s="415"/>
      <c r="T8414" s="415"/>
      <c r="U8414" s="415"/>
      <c r="V8414" s="415"/>
      <c r="W8414" s="415"/>
      <c r="X8414" s="415"/>
      <c r="Y8414" s="415"/>
      <c r="Z8414" s="415"/>
    </row>
    <row r="8415" spans="1:26" x14ac:dyDescent="0.2">
      <c r="A8415" s="414"/>
      <c r="B8415" s="414"/>
      <c r="P8415" s="141"/>
      <c r="Q8415" s="415"/>
      <c r="R8415" s="415"/>
      <c r="S8415" s="415"/>
      <c r="T8415" s="415"/>
      <c r="U8415" s="415"/>
      <c r="V8415" s="415"/>
      <c r="W8415" s="415"/>
      <c r="X8415" s="415"/>
      <c r="Y8415" s="415"/>
      <c r="Z8415" s="415"/>
    </row>
    <row r="8416" spans="1:26" x14ac:dyDescent="0.2">
      <c r="A8416" s="414"/>
      <c r="B8416" s="414"/>
      <c r="P8416" s="141"/>
      <c r="Q8416" s="415"/>
      <c r="R8416" s="415"/>
      <c r="S8416" s="415"/>
      <c r="T8416" s="415"/>
      <c r="U8416" s="415"/>
      <c r="V8416" s="415"/>
      <c r="W8416" s="415"/>
      <c r="X8416" s="415"/>
      <c r="Y8416" s="415"/>
      <c r="Z8416" s="415"/>
    </row>
    <row r="8417" spans="1:26" x14ac:dyDescent="0.2">
      <c r="A8417" s="414"/>
      <c r="B8417" s="414"/>
      <c r="P8417" s="141"/>
      <c r="Q8417" s="415"/>
      <c r="R8417" s="415"/>
      <c r="S8417" s="415"/>
      <c r="T8417" s="415"/>
      <c r="U8417" s="415"/>
      <c r="V8417" s="415"/>
      <c r="W8417" s="415"/>
      <c r="X8417" s="415"/>
      <c r="Y8417" s="415"/>
      <c r="Z8417" s="415"/>
    </row>
    <row r="8418" spans="1:26" x14ac:dyDescent="0.2">
      <c r="A8418" s="414"/>
      <c r="B8418" s="414"/>
      <c r="P8418" s="141"/>
      <c r="Q8418" s="415"/>
      <c r="R8418" s="415"/>
      <c r="S8418" s="415"/>
      <c r="T8418" s="415"/>
      <c r="U8418" s="415"/>
      <c r="V8418" s="415"/>
      <c r="W8418" s="415"/>
      <c r="X8418" s="415"/>
      <c r="Y8418" s="415"/>
      <c r="Z8418" s="415"/>
    </row>
    <row r="8419" spans="1:26" x14ac:dyDescent="0.2">
      <c r="A8419" s="414"/>
      <c r="B8419" s="414"/>
      <c r="P8419" s="141"/>
      <c r="Q8419" s="415"/>
      <c r="R8419" s="415"/>
      <c r="S8419" s="415"/>
      <c r="T8419" s="415"/>
      <c r="U8419" s="415"/>
      <c r="V8419" s="415"/>
      <c r="W8419" s="415"/>
      <c r="X8419" s="415"/>
      <c r="Y8419" s="415"/>
      <c r="Z8419" s="415"/>
    </row>
    <row r="8420" spans="1:26" x14ac:dyDescent="0.2">
      <c r="A8420" s="414"/>
      <c r="B8420" s="414"/>
      <c r="P8420" s="141"/>
      <c r="Q8420" s="415"/>
      <c r="R8420" s="415"/>
      <c r="S8420" s="415"/>
      <c r="T8420" s="415"/>
      <c r="U8420" s="415"/>
      <c r="V8420" s="415"/>
      <c r="W8420" s="415"/>
      <c r="X8420" s="415"/>
      <c r="Y8420" s="415"/>
      <c r="Z8420" s="415"/>
    </row>
    <row r="8421" spans="1:26" x14ac:dyDescent="0.2">
      <c r="A8421" s="414"/>
      <c r="B8421" s="414"/>
      <c r="P8421" s="141"/>
      <c r="Q8421" s="415"/>
      <c r="R8421" s="415"/>
      <c r="S8421" s="415"/>
      <c r="T8421" s="415"/>
      <c r="U8421" s="415"/>
      <c r="V8421" s="415"/>
      <c r="W8421" s="415"/>
      <c r="X8421" s="415"/>
      <c r="Y8421" s="415"/>
      <c r="Z8421" s="415"/>
    </row>
    <row r="8422" spans="1:26" x14ac:dyDescent="0.2">
      <c r="A8422" s="414"/>
      <c r="B8422" s="414"/>
      <c r="P8422" s="141"/>
      <c r="Q8422" s="415"/>
      <c r="R8422" s="415"/>
      <c r="S8422" s="415"/>
      <c r="T8422" s="415"/>
      <c r="U8422" s="415"/>
      <c r="V8422" s="415"/>
      <c r="W8422" s="415"/>
      <c r="X8422" s="415"/>
      <c r="Y8422" s="415"/>
      <c r="Z8422" s="415"/>
    </row>
    <row r="8423" spans="1:26" x14ac:dyDescent="0.2">
      <c r="A8423" s="414"/>
      <c r="B8423" s="414"/>
      <c r="P8423" s="141"/>
      <c r="Q8423" s="415"/>
      <c r="R8423" s="415"/>
      <c r="S8423" s="415"/>
      <c r="T8423" s="415"/>
      <c r="U8423" s="415"/>
      <c r="V8423" s="415"/>
      <c r="W8423" s="415"/>
      <c r="X8423" s="415"/>
      <c r="Y8423" s="415"/>
      <c r="Z8423" s="415"/>
    </row>
    <row r="8424" spans="1:26" x14ac:dyDescent="0.2">
      <c r="A8424" s="414"/>
      <c r="B8424" s="414"/>
      <c r="P8424" s="141"/>
      <c r="Q8424" s="415"/>
      <c r="R8424" s="415"/>
      <c r="S8424" s="415"/>
      <c r="T8424" s="415"/>
      <c r="U8424" s="415"/>
      <c r="V8424" s="415"/>
      <c r="W8424" s="415"/>
      <c r="X8424" s="415"/>
      <c r="Y8424" s="415"/>
      <c r="Z8424" s="415"/>
    </row>
    <row r="8425" spans="1:26" x14ac:dyDescent="0.2">
      <c r="A8425" s="414"/>
      <c r="B8425" s="414"/>
      <c r="P8425" s="141"/>
      <c r="Q8425" s="415"/>
      <c r="R8425" s="415"/>
      <c r="S8425" s="415"/>
      <c r="T8425" s="415"/>
      <c r="U8425" s="415"/>
      <c r="V8425" s="415"/>
      <c r="W8425" s="415"/>
      <c r="X8425" s="415"/>
      <c r="Y8425" s="415"/>
      <c r="Z8425" s="415"/>
    </row>
    <row r="8426" spans="1:26" x14ac:dyDescent="0.2">
      <c r="A8426" s="414"/>
      <c r="B8426" s="414"/>
      <c r="P8426" s="141"/>
      <c r="Q8426" s="415"/>
      <c r="R8426" s="415"/>
      <c r="S8426" s="415"/>
      <c r="T8426" s="415"/>
      <c r="U8426" s="415"/>
      <c r="V8426" s="415"/>
      <c r="W8426" s="415"/>
      <c r="X8426" s="415"/>
      <c r="Y8426" s="415"/>
      <c r="Z8426" s="415"/>
    </row>
    <row r="8427" spans="1:26" x14ac:dyDescent="0.2">
      <c r="A8427" s="414"/>
      <c r="B8427" s="414"/>
      <c r="P8427" s="141"/>
      <c r="Q8427" s="415"/>
      <c r="R8427" s="415"/>
      <c r="S8427" s="415"/>
      <c r="T8427" s="415"/>
      <c r="U8427" s="415"/>
      <c r="V8427" s="415"/>
      <c r="W8427" s="415"/>
      <c r="X8427" s="415"/>
      <c r="Y8427" s="415"/>
      <c r="Z8427" s="415"/>
    </row>
    <row r="8428" spans="1:26" x14ac:dyDescent="0.2">
      <c r="A8428" s="414"/>
      <c r="B8428" s="414"/>
      <c r="P8428" s="141"/>
      <c r="Q8428" s="415"/>
      <c r="R8428" s="415"/>
      <c r="S8428" s="415"/>
      <c r="T8428" s="415"/>
      <c r="U8428" s="415"/>
      <c r="V8428" s="415"/>
      <c r="W8428" s="415"/>
      <c r="X8428" s="415"/>
      <c r="Y8428" s="415"/>
      <c r="Z8428" s="415"/>
    </row>
    <row r="8429" spans="1:26" x14ac:dyDescent="0.2">
      <c r="A8429" s="414"/>
      <c r="B8429" s="414"/>
      <c r="P8429" s="141"/>
      <c r="Q8429" s="415"/>
      <c r="R8429" s="415"/>
      <c r="S8429" s="415"/>
      <c r="T8429" s="415"/>
      <c r="U8429" s="415"/>
      <c r="V8429" s="415"/>
      <c r="W8429" s="415"/>
      <c r="X8429" s="415"/>
      <c r="Y8429" s="415"/>
      <c r="Z8429" s="415"/>
    </row>
    <row r="8430" spans="1:26" x14ac:dyDescent="0.2">
      <c r="A8430" s="414"/>
      <c r="B8430" s="414"/>
      <c r="P8430" s="141"/>
      <c r="Q8430" s="415"/>
      <c r="R8430" s="415"/>
      <c r="S8430" s="415"/>
      <c r="T8430" s="415"/>
      <c r="U8430" s="415"/>
      <c r="V8430" s="415"/>
      <c r="W8430" s="415"/>
      <c r="X8430" s="415"/>
      <c r="Y8430" s="415"/>
      <c r="Z8430" s="415"/>
    </row>
    <row r="8431" spans="1:26" x14ac:dyDescent="0.2">
      <c r="A8431" s="414"/>
      <c r="B8431" s="414"/>
      <c r="P8431" s="141"/>
      <c r="Q8431" s="415"/>
      <c r="R8431" s="415"/>
      <c r="S8431" s="415"/>
      <c r="T8431" s="415"/>
      <c r="U8431" s="415"/>
      <c r="V8431" s="415"/>
      <c r="W8431" s="415"/>
      <c r="X8431" s="415"/>
      <c r="Y8431" s="415"/>
      <c r="Z8431" s="415"/>
    </row>
    <row r="8432" spans="1:26" x14ac:dyDescent="0.2">
      <c r="A8432" s="414"/>
      <c r="B8432" s="414"/>
      <c r="P8432" s="141"/>
      <c r="Q8432" s="415"/>
      <c r="R8432" s="415"/>
      <c r="S8432" s="415"/>
      <c r="T8432" s="415"/>
      <c r="U8432" s="415"/>
      <c r="V8432" s="415"/>
      <c r="W8432" s="415"/>
      <c r="X8432" s="415"/>
      <c r="Y8432" s="415"/>
      <c r="Z8432" s="415"/>
    </row>
    <row r="8433" spans="1:26" x14ac:dyDescent="0.2">
      <c r="A8433" s="414"/>
      <c r="B8433" s="414"/>
      <c r="P8433" s="141"/>
      <c r="Q8433" s="415"/>
      <c r="R8433" s="415"/>
      <c r="S8433" s="415"/>
      <c r="T8433" s="415"/>
      <c r="U8433" s="415"/>
      <c r="V8433" s="415"/>
      <c r="W8433" s="415"/>
      <c r="X8433" s="415"/>
      <c r="Y8433" s="415"/>
      <c r="Z8433" s="415"/>
    </row>
    <row r="8434" spans="1:26" x14ac:dyDescent="0.2">
      <c r="A8434" s="414"/>
      <c r="B8434" s="414"/>
      <c r="P8434" s="141"/>
      <c r="Q8434" s="415"/>
      <c r="R8434" s="415"/>
      <c r="S8434" s="415"/>
      <c r="T8434" s="415"/>
      <c r="U8434" s="415"/>
      <c r="V8434" s="415"/>
      <c r="W8434" s="415"/>
      <c r="X8434" s="415"/>
      <c r="Y8434" s="415"/>
      <c r="Z8434" s="415"/>
    </row>
    <row r="8435" spans="1:26" x14ac:dyDescent="0.2">
      <c r="A8435" s="414"/>
      <c r="B8435" s="414"/>
      <c r="P8435" s="141"/>
      <c r="Q8435" s="415"/>
      <c r="R8435" s="415"/>
      <c r="S8435" s="415"/>
      <c r="T8435" s="415"/>
      <c r="U8435" s="415"/>
      <c r="V8435" s="415"/>
      <c r="W8435" s="415"/>
      <c r="X8435" s="415"/>
      <c r="Y8435" s="415"/>
      <c r="Z8435" s="415"/>
    </row>
    <row r="8436" spans="1:26" x14ac:dyDescent="0.2">
      <c r="A8436" s="414"/>
      <c r="B8436" s="414"/>
      <c r="P8436" s="141"/>
      <c r="Q8436" s="415"/>
      <c r="R8436" s="415"/>
      <c r="S8436" s="415"/>
      <c r="T8436" s="415"/>
      <c r="U8436" s="415"/>
      <c r="V8436" s="415"/>
      <c r="W8436" s="415"/>
      <c r="X8436" s="415"/>
      <c r="Y8436" s="415"/>
      <c r="Z8436" s="415"/>
    </row>
    <row r="8437" spans="1:26" x14ac:dyDescent="0.2">
      <c r="A8437" s="414"/>
      <c r="B8437" s="414"/>
      <c r="P8437" s="141"/>
      <c r="Q8437" s="415"/>
      <c r="R8437" s="415"/>
      <c r="S8437" s="415"/>
      <c r="T8437" s="415"/>
      <c r="U8437" s="415"/>
      <c r="V8437" s="415"/>
      <c r="W8437" s="415"/>
      <c r="X8437" s="415"/>
      <c r="Y8437" s="415"/>
      <c r="Z8437" s="415"/>
    </row>
    <row r="8438" spans="1:26" x14ac:dyDescent="0.2">
      <c r="A8438" s="414"/>
      <c r="B8438" s="414"/>
      <c r="P8438" s="141"/>
      <c r="Q8438" s="415"/>
      <c r="R8438" s="415"/>
      <c r="S8438" s="415"/>
      <c r="T8438" s="415"/>
      <c r="U8438" s="415"/>
      <c r="V8438" s="415"/>
      <c r="W8438" s="415"/>
      <c r="X8438" s="415"/>
      <c r="Y8438" s="415"/>
      <c r="Z8438" s="415"/>
    </row>
    <row r="8439" spans="1:26" x14ac:dyDescent="0.2">
      <c r="A8439" s="414"/>
      <c r="B8439" s="414"/>
      <c r="P8439" s="141"/>
      <c r="Q8439" s="415"/>
      <c r="R8439" s="415"/>
      <c r="S8439" s="415"/>
      <c r="T8439" s="415"/>
      <c r="U8439" s="415"/>
      <c r="V8439" s="415"/>
      <c r="W8439" s="415"/>
      <c r="X8439" s="415"/>
      <c r="Y8439" s="415"/>
      <c r="Z8439" s="415"/>
    </row>
    <row r="8440" spans="1:26" x14ac:dyDescent="0.2">
      <c r="A8440" s="414"/>
      <c r="B8440" s="414"/>
      <c r="P8440" s="141"/>
      <c r="Q8440" s="415"/>
      <c r="R8440" s="415"/>
      <c r="S8440" s="415"/>
      <c r="T8440" s="415"/>
      <c r="U8440" s="415"/>
      <c r="V8440" s="415"/>
      <c r="W8440" s="415"/>
      <c r="X8440" s="415"/>
      <c r="Y8440" s="415"/>
      <c r="Z8440" s="415"/>
    </row>
    <row r="8441" spans="1:26" x14ac:dyDescent="0.2">
      <c r="A8441" s="414"/>
      <c r="B8441" s="414"/>
      <c r="P8441" s="141"/>
      <c r="Q8441" s="415"/>
      <c r="R8441" s="415"/>
      <c r="S8441" s="415"/>
      <c r="T8441" s="415"/>
      <c r="U8441" s="415"/>
      <c r="V8441" s="415"/>
      <c r="W8441" s="415"/>
      <c r="X8441" s="415"/>
      <c r="Y8441" s="415"/>
      <c r="Z8441" s="415"/>
    </row>
    <row r="8442" spans="1:26" x14ac:dyDescent="0.2">
      <c r="A8442" s="414"/>
      <c r="B8442" s="414"/>
      <c r="P8442" s="141"/>
      <c r="Q8442" s="415"/>
      <c r="R8442" s="415"/>
      <c r="S8442" s="415"/>
      <c r="T8442" s="415"/>
      <c r="U8442" s="415"/>
      <c r="V8442" s="415"/>
      <c r="W8442" s="415"/>
      <c r="X8442" s="415"/>
      <c r="Y8442" s="415"/>
      <c r="Z8442" s="415"/>
    </row>
    <row r="8443" spans="1:26" x14ac:dyDescent="0.2">
      <c r="A8443" s="414"/>
      <c r="B8443" s="414"/>
      <c r="P8443" s="141"/>
      <c r="Q8443" s="415"/>
      <c r="R8443" s="415"/>
      <c r="S8443" s="415"/>
      <c r="T8443" s="415"/>
      <c r="U8443" s="415"/>
      <c r="V8443" s="415"/>
      <c r="W8443" s="415"/>
      <c r="X8443" s="415"/>
      <c r="Y8443" s="415"/>
      <c r="Z8443" s="415"/>
    </row>
    <row r="8444" spans="1:26" x14ac:dyDescent="0.2">
      <c r="A8444" s="414"/>
      <c r="B8444" s="414"/>
      <c r="P8444" s="141"/>
      <c r="Q8444" s="415"/>
      <c r="R8444" s="415"/>
      <c r="S8444" s="415"/>
      <c r="T8444" s="415"/>
      <c r="U8444" s="415"/>
      <c r="V8444" s="415"/>
      <c r="W8444" s="415"/>
      <c r="X8444" s="415"/>
      <c r="Y8444" s="415"/>
      <c r="Z8444" s="415"/>
    </row>
    <row r="8445" spans="1:26" x14ac:dyDescent="0.2">
      <c r="A8445" s="414"/>
      <c r="B8445" s="414"/>
      <c r="P8445" s="141"/>
      <c r="Q8445" s="415"/>
      <c r="R8445" s="415"/>
      <c r="S8445" s="415"/>
      <c r="T8445" s="415"/>
      <c r="U8445" s="415"/>
      <c r="V8445" s="415"/>
      <c r="W8445" s="415"/>
      <c r="X8445" s="415"/>
      <c r="Y8445" s="415"/>
      <c r="Z8445" s="415"/>
    </row>
    <row r="8446" spans="1:26" x14ac:dyDescent="0.2">
      <c r="A8446" s="414"/>
      <c r="B8446" s="414"/>
      <c r="P8446" s="141"/>
      <c r="Q8446" s="415"/>
      <c r="R8446" s="415"/>
      <c r="S8446" s="415"/>
      <c r="T8446" s="415"/>
      <c r="U8446" s="415"/>
      <c r="V8446" s="415"/>
      <c r="W8446" s="415"/>
      <c r="X8446" s="415"/>
      <c r="Y8446" s="415"/>
      <c r="Z8446" s="415"/>
    </row>
    <row r="8447" spans="1:26" x14ac:dyDescent="0.2">
      <c r="A8447" s="414"/>
      <c r="B8447" s="414"/>
      <c r="P8447" s="141"/>
      <c r="Q8447" s="415"/>
      <c r="R8447" s="415"/>
      <c r="S8447" s="415"/>
      <c r="T8447" s="415"/>
      <c r="U8447" s="415"/>
      <c r="V8447" s="415"/>
      <c r="W8447" s="415"/>
      <c r="X8447" s="415"/>
      <c r="Y8447" s="415"/>
      <c r="Z8447" s="415"/>
    </row>
    <row r="8448" spans="1:26" x14ac:dyDescent="0.2">
      <c r="A8448" s="414"/>
      <c r="B8448" s="414"/>
      <c r="P8448" s="141"/>
      <c r="Q8448" s="415"/>
      <c r="R8448" s="415"/>
      <c r="S8448" s="415"/>
      <c r="T8448" s="415"/>
      <c r="U8448" s="415"/>
      <c r="V8448" s="415"/>
      <c r="W8448" s="415"/>
      <c r="X8448" s="415"/>
      <c r="Y8448" s="415"/>
      <c r="Z8448" s="415"/>
    </row>
    <row r="8449" spans="1:26" x14ac:dyDescent="0.2">
      <c r="A8449" s="414"/>
      <c r="B8449" s="414"/>
      <c r="P8449" s="141"/>
      <c r="Q8449" s="415"/>
      <c r="R8449" s="415"/>
      <c r="S8449" s="415"/>
      <c r="T8449" s="415"/>
      <c r="U8449" s="415"/>
      <c r="V8449" s="415"/>
      <c r="W8449" s="415"/>
      <c r="X8449" s="415"/>
      <c r="Y8449" s="415"/>
      <c r="Z8449" s="415"/>
    </row>
    <row r="8450" spans="1:26" x14ac:dyDescent="0.2">
      <c r="A8450" s="414"/>
      <c r="B8450" s="414"/>
      <c r="P8450" s="141"/>
      <c r="Q8450" s="415"/>
      <c r="R8450" s="415"/>
      <c r="S8450" s="415"/>
      <c r="T8450" s="415"/>
      <c r="U8450" s="415"/>
      <c r="V8450" s="415"/>
      <c r="W8450" s="415"/>
      <c r="X8450" s="415"/>
      <c r="Y8450" s="415"/>
      <c r="Z8450" s="415"/>
    </row>
    <row r="8451" spans="1:26" x14ac:dyDescent="0.2">
      <c r="A8451" s="414"/>
      <c r="B8451" s="414"/>
      <c r="P8451" s="141"/>
      <c r="Q8451" s="415"/>
      <c r="R8451" s="415"/>
      <c r="S8451" s="415"/>
      <c r="T8451" s="415"/>
      <c r="U8451" s="415"/>
      <c r="V8451" s="415"/>
      <c r="W8451" s="415"/>
      <c r="X8451" s="415"/>
      <c r="Y8451" s="415"/>
      <c r="Z8451" s="415"/>
    </row>
    <row r="8452" spans="1:26" x14ac:dyDescent="0.2">
      <c r="A8452" s="414"/>
      <c r="B8452" s="414"/>
      <c r="P8452" s="141"/>
      <c r="Q8452" s="415"/>
      <c r="R8452" s="415"/>
      <c r="S8452" s="415"/>
      <c r="T8452" s="415"/>
      <c r="U8452" s="415"/>
      <c r="V8452" s="415"/>
      <c r="W8452" s="415"/>
      <c r="X8452" s="415"/>
      <c r="Y8452" s="415"/>
      <c r="Z8452" s="415"/>
    </row>
    <row r="8453" spans="1:26" x14ac:dyDescent="0.2">
      <c r="A8453" s="414"/>
      <c r="B8453" s="414"/>
      <c r="P8453" s="141"/>
      <c r="Q8453" s="415"/>
      <c r="R8453" s="415"/>
      <c r="S8453" s="415"/>
      <c r="T8453" s="415"/>
      <c r="U8453" s="415"/>
      <c r="V8453" s="415"/>
      <c r="W8453" s="415"/>
      <c r="X8453" s="415"/>
      <c r="Y8453" s="415"/>
      <c r="Z8453" s="415"/>
    </row>
    <row r="8454" spans="1:26" x14ac:dyDescent="0.2">
      <c r="A8454" s="414"/>
      <c r="B8454" s="414"/>
      <c r="P8454" s="141"/>
      <c r="Q8454" s="415"/>
      <c r="R8454" s="415"/>
      <c r="S8454" s="415"/>
      <c r="T8454" s="415"/>
      <c r="U8454" s="415"/>
      <c r="V8454" s="415"/>
      <c r="W8454" s="415"/>
      <c r="X8454" s="415"/>
      <c r="Y8454" s="415"/>
      <c r="Z8454" s="415"/>
    </row>
    <row r="8455" spans="1:26" x14ac:dyDescent="0.2">
      <c r="A8455" s="414"/>
      <c r="B8455" s="414"/>
      <c r="P8455" s="141"/>
      <c r="Q8455" s="415"/>
      <c r="R8455" s="415"/>
      <c r="S8455" s="415"/>
      <c r="T8455" s="415"/>
      <c r="U8455" s="415"/>
      <c r="V8455" s="415"/>
      <c r="W8455" s="415"/>
      <c r="X8455" s="415"/>
      <c r="Y8455" s="415"/>
      <c r="Z8455" s="415"/>
    </row>
    <row r="8456" spans="1:26" x14ac:dyDescent="0.2">
      <c r="A8456" s="414"/>
      <c r="B8456" s="414"/>
      <c r="P8456" s="141"/>
      <c r="Q8456" s="415"/>
      <c r="R8456" s="415"/>
      <c r="S8456" s="415"/>
      <c r="T8456" s="415"/>
      <c r="U8456" s="415"/>
      <c r="V8456" s="415"/>
      <c r="W8456" s="415"/>
      <c r="X8456" s="415"/>
      <c r="Y8456" s="415"/>
      <c r="Z8456" s="415"/>
    </row>
    <row r="8457" spans="1:26" x14ac:dyDescent="0.2">
      <c r="A8457" s="414"/>
      <c r="B8457" s="414"/>
      <c r="P8457" s="141"/>
      <c r="Q8457" s="415"/>
      <c r="R8457" s="415"/>
      <c r="S8457" s="415"/>
      <c r="T8457" s="415"/>
      <c r="U8457" s="415"/>
      <c r="V8457" s="415"/>
      <c r="W8457" s="415"/>
      <c r="X8457" s="415"/>
      <c r="Y8457" s="415"/>
      <c r="Z8457" s="415"/>
    </row>
    <row r="8458" spans="1:26" x14ac:dyDescent="0.2">
      <c r="A8458" s="414"/>
      <c r="B8458" s="414"/>
      <c r="P8458" s="141"/>
      <c r="Q8458" s="415"/>
      <c r="R8458" s="415"/>
      <c r="S8458" s="415"/>
      <c r="T8458" s="415"/>
      <c r="U8458" s="415"/>
      <c r="V8458" s="415"/>
      <c r="W8458" s="415"/>
      <c r="X8458" s="415"/>
      <c r="Y8458" s="415"/>
      <c r="Z8458" s="415"/>
    </row>
    <row r="8459" spans="1:26" x14ac:dyDescent="0.2">
      <c r="A8459" s="414"/>
      <c r="B8459" s="414"/>
      <c r="P8459" s="141"/>
      <c r="Q8459" s="415"/>
      <c r="R8459" s="415"/>
      <c r="S8459" s="415"/>
      <c r="T8459" s="415"/>
      <c r="U8459" s="415"/>
      <c r="V8459" s="415"/>
      <c r="W8459" s="415"/>
      <c r="X8459" s="415"/>
      <c r="Y8459" s="415"/>
      <c r="Z8459" s="415"/>
    </row>
    <row r="8460" spans="1:26" x14ac:dyDescent="0.2">
      <c r="A8460" s="414"/>
      <c r="B8460" s="414"/>
      <c r="P8460" s="141"/>
      <c r="Q8460" s="415"/>
      <c r="R8460" s="415"/>
      <c r="S8460" s="415"/>
      <c r="T8460" s="415"/>
      <c r="U8460" s="415"/>
      <c r="V8460" s="415"/>
      <c r="W8460" s="415"/>
      <c r="X8460" s="415"/>
      <c r="Y8460" s="415"/>
      <c r="Z8460" s="415"/>
    </row>
    <row r="8461" spans="1:26" x14ac:dyDescent="0.2">
      <c r="A8461" s="414"/>
      <c r="B8461" s="414"/>
      <c r="P8461" s="141"/>
      <c r="Q8461" s="415"/>
      <c r="R8461" s="415"/>
      <c r="S8461" s="415"/>
      <c r="T8461" s="415"/>
      <c r="U8461" s="415"/>
      <c r="V8461" s="415"/>
      <c r="W8461" s="415"/>
      <c r="X8461" s="415"/>
      <c r="Y8461" s="415"/>
      <c r="Z8461" s="415"/>
    </row>
    <row r="8462" spans="1:26" x14ac:dyDescent="0.2">
      <c r="A8462" s="414"/>
      <c r="B8462" s="414"/>
      <c r="P8462" s="141"/>
      <c r="Q8462" s="415"/>
      <c r="R8462" s="415"/>
      <c r="S8462" s="415"/>
      <c r="T8462" s="415"/>
      <c r="U8462" s="415"/>
      <c r="V8462" s="415"/>
      <c r="W8462" s="415"/>
      <c r="X8462" s="415"/>
      <c r="Y8462" s="415"/>
      <c r="Z8462" s="415"/>
    </row>
    <row r="8463" spans="1:26" x14ac:dyDescent="0.2">
      <c r="A8463" s="414"/>
      <c r="B8463" s="414"/>
      <c r="P8463" s="141"/>
      <c r="Q8463" s="415"/>
      <c r="R8463" s="415"/>
      <c r="S8463" s="415"/>
      <c r="T8463" s="415"/>
      <c r="U8463" s="415"/>
      <c r="V8463" s="415"/>
      <c r="W8463" s="415"/>
      <c r="X8463" s="415"/>
      <c r="Y8463" s="415"/>
      <c r="Z8463" s="415"/>
    </row>
    <row r="8464" spans="1:26" x14ac:dyDescent="0.2">
      <c r="A8464" s="414"/>
      <c r="B8464" s="414"/>
      <c r="P8464" s="141"/>
      <c r="Q8464" s="415"/>
      <c r="R8464" s="415"/>
      <c r="S8464" s="415"/>
      <c r="T8464" s="415"/>
      <c r="U8464" s="415"/>
      <c r="V8464" s="415"/>
      <c r="W8464" s="415"/>
      <c r="X8464" s="415"/>
      <c r="Y8464" s="415"/>
      <c r="Z8464" s="415"/>
    </row>
    <row r="8465" spans="1:26" x14ac:dyDescent="0.2">
      <c r="A8465" s="414"/>
      <c r="B8465" s="414"/>
      <c r="P8465" s="141"/>
      <c r="Q8465" s="415"/>
      <c r="R8465" s="415"/>
      <c r="S8465" s="415"/>
      <c r="T8465" s="415"/>
      <c r="U8465" s="415"/>
      <c r="V8465" s="415"/>
      <c r="W8465" s="415"/>
      <c r="X8465" s="415"/>
      <c r="Y8465" s="415"/>
      <c r="Z8465" s="415"/>
    </row>
    <row r="8466" spans="1:26" x14ac:dyDescent="0.2">
      <c r="A8466" s="414"/>
      <c r="B8466" s="414"/>
      <c r="P8466" s="141"/>
      <c r="Q8466" s="415"/>
      <c r="R8466" s="415"/>
      <c r="S8466" s="415"/>
      <c r="T8466" s="415"/>
      <c r="U8466" s="415"/>
      <c r="V8466" s="415"/>
      <c r="W8466" s="415"/>
      <c r="X8466" s="415"/>
      <c r="Y8466" s="415"/>
      <c r="Z8466" s="415"/>
    </row>
    <row r="8467" spans="1:26" x14ac:dyDescent="0.2">
      <c r="A8467" s="414"/>
      <c r="B8467" s="414"/>
      <c r="P8467" s="141"/>
      <c r="Q8467" s="415"/>
      <c r="R8467" s="415"/>
      <c r="S8467" s="415"/>
      <c r="T8467" s="415"/>
      <c r="U8467" s="415"/>
      <c r="V8467" s="415"/>
      <c r="W8467" s="415"/>
      <c r="X8467" s="415"/>
      <c r="Y8467" s="415"/>
      <c r="Z8467" s="415"/>
    </row>
    <row r="8468" spans="1:26" x14ac:dyDescent="0.2">
      <c r="A8468" s="414"/>
      <c r="B8468" s="414"/>
      <c r="P8468" s="141"/>
      <c r="Q8468" s="415"/>
      <c r="R8468" s="415"/>
      <c r="S8468" s="415"/>
      <c r="T8468" s="415"/>
      <c r="U8468" s="415"/>
      <c r="V8468" s="415"/>
      <c r="W8468" s="415"/>
      <c r="X8468" s="415"/>
      <c r="Y8468" s="415"/>
      <c r="Z8468" s="415"/>
    </row>
    <row r="8469" spans="1:26" x14ac:dyDescent="0.2">
      <c r="A8469" s="414"/>
      <c r="B8469" s="414"/>
      <c r="P8469" s="141"/>
      <c r="Q8469" s="415"/>
      <c r="R8469" s="415"/>
      <c r="S8469" s="415"/>
      <c r="T8469" s="415"/>
      <c r="U8469" s="415"/>
      <c r="V8469" s="415"/>
      <c r="W8469" s="415"/>
      <c r="X8469" s="415"/>
      <c r="Y8469" s="415"/>
      <c r="Z8469" s="415"/>
    </row>
    <row r="8470" spans="1:26" x14ac:dyDescent="0.2">
      <c r="A8470" s="414"/>
      <c r="B8470" s="414"/>
      <c r="P8470" s="141"/>
      <c r="Q8470" s="415"/>
      <c r="R8470" s="415"/>
      <c r="S8470" s="415"/>
      <c r="T8470" s="415"/>
      <c r="U8470" s="415"/>
      <c r="V8470" s="415"/>
      <c r="W8470" s="415"/>
      <c r="X8470" s="415"/>
      <c r="Y8470" s="415"/>
      <c r="Z8470" s="415"/>
    </row>
    <row r="8471" spans="1:26" x14ac:dyDescent="0.2">
      <c r="A8471" s="414"/>
      <c r="B8471" s="414"/>
      <c r="P8471" s="141"/>
      <c r="Q8471" s="415"/>
      <c r="R8471" s="415"/>
      <c r="S8471" s="415"/>
      <c r="T8471" s="415"/>
      <c r="U8471" s="415"/>
      <c r="V8471" s="415"/>
      <c r="W8471" s="415"/>
      <c r="X8471" s="415"/>
      <c r="Y8471" s="415"/>
      <c r="Z8471" s="415"/>
    </row>
    <row r="8472" spans="1:26" x14ac:dyDescent="0.2">
      <c r="A8472" s="414"/>
      <c r="B8472" s="414"/>
      <c r="P8472" s="141"/>
      <c r="Q8472" s="415"/>
      <c r="R8472" s="415"/>
      <c r="S8472" s="415"/>
      <c r="T8472" s="415"/>
      <c r="U8472" s="415"/>
      <c r="V8472" s="415"/>
      <c r="W8472" s="415"/>
      <c r="X8472" s="415"/>
      <c r="Y8472" s="415"/>
      <c r="Z8472" s="415"/>
    </row>
    <row r="8473" spans="1:26" x14ac:dyDescent="0.2">
      <c r="A8473" s="414"/>
      <c r="B8473" s="414"/>
      <c r="P8473" s="141"/>
      <c r="Q8473" s="415"/>
      <c r="R8473" s="415"/>
      <c r="S8473" s="415"/>
      <c r="T8473" s="415"/>
      <c r="U8473" s="415"/>
      <c r="V8473" s="415"/>
      <c r="W8473" s="415"/>
      <c r="X8473" s="415"/>
      <c r="Y8473" s="415"/>
      <c r="Z8473" s="415"/>
    </row>
    <row r="8474" spans="1:26" x14ac:dyDescent="0.2">
      <c r="A8474" s="414"/>
      <c r="B8474" s="414"/>
      <c r="P8474" s="141"/>
      <c r="Q8474" s="415"/>
      <c r="R8474" s="415"/>
      <c r="S8474" s="415"/>
      <c r="T8474" s="415"/>
      <c r="U8474" s="415"/>
      <c r="V8474" s="415"/>
      <c r="W8474" s="415"/>
      <c r="X8474" s="415"/>
      <c r="Y8474" s="415"/>
      <c r="Z8474" s="415"/>
    </row>
    <row r="8475" spans="1:26" x14ac:dyDescent="0.2">
      <c r="A8475" s="414"/>
      <c r="B8475" s="414"/>
      <c r="P8475" s="141"/>
      <c r="Q8475" s="415"/>
      <c r="R8475" s="415"/>
      <c r="S8475" s="415"/>
      <c r="T8475" s="415"/>
      <c r="U8475" s="415"/>
      <c r="V8475" s="415"/>
      <c r="W8475" s="415"/>
      <c r="X8475" s="415"/>
      <c r="Y8475" s="415"/>
      <c r="Z8475" s="415"/>
    </row>
    <row r="8476" spans="1:26" x14ac:dyDescent="0.2">
      <c r="A8476" s="414"/>
      <c r="B8476" s="414"/>
      <c r="P8476" s="141"/>
      <c r="Q8476" s="415"/>
      <c r="R8476" s="415"/>
      <c r="S8476" s="415"/>
      <c r="T8476" s="415"/>
      <c r="U8476" s="415"/>
      <c r="V8476" s="415"/>
      <c r="W8476" s="415"/>
      <c r="X8476" s="415"/>
      <c r="Y8476" s="415"/>
      <c r="Z8476" s="415"/>
    </row>
    <row r="8477" spans="1:26" x14ac:dyDescent="0.2">
      <c r="A8477" s="414"/>
      <c r="B8477" s="414"/>
      <c r="P8477" s="141"/>
      <c r="Q8477" s="415"/>
      <c r="R8477" s="415"/>
      <c r="S8477" s="415"/>
      <c r="T8477" s="415"/>
      <c r="U8477" s="415"/>
      <c r="V8477" s="415"/>
      <c r="W8477" s="415"/>
      <c r="X8477" s="415"/>
      <c r="Y8477" s="415"/>
      <c r="Z8477" s="415"/>
    </row>
    <row r="8478" spans="1:26" x14ac:dyDescent="0.2">
      <c r="A8478" s="414"/>
      <c r="B8478" s="414"/>
      <c r="P8478" s="141"/>
      <c r="Q8478" s="415"/>
      <c r="R8478" s="415"/>
      <c r="S8478" s="415"/>
      <c r="T8478" s="415"/>
      <c r="U8478" s="415"/>
      <c r="V8478" s="415"/>
      <c r="W8478" s="415"/>
      <c r="X8478" s="415"/>
      <c r="Y8478" s="415"/>
      <c r="Z8478" s="415"/>
    </row>
    <row r="8479" spans="1:26" x14ac:dyDescent="0.2">
      <c r="A8479" s="414"/>
      <c r="B8479" s="414"/>
      <c r="P8479" s="141"/>
      <c r="Q8479" s="415"/>
      <c r="R8479" s="415"/>
      <c r="S8479" s="415"/>
      <c r="T8479" s="415"/>
      <c r="U8479" s="415"/>
      <c r="V8479" s="415"/>
      <c r="W8479" s="415"/>
      <c r="X8479" s="415"/>
      <c r="Y8479" s="415"/>
      <c r="Z8479" s="415"/>
    </row>
    <row r="8480" spans="1:26" x14ac:dyDescent="0.2">
      <c r="A8480" s="414"/>
      <c r="B8480" s="414"/>
      <c r="P8480" s="141"/>
      <c r="Q8480" s="415"/>
      <c r="R8480" s="415"/>
      <c r="S8480" s="415"/>
      <c r="T8480" s="415"/>
      <c r="U8480" s="415"/>
      <c r="V8480" s="415"/>
      <c r="W8480" s="415"/>
      <c r="X8480" s="415"/>
      <c r="Y8480" s="415"/>
      <c r="Z8480" s="415"/>
    </row>
    <row r="8481" spans="1:26" x14ac:dyDescent="0.2">
      <c r="A8481" s="414"/>
      <c r="B8481" s="414"/>
      <c r="P8481" s="141"/>
      <c r="Q8481" s="415"/>
      <c r="R8481" s="415"/>
      <c r="S8481" s="415"/>
      <c r="T8481" s="415"/>
      <c r="U8481" s="415"/>
      <c r="V8481" s="415"/>
      <c r="W8481" s="415"/>
      <c r="X8481" s="415"/>
      <c r="Y8481" s="415"/>
      <c r="Z8481" s="415"/>
    </row>
    <row r="8482" spans="1:26" x14ac:dyDescent="0.2">
      <c r="A8482" s="414"/>
      <c r="B8482" s="414"/>
      <c r="P8482" s="141"/>
      <c r="Q8482" s="415"/>
      <c r="R8482" s="415"/>
      <c r="S8482" s="415"/>
      <c r="T8482" s="415"/>
      <c r="U8482" s="415"/>
      <c r="V8482" s="415"/>
      <c r="W8482" s="415"/>
      <c r="X8482" s="415"/>
      <c r="Y8482" s="415"/>
      <c r="Z8482" s="415"/>
    </row>
    <row r="8483" spans="1:26" x14ac:dyDescent="0.2">
      <c r="A8483" s="414"/>
      <c r="B8483" s="414"/>
      <c r="P8483" s="141"/>
      <c r="Q8483" s="415"/>
      <c r="R8483" s="415"/>
      <c r="S8483" s="415"/>
      <c r="T8483" s="415"/>
      <c r="U8483" s="415"/>
      <c r="V8483" s="415"/>
      <c r="W8483" s="415"/>
      <c r="X8483" s="415"/>
      <c r="Y8483" s="415"/>
      <c r="Z8483" s="415"/>
    </row>
    <row r="8484" spans="1:26" x14ac:dyDescent="0.2">
      <c r="A8484" s="414"/>
      <c r="B8484" s="414"/>
      <c r="P8484" s="141"/>
      <c r="Q8484" s="415"/>
      <c r="R8484" s="415"/>
      <c r="S8484" s="415"/>
      <c r="T8484" s="415"/>
      <c r="U8484" s="415"/>
      <c r="V8484" s="415"/>
      <c r="W8484" s="415"/>
      <c r="X8484" s="415"/>
      <c r="Y8484" s="415"/>
      <c r="Z8484" s="415"/>
    </row>
    <row r="8485" spans="1:26" x14ac:dyDescent="0.2">
      <c r="A8485" s="414"/>
      <c r="B8485" s="414"/>
      <c r="P8485" s="141"/>
      <c r="Q8485" s="415"/>
      <c r="R8485" s="415"/>
      <c r="S8485" s="415"/>
      <c r="T8485" s="415"/>
      <c r="U8485" s="415"/>
      <c r="V8485" s="415"/>
      <c r="W8485" s="415"/>
      <c r="X8485" s="415"/>
      <c r="Y8485" s="415"/>
      <c r="Z8485" s="415"/>
    </row>
    <row r="8486" spans="1:26" x14ac:dyDescent="0.2">
      <c r="A8486" s="414"/>
      <c r="B8486" s="414"/>
      <c r="P8486" s="141"/>
      <c r="Q8486" s="415"/>
      <c r="R8486" s="415"/>
      <c r="S8486" s="415"/>
      <c r="T8486" s="415"/>
      <c r="U8486" s="415"/>
      <c r="V8486" s="415"/>
      <c r="W8486" s="415"/>
      <c r="X8486" s="415"/>
      <c r="Y8486" s="415"/>
      <c r="Z8486" s="415"/>
    </row>
    <row r="8487" spans="1:26" x14ac:dyDescent="0.2">
      <c r="A8487" s="414"/>
      <c r="B8487" s="414"/>
      <c r="P8487" s="141"/>
      <c r="Q8487" s="415"/>
      <c r="R8487" s="415"/>
      <c r="S8487" s="415"/>
      <c r="T8487" s="415"/>
      <c r="U8487" s="415"/>
      <c r="V8487" s="415"/>
      <c r="W8487" s="415"/>
      <c r="X8487" s="415"/>
      <c r="Y8487" s="415"/>
      <c r="Z8487" s="415"/>
    </row>
    <row r="8488" spans="1:26" x14ac:dyDescent="0.2">
      <c r="A8488" s="414"/>
      <c r="B8488" s="414"/>
      <c r="P8488" s="141"/>
      <c r="Q8488" s="415"/>
      <c r="R8488" s="415"/>
      <c r="S8488" s="415"/>
      <c r="T8488" s="415"/>
      <c r="U8488" s="415"/>
      <c r="V8488" s="415"/>
      <c r="W8488" s="415"/>
      <c r="X8488" s="415"/>
      <c r="Y8488" s="415"/>
      <c r="Z8488" s="415"/>
    </row>
    <row r="8489" spans="1:26" x14ac:dyDescent="0.2">
      <c r="A8489" s="414"/>
      <c r="B8489" s="414"/>
      <c r="P8489" s="141"/>
      <c r="Q8489" s="415"/>
      <c r="R8489" s="415"/>
      <c r="S8489" s="415"/>
      <c r="T8489" s="415"/>
      <c r="U8489" s="415"/>
      <c r="V8489" s="415"/>
      <c r="W8489" s="415"/>
      <c r="X8489" s="415"/>
      <c r="Y8489" s="415"/>
      <c r="Z8489" s="415"/>
    </row>
    <row r="8490" spans="1:26" x14ac:dyDescent="0.2">
      <c r="A8490" s="414"/>
      <c r="B8490" s="414"/>
      <c r="P8490" s="141"/>
      <c r="Q8490" s="415"/>
      <c r="R8490" s="415"/>
      <c r="S8490" s="415"/>
      <c r="T8490" s="415"/>
      <c r="U8490" s="415"/>
      <c r="V8490" s="415"/>
      <c r="W8490" s="415"/>
      <c r="X8490" s="415"/>
      <c r="Y8490" s="415"/>
      <c r="Z8490" s="415"/>
    </row>
    <row r="8491" spans="1:26" x14ac:dyDescent="0.2">
      <c r="A8491" s="414"/>
      <c r="B8491" s="414"/>
      <c r="P8491" s="141"/>
      <c r="Q8491" s="415"/>
      <c r="R8491" s="415"/>
      <c r="S8491" s="415"/>
      <c r="T8491" s="415"/>
      <c r="U8491" s="415"/>
      <c r="V8491" s="415"/>
      <c r="W8491" s="415"/>
      <c r="X8491" s="415"/>
      <c r="Y8491" s="415"/>
      <c r="Z8491" s="415"/>
    </row>
    <row r="8492" spans="1:26" x14ac:dyDescent="0.2">
      <c r="A8492" s="414"/>
      <c r="B8492" s="414"/>
      <c r="P8492" s="141"/>
      <c r="Q8492" s="415"/>
      <c r="R8492" s="415"/>
      <c r="S8492" s="415"/>
      <c r="T8492" s="415"/>
      <c r="U8492" s="415"/>
      <c r="V8492" s="415"/>
      <c r="W8492" s="415"/>
      <c r="X8492" s="415"/>
      <c r="Y8492" s="415"/>
      <c r="Z8492" s="415"/>
    </row>
    <row r="8493" spans="1:26" x14ac:dyDescent="0.2">
      <c r="A8493" s="414"/>
      <c r="B8493" s="414"/>
      <c r="P8493" s="141"/>
      <c r="Q8493" s="415"/>
      <c r="R8493" s="415"/>
      <c r="S8493" s="415"/>
      <c r="T8493" s="415"/>
      <c r="U8493" s="415"/>
      <c r="V8493" s="415"/>
      <c r="W8493" s="415"/>
      <c r="X8493" s="415"/>
      <c r="Y8493" s="415"/>
      <c r="Z8493" s="415"/>
    </row>
    <row r="8494" spans="1:26" x14ac:dyDescent="0.2">
      <c r="A8494" s="414"/>
      <c r="B8494" s="414"/>
      <c r="P8494" s="141"/>
      <c r="Q8494" s="415"/>
      <c r="R8494" s="415"/>
      <c r="S8494" s="415"/>
      <c r="T8494" s="415"/>
      <c r="U8494" s="415"/>
      <c r="V8494" s="415"/>
      <c r="W8494" s="415"/>
      <c r="X8494" s="415"/>
      <c r="Y8494" s="415"/>
      <c r="Z8494" s="415"/>
    </row>
    <row r="8495" spans="1:26" x14ac:dyDescent="0.2">
      <c r="A8495" s="414"/>
      <c r="B8495" s="414"/>
      <c r="P8495" s="141"/>
      <c r="Q8495" s="415"/>
      <c r="R8495" s="415"/>
      <c r="S8495" s="415"/>
      <c r="T8495" s="415"/>
      <c r="U8495" s="415"/>
      <c r="V8495" s="415"/>
      <c r="W8495" s="415"/>
      <c r="X8495" s="415"/>
      <c r="Y8495" s="415"/>
      <c r="Z8495" s="415"/>
    </row>
    <row r="8496" spans="1:26" x14ac:dyDescent="0.2">
      <c r="A8496" s="414"/>
      <c r="B8496" s="414"/>
      <c r="P8496" s="141"/>
      <c r="Q8496" s="415"/>
      <c r="R8496" s="415"/>
      <c r="S8496" s="415"/>
      <c r="T8496" s="415"/>
      <c r="U8496" s="415"/>
      <c r="V8496" s="415"/>
      <c r="W8496" s="415"/>
      <c r="X8496" s="415"/>
      <c r="Y8496" s="415"/>
      <c r="Z8496" s="415"/>
    </row>
    <row r="8497" spans="1:26" x14ac:dyDescent="0.2">
      <c r="A8497" s="414"/>
      <c r="B8497" s="414"/>
      <c r="P8497" s="141"/>
      <c r="Q8497" s="415"/>
      <c r="R8497" s="415"/>
      <c r="S8497" s="415"/>
      <c r="T8497" s="415"/>
      <c r="U8497" s="415"/>
      <c r="V8497" s="415"/>
      <c r="W8497" s="415"/>
      <c r="X8497" s="415"/>
      <c r="Y8497" s="415"/>
      <c r="Z8497" s="415"/>
    </row>
    <row r="8498" spans="1:26" x14ac:dyDescent="0.2">
      <c r="A8498" s="414"/>
      <c r="B8498" s="414"/>
      <c r="P8498" s="141"/>
      <c r="Q8498" s="415"/>
      <c r="R8498" s="415"/>
      <c r="S8498" s="415"/>
      <c r="T8498" s="415"/>
      <c r="U8498" s="415"/>
      <c r="V8498" s="415"/>
      <c r="W8498" s="415"/>
      <c r="X8498" s="415"/>
      <c r="Y8498" s="415"/>
      <c r="Z8498" s="415"/>
    </row>
    <row r="8499" spans="1:26" x14ac:dyDescent="0.2">
      <c r="A8499" s="414"/>
      <c r="B8499" s="414"/>
      <c r="P8499" s="141"/>
      <c r="Q8499" s="415"/>
      <c r="R8499" s="415"/>
      <c r="S8499" s="415"/>
      <c r="T8499" s="415"/>
      <c r="U8499" s="415"/>
      <c r="V8499" s="415"/>
      <c r="W8499" s="415"/>
      <c r="X8499" s="415"/>
      <c r="Y8499" s="415"/>
      <c r="Z8499" s="415"/>
    </row>
    <row r="8500" spans="1:26" x14ac:dyDescent="0.2">
      <c r="A8500" s="414"/>
      <c r="B8500" s="414"/>
      <c r="P8500" s="141"/>
      <c r="Q8500" s="415"/>
      <c r="R8500" s="415"/>
      <c r="S8500" s="415"/>
      <c r="T8500" s="415"/>
      <c r="U8500" s="415"/>
      <c r="V8500" s="415"/>
      <c r="W8500" s="415"/>
      <c r="X8500" s="415"/>
      <c r="Y8500" s="415"/>
      <c r="Z8500" s="415"/>
    </row>
    <row r="8501" spans="1:26" x14ac:dyDescent="0.2">
      <c r="A8501" s="414"/>
      <c r="B8501" s="414"/>
      <c r="P8501" s="141"/>
      <c r="Q8501" s="415"/>
      <c r="R8501" s="415"/>
      <c r="S8501" s="415"/>
      <c r="T8501" s="415"/>
      <c r="U8501" s="415"/>
      <c r="V8501" s="415"/>
      <c r="W8501" s="415"/>
      <c r="X8501" s="415"/>
      <c r="Y8501" s="415"/>
      <c r="Z8501" s="415"/>
    </row>
    <row r="8502" spans="1:26" x14ac:dyDescent="0.2">
      <c r="A8502" s="414"/>
      <c r="B8502" s="414"/>
      <c r="P8502" s="141"/>
      <c r="Q8502" s="415"/>
      <c r="R8502" s="415"/>
      <c r="S8502" s="415"/>
      <c r="T8502" s="415"/>
      <c r="U8502" s="415"/>
      <c r="V8502" s="415"/>
      <c r="W8502" s="415"/>
      <c r="X8502" s="415"/>
      <c r="Y8502" s="415"/>
      <c r="Z8502" s="415"/>
    </row>
    <row r="8503" spans="1:26" x14ac:dyDescent="0.2">
      <c r="A8503" s="414"/>
      <c r="B8503" s="414"/>
      <c r="P8503" s="141"/>
      <c r="Q8503" s="415"/>
      <c r="R8503" s="415"/>
      <c r="S8503" s="415"/>
      <c r="T8503" s="415"/>
      <c r="U8503" s="415"/>
      <c r="V8503" s="415"/>
      <c r="W8503" s="415"/>
      <c r="X8503" s="415"/>
      <c r="Y8503" s="415"/>
      <c r="Z8503" s="415"/>
    </row>
    <row r="8504" spans="1:26" x14ac:dyDescent="0.2">
      <c r="A8504" s="414"/>
      <c r="B8504" s="414"/>
      <c r="P8504" s="141"/>
      <c r="Q8504" s="415"/>
      <c r="R8504" s="415"/>
      <c r="S8504" s="415"/>
      <c r="T8504" s="415"/>
      <c r="U8504" s="415"/>
      <c r="V8504" s="415"/>
      <c r="W8504" s="415"/>
      <c r="X8504" s="415"/>
      <c r="Y8504" s="415"/>
      <c r="Z8504" s="415"/>
    </row>
    <row r="8505" spans="1:26" x14ac:dyDescent="0.2">
      <c r="A8505" s="414"/>
      <c r="B8505" s="414"/>
      <c r="P8505" s="141"/>
      <c r="Q8505" s="415"/>
      <c r="R8505" s="415"/>
      <c r="S8505" s="415"/>
      <c r="T8505" s="415"/>
      <c r="U8505" s="415"/>
      <c r="V8505" s="415"/>
      <c r="W8505" s="415"/>
      <c r="X8505" s="415"/>
      <c r="Y8505" s="415"/>
      <c r="Z8505" s="415"/>
    </row>
    <row r="8506" spans="1:26" x14ac:dyDescent="0.2">
      <c r="A8506" s="414"/>
      <c r="B8506" s="414"/>
      <c r="P8506" s="141"/>
      <c r="Q8506" s="415"/>
      <c r="R8506" s="415"/>
      <c r="S8506" s="415"/>
      <c r="T8506" s="415"/>
      <c r="U8506" s="415"/>
      <c r="V8506" s="415"/>
      <c r="W8506" s="415"/>
      <c r="X8506" s="415"/>
      <c r="Y8506" s="415"/>
      <c r="Z8506" s="415"/>
    </row>
    <row r="8507" spans="1:26" x14ac:dyDescent="0.2">
      <c r="A8507" s="414"/>
      <c r="B8507" s="414"/>
      <c r="P8507" s="141"/>
      <c r="Q8507" s="415"/>
      <c r="R8507" s="415"/>
      <c r="S8507" s="415"/>
      <c r="T8507" s="415"/>
      <c r="U8507" s="415"/>
      <c r="V8507" s="415"/>
      <c r="W8507" s="415"/>
      <c r="X8507" s="415"/>
      <c r="Y8507" s="415"/>
      <c r="Z8507" s="415"/>
    </row>
    <row r="8508" spans="1:26" x14ac:dyDescent="0.2">
      <c r="A8508" s="414"/>
      <c r="B8508" s="414"/>
      <c r="P8508" s="141"/>
      <c r="Q8508" s="415"/>
      <c r="R8508" s="415"/>
      <c r="S8508" s="415"/>
      <c r="T8508" s="415"/>
      <c r="U8508" s="415"/>
      <c r="V8508" s="415"/>
      <c r="W8508" s="415"/>
      <c r="X8508" s="415"/>
      <c r="Y8508" s="415"/>
      <c r="Z8508" s="415"/>
    </row>
    <row r="8509" spans="1:26" x14ac:dyDescent="0.2">
      <c r="A8509" s="414"/>
      <c r="B8509" s="414"/>
      <c r="P8509" s="141"/>
      <c r="Q8509" s="415"/>
      <c r="R8509" s="415"/>
      <c r="S8509" s="415"/>
      <c r="T8509" s="415"/>
      <c r="U8509" s="415"/>
      <c r="V8509" s="415"/>
      <c r="W8509" s="415"/>
      <c r="X8509" s="415"/>
      <c r="Y8509" s="415"/>
      <c r="Z8509" s="415"/>
    </row>
    <row r="8510" spans="1:26" x14ac:dyDescent="0.2">
      <c r="A8510" s="414"/>
      <c r="B8510" s="414"/>
      <c r="P8510" s="141"/>
      <c r="Q8510" s="415"/>
      <c r="R8510" s="415"/>
      <c r="S8510" s="415"/>
      <c r="T8510" s="415"/>
      <c r="U8510" s="415"/>
      <c r="V8510" s="415"/>
      <c r="W8510" s="415"/>
      <c r="X8510" s="415"/>
      <c r="Y8510" s="415"/>
      <c r="Z8510" s="415"/>
    </row>
    <row r="8511" spans="1:26" x14ac:dyDescent="0.2">
      <c r="A8511" s="414"/>
      <c r="B8511" s="414"/>
      <c r="P8511" s="141"/>
      <c r="Q8511" s="415"/>
      <c r="R8511" s="415"/>
      <c r="S8511" s="415"/>
      <c r="T8511" s="415"/>
      <c r="U8511" s="415"/>
      <c r="V8511" s="415"/>
      <c r="W8511" s="415"/>
      <c r="X8511" s="415"/>
      <c r="Y8511" s="415"/>
      <c r="Z8511" s="415"/>
    </row>
    <row r="8512" spans="1:26" x14ac:dyDescent="0.2">
      <c r="A8512" s="414"/>
      <c r="B8512" s="414"/>
      <c r="P8512" s="141"/>
      <c r="Q8512" s="415"/>
      <c r="R8512" s="415"/>
      <c r="S8512" s="415"/>
      <c r="T8512" s="415"/>
      <c r="U8512" s="415"/>
      <c r="V8512" s="415"/>
      <c r="W8512" s="415"/>
      <c r="X8512" s="415"/>
      <c r="Y8512" s="415"/>
      <c r="Z8512" s="415"/>
    </row>
    <row r="8513" spans="1:26" x14ac:dyDescent="0.2">
      <c r="A8513" s="414"/>
      <c r="B8513" s="414"/>
      <c r="P8513" s="141"/>
      <c r="Q8513" s="415"/>
      <c r="R8513" s="415"/>
      <c r="S8513" s="415"/>
      <c r="T8513" s="415"/>
      <c r="U8513" s="415"/>
      <c r="V8513" s="415"/>
      <c r="W8513" s="415"/>
      <c r="X8513" s="415"/>
      <c r="Y8513" s="415"/>
      <c r="Z8513" s="415"/>
    </row>
    <row r="8514" spans="1:26" x14ac:dyDescent="0.2">
      <c r="A8514" s="414"/>
      <c r="B8514" s="414"/>
      <c r="P8514" s="141"/>
      <c r="Q8514" s="415"/>
      <c r="R8514" s="415"/>
      <c r="S8514" s="415"/>
      <c r="T8514" s="415"/>
      <c r="U8514" s="415"/>
      <c r="V8514" s="415"/>
      <c r="W8514" s="415"/>
      <c r="X8514" s="415"/>
      <c r="Y8514" s="415"/>
      <c r="Z8514" s="415"/>
    </row>
    <row r="8515" spans="1:26" x14ac:dyDescent="0.2">
      <c r="A8515" s="414"/>
      <c r="B8515" s="414"/>
      <c r="P8515" s="141"/>
      <c r="Q8515" s="415"/>
      <c r="R8515" s="415"/>
      <c r="S8515" s="415"/>
      <c r="T8515" s="415"/>
      <c r="U8515" s="415"/>
      <c r="V8515" s="415"/>
      <c r="W8515" s="415"/>
      <c r="X8515" s="415"/>
      <c r="Y8515" s="415"/>
      <c r="Z8515" s="415"/>
    </row>
    <row r="8516" spans="1:26" x14ac:dyDescent="0.2">
      <c r="A8516" s="414"/>
      <c r="B8516" s="414"/>
      <c r="P8516" s="141"/>
      <c r="Q8516" s="415"/>
      <c r="R8516" s="415"/>
      <c r="S8516" s="415"/>
      <c r="T8516" s="415"/>
      <c r="U8516" s="415"/>
      <c r="V8516" s="415"/>
      <c r="W8516" s="415"/>
      <c r="X8516" s="415"/>
      <c r="Y8516" s="415"/>
      <c r="Z8516" s="415"/>
    </row>
    <row r="8517" spans="1:26" x14ac:dyDescent="0.2">
      <c r="A8517" s="414"/>
      <c r="B8517" s="414"/>
      <c r="P8517" s="141"/>
      <c r="Q8517" s="415"/>
      <c r="R8517" s="415"/>
      <c r="S8517" s="415"/>
      <c r="T8517" s="415"/>
      <c r="U8517" s="415"/>
      <c r="V8517" s="415"/>
      <c r="W8517" s="415"/>
      <c r="X8517" s="415"/>
      <c r="Y8517" s="415"/>
      <c r="Z8517" s="415"/>
    </row>
    <row r="8518" spans="1:26" x14ac:dyDescent="0.2">
      <c r="A8518" s="414"/>
      <c r="B8518" s="414"/>
      <c r="P8518" s="141"/>
      <c r="Q8518" s="415"/>
      <c r="R8518" s="415"/>
      <c r="S8518" s="415"/>
      <c r="T8518" s="415"/>
      <c r="U8518" s="415"/>
      <c r="V8518" s="415"/>
      <c r="W8518" s="415"/>
      <c r="X8518" s="415"/>
      <c r="Y8518" s="415"/>
      <c r="Z8518" s="415"/>
    </row>
    <row r="8519" spans="1:26" x14ac:dyDescent="0.2">
      <c r="A8519" s="414"/>
      <c r="B8519" s="414"/>
      <c r="P8519" s="141"/>
      <c r="Q8519" s="415"/>
      <c r="R8519" s="415"/>
      <c r="S8519" s="415"/>
      <c r="T8519" s="415"/>
      <c r="U8519" s="415"/>
      <c r="V8519" s="415"/>
      <c r="W8519" s="415"/>
      <c r="X8519" s="415"/>
      <c r="Y8519" s="415"/>
      <c r="Z8519" s="415"/>
    </row>
    <row r="8520" spans="1:26" x14ac:dyDescent="0.2">
      <c r="A8520" s="414"/>
      <c r="B8520" s="414"/>
      <c r="P8520" s="141"/>
      <c r="Q8520" s="415"/>
      <c r="R8520" s="415"/>
      <c r="S8520" s="415"/>
      <c r="T8520" s="415"/>
      <c r="U8520" s="415"/>
      <c r="V8520" s="415"/>
      <c r="W8520" s="415"/>
      <c r="X8520" s="415"/>
      <c r="Y8520" s="415"/>
      <c r="Z8520" s="415"/>
    </row>
    <row r="8521" spans="1:26" x14ac:dyDescent="0.2">
      <c r="A8521" s="414"/>
      <c r="B8521" s="414"/>
      <c r="P8521" s="141"/>
      <c r="Q8521" s="415"/>
      <c r="R8521" s="415"/>
      <c r="S8521" s="415"/>
      <c r="T8521" s="415"/>
      <c r="U8521" s="415"/>
      <c r="V8521" s="415"/>
      <c r="W8521" s="415"/>
      <c r="X8521" s="415"/>
      <c r="Y8521" s="415"/>
      <c r="Z8521" s="415"/>
    </row>
    <row r="8522" spans="1:26" x14ac:dyDescent="0.2">
      <c r="A8522" s="414"/>
      <c r="B8522" s="414"/>
      <c r="P8522" s="141"/>
      <c r="Q8522" s="415"/>
      <c r="R8522" s="415"/>
      <c r="S8522" s="415"/>
      <c r="T8522" s="415"/>
      <c r="U8522" s="415"/>
      <c r="V8522" s="415"/>
      <c r="W8522" s="415"/>
      <c r="X8522" s="415"/>
      <c r="Y8522" s="415"/>
      <c r="Z8522" s="415"/>
    </row>
    <row r="8523" spans="1:26" x14ac:dyDescent="0.2">
      <c r="A8523" s="414"/>
      <c r="B8523" s="414"/>
      <c r="P8523" s="141"/>
      <c r="Q8523" s="415"/>
      <c r="R8523" s="415"/>
      <c r="S8523" s="415"/>
      <c r="T8523" s="415"/>
      <c r="U8523" s="415"/>
      <c r="V8523" s="415"/>
      <c r="W8523" s="415"/>
      <c r="X8523" s="415"/>
      <c r="Y8523" s="415"/>
      <c r="Z8523" s="415"/>
    </row>
    <row r="8524" spans="1:26" x14ac:dyDescent="0.2">
      <c r="A8524" s="414"/>
      <c r="B8524" s="414"/>
      <c r="P8524" s="141"/>
      <c r="Q8524" s="415"/>
      <c r="R8524" s="415"/>
      <c r="S8524" s="415"/>
      <c r="T8524" s="415"/>
      <c r="U8524" s="415"/>
      <c r="V8524" s="415"/>
      <c r="W8524" s="415"/>
      <c r="X8524" s="415"/>
      <c r="Y8524" s="415"/>
      <c r="Z8524" s="415"/>
    </row>
    <row r="8525" spans="1:26" x14ac:dyDescent="0.2">
      <c r="A8525" s="414"/>
      <c r="B8525" s="414"/>
      <c r="P8525" s="141"/>
      <c r="Q8525" s="415"/>
      <c r="R8525" s="415"/>
      <c r="S8525" s="415"/>
      <c r="T8525" s="415"/>
      <c r="U8525" s="415"/>
      <c r="V8525" s="415"/>
      <c r="W8525" s="415"/>
      <c r="X8525" s="415"/>
      <c r="Y8525" s="415"/>
      <c r="Z8525" s="415"/>
    </row>
    <row r="8526" spans="1:26" x14ac:dyDescent="0.2">
      <c r="A8526" s="414"/>
      <c r="B8526" s="414"/>
      <c r="P8526" s="141"/>
      <c r="Q8526" s="415"/>
      <c r="R8526" s="415"/>
      <c r="S8526" s="415"/>
      <c r="T8526" s="415"/>
      <c r="U8526" s="415"/>
      <c r="V8526" s="415"/>
      <c r="W8526" s="415"/>
      <c r="X8526" s="415"/>
      <c r="Y8526" s="415"/>
      <c r="Z8526" s="415"/>
    </row>
    <row r="8527" spans="1:26" x14ac:dyDescent="0.2">
      <c r="A8527" s="414"/>
      <c r="B8527" s="414"/>
      <c r="P8527" s="141"/>
      <c r="Q8527" s="415"/>
      <c r="R8527" s="415"/>
      <c r="S8527" s="415"/>
      <c r="T8527" s="415"/>
      <c r="U8527" s="415"/>
      <c r="V8527" s="415"/>
      <c r="W8527" s="415"/>
      <c r="X8527" s="415"/>
      <c r="Y8527" s="415"/>
      <c r="Z8527" s="415"/>
    </row>
    <row r="8528" spans="1:26" x14ac:dyDescent="0.2">
      <c r="A8528" s="414"/>
      <c r="B8528" s="414"/>
      <c r="P8528" s="141"/>
      <c r="Q8528" s="415"/>
      <c r="R8528" s="415"/>
      <c r="S8528" s="415"/>
      <c r="T8528" s="415"/>
      <c r="U8528" s="415"/>
      <c r="V8528" s="415"/>
      <c r="W8528" s="415"/>
      <c r="X8528" s="415"/>
      <c r="Y8528" s="415"/>
      <c r="Z8528" s="415"/>
    </row>
    <row r="8529" spans="1:26" x14ac:dyDescent="0.2">
      <c r="A8529" s="414"/>
      <c r="B8529" s="414"/>
      <c r="P8529" s="141"/>
      <c r="Q8529" s="415"/>
      <c r="R8529" s="415"/>
      <c r="S8529" s="415"/>
      <c r="T8529" s="415"/>
      <c r="U8529" s="415"/>
      <c r="V8529" s="415"/>
      <c r="W8529" s="415"/>
      <c r="X8529" s="415"/>
      <c r="Y8529" s="415"/>
      <c r="Z8529" s="415"/>
    </row>
    <row r="8530" spans="1:26" x14ac:dyDescent="0.2">
      <c r="A8530" s="414"/>
      <c r="B8530" s="414"/>
      <c r="P8530" s="141"/>
      <c r="Q8530" s="415"/>
      <c r="R8530" s="415"/>
      <c r="S8530" s="415"/>
      <c r="T8530" s="415"/>
      <c r="U8530" s="415"/>
      <c r="V8530" s="415"/>
      <c r="W8530" s="415"/>
      <c r="X8530" s="415"/>
      <c r="Y8530" s="415"/>
      <c r="Z8530" s="415"/>
    </row>
    <row r="8531" spans="1:26" x14ac:dyDescent="0.2">
      <c r="A8531" s="414"/>
      <c r="B8531" s="414"/>
      <c r="P8531" s="141"/>
      <c r="Q8531" s="415"/>
      <c r="R8531" s="415"/>
      <c r="S8531" s="415"/>
      <c r="T8531" s="415"/>
      <c r="U8531" s="415"/>
      <c r="V8531" s="415"/>
      <c r="W8531" s="415"/>
      <c r="X8531" s="415"/>
      <c r="Y8531" s="415"/>
      <c r="Z8531" s="415"/>
    </row>
    <row r="8532" spans="1:26" x14ac:dyDescent="0.2">
      <c r="A8532" s="414"/>
      <c r="B8532" s="414"/>
      <c r="P8532" s="141"/>
      <c r="Q8532" s="415"/>
      <c r="R8532" s="415"/>
      <c r="S8532" s="415"/>
      <c r="T8532" s="415"/>
      <c r="U8532" s="415"/>
      <c r="V8532" s="415"/>
      <c r="W8532" s="415"/>
      <c r="X8532" s="415"/>
      <c r="Y8532" s="415"/>
      <c r="Z8532" s="415"/>
    </row>
    <row r="8533" spans="1:26" x14ac:dyDescent="0.2">
      <c r="A8533" s="414"/>
      <c r="B8533" s="414"/>
      <c r="P8533" s="141"/>
      <c r="Q8533" s="415"/>
      <c r="R8533" s="415"/>
      <c r="S8533" s="415"/>
      <c r="T8533" s="415"/>
      <c r="U8533" s="415"/>
      <c r="V8533" s="415"/>
      <c r="W8533" s="415"/>
      <c r="X8533" s="415"/>
      <c r="Y8533" s="415"/>
      <c r="Z8533" s="415"/>
    </row>
    <row r="8534" spans="1:26" x14ac:dyDescent="0.2">
      <c r="A8534" s="414"/>
      <c r="B8534" s="414"/>
      <c r="P8534" s="141"/>
      <c r="Q8534" s="415"/>
      <c r="R8534" s="415"/>
      <c r="S8534" s="415"/>
      <c r="T8534" s="415"/>
      <c r="U8534" s="415"/>
      <c r="V8534" s="415"/>
      <c r="W8534" s="415"/>
      <c r="X8534" s="415"/>
      <c r="Y8534" s="415"/>
      <c r="Z8534" s="415"/>
    </row>
    <row r="8535" spans="1:26" x14ac:dyDescent="0.2">
      <c r="A8535" s="414"/>
      <c r="B8535" s="414"/>
      <c r="P8535" s="141"/>
      <c r="Q8535" s="415"/>
      <c r="R8535" s="415"/>
      <c r="S8535" s="415"/>
      <c r="T8535" s="415"/>
      <c r="U8535" s="415"/>
      <c r="V8535" s="415"/>
      <c r="W8535" s="415"/>
      <c r="X8535" s="415"/>
      <c r="Y8535" s="415"/>
      <c r="Z8535" s="415"/>
    </row>
    <row r="8536" spans="1:26" x14ac:dyDescent="0.2">
      <c r="A8536" s="414"/>
      <c r="B8536" s="414"/>
      <c r="P8536" s="141"/>
      <c r="Q8536" s="415"/>
      <c r="R8536" s="415"/>
      <c r="S8536" s="415"/>
      <c r="T8536" s="415"/>
      <c r="U8536" s="415"/>
      <c r="V8536" s="415"/>
      <c r="W8536" s="415"/>
      <c r="X8536" s="415"/>
      <c r="Y8536" s="415"/>
      <c r="Z8536" s="415"/>
    </row>
    <row r="8537" spans="1:26" x14ac:dyDescent="0.2">
      <c r="A8537" s="414"/>
      <c r="B8537" s="414"/>
      <c r="P8537" s="141"/>
      <c r="Q8537" s="415"/>
      <c r="R8537" s="415"/>
      <c r="S8537" s="415"/>
      <c r="T8537" s="415"/>
      <c r="U8537" s="415"/>
      <c r="V8537" s="415"/>
      <c r="W8537" s="415"/>
      <c r="X8537" s="415"/>
      <c r="Y8537" s="415"/>
      <c r="Z8537" s="415"/>
    </row>
    <row r="8538" spans="1:26" x14ac:dyDescent="0.2">
      <c r="A8538" s="414"/>
      <c r="B8538" s="414"/>
      <c r="P8538" s="141"/>
      <c r="Q8538" s="415"/>
      <c r="R8538" s="415"/>
      <c r="S8538" s="415"/>
      <c r="T8538" s="415"/>
      <c r="U8538" s="415"/>
      <c r="V8538" s="415"/>
      <c r="W8538" s="415"/>
      <c r="X8538" s="415"/>
      <c r="Y8538" s="415"/>
      <c r="Z8538" s="415"/>
    </row>
    <row r="8539" spans="1:26" x14ac:dyDescent="0.2">
      <c r="A8539" s="414"/>
      <c r="B8539" s="414"/>
      <c r="P8539" s="141"/>
      <c r="Q8539" s="415"/>
      <c r="R8539" s="415"/>
      <c r="S8539" s="415"/>
      <c r="T8539" s="415"/>
      <c r="U8539" s="415"/>
      <c r="V8539" s="415"/>
      <c r="W8539" s="415"/>
      <c r="X8539" s="415"/>
      <c r="Y8539" s="415"/>
      <c r="Z8539" s="415"/>
    </row>
    <row r="8540" spans="1:26" x14ac:dyDescent="0.2">
      <c r="A8540" s="414"/>
      <c r="B8540" s="414"/>
      <c r="P8540" s="141"/>
      <c r="Q8540" s="415"/>
      <c r="R8540" s="415"/>
      <c r="S8540" s="415"/>
      <c r="T8540" s="415"/>
      <c r="U8540" s="415"/>
      <c r="V8540" s="415"/>
      <c r="W8540" s="415"/>
      <c r="X8540" s="415"/>
      <c r="Y8540" s="415"/>
      <c r="Z8540" s="415"/>
    </row>
    <row r="8541" spans="1:26" x14ac:dyDescent="0.2">
      <c r="A8541" s="414"/>
      <c r="B8541" s="414"/>
      <c r="P8541" s="141"/>
      <c r="Q8541" s="415"/>
      <c r="R8541" s="415"/>
      <c r="S8541" s="415"/>
      <c r="T8541" s="415"/>
      <c r="U8541" s="415"/>
      <c r="V8541" s="415"/>
      <c r="W8541" s="415"/>
      <c r="X8541" s="415"/>
      <c r="Y8541" s="415"/>
      <c r="Z8541" s="415"/>
    </row>
    <row r="8542" spans="1:26" x14ac:dyDescent="0.2">
      <c r="A8542" s="414"/>
      <c r="B8542" s="414"/>
      <c r="P8542" s="141"/>
      <c r="Q8542" s="415"/>
      <c r="R8542" s="415"/>
      <c r="S8542" s="415"/>
      <c r="T8542" s="415"/>
      <c r="U8542" s="415"/>
      <c r="V8542" s="415"/>
      <c r="W8542" s="415"/>
      <c r="X8542" s="415"/>
      <c r="Y8542" s="415"/>
      <c r="Z8542" s="415"/>
    </row>
    <row r="8543" spans="1:26" x14ac:dyDescent="0.2">
      <c r="A8543" s="414"/>
      <c r="B8543" s="414"/>
      <c r="P8543" s="141"/>
      <c r="Q8543" s="415"/>
      <c r="R8543" s="415"/>
      <c r="S8543" s="415"/>
      <c r="T8543" s="415"/>
      <c r="U8543" s="415"/>
      <c r="V8543" s="415"/>
      <c r="W8543" s="415"/>
      <c r="X8543" s="415"/>
      <c r="Y8543" s="415"/>
      <c r="Z8543" s="415"/>
    </row>
    <row r="8544" spans="1:26" x14ac:dyDescent="0.2">
      <c r="A8544" s="414"/>
      <c r="B8544" s="414"/>
      <c r="P8544" s="141"/>
      <c r="Q8544" s="415"/>
      <c r="R8544" s="415"/>
      <c r="S8544" s="415"/>
      <c r="T8544" s="415"/>
      <c r="U8544" s="415"/>
      <c r="V8544" s="415"/>
      <c r="W8544" s="415"/>
      <c r="X8544" s="415"/>
      <c r="Y8544" s="415"/>
      <c r="Z8544" s="415"/>
    </row>
    <row r="8545" spans="1:26" x14ac:dyDescent="0.2">
      <c r="A8545" s="414"/>
      <c r="B8545" s="414"/>
      <c r="P8545" s="141"/>
      <c r="Q8545" s="415"/>
      <c r="R8545" s="415"/>
      <c r="S8545" s="415"/>
      <c r="T8545" s="415"/>
      <c r="U8545" s="415"/>
      <c r="V8545" s="415"/>
      <c r="W8545" s="415"/>
      <c r="X8545" s="415"/>
      <c r="Y8545" s="415"/>
      <c r="Z8545" s="415"/>
    </row>
    <row r="8546" spans="1:26" x14ac:dyDescent="0.2">
      <c r="A8546" s="414"/>
      <c r="B8546" s="414"/>
      <c r="P8546" s="141"/>
      <c r="Q8546" s="415"/>
      <c r="R8546" s="415"/>
      <c r="S8546" s="415"/>
      <c r="T8546" s="415"/>
      <c r="U8546" s="415"/>
      <c r="V8546" s="415"/>
      <c r="W8546" s="415"/>
      <c r="X8546" s="415"/>
      <c r="Y8546" s="415"/>
      <c r="Z8546" s="415"/>
    </row>
    <row r="8547" spans="1:26" x14ac:dyDescent="0.2">
      <c r="A8547" s="414"/>
      <c r="B8547" s="414"/>
      <c r="P8547" s="141"/>
      <c r="Q8547" s="415"/>
      <c r="R8547" s="415"/>
      <c r="S8547" s="415"/>
      <c r="T8547" s="415"/>
      <c r="U8547" s="415"/>
      <c r="V8547" s="415"/>
      <c r="W8547" s="415"/>
      <c r="X8547" s="415"/>
      <c r="Y8547" s="415"/>
      <c r="Z8547" s="415"/>
    </row>
    <row r="8548" spans="1:26" x14ac:dyDescent="0.2">
      <c r="A8548" s="414"/>
      <c r="B8548" s="414"/>
      <c r="P8548" s="141"/>
      <c r="Q8548" s="415"/>
      <c r="R8548" s="415"/>
      <c r="S8548" s="415"/>
      <c r="T8548" s="415"/>
      <c r="U8548" s="415"/>
      <c r="V8548" s="415"/>
      <c r="W8548" s="415"/>
      <c r="X8548" s="415"/>
      <c r="Y8548" s="415"/>
      <c r="Z8548" s="415"/>
    </row>
    <row r="8549" spans="1:26" x14ac:dyDescent="0.2">
      <c r="A8549" s="414"/>
      <c r="B8549" s="414"/>
      <c r="P8549" s="141"/>
      <c r="Q8549" s="415"/>
      <c r="R8549" s="415"/>
      <c r="S8549" s="415"/>
      <c r="T8549" s="415"/>
      <c r="U8549" s="415"/>
      <c r="V8549" s="415"/>
      <c r="W8549" s="415"/>
      <c r="X8549" s="415"/>
      <c r="Y8549" s="415"/>
      <c r="Z8549" s="415"/>
    </row>
    <row r="8550" spans="1:26" x14ac:dyDescent="0.2">
      <c r="A8550" s="414"/>
      <c r="B8550" s="414"/>
      <c r="P8550" s="141"/>
      <c r="Q8550" s="415"/>
      <c r="R8550" s="415"/>
      <c r="S8550" s="415"/>
      <c r="T8550" s="415"/>
      <c r="U8550" s="415"/>
      <c r="V8550" s="415"/>
      <c r="W8550" s="415"/>
      <c r="X8550" s="415"/>
      <c r="Y8550" s="415"/>
      <c r="Z8550" s="415"/>
    </row>
    <row r="8551" spans="1:26" x14ac:dyDescent="0.2">
      <c r="A8551" s="414"/>
      <c r="B8551" s="414"/>
      <c r="P8551" s="141"/>
      <c r="Q8551" s="415"/>
      <c r="R8551" s="415"/>
      <c r="S8551" s="415"/>
      <c r="T8551" s="415"/>
      <c r="U8551" s="415"/>
      <c r="V8551" s="415"/>
      <c r="W8551" s="415"/>
      <c r="X8551" s="415"/>
      <c r="Y8551" s="415"/>
      <c r="Z8551" s="415"/>
    </row>
    <row r="8552" spans="1:26" x14ac:dyDescent="0.2">
      <c r="A8552" s="414"/>
      <c r="B8552" s="414"/>
      <c r="P8552" s="141"/>
      <c r="Q8552" s="415"/>
      <c r="R8552" s="415"/>
      <c r="S8552" s="415"/>
      <c r="T8552" s="415"/>
      <c r="U8552" s="415"/>
      <c r="V8552" s="415"/>
      <c r="W8552" s="415"/>
      <c r="X8552" s="415"/>
      <c r="Y8552" s="415"/>
      <c r="Z8552" s="415"/>
    </row>
    <row r="8553" spans="1:26" x14ac:dyDescent="0.2">
      <c r="A8553" s="414"/>
      <c r="B8553" s="414"/>
      <c r="P8553" s="141"/>
      <c r="Q8553" s="415"/>
      <c r="R8553" s="415"/>
      <c r="S8553" s="415"/>
      <c r="T8553" s="415"/>
      <c r="U8553" s="415"/>
      <c r="V8553" s="415"/>
      <c r="W8553" s="415"/>
      <c r="X8553" s="415"/>
      <c r="Y8553" s="415"/>
      <c r="Z8553" s="415"/>
    </row>
    <row r="8554" spans="1:26" x14ac:dyDescent="0.2">
      <c r="A8554" s="414"/>
      <c r="B8554" s="414"/>
      <c r="P8554" s="141"/>
      <c r="Q8554" s="415"/>
      <c r="R8554" s="415"/>
      <c r="S8554" s="415"/>
      <c r="T8554" s="415"/>
      <c r="U8554" s="415"/>
      <c r="V8554" s="415"/>
      <c r="W8554" s="415"/>
      <c r="X8554" s="415"/>
      <c r="Y8554" s="415"/>
      <c r="Z8554" s="415"/>
    </row>
    <row r="8555" spans="1:26" x14ac:dyDescent="0.2">
      <c r="A8555" s="414"/>
      <c r="B8555" s="414"/>
      <c r="P8555" s="141"/>
      <c r="Q8555" s="415"/>
      <c r="R8555" s="415"/>
      <c r="S8555" s="415"/>
      <c r="T8555" s="415"/>
      <c r="U8555" s="415"/>
      <c r="V8555" s="415"/>
      <c r="W8555" s="415"/>
      <c r="X8555" s="415"/>
      <c r="Y8555" s="415"/>
      <c r="Z8555" s="415"/>
    </row>
    <row r="8556" spans="1:26" x14ac:dyDescent="0.2">
      <c r="A8556" s="414"/>
      <c r="B8556" s="414"/>
      <c r="P8556" s="141"/>
      <c r="Q8556" s="415"/>
      <c r="R8556" s="415"/>
      <c r="S8556" s="415"/>
      <c r="T8556" s="415"/>
      <c r="U8556" s="415"/>
      <c r="V8556" s="415"/>
      <c r="W8556" s="415"/>
      <c r="X8556" s="415"/>
      <c r="Y8556" s="415"/>
      <c r="Z8556" s="415"/>
    </row>
    <row r="8557" spans="1:26" x14ac:dyDescent="0.2">
      <c r="A8557" s="414"/>
      <c r="B8557" s="414"/>
      <c r="P8557" s="141"/>
      <c r="Q8557" s="415"/>
      <c r="R8557" s="415"/>
      <c r="S8557" s="415"/>
      <c r="T8557" s="415"/>
      <c r="U8557" s="415"/>
      <c r="V8557" s="415"/>
      <c r="W8557" s="415"/>
      <c r="X8557" s="415"/>
      <c r="Y8557" s="415"/>
      <c r="Z8557" s="415"/>
    </row>
    <row r="8558" spans="1:26" x14ac:dyDescent="0.2">
      <c r="A8558" s="414"/>
      <c r="B8558" s="414"/>
      <c r="P8558" s="141"/>
      <c r="Q8558" s="415"/>
      <c r="R8558" s="415"/>
      <c r="S8558" s="415"/>
      <c r="T8558" s="415"/>
      <c r="U8558" s="415"/>
      <c r="V8558" s="415"/>
      <c r="W8558" s="415"/>
      <c r="X8558" s="415"/>
      <c r="Y8558" s="415"/>
      <c r="Z8558" s="415"/>
    </row>
    <row r="8559" spans="1:26" x14ac:dyDescent="0.2">
      <c r="A8559" s="414"/>
      <c r="B8559" s="414"/>
      <c r="P8559" s="141"/>
      <c r="Q8559" s="415"/>
      <c r="R8559" s="415"/>
      <c r="S8559" s="415"/>
      <c r="T8559" s="415"/>
      <c r="U8559" s="415"/>
      <c r="V8559" s="415"/>
      <c r="W8559" s="415"/>
      <c r="X8559" s="415"/>
      <c r="Y8559" s="415"/>
      <c r="Z8559" s="415"/>
    </row>
    <row r="8560" spans="1:26" x14ac:dyDescent="0.2">
      <c r="A8560" s="414"/>
      <c r="B8560" s="414"/>
      <c r="P8560" s="141"/>
      <c r="Q8560" s="415"/>
      <c r="R8560" s="415"/>
      <c r="S8560" s="415"/>
      <c r="T8560" s="415"/>
      <c r="U8560" s="415"/>
      <c r="V8560" s="415"/>
      <c r="W8560" s="415"/>
      <c r="X8560" s="415"/>
      <c r="Y8560" s="415"/>
      <c r="Z8560" s="415"/>
    </row>
    <row r="8561" spans="1:26" x14ac:dyDescent="0.2">
      <c r="A8561" s="414"/>
      <c r="B8561" s="414"/>
      <c r="P8561" s="141"/>
      <c r="Q8561" s="415"/>
      <c r="R8561" s="415"/>
      <c r="S8561" s="415"/>
      <c r="T8561" s="415"/>
      <c r="U8561" s="415"/>
      <c r="V8561" s="415"/>
      <c r="W8561" s="415"/>
      <c r="X8561" s="415"/>
      <c r="Y8561" s="415"/>
      <c r="Z8561" s="415"/>
    </row>
    <row r="8562" spans="1:26" x14ac:dyDescent="0.2">
      <c r="A8562" s="414"/>
      <c r="B8562" s="414"/>
      <c r="P8562" s="141"/>
      <c r="Q8562" s="415"/>
      <c r="R8562" s="415"/>
      <c r="S8562" s="415"/>
      <c r="T8562" s="415"/>
      <c r="U8562" s="415"/>
      <c r="V8562" s="415"/>
      <c r="W8562" s="415"/>
      <c r="X8562" s="415"/>
      <c r="Y8562" s="415"/>
      <c r="Z8562" s="415"/>
    </row>
    <row r="8563" spans="1:26" x14ac:dyDescent="0.2">
      <c r="A8563" s="414"/>
      <c r="B8563" s="414"/>
      <c r="P8563" s="141"/>
      <c r="Q8563" s="415"/>
      <c r="R8563" s="415"/>
      <c r="S8563" s="415"/>
      <c r="T8563" s="415"/>
      <c r="U8563" s="415"/>
      <c r="V8563" s="415"/>
      <c r="W8563" s="415"/>
      <c r="X8563" s="415"/>
      <c r="Y8563" s="415"/>
      <c r="Z8563" s="415"/>
    </row>
    <row r="8564" spans="1:26" x14ac:dyDescent="0.2">
      <c r="A8564" s="414"/>
      <c r="B8564" s="414"/>
      <c r="P8564" s="141"/>
      <c r="Q8564" s="415"/>
      <c r="R8564" s="415"/>
      <c r="S8564" s="415"/>
      <c r="T8564" s="415"/>
      <c r="U8564" s="415"/>
      <c r="V8564" s="415"/>
      <c r="W8564" s="415"/>
      <c r="X8564" s="415"/>
      <c r="Y8564" s="415"/>
      <c r="Z8564" s="415"/>
    </row>
    <row r="8565" spans="1:26" x14ac:dyDescent="0.2">
      <c r="A8565" s="414"/>
      <c r="B8565" s="414"/>
      <c r="P8565" s="141"/>
      <c r="Q8565" s="415"/>
      <c r="R8565" s="415"/>
      <c r="S8565" s="415"/>
      <c r="T8565" s="415"/>
      <c r="U8565" s="415"/>
      <c r="V8565" s="415"/>
      <c r="W8565" s="415"/>
      <c r="X8565" s="415"/>
      <c r="Y8565" s="415"/>
      <c r="Z8565" s="415"/>
    </row>
    <row r="8566" spans="1:26" x14ac:dyDescent="0.2">
      <c r="A8566" s="414"/>
      <c r="B8566" s="414"/>
      <c r="P8566" s="141"/>
      <c r="Q8566" s="415"/>
      <c r="R8566" s="415"/>
      <c r="S8566" s="415"/>
      <c r="T8566" s="415"/>
      <c r="U8566" s="415"/>
      <c r="V8566" s="415"/>
      <c r="W8566" s="415"/>
      <c r="X8566" s="415"/>
      <c r="Y8566" s="415"/>
      <c r="Z8566" s="415"/>
    </row>
    <row r="8567" spans="1:26" x14ac:dyDescent="0.2">
      <c r="A8567" s="414"/>
      <c r="B8567" s="414"/>
      <c r="P8567" s="141"/>
      <c r="Q8567" s="415"/>
      <c r="R8567" s="415"/>
      <c r="S8567" s="415"/>
      <c r="T8567" s="415"/>
      <c r="U8567" s="415"/>
      <c r="V8567" s="415"/>
      <c r="W8567" s="415"/>
      <c r="X8567" s="415"/>
      <c r="Y8567" s="415"/>
      <c r="Z8567" s="415"/>
    </row>
    <row r="8568" spans="1:26" x14ac:dyDescent="0.2">
      <c r="A8568" s="414"/>
      <c r="B8568" s="414"/>
      <c r="P8568" s="141"/>
      <c r="Q8568" s="415"/>
      <c r="R8568" s="415"/>
      <c r="S8568" s="415"/>
      <c r="T8568" s="415"/>
      <c r="U8568" s="415"/>
      <c r="V8568" s="415"/>
      <c r="W8568" s="415"/>
      <c r="X8568" s="415"/>
      <c r="Y8568" s="415"/>
      <c r="Z8568" s="415"/>
    </row>
    <row r="8569" spans="1:26" x14ac:dyDescent="0.2">
      <c r="A8569" s="414"/>
      <c r="B8569" s="414"/>
      <c r="P8569" s="141"/>
      <c r="Q8569" s="415"/>
      <c r="R8569" s="415"/>
      <c r="S8569" s="415"/>
      <c r="T8569" s="415"/>
      <c r="U8569" s="415"/>
      <c r="V8569" s="415"/>
      <c r="W8569" s="415"/>
      <c r="X8569" s="415"/>
      <c r="Y8569" s="415"/>
      <c r="Z8569" s="415"/>
    </row>
    <row r="8570" spans="1:26" x14ac:dyDescent="0.2">
      <c r="A8570" s="414"/>
      <c r="B8570" s="414"/>
      <c r="P8570" s="141"/>
      <c r="Q8570" s="415"/>
      <c r="R8570" s="415"/>
      <c r="S8570" s="415"/>
      <c r="T8570" s="415"/>
      <c r="U8570" s="415"/>
      <c r="V8570" s="415"/>
      <c r="W8570" s="415"/>
      <c r="X8570" s="415"/>
      <c r="Y8570" s="415"/>
      <c r="Z8570" s="415"/>
    </row>
    <row r="8571" spans="1:26" x14ac:dyDescent="0.2">
      <c r="A8571" s="414"/>
      <c r="B8571" s="414"/>
      <c r="P8571" s="141"/>
      <c r="Q8571" s="415"/>
      <c r="R8571" s="415"/>
      <c r="S8571" s="415"/>
      <c r="T8571" s="415"/>
      <c r="U8571" s="415"/>
      <c r="V8571" s="415"/>
      <c r="W8571" s="415"/>
      <c r="X8571" s="415"/>
      <c r="Y8571" s="415"/>
      <c r="Z8571" s="415"/>
    </row>
    <row r="8572" spans="1:26" x14ac:dyDescent="0.2">
      <c r="A8572" s="414"/>
      <c r="B8572" s="414"/>
      <c r="P8572" s="141"/>
      <c r="Q8572" s="415"/>
      <c r="R8572" s="415"/>
      <c r="S8572" s="415"/>
      <c r="T8572" s="415"/>
      <c r="U8572" s="415"/>
      <c r="V8572" s="415"/>
      <c r="W8572" s="415"/>
      <c r="X8572" s="415"/>
      <c r="Y8572" s="415"/>
      <c r="Z8572" s="415"/>
    </row>
    <row r="8573" spans="1:26" x14ac:dyDescent="0.2">
      <c r="A8573" s="414"/>
      <c r="B8573" s="414"/>
      <c r="P8573" s="141"/>
      <c r="Q8573" s="415"/>
      <c r="R8573" s="415"/>
      <c r="S8573" s="415"/>
      <c r="T8573" s="415"/>
      <c r="U8573" s="415"/>
      <c r="V8573" s="415"/>
      <c r="W8573" s="415"/>
      <c r="X8573" s="415"/>
      <c r="Y8573" s="415"/>
      <c r="Z8573" s="415"/>
    </row>
    <row r="8574" spans="1:26" x14ac:dyDescent="0.2">
      <c r="A8574" s="414"/>
      <c r="B8574" s="414"/>
      <c r="P8574" s="141"/>
      <c r="Q8574" s="415"/>
      <c r="R8574" s="415"/>
      <c r="S8574" s="415"/>
      <c r="T8574" s="415"/>
      <c r="U8574" s="415"/>
      <c r="V8574" s="415"/>
      <c r="W8574" s="415"/>
      <c r="X8574" s="415"/>
      <c r="Y8574" s="415"/>
      <c r="Z8574" s="415"/>
    </row>
    <row r="8575" spans="1:26" x14ac:dyDescent="0.2">
      <c r="A8575" s="414"/>
      <c r="B8575" s="414"/>
      <c r="P8575" s="141"/>
      <c r="Q8575" s="415"/>
      <c r="R8575" s="415"/>
      <c r="S8575" s="415"/>
      <c r="T8575" s="415"/>
      <c r="U8575" s="415"/>
      <c r="V8575" s="415"/>
      <c r="W8575" s="415"/>
      <c r="X8575" s="415"/>
      <c r="Y8575" s="415"/>
      <c r="Z8575" s="415"/>
    </row>
    <row r="8576" spans="1:26" x14ac:dyDescent="0.2">
      <c r="A8576" s="414"/>
      <c r="B8576" s="414"/>
      <c r="P8576" s="141"/>
      <c r="Q8576" s="415"/>
      <c r="R8576" s="415"/>
      <c r="S8576" s="415"/>
      <c r="T8576" s="415"/>
      <c r="U8576" s="415"/>
      <c r="V8576" s="415"/>
      <c r="W8576" s="415"/>
      <c r="X8576" s="415"/>
      <c r="Y8576" s="415"/>
      <c r="Z8576" s="415"/>
    </row>
    <row r="8577" spans="1:26" x14ac:dyDescent="0.2">
      <c r="A8577" s="414"/>
      <c r="B8577" s="414"/>
      <c r="P8577" s="141"/>
      <c r="Q8577" s="415"/>
      <c r="R8577" s="415"/>
      <c r="S8577" s="415"/>
      <c r="T8577" s="415"/>
      <c r="U8577" s="415"/>
      <c r="V8577" s="415"/>
      <c r="W8577" s="415"/>
      <c r="X8577" s="415"/>
      <c r="Y8577" s="415"/>
      <c r="Z8577" s="415"/>
    </row>
    <row r="8578" spans="1:26" x14ac:dyDescent="0.2">
      <c r="A8578" s="414"/>
      <c r="B8578" s="414"/>
      <c r="P8578" s="141"/>
      <c r="Q8578" s="415"/>
      <c r="R8578" s="415"/>
      <c r="S8578" s="415"/>
      <c r="T8578" s="415"/>
      <c r="U8578" s="415"/>
      <c r="V8578" s="415"/>
      <c r="W8578" s="415"/>
      <c r="X8578" s="415"/>
      <c r="Y8578" s="415"/>
      <c r="Z8578" s="415"/>
    </row>
    <row r="8579" spans="1:26" x14ac:dyDescent="0.2">
      <c r="A8579" s="414"/>
      <c r="B8579" s="414"/>
      <c r="P8579" s="141"/>
      <c r="Q8579" s="415"/>
      <c r="R8579" s="415"/>
      <c r="S8579" s="415"/>
      <c r="T8579" s="415"/>
      <c r="U8579" s="415"/>
      <c r="V8579" s="415"/>
      <c r="W8579" s="415"/>
      <c r="X8579" s="415"/>
      <c r="Y8579" s="415"/>
      <c r="Z8579" s="415"/>
    </row>
    <row r="8580" spans="1:26" x14ac:dyDescent="0.2">
      <c r="A8580" s="414"/>
      <c r="B8580" s="414"/>
      <c r="P8580" s="141"/>
      <c r="Q8580" s="415"/>
      <c r="R8580" s="415"/>
      <c r="S8580" s="415"/>
      <c r="T8580" s="415"/>
      <c r="U8580" s="415"/>
      <c r="V8580" s="415"/>
      <c r="W8580" s="415"/>
      <c r="X8580" s="415"/>
      <c r="Y8580" s="415"/>
      <c r="Z8580" s="415"/>
    </row>
    <row r="8581" spans="1:26" x14ac:dyDescent="0.2">
      <c r="A8581" s="414"/>
      <c r="B8581" s="414"/>
      <c r="P8581" s="141"/>
      <c r="Q8581" s="415"/>
      <c r="R8581" s="415"/>
      <c r="S8581" s="415"/>
      <c r="T8581" s="415"/>
      <c r="U8581" s="415"/>
      <c r="V8581" s="415"/>
      <c r="W8581" s="415"/>
      <c r="X8581" s="415"/>
      <c r="Y8581" s="415"/>
      <c r="Z8581" s="415"/>
    </row>
    <row r="8582" spans="1:26" x14ac:dyDescent="0.2">
      <c r="A8582" s="414"/>
      <c r="B8582" s="414"/>
      <c r="P8582" s="141"/>
      <c r="Q8582" s="415"/>
      <c r="R8582" s="415"/>
      <c r="S8582" s="415"/>
      <c r="T8582" s="415"/>
      <c r="U8582" s="415"/>
      <c r="V8582" s="415"/>
      <c r="W8582" s="415"/>
      <c r="X8582" s="415"/>
      <c r="Y8582" s="415"/>
      <c r="Z8582" s="415"/>
    </row>
    <row r="8583" spans="1:26" x14ac:dyDescent="0.2">
      <c r="A8583" s="414"/>
      <c r="B8583" s="414"/>
      <c r="P8583" s="141"/>
      <c r="Q8583" s="415"/>
      <c r="R8583" s="415"/>
      <c r="S8583" s="415"/>
      <c r="T8583" s="415"/>
      <c r="U8583" s="415"/>
      <c r="V8583" s="415"/>
      <c r="W8583" s="415"/>
      <c r="X8583" s="415"/>
      <c r="Y8583" s="415"/>
      <c r="Z8583" s="415"/>
    </row>
    <row r="8584" spans="1:26" x14ac:dyDescent="0.2">
      <c r="A8584" s="414"/>
      <c r="B8584" s="414"/>
      <c r="P8584" s="141"/>
      <c r="Q8584" s="415"/>
      <c r="R8584" s="415"/>
      <c r="S8584" s="415"/>
      <c r="T8584" s="415"/>
      <c r="U8584" s="415"/>
      <c r="V8584" s="415"/>
      <c r="W8584" s="415"/>
      <c r="X8584" s="415"/>
      <c r="Y8584" s="415"/>
      <c r="Z8584" s="415"/>
    </row>
    <row r="8585" spans="1:26" x14ac:dyDescent="0.2">
      <c r="A8585" s="414"/>
      <c r="B8585" s="414"/>
      <c r="P8585" s="141"/>
      <c r="Q8585" s="415"/>
      <c r="R8585" s="415"/>
      <c r="S8585" s="415"/>
      <c r="T8585" s="415"/>
      <c r="U8585" s="415"/>
      <c r="V8585" s="415"/>
      <c r="W8585" s="415"/>
      <c r="X8585" s="415"/>
      <c r="Y8585" s="415"/>
      <c r="Z8585" s="415"/>
    </row>
    <row r="8586" spans="1:26" x14ac:dyDescent="0.2">
      <c r="A8586" s="414"/>
      <c r="B8586" s="414"/>
      <c r="P8586" s="141"/>
      <c r="Q8586" s="415"/>
      <c r="R8586" s="415"/>
      <c r="S8586" s="415"/>
      <c r="T8586" s="415"/>
      <c r="U8586" s="415"/>
      <c r="V8586" s="415"/>
      <c r="W8586" s="415"/>
      <c r="X8586" s="415"/>
      <c r="Y8586" s="415"/>
      <c r="Z8586" s="415"/>
    </row>
    <row r="8587" spans="1:26" x14ac:dyDescent="0.2">
      <c r="A8587" s="414"/>
      <c r="B8587" s="414"/>
      <c r="P8587" s="141"/>
      <c r="Q8587" s="415"/>
      <c r="R8587" s="415"/>
      <c r="S8587" s="415"/>
      <c r="T8587" s="415"/>
      <c r="U8587" s="415"/>
      <c r="V8587" s="415"/>
      <c r="W8587" s="415"/>
      <c r="X8587" s="415"/>
      <c r="Y8587" s="415"/>
      <c r="Z8587" s="415"/>
    </row>
    <row r="8588" spans="1:26" x14ac:dyDescent="0.2">
      <c r="A8588" s="414"/>
      <c r="B8588" s="414"/>
      <c r="P8588" s="141"/>
      <c r="Q8588" s="415"/>
      <c r="R8588" s="415"/>
      <c r="S8588" s="415"/>
      <c r="T8588" s="415"/>
      <c r="U8588" s="415"/>
      <c r="V8588" s="415"/>
      <c r="W8588" s="415"/>
      <c r="X8588" s="415"/>
      <c r="Y8588" s="415"/>
      <c r="Z8588" s="415"/>
    </row>
    <row r="8589" spans="1:26" x14ac:dyDescent="0.2">
      <c r="A8589" s="414"/>
      <c r="B8589" s="414"/>
      <c r="P8589" s="141"/>
      <c r="Q8589" s="415"/>
      <c r="R8589" s="415"/>
      <c r="S8589" s="415"/>
      <c r="T8589" s="415"/>
      <c r="U8589" s="415"/>
      <c r="V8589" s="415"/>
      <c r="W8589" s="415"/>
      <c r="X8589" s="415"/>
      <c r="Y8589" s="415"/>
      <c r="Z8589" s="415"/>
    </row>
    <row r="8590" spans="1:26" x14ac:dyDescent="0.2">
      <c r="A8590" s="414"/>
      <c r="B8590" s="414"/>
      <c r="P8590" s="141"/>
      <c r="Q8590" s="415"/>
      <c r="R8590" s="415"/>
      <c r="S8590" s="415"/>
      <c r="T8590" s="415"/>
      <c r="U8590" s="415"/>
      <c r="V8590" s="415"/>
      <c r="W8590" s="415"/>
      <c r="X8590" s="415"/>
      <c r="Y8590" s="415"/>
      <c r="Z8590" s="415"/>
    </row>
    <row r="8591" spans="1:26" x14ac:dyDescent="0.2">
      <c r="A8591" s="414"/>
      <c r="B8591" s="414"/>
      <c r="P8591" s="141"/>
      <c r="Q8591" s="415"/>
      <c r="R8591" s="415"/>
      <c r="S8591" s="415"/>
      <c r="T8591" s="415"/>
      <c r="U8591" s="415"/>
      <c r="V8591" s="415"/>
      <c r="W8591" s="415"/>
      <c r="X8591" s="415"/>
      <c r="Y8591" s="415"/>
      <c r="Z8591" s="415"/>
    </row>
    <row r="8592" spans="1:26" x14ac:dyDescent="0.2">
      <c r="A8592" s="414"/>
      <c r="B8592" s="414"/>
      <c r="P8592" s="141"/>
      <c r="Q8592" s="415"/>
      <c r="R8592" s="415"/>
      <c r="S8592" s="415"/>
      <c r="T8592" s="415"/>
      <c r="U8592" s="415"/>
      <c r="V8592" s="415"/>
      <c r="W8592" s="415"/>
      <c r="X8592" s="415"/>
      <c r="Y8592" s="415"/>
      <c r="Z8592" s="415"/>
    </row>
    <row r="8593" spans="1:26" x14ac:dyDescent="0.2">
      <c r="A8593" s="414"/>
      <c r="B8593" s="414"/>
      <c r="P8593" s="141"/>
      <c r="Q8593" s="415"/>
      <c r="R8593" s="415"/>
      <c r="S8593" s="415"/>
      <c r="T8593" s="415"/>
      <c r="U8593" s="415"/>
      <c r="V8593" s="415"/>
      <c r="W8593" s="415"/>
      <c r="X8593" s="415"/>
      <c r="Y8593" s="415"/>
      <c r="Z8593" s="415"/>
    </row>
    <row r="8594" spans="1:26" x14ac:dyDescent="0.2">
      <c r="A8594" s="414"/>
      <c r="B8594" s="414"/>
      <c r="P8594" s="141"/>
      <c r="Q8594" s="415"/>
      <c r="R8594" s="415"/>
      <c r="S8594" s="415"/>
      <c r="T8594" s="415"/>
      <c r="U8594" s="415"/>
      <c r="V8594" s="415"/>
      <c r="W8594" s="415"/>
      <c r="X8594" s="415"/>
      <c r="Y8594" s="415"/>
      <c r="Z8594" s="415"/>
    </row>
    <row r="8595" spans="1:26" x14ac:dyDescent="0.2">
      <c r="A8595" s="414"/>
      <c r="B8595" s="414"/>
      <c r="P8595" s="141"/>
      <c r="Q8595" s="415"/>
      <c r="R8595" s="415"/>
      <c r="S8595" s="415"/>
      <c r="T8595" s="415"/>
      <c r="U8595" s="415"/>
      <c r="V8595" s="415"/>
      <c r="W8595" s="415"/>
      <c r="X8595" s="415"/>
      <c r="Y8595" s="415"/>
      <c r="Z8595" s="415"/>
    </row>
    <row r="8596" spans="1:26" x14ac:dyDescent="0.2">
      <c r="A8596" s="414"/>
      <c r="B8596" s="414"/>
      <c r="P8596" s="141"/>
      <c r="Q8596" s="415"/>
      <c r="R8596" s="415"/>
      <c r="S8596" s="415"/>
      <c r="T8596" s="415"/>
      <c r="U8596" s="415"/>
      <c r="V8596" s="415"/>
      <c r="W8596" s="415"/>
      <c r="X8596" s="415"/>
      <c r="Y8596" s="415"/>
      <c r="Z8596" s="415"/>
    </row>
    <row r="8597" spans="1:26" x14ac:dyDescent="0.2">
      <c r="A8597" s="414"/>
      <c r="B8597" s="414"/>
      <c r="P8597" s="141"/>
      <c r="Q8597" s="415"/>
      <c r="R8597" s="415"/>
      <c r="S8597" s="415"/>
      <c r="T8597" s="415"/>
      <c r="U8597" s="415"/>
      <c r="V8597" s="415"/>
      <c r="W8597" s="415"/>
      <c r="X8597" s="415"/>
      <c r="Y8597" s="415"/>
      <c r="Z8597" s="415"/>
    </row>
    <row r="8598" spans="1:26" x14ac:dyDescent="0.2">
      <c r="A8598" s="414"/>
      <c r="B8598" s="414"/>
      <c r="P8598" s="141"/>
      <c r="Q8598" s="415"/>
      <c r="R8598" s="415"/>
      <c r="S8598" s="415"/>
      <c r="T8598" s="415"/>
      <c r="U8598" s="415"/>
      <c r="V8598" s="415"/>
      <c r="W8598" s="415"/>
      <c r="X8598" s="415"/>
      <c r="Y8598" s="415"/>
      <c r="Z8598" s="415"/>
    </row>
    <row r="8599" spans="1:26" x14ac:dyDescent="0.2">
      <c r="A8599" s="414"/>
      <c r="B8599" s="414"/>
      <c r="P8599" s="141"/>
      <c r="Q8599" s="415"/>
      <c r="R8599" s="415"/>
      <c r="S8599" s="415"/>
      <c r="T8599" s="415"/>
      <c r="U8599" s="415"/>
      <c r="V8599" s="415"/>
      <c r="W8599" s="415"/>
      <c r="X8599" s="415"/>
      <c r="Y8599" s="415"/>
      <c r="Z8599" s="415"/>
    </row>
    <row r="8600" spans="1:26" x14ac:dyDescent="0.2">
      <c r="A8600" s="414"/>
      <c r="B8600" s="414"/>
      <c r="P8600" s="141"/>
      <c r="Q8600" s="415"/>
      <c r="R8600" s="415"/>
      <c r="S8600" s="415"/>
      <c r="T8600" s="415"/>
      <c r="U8600" s="415"/>
      <c r="V8600" s="415"/>
      <c r="W8600" s="415"/>
      <c r="X8600" s="415"/>
      <c r="Y8600" s="415"/>
      <c r="Z8600" s="415"/>
    </row>
    <row r="8601" spans="1:26" x14ac:dyDescent="0.2">
      <c r="A8601" s="414"/>
      <c r="B8601" s="414"/>
      <c r="P8601" s="141"/>
      <c r="Q8601" s="415"/>
      <c r="R8601" s="415"/>
      <c r="S8601" s="415"/>
      <c r="T8601" s="415"/>
      <c r="U8601" s="415"/>
      <c r="V8601" s="415"/>
      <c r="W8601" s="415"/>
      <c r="X8601" s="415"/>
      <c r="Y8601" s="415"/>
      <c r="Z8601" s="415"/>
    </row>
    <row r="8602" spans="1:26" x14ac:dyDescent="0.2">
      <c r="A8602" s="414"/>
      <c r="B8602" s="414"/>
      <c r="P8602" s="141"/>
      <c r="Q8602" s="415"/>
      <c r="R8602" s="415"/>
      <c r="S8602" s="415"/>
      <c r="T8602" s="415"/>
      <c r="U8602" s="415"/>
      <c r="V8602" s="415"/>
      <c r="W8602" s="415"/>
      <c r="X8602" s="415"/>
      <c r="Y8602" s="415"/>
      <c r="Z8602" s="415"/>
    </row>
    <row r="8603" spans="1:26" x14ac:dyDescent="0.2">
      <c r="A8603" s="414"/>
      <c r="B8603" s="414"/>
      <c r="P8603" s="141"/>
      <c r="Q8603" s="415"/>
      <c r="R8603" s="415"/>
      <c r="S8603" s="415"/>
      <c r="T8603" s="415"/>
      <c r="U8603" s="415"/>
      <c r="V8603" s="415"/>
      <c r="W8603" s="415"/>
      <c r="X8603" s="415"/>
      <c r="Y8603" s="415"/>
      <c r="Z8603" s="415"/>
    </row>
    <row r="8604" spans="1:26" x14ac:dyDescent="0.2">
      <c r="A8604" s="414"/>
      <c r="B8604" s="414"/>
      <c r="P8604" s="141"/>
      <c r="Q8604" s="415"/>
      <c r="R8604" s="415"/>
      <c r="S8604" s="415"/>
      <c r="T8604" s="415"/>
      <c r="U8604" s="415"/>
      <c r="V8604" s="415"/>
      <c r="W8604" s="415"/>
      <c r="X8604" s="415"/>
      <c r="Y8604" s="415"/>
      <c r="Z8604" s="415"/>
    </row>
    <row r="8605" spans="1:26" x14ac:dyDescent="0.2">
      <c r="A8605" s="414"/>
      <c r="B8605" s="414"/>
      <c r="P8605" s="141"/>
      <c r="Q8605" s="415"/>
      <c r="R8605" s="415"/>
      <c r="S8605" s="415"/>
      <c r="T8605" s="415"/>
      <c r="U8605" s="415"/>
      <c r="V8605" s="415"/>
      <c r="W8605" s="415"/>
      <c r="X8605" s="415"/>
      <c r="Y8605" s="415"/>
      <c r="Z8605" s="415"/>
    </row>
    <row r="8606" spans="1:26" x14ac:dyDescent="0.2">
      <c r="A8606" s="414"/>
      <c r="B8606" s="414"/>
      <c r="P8606" s="141"/>
      <c r="Q8606" s="415"/>
      <c r="R8606" s="415"/>
      <c r="S8606" s="415"/>
      <c r="T8606" s="415"/>
      <c r="U8606" s="415"/>
      <c r="V8606" s="415"/>
      <c r="W8606" s="415"/>
      <c r="X8606" s="415"/>
      <c r="Y8606" s="415"/>
      <c r="Z8606" s="415"/>
    </row>
    <row r="8607" spans="1:26" x14ac:dyDescent="0.2">
      <c r="A8607" s="414"/>
      <c r="B8607" s="414"/>
      <c r="P8607" s="141"/>
      <c r="Q8607" s="415"/>
      <c r="R8607" s="415"/>
      <c r="S8607" s="415"/>
      <c r="T8607" s="415"/>
      <c r="U8607" s="415"/>
      <c r="V8607" s="415"/>
      <c r="W8607" s="415"/>
      <c r="X8607" s="415"/>
      <c r="Y8607" s="415"/>
      <c r="Z8607" s="415"/>
    </row>
    <row r="8608" spans="1:26" x14ac:dyDescent="0.2">
      <c r="A8608" s="414"/>
      <c r="B8608" s="414"/>
      <c r="P8608" s="141"/>
      <c r="Q8608" s="415"/>
      <c r="R8608" s="415"/>
      <c r="S8608" s="415"/>
      <c r="T8608" s="415"/>
      <c r="U8608" s="415"/>
      <c r="V8608" s="415"/>
      <c r="W8608" s="415"/>
      <c r="X8608" s="415"/>
      <c r="Y8608" s="415"/>
      <c r="Z8608" s="415"/>
    </row>
    <row r="8609" spans="1:26" x14ac:dyDescent="0.2">
      <c r="A8609" s="414"/>
      <c r="B8609" s="414"/>
      <c r="P8609" s="141"/>
      <c r="Q8609" s="415"/>
      <c r="R8609" s="415"/>
      <c r="S8609" s="415"/>
      <c r="T8609" s="415"/>
      <c r="U8609" s="415"/>
      <c r="V8609" s="415"/>
      <c r="W8609" s="415"/>
      <c r="X8609" s="415"/>
      <c r="Y8609" s="415"/>
      <c r="Z8609" s="415"/>
    </row>
    <row r="8610" spans="1:26" x14ac:dyDescent="0.2">
      <c r="A8610" s="414"/>
      <c r="B8610" s="414"/>
      <c r="P8610" s="141"/>
      <c r="Q8610" s="415"/>
      <c r="R8610" s="415"/>
      <c r="S8610" s="415"/>
      <c r="T8610" s="415"/>
      <c r="U8610" s="415"/>
      <c r="V8610" s="415"/>
      <c r="W8610" s="415"/>
      <c r="X8610" s="415"/>
      <c r="Y8610" s="415"/>
      <c r="Z8610" s="415"/>
    </row>
    <row r="8611" spans="1:26" x14ac:dyDescent="0.2">
      <c r="A8611" s="414"/>
      <c r="B8611" s="414"/>
      <c r="P8611" s="141"/>
      <c r="Q8611" s="415"/>
      <c r="R8611" s="415"/>
      <c r="S8611" s="415"/>
      <c r="T8611" s="415"/>
      <c r="U8611" s="415"/>
      <c r="V8611" s="415"/>
      <c r="W8611" s="415"/>
      <c r="X8611" s="415"/>
      <c r="Y8611" s="415"/>
      <c r="Z8611" s="415"/>
    </row>
    <row r="8612" spans="1:26" x14ac:dyDescent="0.2">
      <c r="A8612" s="414"/>
      <c r="B8612" s="414"/>
      <c r="P8612" s="141"/>
      <c r="Q8612" s="415"/>
      <c r="R8612" s="415"/>
      <c r="S8612" s="415"/>
      <c r="T8612" s="415"/>
      <c r="U8612" s="415"/>
      <c r="V8612" s="415"/>
      <c r="W8612" s="415"/>
      <c r="X8612" s="415"/>
      <c r="Y8612" s="415"/>
      <c r="Z8612" s="415"/>
    </row>
    <row r="8613" spans="1:26" x14ac:dyDescent="0.2">
      <c r="A8613" s="414"/>
      <c r="B8613" s="414"/>
      <c r="P8613" s="141"/>
      <c r="Q8613" s="415"/>
      <c r="R8613" s="415"/>
      <c r="S8613" s="415"/>
      <c r="T8613" s="415"/>
      <c r="U8613" s="415"/>
      <c r="V8613" s="415"/>
      <c r="W8613" s="415"/>
      <c r="X8613" s="415"/>
      <c r="Y8613" s="415"/>
      <c r="Z8613" s="415"/>
    </row>
    <row r="8614" spans="1:26" x14ac:dyDescent="0.2">
      <c r="A8614" s="414"/>
      <c r="B8614" s="414"/>
      <c r="P8614" s="141"/>
      <c r="Q8614" s="415"/>
      <c r="R8614" s="415"/>
      <c r="S8614" s="415"/>
      <c r="T8614" s="415"/>
      <c r="U8614" s="415"/>
      <c r="V8614" s="415"/>
      <c r="W8614" s="415"/>
      <c r="X8614" s="415"/>
      <c r="Y8614" s="415"/>
      <c r="Z8614" s="415"/>
    </row>
    <row r="8615" spans="1:26" x14ac:dyDescent="0.2">
      <c r="A8615" s="414"/>
      <c r="B8615" s="414"/>
      <c r="P8615" s="141"/>
      <c r="Q8615" s="415"/>
      <c r="R8615" s="415"/>
      <c r="S8615" s="415"/>
      <c r="T8615" s="415"/>
      <c r="U8615" s="415"/>
      <c r="V8615" s="415"/>
      <c r="W8615" s="415"/>
      <c r="X8615" s="415"/>
      <c r="Y8615" s="415"/>
      <c r="Z8615" s="415"/>
    </row>
    <row r="8616" spans="1:26" x14ac:dyDescent="0.2">
      <c r="A8616" s="414"/>
      <c r="B8616" s="414"/>
      <c r="P8616" s="141"/>
      <c r="Q8616" s="415"/>
      <c r="R8616" s="415"/>
      <c r="S8616" s="415"/>
      <c r="T8616" s="415"/>
      <c r="U8616" s="415"/>
      <c r="V8616" s="415"/>
      <c r="W8616" s="415"/>
      <c r="X8616" s="415"/>
      <c r="Y8616" s="415"/>
      <c r="Z8616" s="415"/>
    </row>
    <row r="8617" spans="1:26" x14ac:dyDescent="0.2">
      <c r="A8617" s="414"/>
      <c r="B8617" s="414"/>
      <c r="P8617" s="141"/>
      <c r="Q8617" s="415"/>
      <c r="R8617" s="415"/>
      <c r="S8617" s="415"/>
      <c r="T8617" s="415"/>
      <c r="U8617" s="415"/>
      <c r="V8617" s="415"/>
      <c r="W8617" s="415"/>
      <c r="X8617" s="415"/>
      <c r="Y8617" s="415"/>
      <c r="Z8617" s="415"/>
    </row>
    <row r="8618" spans="1:26" x14ac:dyDescent="0.2">
      <c r="A8618" s="414"/>
      <c r="B8618" s="414"/>
      <c r="P8618" s="141"/>
      <c r="Q8618" s="415"/>
      <c r="R8618" s="415"/>
      <c r="S8618" s="415"/>
      <c r="T8618" s="415"/>
      <c r="U8618" s="415"/>
      <c r="V8618" s="415"/>
      <c r="W8618" s="415"/>
      <c r="X8618" s="415"/>
      <c r="Y8618" s="415"/>
      <c r="Z8618" s="415"/>
    </row>
    <row r="8619" spans="1:26" x14ac:dyDescent="0.2">
      <c r="A8619" s="414"/>
      <c r="B8619" s="414"/>
      <c r="P8619" s="141"/>
      <c r="Q8619" s="415"/>
      <c r="R8619" s="415"/>
      <c r="S8619" s="415"/>
      <c r="T8619" s="415"/>
      <c r="U8619" s="415"/>
      <c r="V8619" s="415"/>
      <c r="W8619" s="415"/>
      <c r="X8619" s="415"/>
      <c r="Y8619" s="415"/>
      <c r="Z8619" s="415"/>
    </row>
    <row r="8620" spans="1:26" x14ac:dyDescent="0.2">
      <c r="A8620" s="414"/>
      <c r="B8620" s="414"/>
      <c r="P8620" s="141"/>
      <c r="Q8620" s="415"/>
      <c r="R8620" s="415"/>
      <c r="S8620" s="415"/>
      <c r="T8620" s="415"/>
      <c r="U8620" s="415"/>
      <c r="V8620" s="415"/>
      <c r="W8620" s="415"/>
      <c r="X8620" s="415"/>
      <c r="Y8620" s="415"/>
      <c r="Z8620" s="415"/>
    </row>
    <row r="8621" spans="1:26" x14ac:dyDescent="0.2">
      <c r="A8621" s="414"/>
      <c r="B8621" s="414"/>
      <c r="P8621" s="141"/>
      <c r="Q8621" s="415"/>
      <c r="R8621" s="415"/>
      <c r="S8621" s="415"/>
      <c r="T8621" s="415"/>
      <c r="U8621" s="415"/>
      <c r="V8621" s="415"/>
      <c r="W8621" s="415"/>
      <c r="X8621" s="415"/>
      <c r="Y8621" s="415"/>
      <c r="Z8621" s="415"/>
    </row>
    <row r="8622" spans="1:26" x14ac:dyDescent="0.2">
      <c r="A8622" s="414"/>
      <c r="B8622" s="414"/>
      <c r="P8622" s="141"/>
      <c r="Q8622" s="415"/>
      <c r="R8622" s="415"/>
      <c r="S8622" s="415"/>
      <c r="T8622" s="415"/>
      <c r="U8622" s="415"/>
      <c r="V8622" s="415"/>
      <c r="W8622" s="415"/>
      <c r="X8622" s="415"/>
      <c r="Y8622" s="415"/>
      <c r="Z8622" s="415"/>
    </row>
    <row r="8623" spans="1:26" x14ac:dyDescent="0.2">
      <c r="A8623" s="414"/>
      <c r="B8623" s="414"/>
      <c r="P8623" s="141"/>
      <c r="Q8623" s="415"/>
      <c r="R8623" s="415"/>
      <c r="S8623" s="415"/>
      <c r="T8623" s="415"/>
      <c r="U8623" s="415"/>
      <c r="V8623" s="415"/>
      <c r="W8623" s="415"/>
      <c r="X8623" s="415"/>
      <c r="Y8623" s="415"/>
      <c r="Z8623" s="415"/>
    </row>
    <row r="8624" spans="1:26" x14ac:dyDescent="0.2">
      <c r="A8624" s="414"/>
      <c r="B8624" s="414"/>
      <c r="P8624" s="141"/>
      <c r="Q8624" s="415"/>
      <c r="R8624" s="415"/>
      <c r="S8624" s="415"/>
      <c r="T8624" s="415"/>
      <c r="U8624" s="415"/>
      <c r="V8624" s="415"/>
      <c r="W8624" s="415"/>
      <c r="X8624" s="415"/>
      <c r="Y8624" s="415"/>
      <c r="Z8624" s="415"/>
    </row>
    <row r="8625" spans="1:26" x14ac:dyDescent="0.2">
      <c r="A8625" s="414"/>
      <c r="B8625" s="414"/>
      <c r="P8625" s="141"/>
      <c r="Q8625" s="415"/>
      <c r="R8625" s="415"/>
      <c r="S8625" s="415"/>
      <c r="T8625" s="415"/>
      <c r="U8625" s="415"/>
      <c r="V8625" s="415"/>
      <c r="W8625" s="415"/>
      <c r="X8625" s="415"/>
      <c r="Y8625" s="415"/>
      <c r="Z8625" s="415"/>
    </row>
    <row r="8626" spans="1:26" x14ac:dyDescent="0.2">
      <c r="A8626" s="414"/>
      <c r="B8626" s="414"/>
      <c r="P8626" s="141"/>
      <c r="Q8626" s="415"/>
      <c r="R8626" s="415"/>
      <c r="S8626" s="415"/>
      <c r="T8626" s="415"/>
      <c r="U8626" s="415"/>
      <c r="V8626" s="415"/>
      <c r="W8626" s="415"/>
      <c r="X8626" s="415"/>
      <c r="Y8626" s="415"/>
      <c r="Z8626" s="415"/>
    </row>
    <row r="8627" spans="1:26" x14ac:dyDescent="0.2">
      <c r="A8627" s="414"/>
      <c r="B8627" s="414"/>
      <c r="P8627" s="141"/>
      <c r="Q8627" s="415"/>
      <c r="R8627" s="415"/>
      <c r="S8627" s="415"/>
      <c r="T8627" s="415"/>
      <c r="U8627" s="415"/>
      <c r="V8627" s="415"/>
      <c r="W8627" s="415"/>
      <c r="X8627" s="415"/>
      <c r="Y8627" s="415"/>
      <c r="Z8627" s="415"/>
    </row>
    <row r="8628" spans="1:26" x14ac:dyDescent="0.2">
      <c r="A8628" s="414"/>
      <c r="B8628" s="414"/>
      <c r="P8628" s="141"/>
      <c r="Q8628" s="415"/>
      <c r="R8628" s="415"/>
      <c r="S8628" s="415"/>
      <c r="T8628" s="415"/>
      <c r="U8628" s="415"/>
      <c r="V8628" s="415"/>
      <c r="W8628" s="415"/>
      <c r="X8628" s="415"/>
      <c r="Y8628" s="415"/>
      <c r="Z8628" s="415"/>
    </row>
    <row r="8629" spans="1:26" x14ac:dyDescent="0.2">
      <c r="A8629" s="414"/>
      <c r="B8629" s="414"/>
      <c r="P8629" s="141"/>
      <c r="Q8629" s="415"/>
      <c r="R8629" s="415"/>
      <c r="S8629" s="415"/>
      <c r="T8629" s="415"/>
      <c r="U8629" s="415"/>
      <c r="V8629" s="415"/>
      <c r="W8629" s="415"/>
      <c r="X8629" s="415"/>
      <c r="Y8629" s="415"/>
      <c r="Z8629" s="415"/>
    </row>
    <row r="8630" spans="1:26" x14ac:dyDescent="0.2">
      <c r="A8630" s="414"/>
      <c r="B8630" s="414"/>
      <c r="P8630" s="141"/>
      <c r="Q8630" s="415"/>
      <c r="R8630" s="415"/>
      <c r="S8630" s="415"/>
      <c r="T8630" s="415"/>
      <c r="U8630" s="415"/>
      <c r="V8630" s="415"/>
      <c r="W8630" s="415"/>
      <c r="X8630" s="415"/>
      <c r="Y8630" s="415"/>
      <c r="Z8630" s="415"/>
    </row>
    <row r="8631" spans="1:26" x14ac:dyDescent="0.2">
      <c r="A8631" s="414"/>
      <c r="B8631" s="414"/>
      <c r="P8631" s="141"/>
      <c r="Q8631" s="415"/>
      <c r="R8631" s="415"/>
      <c r="S8631" s="415"/>
      <c r="T8631" s="415"/>
      <c r="U8631" s="415"/>
      <c r="V8631" s="415"/>
      <c r="W8631" s="415"/>
      <c r="X8631" s="415"/>
      <c r="Y8631" s="415"/>
      <c r="Z8631" s="415"/>
    </row>
    <row r="8632" spans="1:26" x14ac:dyDescent="0.2">
      <c r="A8632" s="414"/>
      <c r="B8632" s="414"/>
      <c r="P8632" s="141"/>
      <c r="Q8632" s="415"/>
      <c r="R8632" s="415"/>
      <c r="S8632" s="415"/>
      <c r="T8632" s="415"/>
      <c r="U8632" s="415"/>
      <c r="V8632" s="415"/>
      <c r="W8632" s="415"/>
      <c r="X8632" s="415"/>
      <c r="Y8632" s="415"/>
      <c r="Z8632" s="415"/>
    </row>
    <row r="8633" spans="1:26" x14ac:dyDescent="0.2">
      <c r="A8633" s="414"/>
      <c r="B8633" s="414"/>
      <c r="P8633" s="141"/>
      <c r="Q8633" s="415"/>
      <c r="R8633" s="415"/>
      <c r="S8633" s="415"/>
      <c r="T8633" s="415"/>
      <c r="U8633" s="415"/>
      <c r="V8633" s="415"/>
      <c r="W8633" s="415"/>
      <c r="X8633" s="415"/>
      <c r="Y8633" s="415"/>
      <c r="Z8633" s="415"/>
    </row>
    <row r="8634" spans="1:26" x14ac:dyDescent="0.2">
      <c r="A8634" s="414"/>
      <c r="B8634" s="414"/>
      <c r="P8634" s="141"/>
      <c r="Q8634" s="415"/>
      <c r="R8634" s="415"/>
      <c r="S8634" s="415"/>
      <c r="T8634" s="415"/>
      <c r="U8634" s="415"/>
      <c r="V8634" s="415"/>
      <c r="W8634" s="415"/>
      <c r="X8634" s="415"/>
      <c r="Y8634" s="415"/>
      <c r="Z8634" s="415"/>
    </row>
    <row r="8635" spans="1:26" x14ac:dyDescent="0.2">
      <c r="A8635" s="414"/>
      <c r="B8635" s="414"/>
      <c r="P8635" s="141"/>
      <c r="Q8635" s="415"/>
      <c r="R8635" s="415"/>
      <c r="S8635" s="415"/>
      <c r="T8635" s="415"/>
      <c r="U8635" s="415"/>
      <c r="V8635" s="415"/>
      <c r="W8635" s="415"/>
      <c r="X8635" s="415"/>
      <c r="Y8635" s="415"/>
      <c r="Z8635" s="415"/>
    </row>
    <row r="8636" spans="1:26" x14ac:dyDescent="0.2">
      <c r="A8636" s="414"/>
      <c r="B8636" s="414"/>
      <c r="P8636" s="141"/>
      <c r="Q8636" s="415"/>
      <c r="R8636" s="415"/>
      <c r="S8636" s="415"/>
      <c r="T8636" s="415"/>
      <c r="U8636" s="415"/>
      <c r="V8636" s="415"/>
      <c r="W8636" s="415"/>
      <c r="X8636" s="415"/>
      <c r="Y8636" s="415"/>
      <c r="Z8636" s="415"/>
    </row>
    <row r="8637" spans="1:26" x14ac:dyDescent="0.2">
      <c r="A8637" s="414"/>
      <c r="B8637" s="414"/>
      <c r="P8637" s="141"/>
      <c r="Q8637" s="415"/>
      <c r="R8637" s="415"/>
      <c r="S8637" s="415"/>
      <c r="T8637" s="415"/>
      <c r="U8637" s="415"/>
      <c r="V8637" s="415"/>
      <c r="W8637" s="415"/>
      <c r="X8637" s="415"/>
      <c r="Y8637" s="415"/>
      <c r="Z8637" s="415"/>
    </row>
    <row r="8638" spans="1:26" x14ac:dyDescent="0.2">
      <c r="A8638" s="414"/>
      <c r="B8638" s="414"/>
      <c r="P8638" s="141"/>
      <c r="Q8638" s="415"/>
      <c r="R8638" s="415"/>
      <c r="S8638" s="415"/>
      <c r="T8638" s="415"/>
      <c r="U8638" s="415"/>
      <c r="V8638" s="415"/>
      <c r="W8638" s="415"/>
      <c r="X8638" s="415"/>
      <c r="Y8638" s="415"/>
      <c r="Z8638" s="415"/>
    </row>
    <row r="8639" spans="1:26" x14ac:dyDescent="0.2">
      <c r="A8639" s="414"/>
      <c r="B8639" s="414"/>
      <c r="P8639" s="141"/>
      <c r="Q8639" s="415"/>
      <c r="R8639" s="415"/>
      <c r="S8639" s="415"/>
      <c r="T8639" s="415"/>
      <c r="U8639" s="415"/>
      <c r="V8639" s="415"/>
      <c r="W8639" s="415"/>
      <c r="X8639" s="415"/>
      <c r="Y8639" s="415"/>
      <c r="Z8639" s="415"/>
    </row>
    <row r="8640" spans="1:26" x14ac:dyDescent="0.2">
      <c r="A8640" s="414"/>
      <c r="B8640" s="414"/>
      <c r="P8640" s="141"/>
      <c r="Q8640" s="415"/>
      <c r="R8640" s="415"/>
      <c r="S8640" s="415"/>
      <c r="T8640" s="415"/>
      <c r="U8640" s="415"/>
      <c r="V8640" s="415"/>
      <c r="W8640" s="415"/>
      <c r="X8640" s="415"/>
      <c r="Y8640" s="415"/>
      <c r="Z8640" s="415"/>
    </row>
    <row r="8641" spans="1:26" x14ac:dyDescent="0.2">
      <c r="A8641" s="414"/>
      <c r="B8641" s="414"/>
      <c r="P8641" s="141"/>
      <c r="Q8641" s="415"/>
      <c r="R8641" s="415"/>
      <c r="S8641" s="415"/>
      <c r="T8641" s="415"/>
      <c r="U8641" s="415"/>
      <c r="V8641" s="415"/>
      <c r="W8641" s="415"/>
      <c r="X8641" s="415"/>
      <c r="Y8641" s="415"/>
      <c r="Z8641" s="415"/>
    </row>
    <row r="8642" spans="1:26" x14ac:dyDescent="0.2">
      <c r="A8642" s="414"/>
      <c r="B8642" s="414"/>
      <c r="P8642" s="141"/>
      <c r="Q8642" s="415"/>
      <c r="R8642" s="415"/>
      <c r="S8642" s="415"/>
      <c r="T8642" s="415"/>
      <c r="U8642" s="415"/>
      <c r="V8642" s="415"/>
      <c r="W8642" s="415"/>
      <c r="X8642" s="415"/>
      <c r="Y8642" s="415"/>
      <c r="Z8642" s="415"/>
    </row>
    <row r="8643" spans="1:26" x14ac:dyDescent="0.2">
      <c r="A8643" s="414"/>
      <c r="B8643" s="414"/>
      <c r="P8643" s="141"/>
      <c r="Q8643" s="415"/>
      <c r="R8643" s="415"/>
      <c r="S8643" s="415"/>
      <c r="T8643" s="415"/>
      <c r="U8643" s="415"/>
      <c r="V8643" s="415"/>
      <c r="W8643" s="415"/>
      <c r="X8643" s="415"/>
      <c r="Y8643" s="415"/>
      <c r="Z8643" s="415"/>
    </row>
    <row r="8644" spans="1:26" x14ac:dyDescent="0.2">
      <c r="A8644" s="414"/>
      <c r="B8644" s="414"/>
      <c r="P8644" s="141"/>
      <c r="Q8644" s="415"/>
      <c r="R8644" s="415"/>
      <c r="S8644" s="415"/>
      <c r="T8644" s="415"/>
      <c r="U8644" s="415"/>
      <c r="V8644" s="415"/>
      <c r="W8644" s="415"/>
      <c r="X8644" s="415"/>
      <c r="Y8644" s="415"/>
      <c r="Z8644" s="415"/>
    </row>
    <row r="8645" spans="1:26" x14ac:dyDescent="0.2">
      <c r="A8645" s="414"/>
      <c r="B8645" s="414"/>
      <c r="P8645" s="141"/>
      <c r="Q8645" s="415"/>
      <c r="R8645" s="415"/>
      <c r="S8645" s="415"/>
      <c r="T8645" s="415"/>
      <c r="U8645" s="415"/>
      <c r="V8645" s="415"/>
      <c r="W8645" s="415"/>
      <c r="X8645" s="415"/>
      <c r="Y8645" s="415"/>
      <c r="Z8645" s="415"/>
    </row>
    <row r="8646" spans="1:26" x14ac:dyDescent="0.2">
      <c r="A8646" s="414"/>
      <c r="B8646" s="414"/>
      <c r="P8646" s="141"/>
      <c r="Q8646" s="415"/>
      <c r="R8646" s="415"/>
      <c r="S8646" s="415"/>
      <c r="T8646" s="415"/>
      <c r="U8646" s="415"/>
      <c r="V8646" s="415"/>
      <c r="W8646" s="415"/>
      <c r="X8646" s="415"/>
      <c r="Y8646" s="415"/>
      <c r="Z8646" s="415"/>
    </row>
    <row r="8647" spans="1:26" x14ac:dyDescent="0.2">
      <c r="A8647" s="414"/>
      <c r="B8647" s="414"/>
      <c r="P8647" s="141"/>
      <c r="Q8647" s="415"/>
      <c r="R8647" s="415"/>
      <c r="S8647" s="415"/>
      <c r="T8647" s="415"/>
      <c r="U8647" s="415"/>
      <c r="V8647" s="415"/>
      <c r="W8647" s="415"/>
      <c r="X8647" s="415"/>
      <c r="Y8647" s="415"/>
      <c r="Z8647" s="415"/>
    </row>
    <row r="8648" spans="1:26" x14ac:dyDescent="0.2">
      <c r="A8648" s="414"/>
      <c r="B8648" s="414"/>
      <c r="P8648" s="141"/>
      <c r="Q8648" s="415"/>
      <c r="R8648" s="415"/>
      <c r="S8648" s="415"/>
      <c r="T8648" s="415"/>
      <c r="U8648" s="415"/>
      <c r="V8648" s="415"/>
      <c r="W8648" s="415"/>
      <c r="X8648" s="415"/>
      <c r="Y8648" s="415"/>
      <c r="Z8648" s="415"/>
    </row>
    <row r="8649" spans="1:26" x14ac:dyDescent="0.2">
      <c r="A8649" s="414"/>
      <c r="B8649" s="414"/>
      <c r="P8649" s="141"/>
      <c r="Q8649" s="415"/>
      <c r="R8649" s="415"/>
      <c r="S8649" s="415"/>
      <c r="T8649" s="415"/>
      <c r="U8649" s="415"/>
      <c r="V8649" s="415"/>
      <c r="W8649" s="415"/>
      <c r="X8649" s="415"/>
      <c r="Y8649" s="415"/>
      <c r="Z8649" s="415"/>
    </row>
    <row r="8650" spans="1:26" x14ac:dyDescent="0.2">
      <c r="A8650" s="414"/>
      <c r="B8650" s="414"/>
      <c r="P8650" s="141"/>
      <c r="Q8650" s="415"/>
      <c r="R8650" s="415"/>
      <c r="S8650" s="415"/>
      <c r="T8650" s="415"/>
      <c r="U8650" s="415"/>
      <c r="V8650" s="415"/>
      <c r="W8650" s="415"/>
      <c r="X8650" s="415"/>
      <c r="Y8650" s="415"/>
      <c r="Z8650" s="415"/>
    </row>
    <row r="8651" spans="1:26" x14ac:dyDescent="0.2">
      <c r="A8651" s="414"/>
      <c r="B8651" s="414"/>
      <c r="P8651" s="141"/>
      <c r="Q8651" s="415"/>
      <c r="R8651" s="415"/>
      <c r="S8651" s="415"/>
      <c r="T8651" s="415"/>
      <c r="U8651" s="415"/>
      <c r="V8651" s="415"/>
      <c r="W8651" s="415"/>
      <c r="X8651" s="415"/>
      <c r="Y8651" s="415"/>
      <c r="Z8651" s="415"/>
    </row>
    <row r="8652" spans="1:26" x14ac:dyDescent="0.2">
      <c r="A8652" s="414"/>
      <c r="B8652" s="414"/>
      <c r="P8652" s="141"/>
      <c r="Q8652" s="415"/>
      <c r="R8652" s="415"/>
      <c r="S8652" s="415"/>
      <c r="T8652" s="415"/>
      <c r="U8652" s="415"/>
      <c r="V8652" s="415"/>
      <c r="W8652" s="415"/>
      <c r="X8652" s="415"/>
      <c r="Y8652" s="415"/>
      <c r="Z8652" s="415"/>
    </row>
    <row r="8653" spans="1:26" x14ac:dyDescent="0.2">
      <c r="A8653" s="414"/>
      <c r="B8653" s="414"/>
      <c r="P8653" s="141"/>
      <c r="Q8653" s="415"/>
      <c r="R8653" s="415"/>
      <c r="S8653" s="415"/>
      <c r="T8653" s="415"/>
      <c r="U8653" s="415"/>
      <c r="V8653" s="415"/>
      <c r="W8653" s="415"/>
      <c r="X8653" s="415"/>
      <c r="Y8653" s="415"/>
      <c r="Z8653" s="415"/>
    </row>
    <row r="8654" spans="1:26" x14ac:dyDescent="0.2">
      <c r="A8654" s="414"/>
      <c r="B8654" s="414"/>
      <c r="P8654" s="141"/>
      <c r="Q8654" s="415"/>
      <c r="R8654" s="415"/>
      <c r="S8654" s="415"/>
      <c r="T8654" s="415"/>
      <c r="U8654" s="415"/>
      <c r="V8654" s="415"/>
      <c r="W8654" s="415"/>
      <c r="X8654" s="415"/>
      <c r="Y8654" s="415"/>
      <c r="Z8654" s="415"/>
    </row>
    <row r="8655" spans="1:26" x14ac:dyDescent="0.2">
      <c r="A8655" s="414"/>
      <c r="B8655" s="414"/>
      <c r="P8655" s="141"/>
      <c r="Q8655" s="415"/>
      <c r="R8655" s="415"/>
      <c r="S8655" s="415"/>
      <c r="T8655" s="415"/>
      <c r="U8655" s="415"/>
      <c r="V8655" s="415"/>
      <c r="W8655" s="415"/>
      <c r="X8655" s="415"/>
      <c r="Y8655" s="415"/>
      <c r="Z8655" s="415"/>
    </row>
    <row r="8656" spans="1:26" x14ac:dyDescent="0.2">
      <c r="A8656" s="414"/>
      <c r="B8656" s="414"/>
      <c r="P8656" s="141"/>
      <c r="Q8656" s="415"/>
      <c r="R8656" s="415"/>
      <c r="S8656" s="415"/>
      <c r="T8656" s="415"/>
      <c r="U8656" s="415"/>
      <c r="V8656" s="415"/>
      <c r="W8656" s="415"/>
      <c r="X8656" s="415"/>
      <c r="Y8656" s="415"/>
      <c r="Z8656" s="415"/>
    </row>
    <row r="8657" spans="1:26" x14ac:dyDescent="0.2">
      <c r="A8657" s="414"/>
      <c r="B8657" s="414"/>
      <c r="P8657" s="141"/>
      <c r="Q8657" s="415"/>
      <c r="R8657" s="415"/>
      <c r="S8657" s="415"/>
      <c r="T8657" s="415"/>
      <c r="U8657" s="415"/>
      <c r="V8657" s="415"/>
      <c r="W8657" s="415"/>
      <c r="X8657" s="415"/>
      <c r="Y8657" s="415"/>
      <c r="Z8657" s="415"/>
    </row>
    <row r="8658" spans="1:26" x14ac:dyDescent="0.2">
      <c r="A8658" s="414"/>
      <c r="B8658" s="414"/>
      <c r="P8658" s="141"/>
      <c r="Q8658" s="415"/>
      <c r="R8658" s="415"/>
      <c r="S8658" s="415"/>
      <c r="T8658" s="415"/>
      <c r="U8658" s="415"/>
      <c r="V8658" s="415"/>
      <c r="W8658" s="415"/>
      <c r="X8658" s="415"/>
      <c r="Y8658" s="415"/>
      <c r="Z8658" s="415"/>
    </row>
    <row r="8659" spans="1:26" x14ac:dyDescent="0.2">
      <c r="A8659" s="414"/>
      <c r="B8659" s="414"/>
      <c r="P8659" s="141"/>
      <c r="Q8659" s="415"/>
      <c r="R8659" s="415"/>
      <c r="S8659" s="415"/>
      <c r="T8659" s="415"/>
      <c r="U8659" s="415"/>
      <c r="V8659" s="415"/>
      <c r="W8659" s="415"/>
      <c r="X8659" s="415"/>
      <c r="Y8659" s="415"/>
      <c r="Z8659" s="415"/>
    </row>
    <row r="8660" spans="1:26" x14ac:dyDescent="0.2">
      <c r="A8660" s="414"/>
      <c r="B8660" s="414"/>
      <c r="P8660" s="141"/>
      <c r="Q8660" s="415"/>
      <c r="R8660" s="415"/>
      <c r="S8660" s="415"/>
      <c r="T8660" s="415"/>
      <c r="U8660" s="415"/>
      <c r="V8660" s="415"/>
      <c r="W8660" s="415"/>
      <c r="X8660" s="415"/>
      <c r="Y8660" s="415"/>
      <c r="Z8660" s="415"/>
    </row>
    <row r="8661" spans="1:26" x14ac:dyDescent="0.2">
      <c r="A8661" s="414"/>
      <c r="B8661" s="414"/>
      <c r="P8661" s="141"/>
      <c r="Q8661" s="415"/>
      <c r="R8661" s="415"/>
      <c r="S8661" s="415"/>
      <c r="T8661" s="415"/>
      <c r="U8661" s="415"/>
      <c r="V8661" s="415"/>
      <c r="W8661" s="415"/>
      <c r="X8661" s="415"/>
      <c r="Y8661" s="415"/>
      <c r="Z8661" s="415"/>
    </row>
    <row r="8662" spans="1:26" x14ac:dyDescent="0.2">
      <c r="A8662" s="414"/>
      <c r="B8662" s="414"/>
      <c r="P8662" s="141"/>
      <c r="Q8662" s="415"/>
      <c r="R8662" s="415"/>
      <c r="S8662" s="415"/>
      <c r="T8662" s="415"/>
      <c r="U8662" s="415"/>
      <c r="V8662" s="415"/>
      <c r="W8662" s="415"/>
      <c r="X8662" s="415"/>
      <c r="Y8662" s="415"/>
      <c r="Z8662" s="415"/>
    </row>
    <row r="8663" spans="1:26" x14ac:dyDescent="0.2">
      <c r="A8663" s="414"/>
      <c r="B8663" s="414"/>
      <c r="P8663" s="141"/>
      <c r="Q8663" s="415"/>
      <c r="R8663" s="415"/>
      <c r="S8663" s="415"/>
      <c r="T8663" s="415"/>
      <c r="U8663" s="415"/>
      <c r="V8663" s="415"/>
      <c r="W8663" s="415"/>
      <c r="X8663" s="415"/>
      <c r="Y8663" s="415"/>
      <c r="Z8663" s="415"/>
    </row>
    <row r="8664" spans="1:26" x14ac:dyDescent="0.2">
      <c r="A8664" s="414"/>
      <c r="B8664" s="414"/>
      <c r="P8664" s="141"/>
      <c r="Q8664" s="415"/>
      <c r="R8664" s="415"/>
      <c r="S8664" s="415"/>
      <c r="T8664" s="415"/>
      <c r="U8664" s="415"/>
      <c r="V8664" s="415"/>
      <c r="W8664" s="415"/>
      <c r="X8664" s="415"/>
      <c r="Y8664" s="415"/>
      <c r="Z8664" s="415"/>
    </row>
    <row r="8665" spans="1:26" x14ac:dyDescent="0.2">
      <c r="A8665" s="414"/>
      <c r="B8665" s="414"/>
      <c r="P8665" s="141"/>
      <c r="Q8665" s="415"/>
      <c r="R8665" s="415"/>
      <c r="S8665" s="415"/>
      <c r="T8665" s="415"/>
      <c r="U8665" s="415"/>
      <c r="V8665" s="415"/>
      <c r="W8665" s="415"/>
      <c r="X8665" s="415"/>
      <c r="Y8665" s="415"/>
      <c r="Z8665" s="415"/>
    </row>
    <row r="8666" spans="1:26" x14ac:dyDescent="0.2">
      <c r="A8666" s="414"/>
      <c r="B8666" s="414"/>
      <c r="P8666" s="141"/>
      <c r="Q8666" s="415"/>
      <c r="R8666" s="415"/>
      <c r="S8666" s="415"/>
      <c r="T8666" s="415"/>
      <c r="U8666" s="415"/>
      <c r="V8666" s="415"/>
      <c r="W8666" s="415"/>
      <c r="X8666" s="415"/>
      <c r="Y8666" s="415"/>
      <c r="Z8666" s="415"/>
    </row>
    <row r="8667" spans="1:26" x14ac:dyDescent="0.2">
      <c r="A8667" s="414"/>
      <c r="B8667" s="414"/>
      <c r="P8667" s="141"/>
      <c r="Q8667" s="415"/>
      <c r="R8667" s="415"/>
      <c r="S8667" s="415"/>
      <c r="T8667" s="415"/>
      <c r="U8667" s="415"/>
      <c r="V8667" s="415"/>
      <c r="W8667" s="415"/>
      <c r="X8667" s="415"/>
      <c r="Y8667" s="415"/>
      <c r="Z8667" s="415"/>
    </row>
    <row r="8668" spans="1:26" x14ac:dyDescent="0.2">
      <c r="A8668" s="414"/>
      <c r="B8668" s="414"/>
      <c r="P8668" s="141"/>
      <c r="Q8668" s="415"/>
      <c r="R8668" s="415"/>
      <c r="S8668" s="415"/>
      <c r="T8668" s="415"/>
      <c r="U8668" s="415"/>
      <c r="V8668" s="415"/>
      <c r="W8668" s="415"/>
      <c r="X8668" s="415"/>
      <c r="Y8668" s="415"/>
      <c r="Z8668" s="415"/>
    </row>
    <row r="8669" spans="1:26" x14ac:dyDescent="0.2">
      <c r="A8669" s="414"/>
      <c r="B8669" s="414"/>
      <c r="P8669" s="141"/>
      <c r="Q8669" s="415"/>
      <c r="R8669" s="415"/>
      <c r="S8669" s="415"/>
      <c r="T8669" s="415"/>
      <c r="U8669" s="415"/>
      <c r="V8669" s="415"/>
      <c r="W8669" s="415"/>
      <c r="X8669" s="415"/>
      <c r="Y8669" s="415"/>
      <c r="Z8669" s="415"/>
    </row>
    <row r="8670" spans="1:26" x14ac:dyDescent="0.2">
      <c r="A8670" s="414"/>
      <c r="B8670" s="414"/>
      <c r="P8670" s="141"/>
      <c r="Q8670" s="415"/>
      <c r="R8670" s="415"/>
      <c r="S8670" s="415"/>
      <c r="T8670" s="415"/>
      <c r="U8670" s="415"/>
      <c r="V8670" s="415"/>
      <c r="W8670" s="415"/>
      <c r="X8670" s="415"/>
      <c r="Y8670" s="415"/>
      <c r="Z8670" s="415"/>
    </row>
    <row r="8671" spans="1:26" x14ac:dyDescent="0.2">
      <c r="A8671" s="414"/>
      <c r="B8671" s="414"/>
      <c r="P8671" s="141"/>
      <c r="Q8671" s="415"/>
      <c r="R8671" s="415"/>
      <c r="S8671" s="415"/>
      <c r="T8671" s="415"/>
      <c r="U8671" s="415"/>
      <c r="V8671" s="415"/>
      <c r="W8671" s="415"/>
      <c r="X8671" s="415"/>
      <c r="Y8671" s="415"/>
      <c r="Z8671" s="415"/>
    </row>
    <row r="8672" spans="1:26" x14ac:dyDescent="0.2">
      <c r="A8672" s="414"/>
      <c r="B8672" s="414"/>
      <c r="P8672" s="141"/>
      <c r="Q8672" s="415"/>
      <c r="R8672" s="415"/>
      <c r="S8672" s="415"/>
      <c r="T8672" s="415"/>
      <c r="U8672" s="415"/>
      <c r="V8672" s="415"/>
      <c r="W8672" s="415"/>
      <c r="X8672" s="415"/>
      <c r="Y8672" s="415"/>
      <c r="Z8672" s="415"/>
    </row>
    <row r="8673" spans="1:26" x14ac:dyDescent="0.2">
      <c r="A8673" s="414"/>
      <c r="B8673" s="414"/>
      <c r="P8673" s="141"/>
      <c r="Q8673" s="415"/>
      <c r="R8673" s="415"/>
      <c r="S8673" s="415"/>
      <c r="T8673" s="415"/>
      <c r="U8673" s="415"/>
      <c r="V8673" s="415"/>
      <c r="W8673" s="415"/>
      <c r="X8673" s="415"/>
      <c r="Y8673" s="415"/>
      <c r="Z8673" s="415"/>
    </row>
    <row r="8674" spans="1:26" x14ac:dyDescent="0.2">
      <c r="A8674" s="414"/>
      <c r="B8674" s="414"/>
      <c r="P8674" s="141"/>
      <c r="Q8674" s="415"/>
      <c r="R8674" s="415"/>
      <c r="S8674" s="415"/>
      <c r="T8674" s="415"/>
      <c r="U8674" s="415"/>
      <c r="V8674" s="415"/>
      <c r="W8674" s="415"/>
      <c r="X8674" s="415"/>
      <c r="Y8674" s="415"/>
      <c r="Z8674" s="415"/>
    </row>
    <row r="8675" spans="1:26" x14ac:dyDescent="0.2">
      <c r="A8675" s="414"/>
      <c r="B8675" s="414"/>
      <c r="P8675" s="141"/>
      <c r="Q8675" s="415"/>
      <c r="R8675" s="415"/>
      <c r="S8675" s="415"/>
      <c r="T8675" s="415"/>
      <c r="U8675" s="415"/>
      <c r="V8675" s="415"/>
      <c r="W8675" s="415"/>
      <c r="X8675" s="415"/>
      <c r="Y8675" s="415"/>
      <c r="Z8675" s="415"/>
    </row>
    <row r="8676" spans="1:26" x14ac:dyDescent="0.2">
      <c r="A8676" s="414"/>
      <c r="B8676" s="414"/>
      <c r="P8676" s="141"/>
      <c r="Q8676" s="415"/>
      <c r="R8676" s="415"/>
      <c r="S8676" s="415"/>
      <c r="T8676" s="415"/>
      <c r="U8676" s="415"/>
      <c r="V8676" s="415"/>
      <c r="W8676" s="415"/>
      <c r="X8676" s="415"/>
      <c r="Y8676" s="415"/>
      <c r="Z8676" s="415"/>
    </row>
    <row r="8677" spans="1:26" x14ac:dyDescent="0.2">
      <c r="A8677" s="414"/>
      <c r="B8677" s="414"/>
      <c r="P8677" s="141"/>
      <c r="Q8677" s="415"/>
      <c r="R8677" s="415"/>
      <c r="S8677" s="415"/>
      <c r="T8677" s="415"/>
      <c r="U8677" s="415"/>
      <c r="V8677" s="415"/>
      <c r="W8677" s="415"/>
      <c r="X8677" s="415"/>
      <c r="Y8677" s="415"/>
      <c r="Z8677" s="415"/>
    </row>
    <row r="8678" spans="1:26" x14ac:dyDescent="0.2">
      <c r="A8678" s="414"/>
      <c r="B8678" s="414"/>
      <c r="P8678" s="141"/>
      <c r="Q8678" s="415"/>
      <c r="R8678" s="415"/>
      <c r="S8678" s="415"/>
      <c r="T8678" s="415"/>
      <c r="U8678" s="415"/>
      <c r="V8678" s="415"/>
      <c r="W8678" s="415"/>
      <c r="X8678" s="415"/>
      <c r="Y8678" s="415"/>
      <c r="Z8678" s="415"/>
    </row>
    <row r="8679" spans="1:26" x14ac:dyDescent="0.2">
      <c r="A8679" s="414"/>
      <c r="B8679" s="414"/>
      <c r="P8679" s="141"/>
      <c r="Q8679" s="415"/>
      <c r="R8679" s="415"/>
      <c r="S8679" s="415"/>
      <c r="T8679" s="415"/>
      <c r="U8679" s="415"/>
      <c r="V8679" s="415"/>
      <c r="W8679" s="415"/>
      <c r="X8679" s="415"/>
      <c r="Y8679" s="415"/>
      <c r="Z8679" s="415"/>
    </row>
    <row r="8680" spans="1:26" x14ac:dyDescent="0.2">
      <c r="A8680" s="414"/>
      <c r="B8680" s="414"/>
      <c r="P8680" s="141"/>
      <c r="Q8680" s="415"/>
      <c r="R8680" s="415"/>
      <c r="S8680" s="415"/>
      <c r="T8680" s="415"/>
      <c r="U8680" s="415"/>
      <c r="V8680" s="415"/>
      <c r="W8680" s="415"/>
      <c r="X8680" s="415"/>
      <c r="Y8680" s="415"/>
      <c r="Z8680" s="415"/>
    </row>
    <row r="8681" spans="1:26" x14ac:dyDescent="0.2">
      <c r="A8681" s="414"/>
      <c r="B8681" s="414"/>
      <c r="P8681" s="141"/>
      <c r="Q8681" s="415"/>
      <c r="R8681" s="415"/>
      <c r="S8681" s="415"/>
      <c r="T8681" s="415"/>
      <c r="U8681" s="415"/>
      <c r="V8681" s="415"/>
      <c r="W8681" s="415"/>
      <c r="X8681" s="415"/>
      <c r="Y8681" s="415"/>
      <c r="Z8681" s="415"/>
    </row>
    <row r="8682" spans="1:26" x14ac:dyDescent="0.2">
      <c r="A8682" s="414"/>
      <c r="B8682" s="414"/>
      <c r="P8682" s="141"/>
      <c r="Q8682" s="415"/>
      <c r="R8682" s="415"/>
      <c r="S8682" s="415"/>
      <c r="T8682" s="415"/>
      <c r="U8682" s="415"/>
      <c r="V8682" s="415"/>
      <c r="W8682" s="415"/>
      <c r="X8682" s="415"/>
      <c r="Y8682" s="415"/>
      <c r="Z8682" s="415"/>
    </row>
    <row r="8683" spans="1:26" x14ac:dyDescent="0.2">
      <c r="A8683" s="414"/>
      <c r="B8683" s="414"/>
      <c r="P8683" s="141"/>
      <c r="Q8683" s="415"/>
      <c r="R8683" s="415"/>
      <c r="S8683" s="415"/>
      <c r="T8683" s="415"/>
      <c r="U8683" s="415"/>
      <c r="V8683" s="415"/>
      <c r="W8683" s="415"/>
      <c r="X8683" s="415"/>
      <c r="Y8683" s="415"/>
      <c r="Z8683" s="415"/>
    </row>
    <row r="8684" spans="1:26" x14ac:dyDescent="0.2">
      <c r="A8684" s="414"/>
      <c r="B8684" s="414"/>
      <c r="P8684" s="141"/>
      <c r="Q8684" s="415"/>
      <c r="R8684" s="415"/>
      <c r="S8684" s="415"/>
      <c r="T8684" s="415"/>
      <c r="U8684" s="415"/>
      <c r="V8684" s="415"/>
      <c r="W8684" s="415"/>
      <c r="X8684" s="415"/>
      <c r="Y8684" s="415"/>
      <c r="Z8684" s="415"/>
    </row>
    <row r="8685" spans="1:26" x14ac:dyDescent="0.2">
      <c r="A8685" s="414"/>
      <c r="B8685" s="414"/>
      <c r="P8685" s="141"/>
      <c r="Q8685" s="415"/>
      <c r="R8685" s="415"/>
      <c r="S8685" s="415"/>
      <c r="T8685" s="415"/>
      <c r="U8685" s="415"/>
      <c r="V8685" s="415"/>
      <c r="W8685" s="415"/>
      <c r="X8685" s="415"/>
      <c r="Y8685" s="415"/>
      <c r="Z8685" s="415"/>
    </row>
    <row r="8686" spans="1:26" x14ac:dyDescent="0.2">
      <c r="A8686" s="414"/>
      <c r="B8686" s="414"/>
      <c r="P8686" s="141"/>
      <c r="Q8686" s="415"/>
      <c r="R8686" s="415"/>
      <c r="S8686" s="415"/>
      <c r="T8686" s="415"/>
      <c r="U8686" s="415"/>
      <c r="V8686" s="415"/>
      <c r="W8686" s="415"/>
      <c r="X8686" s="415"/>
      <c r="Y8686" s="415"/>
      <c r="Z8686" s="415"/>
    </row>
    <row r="8687" spans="1:26" x14ac:dyDescent="0.2">
      <c r="A8687" s="414"/>
      <c r="B8687" s="414"/>
      <c r="P8687" s="141"/>
      <c r="Q8687" s="415"/>
      <c r="R8687" s="415"/>
      <c r="S8687" s="415"/>
      <c r="T8687" s="415"/>
      <c r="U8687" s="415"/>
      <c r="V8687" s="415"/>
      <c r="W8687" s="415"/>
      <c r="X8687" s="415"/>
      <c r="Y8687" s="415"/>
      <c r="Z8687" s="415"/>
    </row>
    <row r="8688" spans="1:26" x14ac:dyDescent="0.2">
      <c r="A8688" s="414"/>
      <c r="B8688" s="414"/>
      <c r="P8688" s="141"/>
      <c r="Q8688" s="415"/>
      <c r="R8688" s="415"/>
      <c r="S8688" s="415"/>
      <c r="T8688" s="415"/>
      <c r="U8688" s="415"/>
      <c r="V8688" s="415"/>
      <c r="W8688" s="415"/>
      <c r="X8688" s="415"/>
      <c r="Y8688" s="415"/>
      <c r="Z8688" s="415"/>
    </row>
    <row r="8689" spans="1:26" x14ac:dyDescent="0.2">
      <c r="A8689" s="414"/>
      <c r="B8689" s="414"/>
      <c r="P8689" s="141"/>
      <c r="Q8689" s="415"/>
      <c r="R8689" s="415"/>
      <c r="S8689" s="415"/>
      <c r="T8689" s="415"/>
      <c r="U8689" s="415"/>
      <c r="V8689" s="415"/>
      <c r="W8689" s="415"/>
      <c r="X8689" s="415"/>
      <c r="Y8689" s="415"/>
      <c r="Z8689" s="415"/>
    </row>
    <row r="8690" spans="1:26" x14ac:dyDescent="0.2">
      <c r="A8690" s="414"/>
      <c r="B8690" s="414"/>
      <c r="P8690" s="141"/>
      <c r="Q8690" s="415"/>
      <c r="R8690" s="415"/>
      <c r="S8690" s="415"/>
      <c r="T8690" s="415"/>
      <c r="U8690" s="415"/>
      <c r="V8690" s="415"/>
      <c r="W8690" s="415"/>
      <c r="X8690" s="415"/>
      <c r="Y8690" s="415"/>
      <c r="Z8690" s="415"/>
    </row>
    <row r="8691" spans="1:26" x14ac:dyDescent="0.2">
      <c r="A8691" s="414"/>
      <c r="B8691" s="414"/>
      <c r="P8691" s="141"/>
      <c r="Q8691" s="415"/>
      <c r="R8691" s="415"/>
      <c r="S8691" s="415"/>
      <c r="T8691" s="415"/>
      <c r="U8691" s="415"/>
      <c r="V8691" s="415"/>
      <c r="W8691" s="415"/>
      <c r="X8691" s="415"/>
      <c r="Y8691" s="415"/>
      <c r="Z8691" s="415"/>
    </row>
    <row r="8692" spans="1:26" x14ac:dyDescent="0.2">
      <c r="A8692" s="414"/>
      <c r="B8692" s="414"/>
      <c r="P8692" s="141"/>
      <c r="Q8692" s="415"/>
      <c r="R8692" s="415"/>
      <c r="S8692" s="415"/>
      <c r="T8692" s="415"/>
      <c r="U8692" s="415"/>
      <c r="V8692" s="415"/>
      <c r="W8692" s="415"/>
      <c r="X8692" s="415"/>
      <c r="Y8692" s="415"/>
      <c r="Z8692" s="415"/>
    </row>
    <row r="8693" spans="1:26" x14ac:dyDescent="0.2">
      <c r="A8693" s="414"/>
      <c r="B8693" s="414"/>
      <c r="P8693" s="141"/>
      <c r="Q8693" s="415"/>
      <c r="R8693" s="415"/>
      <c r="S8693" s="415"/>
      <c r="T8693" s="415"/>
      <c r="U8693" s="415"/>
      <c r="V8693" s="415"/>
      <c r="W8693" s="415"/>
      <c r="X8693" s="415"/>
      <c r="Y8693" s="415"/>
      <c r="Z8693" s="415"/>
    </row>
    <row r="8694" spans="1:26" x14ac:dyDescent="0.2">
      <c r="A8694" s="414"/>
      <c r="B8694" s="414"/>
      <c r="P8694" s="141"/>
      <c r="Q8694" s="415"/>
      <c r="R8694" s="415"/>
      <c r="S8694" s="415"/>
      <c r="T8694" s="415"/>
      <c r="U8694" s="415"/>
      <c r="V8694" s="415"/>
      <c r="W8694" s="415"/>
      <c r="X8694" s="415"/>
      <c r="Y8694" s="415"/>
      <c r="Z8694" s="415"/>
    </row>
    <row r="8695" spans="1:26" x14ac:dyDescent="0.2">
      <c r="A8695" s="414"/>
      <c r="B8695" s="414"/>
      <c r="P8695" s="141"/>
      <c r="Q8695" s="415"/>
      <c r="R8695" s="415"/>
      <c r="S8695" s="415"/>
      <c r="T8695" s="415"/>
      <c r="U8695" s="415"/>
      <c r="V8695" s="415"/>
      <c r="W8695" s="415"/>
      <c r="X8695" s="415"/>
      <c r="Y8695" s="415"/>
      <c r="Z8695" s="415"/>
    </row>
    <row r="8696" spans="1:26" x14ac:dyDescent="0.2">
      <c r="A8696" s="414"/>
      <c r="B8696" s="414"/>
      <c r="P8696" s="141"/>
      <c r="Q8696" s="415"/>
      <c r="R8696" s="415"/>
      <c r="S8696" s="415"/>
      <c r="T8696" s="415"/>
      <c r="U8696" s="415"/>
      <c r="V8696" s="415"/>
      <c r="W8696" s="415"/>
      <c r="X8696" s="415"/>
      <c r="Y8696" s="415"/>
      <c r="Z8696" s="415"/>
    </row>
    <row r="8697" spans="1:26" x14ac:dyDescent="0.2">
      <c r="A8697" s="414"/>
      <c r="B8697" s="414"/>
      <c r="P8697" s="141"/>
      <c r="Q8697" s="415"/>
      <c r="R8697" s="415"/>
      <c r="S8697" s="415"/>
      <c r="T8697" s="415"/>
      <c r="U8697" s="415"/>
      <c r="V8697" s="415"/>
      <c r="W8697" s="415"/>
      <c r="X8697" s="415"/>
      <c r="Y8697" s="415"/>
      <c r="Z8697" s="415"/>
    </row>
    <row r="8698" spans="1:26" x14ac:dyDescent="0.2">
      <c r="A8698" s="414"/>
      <c r="B8698" s="414"/>
      <c r="P8698" s="141"/>
      <c r="Q8698" s="415"/>
      <c r="R8698" s="415"/>
      <c r="S8698" s="415"/>
      <c r="T8698" s="415"/>
      <c r="U8698" s="415"/>
      <c r="V8698" s="415"/>
      <c r="W8698" s="415"/>
      <c r="X8698" s="415"/>
      <c r="Y8698" s="415"/>
      <c r="Z8698" s="415"/>
    </row>
    <row r="8699" spans="1:26" x14ac:dyDescent="0.2">
      <c r="A8699" s="414"/>
      <c r="B8699" s="414"/>
      <c r="P8699" s="141"/>
      <c r="Q8699" s="415"/>
      <c r="R8699" s="415"/>
      <c r="S8699" s="415"/>
      <c r="T8699" s="415"/>
      <c r="U8699" s="415"/>
      <c r="V8699" s="415"/>
      <c r="W8699" s="415"/>
      <c r="X8699" s="415"/>
      <c r="Y8699" s="415"/>
      <c r="Z8699" s="415"/>
    </row>
    <row r="8700" spans="1:26" x14ac:dyDescent="0.2">
      <c r="A8700" s="414"/>
      <c r="B8700" s="414"/>
      <c r="P8700" s="141"/>
      <c r="Q8700" s="415"/>
      <c r="R8700" s="415"/>
      <c r="S8700" s="415"/>
      <c r="T8700" s="415"/>
      <c r="U8700" s="415"/>
      <c r="V8700" s="415"/>
      <c r="W8700" s="415"/>
      <c r="X8700" s="415"/>
      <c r="Y8700" s="415"/>
      <c r="Z8700" s="415"/>
    </row>
    <row r="8701" spans="1:26" x14ac:dyDescent="0.2">
      <c r="A8701" s="414"/>
      <c r="B8701" s="414"/>
      <c r="P8701" s="141"/>
      <c r="Q8701" s="415"/>
      <c r="R8701" s="415"/>
      <c r="S8701" s="415"/>
      <c r="T8701" s="415"/>
      <c r="U8701" s="415"/>
      <c r="V8701" s="415"/>
      <c r="W8701" s="415"/>
      <c r="X8701" s="415"/>
      <c r="Y8701" s="415"/>
      <c r="Z8701" s="415"/>
    </row>
    <row r="8702" spans="1:26" x14ac:dyDescent="0.2">
      <c r="A8702" s="414"/>
      <c r="B8702" s="414"/>
      <c r="P8702" s="141"/>
      <c r="Q8702" s="415"/>
      <c r="R8702" s="415"/>
      <c r="S8702" s="415"/>
      <c r="T8702" s="415"/>
      <c r="U8702" s="415"/>
      <c r="V8702" s="415"/>
      <c r="W8702" s="415"/>
      <c r="X8702" s="415"/>
      <c r="Y8702" s="415"/>
      <c r="Z8702" s="415"/>
    </row>
    <row r="8703" spans="1:26" x14ac:dyDescent="0.2">
      <c r="A8703" s="414"/>
      <c r="B8703" s="414"/>
      <c r="P8703" s="141"/>
      <c r="Q8703" s="415"/>
      <c r="R8703" s="415"/>
      <c r="S8703" s="415"/>
      <c r="T8703" s="415"/>
      <c r="U8703" s="415"/>
      <c r="V8703" s="415"/>
      <c r="W8703" s="415"/>
      <c r="X8703" s="415"/>
      <c r="Y8703" s="415"/>
      <c r="Z8703" s="415"/>
    </row>
    <row r="8704" spans="1:26" x14ac:dyDescent="0.2">
      <c r="A8704" s="414"/>
      <c r="B8704" s="414"/>
      <c r="P8704" s="141"/>
      <c r="Q8704" s="415"/>
      <c r="R8704" s="415"/>
      <c r="S8704" s="415"/>
      <c r="T8704" s="415"/>
      <c r="U8704" s="415"/>
      <c r="V8704" s="415"/>
      <c r="W8704" s="415"/>
      <c r="X8704" s="415"/>
      <c r="Y8704" s="415"/>
      <c r="Z8704" s="415"/>
    </row>
    <row r="8705" spans="1:26" x14ac:dyDescent="0.2">
      <c r="A8705" s="414"/>
      <c r="B8705" s="414"/>
      <c r="P8705" s="141"/>
      <c r="Q8705" s="415"/>
      <c r="R8705" s="415"/>
      <c r="S8705" s="415"/>
      <c r="T8705" s="415"/>
      <c r="U8705" s="415"/>
      <c r="V8705" s="415"/>
      <c r="W8705" s="415"/>
      <c r="X8705" s="415"/>
      <c r="Y8705" s="415"/>
      <c r="Z8705" s="415"/>
    </row>
    <row r="8706" spans="1:26" x14ac:dyDescent="0.2">
      <c r="A8706" s="414"/>
      <c r="B8706" s="414"/>
      <c r="P8706" s="141"/>
      <c r="Q8706" s="415"/>
      <c r="R8706" s="415"/>
      <c r="S8706" s="415"/>
      <c r="T8706" s="415"/>
      <c r="U8706" s="415"/>
      <c r="V8706" s="415"/>
      <c r="W8706" s="415"/>
      <c r="X8706" s="415"/>
      <c r="Y8706" s="415"/>
      <c r="Z8706" s="415"/>
    </row>
    <row r="8707" spans="1:26" x14ac:dyDescent="0.2">
      <c r="A8707" s="414"/>
      <c r="B8707" s="414"/>
      <c r="P8707" s="141"/>
      <c r="Q8707" s="415"/>
      <c r="R8707" s="415"/>
      <c r="S8707" s="415"/>
      <c r="T8707" s="415"/>
      <c r="U8707" s="415"/>
      <c r="V8707" s="415"/>
      <c r="W8707" s="415"/>
      <c r="X8707" s="415"/>
      <c r="Y8707" s="415"/>
      <c r="Z8707" s="415"/>
    </row>
    <row r="8708" spans="1:26" x14ac:dyDescent="0.2">
      <c r="A8708" s="414"/>
      <c r="B8708" s="414"/>
      <c r="P8708" s="141"/>
      <c r="Q8708" s="415"/>
      <c r="R8708" s="415"/>
      <c r="S8708" s="415"/>
      <c r="T8708" s="415"/>
      <c r="U8708" s="415"/>
      <c r="V8708" s="415"/>
      <c r="W8708" s="415"/>
      <c r="X8708" s="415"/>
      <c r="Y8708" s="415"/>
      <c r="Z8708" s="415"/>
    </row>
    <row r="8709" spans="1:26" x14ac:dyDescent="0.2">
      <c r="A8709" s="414"/>
      <c r="B8709" s="414"/>
      <c r="P8709" s="141"/>
      <c r="Q8709" s="415"/>
      <c r="R8709" s="415"/>
      <c r="S8709" s="415"/>
      <c r="T8709" s="415"/>
      <c r="U8709" s="415"/>
      <c r="V8709" s="415"/>
      <c r="W8709" s="415"/>
      <c r="X8709" s="415"/>
      <c r="Y8709" s="415"/>
      <c r="Z8709" s="415"/>
    </row>
    <row r="8710" spans="1:26" x14ac:dyDescent="0.2">
      <c r="A8710" s="414"/>
      <c r="B8710" s="414"/>
      <c r="P8710" s="141"/>
      <c r="Q8710" s="415"/>
      <c r="R8710" s="415"/>
      <c r="S8710" s="415"/>
      <c r="T8710" s="415"/>
      <c r="U8710" s="415"/>
      <c r="V8710" s="415"/>
      <c r="W8710" s="415"/>
      <c r="X8710" s="415"/>
      <c r="Y8710" s="415"/>
      <c r="Z8710" s="415"/>
    </row>
    <row r="8711" spans="1:26" x14ac:dyDescent="0.2">
      <c r="A8711" s="414"/>
      <c r="B8711" s="414"/>
      <c r="P8711" s="141"/>
      <c r="Q8711" s="415"/>
      <c r="R8711" s="415"/>
      <c r="S8711" s="415"/>
      <c r="T8711" s="415"/>
      <c r="U8711" s="415"/>
      <c r="V8711" s="415"/>
      <c r="W8711" s="415"/>
      <c r="X8711" s="415"/>
      <c r="Y8711" s="415"/>
      <c r="Z8711" s="415"/>
    </row>
    <row r="8712" spans="1:26" x14ac:dyDescent="0.2">
      <c r="A8712" s="414"/>
      <c r="B8712" s="414"/>
      <c r="P8712" s="141"/>
      <c r="Q8712" s="415"/>
      <c r="R8712" s="415"/>
      <c r="S8712" s="415"/>
      <c r="T8712" s="415"/>
      <c r="U8712" s="415"/>
      <c r="V8712" s="415"/>
      <c r="W8712" s="415"/>
      <c r="X8712" s="415"/>
      <c r="Y8712" s="415"/>
      <c r="Z8712" s="415"/>
    </row>
    <row r="8713" spans="1:26" x14ac:dyDescent="0.2">
      <c r="A8713" s="414"/>
      <c r="B8713" s="414"/>
      <c r="P8713" s="141"/>
      <c r="Q8713" s="415"/>
      <c r="R8713" s="415"/>
      <c r="S8713" s="415"/>
      <c r="T8713" s="415"/>
      <c r="U8713" s="415"/>
      <c r="V8713" s="415"/>
      <c r="W8713" s="415"/>
      <c r="X8713" s="415"/>
      <c r="Y8713" s="415"/>
      <c r="Z8713" s="415"/>
    </row>
    <row r="8714" spans="1:26" x14ac:dyDescent="0.2">
      <c r="A8714" s="414"/>
      <c r="B8714" s="414"/>
      <c r="P8714" s="141"/>
      <c r="Q8714" s="415"/>
      <c r="R8714" s="415"/>
      <c r="S8714" s="415"/>
      <c r="T8714" s="415"/>
      <c r="U8714" s="415"/>
      <c r="V8714" s="415"/>
      <c r="W8714" s="415"/>
      <c r="X8714" s="415"/>
      <c r="Y8714" s="415"/>
      <c r="Z8714" s="415"/>
    </row>
    <row r="8715" spans="1:26" x14ac:dyDescent="0.2">
      <c r="A8715" s="414"/>
      <c r="B8715" s="414"/>
      <c r="P8715" s="141"/>
      <c r="Q8715" s="415"/>
      <c r="R8715" s="415"/>
      <c r="S8715" s="415"/>
      <c r="T8715" s="415"/>
      <c r="U8715" s="415"/>
      <c r="V8715" s="415"/>
      <c r="W8715" s="415"/>
      <c r="X8715" s="415"/>
      <c r="Y8715" s="415"/>
      <c r="Z8715" s="415"/>
    </row>
    <row r="8716" spans="1:26" x14ac:dyDescent="0.2">
      <c r="A8716" s="414"/>
      <c r="B8716" s="414"/>
      <c r="P8716" s="141"/>
      <c r="Q8716" s="415"/>
      <c r="R8716" s="415"/>
      <c r="S8716" s="415"/>
      <c r="T8716" s="415"/>
      <c r="U8716" s="415"/>
      <c r="V8716" s="415"/>
      <c r="W8716" s="415"/>
      <c r="X8716" s="415"/>
      <c r="Y8716" s="415"/>
      <c r="Z8716" s="415"/>
    </row>
    <row r="8717" spans="1:26" x14ac:dyDescent="0.2">
      <c r="A8717" s="414"/>
      <c r="B8717" s="414"/>
      <c r="P8717" s="141"/>
      <c r="Q8717" s="415"/>
      <c r="R8717" s="415"/>
      <c r="S8717" s="415"/>
      <c r="T8717" s="415"/>
      <c r="U8717" s="415"/>
      <c r="V8717" s="415"/>
      <c r="W8717" s="415"/>
      <c r="X8717" s="415"/>
      <c r="Y8717" s="415"/>
      <c r="Z8717" s="415"/>
    </row>
    <row r="8718" spans="1:26" x14ac:dyDescent="0.2">
      <c r="A8718" s="414"/>
      <c r="B8718" s="414"/>
      <c r="P8718" s="141"/>
      <c r="Q8718" s="415"/>
      <c r="R8718" s="415"/>
      <c r="S8718" s="415"/>
      <c r="T8718" s="415"/>
      <c r="U8718" s="415"/>
      <c r="V8718" s="415"/>
      <c r="W8718" s="415"/>
      <c r="X8718" s="415"/>
      <c r="Y8718" s="415"/>
      <c r="Z8718" s="415"/>
    </row>
    <row r="8719" spans="1:26" x14ac:dyDescent="0.2">
      <c r="A8719" s="414"/>
      <c r="B8719" s="414"/>
      <c r="P8719" s="141"/>
      <c r="Q8719" s="415"/>
      <c r="R8719" s="415"/>
      <c r="S8719" s="415"/>
      <c r="T8719" s="415"/>
      <c r="U8719" s="415"/>
      <c r="V8719" s="415"/>
      <c r="W8719" s="415"/>
      <c r="X8719" s="415"/>
      <c r="Y8719" s="415"/>
      <c r="Z8719" s="415"/>
    </row>
    <row r="8720" spans="1:26" x14ac:dyDescent="0.2">
      <c r="A8720" s="414"/>
      <c r="B8720" s="414"/>
      <c r="P8720" s="141"/>
      <c r="Q8720" s="415"/>
      <c r="R8720" s="415"/>
      <c r="S8720" s="415"/>
      <c r="T8720" s="415"/>
      <c r="U8720" s="415"/>
      <c r="V8720" s="415"/>
      <c r="W8720" s="415"/>
      <c r="X8720" s="415"/>
      <c r="Y8720" s="415"/>
      <c r="Z8720" s="415"/>
    </row>
    <row r="8721" spans="1:26" x14ac:dyDescent="0.2">
      <c r="A8721" s="414"/>
      <c r="B8721" s="414"/>
      <c r="P8721" s="141"/>
      <c r="Q8721" s="415"/>
      <c r="R8721" s="415"/>
      <c r="S8721" s="415"/>
      <c r="T8721" s="415"/>
      <c r="U8721" s="415"/>
      <c r="V8721" s="415"/>
      <c r="W8721" s="415"/>
      <c r="X8721" s="415"/>
      <c r="Y8721" s="415"/>
      <c r="Z8721" s="415"/>
    </row>
    <row r="8722" spans="1:26" x14ac:dyDescent="0.2">
      <c r="A8722" s="414"/>
      <c r="B8722" s="414"/>
      <c r="P8722" s="141"/>
      <c r="Q8722" s="415"/>
      <c r="R8722" s="415"/>
      <c r="S8722" s="415"/>
      <c r="T8722" s="415"/>
      <c r="U8722" s="415"/>
      <c r="V8722" s="415"/>
      <c r="W8722" s="415"/>
      <c r="X8722" s="415"/>
      <c r="Y8722" s="415"/>
      <c r="Z8722" s="415"/>
    </row>
    <row r="8723" spans="1:26" x14ac:dyDescent="0.2">
      <c r="A8723" s="414"/>
      <c r="B8723" s="414"/>
      <c r="P8723" s="141"/>
      <c r="Q8723" s="415"/>
      <c r="R8723" s="415"/>
      <c r="S8723" s="415"/>
      <c r="T8723" s="415"/>
      <c r="U8723" s="415"/>
      <c r="V8723" s="415"/>
      <c r="W8723" s="415"/>
      <c r="X8723" s="415"/>
      <c r="Y8723" s="415"/>
      <c r="Z8723" s="415"/>
    </row>
    <row r="8724" spans="1:26" x14ac:dyDescent="0.2">
      <c r="A8724" s="414"/>
      <c r="B8724" s="414"/>
      <c r="P8724" s="141"/>
      <c r="Q8724" s="415"/>
      <c r="R8724" s="415"/>
      <c r="S8724" s="415"/>
      <c r="T8724" s="415"/>
      <c r="U8724" s="415"/>
      <c r="V8724" s="415"/>
      <c r="W8724" s="415"/>
      <c r="X8724" s="415"/>
      <c r="Y8724" s="415"/>
      <c r="Z8724" s="415"/>
    </row>
    <row r="8725" spans="1:26" x14ac:dyDescent="0.2">
      <c r="A8725" s="414"/>
      <c r="B8725" s="414"/>
      <c r="P8725" s="141"/>
      <c r="Q8725" s="415"/>
      <c r="R8725" s="415"/>
      <c r="S8725" s="415"/>
      <c r="T8725" s="415"/>
      <c r="U8725" s="415"/>
      <c r="V8725" s="415"/>
      <c r="W8725" s="415"/>
      <c r="X8725" s="415"/>
      <c r="Y8725" s="415"/>
      <c r="Z8725" s="415"/>
    </row>
    <row r="8726" spans="1:26" x14ac:dyDescent="0.2">
      <c r="A8726" s="414"/>
      <c r="B8726" s="414"/>
      <c r="P8726" s="141"/>
      <c r="Q8726" s="415"/>
      <c r="R8726" s="415"/>
      <c r="S8726" s="415"/>
      <c r="T8726" s="415"/>
      <c r="U8726" s="415"/>
      <c r="V8726" s="415"/>
      <c r="W8726" s="415"/>
      <c r="X8726" s="415"/>
      <c r="Y8726" s="415"/>
      <c r="Z8726" s="415"/>
    </row>
    <row r="8727" spans="1:26" x14ac:dyDescent="0.2">
      <c r="A8727" s="414"/>
      <c r="B8727" s="414"/>
      <c r="P8727" s="141"/>
      <c r="Q8727" s="415"/>
      <c r="R8727" s="415"/>
      <c r="S8727" s="415"/>
      <c r="T8727" s="415"/>
      <c r="U8727" s="415"/>
      <c r="V8727" s="415"/>
      <c r="W8727" s="415"/>
      <c r="X8727" s="415"/>
      <c r="Y8727" s="415"/>
      <c r="Z8727" s="415"/>
    </row>
    <row r="8728" spans="1:26" x14ac:dyDescent="0.2">
      <c r="A8728" s="414"/>
      <c r="B8728" s="414"/>
      <c r="P8728" s="141"/>
      <c r="Q8728" s="415"/>
      <c r="R8728" s="415"/>
      <c r="S8728" s="415"/>
      <c r="T8728" s="415"/>
      <c r="U8728" s="415"/>
      <c r="V8728" s="415"/>
      <c r="W8728" s="415"/>
      <c r="X8728" s="415"/>
      <c r="Y8728" s="415"/>
      <c r="Z8728" s="415"/>
    </row>
    <row r="8729" spans="1:26" x14ac:dyDescent="0.2">
      <c r="A8729" s="414"/>
      <c r="B8729" s="414"/>
      <c r="P8729" s="141"/>
      <c r="Q8729" s="415"/>
      <c r="R8729" s="415"/>
      <c r="S8729" s="415"/>
      <c r="T8729" s="415"/>
      <c r="U8729" s="415"/>
      <c r="V8729" s="415"/>
      <c r="W8729" s="415"/>
      <c r="X8729" s="415"/>
      <c r="Y8729" s="415"/>
      <c r="Z8729" s="415"/>
    </row>
    <row r="8730" spans="1:26" x14ac:dyDescent="0.2">
      <c r="A8730" s="414"/>
      <c r="B8730" s="414"/>
      <c r="P8730" s="141"/>
      <c r="Q8730" s="415"/>
      <c r="R8730" s="415"/>
      <c r="S8730" s="415"/>
      <c r="T8730" s="415"/>
      <c r="U8730" s="415"/>
      <c r="V8730" s="415"/>
      <c r="W8730" s="415"/>
      <c r="X8730" s="415"/>
      <c r="Y8730" s="415"/>
      <c r="Z8730" s="415"/>
    </row>
    <row r="8731" spans="1:26" x14ac:dyDescent="0.2">
      <c r="A8731" s="414"/>
      <c r="B8731" s="414"/>
      <c r="P8731" s="141"/>
      <c r="Q8731" s="415"/>
      <c r="R8731" s="415"/>
      <c r="S8731" s="415"/>
      <c r="T8731" s="415"/>
      <c r="U8731" s="415"/>
      <c r="V8731" s="415"/>
      <c r="W8731" s="415"/>
      <c r="X8731" s="415"/>
      <c r="Y8731" s="415"/>
      <c r="Z8731" s="415"/>
    </row>
    <row r="8732" spans="1:26" x14ac:dyDescent="0.2">
      <c r="A8732" s="414"/>
      <c r="B8732" s="414"/>
      <c r="P8732" s="141"/>
      <c r="Q8732" s="415"/>
      <c r="R8732" s="415"/>
      <c r="S8732" s="415"/>
      <c r="T8732" s="415"/>
      <c r="U8732" s="415"/>
      <c r="V8732" s="415"/>
      <c r="W8732" s="415"/>
      <c r="X8732" s="415"/>
      <c r="Y8732" s="415"/>
      <c r="Z8732" s="415"/>
    </row>
    <row r="8733" spans="1:26" x14ac:dyDescent="0.2">
      <c r="A8733" s="414"/>
      <c r="B8733" s="414"/>
      <c r="P8733" s="141"/>
      <c r="Q8733" s="415"/>
      <c r="R8733" s="415"/>
      <c r="S8733" s="415"/>
      <c r="T8733" s="415"/>
      <c r="U8733" s="415"/>
      <c r="V8733" s="415"/>
      <c r="W8733" s="415"/>
      <c r="X8733" s="415"/>
      <c r="Y8733" s="415"/>
      <c r="Z8733" s="415"/>
    </row>
    <row r="8734" spans="1:26" x14ac:dyDescent="0.2">
      <c r="A8734" s="414"/>
      <c r="B8734" s="414"/>
      <c r="P8734" s="141"/>
      <c r="Q8734" s="415"/>
      <c r="R8734" s="415"/>
      <c r="S8734" s="415"/>
      <c r="T8734" s="415"/>
      <c r="U8734" s="415"/>
      <c r="V8734" s="415"/>
      <c r="W8734" s="415"/>
      <c r="X8734" s="415"/>
      <c r="Y8734" s="415"/>
      <c r="Z8734" s="415"/>
    </row>
    <row r="8735" spans="1:26" x14ac:dyDescent="0.2">
      <c r="A8735" s="414"/>
      <c r="B8735" s="414"/>
      <c r="P8735" s="141"/>
      <c r="Q8735" s="415"/>
      <c r="R8735" s="415"/>
      <c r="S8735" s="415"/>
      <c r="T8735" s="415"/>
      <c r="U8735" s="415"/>
      <c r="V8735" s="415"/>
      <c r="W8735" s="415"/>
      <c r="X8735" s="415"/>
      <c r="Y8735" s="415"/>
      <c r="Z8735" s="415"/>
    </row>
    <row r="8736" spans="1:26" x14ac:dyDescent="0.2">
      <c r="A8736" s="414"/>
      <c r="B8736" s="414"/>
      <c r="P8736" s="141"/>
      <c r="Q8736" s="415"/>
      <c r="R8736" s="415"/>
      <c r="S8736" s="415"/>
      <c r="T8736" s="415"/>
      <c r="U8736" s="415"/>
      <c r="V8736" s="415"/>
      <c r="W8736" s="415"/>
      <c r="X8736" s="415"/>
      <c r="Y8736" s="415"/>
      <c r="Z8736" s="415"/>
    </row>
    <row r="8737" spans="1:26" x14ac:dyDescent="0.2">
      <c r="A8737" s="414"/>
      <c r="B8737" s="414"/>
      <c r="P8737" s="141"/>
      <c r="Q8737" s="415"/>
      <c r="R8737" s="415"/>
      <c r="S8737" s="415"/>
      <c r="T8737" s="415"/>
      <c r="U8737" s="415"/>
      <c r="V8737" s="415"/>
      <c r="W8737" s="415"/>
      <c r="X8737" s="415"/>
      <c r="Y8737" s="415"/>
      <c r="Z8737" s="415"/>
    </row>
    <row r="8738" spans="1:26" x14ac:dyDescent="0.2">
      <c r="A8738" s="414"/>
      <c r="B8738" s="414"/>
      <c r="P8738" s="141"/>
      <c r="Q8738" s="415"/>
      <c r="R8738" s="415"/>
      <c r="S8738" s="415"/>
      <c r="T8738" s="415"/>
      <c r="U8738" s="415"/>
      <c r="V8738" s="415"/>
      <c r="W8738" s="415"/>
      <c r="X8738" s="415"/>
      <c r="Y8738" s="415"/>
      <c r="Z8738" s="415"/>
    </row>
    <row r="8739" spans="1:26" x14ac:dyDescent="0.2">
      <c r="A8739" s="414"/>
      <c r="B8739" s="414"/>
      <c r="P8739" s="141"/>
      <c r="Q8739" s="415"/>
      <c r="R8739" s="415"/>
      <c r="S8739" s="415"/>
      <c r="T8739" s="415"/>
      <c r="U8739" s="415"/>
      <c r="V8739" s="415"/>
      <c r="W8739" s="415"/>
      <c r="X8739" s="415"/>
      <c r="Y8739" s="415"/>
      <c r="Z8739" s="415"/>
    </row>
    <row r="8740" spans="1:26" x14ac:dyDescent="0.2">
      <c r="A8740" s="414"/>
      <c r="B8740" s="414"/>
      <c r="P8740" s="141"/>
      <c r="Q8740" s="415"/>
      <c r="R8740" s="415"/>
      <c r="S8740" s="415"/>
      <c r="T8740" s="415"/>
      <c r="U8740" s="415"/>
      <c r="V8740" s="415"/>
      <c r="W8740" s="415"/>
      <c r="X8740" s="415"/>
      <c r="Y8740" s="415"/>
      <c r="Z8740" s="415"/>
    </row>
    <row r="8741" spans="1:26" x14ac:dyDescent="0.2">
      <c r="A8741" s="414"/>
      <c r="B8741" s="414"/>
      <c r="P8741" s="141"/>
      <c r="Q8741" s="415"/>
      <c r="R8741" s="415"/>
      <c r="S8741" s="415"/>
      <c r="T8741" s="415"/>
      <c r="U8741" s="415"/>
      <c r="V8741" s="415"/>
      <c r="W8741" s="415"/>
      <c r="X8741" s="415"/>
      <c r="Y8741" s="415"/>
      <c r="Z8741" s="415"/>
    </row>
    <row r="8742" spans="1:26" x14ac:dyDescent="0.2">
      <c r="A8742" s="414"/>
      <c r="B8742" s="414"/>
      <c r="P8742" s="141"/>
      <c r="Q8742" s="415"/>
      <c r="R8742" s="415"/>
      <c r="S8742" s="415"/>
      <c r="T8742" s="415"/>
      <c r="U8742" s="415"/>
      <c r="V8742" s="415"/>
      <c r="W8742" s="415"/>
      <c r="X8742" s="415"/>
      <c r="Y8742" s="415"/>
      <c r="Z8742" s="415"/>
    </row>
    <row r="8743" spans="1:26" x14ac:dyDescent="0.2">
      <c r="A8743" s="414"/>
      <c r="B8743" s="414"/>
      <c r="P8743" s="141"/>
      <c r="Q8743" s="415"/>
      <c r="R8743" s="415"/>
      <c r="S8743" s="415"/>
      <c r="T8743" s="415"/>
      <c r="U8743" s="415"/>
      <c r="V8743" s="415"/>
      <c r="W8743" s="415"/>
      <c r="X8743" s="415"/>
      <c r="Y8743" s="415"/>
      <c r="Z8743" s="415"/>
    </row>
    <row r="8744" spans="1:26" x14ac:dyDescent="0.2">
      <c r="A8744" s="414"/>
      <c r="B8744" s="414"/>
      <c r="P8744" s="141"/>
      <c r="Q8744" s="415"/>
      <c r="R8744" s="415"/>
      <c r="S8744" s="415"/>
      <c r="T8744" s="415"/>
      <c r="U8744" s="415"/>
      <c r="V8744" s="415"/>
      <c r="W8744" s="415"/>
      <c r="X8744" s="415"/>
      <c r="Y8744" s="415"/>
      <c r="Z8744" s="415"/>
    </row>
    <row r="8745" spans="1:26" x14ac:dyDescent="0.2">
      <c r="A8745" s="414"/>
      <c r="B8745" s="414"/>
      <c r="P8745" s="141"/>
      <c r="Q8745" s="415"/>
      <c r="R8745" s="415"/>
      <c r="S8745" s="415"/>
      <c r="T8745" s="415"/>
      <c r="U8745" s="415"/>
      <c r="V8745" s="415"/>
      <c r="W8745" s="415"/>
      <c r="X8745" s="415"/>
      <c r="Y8745" s="415"/>
      <c r="Z8745" s="415"/>
    </row>
    <row r="8746" spans="1:26" x14ac:dyDescent="0.2">
      <c r="A8746" s="414"/>
      <c r="B8746" s="414"/>
      <c r="P8746" s="141"/>
      <c r="Q8746" s="415"/>
      <c r="R8746" s="415"/>
      <c r="S8746" s="415"/>
      <c r="T8746" s="415"/>
      <c r="U8746" s="415"/>
      <c r="V8746" s="415"/>
      <c r="W8746" s="415"/>
      <c r="X8746" s="415"/>
      <c r="Y8746" s="415"/>
      <c r="Z8746" s="415"/>
    </row>
    <row r="8747" spans="1:26" x14ac:dyDescent="0.2">
      <c r="A8747" s="414"/>
      <c r="B8747" s="414"/>
      <c r="P8747" s="141"/>
      <c r="Q8747" s="415"/>
      <c r="R8747" s="415"/>
      <c r="S8747" s="415"/>
      <c r="T8747" s="415"/>
      <c r="U8747" s="415"/>
      <c r="V8747" s="415"/>
      <c r="W8747" s="415"/>
      <c r="X8747" s="415"/>
      <c r="Y8747" s="415"/>
      <c r="Z8747" s="415"/>
    </row>
    <row r="8748" spans="1:26" x14ac:dyDescent="0.2">
      <c r="A8748" s="414"/>
      <c r="B8748" s="414"/>
      <c r="P8748" s="141"/>
      <c r="Q8748" s="415"/>
      <c r="R8748" s="415"/>
      <c r="S8748" s="415"/>
      <c r="T8748" s="415"/>
      <c r="U8748" s="415"/>
      <c r="V8748" s="415"/>
      <c r="W8748" s="415"/>
      <c r="X8748" s="415"/>
      <c r="Y8748" s="415"/>
      <c r="Z8748" s="415"/>
    </row>
    <row r="8749" spans="1:26" x14ac:dyDescent="0.2">
      <c r="A8749" s="414"/>
      <c r="B8749" s="414"/>
      <c r="P8749" s="141"/>
      <c r="Q8749" s="415"/>
      <c r="R8749" s="415"/>
      <c r="S8749" s="415"/>
      <c r="T8749" s="415"/>
      <c r="U8749" s="415"/>
      <c r="V8749" s="415"/>
      <c r="W8749" s="415"/>
      <c r="X8749" s="415"/>
      <c r="Y8749" s="415"/>
      <c r="Z8749" s="415"/>
    </row>
    <row r="8750" spans="1:26" x14ac:dyDescent="0.2">
      <c r="A8750" s="414"/>
      <c r="B8750" s="414"/>
      <c r="P8750" s="141"/>
      <c r="Q8750" s="415"/>
      <c r="R8750" s="415"/>
      <c r="S8750" s="415"/>
      <c r="T8750" s="415"/>
      <c r="U8750" s="415"/>
      <c r="V8750" s="415"/>
      <c r="W8750" s="415"/>
      <c r="X8750" s="415"/>
      <c r="Y8750" s="415"/>
      <c r="Z8750" s="415"/>
    </row>
    <row r="8751" spans="1:26" x14ac:dyDescent="0.2">
      <c r="A8751" s="414"/>
      <c r="B8751" s="414"/>
      <c r="P8751" s="141"/>
      <c r="Q8751" s="415"/>
      <c r="R8751" s="415"/>
      <c r="S8751" s="415"/>
      <c r="T8751" s="415"/>
      <c r="U8751" s="415"/>
      <c r="V8751" s="415"/>
      <c r="W8751" s="415"/>
      <c r="X8751" s="415"/>
      <c r="Y8751" s="415"/>
      <c r="Z8751" s="415"/>
    </row>
    <row r="8752" spans="1:26" x14ac:dyDescent="0.2">
      <c r="A8752" s="414"/>
      <c r="B8752" s="414"/>
      <c r="P8752" s="141"/>
      <c r="Q8752" s="415"/>
      <c r="R8752" s="415"/>
      <c r="S8752" s="415"/>
      <c r="T8752" s="415"/>
      <c r="U8752" s="415"/>
      <c r="V8752" s="415"/>
      <c r="W8752" s="415"/>
      <c r="X8752" s="415"/>
      <c r="Y8752" s="415"/>
      <c r="Z8752" s="415"/>
    </row>
    <row r="8753" spans="1:26" x14ac:dyDescent="0.2">
      <c r="A8753" s="414"/>
      <c r="B8753" s="414"/>
      <c r="P8753" s="141"/>
      <c r="Q8753" s="415"/>
      <c r="R8753" s="415"/>
      <c r="S8753" s="415"/>
      <c r="T8753" s="415"/>
      <c r="U8753" s="415"/>
      <c r="V8753" s="415"/>
      <c r="W8753" s="415"/>
      <c r="X8753" s="415"/>
      <c r="Y8753" s="415"/>
      <c r="Z8753" s="415"/>
    </row>
    <row r="8754" spans="1:26" x14ac:dyDescent="0.2">
      <c r="A8754" s="414"/>
      <c r="B8754" s="414"/>
      <c r="P8754" s="141"/>
      <c r="Q8754" s="415"/>
      <c r="R8754" s="415"/>
      <c r="S8754" s="415"/>
      <c r="T8754" s="415"/>
      <c r="U8754" s="415"/>
      <c r="V8754" s="415"/>
      <c r="W8754" s="415"/>
      <c r="X8754" s="415"/>
      <c r="Y8754" s="415"/>
      <c r="Z8754" s="415"/>
    </row>
    <row r="8755" spans="1:26" x14ac:dyDescent="0.2">
      <c r="A8755" s="414"/>
      <c r="B8755" s="414"/>
      <c r="P8755" s="141"/>
      <c r="Q8755" s="415"/>
      <c r="R8755" s="415"/>
      <c r="S8755" s="415"/>
      <c r="T8755" s="415"/>
      <c r="U8755" s="415"/>
      <c r="V8755" s="415"/>
      <c r="W8755" s="415"/>
      <c r="X8755" s="415"/>
      <c r="Y8755" s="415"/>
      <c r="Z8755" s="415"/>
    </row>
    <row r="8756" spans="1:26" x14ac:dyDescent="0.2">
      <c r="A8756" s="414"/>
      <c r="B8756" s="414"/>
      <c r="P8756" s="141"/>
      <c r="Q8756" s="415"/>
      <c r="R8756" s="415"/>
      <c r="S8756" s="415"/>
      <c r="T8756" s="415"/>
      <c r="U8756" s="415"/>
      <c r="V8756" s="415"/>
      <c r="W8756" s="415"/>
      <c r="X8756" s="415"/>
      <c r="Y8756" s="415"/>
      <c r="Z8756" s="415"/>
    </row>
    <row r="8757" spans="1:26" x14ac:dyDescent="0.2">
      <c r="A8757" s="414"/>
      <c r="B8757" s="414"/>
      <c r="P8757" s="141"/>
      <c r="Q8757" s="415"/>
      <c r="R8757" s="415"/>
      <c r="S8757" s="415"/>
      <c r="T8757" s="415"/>
      <c r="U8757" s="415"/>
      <c r="V8757" s="415"/>
      <c r="W8757" s="415"/>
      <c r="X8757" s="415"/>
      <c r="Y8757" s="415"/>
      <c r="Z8757" s="415"/>
    </row>
    <row r="8758" spans="1:26" x14ac:dyDescent="0.2">
      <c r="A8758" s="414"/>
      <c r="B8758" s="414"/>
      <c r="P8758" s="141"/>
      <c r="Q8758" s="415"/>
      <c r="R8758" s="415"/>
      <c r="S8758" s="415"/>
      <c r="T8758" s="415"/>
      <c r="U8758" s="415"/>
      <c r="V8758" s="415"/>
      <c r="W8758" s="415"/>
      <c r="X8758" s="415"/>
      <c r="Y8758" s="415"/>
      <c r="Z8758" s="415"/>
    </row>
    <row r="8759" spans="1:26" x14ac:dyDescent="0.2">
      <c r="A8759" s="414"/>
      <c r="B8759" s="414"/>
      <c r="P8759" s="141"/>
      <c r="Q8759" s="415"/>
      <c r="R8759" s="415"/>
      <c r="S8759" s="415"/>
      <c r="T8759" s="415"/>
      <c r="U8759" s="415"/>
      <c r="V8759" s="415"/>
      <c r="W8759" s="415"/>
      <c r="X8759" s="415"/>
      <c r="Y8759" s="415"/>
      <c r="Z8759" s="415"/>
    </row>
    <row r="8760" spans="1:26" x14ac:dyDescent="0.2">
      <c r="A8760" s="414"/>
      <c r="B8760" s="414"/>
      <c r="P8760" s="141"/>
      <c r="Q8760" s="415"/>
      <c r="R8760" s="415"/>
      <c r="S8760" s="415"/>
      <c r="T8760" s="415"/>
      <c r="U8760" s="415"/>
      <c r="V8760" s="415"/>
      <c r="W8760" s="415"/>
      <c r="X8760" s="415"/>
      <c r="Y8760" s="415"/>
      <c r="Z8760" s="415"/>
    </row>
    <row r="8761" spans="1:26" x14ac:dyDescent="0.2">
      <c r="A8761" s="414"/>
      <c r="B8761" s="414"/>
      <c r="P8761" s="141"/>
      <c r="Q8761" s="415"/>
      <c r="R8761" s="415"/>
      <c r="S8761" s="415"/>
      <c r="T8761" s="415"/>
      <c r="U8761" s="415"/>
      <c r="V8761" s="415"/>
      <c r="W8761" s="415"/>
      <c r="X8761" s="415"/>
      <c r="Y8761" s="415"/>
      <c r="Z8761" s="415"/>
    </row>
    <row r="8762" spans="1:26" x14ac:dyDescent="0.2">
      <c r="A8762" s="414"/>
      <c r="B8762" s="414"/>
      <c r="P8762" s="141"/>
      <c r="Q8762" s="415"/>
      <c r="R8762" s="415"/>
      <c r="S8762" s="415"/>
      <c r="T8762" s="415"/>
      <c r="U8762" s="415"/>
      <c r="V8762" s="415"/>
      <c r="W8762" s="415"/>
      <c r="X8762" s="415"/>
      <c r="Y8762" s="415"/>
      <c r="Z8762" s="415"/>
    </row>
    <row r="8763" spans="1:26" x14ac:dyDescent="0.2">
      <c r="A8763" s="414"/>
      <c r="B8763" s="414"/>
      <c r="P8763" s="141"/>
      <c r="Q8763" s="415"/>
      <c r="R8763" s="415"/>
      <c r="S8763" s="415"/>
      <c r="T8763" s="415"/>
      <c r="U8763" s="415"/>
      <c r="V8763" s="415"/>
      <c r="W8763" s="415"/>
      <c r="X8763" s="415"/>
      <c r="Y8763" s="415"/>
      <c r="Z8763" s="415"/>
    </row>
    <row r="8764" spans="1:26" x14ac:dyDescent="0.2">
      <c r="A8764" s="414"/>
      <c r="B8764" s="414"/>
      <c r="P8764" s="141"/>
      <c r="Q8764" s="415"/>
      <c r="R8764" s="415"/>
      <c r="S8764" s="415"/>
      <c r="T8764" s="415"/>
      <c r="U8764" s="415"/>
      <c r="V8764" s="415"/>
      <c r="W8764" s="415"/>
      <c r="X8764" s="415"/>
      <c r="Y8764" s="415"/>
      <c r="Z8764" s="415"/>
    </row>
    <row r="8765" spans="1:26" x14ac:dyDescent="0.2">
      <c r="A8765" s="414"/>
      <c r="B8765" s="414"/>
      <c r="P8765" s="141"/>
      <c r="Q8765" s="415"/>
      <c r="R8765" s="415"/>
      <c r="S8765" s="415"/>
      <c r="T8765" s="415"/>
      <c r="U8765" s="415"/>
      <c r="V8765" s="415"/>
      <c r="W8765" s="415"/>
      <c r="X8765" s="415"/>
      <c r="Y8765" s="415"/>
      <c r="Z8765" s="415"/>
    </row>
    <row r="8766" spans="1:26" x14ac:dyDescent="0.2">
      <c r="A8766" s="414"/>
      <c r="B8766" s="414"/>
      <c r="P8766" s="141"/>
      <c r="Q8766" s="415"/>
      <c r="R8766" s="415"/>
      <c r="S8766" s="415"/>
      <c r="T8766" s="415"/>
      <c r="U8766" s="415"/>
      <c r="V8766" s="415"/>
      <c r="W8766" s="415"/>
      <c r="X8766" s="415"/>
      <c r="Y8766" s="415"/>
      <c r="Z8766" s="415"/>
    </row>
    <row r="8767" spans="1:26" x14ac:dyDescent="0.2">
      <c r="A8767" s="414"/>
      <c r="B8767" s="414"/>
      <c r="P8767" s="141"/>
      <c r="Q8767" s="415"/>
      <c r="R8767" s="415"/>
      <c r="S8767" s="415"/>
      <c r="T8767" s="415"/>
      <c r="U8767" s="415"/>
      <c r="V8767" s="415"/>
      <c r="W8767" s="415"/>
      <c r="X8767" s="415"/>
      <c r="Y8767" s="415"/>
      <c r="Z8767" s="415"/>
    </row>
    <row r="8768" spans="1:26" x14ac:dyDescent="0.2">
      <c r="A8768" s="414"/>
      <c r="B8768" s="414"/>
      <c r="P8768" s="141"/>
      <c r="Q8768" s="415"/>
      <c r="R8768" s="415"/>
      <c r="S8768" s="415"/>
      <c r="T8768" s="415"/>
      <c r="U8768" s="415"/>
      <c r="V8768" s="415"/>
      <c r="W8768" s="415"/>
      <c r="X8768" s="415"/>
      <c r="Y8768" s="415"/>
      <c r="Z8768" s="415"/>
    </row>
    <row r="8769" spans="1:26" x14ac:dyDescent="0.2">
      <c r="A8769" s="414"/>
      <c r="B8769" s="414"/>
      <c r="P8769" s="141"/>
      <c r="Q8769" s="415"/>
      <c r="R8769" s="415"/>
      <c r="S8769" s="415"/>
      <c r="T8769" s="415"/>
      <c r="U8769" s="415"/>
      <c r="V8769" s="415"/>
      <c r="W8769" s="415"/>
      <c r="X8769" s="415"/>
      <c r="Y8769" s="415"/>
      <c r="Z8769" s="415"/>
    </row>
    <row r="8770" spans="1:26" x14ac:dyDescent="0.2">
      <c r="A8770" s="414"/>
      <c r="B8770" s="414"/>
      <c r="P8770" s="141"/>
      <c r="Q8770" s="415"/>
      <c r="R8770" s="415"/>
      <c r="S8770" s="415"/>
      <c r="T8770" s="415"/>
      <c r="U8770" s="415"/>
      <c r="V8770" s="415"/>
      <c r="W8770" s="415"/>
      <c r="X8770" s="415"/>
      <c r="Y8770" s="415"/>
      <c r="Z8770" s="415"/>
    </row>
    <row r="8771" spans="1:26" x14ac:dyDescent="0.2">
      <c r="A8771" s="414"/>
      <c r="B8771" s="414"/>
      <c r="P8771" s="141"/>
      <c r="Q8771" s="415"/>
      <c r="R8771" s="415"/>
      <c r="S8771" s="415"/>
      <c r="T8771" s="415"/>
      <c r="U8771" s="415"/>
      <c r="V8771" s="415"/>
      <c r="W8771" s="415"/>
      <c r="X8771" s="415"/>
      <c r="Y8771" s="415"/>
      <c r="Z8771" s="415"/>
    </row>
    <row r="8772" spans="1:26" x14ac:dyDescent="0.2">
      <c r="A8772" s="414"/>
      <c r="B8772" s="414"/>
      <c r="P8772" s="141"/>
      <c r="Q8772" s="415"/>
      <c r="R8772" s="415"/>
      <c r="S8772" s="415"/>
      <c r="T8772" s="415"/>
      <c r="U8772" s="415"/>
      <c r="V8772" s="415"/>
      <c r="W8772" s="415"/>
      <c r="X8772" s="415"/>
      <c r="Y8772" s="415"/>
      <c r="Z8772" s="415"/>
    </row>
    <row r="8773" spans="1:26" x14ac:dyDescent="0.2">
      <c r="A8773" s="414"/>
      <c r="B8773" s="414"/>
      <c r="P8773" s="141"/>
      <c r="Q8773" s="415"/>
      <c r="R8773" s="415"/>
      <c r="S8773" s="415"/>
      <c r="T8773" s="415"/>
      <c r="U8773" s="415"/>
      <c r="V8773" s="415"/>
      <c r="W8773" s="415"/>
      <c r="X8773" s="415"/>
      <c r="Y8773" s="415"/>
      <c r="Z8773" s="415"/>
    </row>
    <row r="8774" spans="1:26" x14ac:dyDescent="0.2">
      <c r="A8774" s="414"/>
      <c r="B8774" s="414"/>
      <c r="P8774" s="141"/>
      <c r="Q8774" s="415"/>
      <c r="R8774" s="415"/>
      <c r="S8774" s="415"/>
      <c r="T8774" s="415"/>
      <c r="U8774" s="415"/>
      <c r="V8774" s="415"/>
      <c r="W8774" s="415"/>
      <c r="X8774" s="415"/>
      <c r="Y8774" s="415"/>
      <c r="Z8774" s="415"/>
    </row>
    <row r="8775" spans="1:26" x14ac:dyDescent="0.2">
      <c r="A8775" s="414"/>
      <c r="B8775" s="414"/>
      <c r="P8775" s="141"/>
      <c r="Q8775" s="415"/>
      <c r="R8775" s="415"/>
      <c r="S8775" s="415"/>
      <c r="T8775" s="415"/>
      <c r="U8775" s="415"/>
      <c r="V8775" s="415"/>
      <c r="W8775" s="415"/>
      <c r="X8775" s="415"/>
      <c r="Y8775" s="415"/>
      <c r="Z8775" s="415"/>
    </row>
    <row r="8776" spans="1:26" x14ac:dyDescent="0.2">
      <c r="A8776" s="414"/>
      <c r="B8776" s="414"/>
      <c r="P8776" s="141"/>
      <c r="Q8776" s="415"/>
      <c r="R8776" s="415"/>
      <c r="S8776" s="415"/>
      <c r="T8776" s="415"/>
      <c r="U8776" s="415"/>
      <c r="V8776" s="415"/>
      <c r="W8776" s="415"/>
      <c r="X8776" s="415"/>
      <c r="Y8776" s="415"/>
      <c r="Z8776" s="415"/>
    </row>
    <row r="8777" spans="1:26" x14ac:dyDescent="0.2">
      <c r="A8777" s="414"/>
      <c r="B8777" s="414"/>
      <c r="P8777" s="141"/>
      <c r="Q8777" s="415"/>
      <c r="R8777" s="415"/>
      <c r="S8777" s="415"/>
      <c r="T8777" s="415"/>
      <c r="U8777" s="415"/>
      <c r="V8777" s="415"/>
      <c r="W8777" s="415"/>
      <c r="X8777" s="415"/>
      <c r="Y8777" s="415"/>
      <c r="Z8777" s="415"/>
    </row>
    <row r="8778" spans="1:26" x14ac:dyDescent="0.2">
      <c r="A8778" s="414"/>
      <c r="B8778" s="414"/>
      <c r="P8778" s="141"/>
      <c r="Q8778" s="415"/>
      <c r="R8778" s="415"/>
      <c r="S8778" s="415"/>
      <c r="T8778" s="415"/>
      <c r="U8778" s="415"/>
      <c r="V8778" s="415"/>
      <c r="W8778" s="415"/>
      <c r="X8778" s="415"/>
      <c r="Y8778" s="415"/>
      <c r="Z8778" s="415"/>
    </row>
    <row r="8779" spans="1:26" x14ac:dyDescent="0.2">
      <c r="A8779" s="414"/>
      <c r="B8779" s="414"/>
      <c r="P8779" s="141"/>
      <c r="Q8779" s="415"/>
      <c r="R8779" s="415"/>
      <c r="S8779" s="415"/>
      <c r="T8779" s="415"/>
      <c r="U8779" s="415"/>
      <c r="V8779" s="415"/>
      <c r="W8779" s="415"/>
      <c r="X8779" s="415"/>
      <c r="Y8779" s="415"/>
      <c r="Z8779" s="415"/>
    </row>
    <row r="8780" spans="1:26" x14ac:dyDescent="0.2">
      <c r="A8780" s="414"/>
      <c r="B8780" s="414"/>
      <c r="P8780" s="141"/>
      <c r="Q8780" s="415"/>
      <c r="R8780" s="415"/>
      <c r="S8780" s="415"/>
      <c r="T8780" s="415"/>
      <c r="U8780" s="415"/>
      <c r="V8780" s="415"/>
      <c r="W8780" s="415"/>
      <c r="X8780" s="415"/>
      <c r="Y8780" s="415"/>
      <c r="Z8780" s="415"/>
    </row>
    <row r="8781" spans="1:26" x14ac:dyDescent="0.2">
      <c r="A8781" s="414"/>
      <c r="B8781" s="414"/>
      <c r="P8781" s="141"/>
      <c r="Q8781" s="415"/>
      <c r="R8781" s="415"/>
      <c r="S8781" s="415"/>
      <c r="T8781" s="415"/>
      <c r="U8781" s="415"/>
      <c r="V8781" s="415"/>
      <c r="W8781" s="415"/>
      <c r="X8781" s="415"/>
      <c r="Y8781" s="415"/>
      <c r="Z8781" s="415"/>
    </row>
    <row r="8782" spans="1:26" x14ac:dyDescent="0.2">
      <c r="A8782" s="414"/>
      <c r="B8782" s="414"/>
      <c r="P8782" s="141"/>
      <c r="Q8782" s="415"/>
      <c r="R8782" s="415"/>
      <c r="S8782" s="415"/>
      <c r="T8782" s="415"/>
      <c r="U8782" s="415"/>
      <c r="V8782" s="415"/>
      <c r="W8782" s="415"/>
      <c r="X8782" s="415"/>
      <c r="Y8782" s="415"/>
      <c r="Z8782" s="415"/>
    </row>
    <row r="8783" spans="1:26" x14ac:dyDescent="0.2">
      <c r="A8783" s="414"/>
      <c r="B8783" s="414"/>
      <c r="P8783" s="141"/>
      <c r="Q8783" s="415"/>
      <c r="R8783" s="415"/>
      <c r="S8783" s="415"/>
      <c r="T8783" s="415"/>
      <c r="U8783" s="415"/>
      <c r="V8783" s="415"/>
      <c r="W8783" s="415"/>
      <c r="X8783" s="415"/>
      <c r="Y8783" s="415"/>
      <c r="Z8783" s="415"/>
    </row>
    <row r="8784" spans="1:26" x14ac:dyDescent="0.2">
      <c r="A8784" s="414"/>
      <c r="B8784" s="414"/>
      <c r="P8784" s="141"/>
      <c r="Q8784" s="415"/>
      <c r="R8784" s="415"/>
      <c r="S8784" s="415"/>
      <c r="T8784" s="415"/>
      <c r="U8784" s="415"/>
      <c r="V8784" s="415"/>
      <c r="W8784" s="415"/>
      <c r="X8784" s="415"/>
      <c r="Y8784" s="415"/>
      <c r="Z8784" s="415"/>
    </row>
    <row r="8785" spans="1:26" x14ac:dyDescent="0.2">
      <c r="A8785" s="414"/>
      <c r="B8785" s="414"/>
      <c r="P8785" s="141"/>
      <c r="Q8785" s="415"/>
      <c r="R8785" s="415"/>
      <c r="S8785" s="415"/>
      <c r="T8785" s="415"/>
      <c r="U8785" s="415"/>
      <c r="V8785" s="415"/>
      <c r="W8785" s="415"/>
      <c r="X8785" s="415"/>
      <c r="Y8785" s="415"/>
      <c r="Z8785" s="415"/>
    </row>
    <row r="8786" spans="1:26" x14ac:dyDescent="0.2">
      <c r="A8786" s="414"/>
      <c r="B8786" s="414"/>
      <c r="P8786" s="141"/>
      <c r="Q8786" s="415"/>
      <c r="R8786" s="415"/>
      <c r="S8786" s="415"/>
      <c r="T8786" s="415"/>
      <c r="U8786" s="415"/>
      <c r="V8786" s="415"/>
      <c r="W8786" s="415"/>
      <c r="X8786" s="415"/>
      <c r="Y8786" s="415"/>
      <c r="Z8786" s="415"/>
    </row>
    <row r="8787" spans="1:26" x14ac:dyDescent="0.2">
      <c r="A8787" s="414"/>
      <c r="B8787" s="414"/>
      <c r="P8787" s="141"/>
      <c r="Q8787" s="415"/>
      <c r="R8787" s="415"/>
      <c r="S8787" s="415"/>
      <c r="T8787" s="415"/>
      <c r="U8787" s="415"/>
      <c r="V8787" s="415"/>
      <c r="W8787" s="415"/>
      <c r="X8787" s="415"/>
      <c r="Y8787" s="415"/>
      <c r="Z8787" s="415"/>
    </row>
    <row r="8788" spans="1:26" x14ac:dyDescent="0.2">
      <c r="A8788" s="414"/>
      <c r="B8788" s="414"/>
      <c r="P8788" s="141"/>
      <c r="Q8788" s="415"/>
      <c r="R8788" s="415"/>
      <c r="S8788" s="415"/>
      <c r="T8788" s="415"/>
      <c r="U8788" s="415"/>
      <c r="V8788" s="415"/>
      <c r="W8788" s="415"/>
      <c r="X8788" s="415"/>
      <c r="Y8788" s="415"/>
      <c r="Z8788" s="415"/>
    </row>
    <row r="8789" spans="1:26" x14ac:dyDescent="0.2">
      <c r="A8789" s="414"/>
      <c r="B8789" s="414"/>
      <c r="P8789" s="141"/>
      <c r="Q8789" s="415"/>
      <c r="R8789" s="415"/>
      <c r="S8789" s="415"/>
      <c r="T8789" s="415"/>
      <c r="U8789" s="415"/>
      <c r="V8789" s="415"/>
      <c r="W8789" s="415"/>
      <c r="X8789" s="415"/>
      <c r="Y8789" s="415"/>
      <c r="Z8789" s="415"/>
    </row>
    <row r="8790" spans="1:26" x14ac:dyDescent="0.2">
      <c r="A8790" s="414"/>
      <c r="B8790" s="414"/>
      <c r="P8790" s="141"/>
      <c r="Q8790" s="415"/>
      <c r="R8790" s="415"/>
      <c r="S8790" s="415"/>
      <c r="T8790" s="415"/>
      <c r="U8790" s="415"/>
      <c r="V8790" s="415"/>
      <c r="W8790" s="415"/>
      <c r="X8790" s="415"/>
      <c r="Y8790" s="415"/>
      <c r="Z8790" s="415"/>
    </row>
    <row r="8791" spans="1:26" x14ac:dyDescent="0.2">
      <c r="A8791" s="414"/>
      <c r="B8791" s="414"/>
      <c r="P8791" s="141"/>
      <c r="Q8791" s="415"/>
      <c r="R8791" s="415"/>
      <c r="S8791" s="415"/>
      <c r="T8791" s="415"/>
      <c r="U8791" s="415"/>
      <c r="V8791" s="415"/>
      <c r="W8791" s="415"/>
      <c r="X8791" s="415"/>
      <c r="Y8791" s="415"/>
      <c r="Z8791" s="415"/>
    </row>
    <row r="8792" spans="1:26" x14ac:dyDescent="0.2">
      <c r="A8792" s="414"/>
      <c r="B8792" s="414"/>
      <c r="P8792" s="141"/>
      <c r="Q8792" s="415"/>
      <c r="R8792" s="415"/>
      <c r="S8792" s="415"/>
      <c r="T8792" s="415"/>
      <c r="U8792" s="415"/>
      <c r="V8792" s="415"/>
      <c r="W8792" s="415"/>
      <c r="X8792" s="415"/>
      <c r="Y8792" s="415"/>
      <c r="Z8792" s="415"/>
    </row>
    <row r="8793" spans="1:26" x14ac:dyDescent="0.2">
      <c r="A8793" s="414"/>
      <c r="B8793" s="414"/>
      <c r="P8793" s="141"/>
      <c r="Q8793" s="415"/>
      <c r="R8793" s="415"/>
      <c r="S8793" s="415"/>
      <c r="T8793" s="415"/>
      <c r="U8793" s="415"/>
      <c r="V8793" s="415"/>
      <c r="W8793" s="415"/>
      <c r="X8793" s="415"/>
      <c r="Y8793" s="415"/>
      <c r="Z8793" s="415"/>
    </row>
    <row r="8794" spans="1:26" x14ac:dyDescent="0.2">
      <c r="A8794" s="414"/>
      <c r="B8794" s="414"/>
      <c r="P8794" s="141"/>
      <c r="Q8794" s="415"/>
      <c r="R8794" s="415"/>
      <c r="S8794" s="415"/>
      <c r="T8794" s="415"/>
      <c r="U8794" s="415"/>
      <c r="V8794" s="415"/>
      <c r="W8794" s="415"/>
      <c r="X8794" s="415"/>
      <c r="Y8794" s="415"/>
      <c r="Z8794" s="415"/>
    </row>
    <row r="8795" spans="1:26" x14ac:dyDescent="0.2">
      <c r="A8795" s="414"/>
      <c r="B8795" s="414"/>
      <c r="P8795" s="141"/>
      <c r="Q8795" s="415"/>
      <c r="R8795" s="415"/>
      <c r="S8795" s="415"/>
      <c r="T8795" s="415"/>
      <c r="U8795" s="415"/>
      <c r="V8795" s="415"/>
      <c r="W8795" s="415"/>
      <c r="X8795" s="415"/>
      <c r="Y8795" s="415"/>
      <c r="Z8795" s="415"/>
    </row>
    <row r="8796" spans="1:26" x14ac:dyDescent="0.2">
      <c r="A8796" s="414"/>
      <c r="B8796" s="414"/>
      <c r="P8796" s="141"/>
      <c r="Q8796" s="415"/>
      <c r="R8796" s="415"/>
      <c r="S8796" s="415"/>
      <c r="T8796" s="415"/>
      <c r="U8796" s="415"/>
      <c r="V8796" s="415"/>
      <c r="W8796" s="415"/>
      <c r="X8796" s="415"/>
      <c r="Y8796" s="415"/>
      <c r="Z8796" s="415"/>
    </row>
    <row r="8797" spans="1:26" x14ac:dyDescent="0.2">
      <c r="A8797" s="414"/>
      <c r="B8797" s="414"/>
      <c r="P8797" s="141"/>
      <c r="Q8797" s="415"/>
      <c r="R8797" s="415"/>
      <c r="S8797" s="415"/>
      <c r="T8797" s="415"/>
      <c r="U8797" s="415"/>
      <c r="V8797" s="415"/>
      <c r="W8797" s="415"/>
      <c r="X8797" s="415"/>
      <c r="Y8797" s="415"/>
      <c r="Z8797" s="415"/>
    </row>
    <row r="8798" spans="1:26" x14ac:dyDescent="0.2">
      <c r="A8798" s="414"/>
      <c r="B8798" s="414"/>
      <c r="P8798" s="141"/>
      <c r="Q8798" s="415"/>
      <c r="R8798" s="415"/>
      <c r="S8798" s="415"/>
      <c r="T8798" s="415"/>
      <c r="U8798" s="415"/>
      <c r="V8798" s="415"/>
      <c r="W8798" s="415"/>
      <c r="X8798" s="415"/>
      <c r="Y8798" s="415"/>
      <c r="Z8798" s="415"/>
    </row>
    <row r="8799" spans="1:26" x14ac:dyDescent="0.2">
      <c r="A8799" s="414"/>
      <c r="B8799" s="414"/>
      <c r="P8799" s="141"/>
      <c r="Q8799" s="415"/>
      <c r="R8799" s="415"/>
      <c r="S8799" s="415"/>
      <c r="T8799" s="415"/>
      <c r="U8799" s="415"/>
      <c r="V8799" s="415"/>
      <c r="W8799" s="415"/>
      <c r="X8799" s="415"/>
      <c r="Y8799" s="415"/>
      <c r="Z8799" s="415"/>
    </row>
    <row r="8800" spans="1:26" x14ac:dyDescent="0.2">
      <c r="A8800" s="414"/>
      <c r="B8800" s="414"/>
      <c r="P8800" s="141"/>
      <c r="Q8800" s="415"/>
      <c r="R8800" s="415"/>
      <c r="S8800" s="415"/>
      <c r="T8800" s="415"/>
      <c r="U8800" s="415"/>
      <c r="V8800" s="415"/>
      <c r="W8800" s="415"/>
      <c r="X8800" s="415"/>
      <c r="Y8800" s="415"/>
      <c r="Z8800" s="415"/>
    </row>
    <row r="8801" spans="1:26" x14ac:dyDescent="0.2">
      <c r="A8801" s="414"/>
      <c r="B8801" s="414"/>
      <c r="P8801" s="141"/>
      <c r="Q8801" s="415"/>
      <c r="R8801" s="415"/>
      <c r="S8801" s="415"/>
      <c r="T8801" s="415"/>
      <c r="U8801" s="415"/>
      <c r="V8801" s="415"/>
      <c r="W8801" s="415"/>
      <c r="X8801" s="415"/>
      <c r="Y8801" s="415"/>
      <c r="Z8801" s="415"/>
    </row>
    <row r="8802" spans="1:26" x14ac:dyDescent="0.2">
      <c r="A8802" s="414"/>
      <c r="B8802" s="414"/>
      <c r="P8802" s="141"/>
      <c r="Q8802" s="415"/>
      <c r="R8802" s="415"/>
      <c r="S8802" s="415"/>
      <c r="T8802" s="415"/>
      <c r="U8802" s="415"/>
      <c r="V8802" s="415"/>
      <c r="W8802" s="415"/>
      <c r="X8802" s="415"/>
      <c r="Y8802" s="415"/>
      <c r="Z8802" s="415"/>
    </row>
    <row r="8803" spans="1:26" x14ac:dyDescent="0.2">
      <c r="A8803" s="414"/>
      <c r="B8803" s="414"/>
      <c r="P8803" s="141"/>
      <c r="Q8803" s="415"/>
      <c r="R8803" s="415"/>
      <c r="S8803" s="415"/>
      <c r="T8803" s="415"/>
      <c r="U8803" s="415"/>
      <c r="V8803" s="415"/>
      <c r="W8803" s="415"/>
      <c r="X8803" s="415"/>
      <c r="Y8803" s="415"/>
      <c r="Z8803" s="415"/>
    </row>
    <row r="8804" spans="1:26" x14ac:dyDescent="0.2">
      <c r="A8804" s="414"/>
      <c r="B8804" s="414"/>
      <c r="P8804" s="141"/>
      <c r="Q8804" s="415"/>
      <c r="R8804" s="415"/>
      <c r="S8804" s="415"/>
      <c r="T8804" s="415"/>
      <c r="U8804" s="415"/>
      <c r="V8804" s="415"/>
      <c r="W8804" s="415"/>
      <c r="X8804" s="415"/>
      <c r="Y8804" s="415"/>
      <c r="Z8804" s="415"/>
    </row>
    <row r="8805" spans="1:26" x14ac:dyDescent="0.2">
      <c r="A8805" s="414"/>
      <c r="B8805" s="414"/>
      <c r="P8805" s="141"/>
      <c r="Q8805" s="415"/>
      <c r="R8805" s="415"/>
      <c r="S8805" s="415"/>
      <c r="T8805" s="415"/>
      <c r="U8805" s="415"/>
      <c r="V8805" s="415"/>
      <c r="W8805" s="415"/>
      <c r="X8805" s="415"/>
      <c r="Y8805" s="415"/>
      <c r="Z8805" s="415"/>
    </row>
    <row r="8806" spans="1:26" x14ac:dyDescent="0.2">
      <c r="A8806" s="414"/>
      <c r="B8806" s="414"/>
      <c r="P8806" s="141"/>
      <c r="Q8806" s="415"/>
      <c r="R8806" s="415"/>
      <c r="S8806" s="415"/>
      <c r="T8806" s="415"/>
      <c r="U8806" s="415"/>
      <c r="V8806" s="415"/>
      <c r="W8806" s="415"/>
      <c r="X8806" s="415"/>
      <c r="Y8806" s="415"/>
      <c r="Z8806" s="415"/>
    </row>
    <row r="8807" spans="1:26" x14ac:dyDescent="0.2">
      <c r="A8807" s="414"/>
      <c r="B8807" s="414"/>
      <c r="P8807" s="141"/>
      <c r="Q8807" s="415"/>
      <c r="R8807" s="415"/>
      <c r="S8807" s="415"/>
      <c r="T8807" s="415"/>
      <c r="U8807" s="415"/>
      <c r="V8807" s="415"/>
      <c r="W8807" s="415"/>
      <c r="X8807" s="415"/>
      <c r="Y8807" s="415"/>
      <c r="Z8807" s="415"/>
    </row>
    <row r="8808" spans="1:26" x14ac:dyDescent="0.2">
      <c r="A8808" s="414"/>
      <c r="B8808" s="414"/>
      <c r="P8808" s="141"/>
      <c r="Q8808" s="415"/>
      <c r="R8808" s="415"/>
      <c r="S8808" s="415"/>
      <c r="T8808" s="415"/>
      <c r="U8808" s="415"/>
      <c r="V8808" s="415"/>
      <c r="W8808" s="415"/>
      <c r="X8808" s="415"/>
      <c r="Y8808" s="415"/>
      <c r="Z8808" s="415"/>
    </row>
    <row r="8809" spans="1:26" x14ac:dyDescent="0.2">
      <c r="A8809" s="414"/>
      <c r="B8809" s="414"/>
      <c r="P8809" s="141"/>
      <c r="Q8809" s="415"/>
      <c r="R8809" s="415"/>
      <c r="S8809" s="415"/>
      <c r="T8809" s="415"/>
      <c r="U8809" s="415"/>
      <c r="V8809" s="415"/>
      <c r="W8809" s="415"/>
      <c r="X8809" s="415"/>
      <c r="Y8809" s="415"/>
      <c r="Z8809" s="415"/>
    </row>
    <row r="8810" spans="1:26" x14ac:dyDescent="0.2">
      <c r="A8810" s="414"/>
      <c r="B8810" s="414"/>
      <c r="P8810" s="141"/>
      <c r="Q8810" s="415"/>
      <c r="R8810" s="415"/>
      <c r="S8810" s="415"/>
      <c r="T8810" s="415"/>
      <c r="U8810" s="415"/>
      <c r="V8810" s="415"/>
      <c r="W8810" s="415"/>
      <c r="X8810" s="415"/>
      <c r="Y8810" s="415"/>
      <c r="Z8810" s="415"/>
    </row>
    <row r="8811" spans="1:26" x14ac:dyDescent="0.2">
      <c r="A8811" s="414"/>
      <c r="B8811" s="414"/>
      <c r="P8811" s="141"/>
      <c r="Q8811" s="415"/>
      <c r="R8811" s="415"/>
      <c r="S8811" s="415"/>
      <c r="T8811" s="415"/>
      <c r="U8811" s="415"/>
      <c r="V8811" s="415"/>
      <c r="W8811" s="415"/>
      <c r="X8811" s="415"/>
      <c r="Y8811" s="415"/>
      <c r="Z8811" s="415"/>
    </row>
    <row r="8812" spans="1:26" x14ac:dyDescent="0.2">
      <c r="A8812" s="414"/>
      <c r="B8812" s="414"/>
      <c r="P8812" s="141"/>
      <c r="Q8812" s="415"/>
      <c r="R8812" s="415"/>
      <c r="S8812" s="415"/>
      <c r="T8812" s="415"/>
      <c r="U8812" s="415"/>
      <c r="V8812" s="415"/>
      <c r="W8812" s="415"/>
      <c r="X8812" s="415"/>
      <c r="Y8812" s="415"/>
      <c r="Z8812" s="415"/>
    </row>
    <row r="8813" spans="1:26" x14ac:dyDescent="0.2">
      <c r="A8813" s="414"/>
      <c r="B8813" s="414"/>
      <c r="P8813" s="141"/>
      <c r="Q8813" s="415"/>
      <c r="R8813" s="415"/>
      <c r="S8813" s="415"/>
      <c r="T8813" s="415"/>
      <c r="U8813" s="415"/>
      <c r="V8813" s="415"/>
      <c r="W8813" s="415"/>
      <c r="X8813" s="415"/>
      <c r="Y8813" s="415"/>
      <c r="Z8813" s="415"/>
    </row>
    <row r="8814" spans="1:26" x14ac:dyDescent="0.2">
      <c r="A8814" s="414"/>
      <c r="B8814" s="414"/>
      <c r="P8814" s="141"/>
      <c r="Q8814" s="415"/>
      <c r="R8814" s="415"/>
      <c r="S8814" s="415"/>
      <c r="T8814" s="415"/>
      <c r="U8814" s="415"/>
      <c r="V8814" s="415"/>
      <c r="W8814" s="415"/>
      <c r="X8814" s="415"/>
      <c r="Y8814" s="415"/>
      <c r="Z8814" s="415"/>
    </row>
    <row r="8815" spans="1:26" x14ac:dyDescent="0.2">
      <c r="A8815" s="414"/>
      <c r="B8815" s="414"/>
      <c r="P8815" s="141"/>
      <c r="Q8815" s="415"/>
      <c r="R8815" s="415"/>
      <c r="S8815" s="415"/>
      <c r="T8815" s="415"/>
      <c r="U8815" s="415"/>
      <c r="V8815" s="415"/>
      <c r="W8815" s="415"/>
      <c r="X8815" s="415"/>
      <c r="Y8815" s="415"/>
      <c r="Z8815" s="415"/>
    </row>
    <row r="8816" spans="1:26" x14ac:dyDescent="0.2">
      <c r="A8816" s="414"/>
      <c r="B8816" s="414"/>
      <c r="P8816" s="141"/>
      <c r="Q8816" s="415"/>
      <c r="R8816" s="415"/>
      <c r="S8816" s="415"/>
      <c r="T8816" s="415"/>
      <c r="U8816" s="415"/>
      <c r="V8816" s="415"/>
      <c r="W8816" s="415"/>
      <c r="X8816" s="415"/>
      <c r="Y8816" s="415"/>
      <c r="Z8816" s="415"/>
    </row>
    <row r="8817" spans="1:26" x14ac:dyDescent="0.2">
      <c r="A8817" s="414"/>
      <c r="B8817" s="414"/>
      <c r="P8817" s="141"/>
      <c r="Q8817" s="415"/>
      <c r="R8817" s="415"/>
      <c r="S8817" s="415"/>
      <c r="T8817" s="415"/>
      <c r="U8817" s="415"/>
      <c r="V8817" s="415"/>
      <c r="W8817" s="415"/>
      <c r="X8817" s="415"/>
      <c r="Y8817" s="415"/>
      <c r="Z8817" s="415"/>
    </row>
    <row r="8818" spans="1:26" x14ac:dyDescent="0.2">
      <c r="A8818" s="414"/>
      <c r="B8818" s="414"/>
      <c r="P8818" s="141"/>
      <c r="Q8818" s="415"/>
      <c r="R8818" s="415"/>
      <c r="S8818" s="415"/>
      <c r="T8818" s="415"/>
      <c r="U8818" s="415"/>
      <c r="V8818" s="415"/>
      <c r="W8818" s="415"/>
      <c r="X8818" s="415"/>
      <c r="Y8818" s="415"/>
      <c r="Z8818" s="415"/>
    </row>
    <row r="8819" spans="1:26" x14ac:dyDescent="0.2">
      <c r="A8819" s="414"/>
      <c r="B8819" s="414"/>
      <c r="P8819" s="141"/>
      <c r="Q8819" s="415"/>
      <c r="R8819" s="415"/>
      <c r="S8819" s="415"/>
      <c r="T8819" s="415"/>
      <c r="U8819" s="415"/>
      <c r="V8819" s="415"/>
      <c r="W8819" s="415"/>
      <c r="X8819" s="415"/>
      <c r="Y8819" s="415"/>
      <c r="Z8819" s="415"/>
    </row>
    <row r="8820" spans="1:26" x14ac:dyDescent="0.2">
      <c r="A8820" s="414"/>
      <c r="B8820" s="414"/>
      <c r="P8820" s="141"/>
      <c r="Q8820" s="415"/>
      <c r="R8820" s="415"/>
      <c r="S8820" s="415"/>
      <c r="T8820" s="415"/>
      <c r="U8820" s="415"/>
      <c r="V8820" s="415"/>
      <c r="W8820" s="415"/>
      <c r="X8820" s="415"/>
      <c r="Y8820" s="415"/>
      <c r="Z8820" s="415"/>
    </row>
    <row r="8821" spans="1:26" x14ac:dyDescent="0.2">
      <c r="A8821" s="414"/>
      <c r="B8821" s="414"/>
      <c r="P8821" s="141"/>
      <c r="Q8821" s="415"/>
      <c r="R8821" s="415"/>
      <c r="S8821" s="415"/>
      <c r="T8821" s="415"/>
      <c r="U8821" s="415"/>
      <c r="V8821" s="415"/>
      <c r="W8821" s="415"/>
      <c r="X8821" s="415"/>
      <c r="Y8821" s="415"/>
      <c r="Z8821" s="415"/>
    </row>
    <row r="8822" spans="1:26" x14ac:dyDescent="0.2">
      <c r="A8822" s="414"/>
      <c r="B8822" s="414"/>
      <c r="P8822" s="141"/>
      <c r="Q8822" s="415"/>
      <c r="R8822" s="415"/>
      <c r="S8822" s="415"/>
      <c r="T8822" s="415"/>
      <c r="U8822" s="415"/>
      <c r="V8822" s="415"/>
      <c r="W8822" s="415"/>
      <c r="X8822" s="415"/>
      <c r="Y8822" s="415"/>
      <c r="Z8822" s="415"/>
    </row>
    <row r="8823" spans="1:26" x14ac:dyDescent="0.2">
      <c r="A8823" s="414"/>
      <c r="B8823" s="414"/>
      <c r="P8823" s="141"/>
      <c r="Q8823" s="415"/>
      <c r="R8823" s="415"/>
      <c r="S8823" s="415"/>
      <c r="T8823" s="415"/>
      <c r="U8823" s="415"/>
      <c r="V8823" s="415"/>
      <c r="W8823" s="415"/>
      <c r="X8823" s="415"/>
      <c r="Y8823" s="415"/>
      <c r="Z8823" s="415"/>
    </row>
    <row r="8824" spans="1:26" x14ac:dyDescent="0.2">
      <c r="A8824" s="414"/>
      <c r="B8824" s="414"/>
      <c r="P8824" s="141"/>
      <c r="Q8824" s="415"/>
      <c r="R8824" s="415"/>
      <c r="S8824" s="415"/>
      <c r="T8824" s="415"/>
      <c r="U8824" s="415"/>
      <c r="V8824" s="415"/>
      <c r="W8824" s="415"/>
      <c r="X8824" s="415"/>
      <c r="Y8824" s="415"/>
      <c r="Z8824" s="415"/>
    </row>
    <row r="8825" spans="1:26" x14ac:dyDescent="0.2">
      <c r="A8825" s="414"/>
      <c r="B8825" s="414"/>
      <c r="P8825" s="141"/>
      <c r="Q8825" s="415"/>
      <c r="R8825" s="415"/>
      <c r="S8825" s="415"/>
      <c r="T8825" s="415"/>
      <c r="U8825" s="415"/>
      <c r="V8825" s="415"/>
      <c r="W8825" s="415"/>
      <c r="X8825" s="415"/>
      <c r="Y8825" s="415"/>
      <c r="Z8825" s="415"/>
    </row>
    <row r="8826" spans="1:26" x14ac:dyDescent="0.2">
      <c r="A8826" s="414"/>
      <c r="B8826" s="414"/>
      <c r="P8826" s="141"/>
      <c r="Q8826" s="415"/>
      <c r="R8826" s="415"/>
      <c r="S8826" s="415"/>
      <c r="T8826" s="415"/>
      <c r="U8826" s="415"/>
      <c r="V8826" s="415"/>
      <c r="W8826" s="415"/>
      <c r="X8826" s="415"/>
      <c r="Y8826" s="415"/>
      <c r="Z8826" s="415"/>
    </row>
    <row r="8827" spans="1:26" x14ac:dyDescent="0.2">
      <c r="A8827" s="414"/>
      <c r="B8827" s="414"/>
      <c r="P8827" s="141"/>
      <c r="Q8827" s="415"/>
      <c r="R8827" s="415"/>
      <c r="S8827" s="415"/>
      <c r="T8827" s="415"/>
      <c r="U8827" s="415"/>
      <c r="V8827" s="415"/>
      <c r="W8827" s="415"/>
      <c r="X8827" s="415"/>
      <c r="Y8827" s="415"/>
      <c r="Z8827" s="415"/>
    </row>
    <row r="8828" spans="1:26" x14ac:dyDescent="0.2">
      <c r="A8828" s="414"/>
      <c r="B8828" s="414"/>
      <c r="P8828" s="141"/>
      <c r="Q8828" s="415"/>
      <c r="R8828" s="415"/>
      <c r="S8828" s="415"/>
      <c r="T8828" s="415"/>
      <c r="U8828" s="415"/>
      <c r="V8828" s="415"/>
      <c r="W8828" s="415"/>
      <c r="X8828" s="415"/>
      <c r="Y8828" s="415"/>
      <c r="Z8828" s="415"/>
    </row>
    <row r="8829" spans="1:26" x14ac:dyDescent="0.2">
      <c r="A8829" s="414"/>
      <c r="B8829" s="414"/>
      <c r="P8829" s="141"/>
      <c r="Q8829" s="415"/>
      <c r="R8829" s="415"/>
      <c r="S8829" s="415"/>
      <c r="T8829" s="415"/>
      <c r="U8829" s="415"/>
      <c r="V8829" s="415"/>
      <c r="W8829" s="415"/>
      <c r="X8829" s="415"/>
      <c r="Y8829" s="415"/>
      <c r="Z8829" s="415"/>
    </row>
    <row r="8830" spans="1:26" x14ac:dyDescent="0.2">
      <c r="A8830" s="414"/>
      <c r="B8830" s="414"/>
      <c r="P8830" s="141"/>
      <c r="Q8830" s="415"/>
      <c r="R8830" s="415"/>
      <c r="S8830" s="415"/>
      <c r="T8830" s="415"/>
      <c r="U8830" s="415"/>
      <c r="V8830" s="415"/>
      <c r="W8830" s="415"/>
      <c r="X8830" s="415"/>
      <c r="Y8830" s="415"/>
      <c r="Z8830" s="415"/>
    </row>
    <row r="8831" spans="1:26" x14ac:dyDescent="0.2">
      <c r="A8831" s="414"/>
      <c r="B8831" s="414"/>
      <c r="P8831" s="141"/>
      <c r="Q8831" s="415"/>
      <c r="R8831" s="415"/>
      <c r="S8831" s="415"/>
      <c r="T8831" s="415"/>
      <c r="U8831" s="415"/>
      <c r="V8831" s="415"/>
      <c r="W8831" s="415"/>
      <c r="X8831" s="415"/>
      <c r="Y8831" s="415"/>
      <c r="Z8831" s="415"/>
    </row>
    <row r="8832" spans="1:26" x14ac:dyDescent="0.2">
      <c r="A8832" s="414"/>
      <c r="B8832" s="414"/>
      <c r="P8832" s="141"/>
      <c r="Q8832" s="415"/>
      <c r="R8832" s="415"/>
      <c r="S8832" s="415"/>
      <c r="T8832" s="415"/>
      <c r="U8832" s="415"/>
      <c r="V8832" s="415"/>
      <c r="W8832" s="415"/>
      <c r="X8832" s="415"/>
      <c r="Y8832" s="415"/>
      <c r="Z8832" s="415"/>
    </row>
    <row r="8833" spans="1:26" x14ac:dyDescent="0.2">
      <c r="A8833" s="414"/>
      <c r="B8833" s="414"/>
      <c r="P8833" s="141"/>
      <c r="Q8833" s="415"/>
      <c r="R8833" s="415"/>
      <c r="S8833" s="415"/>
      <c r="T8833" s="415"/>
      <c r="U8833" s="415"/>
      <c r="V8833" s="415"/>
      <c r="W8833" s="415"/>
      <c r="X8833" s="415"/>
      <c r="Y8833" s="415"/>
      <c r="Z8833" s="415"/>
    </row>
    <row r="8834" spans="1:26" x14ac:dyDescent="0.2">
      <c r="A8834" s="414"/>
      <c r="B8834" s="414"/>
      <c r="P8834" s="141"/>
      <c r="Q8834" s="415"/>
      <c r="R8834" s="415"/>
      <c r="S8834" s="415"/>
      <c r="T8834" s="415"/>
      <c r="U8834" s="415"/>
      <c r="V8834" s="415"/>
      <c r="W8834" s="415"/>
      <c r="X8834" s="415"/>
      <c r="Y8834" s="415"/>
      <c r="Z8834" s="415"/>
    </row>
    <row r="8835" spans="1:26" x14ac:dyDescent="0.2">
      <c r="A8835" s="414"/>
      <c r="B8835" s="414"/>
      <c r="P8835" s="141"/>
      <c r="Q8835" s="415"/>
      <c r="R8835" s="415"/>
      <c r="S8835" s="415"/>
      <c r="T8835" s="415"/>
      <c r="U8835" s="415"/>
      <c r="V8835" s="415"/>
      <c r="W8835" s="415"/>
      <c r="X8835" s="415"/>
      <c r="Y8835" s="415"/>
      <c r="Z8835" s="415"/>
    </row>
    <row r="8836" spans="1:26" x14ac:dyDescent="0.2">
      <c r="A8836" s="414"/>
      <c r="B8836" s="414"/>
      <c r="P8836" s="141"/>
      <c r="Q8836" s="415"/>
      <c r="R8836" s="415"/>
      <c r="S8836" s="415"/>
      <c r="T8836" s="415"/>
      <c r="U8836" s="415"/>
      <c r="V8836" s="415"/>
      <c r="W8836" s="415"/>
      <c r="X8836" s="415"/>
      <c r="Y8836" s="415"/>
      <c r="Z8836" s="415"/>
    </row>
    <row r="8837" spans="1:26" x14ac:dyDescent="0.2">
      <c r="A8837" s="414"/>
      <c r="B8837" s="414"/>
      <c r="P8837" s="141"/>
      <c r="Q8837" s="415"/>
      <c r="R8837" s="415"/>
      <c r="S8837" s="415"/>
      <c r="T8837" s="415"/>
      <c r="U8837" s="415"/>
      <c r="V8837" s="415"/>
      <c r="W8837" s="415"/>
      <c r="X8837" s="415"/>
      <c r="Y8837" s="415"/>
      <c r="Z8837" s="415"/>
    </row>
    <row r="8838" spans="1:26" x14ac:dyDescent="0.2">
      <c r="A8838" s="414"/>
      <c r="B8838" s="414"/>
      <c r="P8838" s="141"/>
      <c r="Q8838" s="415"/>
      <c r="R8838" s="415"/>
      <c r="S8838" s="415"/>
      <c r="T8838" s="415"/>
      <c r="U8838" s="415"/>
      <c r="V8838" s="415"/>
      <c r="W8838" s="415"/>
      <c r="X8838" s="415"/>
      <c r="Y8838" s="415"/>
      <c r="Z8838" s="415"/>
    </row>
    <row r="8839" spans="1:26" x14ac:dyDescent="0.2">
      <c r="A8839" s="414"/>
      <c r="B8839" s="414"/>
      <c r="P8839" s="141"/>
      <c r="Q8839" s="415"/>
      <c r="R8839" s="415"/>
      <c r="S8839" s="415"/>
      <c r="T8839" s="415"/>
      <c r="U8839" s="415"/>
      <c r="V8839" s="415"/>
      <c r="W8839" s="415"/>
      <c r="X8839" s="415"/>
      <c r="Y8839" s="415"/>
      <c r="Z8839" s="415"/>
    </row>
    <row r="8840" spans="1:26" x14ac:dyDescent="0.2">
      <c r="A8840" s="414"/>
      <c r="B8840" s="414"/>
      <c r="P8840" s="141"/>
      <c r="Q8840" s="415"/>
      <c r="R8840" s="415"/>
      <c r="S8840" s="415"/>
      <c r="T8840" s="415"/>
      <c r="U8840" s="415"/>
      <c r="V8840" s="415"/>
      <c r="W8840" s="415"/>
      <c r="X8840" s="415"/>
      <c r="Y8840" s="415"/>
      <c r="Z8840" s="415"/>
    </row>
    <row r="8841" spans="1:26" x14ac:dyDescent="0.2">
      <c r="A8841" s="414"/>
      <c r="B8841" s="414"/>
      <c r="P8841" s="141"/>
      <c r="Q8841" s="415"/>
      <c r="R8841" s="415"/>
      <c r="S8841" s="415"/>
      <c r="T8841" s="415"/>
      <c r="U8841" s="415"/>
      <c r="V8841" s="415"/>
      <c r="W8841" s="415"/>
      <c r="X8841" s="415"/>
      <c r="Y8841" s="415"/>
      <c r="Z8841" s="415"/>
    </row>
    <row r="8842" spans="1:26" x14ac:dyDescent="0.2">
      <c r="A8842" s="414"/>
      <c r="B8842" s="414"/>
      <c r="P8842" s="141"/>
      <c r="Q8842" s="415"/>
      <c r="R8842" s="415"/>
      <c r="S8842" s="415"/>
      <c r="T8842" s="415"/>
      <c r="U8842" s="415"/>
      <c r="V8842" s="415"/>
      <c r="W8842" s="415"/>
      <c r="X8842" s="415"/>
      <c r="Y8842" s="415"/>
      <c r="Z8842" s="415"/>
    </row>
    <row r="8843" spans="1:26" x14ac:dyDescent="0.2">
      <c r="A8843" s="414"/>
      <c r="B8843" s="414"/>
      <c r="P8843" s="141"/>
      <c r="Q8843" s="415"/>
      <c r="R8843" s="415"/>
      <c r="S8843" s="415"/>
      <c r="T8843" s="415"/>
      <c r="U8843" s="415"/>
      <c r="V8843" s="415"/>
      <c r="W8843" s="415"/>
      <c r="X8843" s="415"/>
      <c r="Y8843" s="415"/>
      <c r="Z8843" s="415"/>
    </row>
    <row r="8844" spans="1:26" x14ac:dyDescent="0.2">
      <c r="A8844" s="414"/>
      <c r="B8844" s="414"/>
      <c r="P8844" s="141"/>
      <c r="Q8844" s="415"/>
      <c r="R8844" s="415"/>
      <c r="S8844" s="415"/>
      <c r="T8844" s="415"/>
      <c r="U8844" s="415"/>
      <c r="V8844" s="415"/>
      <c r="W8844" s="415"/>
      <c r="X8844" s="415"/>
      <c r="Y8844" s="415"/>
      <c r="Z8844" s="415"/>
    </row>
    <row r="8845" spans="1:26" x14ac:dyDescent="0.2">
      <c r="A8845" s="414"/>
      <c r="B8845" s="414"/>
      <c r="P8845" s="141"/>
      <c r="Q8845" s="415"/>
      <c r="R8845" s="415"/>
      <c r="S8845" s="415"/>
      <c r="T8845" s="415"/>
      <c r="U8845" s="415"/>
      <c r="V8845" s="415"/>
      <c r="W8845" s="415"/>
      <c r="X8845" s="415"/>
      <c r="Y8845" s="415"/>
      <c r="Z8845" s="415"/>
    </row>
    <row r="8846" spans="1:26" x14ac:dyDescent="0.2">
      <c r="A8846" s="414"/>
      <c r="B8846" s="414"/>
      <c r="P8846" s="141"/>
      <c r="Q8846" s="415"/>
      <c r="R8846" s="415"/>
      <c r="S8846" s="415"/>
      <c r="T8846" s="415"/>
      <c r="U8846" s="415"/>
      <c r="V8846" s="415"/>
      <c r="W8846" s="415"/>
      <c r="X8846" s="415"/>
      <c r="Y8846" s="415"/>
      <c r="Z8846" s="415"/>
    </row>
    <row r="8847" spans="1:26" x14ac:dyDescent="0.2">
      <c r="A8847" s="414"/>
      <c r="B8847" s="414"/>
      <c r="P8847" s="141"/>
      <c r="Q8847" s="415"/>
      <c r="R8847" s="415"/>
      <c r="S8847" s="415"/>
      <c r="T8847" s="415"/>
      <c r="U8847" s="415"/>
      <c r="V8847" s="415"/>
      <c r="W8847" s="415"/>
      <c r="X8847" s="415"/>
      <c r="Y8847" s="415"/>
      <c r="Z8847" s="415"/>
    </row>
    <row r="8848" spans="1:26" x14ac:dyDescent="0.2">
      <c r="A8848" s="414"/>
      <c r="B8848" s="414"/>
      <c r="P8848" s="141"/>
      <c r="Q8848" s="415"/>
      <c r="R8848" s="415"/>
      <c r="S8848" s="415"/>
      <c r="T8848" s="415"/>
      <c r="U8848" s="415"/>
      <c r="V8848" s="415"/>
      <c r="W8848" s="415"/>
      <c r="X8848" s="415"/>
      <c r="Y8848" s="415"/>
      <c r="Z8848" s="415"/>
    </row>
    <row r="8849" spans="1:26" x14ac:dyDescent="0.2">
      <c r="A8849" s="414"/>
      <c r="B8849" s="414"/>
      <c r="P8849" s="141"/>
      <c r="Q8849" s="415"/>
      <c r="R8849" s="415"/>
      <c r="S8849" s="415"/>
      <c r="T8849" s="415"/>
      <c r="U8849" s="415"/>
      <c r="V8849" s="415"/>
      <c r="W8849" s="415"/>
      <c r="X8849" s="415"/>
      <c r="Y8849" s="415"/>
      <c r="Z8849" s="415"/>
    </row>
    <row r="8850" spans="1:26" x14ac:dyDescent="0.2">
      <c r="A8850" s="414"/>
      <c r="B8850" s="414"/>
      <c r="P8850" s="141"/>
      <c r="Q8850" s="415"/>
      <c r="R8850" s="415"/>
      <c r="S8850" s="415"/>
      <c r="T8850" s="415"/>
      <c r="U8850" s="415"/>
      <c r="V8850" s="415"/>
      <c r="W8850" s="415"/>
      <c r="X8850" s="415"/>
      <c r="Y8850" s="415"/>
      <c r="Z8850" s="415"/>
    </row>
    <row r="8851" spans="1:26" x14ac:dyDescent="0.2">
      <c r="A8851" s="414"/>
      <c r="B8851" s="414"/>
      <c r="P8851" s="141"/>
      <c r="Q8851" s="415"/>
      <c r="R8851" s="415"/>
      <c r="S8851" s="415"/>
      <c r="T8851" s="415"/>
      <c r="U8851" s="415"/>
      <c r="V8851" s="415"/>
      <c r="W8851" s="415"/>
      <c r="X8851" s="415"/>
      <c r="Y8851" s="415"/>
      <c r="Z8851" s="415"/>
    </row>
    <row r="8852" spans="1:26" x14ac:dyDescent="0.2">
      <c r="A8852" s="414"/>
      <c r="B8852" s="414"/>
      <c r="P8852" s="141"/>
      <c r="Q8852" s="415"/>
      <c r="R8852" s="415"/>
      <c r="S8852" s="415"/>
      <c r="T8852" s="415"/>
      <c r="U8852" s="415"/>
      <c r="V8852" s="415"/>
      <c r="W8852" s="415"/>
      <c r="X8852" s="415"/>
      <c r="Y8852" s="415"/>
      <c r="Z8852" s="415"/>
    </row>
    <row r="8853" spans="1:26" x14ac:dyDescent="0.2">
      <c r="A8853" s="414"/>
      <c r="B8853" s="414"/>
      <c r="P8853" s="141"/>
      <c r="Q8853" s="415"/>
      <c r="R8853" s="415"/>
      <c r="S8853" s="415"/>
      <c r="T8853" s="415"/>
      <c r="U8853" s="415"/>
      <c r="V8853" s="415"/>
      <c r="W8853" s="415"/>
      <c r="X8853" s="415"/>
      <c r="Y8853" s="415"/>
      <c r="Z8853" s="415"/>
    </row>
    <row r="8854" spans="1:26" x14ac:dyDescent="0.2">
      <c r="A8854" s="414"/>
      <c r="B8854" s="414"/>
      <c r="P8854" s="141"/>
      <c r="Q8854" s="415"/>
      <c r="R8854" s="415"/>
      <c r="S8854" s="415"/>
      <c r="T8854" s="415"/>
      <c r="U8854" s="415"/>
      <c r="V8854" s="415"/>
      <c r="W8854" s="415"/>
      <c r="X8854" s="415"/>
      <c r="Y8854" s="415"/>
      <c r="Z8854" s="415"/>
    </row>
    <row r="8855" spans="1:26" x14ac:dyDescent="0.2">
      <c r="A8855" s="414"/>
      <c r="B8855" s="414"/>
      <c r="P8855" s="141"/>
      <c r="Q8855" s="415"/>
      <c r="R8855" s="415"/>
      <c r="S8855" s="415"/>
      <c r="T8855" s="415"/>
      <c r="U8855" s="415"/>
      <c r="V8855" s="415"/>
      <c r="W8855" s="415"/>
      <c r="X8855" s="415"/>
      <c r="Y8855" s="415"/>
      <c r="Z8855" s="415"/>
    </row>
    <row r="8856" spans="1:26" x14ac:dyDescent="0.2">
      <c r="A8856" s="414"/>
      <c r="B8856" s="414"/>
      <c r="P8856" s="141"/>
      <c r="Q8856" s="415"/>
      <c r="R8856" s="415"/>
      <c r="S8856" s="415"/>
      <c r="T8856" s="415"/>
      <c r="U8856" s="415"/>
      <c r="V8856" s="415"/>
      <c r="W8856" s="415"/>
      <c r="X8856" s="415"/>
      <c r="Y8856" s="415"/>
      <c r="Z8856" s="415"/>
    </row>
    <row r="8857" spans="1:26" x14ac:dyDescent="0.2">
      <c r="A8857" s="414"/>
      <c r="B8857" s="414"/>
      <c r="P8857" s="141"/>
      <c r="Q8857" s="415"/>
      <c r="R8857" s="415"/>
      <c r="S8857" s="415"/>
      <c r="T8857" s="415"/>
      <c r="U8857" s="415"/>
      <c r="V8857" s="415"/>
      <c r="W8857" s="415"/>
      <c r="X8857" s="415"/>
      <c r="Y8857" s="415"/>
      <c r="Z8857" s="415"/>
    </row>
    <row r="8858" spans="1:26" x14ac:dyDescent="0.2">
      <c r="A8858" s="414"/>
      <c r="B8858" s="414"/>
      <c r="P8858" s="141"/>
      <c r="Q8858" s="415"/>
      <c r="R8858" s="415"/>
      <c r="S8858" s="415"/>
      <c r="T8858" s="415"/>
      <c r="U8858" s="415"/>
      <c r="V8858" s="415"/>
      <c r="W8858" s="415"/>
      <c r="X8858" s="415"/>
      <c r="Y8858" s="415"/>
      <c r="Z8858" s="415"/>
    </row>
    <row r="8859" spans="1:26" x14ac:dyDescent="0.2">
      <c r="A8859" s="414"/>
      <c r="B8859" s="414"/>
      <c r="P8859" s="141"/>
      <c r="Q8859" s="415"/>
      <c r="R8859" s="415"/>
      <c r="S8859" s="415"/>
      <c r="T8859" s="415"/>
      <c r="U8859" s="415"/>
      <c r="V8859" s="415"/>
      <c r="W8859" s="415"/>
      <c r="X8859" s="415"/>
      <c r="Y8859" s="415"/>
      <c r="Z8859" s="415"/>
    </row>
    <row r="8860" spans="1:26" x14ac:dyDescent="0.2">
      <c r="A8860" s="414"/>
      <c r="B8860" s="414"/>
      <c r="P8860" s="141"/>
      <c r="Q8860" s="415"/>
      <c r="R8860" s="415"/>
      <c r="S8860" s="415"/>
      <c r="T8860" s="415"/>
      <c r="U8860" s="415"/>
      <c r="V8860" s="415"/>
      <c r="W8860" s="415"/>
      <c r="X8860" s="415"/>
      <c r="Y8860" s="415"/>
      <c r="Z8860" s="415"/>
    </row>
    <row r="8861" spans="1:26" x14ac:dyDescent="0.2">
      <c r="A8861" s="414"/>
      <c r="B8861" s="414"/>
      <c r="P8861" s="141"/>
      <c r="Q8861" s="415"/>
      <c r="R8861" s="415"/>
      <c r="S8861" s="415"/>
      <c r="T8861" s="415"/>
      <c r="U8861" s="415"/>
      <c r="V8861" s="415"/>
      <c r="W8861" s="415"/>
      <c r="X8861" s="415"/>
      <c r="Y8861" s="415"/>
      <c r="Z8861" s="415"/>
    </row>
    <row r="8862" spans="1:26" x14ac:dyDescent="0.2">
      <c r="A8862" s="414"/>
      <c r="B8862" s="414"/>
      <c r="P8862" s="141"/>
      <c r="Q8862" s="415"/>
      <c r="R8862" s="415"/>
      <c r="S8862" s="415"/>
      <c r="T8862" s="415"/>
      <c r="U8862" s="415"/>
      <c r="V8862" s="415"/>
      <c r="W8862" s="415"/>
      <c r="X8862" s="415"/>
      <c r="Y8862" s="415"/>
      <c r="Z8862" s="415"/>
    </row>
    <row r="8863" spans="1:26" x14ac:dyDescent="0.2">
      <c r="A8863" s="414"/>
      <c r="B8863" s="414"/>
      <c r="P8863" s="141"/>
      <c r="Q8863" s="415"/>
      <c r="R8863" s="415"/>
      <c r="S8863" s="415"/>
      <c r="T8863" s="415"/>
      <c r="U8863" s="415"/>
      <c r="V8863" s="415"/>
      <c r="W8863" s="415"/>
      <c r="X8863" s="415"/>
      <c r="Y8863" s="415"/>
      <c r="Z8863" s="415"/>
    </row>
    <row r="8864" spans="1:26" x14ac:dyDescent="0.2">
      <c r="A8864" s="414"/>
      <c r="B8864" s="414"/>
      <c r="P8864" s="141"/>
      <c r="Q8864" s="415"/>
      <c r="R8864" s="415"/>
      <c r="S8864" s="415"/>
      <c r="T8864" s="415"/>
      <c r="U8864" s="415"/>
      <c r="V8864" s="415"/>
      <c r="W8864" s="415"/>
      <c r="X8864" s="415"/>
      <c r="Y8864" s="415"/>
      <c r="Z8864" s="415"/>
    </row>
    <row r="8865" spans="1:26" x14ac:dyDescent="0.2">
      <c r="A8865" s="414"/>
      <c r="B8865" s="414"/>
      <c r="P8865" s="141"/>
      <c r="Q8865" s="415"/>
      <c r="R8865" s="415"/>
      <c r="S8865" s="415"/>
      <c r="T8865" s="415"/>
      <c r="U8865" s="415"/>
      <c r="V8865" s="415"/>
      <c r="W8865" s="415"/>
      <c r="X8865" s="415"/>
      <c r="Y8865" s="415"/>
      <c r="Z8865" s="415"/>
    </row>
    <row r="8866" spans="1:26" x14ac:dyDescent="0.2">
      <c r="A8866" s="414"/>
      <c r="B8866" s="414"/>
      <c r="P8866" s="141"/>
      <c r="Q8866" s="415"/>
      <c r="R8866" s="415"/>
      <c r="S8866" s="415"/>
      <c r="T8866" s="415"/>
      <c r="U8866" s="415"/>
      <c r="V8866" s="415"/>
      <c r="W8866" s="415"/>
      <c r="X8866" s="415"/>
      <c r="Y8866" s="415"/>
      <c r="Z8866" s="415"/>
    </row>
    <row r="8867" spans="1:26" x14ac:dyDescent="0.2">
      <c r="A8867" s="414"/>
      <c r="B8867" s="414"/>
      <c r="P8867" s="141"/>
      <c r="Q8867" s="415"/>
      <c r="R8867" s="415"/>
      <c r="S8867" s="415"/>
      <c r="T8867" s="415"/>
      <c r="U8867" s="415"/>
      <c r="V8867" s="415"/>
      <c r="W8867" s="415"/>
      <c r="X8867" s="415"/>
      <c r="Y8867" s="415"/>
      <c r="Z8867" s="415"/>
    </row>
    <row r="8868" spans="1:26" x14ac:dyDescent="0.2">
      <c r="A8868" s="414"/>
      <c r="B8868" s="414"/>
      <c r="P8868" s="141"/>
      <c r="Q8868" s="415"/>
      <c r="R8868" s="415"/>
      <c r="S8868" s="415"/>
      <c r="T8868" s="415"/>
      <c r="U8868" s="415"/>
      <c r="V8868" s="415"/>
      <c r="W8868" s="415"/>
      <c r="X8868" s="415"/>
      <c r="Y8868" s="415"/>
      <c r="Z8868" s="415"/>
    </row>
    <row r="8869" spans="1:26" x14ac:dyDescent="0.2">
      <c r="A8869" s="414"/>
      <c r="B8869" s="414"/>
      <c r="P8869" s="141"/>
      <c r="Q8869" s="415"/>
      <c r="R8869" s="415"/>
      <c r="S8869" s="415"/>
      <c r="T8869" s="415"/>
      <c r="U8869" s="415"/>
      <c r="V8869" s="415"/>
      <c r="W8869" s="415"/>
      <c r="X8869" s="415"/>
      <c r="Y8869" s="415"/>
      <c r="Z8869" s="415"/>
    </row>
    <row r="8870" spans="1:26" x14ac:dyDescent="0.2">
      <c r="A8870" s="414"/>
      <c r="B8870" s="414"/>
      <c r="P8870" s="141"/>
      <c r="Q8870" s="415"/>
      <c r="R8870" s="415"/>
      <c r="S8870" s="415"/>
      <c r="T8870" s="415"/>
      <c r="U8870" s="415"/>
      <c r="V8870" s="415"/>
      <c r="W8870" s="415"/>
      <c r="X8870" s="415"/>
      <c r="Y8870" s="415"/>
      <c r="Z8870" s="415"/>
    </row>
    <row r="8871" spans="1:26" x14ac:dyDescent="0.2">
      <c r="A8871" s="414"/>
      <c r="B8871" s="414"/>
      <c r="P8871" s="141"/>
      <c r="Q8871" s="415"/>
      <c r="R8871" s="415"/>
      <c r="S8871" s="415"/>
      <c r="T8871" s="415"/>
      <c r="U8871" s="415"/>
      <c r="V8871" s="415"/>
      <c r="W8871" s="415"/>
      <c r="X8871" s="415"/>
      <c r="Y8871" s="415"/>
      <c r="Z8871" s="415"/>
    </row>
    <row r="8872" spans="1:26" x14ac:dyDescent="0.2">
      <c r="A8872" s="414"/>
      <c r="B8872" s="414"/>
      <c r="P8872" s="141"/>
      <c r="Q8872" s="415"/>
      <c r="R8872" s="415"/>
      <c r="S8872" s="415"/>
      <c r="T8872" s="415"/>
      <c r="U8872" s="415"/>
      <c r="V8872" s="415"/>
      <c r="W8872" s="415"/>
      <c r="X8872" s="415"/>
      <c r="Y8872" s="415"/>
      <c r="Z8872" s="415"/>
    </row>
    <row r="8873" spans="1:26" x14ac:dyDescent="0.2">
      <c r="A8873" s="414"/>
      <c r="B8873" s="414"/>
      <c r="P8873" s="141"/>
      <c r="Q8873" s="415"/>
      <c r="R8873" s="415"/>
      <c r="S8873" s="415"/>
      <c r="T8873" s="415"/>
      <c r="U8873" s="415"/>
      <c r="V8873" s="415"/>
      <c r="W8873" s="415"/>
      <c r="X8873" s="415"/>
      <c r="Y8873" s="415"/>
      <c r="Z8873" s="415"/>
    </row>
    <row r="8874" spans="1:26" x14ac:dyDescent="0.2">
      <c r="A8874" s="414"/>
      <c r="B8874" s="414"/>
      <c r="P8874" s="141"/>
      <c r="Q8874" s="415"/>
      <c r="R8874" s="415"/>
      <c r="S8874" s="415"/>
      <c r="T8874" s="415"/>
      <c r="U8874" s="415"/>
      <c r="V8874" s="415"/>
      <c r="W8874" s="415"/>
      <c r="X8874" s="415"/>
      <c r="Y8874" s="415"/>
      <c r="Z8874" s="415"/>
    </row>
    <row r="8875" spans="1:26" x14ac:dyDescent="0.2">
      <c r="A8875" s="414"/>
      <c r="B8875" s="414"/>
      <c r="P8875" s="141"/>
      <c r="Q8875" s="415"/>
      <c r="R8875" s="415"/>
      <c r="S8875" s="415"/>
      <c r="T8875" s="415"/>
      <c r="U8875" s="415"/>
      <c r="V8875" s="415"/>
      <c r="W8875" s="415"/>
      <c r="X8875" s="415"/>
      <c r="Y8875" s="415"/>
      <c r="Z8875" s="415"/>
    </row>
    <row r="8876" spans="1:26" x14ac:dyDescent="0.2">
      <c r="A8876" s="414"/>
      <c r="B8876" s="414"/>
      <c r="P8876" s="141"/>
      <c r="Q8876" s="415"/>
      <c r="R8876" s="415"/>
      <c r="S8876" s="415"/>
      <c r="T8876" s="415"/>
      <c r="U8876" s="415"/>
      <c r="V8876" s="415"/>
      <c r="W8876" s="415"/>
      <c r="X8876" s="415"/>
      <c r="Y8876" s="415"/>
      <c r="Z8876" s="415"/>
    </row>
    <row r="8877" spans="1:26" x14ac:dyDescent="0.2">
      <c r="A8877" s="414"/>
      <c r="B8877" s="414"/>
      <c r="P8877" s="141"/>
      <c r="Q8877" s="415"/>
      <c r="R8877" s="415"/>
      <c r="S8877" s="415"/>
      <c r="T8877" s="415"/>
      <c r="U8877" s="415"/>
      <c r="V8877" s="415"/>
      <c r="W8877" s="415"/>
      <c r="X8877" s="415"/>
      <c r="Y8877" s="415"/>
      <c r="Z8877" s="415"/>
    </row>
    <row r="8878" spans="1:26" x14ac:dyDescent="0.2">
      <c r="A8878" s="414"/>
      <c r="B8878" s="414"/>
      <c r="P8878" s="141"/>
      <c r="Q8878" s="415"/>
      <c r="R8878" s="415"/>
      <c r="S8878" s="415"/>
      <c r="T8878" s="415"/>
      <c r="U8878" s="415"/>
      <c r="V8878" s="415"/>
      <c r="W8878" s="415"/>
      <c r="X8878" s="415"/>
      <c r="Y8878" s="415"/>
      <c r="Z8878" s="415"/>
    </row>
    <row r="8879" spans="1:26" x14ac:dyDescent="0.2">
      <c r="A8879" s="414"/>
      <c r="B8879" s="414"/>
      <c r="P8879" s="141"/>
      <c r="Q8879" s="415"/>
      <c r="R8879" s="415"/>
      <c r="S8879" s="415"/>
      <c r="T8879" s="415"/>
      <c r="U8879" s="415"/>
      <c r="V8879" s="415"/>
      <c r="W8879" s="415"/>
      <c r="X8879" s="415"/>
      <c r="Y8879" s="415"/>
      <c r="Z8879" s="415"/>
    </row>
    <row r="8880" spans="1:26" x14ac:dyDescent="0.2">
      <c r="A8880" s="414"/>
      <c r="B8880" s="414"/>
      <c r="P8880" s="141"/>
      <c r="Q8880" s="415"/>
      <c r="R8880" s="415"/>
      <c r="S8880" s="415"/>
      <c r="T8880" s="415"/>
      <c r="U8880" s="415"/>
      <c r="V8880" s="415"/>
      <c r="W8880" s="415"/>
      <c r="X8880" s="415"/>
      <c r="Y8880" s="415"/>
      <c r="Z8880" s="415"/>
    </row>
    <row r="8881" spans="1:26" x14ac:dyDescent="0.2">
      <c r="A8881" s="414"/>
      <c r="B8881" s="414"/>
      <c r="P8881" s="141"/>
      <c r="Q8881" s="415"/>
      <c r="R8881" s="415"/>
      <c r="S8881" s="415"/>
      <c r="T8881" s="415"/>
      <c r="U8881" s="415"/>
      <c r="V8881" s="415"/>
      <c r="W8881" s="415"/>
      <c r="X8881" s="415"/>
      <c r="Y8881" s="415"/>
      <c r="Z8881" s="415"/>
    </row>
    <row r="8882" spans="1:26" x14ac:dyDescent="0.2">
      <c r="A8882" s="414"/>
      <c r="B8882" s="414"/>
      <c r="P8882" s="141"/>
      <c r="Q8882" s="415"/>
      <c r="R8882" s="415"/>
      <c r="S8882" s="415"/>
      <c r="T8882" s="415"/>
      <c r="U8882" s="415"/>
      <c r="V8882" s="415"/>
      <c r="W8882" s="415"/>
      <c r="X8882" s="415"/>
      <c r="Y8882" s="415"/>
      <c r="Z8882" s="415"/>
    </row>
    <row r="8883" spans="1:26" x14ac:dyDescent="0.2">
      <c r="A8883" s="414"/>
      <c r="B8883" s="414"/>
      <c r="P8883" s="141"/>
      <c r="Q8883" s="415"/>
      <c r="R8883" s="415"/>
      <c r="S8883" s="415"/>
      <c r="T8883" s="415"/>
      <c r="U8883" s="415"/>
      <c r="V8883" s="415"/>
      <c r="W8883" s="415"/>
      <c r="X8883" s="415"/>
      <c r="Y8883" s="415"/>
      <c r="Z8883" s="415"/>
    </row>
    <row r="8884" spans="1:26" x14ac:dyDescent="0.2">
      <c r="A8884" s="414"/>
      <c r="B8884" s="414"/>
      <c r="P8884" s="141"/>
      <c r="Q8884" s="415"/>
      <c r="R8884" s="415"/>
      <c r="S8884" s="415"/>
      <c r="T8884" s="415"/>
      <c r="U8884" s="415"/>
      <c r="V8884" s="415"/>
      <c r="W8884" s="415"/>
      <c r="X8884" s="415"/>
      <c r="Y8884" s="415"/>
      <c r="Z8884" s="415"/>
    </row>
    <row r="8885" spans="1:26" x14ac:dyDescent="0.2">
      <c r="A8885" s="414"/>
      <c r="B8885" s="414"/>
      <c r="P8885" s="141"/>
      <c r="Q8885" s="415"/>
      <c r="R8885" s="415"/>
      <c r="S8885" s="415"/>
      <c r="T8885" s="415"/>
      <c r="U8885" s="415"/>
      <c r="V8885" s="415"/>
      <c r="W8885" s="415"/>
      <c r="X8885" s="415"/>
      <c r="Y8885" s="415"/>
      <c r="Z8885" s="415"/>
    </row>
    <row r="8886" spans="1:26" x14ac:dyDescent="0.2">
      <c r="A8886" s="414"/>
      <c r="B8886" s="414"/>
      <c r="P8886" s="141"/>
      <c r="Q8886" s="415"/>
      <c r="R8886" s="415"/>
      <c r="S8886" s="415"/>
      <c r="T8886" s="415"/>
      <c r="U8886" s="415"/>
      <c r="V8886" s="415"/>
      <c r="W8886" s="415"/>
      <c r="X8886" s="415"/>
      <c r="Y8886" s="415"/>
      <c r="Z8886" s="415"/>
    </row>
    <row r="8887" spans="1:26" x14ac:dyDescent="0.2">
      <c r="A8887" s="414"/>
      <c r="B8887" s="414"/>
      <c r="P8887" s="141"/>
      <c r="Q8887" s="415"/>
      <c r="R8887" s="415"/>
      <c r="S8887" s="415"/>
      <c r="T8887" s="415"/>
      <c r="U8887" s="415"/>
      <c r="V8887" s="415"/>
      <c r="W8887" s="415"/>
      <c r="X8887" s="415"/>
      <c r="Y8887" s="415"/>
      <c r="Z8887" s="415"/>
    </row>
    <row r="8888" spans="1:26" x14ac:dyDescent="0.2">
      <c r="A8888" s="414"/>
      <c r="B8888" s="414"/>
      <c r="P8888" s="141"/>
      <c r="Q8888" s="415"/>
      <c r="R8888" s="415"/>
      <c r="S8888" s="415"/>
      <c r="T8888" s="415"/>
      <c r="U8888" s="415"/>
      <c r="V8888" s="415"/>
      <c r="W8888" s="415"/>
      <c r="X8888" s="415"/>
      <c r="Y8888" s="415"/>
      <c r="Z8888" s="415"/>
    </row>
    <row r="8889" spans="1:26" x14ac:dyDescent="0.2">
      <c r="A8889" s="414"/>
      <c r="B8889" s="414"/>
      <c r="P8889" s="141"/>
      <c r="Q8889" s="415"/>
      <c r="R8889" s="415"/>
      <c r="S8889" s="415"/>
      <c r="T8889" s="415"/>
      <c r="U8889" s="415"/>
      <c r="V8889" s="415"/>
      <c r="W8889" s="415"/>
      <c r="X8889" s="415"/>
      <c r="Y8889" s="415"/>
      <c r="Z8889" s="415"/>
    </row>
    <row r="8890" spans="1:26" x14ac:dyDescent="0.2">
      <c r="A8890" s="414"/>
      <c r="B8890" s="414"/>
      <c r="P8890" s="141"/>
      <c r="Q8890" s="415"/>
      <c r="R8890" s="415"/>
      <c r="S8890" s="415"/>
      <c r="T8890" s="415"/>
      <c r="U8890" s="415"/>
      <c r="V8890" s="415"/>
      <c r="W8890" s="415"/>
      <c r="X8890" s="415"/>
      <c r="Y8890" s="415"/>
      <c r="Z8890" s="415"/>
    </row>
    <row r="8891" spans="1:26" x14ac:dyDescent="0.2">
      <c r="A8891" s="414"/>
      <c r="B8891" s="414"/>
      <c r="P8891" s="141"/>
      <c r="Q8891" s="415"/>
      <c r="R8891" s="415"/>
      <c r="S8891" s="415"/>
      <c r="T8891" s="415"/>
      <c r="U8891" s="415"/>
      <c r="V8891" s="415"/>
      <c r="W8891" s="415"/>
      <c r="X8891" s="415"/>
      <c r="Y8891" s="415"/>
      <c r="Z8891" s="415"/>
    </row>
    <row r="8892" spans="1:26" x14ac:dyDescent="0.2">
      <c r="A8892" s="414"/>
      <c r="B8892" s="414"/>
      <c r="P8892" s="141"/>
      <c r="Q8892" s="415"/>
      <c r="R8892" s="415"/>
      <c r="S8892" s="415"/>
      <c r="T8892" s="415"/>
      <c r="U8892" s="415"/>
      <c r="V8892" s="415"/>
      <c r="W8892" s="415"/>
      <c r="X8892" s="415"/>
      <c r="Y8892" s="415"/>
      <c r="Z8892" s="415"/>
    </row>
    <row r="8893" spans="1:26" x14ac:dyDescent="0.2">
      <c r="A8893" s="414"/>
      <c r="B8893" s="414"/>
      <c r="P8893" s="141"/>
      <c r="Q8893" s="415"/>
      <c r="R8893" s="415"/>
      <c r="S8893" s="415"/>
      <c r="T8893" s="415"/>
      <c r="U8893" s="415"/>
      <c r="V8893" s="415"/>
      <c r="W8893" s="415"/>
      <c r="X8893" s="415"/>
      <c r="Y8893" s="415"/>
      <c r="Z8893" s="415"/>
    </row>
    <row r="8894" spans="1:26" x14ac:dyDescent="0.2">
      <c r="A8894" s="414"/>
      <c r="B8894" s="414"/>
      <c r="P8894" s="141"/>
      <c r="Q8894" s="415"/>
      <c r="R8894" s="415"/>
      <c r="S8894" s="415"/>
      <c r="T8894" s="415"/>
      <c r="U8894" s="415"/>
      <c r="V8894" s="415"/>
      <c r="W8894" s="415"/>
      <c r="X8894" s="415"/>
      <c r="Y8894" s="415"/>
      <c r="Z8894" s="415"/>
    </row>
    <row r="8895" spans="1:26" x14ac:dyDescent="0.2">
      <c r="A8895" s="414"/>
      <c r="B8895" s="414"/>
      <c r="P8895" s="141"/>
      <c r="Q8895" s="415"/>
      <c r="R8895" s="415"/>
      <c r="S8895" s="415"/>
      <c r="T8895" s="415"/>
      <c r="U8895" s="415"/>
      <c r="V8895" s="415"/>
      <c r="W8895" s="415"/>
      <c r="X8895" s="415"/>
      <c r="Y8895" s="415"/>
      <c r="Z8895" s="415"/>
    </row>
    <row r="8896" spans="1:26" x14ac:dyDescent="0.2">
      <c r="A8896" s="414"/>
      <c r="B8896" s="414"/>
      <c r="P8896" s="141"/>
      <c r="Q8896" s="415"/>
      <c r="R8896" s="415"/>
      <c r="S8896" s="415"/>
      <c r="T8896" s="415"/>
      <c r="U8896" s="415"/>
      <c r="V8896" s="415"/>
      <c r="W8896" s="415"/>
      <c r="X8896" s="415"/>
      <c r="Y8896" s="415"/>
      <c r="Z8896" s="415"/>
    </row>
    <row r="8897" spans="1:26" x14ac:dyDescent="0.2">
      <c r="A8897" s="414"/>
      <c r="B8897" s="414"/>
      <c r="P8897" s="141"/>
      <c r="Q8897" s="415"/>
      <c r="R8897" s="415"/>
      <c r="S8897" s="415"/>
      <c r="T8897" s="415"/>
      <c r="U8897" s="415"/>
      <c r="V8897" s="415"/>
      <c r="W8897" s="415"/>
      <c r="X8897" s="415"/>
      <c r="Y8897" s="415"/>
      <c r="Z8897" s="415"/>
    </row>
    <row r="8898" spans="1:26" x14ac:dyDescent="0.2">
      <c r="A8898" s="414"/>
      <c r="B8898" s="414"/>
      <c r="P8898" s="141"/>
      <c r="Q8898" s="415"/>
      <c r="R8898" s="415"/>
      <c r="S8898" s="415"/>
      <c r="T8898" s="415"/>
      <c r="U8898" s="415"/>
      <c r="V8898" s="415"/>
      <c r="W8898" s="415"/>
      <c r="X8898" s="415"/>
      <c r="Y8898" s="415"/>
      <c r="Z8898" s="415"/>
    </row>
    <row r="8899" spans="1:26" x14ac:dyDescent="0.2">
      <c r="A8899" s="414"/>
      <c r="B8899" s="414"/>
      <c r="P8899" s="141"/>
      <c r="Q8899" s="415"/>
      <c r="R8899" s="415"/>
      <c r="S8899" s="415"/>
      <c r="T8899" s="415"/>
      <c r="U8899" s="415"/>
      <c r="V8899" s="415"/>
      <c r="W8899" s="415"/>
      <c r="X8899" s="415"/>
      <c r="Y8899" s="415"/>
      <c r="Z8899" s="415"/>
    </row>
    <row r="8900" spans="1:26" x14ac:dyDescent="0.2">
      <c r="A8900" s="414"/>
      <c r="B8900" s="414"/>
      <c r="P8900" s="141"/>
      <c r="Q8900" s="415"/>
      <c r="R8900" s="415"/>
      <c r="S8900" s="415"/>
      <c r="T8900" s="415"/>
      <c r="U8900" s="415"/>
      <c r="V8900" s="415"/>
      <c r="W8900" s="415"/>
      <c r="X8900" s="415"/>
      <c r="Y8900" s="415"/>
      <c r="Z8900" s="415"/>
    </row>
    <row r="8901" spans="1:26" x14ac:dyDescent="0.2">
      <c r="A8901" s="414"/>
      <c r="B8901" s="414"/>
      <c r="P8901" s="141"/>
      <c r="Q8901" s="415"/>
      <c r="R8901" s="415"/>
      <c r="S8901" s="415"/>
      <c r="T8901" s="415"/>
      <c r="U8901" s="415"/>
      <c r="V8901" s="415"/>
      <c r="W8901" s="415"/>
      <c r="X8901" s="415"/>
      <c r="Y8901" s="415"/>
      <c r="Z8901" s="415"/>
    </row>
    <row r="8902" spans="1:26" x14ac:dyDescent="0.2">
      <c r="A8902" s="414"/>
      <c r="B8902" s="414"/>
      <c r="P8902" s="141"/>
      <c r="Q8902" s="415"/>
      <c r="R8902" s="415"/>
      <c r="S8902" s="415"/>
      <c r="T8902" s="415"/>
      <c r="U8902" s="415"/>
      <c r="V8902" s="415"/>
      <c r="W8902" s="415"/>
      <c r="X8902" s="415"/>
      <c r="Y8902" s="415"/>
      <c r="Z8902" s="415"/>
    </row>
    <row r="8903" spans="1:26" x14ac:dyDescent="0.2">
      <c r="A8903" s="414"/>
      <c r="B8903" s="414"/>
      <c r="P8903" s="141"/>
      <c r="Q8903" s="415"/>
      <c r="R8903" s="415"/>
      <c r="S8903" s="415"/>
      <c r="T8903" s="415"/>
      <c r="U8903" s="415"/>
      <c r="V8903" s="415"/>
      <c r="W8903" s="415"/>
      <c r="X8903" s="415"/>
      <c r="Y8903" s="415"/>
      <c r="Z8903" s="415"/>
    </row>
    <row r="8904" spans="1:26" x14ac:dyDescent="0.2">
      <c r="A8904" s="414"/>
      <c r="B8904" s="414"/>
      <c r="P8904" s="141"/>
      <c r="Q8904" s="415"/>
      <c r="R8904" s="415"/>
      <c r="S8904" s="415"/>
      <c r="T8904" s="415"/>
      <c r="U8904" s="415"/>
      <c r="V8904" s="415"/>
      <c r="W8904" s="415"/>
      <c r="X8904" s="415"/>
      <c r="Y8904" s="415"/>
      <c r="Z8904" s="415"/>
    </row>
    <row r="8905" spans="1:26" x14ac:dyDescent="0.2">
      <c r="A8905" s="414"/>
      <c r="B8905" s="414"/>
      <c r="P8905" s="141"/>
      <c r="Q8905" s="415"/>
      <c r="R8905" s="415"/>
      <c r="S8905" s="415"/>
      <c r="T8905" s="415"/>
      <c r="U8905" s="415"/>
      <c r="V8905" s="415"/>
      <c r="W8905" s="415"/>
      <c r="X8905" s="415"/>
      <c r="Y8905" s="415"/>
      <c r="Z8905" s="415"/>
    </row>
    <row r="8906" spans="1:26" x14ac:dyDescent="0.2">
      <c r="A8906" s="414"/>
      <c r="B8906" s="414"/>
      <c r="P8906" s="141"/>
      <c r="Q8906" s="415"/>
      <c r="R8906" s="415"/>
      <c r="S8906" s="415"/>
      <c r="T8906" s="415"/>
      <c r="U8906" s="415"/>
      <c r="V8906" s="415"/>
      <c r="W8906" s="415"/>
      <c r="X8906" s="415"/>
      <c r="Y8906" s="415"/>
      <c r="Z8906" s="415"/>
    </row>
    <row r="8907" spans="1:26" x14ac:dyDescent="0.2">
      <c r="A8907" s="414"/>
      <c r="B8907" s="414"/>
      <c r="P8907" s="141"/>
      <c r="Q8907" s="415"/>
      <c r="R8907" s="415"/>
      <c r="S8907" s="415"/>
      <c r="T8907" s="415"/>
      <c r="U8907" s="415"/>
      <c r="V8907" s="415"/>
      <c r="W8907" s="415"/>
      <c r="X8907" s="415"/>
      <c r="Y8907" s="415"/>
      <c r="Z8907" s="415"/>
    </row>
    <row r="8908" spans="1:26" x14ac:dyDescent="0.2">
      <c r="A8908" s="414"/>
      <c r="B8908" s="414"/>
      <c r="P8908" s="141"/>
      <c r="Q8908" s="415"/>
      <c r="R8908" s="415"/>
      <c r="S8908" s="415"/>
      <c r="T8908" s="415"/>
      <c r="U8908" s="415"/>
      <c r="V8908" s="415"/>
      <c r="W8908" s="415"/>
      <c r="X8908" s="415"/>
      <c r="Y8908" s="415"/>
      <c r="Z8908" s="415"/>
    </row>
    <row r="8909" spans="1:26" x14ac:dyDescent="0.2">
      <c r="A8909" s="414"/>
      <c r="B8909" s="414"/>
      <c r="P8909" s="141"/>
      <c r="Q8909" s="415"/>
      <c r="R8909" s="415"/>
      <c r="S8909" s="415"/>
      <c r="T8909" s="415"/>
      <c r="U8909" s="415"/>
      <c r="V8909" s="415"/>
      <c r="W8909" s="415"/>
      <c r="X8909" s="415"/>
      <c r="Y8909" s="415"/>
      <c r="Z8909" s="415"/>
    </row>
    <row r="8910" spans="1:26" x14ac:dyDescent="0.2">
      <c r="A8910" s="414"/>
      <c r="B8910" s="414"/>
      <c r="P8910" s="141"/>
      <c r="Q8910" s="415"/>
      <c r="R8910" s="415"/>
      <c r="S8910" s="415"/>
      <c r="T8910" s="415"/>
      <c r="U8910" s="415"/>
      <c r="V8910" s="415"/>
      <c r="W8910" s="415"/>
      <c r="X8910" s="415"/>
      <c r="Y8910" s="415"/>
      <c r="Z8910" s="415"/>
    </row>
    <row r="8911" spans="1:26" x14ac:dyDescent="0.2">
      <c r="A8911" s="414"/>
      <c r="B8911" s="414"/>
      <c r="P8911" s="141"/>
      <c r="Q8911" s="415"/>
      <c r="R8911" s="415"/>
      <c r="S8911" s="415"/>
      <c r="T8911" s="415"/>
      <c r="U8911" s="415"/>
      <c r="V8911" s="415"/>
      <c r="W8911" s="415"/>
      <c r="X8911" s="415"/>
      <c r="Y8911" s="415"/>
      <c r="Z8911" s="415"/>
    </row>
    <row r="8912" spans="1:26" x14ac:dyDescent="0.2">
      <c r="A8912" s="414"/>
      <c r="B8912" s="414"/>
      <c r="P8912" s="141"/>
      <c r="Q8912" s="415"/>
      <c r="R8912" s="415"/>
      <c r="S8912" s="415"/>
      <c r="T8912" s="415"/>
      <c r="U8912" s="415"/>
      <c r="V8912" s="415"/>
      <c r="W8912" s="415"/>
      <c r="X8912" s="415"/>
      <c r="Y8912" s="415"/>
      <c r="Z8912" s="415"/>
    </row>
    <row r="8913" spans="1:26" x14ac:dyDescent="0.2">
      <c r="A8913" s="414"/>
      <c r="B8913" s="414"/>
      <c r="P8913" s="141"/>
      <c r="Q8913" s="415"/>
      <c r="R8913" s="415"/>
      <c r="S8913" s="415"/>
      <c r="T8913" s="415"/>
      <c r="U8913" s="415"/>
      <c r="V8913" s="415"/>
      <c r="W8913" s="415"/>
      <c r="X8913" s="415"/>
      <c r="Y8913" s="415"/>
      <c r="Z8913" s="415"/>
    </row>
    <row r="8914" spans="1:26" x14ac:dyDescent="0.2">
      <c r="A8914" s="414"/>
      <c r="B8914" s="414"/>
      <c r="P8914" s="141"/>
      <c r="Q8914" s="415"/>
      <c r="R8914" s="415"/>
      <c r="S8914" s="415"/>
      <c r="T8914" s="415"/>
      <c r="U8914" s="415"/>
      <c r="V8914" s="415"/>
      <c r="W8914" s="415"/>
      <c r="X8914" s="415"/>
      <c r="Y8914" s="415"/>
      <c r="Z8914" s="415"/>
    </row>
    <row r="8915" spans="1:26" x14ac:dyDescent="0.2">
      <c r="A8915" s="414"/>
      <c r="B8915" s="414"/>
      <c r="P8915" s="141"/>
      <c r="Q8915" s="415"/>
      <c r="R8915" s="415"/>
      <c r="S8915" s="415"/>
      <c r="T8915" s="415"/>
      <c r="U8915" s="415"/>
      <c r="V8915" s="415"/>
      <c r="W8915" s="415"/>
      <c r="X8915" s="415"/>
      <c r="Y8915" s="415"/>
      <c r="Z8915" s="415"/>
    </row>
    <row r="8916" spans="1:26" x14ac:dyDescent="0.2">
      <c r="A8916" s="414"/>
      <c r="B8916" s="414"/>
      <c r="P8916" s="141"/>
      <c r="Q8916" s="415"/>
      <c r="R8916" s="415"/>
      <c r="S8916" s="415"/>
      <c r="T8916" s="415"/>
      <c r="U8916" s="415"/>
      <c r="V8916" s="415"/>
      <c r="W8916" s="415"/>
      <c r="X8916" s="415"/>
      <c r="Y8916" s="415"/>
      <c r="Z8916" s="415"/>
    </row>
    <row r="8917" spans="1:26" x14ac:dyDescent="0.2">
      <c r="A8917" s="414"/>
      <c r="B8917" s="414"/>
      <c r="P8917" s="141"/>
      <c r="Q8917" s="415"/>
      <c r="R8917" s="415"/>
      <c r="S8917" s="415"/>
      <c r="T8917" s="415"/>
      <c r="U8917" s="415"/>
      <c r="V8917" s="415"/>
      <c r="W8917" s="415"/>
      <c r="X8917" s="415"/>
      <c r="Y8917" s="415"/>
      <c r="Z8917" s="415"/>
    </row>
    <row r="8918" spans="1:26" x14ac:dyDescent="0.2">
      <c r="A8918" s="414"/>
      <c r="B8918" s="414"/>
      <c r="P8918" s="141"/>
      <c r="Q8918" s="415"/>
      <c r="R8918" s="415"/>
      <c r="S8918" s="415"/>
      <c r="T8918" s="415"/>
      <c r="U8918" s="415"/>
      <c r="V8918" s="415"/>
      <c r="W8918" s="415"/>
      <c r="X8918" s="415"/>
      <c r="Y8918" s="415"/>
      <c r="Z8918" s="415"/>
    </row>
    <row r="8919" spans="1:26" x14ac:dyDescent="0.2">
      <c r="A8919" s="414"/>
      <c r="B8919" s="414"/>
      <c r="P8919" s="141"/>
      <c r="Q8919" s="415"/>
      <c r="R8919" s="415"/>
      <c r="S8919" s="415"/>
      <c r="T8919" s="415"/>
      <c r="U8919" s="415"/>
      <c r="V8919" s="415"/>
      <c r="W8919" s="415"/>
      <c r="X8919" s="415"/>
      <c r="Y8919" s="415"/>
      <c r="Z8919" s="415"/>
    </row>
    <row r="8920" spans="1:26" x14ac:dyDescent="0.2">
      <c r="A8920" s="414"/>
      <c r="B8920" s="414"/>
      <c r="P8920" s="141"/>
      <c r="Q8920" s="415"/>
      <c r="R8920" s="415"/>
      <c r="S8920" s="415"/>
      <c r="T8920" s="415"/>
      <c r="U8920" s="415"/>
      <c r="V8920" s="415"/>
      <c r="W8920" s="415"/>
      <c r="X8920" s="415"/>
      <c r="Y8920" s="415"/>
      <c r="Z8920" s="415"/>
    </row>
    <row r="8921" spans="1:26" x14ac:dyDescent="0.2">
      <c r="A8921" s="414"/>
      <c r="B8921" s="414"/>
      <c r="P8921" s="141"/>
      <c r="Q8921" s="415"/>
      <c r="R8921" s="415"/>
      <c r="S8921" s="415"/>
      <c r="T8921" s="415"/>
      <c r="U8921" s="415"/>
      <c r="V8921" s="415"/>
      <c r="W8921" s="415"/>
      <c r="X8921" s="415"/>
      <c r="Y8921" s="415"/>
      <c r="Z8921" s="415"/>
    </row>
    <row r="8922" spans="1:26" x14ac:dyDescent="0.2">
      <c r="A8922" s="414"/>
      <c r="B8922" s="414"/>
      <c r="P8922" s="141"/>
      <c r="Q8922" s="415"/>
      <c r="R8922" s="415"/>
      <c r="S8922" s="415"/>
      <c r="T8922" s="415"/>
      <c r="U8922" s="415"/>
      <c r="V8922" s="415"/>
      <c r="W8922" s="415"/>
      <c r="X8922" s="415"/>
      <c r="Y8922" s="415"/>
      <c r="Z8922" s="415"/>
    </row>
    <row r="8923" spans="1:26" x14ac:dyDescent="0.2">
      <c r="A8923" s="414"/>
      <c r="B8923" s="414"/>
      <c r="P8923" s="141"/>
      <c r="Q8923" s="415"/>
      <c r="R8923" s="415"/>
      <c r="S8923" s="415"/>
      <c r="T8923" s="415"/>
      <c r="U8923" s="415"/>
      <c r="V8923" s="415"/>
      <c r="W8923" s="415"/>
      <c r="X8923" s="415"/>
      <c r="Y8923" s="415"/>
      <c r="Z8923" s="415"/>
    </row>
    <row r="8924" spans="1:26" x14ac:dyDescent="0.2">
      <c r="A8924" s="414"/>
      <c r="B8924" s="414"/>
      <c r="P8924" s="141"/>
      <c r="Q8924" s="415"/>
      <c r="R8924" s="415"/>
      <c r="S8924" s="415"/>
      <c r="T8924" s="415"/>
      <c r="U8924" s="415"/>
      <c r="V8924" s="415"/>
      <c r="W8924" s="415"/>
      <c r="X8924" s="415"/>
      <c r="Y8924" s="415"/>
      <c r="Z8924" s="415"/>
    </row>
    <row r="8925" spans="1:26" x14ac:dyDescent="0.2">
      <c r="A8925" s="414"/>
      <c r="B8925" s="414"/>
      <c r="P8925" s="141"/>
      <c r="Q8925" s="415"/>
      <c r="R8925" s="415"/>
      <c r="S8925" s="415"/>
      <c r="T8925" s="415"/>
      <c r="U8925" s="415"/>
      <c r="V8925" s="415"/>
      <c r="W8925" s="415"/>
      <c r="X8925" s="415"/>
      <c r="Y8925" s="415"/>
      <c r="Z8925" s="415"/>
    </row>
    <row r="8926" spans="1:26" x14ac:dyDescent="0.2">
      <c r="A8926" s="414"/>
      <c r="B8926" s="414"/>
      <c r="P8926" s="141"/>
      <c r="Q8926" s="415"/>
      <c r="R8926" s="415"/>
      <c r="S8926" s="415"/>
      <c r="T8926" s="415"/>
      <c r="U8926" s="415"/>
      <c r="V8926" s="415"/>
      <c r="W8926" s="415"/>
      <c r="X8926" s="415"/>
      <c r="Y8926" s="415"/>
      <c r="Z8926" s="415"/>
    </row>
    <row r="8927" spans="1:26" x14ac:dyDescent="0.2">
      <c r="A8927" s="414"/>
      <c r="B8927" s="414"/>
      <c r="P8927" s="141"/>
      <c r="Q8927" s="415"/>
      <c r="R8927" s="415"/>
      <c r="S8927" s="415"/>
      <c r="T8927" s="415"/>
      <c r="U8927" s="415"/>
      <c r="V8927" s="415"/>
      <c r="W8927" s="415"/>
      <c r="X8927" s="415"/>
      <c r="Y8927" s="415"/>
      <c r="Z8927" s="415"/>
    </row>
    <row r="8928" spans="1:26" x14ac:dyDescent="0.2">
      <c r="A8928" s="414"/>
      <c r="B8928" s="414"/>
      <c r="P8928" s="141"/>
      <c r="Q8928" s="415"/>
      <c r="R8928" s="415"/>
      <c r="S8928" s="415"/>
      <c r="T8928" s="415"/>
      <c r="U8928" s="415"/>
      <c r="V8928" s="415"/>
      <c r="W8928" s="415"/>
      <c r="X8928" s="415"/>
      <c r="Y8928" s="415"/>
      <c r="Z8928" s="415"/>
    </row>
    <row r="8929" spans="1:26" x14ac:dyDescent="0.2">
      <c r="A8929" s="414"/>
      <c r="B8929" s="414"/>
      <c r="P8929" s="141"/>
      <c r="Q8929" s="415"/>
      <c r="R8929" s="415"/>
      <c r="S8929" s="415"/>
      <c r="T8929" s="415"/>
      <c r="U8929" s="415"/>
      <c r="V8929" s="415"/>
      <c r="W8929" s="415"/>
      <c r="X8929" s="415"/>
      <c r="Y8929" s="415"/>
      <c r="Z8929" s="415"/>
    </row>
    <row r="8930" spans="1:26" x14ac:dyDescent="0.2">
      <c r="A8930" s="414"/>
      <c r="B8930" s="414"/>
      <c r="P8930" s="141"/>
      <c r="Q8930" s="415"/>
      <c r="R8930" s="415"/>
      <c r="S8930" s="415"/>
      <c r="T8930" s="415"/>
      <c r="U8930" s="415"/>
      <c r="V8930" s="415"/>
      <c r="W8930" s="415"/>
      <c r="X8930" s="415"/>
      <c r="Y8930" s="415"/>
      <c r="Z8930" s="415"/>
    </row>
    <row r="8931" spans="1:26" x14ac:dyDescent="0.2">
      <c r="A8931" s="414"/>
      <c r="B8931" s="414"/>
      <c r="P8931" s="141"/>
      <c r="Q8931" s="415"/>
      <c r="R8931" s="415"/>
      <c r="S8931" s="415"/>
      <c r="T8931" s="415"/>
      <c r="U8931" s="415"/>
      <c r="V8931" s="415"/>
      <c r="W8931" s="415"/>
      <c r="X8931" s="415"/>
      <c r="Y8931" s="415"/>
      <c r="Z8931" s="415"/>
    </row>
    <row r="8932" spans="1:26" x14ac:dyDescent="0.2">
      <c r="A8932" s="414"/>
      <c r="B8932" s="414"/>
      <c r="P8932" s="141"/>
      <c r="Q8932" s="415"/>
      <c r="R8932" s="415"/>
      <c r="S8932" s="415"/>
      <c r="T8932" s="415"/>
      <c r="U8932" s="415"/>
      <c r="V8932" s="415"/>
      <c r="W8932" s="415"/>
      <c r="X8932" s="415"/>
      <c r="Y8932" s="415"/>
      <c r="Z8932" s="415"/>
    </row>
    <row r="8933" spans="1:26" x14ac:dyDescent="0.2">
      <c r="A8933" s="414"/>
      <c r="B8933" s="414"/>
      <c r="P8933" s="141"/>
      <c r="Q8933" s="415"/>
      <c r="R8933" s="415"/>
      <c r="S8933" s="415"/>
      <c r="T8933" s="415"/>
      <c r="U8933" s="415"/>
      <c r="V8933" s="415"/>
      <c r="W8933" s="415"/>
      <c r="X8933" s="415"/>
      <c r="Y8933" s="415"/>
      <c r="Z8933" s="415"/>
    </row>
    <row r="8934" spans="1:26" x14ac:dyDescent="0.2">
      <c r="A8934" s="414"/>
      <c r="B8934" s="414"/>
      <c r="P8934" s="141"/>
      <c r="Q8934" s="415"/>
      <c r="R8934" s="415"/>
      <c r="S8934" s="415"/>
      <c r="T8934" s="415"/>
      <c r="U8934" s="415"/>
      <c r="V8934" s="415"/>
      <c r="W8934" s="415"/>
      <c r="X8934" s="415"/>
      <c r="Y8934" s="415"/>
      <c r="Z8934" s="415"/>
    </row>
    <row r="8935" spans="1:26" x14ac:dyDescent="0.2">
      <c r="A8935" s="414"/>
      <c r="B8935" s="414"/>
      <c r="P8935" s="141"/>
      <c r="Q8935" s="415"/>
      <c r="R8935" s="415"/>
      <c r="S8935" s="415"/>
      <c r="T8935" s="415"/>
      <c r="U8935" s="415"/>
      <c r="V8935" s="415"/>
      <c r="W8935" s="415"/>
      <c r="X8935" s="415"/>
      <c r="Y8935" s="415"/>
      <c r="Z8935" s="415"/>
    </row>
    <row r="8936" spans="1:26" x14ac:dyDescent="0.2">
      <c r="A8936" s="414"/>
      <c r="B8936" s="414"/>
      <c r="P8936" s="141"/>
      <c r="Q8936" s="415"/>
      <c r="R8936" s="415"/>
      <c r="S8936" s="415"/>
      <c r="T8936" s="415"/>
      <c r="U8936" s="415"/>
      <c r="V8936" s="415"/>
      <c r="W8936" s="415"/>
      <c r="X8936" s="415"/>
      <c r="Y8936" s="415"/>
      <c r="Z8936" s="415"/>
    </row>
    <row r="8937" spans="1:26" x14ac:dyDescent="0.2">
      <c r="A8937" s="414"/>
      <c r="B8937" s="414"/>
      <c r="P8937" s="141"/>
      <c r="Q8937" s="415"/>
      <c r="R8937" s="415"/>
      <c r="S8937" s="415"/>
      <c r="T8937" s="415"/>
      <c r="U8937" s="415"/>
      <c r="V8937" s="415"/>
      <c r="W8937" s="415"/>
      <c r="X8937" s="415"/>
      <c r="Y8937" s="415"/>
      <c r="Z8937" s="415"/>
    </row>
    <row r="8938" spans="1:26" x14ac:dyDescent="0.2">
      <c r="A8938" s="414"/>
      <c r="B8938" s="414"/>
      <c r="P8938" s="141"/>
      <c r="Q8938" s="415"/>
      <c r="R8938" s="415"/>
      <c r="S8938" s="415"/>
      <c r="T8938" s="415"/>
      <c r="U8938" s="415"/>
      <c r="V8938" s="415"/>
      <c r="W8938" s="415"/>
      <c r="X8938" s="415"/>
      <c r="Y8938" s="415"/>
      <c r="Z8938" s="415"/>
    </row>
    <row r="8939" spans="1:26" x14ac:dyDescent="0.2">
      <c r="A8939" s="414"/>
      <c r="B8939" s="414"/>
      <c r="P8939" s="141"/>
      <c r="Q8939" s="415"/>
      <c r="R8939" s="415"/>
      <c r="S8939" s="415"/>
      <c r="T8939" s="415"/>
      <c r="U8939" s="415"/>
      <c r="V8939" s="415"/>
      <c r="W8939" s="415"/>
      <c r="X8939" s="415"/>
      <c r="Y8939" s="415"/>
      <c r="Z8939" s="415"/>
    </row>
    <row r="8940" spans="1:26" x14ac:dyDescent="0.2">
      <c r="A8940" s="414"/>
      <c r="B8940" s="414"/>
      <c r="P8940" s="141"/>
      <c r="Q8940" s="415"/>
      <c r="R8940" s="415"/>
      <c r="S8940" s="415"/>
      <c r="T8940" s="415"/>
      <c r="U8940" s="415"/>
      <c r="V8940" s="415"/>
      <c r="W8940" s="415"/>
      <c r="X8940" s="415"/>
      <c r="Y8940" s="415"/>
      <c r="Z8940" s="415"/>
    </row>
    <row r="8941" spans="1:26" x14ac:dyDescent="0.2">
      <c r="A8941" s="414"/>
      <c r="B8941" s="414"/>
      <c r="P8941" s="141"/>
      <c r="Q8941" s="415"/>
      <c r="R8941" s="415"/>
      <c r="S8941" s="415"/>
      <c r="T8941" s="415"/>
      <c r="U8941" s="415"/>
      <c r="V8941" s="415"/>
      <c r="W8941" s="415"/>
      <c r="X8941" s="415"/>
      <c r="Y8941" s="415"/>
      <c r="Z8941" s="415"/>
    </row>
    <row r="8942" spans="1:26" x14ac:dyDescent="0.2">
      <c r="A8942" s="414"/>
      <c r="B8942" s="414"/>
      <c r="P8942" s="141"/>
      <c r="Q8942" s="415"/>
      <c r="R8942" s="415"/>
      <c r="S8942" s="415"/>
      <c r="T8942" s="415"/>
      <c r="U8942" s="415"/>
      <c r="V8942" s="415"/>
      <c r="W8942" s="415"/>
      <c r="X8942" s="415"/>
      <c r="Y8942" s="415"/>
      <c r="Z8942" s="415"/>
    </row>
    <row r="8943" spans="1:26" x14ac:dyDescent="0.2">
      <c r="A8943" s="414"/>
      <c r="B8943" s="414"/>
      <c r="P8943" s="141"/>
      <c r="Q8943" s="415"/>
      <c r="R8943" s="415"/>
      <c r="S8943" s="415"/>
      <c r="T8943" s="415"/>
      <c r="U8943" s="415"/>
      <c r="V8943" s="415"/>
      <c r="W8943" s="415"/>
      <c r="X8943" s="415"/>
      <c r="Y8943" s="415"/>
      <c r="Z8943" s="415"/>
    </row>
    <row r="8944" spans="1:26" x14ac:dyDescent="0.2">
      <c r="A8944" s="414"/>
      <c r="B8944" s="414"/>
      <c r="P8944" s="141"/>
      <c r="Q8944" s="415"/>
      <c r="R8944" s="415"/>
      <c r="S8944" s="415"/>
      <c r="T8944" s="415"/>
      <c r="U8944" s="415"/>
      <c r="V8944" s="415"/>
      <c r="W8944" s="415"/>
      <c r="X8944" s="415"/>
      <c r="Y8944" s="415"/>
      <c r="Z8944" s="415"/>
    </row>
    <row r="8945" spans="1:26" x14ac:dyDescent="0.2">
      <c r="A8945" s="414"/>
      <c r="B8945" s="414"/>
      <c r="P8945" s="141"/>
      <c r="Q8945" s="415"/>
      <c r="R8945" s="415"/>
      <c r="S8945" s="415"/>
      <c r="T8945" s="415"/>
      <c r="U8945" s="415"/>
      <c r="V8945" s="415"/>
      <c r="W8945" s="415"/>
      <c r="X8945" s="415"/>
      <c r="Y8945" s="415"/>
      <c r="Z8945" s="415"/>
    </row>
    <row r="8946" spans="1:26" x14ac:dyDescent="0.2">
      <c r="A8946" s="414"/>
      <c r="B8946" s="414"/>
      <c r="P8946" s="141"/>
      <c r="Q8946" s="415"/>
      <c r="R8946" s="415"/>
      <c r="S8946" s="415"/>
      <c r="T8946" s="415"/>
      <c r="U8946" s="415"/>
      <c r="V8946" s="415"/>
      <c r="W8946" s="415"/>
      <c r="X8946" s="415"/>
      <c r="Y8946" s="415"/>
      <c r="Z8946" s="415"/>
    </row>
    <row r="8947" spans="1:26" x14ac:dyDescent="0.2">
      <c r="A8947" s="414"/>
      <c r="B8947" s="414"/>
      <c r="P8947" s="141"/>
      <c r="Q8947" s="415"/>
      <c r="R8947" s="415"/>
      <c r="S8947" s="415"/>
      <c r="T8947" s="415"/>
      <c r="U8947" s="415"/>
      <c r="V8947" s="415"/>
      <c r="W8947" s="415"/>
      <c r="X8947" s="415"/>
      <c r="Y8947" s="415"/>
      <c r="Z8947" s="415"/>
    </row>
    <row r="8948" spans="1:26" x14ac:dyDescent="0.2">
      <c r="A8948" s="414"/>
      <c r="B8948" s="414"/>
      <c r="P8948" s="141"/>
      <c r="Q8948" s="415"/>
      <c r="R8948" s="415"/>
      <c r="S8948" s="415"/>
      <c r="T8948" s="415"/>
      <c r="U8948" s="415"/>
      <c r="V8948" s="415"/>
      <c r="W8948" s="415"/>
      <c r="X8948" s="415"/>
      <c r="Y8948" s="415"/>
      <c r="Z8948" s="415"/>
    </row>
    <row r="8949" spans="1:26" x14ac:dyDescent="0.2">
      <c r="A8949" s="414"/>
      <c r="B8949" s="414"/>
      <c r="P8949" s="141"/>
      <c r="Q8949" s="415"/>
      <c r="R8949" s="415"/>
      <c r="S8949" s="415"/>
      <c r="T8949" s="415"/>
      <c r="U8949" s="415"/>
      <c r="V8949" s="415"/>
      <c r="W8949" s="415"/>
      <c r="X8949" s="415"/>
      <c r="Y8949" s="415"/>
      <c r="Z8949" s="415"/>
    </row>
    <row r="8950" spans="1:26" x14ac:dyDescent="0.2">
      <c r="A8950" s="414"/>
      <c r="B8950" s="414"/>
      <c r="P8950" s="141"/>
      <c r="Q8950" s="415"/>
      <c r="R8950" s="415"/>
      <c r="S8950" s="415"/>
      <c r="T8950" s="415"/>
      <c r="U8950" s="415"/>
      <c r="V8950" s="415"/>
      <c r="W8950" s="415"/>
      <c r="X8950" s="415"/>
      <c r="Y8950" s="415"/>
      <c r="Z8950" s="415"/>
    </row>
    <row r="8951" spans="1:26" x14ac:dyDescent="0.2">
      <c r="A8951" s="414"/>
      <c r="B8951" s="414"/>
      <c r="P8951" s="141"/>
      <c r="Q8951" s="415"/>
      <c r="R8951" s="415"/>
      <c r="S8951" s="415"/>
      <c r="T8951" s="415"/>
      <c r="U8951" s="415"/>
      <c r="V8951" s="415"/>
      <c r="W8951" s="415"/>
      <c r="X8951" s="415"/>
      <c r="Y8951" s="415"/>
      <c r="Z8951" s="415"/>
    </row>
    <row r="8952" spans="1:26" x14ac:dyDescent="0.2">
      <c r="A8952" s="414"/>
      <c r="B8952" s="414"/>
      <c r="P8952" s="141"/>
      <c r="Q8952" s="415"/>
      <c r="R8952" s="415"/>
      <c r="S8952" s="415"/>
      <c r="T8952" s="415"/>
      <c r="U8952" s="415"/>
      <c r="V8952" s="415"/>
      <c r="W8952" s="415"/>
      <c r="X8952" s="415"/>
      <c r="Y8952" s="415"/>
      <c r="Z8952" s="415"/>
    </row>
    <row r="8953" spans="1:26" x14ac:dyDescent="0.2">
      <c r="A8953" s="414"/>
      <c r="B8953" s="414"/>
      <c r="P8953" s="141"/>
      <c r="Q8953" s="415"/>
      <c r="R8953" s="415"/>
      <c r="S8953" s="415"/>
      <c r="T8953" s="415"/>
      <c r="U8953" s="415"/>
      <c r="V8953" s="415"/>
      <c r="W8953" s="415"/>
      <c r="X8953" s="415"/>
      <c r="Y8953" s="415"/>
      <c r="Z8953" s="415"/>
    </row>
    <row r="8954" spans="1:26" x14ac:dyDescent="0.2">
      <c r="A8954" s="414"/>
      <c r="B8954" s="414"/>
      <c r="P8954" s="141"/>
      <c r="Q8954" s="415"/>
      <c r="R8954" s="415"/>
      <c r="S8954" s="415"/>
      <c r="T8954" s="415"/>
      <c r="U8954" s="415"/>
      <c r="V8954" s="415"/>
      <c r="W8954" s="415"/>
      <c r="X8954" s="415"/>
      <c r="Y8954" s="415"/>
      <c r="Z8954" s="415"/>
    </row>
    <row r="8955" spans="1:26" x14ac:dyDescent="0.2">
      <c r="A8955" s="414"/>
      <c r="B8955" s="414"/>
      <c r="P8955" s="141"/>
      <c r="Q8955" s="415"/>
      <c r="R8955" s="415"/>
      <c r="S8955" s="415"/>
      <c r="T8955" s="415"/>
      <c r="U8955" s="415"/>
      <c r="V8955" s="415"/>
      <c r="W8955" s="415"/>
      <c r="X8955" s="415"/>
      <c r="Y8955" s="415"/>
      <c r="Z8955" s="415"/>
    </row>
    <row r="8956" spans="1:26" x14ac:dyDescent="0.2">
      <c r="A8956" s="414"/>
      <c r="B8956" s="414"/>
      <c r="P8956" s="141"/>
      <c r="Q8956" s="415"/>
      <c r="R8956" s="415"/>
      <c r="S8956" s="415"/>
      <c r="T8956" s="415"/>
      <c r="U8956" s="415"/>
      <c r="V8956" s="415"/>
      <c r="W8956" s="415"/>
      <c r="X8956" s="415"/>
      <c r="Y8956" s="415"/>
      <c r="Z8956" s="415"/>
    </row>
    <row r="8957" spans="1:26" x14ac:dyDescent="0.2">
      <c r="A8957" s="414"/>
      <c r="B8957" s="414"/>
      <c r="P8957" s="141"/>
      <c r="Q8957" s="415"/>
      <c r="R8957" s="415"/>
      <c r="S8957" s="415"/>
      <c r="T8957" s="415"/>
      <c r="U8957" s="415"/>
      <c r="V8957" s="415"/>
      <c r="W8957" s="415"/>
      <c r="X8957" s="415"/>
      <c r="Y8957" s="415"/>
      <c r="Z8957" s="415"/>
    </row>
    <row r="8958" spans="1:26" x14ac:dyDescent="0.2">
      <c r="A8958" s="414"/>
      <c r="B8958" s="414"/>
      <c r="P8958" s="141"/>
      <c r="Q8958" s="415"/>
      <c r="R8958" s="415"/>
      <c r="S8958" s="415"/>
      <c r="T8958" s="415"/>
      <c r="U8958" s="415"/>
      <c r="V8958" s="415"/>
      <c r="W8958" s="415"/>
      <c r="X8958" s="415"/>
      <c r="Y8958" s="415"/>
      <c r="Z8958" s="415"/>
    </row>
    <row r="8959" spans="1:26" x14ac:dyDescent="0.2">
      <c r="A8959" s="414"/>
      <c r="B8959" s="414"/>
      <c r="P8959" s="141"/>
      <c r="Q8959" s="415"/>
      <c r="R8959" s="415"/>
      <c r="S8959" s="415"/>
      <c r="T8959" s="415"/>
      <c r="U8959" s="415"/>
      <c r="V8959" s="415"/>
      <c r="W8959" s="415"/>
      <c r="X8959" s="415"/>
      <c r="Y8959" s="415"/>
      <c r="Z8959" s="415"/>
    </row>
    <row r="8960" spans="1:26" x14ac:dyDescent="0.2">
      <c r="A8960" s="414"/>
      <c r="B8960" s="414"/>
      <c r="P8960" s="141"/>
      <c r="Q8960" s="415"/>
      <c r="R8960" s="415"/>
      <c r="S8960" s="415"/>
      <c r="T8960" s="415"/>
      <c r="U8960" s="415"/>
      <c r="V8960" s="415"/>
      <c r="W8960" s="415"/>
      <c r="X8960" s="415"/>
      <c r="Y8960" s="415"/>
      <c r="Z8960" s="415"/>
    </row>
    <row r="8961" spans="1:26" x14ac:dyDescent="0.2">
      <c r="A8961" s="414"/>
      <c r="B8961" s="414"/>
      <c r="P8961" s="141"/>
      <c r="Q8961" s="415"/>
      <c r="R8961" s="415"/>
      <c r="S8961" s="415"/>
      <c r="T8961" s="415"/>
      <c r="U8961" s="415"/>
      <c r="V8961" s="415"/>
      <c r="W8961" s="415"/>
      <c r="X8961" s="415"/>
      <c r="Y8961" s="415"/>
      <c r="Z8961" s="415"/>
    </row>
    <row r="8962" spans="1:26" x14ac:dyDescent="0.2">
      <c r="A8962" s="414"/>
      <c r="B8962" s="414"/>
      <c r="P8962" s="141"/>
      <c r="Q8962" s="415"/>
      <c r="R8962" s="415"/>
      <c r="S8962" s="415"/>
      <c r="T8962" s="415"/>
      <c r="U8962" s="415"/>
      <c r="V8962" s="415"/>
      <c r="W8962" s="415"/>
      <c r="X8962" s="415"/>
      <c r="Y8962" s="415"/>
      <c r="Z8962" s="415"/>
    </row>
    <row r="8963" spans="1:26" x14ac:dyDescent="0.2">
      <c r="A8963" s="414"/>
      <c r="B8963" s="414"/>
      <c r="P8963" s="141"/>
      <c r="Q8963" s="415"/>
      <c r="R8963" s="415"/>
      <c r="S8963" s="415"/>
      <c r="T8963" s="415"/>
      <c r="U8963" s="415"/>
      <c r="V8963" s="415"/>
      <c r="W8963" s="415"/>
      <c r="X8963" s="415"/>
      <c r="Y8963" s="415"/>
      <c r="Z8963" s="415"/>
    </row>
    <row r="8964" spans="1:26" x14ac:dyDescent="0.2">
      <c r="A8964" s="414"/>
      <c r="B8964" s="414"/>
      <c r="P8964" s="141"/>
      <c r="Q8964" s="415"/>
      <c r="R8964" s="415"/>
      <c r="S8964" s="415"/>
      <c r="T8964" s="415"/>
      <c r="U8964" s="415"/>
      <c r="V8964" s="415"/>
      <c r="W8964" s="415"/>
      <c r="X8964" s="415"/>
      <c r="Y8964" s="415"/>
      <c r="Z8964" s="415"/>
    </row>
    <row r="8965" spans="1:26" x14ac:dyDescent="0.2">
      <c r="A8965" s="414"/>
      <c r="B8965" s="414"/>
      <c r="P8965" s="141"/>
      <c r="Q8965" s="415"/>
      <c r="R8965" s="415"/>
      <c r="S8965" s="415"/>
      <c r="T8965" s="415"/>
      <c r="U8965" s="415"/>
      <c r="V8965" s="415"/>
      <c r="W8965" s="415"/>
      <c r="X8965" s="415"/>
      <c r="Y8965" s="415"/>
      <c r="Z8965" s="415"/>
    </row>
    <row r="8966" spans="1:26" x14ac:dyDescent="0.2">
      <c r="A8966" s="414"/>
      <c r="B8966" s="414"/>
      <c r="P8966" s="141"/>
      <c r="Q8966" s="415"/>
      <c r="R8966" s="415"/>
      <c r="S8966" s="415"/>
      <c r="T8966" s="415"/>
      <c r="U8966" s="415"/>
      <c r="V8966" s="415"/>
      <c r="W8966" s="415"/>
      <c r="X8966" s="415"/>
      <c r="Y8966" s="415"/>
      <c r="Z8966" s="415"/>
    </row>
    <row r="8967" spans="1:26" x14ac:dyDescent="0.2">
      <c r="A8967" s="414"/>
      <c r="B8967" s="414"/>
      <c r="P8967" s="141"/>
      <c r="Q8967" s="415"/>
      <c r="R8967" s="415"/>
      <c r="S8967" s="415"/>
      <c r="T8967" s="415"/>
      <c r="U8967" s="415"/>
      <c r="V8967" s="415"/>
      <c r="W8967" s="415"/>
      <c r="X8967" s="415"/>
      <c r="Y8967" s="415"/>
      <c r="Z8967" s="415"/>
    </row>
    <row r="8968" spans="1:26" x14ac:dyDescent="0.2">
      <c r="A8968" s="414"/>
      <c r="B8968" s="414"/>
      <c r="P8968" s="141"/>
      <c r="Q8968" s="415"/>
      <c r="R8968" s="415"/>
      <c r="S8968" s="415"/>
      <c r="T8968" s="415"/>
      <c r="U8968" s="415"/>
      <c r="V8968" s="415"/>
      <c r="W8968" s="415"/>
      <c r="X8968" s="415"/>
      <c r="Y8968" s="415"/>
      <c r="Z8968" s="415"/>
    </row>
    <row r="8969" spans="1:26" x14ac:dyDescent="0.2">
      <c r="A8969" s="414"/>
      <c r="B8969" s="414"/>
      <c r="P8969" s="141"/>
      <c r="Q8969" s="415"/>
      <c r="R8969" s="415"/>
      <c r="S8969" s="415"/>
      <c r="T8969" s="415"/>
      <c r="U8969" s="415"/>
      <c r="V8969" s="415"/>
      <c r="W8969" s="415"/>
      <c r="X8969" s="415"/>
      <c r="Y8969" s="415"/>
      <c r="Z8969" s="415"/>
    </row>
    <row r="8970" spans="1:26" x14ac:dyDescent="0.2">
      <c r="A8970" s="414"/>
      <c r="B8970" s="414"/>
      <c r="P8970" s="141"/>
      <c r="Q8970" s="415"/>
      <c r="R8970" s="415"/>
      <c r="S8970" s="415"/>
      <c r="T8970" s="415"/>
      <c r="U8970" s="415"/>
      <c r="V8970" s="415"/>
      <c r="W8970" s="415"/>
      <c r="X8970" s="415"/>
      <c r="Y8970" s="415"/>
      <c r="Z8970" s="415"/>
    </row>
    <row r="8971" spans="1:26" x14ac:dyDescent="0.2">
      <c r="A8971" s="414"/>
      <c r="B8971" s="414"/>
      <c r="P8971" s="141"/>
      <c r="Q8971" s="415"/>
      <c r="R8971" s="415"/>
      <c r="S8971" s="415"/>
      <c r="T8971" s="415"/>
      <c r="U8971" s="415"/>
      <c r="V8971" s="415"/>
      <c r="W8971" s="415"/>
      <c r="X8971" s="415"/>
      <c r="Y8971" s="415"/>
      <c r="Z8971" s="415"/>
    </row>
    <row r="8972" spans="1:26" x14ac:dyDescent="0.2">
      <c r="A8972" s="414"/>
      <c r="B8972" s="414"/>
      <c r="P8972" s="141"/>
      <c r="Q8972" s="415"/>
      <c r="R8972" s="415"/>
      <c r="S8972" s="415"/>
      <c r="T8972" s="415"/>
      <c r="U8972" s="415"/>
      <c r="V8972" s="415"/>
      <c r="W8972" s="415"/>
      <c r="X8972" s="415"/>
      <c r="Y8972" s="415"/>
      <c r="Z8972" s="415"/>
    </row>
    <row r="8973" spans="1:26" x14ac:dyDescent="0.2">
      <c r="A8973" s="414"/>
      <c r="B8973" s="414"/>
      <c r="P8973" s="141"/>
      <c r="Q8973" s="415"/>
      <c r="R8973" s="415"/>
      <c r="S8973" s="415"/>
      <c r="T8973" s="415"/>
      <c r="U8973" s="415"/>
      <c r="V8973" s="415"/>
      <c r="W8973" s="415"/>
      <c r="X8973" s="415"/>
      <c r="Y8973" s="415"/>
      <c r="Z8973" s="415"/>
    </row>
    <row r="8974" spans="1:26" x14ac:dyDescent="0.2">
      <c r="A8974" s="414"/>
      <c r="B8974" s="414"/>
      <c r="P8974" s="141"/>
      <c r="Q8974" s="415"/>
      <c r="R8974" s="415"/>
      <c r="S8974" s="415"/>
      <c r="T8974" s="415"/>
      <c r="U8974" s="415"/>
      <c r="V8974" s="415"/>
      <c r="W8974" s="415"/>
      <c r="X8974" s="415"/>
      <c r="Y8974" s="415"/>
      <c r="Z8974" s="415"/>
    </row>
    <row r="8975" spans="1:26" x14ac:dyDescent="0.2">
      <c r="A8975" s="414"/>
      <c r="B8975" s="414"/>
      <c r="P8975" s="141"/>
      <c r="Q8975" s="415"/>
      <c r="R8975" s="415"/>
      <c r="S8975" s="415"/>
      <c r="T8975" s="415"/>
      <c r="U8975" s="415"/>
      <c r="V8975" s="415"/>
      <c r="W8975" s="415"/>
      <c r="X8975" s="415"/>
      <c r="Y8975" s="415"/>
      <c r="Z8975" s="415"/>
    </row>
    <row r="8976" spans="1:26" x14ac:dyDescent="0.2">
      <c r="A8976" s="414"/>
      <c r="B8976" s="414"/>
      <c r="P8976" s="141"/>
      <c r="Q8976" s="415"/>
      <c r="R8976" s="415"/>
      <c r="S8976" s="415"/>
      <c r="T8976" s="415"/>
      <c r="U8976" s="415"/>
      <c r="V8976" s="415"/>
      <c r="W8976" s="415"/>
      <c r="X8976" s="415"/>
      <c r="Y8976" s="415"/>
      <c r="Z8976" s="415"/>
    </row>
    <row r="8977" spans="1:26" x14ac:dyDescent="0.2">
      <c r="A8977" s="414"/>
      <c r="B8977" s="414"/>
      <c r="P8977" s="141"/>
      <c r="Q8977" s="415"/>
      <c r="R8977" s="415"/>
      <c r="S8977" s="415"/>
      <c r="T8977" s="415"/>
      <c r="U8977" s="415"/>
      <c r="V8977" s="415"/>
      <c r="W8977" s="415"/>
      <c r="X8977" s="415"/>
      <c r="Y8977" s="415"/>
      <c r="Z8977" s="415"/>
    </row>
    <row r="8978" spans="1:26" x14ac:dyDescent="0.2">
      <c r="A8978" s="414"/>
      <c r="B8978" s="414"/>
      <c r="P8978" s="141"/>
      <c r="Q8978" s="415"/>
      <c r="R8978" s="415"/>
      <c r="S8978" s="415"/>
      <c r="T8978" s="415"/>
      <c r="U8978" s="415"/>
      <c r="V8978" s="415"/>
      <c r="W8978" s="415"/>
      <c r="X8978" s="415"/>
      <c r="Y8978" s="415"/>
      <c r="Z8978" s="415"/>
    </row>
    <row r="8979" spans="1:26" x14ac:dyDescent="0.2">
      <c r="A8979" s="414"/>
      <c r="B8979" s="414"/>
      <c r="P8979" s="141"/>
      <c r="Q8979" s="415"/>
      <c r="R8979" s="415"/>
      <c r="S8979" s="415"/>
      <c r="T8979" s="415"/>
      <c r="U8979" s="415"/>
      <c r="V8979" s="415"/>
      <c r="W8979" s="415"/>
      <c r="X8979" s="415"/>
      <c r="Y8979" s="415"/>
      <c r="Z8979" s="415"/>
    </row>
    <row r="8980" spans="1:26" x14ac:dyDescent="0.2">
      <c r="A8980" s="414"/>
      <c r="B8980" s="414"/>
      <c r="P8980" s="141"/>
      <c r="Q8980" s="415"/>
      <c r="R8980" s="415"/>
      <c r="S8980" s="415"/>
      <c r="T8980" s="415"/>
      <c r="U8980" s="415"/>
      <c r="V8980" s="415"/>
      <c r="W8980" s="415"/>
      <c r="X8980" s="415"/>
      <c r="Y8980" s="415"/>
      <c r="Z8980" s="415"/>
    </row>
    <row r="8981" spans="1:26" x14ac:dyDescent="0.2">
      <c r="A8981" s="414"/>
      <c r="B8981" s="414"/>
      <c r="P8981" s="141"/>
      <c r="Q8981" s="415"/>
      <c r="R8981" s="415"/>
      <c r="S8981" s="415"/>
      <c r="T8981" s="415"/>
      <c r="U8981" s="415"/>
      <c r="V8981" s="415"/>
      <c r="W8981" s="415"/>
      <c r="X8981" s="415"/>
      <c r="Y8981" s="415"/>
      <c r="Z8981" s="415"/>
    </row>
    <row r="8982" spans="1:26" x14ac:dyDescent="0.2">
      <c r="A8982" s="414"/>
      <c r="B8982" s="414"/>
      <c r="P8982" s="141"/>
      <c r="Q8982" s="415"/>
      <c r="R8982" s="415"/>
      <c r="S8982" s="415"/>
      <c r="T8982" s="415"/>
      <c r="U8982" s="415"/>
      <c r="V8982" s="415"/>
      <c r="W8982" s="415"/>
      <c r="X8982" s="415"/>
      <c r="Y8982" s="415"/>
      <c r="Z8982" s="415"/>
    </row>
    <row r="8983" spans="1:26" x14ac:dyDescent="0.2">
      <c r="A8983" s="414"/>
      <c r="B8983" s="414"/>
      <c r="P8983" s="141"/>
      <c r="Q8983" s="415"/>
      <c r="R8983" s="415"/>
      <c r="S8983" s="415"/>
      <c r="T8983" s="415"/>
      <c r="U8983" s="415"/>
      <c r="V8983" s="415"/>
      <c r="W8983" s="415"/>
      <c r="X8983" s="415"/>
      <c r="Y8983" s="415"/>
      <c r="Z8983" s="415"/>
    </row>
    <row r="8984" spans="1:26" x14ac:dyDescent="0.2">
      <c r="A8984" s="414"/>
      <c r="B8984" s="414"/>
      <c r="P8984" s="141"/>
      <c r="Q8984" s="415"/>
      <c r="R8984" s="415"/>
      <c r="S8984" s="415"/>
      <c r="T8984" s="415"/>
      <c r="U8984" s="415"/>
      <c r="V8984" s="415"/>
      <c r="W8984" s="415"/>
      <c r="X8984" s="415"/>
      <c r="Y8984" s="415"/>
      <c r="Z8984" s="415"/>
    </row>
    <row r="8985" spans="1:26" x14ac:dyDescent="0.2">
      <c r="A8985" s="414"/>
      <c r="B8985" s="414"/>
      <c r="P8985" s="141"/>
      <c r="Q8985" s="415"/>
      <c r="R8985" s="415"/>
      <c r="S8985" s="415"/>
      <c r="T8985" s="415"/>
      <c r="U8985" s="415"/>
      <c r="V8985" s="415"/>
      <c r="W8985" s="415"/>
      <c r="X8985" s="415"/>
      <c r="Y8985" s="415"/>
      <c r="Z8985" s="415"/>
    </row>
    <row r="8986" spans="1:26" x14ac:dyDescent="0.2">
      <c r="A8986" s="414"/>
      <c r="B8986" s="414"/>
      <c r="P8986" s="141"/>
      <c r="Q8986" s="415"/>
      <c r="R8986" s="415"/>
      <c r="S8986" s="415"/>
      <c r="T8986" s="415"/>
      <c r="U8986" s="415"/>
      <c r="V8986" s="415"/>
      <c r="W8986" s="415"/>
      <c r="X8986" s="415"/>
      <c r="Y8986" s="415"/>
      <c r="Z8986" s="415"/>
    </row>
    <row r="8987" spans="1:26" x14ac:dyDescent="0.2">
      <c r="A8987" s="414"/>
      <c r="B8987" s="414"/>
      <c r="P8987" s="141"/>
      <c r="Q8987" s="415"/>
      <c r="R8987" s="415"/>
      <c r="S8987" s="415"/>
      <c r="T8987" s="415"/>
      <c r="U8987" s="415"/>
      <c r="V8987" s="415"/>
      <c r="W8987" s="415"/>
      <c r="X8987" s="415"/>
      <c r="Y8987" s="415"/>
      <c r="Z8987" s="415"/>
    </row>
    <row r="8988" spans="1:26" x14ac:dyDescent="0.2">
      <c r="A8988" s="414"/>
      <c r="B8988" s="414"/>
      <c r="P8988" s="141"/>
      <c r="Q8988" s="415"/>
      <c r="R8988" s="415"/>
      <c r="S8988" s="415"/>
      <c r="T8988" s="415"/>
      <c r="U8988" s="415"/>
      <c r="V8988" s="415"/>
      <c r="W8988" s="415"/>
      <c r="X8988" s="415"/>
      <c r="Y8988" s="415"/>
      <c r="Z8988" s="415"/>
    </row>
    <row r="8989" spans="1:26" x14ac:dyDescent="0.2">
      <c r="A8989" s="414"/>
      <c r="B8989" s="414"/>
      <c r="P8989" s="141"/>
      <c r="Q8989" s="415"/>
      <c r="R8989" s="415"/>
      <c r="S8989" s="415"/>
      <c r="T8989" s="415"/>
      <c r="U8989" s="415"/>
      <c r="V8989" s="415"/>
      <c r="W8989" s="415"/>
      <c r="X8989" s="415"/>
      <c r="Y8989" s="415"/>
      <c r="Z8989" s="415"/>
    </row>
    <row r="8990" spans="1:26" x14ac:dyDescent="0.2">
      <c r="A8990" s="414"/>
      <c r="B8990" s="414"/>
      <c r="P8990" s="141"/>
      <c r="Q8990" s="415"/>
      <c r="R8990" s="415"/>
      <c r="S8990" s="415"/>
      <c r="T8990" s="415"/>
      <c r="U8990" s="415"/>
      <c r="V8990" s="415"/>
      <c r="W8990" s="415"/>
      <c r="X8990" s="415"/>
      <c r="Y8990" s="415"/>
      <c r="Z8990" s="415"/>
    </row>
    <row r="8991" spans="1:26" x14ac:dyDescent="0.2">
      <c r="A8991" s="414"/>
      <c r="B8991" s="414"/>
      <c r="P8991" s="141"/>
      <c r="Q8991" s="415"/>
      <c r="R8991" s="415"/>
      <c r="S8991" s="415"/>
      <c r="T8991" s="415"/>
      <c r="U8991" s="415"/>
      <c r="V8991" s="415"/>
      <c r="W8991" s="415"/>
      <c r="X8991" s="415"/>
      <c r="Y8991" s="415"/>
      <c r="Z8991" s="415"/>
    </row>
    <row r="8992" spans="1:26" x14ac:dyDescent="0.2">
      <c r="A8992" s="414"/>
      <c r="B8992" s="414"/>
      <c r="P8992" s="141"/>
      <c r="Q8992" s="415"/>
      <c r="R8992" s="415"/>
      <c r="S8992" s="415"/>
      <c r="T8992" s="415"/>
      <c r="U8992" s="415"/>
      <c r="V8992" s="415"/>
      <c r="W8992" s="415"/>
      <c r="X8992" s="415"/>
      <c r="Y8992" s="415"/>
      <c r="Z8992" s="415"/>
    </row>
    <row r="8993" spans="1:26" x14ac:dyDescent="0.2">
      <c r="A8993" s="414"/>
      <c r="B8993" s="414"/>
      <c r="P8993" s="141"/>
      <c r="Q8993" s="415"/>
      <c r="R8993" s="415"/>
      <c r="S8993" s="415"/>
      <c r="T8993" s="415"/>
      <c r="U8993" s="415"/>
      <c r="V8993" s="415"/>
      <c r="W8993" s="415"/>
      <c r="X8993" s="415"/>
      <c r="Y8993" s="415"/>
      <c r="Z8993" s="415"/>
    </row>
    <row r="8994" spans="1:26" x14ac:dyDescent="0.2">
      <c r="A8994" s="414"/>
      <c r="B8994" s="414"/>
      <c r="P8994" s="141"/>
      <c r="Q8994" s="415"/>
      <c r="R8994" s="415"/>
      <c r="S8994" s="415"/>
      <c r="T8994" s="415"/>
      <c r="U8994" s="415"/>
      <c r="V8994" s="415"/>
      <c r="W8994" s="415"/>
      <c r="X8994" s="415"/>
      <c r="Y8994" s="415"/>
      <c r="Z8994" s="415"/>
    </row>
    <row r="8995" spans="1:26" x14ac:dyDescent="0.2">
      <c r="A8995" s="414"/>
      <c r="B8995" s="414"/>
      <c r="P8995" s="141"/>
      <c r="Q8995" s="415"/>
      <c r="R8995" s="415"/>
      <c r="S8995" s="415"/>
      <c r="T8995" s="415"/>
      <c r="U8995" s="415"/>
      <c r="V8995" s="415"/>
      <c r="W8995" s="415"/>
      <c r="X8995" s="415"/>
      <c r="Y8995" s="415"/>
      <c r="Z8995" s="415"/>
    </row>
    <row r="8996" spans="1:26" x14ac:dyDescent="0.2">
      <c r="A8996" s="414"/>
      <c r="B8996" s="414"/>
      <c r="P8996" s="141"/>
      <c r="Q8996" s="415"/>
      <c r="R8996" s="415"/>
      <c r="S8996" s="415"/>
      <c r="T8996" s="415"/>
      <c r="U8996" s="415"/>
      <c r="V8996" s="415"/>
      <c r="W8996" s="415"/>
      <c r="X8996" s="415"/>
      <c r="Y8996" s="415"/>
      <c r="Z8996" s="415"/>
    </row>
    <row r="8997" spans="1:26" x14ac:dyDescent="0.2">
      <c r="A8997" s="414"/>
      <c r="B8997" s="414"/>
      <c r="P8997" s="141"/>
      <c r="Q8997" s="415"/>
      <c r="R8997" s="415"/>
      <c r="S8997" s="415"/>
      <c r="T8997" s="415"/>
      <c r="U8997" s="415"/>
      <c r="V8997" s="415"/>
      <c r="W8997" s="415"/>
      <c r="X8997" s="415"/>
      <c r="Y8997" s="415"/>
      <c r="Z8997" s="415"/>
    </row>
    <row r="8998" spans="1:26" x14ac:dyDescent="0.2">
      <c r="A8998" s="414"/>
      <c r="B8998" s="414"/>
      <c r="P8998" s="141"/>
      <c r="Q8998" s="415"/>
      <c r="R8998" s="415"/>
      <c r="S8998" s="415"/>
      <c r="T8998" s="415"/>
      <c r="U8998" s="415"/>
      <c r="V8998" s="415"/>
      <c r="W8998" s="415"/>
      <c r="X8998" s="415"/>
      <c r="Y8998" s="415"/>
      <c r="Z8998" s="415"/>
    </row>
    <row r="8999" spans="1:26" x14ac:dyDescent="0.2">
      <c r="A8999" s="414"/>
      <c r="B8999" s="414"/>
      <c r="P8999" s="141"/>
      <c r="Q8999" s="415"/>
      <c r="R8999" s="415"/>
      <c r="S8999" s="415"/>
      <c r="T8999" s="415"/>
      <c r="U8999" s="415"/>
      <c r="V8999" s="415"/>
      <c r="W8999" s="415"/>
      <c r="X8999" s="415"/>
      <c r="Y8999" s="415"/>
      <c r="Z8999" s="415"/>
    </row>
    <row r="9000" spans="1:26" x14ac:dyDescent="0.2">
      <c r="A9000" s="414"/>
      <c r="B9000" s="414"/>
      <c r="P9000" s="141"/>
      <c r="Q9000" s="415"/>
      <c r="R9000" s="415"/>
      <c r="S9000" s="415"/>
      <c r="T9000" s="415"/>
      <c r="U9000" s="415"/>
      <c r="V9000" s="415"/>
      <c r="W9000" s="415"/>
      <c r="X9000" s="415"/>
      <c r="Y9000" s="415"/>
      <c r="Z9000" s="415"/>
    </row>
    <row r="9001" spans="1:26" x14ac:dyDescent="0.2">
      <c r="A9001" s="414"/>
      <c r="B9001" s="414"/>
      <c r="P9001" s="141"/>
      <c r="Q9001" s="415"/>
      <c r="R9001" s="415"/>
      <c r="S9001" s="415"/>
      <c r="T9001" s="415"/>
      <c r="U9001" s="415"/>
      <c r="V9001" s="415"/>
      <c r="W9001" s="415"/>
      <c r="X9001" s="415"/>
      <c r="Y9001" s="415"/>
      <c r="Z9001" s="415"/>
    </row>
    <row r="9002" spans="1:26" x14ac:dyDescent="0.2">
      <c r="A9002" s="414"/>
      <c r="B9002" s="414"/>
      <c r="P9002" s="141"/>
      <c r="Q9002" s="415"/>
      <c r="R9002" s="415"/>
      <c r="S9002" s="415"/>
      <c r="T9002" s="415"/>
      <c r="U9002" s="415"/>
      <c r="V9002" s="415"/>
      <c r="W9002" s="415"/>
      <c r="X9002" s="415"/>
      <c r="Y9002" s="415"/>
      <c r="Z9002" s="415"/>
    </row>
    <row r="9003" spans="1:26" x14ac:dyDescent="0.2">
      <c r="A9003" s="414"/>
      <c r="B9003" s="414"/>
      <c r="P9003" s="141"/>
      <c r="Q9003" s="415"/>
      <c r="R9003" s="415"/>
      <c r="S9003" s="415"/>
      <c r="T9003" s="415"/>
      <c r="U9003" s="415"/>
      <c r="V9003" s="415"/>
      <c r="W9003" s="415"/>
      <c r="X9003" s="415"/>
      <c r="Y9003" s="415"/>
      <c r="Z9003" s="415"/>
    </row>
    <row r="9004" spans="1:26" x14ac:dyDescent="0.2">
      <c r="A9004" s="414"/>
      <c r="B9004" s="414"/>
      <c r="P9004" s="141"/>
      <c r="Q9004" s="415"/>
      <c r="R9004" s="415"/>
      <c r="S9004" s="415"/>
      <c r="T9004" s="415"/>
      <c r="U9004" s="415"/>
      <c r="V9004" s="415"/>
      <c r="W9004" s="415"/>
      <c r="X9004" s="415"/>
      <c r="Y9004" s="415"/>
      <c r="Z9004" s="415"/>
    </row>
    <row r="9005" spans="1:26" x14ac:dyDescent="0.2">
      <c r="A9005" s="414"/>
      <c r="B9005" s="414"/>
      <c r="P9005" s="141"/>
      <c r="Q9005" s="415"/>
      <c r="R9005" s="415"/>
      <c r="S9005" s="415"/>
      <c r="T9005" s="415"/>
      <c r="U9005" s="415"/>
      <c r="V9005" s="415"/>
      <c r="W9005" s="415"/>
      <c r="X9005" s="415"/>
      <c r="Y9005" s="415"/>
      <c r="Z9005" s="415"/>
    </row>
    <row r="9006" spans="1:26" x14ac:dyDescent="0.2">
      <c r="A9006" s="414"/>
      <c r="B9006" s="414"/>
      <c r="P9006" s="141"/>
      <c r="Q9006" s="415"/>
      <c r="R9006" s="415"/>
      <c r="S9006" s="415"/>
      <c r="T9006" s="415"/>
      <c r="U9006" s="415"/>
      <c r="V9006" s="415"/>
      <c r="W9006" s="415"/>
      <c r="X9006" s="415"/>
      <c r="Y9006" s="415"/>
      <c r="Z9006" s="415"/>
    </row>
    <row r="9007" spans="1:26" x14ac:dyDescent="0.2">
      <c r="A9007" s="414"/>
      <c r="B9007" s="414"/>
      <c r="P9007" s="141"/>
      <c r="Q9007" s="415"/>
      <c r="R9007" s="415"/>
      <c r="S9007" s="415"/>
      <c r="T9007" s="415"/>
      <c r="U9007" s="415"/>
      <c r="V9007" s="415"/>
      <c r="W9007" s="415"/>
      <c r="X9007" s="415"/>
      <c r="Y9007" s="415"/>
      <c r="Z9007" s="415"/>
    </row>
    <row r="9008" spans="1:26" x14ac:dyDescent="0.2">
      <c r="A9008" s="414"/>
      <c r="B9008" s="414"/>
      <c r="P9008" s="141"/>
      <c r="Q9008" s="415"/>
      <c r="R9008" s="415"/>
      <c r="S9008" s="415"/>
      <c r="T9008" s="415"/>
      <c r="U9008" s="415"/>
      <c r="V9008" s="415"/>
      <c r="W9008" s="415"/>
      <c r="X9008" s="415"/>
      <c r="Y9008" s="415"/>
      <c r="Z9008" s="415"/>
    </row>
    <row r="9009" spans="1:26" x14ac:dyDescent="0.2">
      <c r="A9009" s="414"/>
      <c r="B9009" s="414"/>
      <c r="P9009" s="141"/>
      <c r="Q9009" s="415"/>
      <c r="R9009" s="415"/>
      <c r="S9009" s="415"/>
      <c r="T9009" s="415"/>
      <c r="U9009" s="415"/>
      <c r="V9009" s="415"/>
      <c r="W9009" s="415"/>
      <c r="X9009" s="415"/>
      <c r="Y9009" s="415"/>
      <c r="Z9009" s="415"/>
    </row>
    <row r="9010" spans="1:26" x14ac:dyDescent="0.2">
      <c r="A9010" s="414"/>
      <c r="B9010" s="414"/>
      <c r="P9010" s="141"/>
      <c r="Q9010" s="415"/>
      <c r="R9010" s="415"/>
      <c r="S9010" s="415"/>
      <c r="T9010" s="415"/>
      <c r="U9010" s="415"/>
      <c r="V9010" s="415"/>
      <c r="W9010" s="415"/>
      <c r="X9010" s="415"/>
      <c r="Y9010" s="415"/>
      <c r="Z9010" s="415"/>
    </row>
    <row r="9011" spans="1:26" x14ac:dyDescent="0.2">
      <c r="A9011" s="414"/>
      <c r="B9011" s="414"/>
      <c r="P9011" s="141"/>
      <c r="Q9011" s="415"/>
      <c r="R9011" s="415"/>
      <c r="S9011" s="415"/>
      <c r="T9011" s="415"/>
      <c r="U9011" s="415"/>
      <c r="V9011" s="415"/>
      <c r="W9011" s="415"/>
      <c r="X9011" s="415"/>
      <c r="Y9011" s="415"/>
      <c r="Z9011" s="415"/>
    </row>
    <row r="9012" spans="1:26" x14ac:dyDescent="0.2">
      <c r="A9012" s="414"/>
      <c r="B9012" s="414"/>
      <c r="P9012" s="141"/>
      <c r="Q9012" s="415"/>
      <c r="R9012" s="415"/>
      <c r="S9012" s="415"/>
      <c r="T9012" s="415"/>
      <c r="U9012" s="415"/>
      <c r="V9012" s="415"/>
      <c r="W9012" s="415"/>
      <c r="X9012" s="415"/>
      <c r="Y9012" s="415"/>
      <c r="Z9012" s="415"/>
    </row>
    <row r="9013" spans="1:26" x14ac:dyDescent="0.2">
      <c r="A9013" s="414"/>
      <c r="B9013" s="414"/>
      <c r="P9013" s="141"/>
      <c r="Q9013" s="415"/>
      <c r="R9013" s="415"/>
      <c r="S9013" s="415"/>
      <c r="T9013" s="415"/>
      <c r="U9013" s="415"/>
      <c r="V9013" s="415"/>
      <c r="W9013" s="415"/>
      <c r="X9013" s="415"/>
      <c r="Y9013" s="415"/>
      <c r="Z9013" s="415"/>
    </row>
    <row r="9014" spans="1:26" x14ac:dyDescent="0.2">
      <c r="A9014" s="414"/>
      <c r="B9014" s="414"/>
      <c r="P9014" s="141"/>
      <c r="Q9014" s="415"/>
      <c r="R9014" s="415"/>
      <c r="S9014" s="415"/>
      <c r="T9014" s="415"/>
      <c r="U9014" s="415"/>
      <c r="V9014" s="415"/>
      <c r="W9014" s="415"/>
      <c r="X9014" s="415"/>
      <c r="Y9014" s="415"/>
      <c r="Z9014" s="415"/>
    </row>
    <row r="9015" spans="1:26" x14ac:dyDescent="0.2">
      <c r="A9015" s="414"/>
      <c r="B9015" s="414"/>
      <c r="P9015" s="141"/>
      <c r="Q9015" s="415"/>
      <c r="R9015" s="415"/>
      <c r="S9015" s="415"/>
      <c r="T9015" s="415"/>
      <c r="U9015" s="415"/>
      <c r="V9015" s="415"/>
      <c r="W9015" s="415"/>
      <c r="X9015" s="415"/>
      <c r="Y9015" s="415"/>
      <c r="Z9015" s="415"/>
    </row>
    <row r="9016" spans="1:26" x14ac:dyDescent="0.2">
      <c r="A9016" s="414"/>
      <c r="B9016" s="414"/>
      <c r="P9016" s="141"/>
      <c r="Q9016" s="415"/>
      <c r="R9016" s="415"/>
      <c r="S9016" s="415"/>
      <c r="T9016" s="415"/>
      <c r="U9016" s="415"/>
      <c r="V9016" s="415"/>
      <c r="W9016" s="415"/>
      <c r="X9016" s="415"/>
      <c r="Y9016" s="415"/>
      <c r="Z9016" s="415"/>
    </row>
    <row r="9017" spans="1:26" x14ac:dyDescent="0.2">
      <c r="A9017" s="414"/>
      <c r="B9017" s="414"/>
      <c r="P9017" s="141"/>
      <c r="Q9017" s="415"/>
      <c r="R9017" s="415"/>
      <c r="S9017" s="415"/>
      <c r="T9017" s="415"/>
      <c r="U9017" s="415"/>
      <c r="V9017" s="415"/>
      <c r="W9017" s="415"/>
      <c r="X9017" s="415"/>
      <c r="Y9017" s="415"/>
      <c r="Z9017" s="415"/>
    </row>
    <row r="9018" spans="1:26" x14ac:dyDescent="0.2">
      <c r="A9018" s="414"/>
      <c r="B9018" s="414"/>
      <c r="P9018" s="141"/>
      <c r="Q9018" s="415"/>
      <c r="R9018" s="415"/>
      <c r="S9018" s="415"/>
      <c r="T9018" s="415"/>
      <c r="U9018" s="415"/>
      <c r="V9018" s="415"/>
      <c r="W9018" s="415"/>
      <c r="X9018" s="415"/>
      <c r="Y9018" s="415"/>
      <c r="Z9018" s="415"/>
    </row>
    <row r="9019" spans="1:26" x14ac:dyDescent="0.2">
      <c r="A9019" s="414"/>
      <c r="B9019" s="414"/>
      <c r="P9019" s="141"/>
      <c r="Q9019" s="415"/>
      <c r="R9019" s="415"/>
      <c r="S9019" s="415"/>
      <c r="T9019" s="415"/>
      <c r="U9019" s="415"/>
      <c r="V9019" s="415"/>
      <c r="W9019" s="415"/>
      <c r="X9019" s="415"/>
      <c r="Y9019" s="415"/>
      <c r="Z9019" s="415"/>
    </row>
    <row r="9020" spans="1:26" x14ac:dyDescent="0.2">
      <c r="A9020" s="414"/>
      <c r="B9020" s="414"/>
      <c r="P9020" s="141"/>
      <c r="Q9020" s="415"/>
      <c r="R9020" s="415"/>
      <c r="S9020" s="415"/>
      <c r="T9020" s="415"/>
      <c r="U9020" s="415"/>
      <c r="V9020" s="415"/>
      <c r="W9020" s="415"/>
      <c r="X9020" s="415"/>
      <c r="Y9020" s="415"/>
      <c r="Z9020" s="415"/>
    </row>
    <row r="9021" spans="1:26" x14ac:dyDescent="0.2">
      <c r="A9021" s="414"/>
      <c r="B9021" s="414"/>
      <c r="P9021" s="141"/>
      <c r="Q9021" s="415"/>
      <c r="R9021" s="415"/>
      <c r="S9021" s="415"/>
      <c r="T9021" s="415"/>
      <c r="U9021" s="415"/>
      <c r="V9021" s="415"/>
      <c r="W9021" s="415"/>
      <c r="X9021" s="415"/>
      <c r="Y9021" s="415"/>
      <c r="Z9021" s="415"/>
    </row>
    <row r="9022" spans="1:26" x14ac:dyDescent="0.2">
      <c r="A9022" s="414"/>
      <c r="B9022" s="414"/>
      <c r="P9022" s="141"/>
      <c r="Q9022" s="415"/>
      <c r="R9022" s="415"/>
      <c r="S9022" s="415"/>
      <c r="T9022" s="415"/>
      <c r="U9022" s="415"/>
      <c r="V9022" s="415"/>
      <c r="W9022" s="415"/>
      <c r="X9022" s="415"/>
      <c r="Y9022" s="415"/>
      <c r="Z9022" s="415"/>
    </row>
    <row r="9023" spans="1:26" x14ac:dyDescent="0.2">
      <c r="A9023" s="414"/>
      <c r="B9023" s="414"/>
      <c r="P9023" s="141"/>
      <c r="Q9023" s="415"/>
      <c r="R9023" s="415"/>
      <c r="S9023" s="415"/>
      <c r="T9023" s="415"/>
      <c r="U9023" s="415"/>
      <c r="V9023" s="415"/>
      <c r="W9023" s="415"/>
      <c r="X9023" s="415"/>
      <c r="Y9023" s="415"/>
      <c r="Z9023" s="415"/>
    </row>
    <row r="9024" spans="1:26" x14ac:dyDescent="0.2">
      <c r="A9024" s="414"/>
      <c r="B9024" s="414"/>
      <c r="P9024" s="141"/>
      <c r="Q9024" s="415"/>
      <c r="R9024" s="415"/>
      <c r="S9024" s="415"/>
      <c r="T9024" s="415"/>
      <c r="U9024" s="415"/>
      <c r="V9024" s="415"/>
      <c r="W9024" s="415"/>
      <c r="X9024" s="415"/>
      <c r="Y9024" s="415"/>
      <c r="Z9024" s="415"/>
    </row>
    <row r="9025" spans="1:26" x14ac:dyDescent="0.2">
      <c r="A9025" s="414"/>
      <c r="B9025" s="414"/>
      <c r="P9025" s="141"/>
      <c r="Q9025" s="415"/>
      <c r="R9025" s="415"/>
      <c r="S9025" s="415"/>
      <c r="T9025" s="415"/>
      <c r="U9025" s="415"/>
      <c r="V9025" s="415"/>
      <c r="W9025" s="415"/>
      <c r="X9025" s="415"/>
      <c r="Y9025" s="415"/>
      <c r="Z9025" s="415"/>
    </row>
    <row r="9026" spans="1:26" x14ac:dyDescent="0.2">
      <c r="A9026" s="414"/>
      <c r="B9026" s="414"/>
      <c r="P9026" s="141"/>
      <c r="Q9026" s="415"/>
      <c r="R9026" s="415"/>
      <c r="S9026" s="415"/>
      <c r="T9026" s="415"/>
      <c r="U9026" s="415"/>
      <c r="V9026" s="415"/>
      <c r="W9026" s="415"/>
      <c r="X9026" s="415"/>
      <c r="Y9026" s="415"/>
      <c r="Z9026" s="415"/>
    </row>
    <row r="9027" spans="1:26" x14ac:dyDescent="0.2">
      <c r="A9027" s="414"/>
      <c r="B9027" s="414"/>
      <c r="P9027" s="141"/>
      <c r="Q9027" s="415"/>
      <c r="R9027" s="415"/>
      <c r="S9027" s="415"/>
      <c r="T9027" s="415"/>
      <c r="U9027" s="415"/>
      <c r="V9027" s="415"/>
      <c r="W9027" s="415"/>
      <c r="X9027" s="415"/>
      <c r="Y9027" s="415"/>
      <c r="Z9027" s="415"/>
    </row>
    <row r="9028" spans="1:26" x14ac:dyDescent="0.2">
      <c r="A9028" s="414"/>
      <c r="B9028" s="414"/>
      <c r="P9028" s="141"/>
      <c r="Q9028" s="415"/>
      <c r="R9028" s="415"/>
      <c r="S9028" s="415"/>
      <c r="T9028" s="415"/>
      <c r="U9028" s="415"/>
      <c r="V9028" s="415"/>
      <c r="W9028" s="415"/>
      <c r="X9028" s="415"/>
      <c r="Y9028" s="415"/>
      <c r="Z9028" s="415"/>
    </row>
    <row r="9029" spans="1:26" x14ac:dyDescent="0.2">
      <c r="A9029" s="414"/>
      <c r="B9029" s="414"/>
      <c r="P9029" s="141"/>
      <c r="Q9029" s="415"/>
      <c r="R9029" s="415"/>
      <c r="S9029" s="415"/>
      <c r="T9029" s="415"/>
      <c r="U9029" s="415"/>
      <c r="V9029" s="415"/>
      <c r="W9029" s="415"/>
      <c r="X9029" s="415"/>
      <c r="Y9029" s="415"/>
      <c r="Z9029" s="415"/>
    </row>
    <row r="9030" spans="1:26" x14ac:dyDescent="0.2">
      <c r="A9030" s="414"/>
      <c r="B9030" s="414"/>
      <c r="P9030" s="141"/>
      <c r="Q9030" s="415"/>
      <c r="R9030" s="415"/>
      <c r="S9030" s="415"/>
      <c r="T9030" s="415"/>
      <c r="U9030" s="415"/>
      <c r="V9030" s="415"/>
      <c r="W9030" s="415"/>
      <c r="X9030" s="415"/>
      <c r="Y9030" s="415"/>
      <c r="Z9030" s="415"/>
    </row>
    <row r="9031" spans="1:26" x14ac:dyDescent="0.2">
      <c r="A9031" s="414"/>
      <c r="B9031" s="414"/>
      <c r="P9031" s="141"/>
      <c r="Q9031" s="415"/>
      <c r="R9031" s="415"/>
      <c r="S9031" s="415"/>
      <c r="T9031" s="415"/>
      <c r="U9031" s="415"/>
      <c r="V9031" s="415"/>
      <c r="W9031" s="415"/>
      <c r="X9031" s="415"/>
      <c r="Y9031" s="415"/>
      <c r="Z9031" s="415"/>
    </row>
    <row r="9032" spans="1:26" x14ac:dyDescent="0.2">
      <c r="A9032" s="414"/>
      <c r="B9032" s="414"/>
      <c r="P9032" s="141"/>
      <c r="Q9032" s="415"/>
      <c r="R9032" s="415"/>
      <c r="S9032" s="415"/>
      <c r="T9032" s="415"/>
      <c r="U9032" s="415"/>
      <c r="V9032" s="415"/>
      <c r="W9032" s="415"/>
      <c r="X9032" s="415"/>
      <c r="Y9032" s="415"/>
      <c r="Z9032" s="415"/>
    </row>
    <row r="9033" spans="1:26" x14ac:dyDescent="0.2">
      <c r="A9033" s="414"/>
      <c r="B9033" s="414"/>
      <c r="P9033" s="141"/>
      <c r="Q9033" s="415"/>
      <c r="R9033" s="415"/>
      <c r="S9033" s="415"/>
      <c r="T9033" s="415"/>
      <c r="U9033" s="415"/>
      <c r="V9033" s="415"/>
      <c r="W9033" s="415"/>
      <c r="X9033" s="415"/>
      <c r="Y9033" s="415"/>
      <c r="Z9033" s="415"/>
    </row>
    <row r="9034" spans="1:26" x14ac:dyDescent="0.2">
      <c r="A9034" s="414"/>
      <c r="B9034" s="414"/>
      <c r="P9034" s="141"/>
      <c r="Q9034" s="415"/>
      <c r="R9034" s="415"/>
      <c r="S9034" s="415"/>
      <c r="T9034" s="415"/>
      <c r="U9034" s="415"/>
      <c r="V9034" s="415"/>
      <c r="W9034" s="415"/>
      <c r="X9034" s="415"/>
      <c r="Y9034" s="415"/>
      <c r="Z9034" s="415"/>
    </row>
    <row r="9035" spans="1:26" x14ac:dyDescent="0.2">
      <c r="A9035" s="414"/>
      <c r="B9035" s="414"/>
      <c r="P9035" s="141"/>
      <c r="Q9035" s="415"/>
      <c r="R9035" s="415"/>
      <c r="S9035" s="415"/>
      <c r="T9035" s="415"/>
      <c r="U9035" s="415"/>
      <c r="V9035" s="415"/>
      <c r="W9035" s="415"/>
      <c r="X9035" s="415"/>
      <c r="Y9035" s="415"/>
      <c r="Z9035" s="415"/>
    </row>
    <row r="9036" spans="1:26" x14ac:dyDescent="0.2">
      <c r="A9036" s="414"/>
      <c r="B9036" s="414"/>
      <c r="P9036" s="141"/>
      <c r="Q9036" s="415"/>
      <c r="R9036" s="415"/>
      <c r="S9036" s="415"/>
      <c r="T9036" s="415"/>
      <c r="U9036" s="415"/>
      <c r="V9036" s="415"/>
      <c r="W9036" s="415"/>
      <c r="X9036" s="415"/>
      <c r="Y9036" s="415"/>
      <c r="Z9036" s="415"/>
    </row>
    <row r="9037" spans="1:26" x14ac:dyDescent="0.2">
      <c r="A9037" s="414"/>
      <c r="B9037" s="414"/>
      <c r="P9037" s="141"/>
      <c r="Q9037" s="415"/>
      <c r="R9037" s="415"/>
      <c r="S9037" s="415"/>
      <c r="T9037" s="415"/>
      <c r="U9037" s="415"/>
      <c r="V9037" s="415"/>
      <c r="W9037" s="415"/>
      <c r="X9037" s="415"/>
      <c r="Y9037" s="415"/>
      <c r="Z9037" s="415"/>
    </row>
    <row r="9038" spans="1:26" x14ac:dyDescent="0.2">
      <c r="A9038" s="414"/>
      <c r="B9038" s="414"/>
      <c r="P9038" s="141"/>
      <c r="Q9038" s="415"/>
      <c r="R9038" s="415"/>
      <c r="S9038" s="415"/>
      <c r="T9038" s="415"/>
      <c r="U9038" s="415"/>
      <c r="V9038" s="415"/>
      <c r="W9038" s="415"/>
      <c r="X9038" s="415"/>
      <c r="Y9038" s="415"/>
      <c r="Z9038" s="415"/>
    </row>
    <row r="9039" spans="1:26" x14ac:dyDescent="0.2">
      <c r="A9039" s="414"/>
      <c r="B9039" s="414"/>
      <c r="P9039" s="141"/>
      <c r="Q9039" s="415"/>
      <c r="R9039" s="415"/>
      <c r="S9039" s="415"/>
      <c r="T9039" s="415"/>
      <c r="U9039" s="415"/>
      <c r="V9039" s="415"/>
      <c r="W9039" s="415"/>
      <c r="X9039" s="415"/>
      <c r="Y9039" s="415"/>
      <c r="Z9039" s="415"/>
    </row>
    <row r="9040" spans="1:26" x14ac:dyDescent="0.2">
      <c r="A9040" s="414"/>
      <c r="B9040" s="414"/>
      <c r="P9040" s="141"/>
      <c r="Q9040" s="415"/>
      <c r="R9040" s="415"/>
      <c r="S9040" s="415"/>
      <c r="T9040" s="415"/>
      <c r="U9040" s="415"/>
      <c r="V9040" s="415"/>
      <c r="W9040" s="415"/>
      <c r="X9040" s="415"/>
      <c r="Y9040" s="415"/>
      <c r="Z9040" s="415"/>
    </row>
    <row r="9041" spans="1:26" x14ac:dyDescent="0.2">
      <c r="A9041" s="414"/>
      <c r="B9041" s="414"/>
      <c r="P9041" s="141"/>
      <c r="Q9041" s="415"/>
      <c r="R9041" s="415"/>
      <c r="S9041" s="415"/>
      <c r="T9041" s="415"/>
      <c r="U9041" s="415"/>
      <c r="V9041" s="415"/>
      <c r="W9041" s="415"/>
      <c r="X9041" s="415"/>
      <c r="Y9041" s="415"/>
      <c r="Z9041" s="415"/>
    </row>
    <row r="9042" spans="1:26" x14ac:dyDescent="0.2">
      <c r="A9042" s="414"/>
      <c r="B9042" s="414"/>
      <c r="P9042" s="141"/>
      <c r="Q9042" s="415"/>
      <c r="R9042" s="415"/>
      <c r="S9042" s="415"/>
      <c r="T9042" s="415"/>
      <c r="U9042" s="415"/>
      <c r="V9042" s="415"/>
      <c r="W9042" s="415"/>
      <c r="X9042" s="415"/>
      <c r="Y9042" s="415"/>
      <c r="Z9042" s="415"/>
    </row>
    <row r="9043" spans="1:26" x14ac:dyDescent="0.2">
      <c r="A9043" s="414"/>
      <c r="B9043" s="414"/>
      <c r="P9043" s="141"/>
      <c r="Q9043" s="415"/>
      <c r="R9043" s="415"/>
      <c r="S9043" s="415"/>
      <c r="T9043" s="415"/>
      <c r="U9043" s="415"/>
      <c r="V9043" s="415"/>
      <c r="W9043" s="415"/>
      <c r="X9043" s="415"/>
      <c r="Y9043" s="415"/>
      <c r="Z9043" s="415"/>
    </row>
    <row r="9044" spans="1:26" x14ac:dyDescent="0.2">
      <c r="A9044" s="414"/>
      <c r="B9044" s="414"/>
      <c r="P9044" s="141"/>
      <c r="Q9044" s="415"/>
      <c r="R9044" s="415"/>
      <c r="S9044" s="415"/>
      <c r="T9044" s="415"/>
      <c r="U9044" s="415"/>
      <c r="V9044" s="415"/>
      <c r="W9044" s="415"/>
      <c r="X9044" s="415"/>
      <c r="Y9044" s="415"/>
      <c r="Z9044" s="415"/>
    </row>
    <row r="9045" spans="1:26" x14ac:dyDescent="0.2">
      <c r="A9045" s="414"/>
      <c r="B9045" s="414"/>
      <c r="P9045" s="141"/>
      <c r="Q9045" s="415"/>
      <c r="R9045" s="415"/>
      <c r="S9045" s="415"/>
      <c r="T9045" s="415"/>
      <c r="U9045" s="415"/>
      <c r="V9045" s="415"/>
      <c r="W9045" s="415"/>
      <c r="X9045" s="415"/>
      <c r="Y9045" s="415"/>
      <c r="Z9045" s="415"/>
    </row>
    <row r="9046" spans="1:26" x14ac:dyDescent="0.2">
      <c r="A9046" s="414"/>
      <c r="B9046" s="414"/>
      <c r="P9046" s="141"/>
      <c r="Q9046" s="415"/>
      <c r="R9046" s="415"/>
      <c r="S9046" s="415"/>
      <c r="T9046" s="415"/>
      <c r="U9046" s="415"/>
      <c r="V9046" s="415"/>
      <c r="W9046" s="415"/>
      <c r="X9046" s="415"/>
      <c r="Y9046" s="415"/>
      <c r="Z9046" s="415"/>
    </row>
    <row r="9047" spans="1:26" x14ac:dyDescent="0.2">
      <c r="A9047" s="414"/>
      <c r="B9047" s="414"/>
      <c r="P9047" s="141"/>
      <c r="Q9047" s="415"/>
      <c r="R9047" s="415"/>
      <c r="S9047" s="415"/>
      <c r="T9047" s="415"/>
      <c r="U9047" s="415"/>
      <c r="V9047" s="415"/>
      <c r="W9047" s="415"/>
      <c r="X9047" s="415"/>
      <c r="Y9047" s="415"/>
      <c r="Z9047" s="415"/>
    </row>
    <row r="9048" spans="1:26" x14ac:dyDescent="0.2">
      <c r="A9048" s="414"/>
      <c r="B9048" s="414"/>
      <c r="P9048" s="141"/>
      <c r="Q9048" s="415"/>
      <c r="R9048" s="415"/>
      <c r="S9048" s="415"/>
      <c r="T9048" s="415"/>
      <c r="U9048" s="415"/>
      <c r="V9048" s="415"/>
      <c r="W9048" s="415"/>
      <c r="X9048" s="415"/>
      <c r="Y9048" s="415"/>
      <c r="Z9048" s="415"/>
    </row>
    <row r="9049" spans="1:26" x14ac:dyDescent="0.2">
      <c r="A9049" s="414"/>
      <c r="B9049" s="414"/>
      <c r="P9049" s="141"/>
      <c r="Q9049" s="415"/>
      <c r="R9049" s="415"/>
      <c r="S9049" s="415"/>
      <c r="T9049" s="415"/>
      <c r="U9049" s="415"/>
      <c r="V9049" s="415"/>
      <c r="W9049" s="415"/>
      <c r="X9049" s="415"/>
      <c r="Y9049" s="415"/>
      <c r="Z9049" s="415"/>
    </row>
    <row r="9050" spans="1:26" x14ac:dyDescent="0.2">
      <c r="A9050" s="414"/>
      <c r="B9050" s="414"/>
      <c r="P9050" s="141"/>
      <c r="Q9050" s="415"/>
      <c r="R9050" s="415"/>
      <c r="S9050" s="415"/>
      <c r="T9050" s="415"/>
      <c r="U9050" s="415"/>
      <c r="V9050" s="415"/>
      <c r="W9050" s="415"/>
      <c r="X9050" s="415"/>
      <c r="Y9050" s="415"/>
      <c r="Z9050" s="415"/>
    </row>
    <row r="9051" spans="1:26" x14ac:dyDescent="0.2">
      <c r="A9051" s="414"/>
      <c r="B9051" s="414"/>
      <c r="P9051" s="141"/>
      <c r="Q9051" s="415"/>
      <c r="R9051" s="415"/>
      <c r="S9051" s="415"/>
      <c r="T9051" s="415"/>
      <c r="U9051" s="415"/>
      <c r="V9051" s="415"/>
      <c r="W9051" s="415"/>
      <c r="X9051" s="415"/>
      <c r="Y9051" s="415"/>
      <c r="Z9051" s="415"/>
    </row>
    <row r="9052" spans="1:26" x14ac:dyDescent="0.2">
      <c r="A9052" s="414"/>
      <c r="B9052" s="414"/>
      <c r="P9052" s="141"/>
      <c r="Q9052" s="415"/>
      <c r="R9052" s="415"/>
      <c r="S9052" s="415"/>
      <c r="T9052" s="415"/>
      <c r="U9052" s="415"/>
      <c r="V9052" s="415"/>
      <c r="W9052" s="415"/>
      <c r="X9052" s="415"/>
      <c r="Y9052" s="415"/>
      <c r="Z9052" s="415"/>
    </row>
    <row r="9053" spans="1:26" x14ac:dyDescent="0.2">
      <c r="A9053" s="414"/>
      <c r="B9053" s="414"/>
      <c r="P9053" s="141"/>
      <c r="Q9053" s="415"/>
      <c r="R9053" s="415"/>
      <c r="S9053" s="415"/>
      <c r="T9053" s="415"/>
      <c r="U9053" s="415"/>
      <c r="V9053" s="415"/>
      <c r="W9053" s="415"/>
      <c r="X9053" s="415"/>
      <c r="Y9053" s="415"/>
      <c r="Z9053" s="415"/>
    </row>
    <row r="9054" spans="1:26" x14ac:dyDescent="0.2">
      <c r="A9054" s="414"/>
      <c r="B9054" s="414"/>
      <c r="P9054" s="141"/>
      <c r="Q9054" s="415"/>
      <c r="R9054" s="415"/>
      <c r="S9054" s="415"/>
      <c r="T9054" s="415"/>
      <c r="U9054" s="415"/>
      <c r="V9054" s="415"/>
      <c r="W9054" s="415"/>
      <c r="X9054" s="415"/>
      <c r="Y9054" s="415"/>
      <c r="Z9054" s="415"/>
    </row>
    <row r="9055" spans="1:26" x14ac:dyDescent="0.2">
      <c r="A9055" s="414"/>
      <c r="B9055" s="414"/>
      <c r="P9055" s="141"/>
      <c r="Q9055" s="415"/>
      <c r="R9055" s="415"/>
      <c r="S9055" s="415"/>
      <c r="T9055" s="415"/>
      <c r="U9055" s="415"/>
      <c r="V9055" s="415"/>
      <c r="W9055" s="415"/>
      <c r="X9055" s="415"/>
      <c r="Y9055" s="415"/>
      <c r="Z9055" s="415"/>
    </row>
    <row r="9056" spans="1:26" x14ac:dyDescent="0.2">
      <c r="A9056" s="414"/>
      <c r="B9056" s="414"/>
      <c r="P9056" s="141"/>
      <c r="Q9056" s="415"/>
      <c r="R9056" s="415"/>
      <c r="S9056" s="415"/>
      <c r="T9056" s="415"/>
      <c r="U9056" s="415"/>
      <c r="V9056" s="415"/>
      <c r="W9056" s="415"/>
      <c r="X9056" s="415"/>
      <c r="Y9056" s="415"/>
      <c r="Z9056" s="415"/>
    </row>
    <row r="9057" spans="1:26" x14ac:dyDescent="0.2">
      <c r="A9057" s="414"/>
      <c r="B9057" s="414"/>
      <c r="P9057" s="141"/>
      <c r="Q9057" s="415"/>
      <c r="R9057" s="415"/>
      <c r="S9057" s="415"/>
      <c r="T9057" s="415"/>
      <c r="U9057" s="415"/>
      <c r="V9057" s="415"/>
      <c r="W9057" s="415"/>
      <c r="X9057" s="415"/>
      <c r="Y9057" s="415"/>
      <c r="Z9057" s="415"/>
    </row>
    <row r="9058" spans="1:26" x14ac:dyDescent="0.2">
      <c r="A9058" s="414"/>
      <c r="B9058" s="414"/>
      <c r="P9058" s="141"/>
      <c r="Q9058" s="415"/>
      <c r="R9058" s="415"/>
      <c r="S9058" s="415"/>
      <c r="T9058" s="415"/>
      <c r="U9058" s="415"/>
      <c r="V9058" s="415"/>
      <c r="W9058" s="415"/>
      <c r="X9058" s="415"/>
      <c r="Y9058" s="415"/>
      <c r="Z9058" s="415"/>
    </row>
    <row r="9059" spans="1:26" x14ac:dyDescent="0.2">
      <c r="A9059" s="414"/>
      <c r="B9059" s="414"/>
      <c r="P9059" s="141"/>
      <c r="Q9059" s="415"/>
      <c r="R9059" s="415"/>
      <c r="S9059" s="415"/>
      <c r="T9059" s="415"/>
      <c r="U9059" s="415"/>
      <c r="V9059" s="415"/>
      <c r="W9059" s="415"/>
      <c r="X9059" s="415"/>
      <c r="Y9059" s="415"/>
      <c r="Z9059" s="415"/>
    </row>
    <row r="9060" spans="1:26" x14ac:dyDescent="0.2">
      <c r="A9060" s="414"/>
      <c r="B9060" s="414"/>
      <c r="P9060" s="141"/>
      <c r="Q9060" s="415"/>
      <c r="R9060" s="415"/>
      <c r="S9060" s="415"/>
      <c r="T9060" s="415"/>
      <c r="U9060" s="415"/>
      <c r="V9060" s="415"/>
      <c r="W9060" s="415"/>
      <c r="X9060" s="415"/>
      <c r="Y9060" s="415"/>
      <c r="Z9060" s="415"/>
    </row>
    <row r="9061" spans="1:26" x14ac:dyDescent="0.2">
      <c r="A9061" s="414"/>
      <c r="B9061" s="414"/>
      <c r="P9061" s="141"/>
      <c r="Q9061" s="415"/>
      <c r="R9061" s="415"/>
      <c r="S9061" s="415"/>
      <c r="T9061" s="415"/>
      <c r="U9061" s="415"/>
      <c r="V9061" s="415"/>
      <c r="W9061" s="415"/>
      <c r="X9061" s="415"/>
      <c r="Y9061" s="415"/>
      <c r="Z9061" s="415"/>
    </row>
    <row r="9062" spans="1:26" x14ac:dyDescent="0.2">
      <c r="A9062" s="414"/>
      <c r="B9062" s="414"/>
      <c r="P9062" s="141"/>
      <c r="Q9062" s="415"/>
      <c r="R9062" s="415"/>
      <c r="S9062" s="415"/>
      <c r="T9062" s="415"/>
      <c r="U9062" s="415"/>
      <c r="V9062" s="415"/>
      <c r="W9062" s="415"/>
      <c r="X9062" s="415"/>
      <c r="Y9062" s="415"/>
      <c r="Z9062" s="415"/>
    </row>
    <row r="9063" spans="1:26" x14ac:dyDescent="0.2">
      <c r="A9063" s="414"/>
      <c r="B9063" s="414"/>
      <c r="P9063" s="141"/>
      <c r="Q9063" s="415"/>
      <c r="R9063" s="415"/>
      <c r="S9063" s="415"/>
      <c r="T9063" s="415"/>
      <c r="U9063" s="415"/>
      <c r="V9063" s="415"/>
      <c r="W9063" s="415"/>
      <c r="X9063" s="415"/>
      <c r="Y9063" s="415"/>
      <c r="Z9063" s="415"/>
    </row>
    <row r="9064" spans="1:26" x14ac:dyDescent="0.2">
      <c r="A9064" s="414"/>
      <c r="B9064" s="414"/>
      <c r="P9064" s="141"/>
      <c r="Q9064" s="415"/>
      <c r="R9064" s="415"/>
      <c r="S9064" s="415"/>
      <c r="T9064" s="415"/>
      <c r="U9064" s="415"/>
      <c r="V9064" s="415"/>
      <c r="W9064" s="415"/>
      <c r="X9064" s="415"/>
      <c r="Y9064" s="415"/>
      <c r="Z9064" s="415"/>
    </row>
    <row r="9065" spans="1:26" x14ac:dyDescent="0.2">
      <c r="A9065" s="414"/>
      <c r="B9065" s="414"/>
      <c r="P9065" s="141"/>
      <c r="Q9065" s="415"/>
      <c r="R9065" s="415"/>
      <c r="S9065" s="415"/>
      <c r="T9065" s="415"/>
      <c r="U9065" s="415"/>
      <c r="V9065" s="415"/>
      <c r="W9065" s="415"/>
      <c r="X9065" s="415"/>
      <c r="Y9065" s="415"/>
      <c r="Z9065" s="415"/>
    </row>
    <row r="9066" spans="1:26" x14ac:dyDescent="0.2">
      <c r="A9066" s="414"/>
      <c r="B9066" s="414"/>
      <c r="P9066" s="141"/>
      <c r="Q9066" s="415"/>
      <c r="R9066" s="415"/>
      <c r="S9066" s="415"/>
      <c r="T9066" s="415"/>
      <c r="U9066" s="415"/>
      <c r="V9066" s="415"/>
      <c r="W9066" s="415"/>
      <c r="X9066" s="415"/>
      <c r="Y9066" s="415"/>
      <c r="Z9066" s="415"/>
    </row>
    <row r="9067" spans="1:26" x14ac:dyDescent="0.2">
      <c r="A9067" s="414"/>
      <c r="B9067" s="414"/>
      <c r="P9067" s="141"/>
      <c r="Q9067" s="415"/>
      <c r="R9067" s="415"/>
      <c r="S9067" s="415"/>
      <c r="T9067" s="415"/>
      <c r="U9067" s="415"/>
      <c r="V9067" s="415"/>
      <c r="W9067" s="415"/>
      <c r="X9067" s="415"/>
      <c r="Y9067" s="415"/>
      <c r="Z9067" s="415"/>
    </row>
    <row r="9068" spans="1:26" x14ac:dyDescent="0.2">
      <c r="A9068" s="414"/>
      <c r="B9068" s="414"/>
      <c r="P9068" s="141"/>
      <c r="Q9068" s="415"/>
      <c r="R9068" s="415"/>
      <c r="S9068" s="415"/>
      <c r="T9068" s="415"/>
      <c r="U9068" s="415"/>
      <c r="V9068" s="415"/>
      <c r="W9068" s="415"/>
      <c r="X9068" s="415"/>
      <c r="Y9068" s="415"/>
      <c r="Z9068" s="415"/>
    </row>
    <row r="9069" spans="1:26" x14ac:dyDescent="0.2">
      <c r="A9069" s="414"/>
      <c r="B9069" s="414"/>
      <c r="P9069" s="141"/>
      <c r="Q9069" s="415"/>
      <c r="R9069" s="415"/>
      <c r="S9069" s="415"/>
      <c r="T9069" s="415"/>
      <c r="U9069" s="415"/>
      <c r="V9069" s="415"/>
      <c r="W9069" s="415"/>
      <c r="X9069" s="415"/>
      <c r="Y9069" s="415"/>
      <c r="Z9069" s="415"/>
    </row>
    <row r="9070" spans="1:26" x14ac:dyDescent="0.2">
      <c r="A9070" s="414"/>
      <c r="B9070" s="414"/>
      <c r="P9070" s="141"/>
      <c r="Q9070" s="415"/>
      <c r="R9070" s="415"/>
      <c r="S9070" s="415"/>
      <c r="T9070" s="415"/>
      <c r="U9070" s="415"/>
      <c r="V9070" s="415"/>
      <c r="W9070" s="415"/>
      <c r="X9070" s="415"/>
      <c r="Y9070" s="415"/>
      <c r="Z9070" s="415"/>
    </row>
    <row r="9071" spans="1:26" x14ac:dyDescent="0.2">
      <c r="A9071" s="414"/>
      <c r="B9071" s="414"/>
      <c r="P9071" s="141"/>
      <c r="Q9071" s="415"/>
      <c r="R9071" s="415"/>
      <c r="S9071" s="415"/>
      <c r="T9071" s="415"/>
      <c r="U9071" s="415"/>
      <c r="V9071" s="415"/>
      <c r="W9071" s="415"/>
      <c r="X9071" s="415"/>
      <c r="Y9071" s="415"/>
      <c r="Z9071" s="415"/>
    </row>
    <row r="9072" spans="1:26" x14ac:dyDescent="0.2">
      <c r="A9072" s="414"/>
      <c r="B9072" s="414"/>
      <c r="P9072" s="141"/>
      <c r="Q9072" s="415"/>
      <c r="R9072" s="415"/>
      <c r="S9072" s="415"/>
      <c r="T9072" s="415"/>
      <c r="U9072" s="415"/>
      <c r="V9072" s="415"/>
      <c r="W9072" s="415"/>
      <c r="X9072" s="415"/>
      <c r="Y9072" s="415"/>
      <c r="Z9072" s="415"/>
    </row>
    <row r="9073" spans="1:26" x14ac:dyDescent="0.2">
      <c r="A9073" s="414"/>
      <c r="B9073" s="414"/>
      <c r="P9073" s="141"/>
      <c r="Q9073" s="415"/>
      <c r="R9073" s="415"/>
      <c r="S9073" s="415"/>
      <c r="T9073" s="415"/>
      <c r="U9073" s="415"/>
      <c r="V9073" s="415"/>
      <c r="W9073" s="415"/>
      <c r="X9073" s="415"/>
      <c r="Y9073" s="415"/>
      <c r="Z9073" s="415"/>
    </row>
    <row r="9074" spans="1:26" x14ac:dyDescent="0.2">
      <c r="A9074" s="414"/>
      <c r="B9074" s="414"/>
      <c r="P9074" s="141"/>
      <c r="Q9074" s="415"/>
      <c r="R9074" s="415"/>
      <c r="S9074" s="415"/>
      <c r="T9074" s="415"/>
      <c r="U9074" s="415"/>
      <c r="V9074" s="415"/>
      <c r="W9074" s="415"/>
      <c r="X9074" s="415"/>
      <c r="Y9074" s="415"/>
      <c r="Z9074" s="415"/>
    </row>
    <row r="9075" spans="1:26" x14ac:dyDescent="0.2">
      <c r="A9075" s="414"/>
      <c r="B9075" s="414"/>
      <c r="P9075" s="141"/>
      <c r="Q9075" s="415"/>
      <c r="R9075" s="415"/>
      <c r="S9075" s="415"/>
      <c r="T9075" s="415"/>
      <c r="U9075" s="415"/>
      <c r="V9075" s="415"/>
      <c r="W9075" s="415"/>
      <c r="X9075" s="415"/>
      <c r="Y9075" s="415"/>
      <c r="Z9075" s="415"/>
    </row>
    <row r="9076" spans="1:26" x14ac:dyDescent="0.2">
      <c r="A9076" s="414"/>
      <c r="B9076" s="414"/>
      <c r="P9076" s="141"/>
      <c r="Q9076" s="415"/>
      <c r="R9076" s="415"/>
      <c r="S9076" s="415"/>
      <c r="T9076" s="415"/>
      <c r="U9076" s="415"/>
      <c r="V9076" s="415"/>
      <c r="W9076" s="415"/>
      <c r="X9076" s="415"/>
      <c r="Y9076" s="415"/>
      <c r="Z9076" s="415"/>
    </row>
    <row r="9077" spans="1:26" x14ac:dyDescent="0.2">
      <c r="A9077" s="414"/>
      <c r="B9077" s="414"/>
      <c r="P9077" s="141"/>
      <c r="Q9077" s="415"/>
      <c r="R9077" s="415"/>
      <c r="S9077" s="415"/>
      <c r="T9077" s="415"/>
      <c r="U9077" s="415"/>
      <c r="V9077" s="415"/>
      <c r="W9077" s="415"/>
      <c r="X9077" s="415"/>
      <c r="Y9077" s="415"/>
      <c r="Z9077" s="415"/>
    </row>
    <row r="9078" spans="1:26" x14ac:dyDescent="0.2">
      <c r="A9078" s="414"/>
      <c r="B9078" s="414"/>
      <c r="P9078" s="141"/>
      <c r="Q9078" s="415"/>
      <c r="R9078" s="415"/>
      <c r="S9078" s="415"/>
      <c r="T9078" s="415"/>
      <c r="U9078" s="415"/>
      <c r="V9078" s="415"/>
      <c r="W9078" s="415"/>
      <c r="X9078" s="415"/>
      <c r="Y9078" s="415"/>
      <c r="Z9078" s="415"/>
    </row>
    <row r="9079" spans="1:26" x14ac:dyDescent="0.2">
      <c r="A9079" s="414"/>
      <c r="B9079" s="414"/>
      <c r="P9079" s="141"/>
      <c r="Q9079" s="415"/>
      <c r="R9079" s="415"/>
      <c r="S9079" s="415"/>
      <c r="T9079" s="415"/>
      <c r="U9079" s="415"/>
      <c r="V9079" s="415"/>
      <c r="W9079" s="415"/>
      <c r="X9079" s="415"/>
      <c r="Y9079" s="415"/>
      <c r="Z9079" s="415"/>
    </row>
    <row r="9080" spans="1:26" x14ac:dyDescent="0.2">
      <c r="A9080" s="414"/>
      <c r="B9080" s="414"/>
      <c r="P9080" s="141"/>
      <c r="Q9080" s="415"/>
      <c r="R9080" s="415"/>
      <c r="S9080" s="415"/>
      <c r="T9080" s="415"/>
      <c r="U9080" s="415"/>
      <c r="V9080" s="415"/>
      <c r="W9080" s="415"/>
      <c r="X9080" s="415"/>
      <c r="Y9080" s="415"/>
      <c r="Z9080" s="415"/>
    </row>
    <row r="9081" spans="1:26" x14ac:dyDescent="0.2">
      <c r="A9081" s="414"/>
      <c r="B9081" s="414"/>
      <c r="P9081" s="141"/>
      <c r="Q9081" s="415"/>
      <c r="R9081" s="415"/>
      <c r="S9081" s="415"/>
      <c r="T9081" s="415"/>
      <c r="U9081" s="415"/>
      <c r="V9081" s="415"/>
      <c r="W9081" s="415"/>
      <c r="X9081" s="415"/>
      <c r="Y9081" s="415"/>
      <c r="Z9081" s="415"/>
    </row>
    <row r="9082" spans="1:26" x14ac:dyDescent="0.2">
      <c r="A9082" s="414"/>
      <c r="B9082" s="414"/>
      <c r="P9082" s="141"/>
      <c r="Q9082" s="415"/>
      <c r="R9082" s="415"/>
      <c r="S9082" s="415"/>
      <c r="T9082" s="415"/>
      <c r="U9082" s="415"/>
      <c r="V9082" s="415"/>
      <c r="W9082" s="415"/>
      <c r="X9082" s="415"/>
      <c r="Y9082" s="415"/>
      <c r="Z9082" s="415"/>
    </row>
    <row r="9083" spans="1:26" x14ac:dyDescent="0.2">
      <c r="A9083" s="414"/>
      <c r="B9083" s="414"/>
      <c r="P9083" s="141"/>
      <c r="Q9083" s="415"/>
      <c r="R9083" s="415"/>
      <c r="S9083" s="415"/>
      <c r="T9083" s="415"/>
      <c r="U9083" s="415"/>
      <c r="V9083" s="415"/>
      <c r="W9083" s="415"/>
      <c r="X9083" s="415"/>
      <c r="Y9083" s="415"/>
      <c r="Z9083" s="415"/>
    </row>
    <row r="9084" spans="1:26" x14ac:dyDescent="0.2">
      <c r="A9084" s="414"/>
      <c r="B9084" s="414"/>
      <c r="P9084" s="141"/>
      <c r="Q9084" s="415"/>
      <c r="R9084" s="415"/>
      <c r="S9084" s="415"/>
      <c r="T9084" s="415"/>
      <c r="U9084" s="415"/>
      <c r="V9084" s="415"/>
      <c r="W9084" s="415"/>
      <c r="X9084" s="415"/>
      <c r="Y9084" s="415"/>
      <c r="Z9084" s="415"/>
    </row>
    <row r="9085" spans="1:26" x14ac:dyDescent="0.2">
      <c r="A9085" s="414"/>
      <c r="B9085" s="414"/>
      <c r="P9085" s="141"/>
      <c r="Q9085" s="415"/>
      <c r="R9085" s="415"/>
      <c r="S9085" s="415"/>
      <c r="T9085" s="415"/>
      <c r="U9085" s="415"/>
      <c r="V9085" s="415"/>
      <c r="W9085" s="415"/>
      <c r="X9085" s="415"/>
      <c r="Y9085" s="415"/>
      <c r="Z9085" s="415"/>
    </row>
    <row r="9086" spans="1:26" x14ac:dyDescent="0.2">
      <c r="A9086" s="414"/>
      <c r="B9086" s="414"/>
      <c r="P9086" s="141"/>
      <c r="Q9086" s="415"/>
      <c r="R9086" s="415"/>
      <c r="S9086" s="415"/>
      <c r="T9086" s="415"/>
      <c r="U9086" s="415"/>
      <c r="V9086" s="415"/>
      <c r="W9086" s="415"/>
      <c r="X9086" s="415"/>
      <c r="Y9086" s="415"/>
      <c r="Z9086" s="415"/>
    </row>
    <row r="9087" spans="1:26" x14ac:dyDescent="0.2">
      <c r="A9087" s="414"/>
      <c r="B9087" s="414"/>
      <c r="P9087" s="141"/>
      <c r="Q9087" s="415"/>
      <c r="R9087" s="415"/>
      <c r="S9087" s="415"/>
      <c r="T9087" s="415"/>
      <c r="U9087" s="415"/>
      <c r="V9087" s="415"/>
      <c r="W9087" s="415"/>
      <c r="X9087" s="415"/>
      <c r="Y9087" s="415"/>
      <c r="Z9087" s="415"/>
    </row>
    <row r="9088" spans="1:26" x14ac:dyDescent="0.2">
      <c r="A9088" s="414"/>
      <c r="B9088" s="414"/>
      <c r="P9088" s="141"/>
      <c r="Q9088" s="415"/>
      <c r="R9088" s="415"/>
      <c r="S9088" s="415"/>
      <c r="T9088" s="415"/>
      <c r="U9088" s="415"/>
      <c r="V9088" s="415"/>
      <c r="W9088" s="415"/>
      <c r="X9088" s="415"/>
      <c r="Y9088" s="415"/>
      <c r="Z9088" s="415"/>
    </row>
    <row r="9089" spans="1:26" x14ac:dyDescent="0.2">
      <c r="A9089" s="414"/>
      <c r="B9089" s="414"/>
      <c r="P9089" s="141"/>
      <c r="Q9089" s="415"/>
      <c r="R9089" s="415"/>
      <c r="S9089" s="415"/>
      <c r="T9089" s="415"/>
      <c r="U9089" s="415"/>
      <c r="V9089" s="415"/>
      <c r="W9089" s="415"/>
      <c r="X9089" s="415"/>
      <c r="Y9089" s="415"/>
      <c r="Z9089" s="415"/>
    </row>
    <row r="9090" spans="1:26" x14ac:dyDescent="0.2">
      <c r="A9090" s="414"/>
      <c r="B9090" s="414"/>
      <c r="P9090" s="141"/>
      <c r="Q9090" s="415"/>
      <c r="R9090" s="415"/>
      <c r="S9090" s="415"/>
      <c r="T9090" s="415"/>
      <c r="U9090" s="415"/>
      <c r="V9090" s="415"/>
      <c r="W9090" s="415"/>
      <c r="X9090" s="415"/>
      <c r="Y9090" s="415"/>
      <c r="Z9090" s="415"/>
    </row>
    <row r="9091" spans="1:26" x14ac:dyDescent="0.2">
      <c r="A9091" s="414"/>
      <c r="B9091" s="414"/>
      <c r="P9091" s="141"/>
      <c r="Q9091" s="415"/>
      <c r="R9091" s="415"/>
      <c r="S9091" s="415"/>
      <c r="T9091" s="415"/>
      <c r="U9091" s="415"/>
      <c r="V9091" s="415"/>
      <c r="W9091" s="415"/>
      <c r="X9091" s="415"/>
      <c r="Y9091" s="415"/>
      <c r="Z9091" s="415"/>
    </row>
    <row r="9092" spans="1:26" x14ac:dyDescent="0.2">
      <c r="A9092" s="414"/>
      <c r="B9092" s="414"/>
      <c r="P9092" s="141"/>
      <c r="Q9092" s="415"/>
      <c r="R9092" s="415"/>
      <c r="S9092" s="415"/>
      <c r="T9092" s="415"/>
      <c r="U9092" s="415"/>
      <c r="V9092" s="415"/>
      <c r="W9092" s="415"/>
      <c r="X9092" s="415"/>
      <c r="Y9092" s="415"/>
      <c r="Z9092" s="415"/>
    </row>
    <row r="9093" spans="1:26" x14ac:dyDescent="0.2">
      <c r="A9093" s="414"/>
      <c r="B9093" s="414"/>
      <c r="P9093" s="141"/>
      <c r="Q9093" s="415"/>
      <c r="R9093" s="415"/>
      <c r="S9093" s="415"/>
      <c r="T9093" s="415"/>
      <c r="U9093" s="415"/>
      <c r="V9093" s="415"/>
      <c r="W9093" s="415"/>
      <c r="X9093" s="415"/>
      <c r="Y9093" s="415"/>
      <c r="Z9093" s="415"/>
    </row>
    <row r="9094" spans="1:26" x14ac:dyDescent="0.2">
      <c r="A9094" s="414"/>
      <c r="B9094" s="414"/>
      <c r="P9094" s="141"/>
      <c r="Q9094" s="415"/>
      <c r="R9094" s="415"/>
      <c r="S9094" s="415"/>
      <c r="T9094" s="415"/>
      <c r="U9094" s="415"/>
      <c r="V9094" s="415"/>
      <c r="W9094" s="415"/>
      <c r="X9094" s="415"/>
      <c r="Y9094" s="415"/>
      <c r="Z9094" s="415"/>
    </row>
    <row r="9095" spans="1:26" x14ac:dyDescent="0.2">
      <c r="A9095" s="414"/>
      <c r="B9095" s="414"/>
      <c r="P9095" s="141"/>
      <c r="Q9095" s="415"/>
      <c r="R9095" s="415"/>
      <c r="S9095" s="415"/>
      <c r="T9095" s="415"/>
      <c r="U9095" s="415"/>
      <c r="V9095" s="415"/>
      <c r="W9095" s="415"/>
      <c r="X9095" s="415"/>
      <c r="Y9095" s="415"/>
      <c r="Z9095" s="415"/>
    </row>
    <row r="9096" spans="1:26" x14ac:dyDescent="0.2">
      <c r="A9096" s="414"/>
      <c r="B9096" s="414"/>
      <c r="P9096" s="141"/>
      <c r="Q9096" s="415"/>
      <c r="R9096" s="415"/>
      <c r="S9096" s="415"/>
      <c r="T9096" s="415"/>
      <c r="U9096" s="415"/>
      <c r="V9096" s="415"/>
      <c r="W9096" s="415"/>
      <c r="X9096" s="415"/>
      <c r="Y9096" s="415"/>
      <c r="Z9096" s="415"/>
    </row>
    <row r="9097" spans="1:26" x14ac:dyDescent="0.2">
      <c r="A9097" s="414"/>
      <c r="B9097" s="414"/>
      <c r="P9097" s="141"/>
      <c r="Q9097" s="415"/>
      <c r="R9097" s="415"/>
      <c r="S9097" s="415"/>
      <c r="T9097" s="415"/>
      <c r="U9097" s="415"/>
      <c r="V9097" s="415"/>
      <c r="W9097" s="415"/>
      <c r="X9097" s="415"/>
      <c r="Y9097" s="415"/>
      <c r="Z9097" s="415"/>
    </row>
    <row r="9098" spans="1:26" x14ac:dyDescent="0.2">
      <c r="A9098" s="414"/>
      <c r="B9098" s="414"/>
      <c r="P9098" s="141"/>
      <c r="Q9098" s="415"/>
      <c r="R9098" s="415"/>
      <c r="S9098" s="415"/>
      <c r="T9098" s="415"/>
      <c r="U9098" s="415"/>
      <c r="V9098" s="415"/>
      <c r="W9098" s="415"/>
      <c r="X9098" s="415"/>
      <c r="Y9098" s="415"/>
      <c r="Z9098" s="415"/>
    </row>
    <row r="9099" spans="1:26" x14ac:dyDescent="0.2">
      <c r="A9099" s="414"/>
      <c r="B9099" s="414"/>
      <c r="P9099" s="141"/>
      <c r="Q9099" s="415"/>
      <c r="R9099" s="415"/>
      <c r="S9099" s="415"/>
      <c r="T9099" s="415"/>
      <c r="U9099" s="415"/>
      <c r="V9099" s="415"/>
      <c r="W9099" s="415"/>
      <c r="X9099" s="415"/>
      <c r="Y9099" s="415"/>
      <c r="Z9099" s="415"/>
    </row>
    <row r="9100" spans="1:26" x14ac:dyDescent="0.2">
      <c r="A9100" s="414"/>
      <c r="B9100" s="414"/>
      <c r="P9100" s="141"/>
      <c r="Q9100" s="415"/>
      <c r="R9100" s="415"/>
      <c r="S9100" s="415"/>
      <c r="T9100" s="415"/>
      <c r="U9100" s="415"/>
      <c r="V9100" s="415"/>
      <c r="W9100" s="415"/>
      <c r="X9100" s="415"/>
      <c r="Y9100" s="415"/>
      <c r="Z9100" s="415"/>
    </row>
    <row r="9101" spans="1:26" x14ac:dyDescent="0.2">
      <c r="A9101" s="414"/>
      <c r="B9101" s="414"/>
      <c r="P9101" s="141"/>
      <c r="Q9101" s="415"/>
      <c r="R9101" s="415"/>
      <c r="S9101" s="415"/>
      <c r="T9101" s="415"/>
      <c r="U9101" s="415"/>
      <c r="V9101" s="415"/>
      <c r="W9101" s="415"/>
      <c r="X9101" s="415"/>
      <c r="Y9101" s="415"/>
      <c r="Z9101" s="415"/>
    </row>
    <row r="9102" spans="1:26" x14ac:dyDescent="0.2">
      <c r="A9102" s="414"/>
      <c r="B9102" s="414"/>
      <c r="P9102" s="141"/>
      <c r="Q9102" s="415"/>
      <c r="R9102" s="415"/>
      <c r="S9102" s="415"/>
      <c r="T9102" s="415"/>
      <c r="U9102" s="415"/>
      <c r="V9102" s="415"/>
      <c r="W9102" s="415"/>
      <c r="X9102" s="415"/>
      <c r="Y9102" s="415"/>
      <c r="Z9102" s="415"/>
    </row>
    <row r="9103" spans="1:26" x14ac:dyDescent="0.2">
      <c r="A9103" s="414"/>
      <c r="B9103" s="414"/>
      <c r="P9103" s="141"/>
      <c r="Q9103" s="415"/>
      <c r="R9103" s="415"/>
      <c r="S9103" s="415"/>
      <c r="T9103" s="415"/>
      <c r="U9103" s="415"/>
      <c r="V9103" s="415"/>
      <c r="W9103" s="415"/>
      <c r="X9103" s="415"/>
      <c r="Y9103" s="415"/>
      <c r="Z9103" s="415"/>
    </row>
    <row r="9104" spans="1:26" x14ac:dyDescent="0.2">
      <c r="A9104" s="414"/>
      <c r="B9104" s="414"/>
      <c r="P9104" s="141"/>
      <c r="Q9104" s="415"/>
      <c r="R9104" s="415"/>
      <c r="S9104" s="415"/>
      <c r="T9104" s="415"/>
      <c r="U9104" s="415"/>
      <c r="V9104" s="415"/>
      <c r="W9104" s="415"/>
      <c r="X9104" s="415"/>
      <c r="Y9104" s="415"/>
      <c r="Z9104" s="415"/>
    </row>
    <row r="9105" spans="1:26" x14ac:dyDescent="0.2">
      <c r="A9105" s="414"/>
      <c r="B9105" s="414"/>
      <c r="P9105" s="141"/>
      <c r="Q9105" s="415"/>
      <c r="R9105" s="415"/>
      <c r="S9105" s="415"/>
      <c r="T9105" s="415"/>
      <c r="U9105" s="415"/>
      <c r="V9105" s="415"/>
      <c r="W9105" s="415"/>
      <c r="X9105" s="415"/>
      <c r="Y9105" s="415"/>
      <c r="Z9105" s="415"/>
    </row>
    <row r="9106" spans="1:26" x14ac:dyDescent="0.2">
      <c r="A9106" s="414"/>
      <c r="B9106" s="414"/>
      <c r="P9106" s="141"/>
      <c r="Q9106" s="415"/>
      <c r="R9106" s="415"/>
      <c r="S9106" s="415"/>
      <c r="T9106" s="415"/>
      <c r="U9106" s="415"/>
      <c r="V9106" s="415"/>
      <c r="W9106" s="415"/>
      <c r="X9106" s="415"/>
      <c r="Y9106" s="415"/>
      <c r="Z9106" s="415"/>
    </row>
    <row r="9107" spans="1:26" x14ac:dyDescent="0.2">
      <c r="A9107" s="414"/>
      <c r="B9107" s="414"/>
      <c r="P9107" s="141"/>
      <c r="Q9107" s="415"/>
      <c r="R9107" s="415"/>
      <c r="S9107" s="415"/>
      <c r="T9107" s="415"/>
      <c r="U9107" s="415"/>
      <c r="V9107" s="415"/>
      <c r="W9107" s="415"/>
      <c r="X9107" s="415"/>
      <c r="Y9107" s="415"/>
      <c r="Z9107" s="415"/>
    </row>
    <row r="9108" spans="1:26" x14ac:dyDescent="0.2">
      <c r="A9108" s="414"/>
      <c r="B9108" s="414"/>
      <c r="P9108" s="141"/>
      <c r="Q9108" s="415"/>
      <c r="R9108" s="415"/>
      <c r="S9108" s="415"/>
      <c r="T9108" s="415"/>
      <c r="U9108" s="415"/>
      <c r="V9108" s="415"/>
      <c r="W9108" s="415"/>
      <c r="X9108" s="415"/>
      <c r="Y9108" s="415"/>
      <c r="Z9108" s="415"/>
    </row>
    <row r="9109" spans="1:26" x14ac:dyDescent="0.2">
      <c r="A9109" s="414"/>
      <c r="B9109" s="414"/>
      <c r="P9109" s="141"/>
      <c r="Q9109" s="415"/>
      <c r="R9109" s="415"/>
      <c r="S9109" s="415"/>
      <c r="T9109" s="415"/>
      <c r="U9109" s="415"/>
      <c r="V9109" s="415"/>
      <c r="W9109" s="415"/>
      <c r="X9109" s="415"/>
      <c r="Y9109" s="415"/>
      <c r="Z9109" s="415"/>
    </row>
    <row r="9110" spans="1:26" x14ac:dyDescent="0.2">
      <c r="A9110" s="414"/>
      <c r="B9110" s="414"/>
      <c r="P9110" s="141"/>
      <c r="Q9110" s="415"/>
      <c r="R9110" s="415"/>
      <c r="S9110" s="415"/>
      <c r="T9110" s="415"/>
      <c r="U9110" s="415"/>
      <c r="V9110" s="415"/>
      <c r="W9110" s="415"/>
      <c r="X9110" s="415"/>
      <c r="Y9110" s="415"/>
      <c r="Z9110" s="415"/>
    </row>
    <row r="9111" spans="1:26" x14ac:dyDescent="0.2">
      <c r="A9111" s="414"/>
      <c r="B9111" s="414"/>
      <c r="P9111" s="141"/>
      <c r="Q9111" s="415"/>
      <c r="R9111" s="415"/>
      <c r="S9111" s="415"/>
      <c r="T9111" s="415"/>
      <c r="U9111" s="415"/>
      <c r="V9111" s="415"/>
      <c r="W9111" s="415"/>
      <c r="X9111" s="415"/>
      <c r="Y9111" s="415"/>
      <c r="Z9111" s="415"/>
    </row>
    <row r="9112" spans="1:26" x14ac:dyDescent="0.2">
      <c r="A9112" s="414"/>
      <c r="B9112" s="414"/>
      <c r="P9112" s="141"/>
      <c r="Q9112" s="415"/>
      <c r="R9112" s="415"/>
      <c r="S9112" s="415"/>
      <c r="T9112" s="415"/>
      <c r="U9112" s="415"/>
      <c r="V9112" s="415"/>
      <c r="W9112" s="415"/>
      <c r="X9112" s="415"/>
      <c r="Y9112" s="415"/>
      <c r="Z9112" s="415"/>
    </row>
    <row r="9113" spans="1:26" x14ac:dyDescent="0.2">
      <c r="A9113" s="414"/>
      <c r="B9113" s="414"/>
      <c r="P9113" s="141"/>
      <c r="Q9113" s="415"/>
      <c r="R9113" s="415"/>
      <c r="S9113" s="415"/>
      <c r="T9113" s="415"/>
      <c r="U9113" s="415"/>
      <c r="V9113" s="415"/>
      <c r="W9113" s="415"/>
      <c r="X9113" s="415"/>
      <c r="Y9113" s="415"/>
      <c r="Z9113" s="415"/>
    </row>
    <row r="9114" spans="1:26" x14ac:dyDescent="0.2">
      <c r="A9114" s="414"/>
      <c r="B9114" s="414"/>
      <c r="P9114" s="141"/>
      <c r="Q9114" s="415"/>
      <c r="R9114" s="415"/>
      <c r="S9114" s="415"/>
      <c r="T9114" s="415"/>
      <c r="U9114" s="415"/>
      <c r="V9114" s="415"/>
      <c r="W9114" s="415"/>
      <c r="X9114" s="415"/>
      <c r="Y9114" s="415"/>
      <c r="Z9114" s="415"/>
    </row>
    <row r="9115" spans="1:26" x14ac:dyDescent="0.2">
      <c r="A9115" s="414"/>
      <c r="B9115" s="414"/>
      <c r="P9115" s="141"/>
      <c r="Q9115" s="415"/>
      <c r="R9115" s="415"/>
      <c r="S9115" s="415"/>
      <c r="T9115" s="415"/>
      <c r="U9115" s="415"/>
      <c r="V9115" s="415"/>
      <c r="W9115" s="415"/>
      <c r="X9115" s="415"/>
      <c r="Y9115" s="415"/>
      <c r="Z9115" s="415"/>
    </row>
    <row r="9116" spans="1:26" x14ac:dyDescent="0.2">
      <c r="A9116" s="414"/>
      <c r="B9116" s="414"/>
      <c r="P9116" s="141"/>
      <c r="Q9116" s="415"/>
      <c r="R9116" s="415"/>
      <c r="S9116" s="415"/>
      <c r="T9116" s="415"/>
      <c r="U9116" s="415"/>
      <c r="V9116" s="415"/>
      <c r="W9116" s="415"/>
      <c r="X9116" s="415"/>
      <c r="Y9116" s="415"/>
      <c r="Z9116" s="415"/>
    </row>
    <row r="9117" spans="1:26" x14ac:dyDescent="0.2">
      <c r="A9117" s="414"/>
      <c r="B9117" s="414"/>
      <c r="P9117" s="141"/>
      <c r="Q9117" s="415"/>
      <c r="R9117" s="415"/>
      <c r="S9117" s="415"/>
      <c r="T9117" s="415"/>
      <c r="U9117" s="415"/>
      <c r="V9117" s="415"/>
      <c r="W9117" s="415"/>
      <c r="X9117" s="415"/>
      <c r="Y9117" s="415"/>
      <c r="Z9117" s="415"/>
    </row>
    <row r="9118" spans="1:26" x14ac:dyDescent="0.2">
      <c r="A9118" s="414"/>
      <c r="B9118" s="414"/>
      <c r="P9118" s="141"/>
      <c r="Q9118" s="415"/>
      <c r="R9118" s="415"/>
      <c r="S9118" s="415"/>
      <c r="T9118" s="415"/>
      <c r="U9118" s="415"/>
      <c r="V9118" s="415"/>
      <c r="W9118" s="415"/>
      <c r="X9118" s="415"/>
      <c r="Y9118" s="415"/>
      <c r="Z9118" s="415"/>
    </row>
    <row r="9119" spans="1:26" x14ac:dyDescent="0.2">
      <c r="A9119" s="414"/>
      <c r="B9119" s="414"/>
      <c r="P9119" s="141"/>
      <c r="Q9119" s="415"/>
      <c r="R9119" s="415"/>
      <c r="S9119" s="415"/>
      <c r="T9119" s="415"/>
      <c r="U9119" s="415"/>
      <c r="V9119" s="415"/>
      <c r="W9119" s="415"/>
      <c r="X9119" s="415"/>
      <c r="Y9119" s="415"/>
      <c r="Z9119" s="415"/>
    </row>
    <row r="9120" spans="1:26" x14ac:dyDescent="0.2">
      <c r="A9120" s="414"/>
      <c r="B9120" s="414"/>
      <c r="P9120" s="141"/>
      <c r="Q9120" s="415"/>
      <c r="R9120" s="415"/>
      <c r="S9120" s="415"/>
      <c r="T9120" s="415"/>
      <c r="U9120" s="415"/>
      <c r="V9120" s="415"/>
      <c r="W9120" s="415"/>
      <c r="X9120" s="415"/>
      <c r="Y9120" s="415"/>
      <c r="Z9120" s="415"/>
    </row>
    <row r="9121" spans="1:26" x14ac:dyDescent="0.2">
      <c r="A9121" s="414"/>
      <c r="B9121" s="414"/>
      <c r="P9121" s="141"/>
      <c r="Q9121" s="415"/>
      <c r="R9121" s="415"/>
      <c r="S9121" s="415"/>
      <c r="T9121" s="415"/>
      <c r="U9121" s="415"/>
      <c r="V9121" s="415"/>
      <c r="W9121" s="415"/>
      <c r="X9121" s="415"/>
      <c r="Y9121" s="415"/>
      <c r="Z9121" s="415"/>
    </row>
    <row r="9122" spans="1:26" x14ac:dyDescent="0.2">
      <c r="A9122" s="414"/>
      <c r="B9122" s="414"/>
      <c r="P9122" s="141"/>
      <c r="Q9122" s="415"/>
      <c r="R9122" s="415"/>
      <c r="S9122" s="415"/>
      <c r="T9122" s="415"/>
      <c r="U9122" s="415"/>
      <c r="V9122" s="415"/>
      <c r="W9122" s="415"/>
      <c r="X9122" s="415"/>
      <c r="Y9122" s="415"/>
      <c r="Z9122" s="415"/>
    </row>
    <row r="9123" spans="1:26" x14ac:dyDescent="0.2">
      <c r="A9123" s="414"/>
      <c r="B9123" s="414"/>
      <c r="P9123" s="141"/>
      <c r="Q9123" s="415"/>
      <c r="R9123" s="415"/>
      <c r="S9123" s="415"/>
      <c r="T9123" s="415"/>
      <c r="U9123" s="415"/>
      <c r="V9123" s="415"/>
      <c r="W9123" s="415"/>
      <c r="X9123" s="415"/>
      <c r="Y9123" s="415"/>
      <c r="Z9123" s="415"/>
    </row>
    <row r="9124" spans="1:26" x14ac:dyDescent="0.2">
      <c r="A9124" s="414"/>
      <c r="B9124" s="414"/>
      <c r="P9124" s="141"/>
      <c r="Q9124" s="415"/>
      <c r="R9124" s="415"/>
      <c r="S9124" s="415"/>
      <c r="T9124" s="415"/>
      <c r="U9124" s="415"/>
      <c r="V9124" s="415"/>
      <c r="W9124" s="415"/>
      <c r="X9124" s="415"/>
      <c r="Y9124" s="415"/>
      <c r="Z9124" s="415"/>
    </row>
    <row r="9125" spans="1:26" x14ac:dyDescent="0.2">
      <c r="A9125" s="414"/>
      <c r="B9125" s="414"/>
      <c r="P9125" s="141"/>
      <c r="Q9125" s="415"/>
      <c r="R9125" s="415"/>
      <c r="S9125" s="415"/>
      <c r="T9125" s="415"/>
      <c r="U9125" s="415"/>
      <c r="V9125" s="415"/>
      <c r="W9125" s="415"/>
      <c r="X9125" s="415"/>
      <c r="Y9125" s="415"/>
      <c r="Z9125" s="415"/>
    </row>
    <row r="9126" spans="1:26" x14ac:dyDescent="0.2">
      <c r="A9126" s="414"/>
      <c r="B9126" s="414"/>
      <c r="P9126" s="141"/>
      <c r="Q9126" s="415"/>
      <c r="R9126" s="415"/>
      <c r="S9126" s="415"/>
      <c r="T9126" s="415"/>
      <c r="U9126" s="415"/>
      <c r="V9126" s="415"/>
      <c r="W9126" s="415"/>
      <c r="X9126" s="415"/>
      <c r="Y9126" s="415"/>
      <c r="Z9126" s="415"/>
    </row>
    <row r="9127" spans="1:26" x14ac:dyDescent="0.2">
      <c r="A9127" s="414"/>
      <c r="B9127" s="414"/>
      <c r="P9127" s="141"/>
      <c r="Q9127" s="415"/>
      <c r="R9127" s="415"/>
      <c r="S9127" s="415"/>
      <c r="T9127" s="415"/>
      <c r="U9127" s="415"/>
      <c r="V9127" s="415"/>
      <c r="W9127" s="415"/>
      <c r="X9127" s="415"/>
      <c r="Y9127" s="415"/>
      <c r="Z9127" s="415"/>
    </row>
    <row r="9128" spans="1:26" x14ac:dyDescent="0.2">
      <c r="A9128" s="414"/>
      <c r="B9128" s="414"/>
      <c r="P9128" s="141"/>
      <c r="Q9128" s="415"/>
      <c r="R9128" s="415"/>
      <c r="S9128" s="415"/>
      <c r="T9128" s="415"/>
      <c r="U9128" s="415"/>
      <c r="V9128" s="415"/>
      <c r="W9128" s="415"/>
      <c r="X9128" s="415"/>
      <c r="Y9128" s="415"/>
      <c r="Z9128" s="415"/>
    </row>
    <row r="9129" spans="1:26" x14ac:dyDescent="0.2">
      <c r="A9129" s="414"/>
      <c r="B9129" s="414"/>
      <c r="P9129" s="141"/>
      <c r="Q9129" s="415"/>
      <c r="R9129" s="415"/>
      <c r="S9129" s="415"/>
      <c r="T9129" s="415"/>
      <c r="U9129" s="415"/>
      <c r="V9129" s="415"/>
      <c r="W9129" s="415"/>
      <c r="X9129" s="415"/>
      <c r="Y9129" s="415"/>
      <c r="Z9129" s="415"/>
    </row>
    <row r="9130" spans="1:26" x14ac:dyDescent="0.2">
      <c r="A9130" s="414"/>
      <c r="B9130" s="414"/>
      <c r="P9130" s="141"/>
      <c r="Q9130" s="415"/>
      <c r="R9130" s="415"/>
      <c r="S9130" s="415"/>
      <c r="T9130" s="415"/>
      <c r="U9130" s="415"/>
      <c r="V9130" s="415"/>
      <c r="W9130" s="415"/>
      <c r="X9130" s="415"/>
      <c r="Y9130" s="415"/>
      <c r="Z9130" s="415"/>
    </row>
    <row r="9131" spans="1:26" x14ac:dyDescent="0.2">
      <c r="A9131" s="414"/>
      <c r="B9131" s="414"/>
      <c r="P9131" s="141"/>
      <c r="Q9131" s="415"/>
      <c r="R9131" s="415"/>
      <c r="S9131" s="415"/>
      <c r="T9131" s="415"/>
      <c r="U9131" s="415"/>
      <c r="V9131" s="415"/>
      <c r="W9131" s="415"/>
      <c r="X9131" s="415"/>
      <c r="Y9131" s="415"/>
      <c r="Z9131" s="415"/>
    </row>
    <row r="9132" spans="1:26" x14ac:dyDescent="0.2">
      <c r="A9132" s="414"/>
      <c r="B9132" s="414"/>
      <c r="P9132" s="141"/>
      <c r="Q9132" s="415"/>
      <c r="R9132" s="415"/>
      <c r="S9132" s="415"/>
      <c r="T9132" s="415"/>
      <c r="U9132" s="415"/>
      <c r="V9132" s="415"/>
      <c r="W9132" s="415"/>
      <c r="X9132" s="415"/>
      <c r="Y9132" s="415"/>
      <c r="Z9132" s="415"/>
    </row>
    <row r="9133" spans="1:26" x14ac:dyDescent="0.2">
      <c r="A9133" s="414"/>
      <c r="B9133" s="414"/>
      <c r="P9133" s="141"/>
      <c r="Q9133" s="415"/>
      <c r="R9133" s="415"/>
      <c r="S9133" s="415"/>
      <c r="T9133" s="415"/>
      <c r="U9133" s="415"/>
      <c r="V9133" s="415"/>
      <c r="W9133" s="415"/>
      <c r="X9133" s="415"/>
      <c r="Y9133" s="415"/>
      <c r="Z9133" s="415"/>
    </row>
    <row r="9134" spans="1:26" x14ac:dyDescent="0.2">
      <c r="A9134" s="414"/>
      <c r="B9134" s="414"/>
      <c r="P9134" s="141"/>
      <c r="Q9134" s="415"/>
      <c r="R9134" s="415"/>
      <c r="S9134" s="415"/>
      <c r="T9134" s="415"/>
      <c r="U9134" s="415"/>
      <c r="V9134" s="415"/>
      <c r="W9134" s="415"/>
      <c r="X9134" s="415"/>
      <c r="Y9134" s="415"/>
      <c r="Z9134" s="415"/>
    </row>
    <row r="9135" spans="1:26" x14ac:dyDescent="0.2">
      <c r="A9135" s="414"/>
      <c r="B9135" s="414"/>
      <c r="P9135" s="141"/>
      <c r="Q9135" s="415"/>
      <c r="R9135" s="415"/>
      <c r="S9135" s="415"/>
      <c r="T9135" s="415"/>
      <c r="U9135" s="415"/>
      <c r="V9135" s="415"/>
      <c r="W9135" s="415"/>
      <c r="X9135" s="415"/>
      <c r="Y9135" s="415"/>
      <c r="Z9135" s="415"/>
    </row>
    <row r="9136" spans="1:26" x14ac:dyDescent="0.2">
      <c r="A9136" s="414"/>
      <c r="B9136" s="414"/>
      <c r="P9136" s="141"/>
      <c r="Q9136" s="415"/>
      <c r="R9136" s="415"/>
      <c r="S9136" s="415"/>
      <c r="T9136" s="415"/>
      <c r="U9136" s="415"/>
      <c r="V9136" s="415"/>
      <c r="W9136" s="415"/>
      <c r="X9136" s="415"/>
      <c r="Y9136" s="415"/>
      <c r="Z9136" s="415"/>
    </row>
    <row r="9137" spans="1:26" x14ac:dyDescent="0.2">
      <c r="A9137" s="414"/>
      <c r="B9137" s="414"/>
      <c r="P9137" s="141"/>
      <c r="Q9137" s="415"/>
      <c r="R9137" s="415"/>
      <c r="S9137" s="415"/>
      <c r="T9137" s="415"/>
      <c r="U9137" s="415"/>
      <c r="V9137" s="415"/>
      <c r="W9137" s="415"/>
      <c r="X9137" s="415"/>
      <c r="Y9137" s="415"/>
      <c r="Z9137" s="415"/>
    </row>
    <row r="9138" spans="1:26" x14ac:dyDescent="0.2">
      <c r="A9138" s="414"/>
      <c r="B9138" s="414"/>
      <c r="P9138" s="141"/>
      <c r="Q9138" s="415"/>
      <c r="R9138" s="415"/>
      <c r="S9138" s="415"/>
      <c r="T9138" s="415"/>
      <c r="U9138" s="415"/>
      <c r="V9138" s="415"/>
      <c r="W9138" s="415"/>
      <c r="X9138" s="415"/>
      <c r="Y9138" s="415"/>
      <c r="Z9138" s="415"/>
    </row>
    <row r="9139" spans="1:26" x14ac:dyDescent="0.2">
      <c r="A9139" s="414"/>
      <c r="B9139" s="414"/>
      <c r="P9139" s="141"/>
      <c r="Q9139" s="415"/>
      <c r="R9139" s="415"/>
      <c r="S9139" s="415"/>
      <c r="T9139" s="415"/>
      <c r="U9139" s="415"/>
      <c r="V9139" s="415"/>
      <c r="W9139" s="415"/>
      <c r="X9139" s="415"/>
      <c r="Y9139" s="415"/>
      <c r="Z9139" s="415"/>
    </row>
    <row r="9140" spans="1:26" x14ac:dyDescent="0.2">
      <c r="A9140" s="414"/>
      <c r="B9140" s="414"/>
      <c r="P9140" s="141"/>
      <c r="Q9140" s="415"/>
      <c r="R9140" s="415"/>
      <c r="S9140" s="415"/>
      <c r="T9140" s="415"/>
      <c r="U9140" s="415"/>
      <c r="V9140" s="415"/>
      <c r="W9140" s="415"/>
      <c r="X9140" s="415"/>
      <c r="Y9140" s="415"/>
      <c r="Z9140" s="415"/>
    </row>
    <row r="9141" spans="1:26" x14ac:dyDescent="0.2">
      <c r="A9141" s="414"/>
      <c r="B9141" s="414"/>
      <c r="P9141" s="141"/>
      <c r="Q9141" s="415"/>
      <c r="R9141" s="415"/>
      <c r="S9141" s="415"/>
      <c r="T9141" s="415"/>
      <c r="U9141" s="415"/>
      <c r="V9141" s="415"/>
      <c r="W9141" s="415"/>
      <c r="X9141" s="415"/>
      <c r="Y9141" s="415"/>
      <c r="Z9141" s="415"/>
    </row>
    <row r="9142" spans="1:26" x14ac:dyDescent="0.2">
      <c r="A9142" s="414"/>
      <c r="B9142" s="414"/>
      <c r="P9142" s="141"/>
      <c r="Q9142" s="415"/>
      <c r="R9142" s="415"/>
      <c r="S9142" s="415"/>
      <c r="T9142" s="415"/>
      <c r="U9142" s="415"/>
      <c r="V9142" s="415"/>
      <c r="W9142" s="415"/>
      <c r="X9142" s="415"/>
      <c r="Y9142" s="415"/>
      <c r="Z9142" s="415"/>
    </row>
    <row r="9143" spans="1:26" x14ac:dyDescent="0.2">
      <c r="A9143" s="414"/>
      <c r="B9143" s="414"/>
      <c r="P9143" s="141"/>
      <c r="Q9143" s="415"/>
      <c r="R9143" s="415"/>
      <c r="S9143" s="415"/>
      <c r="T9143" s="415"/>
      <c r="U9143" s="415"/>
      <c r="V9143" s="415"/>
      <c r="W9143" s="415"/>
      <c r="X9143" s="415"/>
      <c r="Y9143" s="415"/>
      <c r="Z9143" s="415"/>
    </row>
    <row r="9144" spans="1:26" x14ac:dyDescent="0.2">
      <c r="A9144" s="414"/>
      <c r="B9144" s="414"/>
      <c r="P9144" s="141"/>
      <c r="Q9144" s="415"/>
      <c r="R9144" s="415"/>
      <c r="S9144" s="415"/>
      <c r="T9144" s="415"/>
      <c r="U9144" s="415"/>
      <c r="V9144" s="415"/>
      <c r="W9144" s="415"/>
      <c r="X9144" s="415"/>
      <c r="Y9144" s="415"/>
      <c r="Z9144" s="415"/>
    </row>
    <row r="9145" spans="1:26" x14ac:dyDescent="0.2">
      <c r="A9145" s="414"/>
      <c r="B9145" s="414"/>
      <c r="P9145" s="141"/>
      <c r="Q9145" s="415"/>
      <c r="R9145" s="415"/>
      <c r="S9145" s="415"/>
      <c r="T9145" s="415"/>
      <c r="U9145" s="415"/>
      <c r="V9145" s="415"/>
      <c r="W9145" s="415"/>
      <c r="X9145" s="415"/>
      <c r="Y9145" s="415"/>
      <c r="Z9145" s="415"/>
    </row>
    <row r="9146" spans="1:26" x14ac:dyDescent="0.2">
      <c r="A9146" s="414"/>
      <c r="B9146" s="414"/>
      <c r="P9146" s="141"/>
      <c r="Q9146" s="415"/>
      <c r="R9146" s="415"/>
      <c r="S9146" s="415"/>
      <c r="T9146" s="415"/>
      <c r="U9146" s="415"/>
      <c r="V9146" s="415"/>
      <c r="W9146" s="415"/>
      <c r="X9146" s="415"/>
      <c r="Y9146" s="415"/>
      <c r="Z9146" s="415"/>
    </row>
    <row r="9147" spans="1:26" x14ac:dyDescent="0.2">
      <c r="A9147" s="414"/>
      <c r="B9147" s="414"/>
      <c r="P9147" s="141"/>
      <c r="Q9147" s="415"/>
      <c r="R9147" s="415"/>
      <c r="S9147" s="415"/>
      <c r="T9147" s="415"/>
      <c r="U9147" s="415"/>
      <c r="V9147" s="415"/>
      <c r="W9147" s="415"/>
      <c r="X9147" s="415"/>
      <c r="Y9147" s="415"/>
      <c r="Z9147" s="415"/>
    </row>
    <row r="9148" spans="1:26" x14ac:dyDescent="0.2">
      <c r="A9148" s="414"/>
      <c r="B9148" s="414"/>
      <c r="P9148" s="141"/>
      <c r="Q9148" s="415"/>
      <c r="R9148" s="415"/>
      <c r="S9148" s="415"/>
      <c r="T9148" s="415"/>
      <c r="U9148" s="415"/>
      <c r="V9148" s="415"/>
      <c r="W9148" s="415"/>
      <c r="X9148" s="415"/>
      <c r="Y9148" s="415"/>
      <c r="Z9148" s="415"/>
    </row>
    <row r="9149" spans="1:26" x14ac:dyDescent="0.2">
      <c r="A9149" s="414"/>
      <c r="B9149" s="414"/>
      <c r="P9149" s="141"/>
      <c r="Q9149" s="415"/>
      <c r="R9149" s="415"/>
      <c r="S9149" s="415"/>
      <c r="T9149" s="415"/>
      <c r="U9149" s="415"/>
      <c r="V9149" s="415"/>
      <c r="W9149" s="415"/>
      <c r="X9149" s="415"/>
      <c r="Y9149" s="415"/>
      <c r="Z9149" s="415"/>
    </row>
    <row r="9150" spans="1:26" x14ac:dyDescent="0.2">
      <c r="A9150" s="414"/>
      <c r="B9150" s="414"/>
      <c r="P9150" s="141"/>
      <c r="Q9150" s="415"/>
      <c r="R9150" s="415"/>
      <c r="S9150" s="415"/>
      <c r="T9150" s="415"/>
      <c r="U9150" s="415"/>
      <c r="V9150" s="415"/>
      <c r="W9150" s="415"/>
      <c r="X9150" s="415"/>
      <c r="Y9150" s="415"/>
      <c r="Z9150" s="415"/>
    </row>
    <row r="9151" spans="1:26" x14ac:dyDescent="0.2">
      <c r="A9151" s="414"/>
      <c r="B9151" s="414"/>
      <c r="P9151" s="141"/>
      <c r="Q9151" s="415"/>
      <c r="R9151" s="415"/>
      <c r="S9151" s="415"/>
      <c r="T9151" s="415"/>
      <c r="U9151" s="415"/>
      <c r="V9151" s="415"/>
      <c r="W9151" s="415"/>
      <c r="X9151" s="415"/>
      <c r="Y9151" s="415"/>
      <c r="Z9151" s="415"/>
    </row>
    <row r="9152" spans="1:26" x14ac:dyDescent="0.2">
      <c r="A9152" s="414"/>
      <c r="B9152" s="414"/>
      <c r="P9152" s="141"/>
      <c r="Q9152" s="415"/>
      <c r="R9152" s="415"/>
      <c r="S9152" s="415"/>
      <c r="T9152" s="415"/>
      <c r="U9152" s="415"/>
      <c r="V9152" s="415"/>
      <c r="W9152" s="415"/>
      <c r="X9152" s="415"/>
      <c r="Y9152" s="415"/>
      <c r="Z9152" s="415"/>
    </row>
    <row r="9153" spans="1:26" x14ac:dyDescent="0.2">
      <c r="A9153" s="414"/>
      <c r="B9153" s="414"/>
      <c r="P9153" s="141"/>
      <c r="Q9153" s="415"/>
      <c r="R9153" s="415"/>
      <c r="S9153" s="415"/>
      <c r="T9153" s="415"/>
      <c r="U9153" s="415"/>
      <c r="V9153" s="415"/>
      <c r="W9153" s="415"/>
      <c r="X9153" s="415"/>
      <c r="Y9153" s="415"/>
      <c r="Z9153" s="415"/>
    </row>
    <row r="9154" spans="1:26" x14ac:dyDescent="0.2">
      <c r="A9154" s="414"/>
      <c r="B9154" s="414"/>
      <c r="P9154" s="141"/>
      <c r="Q9154" s="415"/>
      <c r="R9154" s="415"/>
      <c r="S9154" s="415"/>
      <c r="T9154" s="415"/>
      <c r="U9154" s="415"/>
      <c r="V9154" s="415"/>
      <c r="W9154" s="415"/>
      <c r="X9154" s="415"/>
      <c r="Y9154" s="415"/>
      <c r="Z9154" s="415"/>
    </row>
    <row r="9155" spans="1:26" x14ac:dyDescent="0.2">
      <c r="A9155" s="414"/>
      <c r="B9155" s="414"/>
      <c r="P9155" s="141"/>
      <c r="Q9155" s="415"/>
      <c r="R9155" s="415"/>
      <c r="S9155" s="415"/>
      <c r="T9155" s="415"/>
      <c r="U9155" s="415"/>
      <c r="V9155" s="415"/>
      <c r="W9155" s="415"/>
      <c r="X9155" s="415"/>
      <c r="Y9155" s="415"/>
      <c r="Z9155" s="415"/>
    </row>
    <row r="9156" spans="1:26" x14ac:dyDescent="0.2">
      <c r="A9156" s="414"/>
      <c r="B9156" s="414"/>
      <c r="P9156" s="141"/>
      <c r="Q9156" s="415"/>
      <c r="R9156" s="415"/>
      <c r="S9156" s="415"/>
      <c r="T9156" s="415"/>
      <c r="U9156" s="415"/>
      <c r="V9156" s="415"/>
      <c r="W9156" s="415"/>
      <c r="X9156" s="415"/>
      <c r="Y9156" s="415"/>
      <c r="Z9156" s="415"/>
    </row>
    <row r="9157" spans="1:26" x14ac:dyDescent="0.2">
      <c r="A9157" s="414"/>
      <c r="B9157" s="414"/>
      <c r="P9157" s="141"/>
      <c r="Q9157" s="415"/>
      <c r="R9157" s="415"/>
      <c r="S9157" s="415"/>
      <c r="T9157" s="415"/>
      <c r="U9157" s="415"/>
      <c r="V9157" s="415"/>
      <c r="W9157" s="415"/>
      <c r="X9157" s="415"/>
      <c r="Y9157" s="415"/>
      <c r="Z9157" s="415"/>
    </row>
    <row r="9158" spans="1:26" x14ac:dyDescent="0.2">
      <c r="A9158" s="414"/>
      <c r="B9158" s="414"/>
      <c r="P9158" s="141"/>
      <c r="Q9158" s="415"/>
      <c r="R9158" s="415"/>
      <c r="S9158" s="415"/>
      <c r="T9158" s="415"/>
      <c r="U9158" s="415"/>
      <c r="V9158" s="415"/>
      <c r="W9158" s="415"/>
      <c r="X9158" s="415"/>
      <c r="Y9158" s="415"/>
      <c r="Z9158" s="415"/>
    </row>
    <row r="9159" spans="1:26" x14ac:dyDescent="0.2">
      <c r="A9159" s="414"/>
      <c r="B9159" s="414"/>
      <c r="P9159" s="141"/>
      <c r="Q9159" s="415"/>
      <c r="R9159" s="415"/>
      <c r="S9159" s="415"/>
      <c r="T9159" s="415"/>
      <c r="U9159" s="415"/>
      <c r="V9159" s="415"/>
      <c r="W9159" s="415"/>
      <c r="X9159" s="415"/>
      <c r="Y9159" s="415"/>
      <c r="Z9159" s="415"/>
    </row>
    <row r="9160" spans="1:26" x14ac:dyDescent="0.2">
      <c r="A9160" s="414"/>
      <c r="B9160" s="414"/>
      <c r="P9160" s="141"/>
      <c r="Q9160" s="415"/>
      <c r="R9160" s="415"/>
      <c r="S9160" s="415"/>
      <c r="T9160" s="415"/>
      <c r="U9160" s="415"/>
      <c r="V9160" s="415"/>
      <c r="W9160" s="415"/>
      <c r="X9160" s="415"/>
      <c r="Y9160" s="415"/>
      <c r="Z9160" s="415"/>
    </row>
    <row r="9161" spans="1:26" x14ac:dyDescent="0.2">
      <c r="A9161" s="414"/>
      <c r="B9161" s="414"/>
      <c r="P9161" s="141"/>
      <c r="Q9161" s="415"/>
      <c r="R9161" s="415"/>
      <c r="S9161" s="415"/>
      <c r="T9161" s="415"/>
      <c r="U9161" s="415"/>
      <c r="V9161" s="415"/>
      <c r="W9161" s="415"/>
      <c r="X9161" s="415"/>
      <c r="Y9161" s="415"/>
      <c r="Z9161" s="415"/>
    </row>
    <row r="9162" spans="1:26" x14ac:dyDescent="0.2">
      <c r="A9162" s="414"/>
      <c r="B9162" s="414"/>
      <c r="P9162" s="141"/>
      <c r="Q9162" s="415"/>
      <c r="R9162" s="415"/>
      <c r="S9162" s="415"/>
      <c r="T9162" s="415"/>
      <c r="U9162" s="415"/>
      <c r="V9162" s="415"/>
      <c r="W9162" s="415"/>
      <c r="X9162" s="415"/>
      <c r="Y9162" s="415"/>
      <c r="Z9162" s="415"/>
    </row>
    <row r="9163" spans="1:26" x14ac:dyDescent="0.2">
      <c r="A9163" s="414"/>
      <c r="B9163" s="414"/>
      <c r="P9163" s="141"/>
      <c r="Q9163" s="415"/>
      <c r="R9163" s="415"/>
      <c r="S9163" s="415"/>
      <c r="T9163" s="415"/>
      <c r="U9163" s="415"/>
      <c r="V9163" s="415"/>
      <c r="W9163" s="415"/>
      <c r="X9163" s="415"/>
      <c r="Y9163" s="415"/>
      <c r="Z9163" s="415"/>
    </row>
    <row r="9164" spans="1:26" x14ac:dyDescent="0.2">
      <c r="A9164" s="414"/>
      <c r="B9164" s="414"/>
      <c r="P9164" s="141"/>
      <c r="Q9164" s="415"/>
      <c r="R9164" s="415"/>
      <c r="S9164" s="415"/>
      <c r="T9164" s="415"/>
      <c r="U9164" s="415"/>
      <c r="V9164" s="415"/>
      <c r="W9164" s="415"/>
      <c r="X9164" s="415"/>
      <c r="Y9164" s="415"/>
      <c r="Z9164" s="415"/>
    </row>
    <row r="9165" spans="1:26" x14ac:dyDescent="0.2">
      <c r="A9165" s="414"/>
      <c r="B9165" s="414"/>
      <c r="P9165" s="141"/>
      <c r="Q9165" s="415"/>
      <c r="R9165" s="415"/>
      <c r="S9165" s="415"/>
      <c r="T9165" s="415"/>
      <c r="U9165" s="415"/>
      <c r="V9165" s="415"/>
      <c r="W9165" s="415"/>
      <c r="X9165" s="415"/>
      <c r="Y9165" s="415"/>
      <c r="Z9165" s="415"/>
    </row>
    <row r="9166" spans="1:26" x14ac:dyDescent="0.2">
      <c r="A9166" s="414"/>
      <c r="B9166" s="414"/>
      <c r="P9166" s="141"/>
      <c r="Q9166" s="415"/>
      <c r="R9166" s="415"/>
      <c r="S9166" s="415"/>
      <c r="T9166" s="415"/>
      <c r="U9166" s="415"/>
      <c r="V9166" s="415"/>
      <c r="W9166" s="415"/>
      <c r="X9166" s="415"/>
      <c r="Y9166" s="415"/>
      <c r="Z9166" s="415"/>
    </row>
    <row r="9167" spans="1:26" x14ac:dyDescent="0.2">
      <c r="A9167" s="414"/>
      <c r="B9167" s="414"/>
      <c r="P9167" s="141"/>
      <c r="Q9167" s="415"/>
      <c r="R9167" s="415"/>
      <c r="S9167" s="415"/>
      <c r="T9167" s="415"/>
      <c r="U9167" s="415"/>
      <c r="V9167" s="415"/>
      <c r="W9167" s="415"/>
      <c r="X9167" s="415"/>
      <c r="Y9167" s="415"/>
      <c r="Z9167" s="415"/>
    </row>
    <row r="9168" spans="1:26" x14ac:dyDescent="0.2">
      <c r="A9168" s="414"/>
      <c r="B9168" s="414"/>
      <c r="P9168" s="141"/>
      <c r="Q9168" s="415"/>
      <c r="R9168" s="415"/>
      <c r="S9168" s="415"/>
      <c r="T9168" s="415"/>
      <c r="U9168" s="415"/>
      <c r="V9168" s="415"/>
      <c r="W9168" s="415"/>
      <c r="X9168" s="415"/>
      <c r="Y9168" s="415"/>
      <c r="Z9168" s="415"/>
    </row>
    <row r="9169" spans="1:26" x14ac:dyDescent="0.2">
      <c r="A9169" s="414"/>
      <c r="B9169" s="414"/>
      <c r="P9169" s="141"/>
      <c r="Q9169" s="415"/>
      <c r="R9169" s="415"/>
      <c r="S9169" s="415"/>
      <c r="T9169" s="415"/>
      <c r="U9169" s="415"/>
      <c r="V9169" s="415"/>
      <c r="W9169" s="415"/>
      <c r="X9169" s="415"/>
      <c r="Y9169" s="415"/>
      <c r="Z9169" s="415"/>
    </row>
    <row r="9170" spans="1:26" x14ac:dyDescent="0.2">
      <c r="A9170" s="414"/>
      <c r="B9170" s="414"/>
      <c r="P9170" s="141"/>
      <c r="Q9170" s="415"/>
      <c r="R9170" s="415"/>
      <c r="S9170" s="415"/>
      <c r="T9170" s="415"/>
      <c r="U9170" s="415"/>
      <c r="V9170" s="415"/>
      <c r="W9170" s="415"/>
      <c r="X9170" s="415"/>
      <c r="Y9170" s="415"/>
      <c r="Z9170" s="415"/>
    </row>
    <row r="9171" spans="1:26" x14ac:dyDescent="0.2">
      <c r="A9171" s="414"/>
      <c r="B9171" s="414"/>
      <c r="P9171" s="141"/>
      <c r="Q9171" s="415"/>
      <c r="R9171" s="415"/>
      <c r="S9171" s="415"/>
      <c r="T9171" s="415"/>
      <c r="U9171" s="415"/>
      <c r="V9171" s="415"/>
      <c r="W9171" s="415"/>
      <c r="X9171" s="415"/>
      <c r="Y9171" s="415"/>
      <c r="Z9171" s="415"/>
    </row>
    <row r="9172" spans="1:26" x14ac:dyDescent="0.2">
      <c r="A9172" s="414"/>
      <c r="B9172" s="414"/>
      <c r="P9172" s="141"/>
      <c r="Q9172" s="415"/>
      <c r="R9172" s="415"/>
      <c r="S9172" s="415"/>
      <c r="T9172" s="415"/>
      <c r="U9172" s="415"/>
      <c r="V9172" s="415"/>
      <c r="W9172" s="415"/>
      <c r="X9172" s="415"/>
      <c r="Y9172" s="415"/>
      <c r="Z9172" s="415"/>
    </row>
    <row r="9173" spans="1:26" x14ac:dyDescent="0.2">
      <c r="A9173" s="414"/>
      <c r="B9173" s="414"/>
      <c r="P9173" s="141"/>
      <c r="Q9173" s="415"/>
      <c r="R9173" s="415"/>
      <c r="S9173" s="415"/>
      <c r="T9173" s="415"/>
      <c r="U9173" s="415"/>
      <c r="V9173" s="415"/>
      <c r="W9173" s="415"/>
      <c r="X9173" s="415"/>
      <c r="Y9173" s="415"/>
      <c r="Z9173" s="415"/>
    </row>
    <row r="9174" spans="1:26" x14ac:dyDescent="0.2">
      <c r="A9174" s="414"/>
      <c r="B9174" s="414"/>
      <c r="P9174" s="141"/>
      <c r="Q9174" s="415"/>
      <c r="R9174" s="415"/>
      <c r="S9174" s="415"/>
      <c r="T9174" s="415"/>
      <c r="U9174" s="415"/>
      <c r="V9174" s="415"/>
      <c r="W9174" s="415"/>
      <c r="X9174" s="415"/>
      <c r="Y9174" s="415"/>
      <c r="Z9174" s="415"/>
    </row>
    <row r="9175" spans="1:26" x14ac:dyDescent="0.2">
      <c r="A9175" s="414"/>
      <c r="B9175" s="414"/>
      <c r="P9175" s="141"/>
      <c r="Q9175" s="415"/>
      <c r="R9175" s="415"/>
      <c r="S9175" s="415"/>
      <c r="T9175" s="415"/>
      <c r="U9175" s="415"/>
      <c r="V9175" s="415"/>
      <c r="W9175" s="415"/>
      <c r="X9175" s="415"/>
      <c r="Y9175" s="415"/>
      <c r="Z9175" s="415"/>
    </row>
    <row r="9176" spans="1:26" x14ac:dyDescent="0.2">
      <c r="A9176" s="414"/>
      <c r="B9176" s="414"/>
      <c r="P9176" s="141"/>
      <c r="Q9176" s="415"/>
      <c r="R9176" s="415"/>
      <c r="S9176" s="415"/>
      <c r="T9176" s="415"/>
      <c r="U9176" s="415"/>
      <c r="V9176" s="415"/>
      <c r="W9176" s="415"/>
      <c r="X9176" s="415"/>
      <c r="Y9176" s="415"/>
      <c r="Z9176" s="415"/>
    </row>
    <row r="9177" spans="1:26" x14ac:dyDescent="0.2">
      <c r="A9177" s="414"/>
      <c r="B9177" s="414"/>
      <c r="P9177" s="141"/>
      <c r="Q9177" s="415"/>
      <c r="R9177" s="415"/>
      <c r="S9177" s="415"/>
      <c r="T9177" s="415"/>
      <c r="U9177" s="415"/>
      <c r="V9177" s="415"/>
      <c r="W9177" s="415"/>
      <c r="X9177" s="415"/>
      <c r="Y9177" s="415"/>
      <c r="Z9177" s="415"/>
    </row>
    <row r="9178" spans="1:26" x14ac:dyDescent="0.2">
      <c r="A9178" s="414"/>
      <c r="B9178" s="414"/>
      <c r="P9178" s="141"/>
      <c r="Q9178" s="415"/>
      <c r="R9178" s="415"/>
      <c r="S9178" s="415"/>
      <c r="T9178" s="415"/>
      <c r="U9178" s="415"/>
      <c r="V9178" s="415"/>
      <c r="W9178" s="415"/>
      <c r="X9178" s="415"/>
      <c r="Y9178" s="415"/>
      <c r="Z9178" s="415"/>
    </row>
    <row r="9179" spans="1:26" x14ac:dyDescent="0.2">
      <c r="A9179" s="414"/>
      <c r="B9179" s="414"/>
      <c r="P9179" s="141"/>
      <c r="Q9179" s="415"/>
      <c r="R9179" s="415"/>
      <c r="S9179" s="415"/>
      <c r="T9179" s="415"/>
      <c r="U9179" s="415"/>
      <c r="V9179" s="415"/>
      <c r="W9179" s="415"/>
      <c r="X9179" s="415"/>
      <c r="Y9179" s="415"/>
      <c r="Z9179" s="415"/>
    </row>
    <row r="9180" spans="1:26" x14ac:dyDescent="0.2">
      <c r="A9180" s="414"/>
      <c r="B9180" s="414"/>
      <c r="P9180" s="141"/>
      <c r="Q9180" s="415"/>
      <c r="R9180" s="415"/>
      <c r="S9180" s="415"/>
      <c r="T9180" s="415"/>
      <c r="U9180" s="415"/>
      <c r="V9180" s="415"/>
      <c r="W9180" s="415"/>
      <c r="X9180" s="415"/>
      <c r="Y9180" s="415"/>
      <c r="Z9180" s="415"/>
    </row>
    <row r="9181" spans="1:26" x14ac:dyDescent="0.2">
      <c r="A9181" s="414"/>
      <c r="B9181" s="414"/>
      <c r="P9181" s="141"/>
      <c r="Q9181" s="415"/>
      <c r="R9181" s="415"/>
      <c r="S9181" s="415"/>
      <c r="T9181" s="415"/>
      <c r="U9181" s="415"/>
      <c r="V9181" s="415"/>
      <c r="W9181" s="415"/>
      <c r="X9181" s="415"/>
      <c r="Y9181" s="415"/>
      <c r="Z9181" s="415"/>
    </row>
    <row r="9182" spans="1:26" x14ac:dyDescent="0.2">
      <c r="A9182" s="414"/>
      <c r="B9182" s="414"/>
      <c r="P9182" s="141"/>
      <c r="Q9182" s="415"/>
      <c r="R9182" s="415"/>
      <c r="S9182" s="415"/>
      <c r="T9182" s="415"/>
      <c r="U9182" s="415"/>
      <c r="V9182" s="415"/>
      <c r="W9182" s="415"/>
      <c r="X9182" s="415"/>
      <c r="Y9182" s="415"/>
      <c r="Z9182" s="415"/>
    </row>
    <row r="9183" spans="1:26" x14ac:dyDescent="0.2">
      <c r="A9183" s="414"/>
      <c r="B9183" s="414"/>
      <c r="P9183" s="141"/>
      <c r="Q9183" s="415"/>
      <c r="R9183" s="415"/>
      <c r="S9183" s="415"/>
      <c r="T9183" s="415"/>
      <c r="U9183" s="415"/>
      <c r="V9183" s="415"/>
      <c r="W9183" s="415"/>
      <c r="X9183" s="415"/>
      <c r="Y9183" s="415"/>
      <c r="Z9183" s="415"/>
    </row>
    <row r="9184" spans="1:26" x14ac:dyDescent="0.2">
      <c r="A9184" s="414"/>
      <c r="B9184" s="414"/>
      <c r="P9184" s="141"/>
      <c r="Q9184" s="415"/>
      <c r="R9184" s="415"/>
      <c r="S9184" s="415"/>
      <c r="T9184" s="415"/>
      <c r="U9184" s="415"/>
      <c r="V9184" s="415"/>
      <c r="W9184" s="415"/>
      <c r="X9184" s="415"/>
      <c r="Y9184" s="415"/>
      <c r="Z9184" s="415"/>
    </row>
    <row r="9185" spans="1:26" x14ac:dyDescent="0.2">
      <c r="A9185" s="414"/>
      <c r="B9185" s="414"/>
      <c r="P9185" s="141"/>
      <c r="Q9185" s="415"/>
      <c r="R9185" s="415"/>
      <c r="S9185" s="415"/>
      <c r="T9185" s="415"/>
      <c r="U9185" s="415"/>
      <c r="V9185" s="415"/>
      <c r="W9185" s="415"/>
      <c r="X9185" s="415"/>
      <c r="Y9185" s="415"/>
      <c r="Z9185" s="415"/>
    </row>
    <row r="9186" spans="1:26" x14ac:dyDescent="0.2">
      <c r="A9186" s="414"/>
      <c r="B9186" s="414"/>
      <c r="P9186" s="141"/>
      <c r="Q9186" s="415"/>
      <c r="R9186" s="415"/>
      <c r="S9186" s="415"/>
      <c r="T9186" s="415"/>
      <c r="U9186" s="415"/>
      <c r="V9186" s="415"/>
      <c r="W9186" s="415"/>
      <c r="X9186" s="415"/>
      <c r="Y9186" s="415"/>
      <c r="Z9186" s="415"/>
    </row>
    <row r="9187" spans="1:26" x14ac:dyDescent="0.2">
      <c r="A9187" s="414"/>
      <c r="B9187" s="414"/>
      <c r="P9187" s="141"/>
      <c r="Q9187" s="415"/>
      <c r="R9187" s="415"/>
      <c r="S9187" s="415"/>
      <c r="T9187" s="415"/>
      <c r="U9187" s="415"/>
      <c r="V9187" s="415"/>
      <c r="W9187" s="415"/>
      <c r="X9187" s="415"/>
      <c r="Y9187" s="415"/>
      <c r="Z9187" s="415"/>
    </row>
    <row r="9188" spans="1:26" x14ac:dyDescent="0.2">
      <c r="A9188" s="414"/>
      <c r="B9188" s="414"/>
      <c r="P9188" s="141"/>
      <c r="Q9188" s="415"/>
      <c r="R9188" s="415"/>
      <c r="S9188" s="415"/>
      <c r="T9188" s="415"/>
      <c r="U9188" s="415"/>
      <c r="V9188" s="415"/>
      <c r="W9188" s="415"/>
      <c r="X9188" s="415"/>
      <c r="Y9188" s="415"/>
      <c r="Z9188" s="415"/>
    </row>
    <row r="9189" spans="1:26" x14ac:dyDescent="0.2">
      <c r="A9189" s="414"/>
      <c r="B9189" s="414"/>
      <c r="P9189" s="141"/>
      <c r="Q9189" s="415"/>
      <c r="R9189" s="415"/>
      <c r="S9189" s="415"/>
      <c r="T9189" s="415"/>
      <c r="U9189" s="415"/>
      <c r="V9189" s="415"/>
      <c r="W9189" s="415"/>
      <c r="X9189" s="415"/>
      <c r="Y9189" s="415"/>
      <c r="Z9189" s="415"/>
    </row>
    <row r="9190" spans="1:26" x14ac:dyDescent="0.2">
      <c r="A9190" s="414"/>
      <c r="B9190" s="414"/>
      <c r="P9190" s="141"/>
      <c r="Q9190" s="415"/>
      <c r="R9190" s="415"/>
      <c r="S9190" s="415"/>
      <c r="T9190" s="415"/>
      <c r="U9190" s="415"/>
      <c r="V9190" s="415"/>
      <c r="W9190" s="415"/>
      <c r="X9190" s="415"/>
      <c r="Y9190" s="415"/>
      <c r="Z9190" s="415"/>
    </row>
    <row r="9191" spans="1:26" x14ac:dyDescent="0.2">
      <c r="A9191" s="414"/>
      <c r="B9191" s="414"/>
      <c r="P9191" s="141"/>
      <c r="Q9191" s="415"/>
      <c r="R9191" s="415"/>
      <c r="S9191" s="415"/>
      <c r="T9191" s="415"/>
      <c r="U9191" s="415"/>
      <c r="V9191" s="415"/>
      <c r="W9191" s="415"/>
      <c r="X9191" s="415"/>
      <c r="Y9191" s="415"/>
      <c r="Z9191" s="415"/>
    </row>
    <row r="9192" spans="1:26" x14ac:dyDescent="0.2">
      <c r="A9192" s="414"/>
      <c r="B9192" s="414"/>
      <c r="P9192" s="141"/>
      <c r="Q9192" s="415"/>
      <c r="R9192" s="415"/>
      <c r="S9192" s="415"/>
      <c r="T9192" s="415"/>
      <c r="U9192" s="415"/>
      <c r="V9192" s="415"/>
      <c r="W9192" s="415"/>
      <c r="X9192" s="415"/>
      <c r="Y9192" s="415"/>
      <c r="Z9192" s="415"/>
    </row>
    <row r="9193" spans="1:26" x14ac:dyDescent="0.2">
      <c r="A9193" s="414"/>
      <c r="B9193" s="414"/>
      <c r="P9193" s="141"/>
      <c r="Q9193" s="415"/>
      <c r="R9193" s="415"/>
      <c r="S9193" s="415"/>
      <c r="T9193" s="415"/>
      <c r="U9193" s="415"/>
      <c r="V9193" s="415"/>
      <c r="W9193" s="415"/>
      <c r="X9193" s="415"/>
      <c r="Y9193" s="415"/>
      <c r="Z9193" s="415"/>
    </row>
    <row r="9194" spans="1:26" x14ac:dyDescent="0.2">
      <c r="A9194" s="414"/>
      <c r="B9194" s="414"/>
      <c r="P9194" s="141"/>
      <c r="Q9194" s="415"/>
      <c r="R9194" s="415"/>
      <c r="S9194" s="415"/>
      <c r="T9194" s="415"/>
      <c r="U9194" s="415"/>
      <c r="V9194" s="415"/>
      <c r="W9194" s="415"/>
      <c r="X9194" s="415"/>
      <c r="Y9194" s="415"/>
      <c r="Z9194" s="415"/>
    </row>
    <row r="9195" spans="1:26" x14ac:dyDescent="0.2">
      <c r="A9195" s="414"/>
      <c r="B9195" s="414"/>
      <c r="P9195" s="141"/>
      <c r="Q9195" s="415"/>
      <c r="R9195" s="415"/>
      <c r="S9195" s="415"/>
      <c r="T9195" s="415"/>
      <c r="U9195" s="415"/>
      <c r="V9195" s="415"/>
      <c r="W9195" s="415"/>
      <c r="X9195" s="415"/>
      <c r="Y9195" s="415"/>
      <c r="Z9195" s="415"/>
    </row>
    <row r="9196" spans="1:26" x14ac:dyDescent="0.2">
      <c r="A9196" s="414"/>
      <c r="B9196" s="414"/>
      <c r="P9196" s="141"/>
      <c r="Q9196" s="415"/>
      <c r="R9196" s="415"/>
      <c r="S9196" s="415"/>
      <c r="T9196" s="415"/>
      <c r="U9196" s="415"/>
      <c r="V9196" s="415"/>
      <c r="W9196" s="415"/>
      <c r="X9196" s="415"/>
      <c r="Y9196" s="415"/>
      <c r="Z9196" s="415"/>
    </row>
    <row r="9197" spans="1:26" x14ac:dyDescent="0.2">
      <c r="A9197" s="414"/>
      <c r="B9197" s="414"/>
      <c r="P9197" s="141"/>
      <c r="Q9197" s="415"/>
      <c r="R9197" s="415"/>
      <c r="S9197" s="415"/>
      <c r="T9197" s="415"/>
      <c r="U9197" s="415"/>
      <c r="V9197" s="415"/>
      <c r="W9197" s="415"/>
      <c r="X9197" s="415"/>
      <c r="Y9197" s="415"/>
      <c r="Z9197" s="415"/>
    </row>
    <row r="9198" spans="1:26" x14ac:dyDescent="0.2">
      <c r="A9198" s="414"/>
      <c r="B9198" s="414"/>
      <c r="P9198" s="141"/>
      <c r="Q9198" s="415"/>
      <c r="R9198" s="415"/>
      <c r="S9198" s="415"/>
      <c r="T9198" s="415"/>
      <c r="U9198" s="415"/>
      <c r="V9198" s="415"/>
      <c r="W9198" s="415"/>
      <c r="X9198" s="415"/>
      <c r="Y9198" s="415"/>
      <c r="Z9198" s="415"/>
    </row>
    <row r="9199" spans="1:26" x14ac:dyDescent="0.2">
      <c r="A9199" s="414"/>
      <c r="B9199" s="414"/>
      <c r="P9199" s="141"/>
      <c r="Q9199" s="415"/>
      <c r="R9199" s="415"/>
      <c r="S9199" s="415"/>
      <c r="T9199" s="415"/>
      <c r="U9199" s="415"/>
      <c r="V9199" s="415"/>
      <c r="W9199" s="415"/>
      <c r="X9199" s="415"/>
      <c r="Y9199" s="415"/>
      <c r="Z9199" s="415"/>
    </row>
    <row r="9200" spans="1:26" x14ac:dyDescent="0.2">
      <c r="A9200" s="414"/>
      <c r="B9200" s="414"/>
      <c r="P9200" s="141"/>
      <c r="Q9200" s="415"/>
      <c r="R9200" s="415"/>
      <c r="S9200" s="415"/>
      <c r="T9200" s="415"/>
      <c r="U9200" s="415"/>
      <c r="V9200" s="415"/>
      <c r="W9200" s="415"/>
      <c r="X9200" s="415"/>
      <c r="Y9200" s="415"/>
      <c r="Z9200" s="415"/>
    </row>
    <row r="9201" spans="1:26" x14ac:dyDescent="0.2">
      <c r="A9201" s="414"/>
      <c r="B9201" s="414"/>
      <c r="P9201" s="141"/>
      <c r="Q9201" s="415"/>
      <c r="R9201" s="415"/>
      <c r="S9201" s="415"/>
      <c r="T9201" s="415"/>
      <c r="U9201" s="415"/>
      <c r="V9201" s="415"/>
      <c r="W9201" s="415"/>
      <c r="X9201" s="415"/>
      <c r="Y9201" s="415"/>
      <c r="Z9201" s="415"/>
    </row>
    <row r="9202" spans="1:26" x14ac:dyDescent="0.2">
      <c r="A9202" s="414"/>
      <c r="B9202" s="414"/>
      <c r="P9202" s="141"/>
      <c r="Q9202" s="415"/>
      <c r="R9202" s="415"/>
      <c r="S9202" s="415"/>
      <c r="T9202" s="415"/>
      <c r="U9202" s="415"/>
      <c r="V9202" s="415"/>
      <c r="W9202" s="415"/>
      <c r="X9202" s="415"/>
      <c r="Y9202" s="415"/>
      <c r="Z9202" s="415"/>
    </row>
    <row r="9203" spans="1:26" x14ac:dyDescent="0.2">
      <c r="A9203" s="414"/>
      <c r="B9203" s="414"/>
      <c r="P9203" s="141"/>
      <c r="Q9203" s="415"/>
      <c r="R9203" s="415"/>
      <c r="S9203" s="415"/>
      <c r="T9203" s="415"/>
      <c r="U9203" s="415"/>
      <c r="V9203" s="415"/>
      <c r="W9203" s="415"/>
      <c r="X9203" s="415"/>
      <c r="Y9203" s="415"/>
      <c r="Z9203" s="415"/>
    </row>
    <row r="9204" spans="1:26" x14ac:dyDescent="0.2">
      <c r="A9204" s="414"/>
      <c r="B9204" s="414"/>
      <c r="P9204" s="141"/>
      <c r="Q9204" s="415"/>
      <c r="R9204" s="415"/>
      <c r="S9204" s="415"/>
      <c r="T9204" s="415"/>
      <c r="U9204" s="415"/>
      <c r="V9204" s="415"/>
      <c r="W9204" s="415"/>
      <c r="X9204" s="415"/>
      <c r="Y9204" s="415"/>
      <c r="Z9204" s="415"/>
    </row>
    <row r="9205" spans="1:26" x14ac:dyDescent="0.2">
      <c r="A9205" s="414"/>
      <c r="B9205" s="414"/>
      <c r="P9205" s="141"/>
      <c r="Q9205" s="415"/>
      <c r="R9205" s="415"/>
      <c r="S9205" s="415"/>
      <c r="T9205" s="415"/>
      <c r="U9205" s="415"/>
      <c r="V9205" s="415"/>
      <c r="W9205" s="415"/>
      <c r="X9205" s="415"/>
      <c r="Y9205" s="415"/>
      <c r="Z9205" s="415"/>
    </row>
    <row r="9206" spans="1:26" x14ac:dyDescent="0.2">
      <c r="A9206" s="414"/>
      <c r="B9206" s="414"/>
      <c r="P9206" s="141"/>
      <c r="Q9206" s="415"/>
      <c r="R9206" s="415"/>
      <c r="S9206" s="415"/>
      <c r="T9206" s="415"/>
      <c r="U9206" s="415"/>
      <c r="V9206" s="415"/>
      <c r="W9206" s="415"/>
      <c r="X9206" s="415"/>
      <c r="Y9206" s="415"/>
      <c r="Z9206" s="415"/>
    </row>
    <row r="9207" spans="1:26" x14ac:dyDescent="0.2">
      <c r="A9207" s="414"/>
      <c r="B9207" s="414"/>
      <c r="P9207" s="141"/>
      <c r="Q9207" s="415"/>
      <c r="R9207" s="415"/>
      <c r="S9207" s="415"/>
      <c r="T9207" s="415"/>
      <c r="U9207" s="415"/>
      <c r="V9207" s="415"/>
      <c r="W9207" s="415"/>
      <c r="X9207" s="415"/>
      <c r="Y9207" s="415"/>
      <c r="Z9207" s="415"/>
    </row>
    <row r="9208" spans="1:26" x14ac:dyDescent="0.2">
      <c r="A9208" s="414"/>
      <c r="B9208" s="414"/>
      <c r="P9208" s="141"/>
      <c r="Q9208" s="415"/>
      <c r="R9208" s="415"/>
      <c r="S9208" s="415"/>
      <c r="T9208" s="415"/>
      <c r="U9208" s="415"/>
      <c r="V9208" s="415"/>
      <c r="W9208" s="415"/>
      <c r="X9208" s="415"/>
      <c r="Y9208" s="415"/>
      <c r="Z9208" s="415"/>
    </row>
    <row r="9209" spans="1:26" x14ac:dyDescent="0.2">
      <c r="A9209" s="414"/>
      <c r="B9209" s="414"/>
      <c r="P9209" s="141"/>
      <c r="Q9209" s="415"/>
      <c r="R9209" s="415"/>
      <c r="S9209" s="415"/>
      <c r="T9209" s="415"/>
      <c r="U9209" s="415"/>
      <c r="V9209" s="415"/>
      <c r="W9209" s="415"/>
      <c r="X9209" s="415"/>
      <c r="Y9209" s="415"/>
      <c r="Z9209" s="415"/>
    </row>
    <row r="9210" spans="1:26" x14ac:dyDescent="0.2">
      <c r="A9210" s="414"/>
      <c r="B9210" s="414"/>
      <c r="P9210" s="141"/>
      <c r="Q9210" s="415"/>
      <c r="R9210" s="415"/>
      <c r="S9210" s="415"/>
      <c r="T9210" s="415"/>
      <c r="U9210" s="415"/>
      <c r="V9210" s="415"/>
      <c r="W9210" s="415"/>
      <c r="X9210" s="415"/>
      <c r="Y9210" s="415"/>
      <c r="Z9210" s="415"/>
    </row>
    <row r="9211" spans="1:26" x14ac:dyDescent="0.2">
      <c r="A9211" s="414"/>
      <c r="B9211" s="414"/>
      <c r="P9211" s="141"/>
      <c r="Q9211" s="415"/>
      <c r="R9211" s="415"/>
      <c r="S9211" s="415"/>
      <c r="T9211" s="415"/>
      <c r="U9211" s="415"/>
      <c r="V9211" s="415"/>
      <c r="W9211" s="415"/>
      <c r="X9211" s="415"/>
      <c r="Y9211" s="415"/>
      <c r="Z9211" s="415"/>
    </row>
    <row r="9212" spans="1:26" x14ac:dyDescent="0.2">
      <c r="A9212" s="414"/>
      <c r="B9212" s="414"/>
      <c r="P9212" s="141"/>
      <c r="Q9212" s="415"/>
      <c r="R9212" s="415"/>
      <c r="S9212" s="415"/>
      <c r="T9212" s="415"/>
      <c r="U9212" s="415"/>
      <c r="V9212" s="415"/>
      <c r="W9212" s="415"/>
      <c r="X9212" s="415"/>
      <c r="Y9212" s="415"/>
      <c r="Z9212" s="415"/>
    </row>
    <row r="9213" spans="1:26" x14ac:dyDescent="0.2">
      <c r="A9213" s="414"/>
      <c r="B9213" s="414"/>
      <c r="P9213" s="141"/>
      <c r="Q9213" s="415"/>
      <c r="R9213" s="415"/>
      <c r="S9213" s="415"/>
      <c r="T9213" s="415"/>
      <c r="U9213" s="415"/>
      <c r="V9213" s="415"/>
      <c r="W9213" s="415"/>
      <c r="X9213" s="415"/>
      <c r="Y9213" s="415"/>
      <c r="Z9213" s="415"/>
    </row>
    <row r="9214" spans="1:26" x14ac:dyDescent="0.2">
      <c r="A9214" s="414"/>
      <c r="B9214" s="414"/>
      <c r="P9214" s="141"/>
      <c r="Q9214" s="415"/>
      <c r="R9214" s="415"/>
      <c r="S9214" s="415"/>
      <c r="T9214" s="415"/>
      <c r="U9214" s="415"/>
      <c r="V9214" s="415"/>
      <c r="W9214" s="415"/>
      <c r="X9214" s="415"/>
      <c r="Y9214" s="415"/>
      <c r="Z9214" s="415"/>
    </row>
    <row r="9215" spans="1:26" x14ac:dyDescent="0.2">
      <c r="A9215" s="414"/>
      <c r="B9215" s="414"/>
      <c r="P9215" s="141"/>
      <c r="Q9215" s="415"/>
      <c r="R9215" s="415"/>
      <c r="S9215" s="415"/>
      <c r="T9215" s="415"/>
      <c r="U9215" s="415"/>
      <c r="V9215" s="415"/>
      <c r="W9215" s="415"/>
      <c r="X9215" s="415"/>
      <c r="Y9215" s="415"/>
      <c r="Z9215" s="415"/>
    </row>
    <row r="9216" spans="1:26" x14ac:dyDescent="0.2">
      <c r="A9216" s="414"/>
      <c r="B9216" s="414"/>
      <c r="P9216" s="141"/>
      <c r="Q9216" s="415"/>
      <c r="R9216" s="415"/>
      <c r="S9216" s="415"/>
      <c r="T9216" s="415"/>
      <c r="U9216" s="415"/>
      <c r="V9216" s="415"/>
      <c r="W9216" s="415"/>
      <c r="X9216" s="415"/>
      <c r="Y9216" s="415"/>
      <c r="Z9216" s="415"/>
    </row>
    <row r="9217" spans="1:26" x14ac:dyDescent="0.2">
      <c r="A9217" s="414"/>
      <c r="B9217" s="414"/>
      <c r="P9217" s="141"/>
      <c r="Q9217" s="415"/>
      <c r="R9217" s="415"/>
      <c r="S9217" s="415"/>
      <c r="T9217" s="415"/>
      <c r="U9217" s="415"/>
      <c r="V9217" s="415"/>
      <c r="W9217" s="415"/>
      <c r="X9217" s="415"/>
      <c r="Y9217" s="415"/>
      <c r="Z9217" s="415"/>
    </row>
    <row r="9218" spans="1:26" x14ac:dyDescent="0.2">
      <c r="A9218" s="414"/>
      <c r="B9218" s="414"/>
      <c r="P9218" s="141"/>
      <c r="Q9218" s="415"/>
      <c r="R9218" s="415"/>
      <c r="S9218" s="415"/>
      <c r="T9218" s="415"/>
      <c r="U9218" s="415"/>
      <c r="V9218" s="415"/>
      <c r="W9218" s="415"/>
      <c r="X9218" s="415"/>
      <c r="Y9218" s="415"/>
      <c r="Z9218" s="415"/>
    </row>
    <row r="9219" spans="1:26" x14ac:dyDescent="0.2">
      <c r="A9219" s="414"/>
      <c r="B9219" s="414"/>
      <c r="P9219" s="141"/>
      <c r="Q9219" s="415"/>
      <c r="R9219" s="415"/>
      <c r="S9219" s="415"/>
      <c r="T9219" s="415"/>
      <c r="U9219" s="415"/>
      <c r="V9219" s="415"/>
      <c r="W9219" s="415"/>
      <c r="X9219" s="415"/>
      <c r="Y9219" s="415"/>
      <c r="Z9219" s="415"/>
    </row>
    <row r="9220" spans="1:26" x14ac:dyDescent="0.2">
      <c r="A9220" s="414"/>
      <c r="B9220" s="414"/>
      <c r="P9220" s="141"/>
      <c r="Q9220" s="415"/>
      <c r="R9220" s="415"/>
      <c r="S9220" s="415"/>
      <c r="T9220" s="415"/>
      <c r="U9220" s="415"/>
      <c r="V9220" s="415"/>
      <c r="W9220" s="415"/>
      <c r="X9220" s="415"/>
      <c r="Y9220" s="415"/>
      <c r="Z9220" s="415"/>
    </row>
    <row r="9221" spans="1:26" x14ac:dyDescent="0.2">
      <c r="A9221" s="414"/>
      <c r="B9221" s="414"/>
      <c r="P9221" s="141"/>
      <c r="Q9221" s="415"/>
      <c r="R9221" s="415"/>
      <c r="S9221" s="415"/>
      <c r="T9221" s="415"/>
      <c r="U9221" s="415"/>
      <c r="V9221" s="415"/>
      <c r="W9221" s="415"/>
      <c r="X9221" s="415"/>
      <c r="Y9221" s="415"/>
      <c r="Z9221" s="415"/>
    </row>
    <row r="9222" spans="1:26" x14ac:dyDescent="0.2">
      <c r="A9222" s="414"/>
      <c r="B9222" s="414"/>
      <c r="P9222" s="141"/>
      <c r="Q9222" s="415"/>
      <c r="R9222" s="415"/>
      <c r="S9222" s="415"/>
      <c r="T9222" s="415"/>
      <c r="U9222" s="415"/>
      <c r="V9222" s="415"/>
      <c r="W9222" s="415"/>
      <c r="X9222" s="415"/>
      <c r="Y9222" s="415"/>
      <c r="Z9222" s="415"/>
    </row>
    <row r="9223" spans="1:26" x14ac:dyDescent="0.2">
      <c r="A9223" s="414"/>
      <c r="B9223" s="414"/>
      <c r="P9223" s="141"/>
      <c r="Q9223" s="415"/>
      <c r="R9223" s="415"/>
      <c r="S9223" s="415"/>
      <c r="T9223" s="415"/>
      <c r="U9223" s="415"/>
      <c r="V9223" s="415"/>
      <c r="W9223" s="415"/>
      <c r="X9223" s="415"/>
      <c r="Y9223" s="415"/>
      <c r="Z9223" s="415"/>
    </row>
    <row r="9224" spans="1:26" x14ac:dyDescent="0.2">
      <c r="A9224" s="414"/>
      <c r="B9224" s="414"/>
      <c r="P9224" s="141"/>
      <c r="Q9224" s="415"/>
      <c r="R9224" s="415"/>
      <c r="S9224" s="415"/>
      <c r="T9224" s="415"/>
      <c r="U9224" s="415"/>
      <c r="V9224" s="415"/>
      <c r="W9224" s="415"/>
      <c r="X9224" s="415"/>
      <c r="Y9224" s="415"/>
      <c r="Z9224" s="415"/>
    </row>
    <row r="9225" spans="1:26" x14ac:dyDescent="0.2">
      <c r="A9225" s="414"/>
      <c r="B9225" s="414"/>
      <c r="P9225" s="141"/>
      <c r="Q9225" s="415"/>
      <c r="R9225" s="415"/>
      <c r="S9225" s="415"/>
      <c r="T9225" s="415"/>
      <c r="U9225" s="415"/>
      <c r="V9225" s="415"/>
      <c r="W9225" s="415"/>
      <c r="X9225" s="415"/>
      <c r="Y9225" s="415"/>
      <c r="Z9225" s="415"/>
    </row>
    <row r="9226" spans="1:26" x14ac:dyDescent="0.2">
      <c r="A9226" s="414"/>
      <c r="B9226" s="414"/>
      <c r="P9226" s="141"/>
      <c r="Q9226" s="415"/>
      <c r="R9226" s="415"/>
      <c r="S9226" s="415"/>
      <c r="T9226" s="415"/>
      <c r="U9226" s="415"/>
      <c r="V9226" s="415"/>
      <c r="W9226" s="415"/>
      <c r="X9226" s="415"/>
      <c r="Y9226" s="415"/>
      <c r="Z9226" s="415"/>
    </row>
    <row r="9227" spans="1:26" x14ac:dyDescent="0.2">
      <c r="A9227" s="414"/>
      <c r="B9227" s="414"/>
      <c r="P9227" s="141"/>
      <c r="Q9227" s="415"/>
      <c r="R9227" s="415"/>
      <c r="S9227" s="415"/>
      <c r="T9227" s="415"/>
      <c r="U9227" s="415"/>
      <c r="V9227" s="415"/>
      <c r="W9227" s="415"/>
      <c r="X9227" s="415"/>
      <c r="Y9227" s="415"/>
      <c r="Z9227" s="415"/>
    </row>
    <row r="9228" spans="1:26" x14ac:dyDescent="0.2">
      <c r="A9228" s="414"/>
      <c r="B9228" s="414"/>
      <c r="P9228" s="141"/>
      <c r="Q9228" s="415"/>
      <c r="R9228" s="415"/>
      <c r="S9228" s="415"/>
      <c r="T9228" s="415"/>
      <c r="U9228" s="415"/>
      <c r="V9228" s="415"/>
      <c r="W9228" s="415"/>
      <c r="X9228" s="415"/>
      <c r="Y9228" s="415"/>
      <c r="Z9228" s="415"/>
    </row>
    <row r="9229" spans="1:26" x14ac:dyDescent="0.2">
      <c r="A9229" s="414"/>
      <c r="B9229" s="414"/>
      <c r="P9229" s="141"/>
      <c r="Q9229" s="415"/>
      <c r="R9229" s="415"/>
      <c r="S9229" s="415"/>
      <c r="T9229" s="415"/>
      <c r="U9229" s="415"/>
      <c r="V9229" s="415"/>
      <c r="W9229" s="415"/>
      <c r="X9229" s="415"/>
      <c r="Y9229" s="415"/>
      <c r="Z9229" s="415"/>
    </row>
    <row r="9230" spans="1:26" x14ac:dyDescent="0.2">
      <c r="A9230" s="414"/>
      <c r="B9230" s="414"/>
      <c r="P9230" s="141"/>
      <c r="Q9230" s="415"/>
      <c r="R9230" s="415"/>
      <c r="S9230" s="415"/>
      <c r="T9230" s="415"/>
      <c r="U9230" s="415"/>
      <c r="V9230" s="415"/>
      <c r="W9230" s="415"/>
      <c r="X9230" s="415"/>
      <c r="Y9230" s="415"/>
      <c r="Z9230" s="415"/>
    </row>
    <row r="9231" spans="1:26" x14ac:dyDescent="0.2">
      <c r="A9231" s="414"/>
      <c r="B9231" s="414"/>
      <c r="P9231" s="141"/>
      <c r="Q9231" s="415"/>
      <c r="R9231" s="415"/>
      <c r="S9231" s="415"/>
      <c r="T9231" s="415"/>
      <c r="U9231" s="415"/>
      <c r="V9231" s="415"/>
      <c r="W9231" s="415"/>
      <c r="X9231" s="415"/>
      <c r="Y9231" s="415"/>
      <c r="Z9231" s="415"/>
    </row>
    <row r="9232" spans="1:26" x14ac:dyDescent="0.2">
      <c r="A9232" s="414"/>
      <c r="B9232" s="414"/>
      <c r="P9232" s="141"/>
      <c r="Q9232" s="415"/>
      <c r="R9232" s="415"/>
      <c r="S9232" s="415"/>
      <c r="T9232" s="415"/>
      <c r="U9232" s="415"/>
      <c r="V9232" s="415"/>
      <c r="W9232" s="415"/>
      <c r="X9232" s="415"/>
      <c r="Y9232" s="415"/>
      <c r="Z9232" s="415"/>
    </row>
    <row r="9233" spans="1:26" x14ac:dyDescent="0.2">
      <c r="A9233" s="414"/>
      <c r="B9233" s="414"/>
      <c r="P9233" s="141"/>
      <c r="Q9233" s="415"/>
      <c r="R9233" s="415"/>
      <c r="S9233" s="415"/>
      <c r="T9233" s="415"/>
      <c r="U9233" s="415"/>
      <c r="V9233" s="415"/>
      <c r="W9233" s="415"/>
      <c r="X9233" s="415"/>
      <c r="Y9233" s="415"/>
      <c r="Z9233" s="415"/>
    </row>
    <row r="9234" spans="1:26" x14ac:dyDescent="0.2">
      <c r="A9234" s="414"/>
      <c r="B9234" s="414"/>
      <c r="P9234" s="141"/>
      <c r="Q9234" s="415"/>
      <c r="R9234" s="415"/>
      <c r="S9234" s="415"/>
      <c r="T9234" s="415"/>
      <c r="U9234" s="415"/>
      <c r="V9234" s="415"/>
      <c r="W9234" s="415"/>
      <c r="X9234" s="415"/>
      <c r="Y9234" s="415"/>
      <c r="Z9234" s="415"/>
    </row>
    <row r="9235" spans="1:26" x14ac:dyDescent="0.2">
      <c r="A9235" s="414"/>
      <c r="B9235" s="414"/>
      <c r="P9235" s="141"/>
      <c r="Q9235" s="415"/>
      <c r="R9235" s="415"/>
      <c r="S9235" s="415"/>
      <c r="T9235" s="415"/>
      <c r="U9235" s="415"/>
      <c r="V9235" s="415"/>
      <c r="W9235" s="415"/>
      <c r="X9235" s="415"/>
      <c r="Y9235" s="415"/>
      <c r="Z9235" s="415"/>
    </row>
    <row r="9236" spans="1:26" x14ac:dyDescent="0.2">
      <c r="A9236" s="414"/>
      <c r="B9236" s="414"/>
      <c r="P9236" s="141"/>
      <c r="Q9236" s="415"/>
      <c r="R9236" s="415"/>
      <c r="S9236" s="415"/>
      <c r="T9236" s="415"/>
      <c r="U9236" s="415"/>
      <c r="V9236" s="415"/>
      <c r="W9236" s="415"/>
      <c r="X9236" s="415"/>
      <c r="Y9236" s="415"/>
      <c r="Z9236" s="415"/>
    </row>
    <row r="9237" spans="1:26" x14ac:dyDescent="0.2">
      <c r="A9237" s="414"/>
      <c r="B9237" s="414"/>
      <c r="P9237" s="141"/>
      <c r="Q9237" s="415"/>
      <c r="R9237" s="415"/>
      <c r="S9237" s="415"/>
      <c r="T9237" s="415"/>
      <c r="U9237" s="415"/>
      <c r="V9237" s="415"/>
      <c r="W9237" s="415"/>
      <c r="X9237" s="415"/>
      <c r="Y9237" s="415"/>
      <c r="Z9237" s="415"/>
    </row>
    <row r="9238" spans="1:26" x14ac:dyDescent="0.2">
      <c r="A9238" s="414"/>
      <c r="B9238" s="414"/>
      <c r="P9238" s="141"/>
      <c r="Q9238" s="415"/>
      <c r="R9238" s="415"/>
      <c r="S9238" s="415"/>
      <c r="T9238" s="415"/>
      <c r="U9238" s="415"/>
      <c r="V9238" s="415"/>
      <c r="W9238" s="415"/>
      <c r="X9238" s="415"/>
      <c r="Y9238" s="415"/>
      <c r="Z9238" s="415"/>
    </row>
    <row r="9239" spans="1:26" x14ac:dyDescent="0.2">
      <c r="A9239" s="414"/>
      <c r="B9239" s="414"/>
      <c r="P9239" s="141"/>
      <c r="Q9239" s="415"/>
      <c r="R9239" s="415"/>
      <c r="S9239" s="415"/>
      <c r="T9239" s="415"/>
      <c r="U9239" s="415"/>
      <c r="V9239" s="415"/>
      <c r="W9239" s="415"/>
      <c r="X9239" s="415"/>
      <c r="Y9239" s="415"/>
      <c r="Z9239" s="415"/>
    </row>
    <row r="9240" spans="1:26" x14ac:dyDescent="0.2">
      <c r="A9240" s="414"/>
      <c r="B9240" s="414"/>
      <c r="P9240" s="141"/>
      <c r="Q9240" s="415"/>
      <c r="R9240" s="415"/>
      <c r="S9240" s="415"/>
      <c r="T9240" s="415"/>
      <c r="U9240" s="415"/>
      <c r="V9240" s="415"/>
      <c r="W9240" s="415"/>
      <c r="X9240" s="415"/>
      <c r="Y9240" s="415"/>
      <c r="Z9240" s="415"/>
    </row>
    <row r="9241" spans="1:26" x14ac:dyDescent="0.2">
      <c r="A9241" s="414"/>
      <c r="B9241" s="414"/>
      <c r="P9241" s="141"/>
      <c r="Q9241" s="415"/>
      <c r="R9241" s="415"/>
      <c r="S9241" s="415"/>
      <c r="T9241" s="415"/>
      <c r="U9241" s="415"/>
      <c r="V9241" s="415"/>
      <c r="W9241" s="415"/>
      <c r="X9241" s="415"/>
      <c r="Y9241" s="415"/>
      <c r="Z9241" s="415"/>
    </row>
    <row r="9242" spans="1:26" x14ac:dyDescent="0.2">
      <c r="A9242" s="414"/>
      <c r="B9242" s="414"/>
      <c r="P9242" s="141"/>
      <c r="Q9242" s="415"/>
      <c r="R9242" s="415"/>
      <c r="S9242" s="415"/>
      <c r="T9242" s="415"/>
      <c r="U9242" s="415"/>
      <c r="V9242" s="415"/>
      <c r="W9242" s="415"/>
      <c r="X9242" s="415"/>
      <c r="Y9242" s="415"/>
      <c r="Z9242" s="415"/>
    </row>
    <row r="9243" spans="1:26" x14ac:dyDescent="0.2">
      <c r="A9243" s="414"/>
      <c r="B9243" s="414"/>
      <c r="P9243" s="141"/>
      <c r="Q9243" s="415"/>
      <c r="R9243" s="415"/>
      <c r="S9243" s="415"/>
      <c r="T9243" s="415"/>
      <c r="U9243" s="415"/>
      <c r="V9243" s="415"/>
      <c r="W9243" s="415"/>
      <c r="X9243" s="415"/>
      <c r="Y9243" s="415"/>
      <c r="Z9243" s="415"/>
    </row>
    <row r="9244" spans="1:26" x14ac:dyDescent="0.2">
      <c r="A9244" s="414"/>
      <c r="B9244" s="414"/>
      <c r="P9244" s="141"/>
      <c r="Q9244" s="415"/>
      <c r="R9244" s="415"/>
      <c r="S9244" s="415"/>
      <c r="T9244" s="415"/>
      <c r="U9244" s="415"/>
      <c r="V9244" s="415"/>
      <c r="W9244" s="415"/>
      <c r="X9244" s="415"/>
      <c r="Y9244" s="415"/>
      <c r="Z9244" s="415"/>
    </row>
    <row r="9245" spans="1:26" x14ac:dyDescent="0.2">
      <c r="A9245" s="414"/>
      <c r="B9245" s="414"/>
      <c r="P9245" s="141"/>
      <c r="Q9245" s="415"/>
      <c r="R9245" s="415"/>
      <c r="S9245" s="415"/>
      <c r="T9245" s="415"/>
      <c r="U9245" s="415"/>
      <c r="V9245" s="415"/>
      <c r="W9245" s="415"/>
      <c r="X9245" s="415"/>
      <c r="Y9245" s="415"/>
      <c r="Z9245" s="415"/>
    </row>
    <row r="9246" spans="1:26" x14ac:dyDescent="0.2">
      <c r="A9246" s="414"/>
      <c r="B9246" s="414"/>
      <c r="P9246" s="141"/>
      <c r="Q9246" s="415"/>
      <c r="R9246" s="415"/>
      <c r="S9246" s="415"/>
      <c r="T9246" s="415"/>
      <c r="U9246" s="415"/>
      <c r="V9246" s="415"/>
      <c r="W9246" s="415"/>
      <c r="X9246" s="415"/>
      <c r="Y9246" s="415"/>
      <c r="Z9246" s="415"/>
    </row>
    <row r="9247" spans="1:26" x14ac:dyDescent="0.2">
      <c r="A9247" s="414"/>
      <c r="B9247" s="414"/>
      <c r="P9247" s="141"/>
      <c r="Q9247" s="415"/>
      <c r="R9247" s="415"/>
      <c r="S9247" s="415"/>
      <c r="T9247" s="415"/>
      <c r="U9247" s="415"/>
      <c r="V9247" s="415"/>
      <c r="W9247" s="415"/>
      <c r="X9247" s="415"/>
      <c r="Y9247" s="415"/>
      <c r="Z9247" s="415"/>
    </row>
    <row r="9248" spans="1:26" x14ac:dyDescent="0.2">
      <c r="A9248" s="414"/>
      <c r="B9248" s="414"/>
      <c r="P9248" s="141"/>
      <c r="Q9248" s="415"/>
      <c r="R9248" s="415"/>
      <c r="S9248" s="415"/>
      <c r="T9248" s="415"/>
      <c r="U9248" s="415"/>
      <c r="V9248" s="415"/>
      <c r="W9248" s="415"/>
      <c r="X9248" s="415"/>
      <c r="Y9248" s="415"/>
      <c r="Z9248" s="415"/>
    </row>
    <row r="9249" spans="1:26" x14ac:dyDescent="0.2">
      <c r="A9249" s="414"/>
      <c r="B9249" s="414"/>
      <c r="P9249" s="141"/>
      <c r="Q9249" s="415"/>
      <c r="R9249" s="415"/>
      <c r="S9249" s="415"/>
      <c r="T9249" s="415"/>
      <c r="U9249" s="415"/>
      <c r="V9249" s="415"/>
      <c r="W9249" s="415"/>
      <c r="X9249" s="415"/>
      <c r="Y9249" s="415"/>
      <c r="Z9249" s="415"/>
    </row>
    <row r="9250" spans="1:26" x14ac:dyDescent="0.2">
      <c r="A9250" s="414"/>
      <c r="B9250" s="414"/>
      <c r="P9250" s="141"/>
      <c r="Q9250" s="415"/>
      <c r="R9250" s="415"/>
      <c r="S9250" s="415"/>
      <c r="T9250" s="415"/>
      <c r="U9250" s="415"/>
      <c r="V9250" s="415"/>
      <c r="W9250" s="415"/>
      <c r="X9250" s="415"/>
      <c r="Y9250" s="415"/>
      <c r="Z9250" s="415"/>
    </row>
    <row r="9251" spans="1:26" x14ac:dyDescent="0.2">
      <c r="A9251" s="414"/>
      <c r="B9251" s="414"/>
      <c r="P9251" s="141"/>
      <c r="Q9251" s="415"/>
      <c r="R9251" s="415"/>
      <c r="S9251" s="415"/>
      <c r="T9251" s="415"/>
      <c r="U9251" s="415"/>
      <c r="V9251" s="415"/>
      <c r="W9251" s="415"/>
      <c r="X9251" s="415"/>
      <c r="Y9251" s="415"/>
      <c r="Z9251" s="415"/>
    </row>
    <row r="9252" spans="1:26" x14ac:dyDescent="0.2">
      <c r="A9252" s="414"/>
      <c r="B9252" s="414"/>
      <c r="P9252" s="141"/>
      <c r="Q9252" s="415"/>
      <c r="R9252" s="415"/>
      <c r="S9252" s="415"/>
      <c r="T9252" s="415"/>
      <c r="U9252" s="415"/>
      <c r="V9252" s="415"/>
      <c r="W9252" s="415"/>
      <c r="X9252" s="415"/>
      <c r="Y9252" s="415"/>
      <c r="Z9252" s="415"/>
    </row>
    <row r="9253" spans="1:26" x14ac:dyDescent="0.2">
      <c r="A9253" s="414"/>
      <c r="B9253" s="414"/>
      <c r="P9253" s="141"/>
      <c r="Q9253" s="415"/>
      <c r="R9253" s="415"/>
      <c r="S9253" s="415"/>
      <c r="T9253" s="415"/>
      <c r="U9253" s="415"/>
      <c r="V9253" s="415"/>
      <c r="W9253" s="415"/>
      <c r="X9253" s="415"/>
      <c r="Y9253" s="415"/>
      <c r="Z9253" s="415"/>
    </row>
    <row r="9254" spans="1:26" x14ac:dyDescent="0.2">
      <c r="A9254" s="414"/>
      <c r="B9254" s="414"/>
      <c r="P9254" s="141"/>
      <c r="Q9254" s="415"/>
      <c r="R9254" s="415"/>
      <c r="S9254" s="415"/>
      <c r="T9254" s="415"/>
      <c r="U9254" s="415"/>
      <c r="V9254" s="415"/>
      <c r="W9254" s="415"/>
      <c r="X9254" s="415"/>
      <c r="Y9254" s="415"/>
      <c r="Z9254" s="415"/>
    </row>
    <row r="9255" spans="1:26" x14ac:dyDescent="0.2">
      <c r="A9255" s="414"/>
      <c r="B9255" s="414"/>
      <c r="P9255" s="141"/>
      <c r="Q9255" s="415"/>
      <c r="R9255" s="415"/>
      <c r="S9255" s="415"/>
      <c r="T9255" s="415"/>
      <c r="U9255" s="415"/>
      <c r="V9255" s="415"/>
      <c r="W9255" s="415"/>
      <c r="X9255" s="415"/>
      <c r="Y9255" s="415"/>
      <c r="Z9255" s="415"/>
    </row>
    <row r="9256" spans="1:26" x14ac:dyDescent="0.2">
      <c r="A9256" s="414"/>
      <c r="B9256" s="414"/>
      <c r="P9256" s="141"/>
      <c r="Q9256" s="415"/>
      <c r="R9256" s="415"/>
      <c r="S9256" s="415"/>
      <c r="T9256" s="415"/>
      <c r="U9256" s="415"/>
      <c r="V9256" s="415"/>
      <c r="W9256" s="415"/>
      <c r="X9256" s="415"/>
      <c r="Y9256" s="415"/>
      <c r="Z9256" s="415"/>
    </row>
    <row r="9257" spans="1:26" x14ac:dyDescent="0.2">
      <c r="A9257" s="414"/>
      <c r="B9257" s="414"/>
      <c r="P9257" s="141"/>
      <c r="Q9257" s="415"/>
      <c r="R9257" s="415"/>
      <c r="S9257" s="415"/>
      <c r="T9257" s="415"/>
      <c r="U9257" s="415"/>
      <c r="V9257" s="415"/>
      <c r="W9257" s="415"/>
      <c r="X9257" s="415"/>
      <c r="Y9257" s="415"/>
      <c r="Z9257" s="415"/>
    </row>
    <row r="9258" spans="1:26" x14ac:dyDescent="0.2">
      <c r="A9258" s="414"/>
      <c r="B9258" s="414"/>
      <c r="P9258" s="141"/>
      <c r="Q9258" s="415"/>
      <c r="R9258" s="415"/>
      <c r="S9258" s="415"/>
      <c r="T9258" s="415"/>
      <c r="U9258" s="415"/>
      <c r="V9258" s="415"/>
      <c r="W9258" s="415"/>
      <c r="X9258" s="415"/>
      <c r="Y9258" s="415"/>
      <c r="Z9258" s="415"/>
    </row>
    <row r="9259" spans="1:26" x14ac:dyDescent="0.2">
      <c r="A9259" s="414"/>
      <c r="B9259" s="414"/>
      <c r="P9259" s="141"/>
      <c r="Q9259" s="415"/>
      <c r="R9259" s="415"/>
      <c r="S9259" s="415"/>
      <c r="T9259" s="415"/>
      <c r="U9259" s="415"/>
      <c r="V9259" s="415"/>
      <c r="W9259" s="415"/>
      <c r="X9259" s="415"/>
      <c r="Y9259" s="415"/>
      <c r="Z9259" s="415"/>
    </row>
    <row r="9260" spans="1:26" x14ac:dyDescent="0.2">
      <c r="A9260" s="414"/>
      <c r="B9260" s="414"/>
      <c r="P9260" s="141"/>
      <c r="Q9260" s="415"/>
      <c r="R9260" s="415"/>
      <c r="S9260" s="415"/>
      <c r="T9260" s="415"/>
      <c r="U9260" s="415"/>
      <c r="V9260" s="415"/>
      <c r="W9260" s="415"/>
      <c r="X9260" s="415"/>
      <c r="Y9260" s="415"/>
      <c r="Z9260" s="415"/>
    </row>
    <row r="9261" spans="1:26" x14ac:dyDescent="0.2">
      <c r="A9261" s="414"/>
      <c r="B9261" s="414"/>
      <c r="P9261" s="141"/>
      <c r="Q9261" s="415"/>
      <c r="R9261" s="415"/>
      <c r="S9261" s="415"/>
      <c r="T9261" s="415"/>
      <c r="U9261" s="415"/>
      <c r="V9261" s="415"/>
      <c r="W9261" s="415"/>
      <c r="X9261" s="415"/>
      <c r="Y9261" s="415"/>
      <c r="Z9261" s="415"/>
    </row>
    <row r="9262" spans="1:26" x14ac:dyDescent="0.2">
      <c r="A9262" s="414"/>
      <c r="B9262" s="414"/>
      <c r="P9262" s="141"/>
      <c r="Q9262" s="415"/>
      <c r="R9262" s="415"/>
      <c r="S9262" s="415"/>
      <c r="T9262" s="415"/>
      <c r="U9262" s="415"/>
      <c r="V9262" s="415"/>
      <c r="W9262" s="415"/>
      <c r="X9262" s="415"/>
      <c r="Y9262" s="415"/>
      <c r="Z9262" s="415"/>
    </row>
    <row r="9263" spans="1:26" x14ac:dyDescent="0.2">
      <c r="A9263" s="414"/>
      <c r="B9263" s="414"/>
      <c r="P9263" s="141"/>
      <c r="Q9263" s="415"/>
      <c r="R9263" s="415"/>
      <c r="S9263" s="415"/>
      <c r="T9263" s="415"/>
      <c r="U9263" s="415"/>
      <c r="V9263" s="415"/>
      <c r="W9263" s="415"/>
      <c r="X9263" s="415"/>
      <c r="Y9263" s="415"/>
      <c r="Z9263" s="415"/>
    </row>
    <row r="9264" spans="1:26" x14ac:dyDescent="0.2">
      <c r="A9264" s="414"/>
      <c r="B9264" s="414"/>
      <c r="P9264" s="141"/>
      <c r="Q9264" s="415"/>
      <c r="R9264" s="415"/>
      <c r="S9264" s="415"/>
      <c r="T9264" s="415"/>
      <c r="U9264" s="415"/>
      <c r="V9264" s="415"/>
      <c r="W9264" s="415"/>
      <c r="X9264" s="415"/>
      <c r="Y9264" s="415"/>
      <c r="Z9264" s="415"/>
    </row>
    <row r="9265" spans="1:26" x14ac:dyDescent="0.2">
      <c r="A9265" s="414"/>
      <c r="B9265" s="414"/>
      <c r="P9265" s="141"/>
      <c r="Q9265" s="415"/>
      <c r="R9265" s="415"/>
      <c r="S9265" s="415"/>
      <c r="T9265" s="415"/>
      <c r="U9265" s="415"/>
      <c r="V9265" s="415"/>
      <c r="W9265" s="415"/>
      <c r="X9265" s="415"/>
      <c r="Y9265" s="415"/>
      <c r="Z9265" s="415"/>
    </row>
    <row r="9266" spans="1:26" x14ac:dyDescent="0.2">
      <c r="A9266" s="414"/>
      <c r="B9266" s="414"/>
      <c r="P9266" s="141"/>
      <c r="Q9266" s="415"/>
      <c r="R9266" s="415"/>
      <c r="S9266" s="415"/>
      <c r="T9266" s="415"/>
      <c r="U9266" s="415"/>
      <c r="V9266" s="415"/>
      <c r="W9266" s="415"/>
      <c r="X9266" s="415"/>
      <c r="Y9266" s="415"/>
      <c r="Z9266" s="415"/>
    </row>
    <row r="9267" spans="1:26" x14ac:dyDescent="0.2">
      <c r="A9267" s="414"/>
      <c r="B9267" s="414"/>
      <c r="P9267" s="141"/>
      <c r="Q9267" s="415"/>
      <c r="R9267" s="415"/>
      <c r="S9267" s="415"/>
      <c r="T9267" s="415"/>
      <c r="U9267" s="415"/>
      <c r="V9267" s="415"/>
      <c r="W9267" s="415"/>
      <c r="X9267" s="415"/>
      <c r="Y9267" s="415"/>
      <c r="Z9267" s="415"/>
    </row>
    <row r="9268" spans="1:26" x14ac:dyDescent="0.2">
      <c r="A9268" s="414"/>
      <c r="B9268" s="414"/>
      <c r="P9268" s="141"/>
      <c r="Q9268" s="415"/>
      <c r="R9268" s="415"/>
      <c r="S9268" s="415"/>
      <c r="T9268" s="415"/>
      <c r="U9268" s="415"/>
      <c r="V9268" s="415"/>
      <c r="W9268" s="415"/>
      <c r="X9268" s="415"/>
      <c r="Y9268" s="415"/>
      <c r="Z9268" s="415"/>
    </row>
    <row r="9269" spans="1:26" x14ac:dyDescent="0.2">
      <c r="A9269" s="414"/>
      <c r="B9269" s="414"/>
      <c r="P9269" s="141"/>
      <c r="Q9269" s="415"/>
      <c r="R9269" s="415"/>
      <c r="S9269" s="415"/>
      <c r="T9269" s="415"/>
      <c r="U9269" s="415"/>
      <c r="V9269" s="415"/>
      <c r="W9269" s="415"/>
      <c r="X9269" s="415"/>
      <c r="Y9269" s="415"/>
      <c r="Z9269" s="415"/>
    </row>
    <row r="9270" spans="1:26" x14ac:dyDescent="0.2">
      <c r="A9270" s="414"/>
      <c r="B9270" s="414"/>
      <c r="P9270" s="141"/>
      <c r="Q9270" s="415"/>
      <c r="R9270" s="415"/>
      <c r="S9270" s="415"/>
      <c r="T9270" s="415"/>
      <c r="U9270" s="415"/>
      <c r="V9270" s="415"/>
      <c r="W9270" s="415"/>
      <c r="X9270" s="415"/>
      <c r="Y9270" s="415"/>
      <c r="Z9270" s="415"/>
    </row>
    <row r="9271" spans="1:26" x14ac:dyDescent="0.2">
      <c r="A9271" s="414"/>
      <c r="B9271" s="414"/>
      <c r="P9271" s="141"/>
      <c r="Q9271" s="415"/>
      <c r="R9271" s="415"/>
      <c r="S9271" s="415"/>
      <c r="T9271" s="415"/>
      <c r="U9271" s="415"/>
      <c r="V9271" s="415"/>
      <c r="W9271" s="415"/>
      <c r="X9271" s="415"/>
      <c r="Y9271" s="415"/>
      <c r="Z9271" s="415"/>
    </row>
    <row r="9272" spans="1:26" x14ac:dyDescent="0.2">
      <c r="A9272" s="414"/>
      <c r="B9272" s="414"/>
      <c r="P9272" s="141"/>
      <c r="Q9272" s="415"/>
      <c r="R9272" s="415"/>
      <c r="S9272" s="415"/>
      <c r="T9272" s="415"/>
      <c r="U9272" s="415"/>
      <c r="V9272" s="415"/>
      <c r="W9272" s="415"/>
      <c r="X9272" s="415"/>
      <c r="Y9272" s="415"/>
      <c r="Z9272" s="415"/>
    </row>
    <row r="9273" spans="1:26" x14ac:dyDescent="0.2">
      <c r="A9273" s="414"/>
      <c r="B9273" s="414"/>
      <c r="P9273" s="141"/>
      <c r="Q9273" s="415"/>
      <c r="R9273" s="415"/>
      <c r="S9273" s="415"/>
      <c r="T9273" s="415"/>
      <c r="U9273" s="415"/>
      <c r="V9273" s="415"/>
      <c r="W9273" s="415"/>
      <c r="X9273" s="415"/>
      <c r="Y9273" s="415"/>
      <c r="Z9273" s="415"/>
    </row>
    <row r="9274" spans="1:26" x14ac:dyDescent="0.2">
      <c r="A9274" s="414"/>
      <c r="B9274" s="414"/>
      <c r="P9274" s="141"/>
      <c r="Q9274" s="415"/>
      <c r="R9274" s="415"/>
      <c r="S9274" s="415"/>
      <c r="T9274" s="415"/>
      <c r="U9274" s="415"/>
      <c r="V9274" s="415"/>
      <c r="W9274" s="415"/>
      <c r="X9274" s="415"/>
      <c r="Y9274" s="415"/>
      <c r="Z9274" s="415"/>
    </row>
    <row r="9275" spans="1:26" x14ac:dyDescent="0.2">
      <c r="A9275" s="414"/>
      <c r="B9275" s="414"/>
      <c r="P9275" s="141"/>
      <c r="Q9275" s="415"/>
      <c r="R9275" s="415"/>
      <c r="S9275" s="415"/>
      <c r="T9275" s="415"/>
      <c r="U9275" s="415"/>
      <c r="V9275" s="415"/>
      <c r="W9275" s="415"/>
      <c r="X9275" s="415"/>
      <c r="Y9275" s="415"/>
      <c r="Z9275" s="415"/>
    </row>
    <row r="9276" spans="1:26" x14ac:dyDescent="0.2">
      <c r="A9276" s="414"/>
      <c r="B9276" s="414"/>
      <c r="P9276" s="141"/>
      <c r="Q9276" s="415"/>
      <c r="R9276" s="415"/>
      <c r="S9276" s="415"/>
      <c r="T9276" s="415"/>
      <c r="U9276" s="415"/>
      <c r="V9276" s="415"/>
      <c r="W9276" s="415"/>
      <c r="X9276" s="415"/>
      <c r="Y9276" s="415"/>
      <c r="Z9276" s="415"/>
    </row>
    <row r="9277" spans="1:26" x14ac:dyDescent="0.2">
      <c r="A9277" s="414"/>
      <c r="B9277" s="414"/>
      <c r="P9277" s="141"/>
      <c r="Q9277" s="415"/>
      <c r="R9277" s="415"/>
      <c r="S9277" s="415"/>
      <c r="T9277" s="415"/>
      <c r="U9277" s="415"/>
      <c r="V9277" s="415"/>
      <c r="W9277" s="415"/>
      <c r="X9277" s="415"/>
      <c r="Y9277" s="415"/>
      <c r="Z9277" s="415"/>
    </row>
    <row r="9278" spans="1:26" x14ac:dyDescent="0.2">
      <c r="A9278" s="414"/>
      <c r="B9278" s="414"/>
      <c r="P9278" s="141"/>
      <c r="Q9278" s="415"/>
      <c r="R9278" s="415"/>
      <c r="S9278" s="415"/>
      <c r="T9278" s="415"/>
      <c r="U9278" s="415"/>
      <c r="V9278" s="415"/>
      <c r="W9278" s="415"/>
      <c r="X9278" s="415"/>
      <c r="Y9278" s="415"/>
      <c r="Z9278" s="415"/>
    </row>
    <row r="9279" spans="1:26" x14ac:dyDescent="0.2">
      <c r="A9279" s="414"/>
      <c r="B9279" s="414"/>
      <c r="P9279" s="141"/>
      <c r="Q9279" s="415"/>
      <c r="R9279" s="415"/>
      <c r="S9279" s="415"/>
      <c r="T9279" s="415"/>
      <c r="U9279" s="415"/>
      <c r="V9279" s="415"/>
      <c r="W9279" s="415"/>
      <c r="X9279" s="415"/>
      <c r="Y9279" s="415"/>
      <c r="Z9279" s="415"/>
    </row>
    <row r="9280" spans="1:26" x14ac:dyDescent="0.2">
      <c r="A9280" s="414"/>
      <c r="B9280" s="414"/>
      <c r="P9280" s="141"/>
      <c r="Q9280" s="415"/>
      <c r="R9280" s="415"/>
      <c r="S9280" s="415"/>
      <c r="T9280" s="415"/>
      <c r="U9280" s="415"/>
      <c r="V9280" s="415"/>
      <c r="W9280" s="415"/>
      <c r="X9280" s="415"/>
      <c r="Y9280" s="415"/>
      <c r="Z9280" s="415"/>
    </row>
    <row r="9281" spans="1:26" x14ac:dyDescent="0.2">
      <c r="A9281" s="414"/>
      <c r="B9281" s="414"/>
      <c r="P9281" s="141"/>
      <c r="Q9281" s="415"/>
      <c r="R9281" s="415"/>
      <c r="S9281" s="415"/>
      <c r="T9281" s="415"/>
      <c r="U9281" s="415"/>
      <c r="V9281" s="415"/>
      <c r="W9281" s="415"/>
      <c r="X9281" s="415"/>
      <c r="Y9281" s="415"/>
      <c r="Z9281" s="415"/>
    </row>
    <row r="9282" spans="1:26" x14ac:dyDescent="0.2">
      <c r="A9282" s="414"/>
      <c r="B9282" s="414"/>
      <c r="P9282" s="141"/>
      <c r="Q9282" s="415"/>
      <c r="R9282" s="415"/>
      <c r="S9282" s="415"/>
      <c r="T9282" s="415"/>
      <c r="U9282" s="415"/>
      <c r="V9282" s="415"/>
      <c r="W9282" s="415"/>
      <c r="X9282" s="415"/>
      <c r="Y9282" s="415"/>
      <c r="Z9282" s="415"/>
    </row>
    <row r="9283" spans="1:26" x14ac:dyDescent="0.2">
      <c r="A9283" s="414"/>
      <c r="B9283" s="414"/>
      <c r="P9283" s="141"/>
      <c r="Q9283" s="415"/>
      <c r="R9283" s="415"/>
      <c r="S9283" s="415"/>
      <c r="T9283" s="415"/>
      <c r="U9283" s="415"/>
      <c r="V9283" s="415"/>
      <c r="W9283" s="415"/>
      <c r="X9283" s="415"/>
      <c r="Y9283" s="415"/>
      <c r="Z9283" s="415"/>
    </row>
    <row r="9284" spans="1:26" x14ac:dyDescent="0.2">
      <c r="A9284" s="414"/>
      <c r="B9284" s="414"/>
      <c r="P9284" s="141"/>
      <c r="Q9284" s="415"/>
      <c r="R9284" s="415"/>
      <c r="S9284" s="415"/>
      <c r="T9284" s="415"/>
      <c r="U9284" s="415"/>
      <c r="V9284" s="415"/>
      <c r="W9284" s="415"/>
      <c r="X9284" s="415"/>
      <c r="Y9284" s="415"/>
      <c r="Z9284" s="415"/>
    </row>
    <row r="9285" spans="1:26" x14ac:dyDescent="0.2">
      <c r="A9285" s="414"/>
      <c r="B9285" s="414"/>
      <c r="P9285" s="141"/>
      <c r="Q9285" s="415"/>
      <c r="R9285" s="415"/>
      <c r="S9285" s="415"/>
      <c r="T9285" s="415"/>
      <c r="U9285" s="415"/>
      <c r="V9285" s="415"/>
      <c r="W9285" s="415"/>
      <c r="X9285" s="415"/>
      <c r="Y9285" s="415"/>
      <c r="Z9285" s="415"/>
    </row>
    <row r="9286" spans="1:26" x14ac:dyDescent="0.2">
      <c r="A9286" s="414"/>
      <c r="B9286" s="414"/>
      <c r="P9286" s="141"/>
      <c r="Q9286" s="415"/>
      <c r="R9286" s="415"/>
      <c r="S9286" s="415"/>
      <c r="T9286" s="415"/>
      <c r="U9286" s="415"/>
      <c r="V9286" s="415"/>
      <c r="W9286" s="415"/>
      <c r="X9286" s="415"/>
      <c r="Y9286" s="415"/>
      <c r="Z9286" s="415"/>
    </row>
    <row r="9287" spans="1:26" x14ac:dyDescent="0.2">
      <c r="A9287" s="414"/>
      <c r="B9287" s="414"/>
      <c r="P9287" s="141"/>
      <c r="Q9287" s="415"/>
      <c r="R9287" s="415"/>
      <c r="S9287" s="415"/>
      <c r="T9287" s="415"/>
      <c r="U9287" s="415"/>
      <c r="V9287" s="415"/>
      <c r="W9287" s="415"/>
      <c r="X9287" s="415"/>
      <c r="Y9287" s="415"/>
      <c r="Z9287" s="415"/>
    </row>
    <row r="9288" spans="1:26" x14ac:dyDescent="0.2">
      <c r="A9288" s="414"/>
      <c r="B9288" s="414"/>
      <c r="P9288" s="141"/>
      <c r="Q9288" s="415"/>
      <c r="R9288" s="415"/>
      <c r="S9288" s="415"/>
      <c r="T9288" s="415"/>
      <c r="U9288" s="415"/>
      <c r="V9288" s="415"/>
      <c r="W9288" s="415"/>
      <c r="X9288" s="415"/>
      <c r="Y9288" s="415"/>
      <c r="Z9288" s="415"/>
    </row>
    <row r="9289" spans="1:26" x14ac:dyDescent="0.2">
      <c r="A9289" s="414"/>
      <c r="B9289" s="414"/>
      <c r="P9289" s="141"/>
      <c r="Q9289" s="415"/>
      <c r="R9289" s="415"/>
      <c r="S9289" s="415"/>
      <c r="T9289" s="415"/>
      <c r="U9289" s="415"/>
      <c r="V9289" s="415"/>
      <c r="W9289" s="415"/>
      <c r="X9289" s="415"/>
      <c r="Y9289" s="415"/>
      <c r="Z9289" s="415"/>
    </row>
    <row r="9290" spans="1:26" x14ac:dyDescent="0.2">
      <c r="A9290" s="414"/>
      <c r="B9290" s="414"/>
      <c r="P9290" s="141"/>
      <c r="Q9290" s="415"/>
      <c r="R9290" s="415"/>
      <c r="S9290" s="415"/>
      <c r="T9290" s="415"/>
      <c r="U9290" s="415"/>
      <c r="V9290" s="415"/>
      <c r="W9290" s="415"/>
      <c r="X9290" s="415"/>
      <c r="Y9290" s="415"/>
      <c r="Z9290" s="415"/>
    </row>
    <row r="9291" spans="1:26" x14ac:dyDescent="0.2">
      <c r="A9291" s="414"/>
      <c r="B9291" s="414"/>
      <c r="P9291" s="141"/>
      <c r="Q9291" s="415"/>
      <c r="R9291" s="415"/>
      <c r="S9291" s="415"/>
      <c r="T9291" s="415"/>
      <c r="U9291" s="415"/>
      <c r="V9291" s="415"/>
      <c r="W9291" s="415"/>
      <c r="X9291" s="415"/>
      <c r="Y9291" s="415"/>
      <c r="Z9291" s="415"/>
    </row>
    <row r="9292" spans="1:26" x14ac:dyDescent="0.2">
      <c r="A9292" s="414"/>
      <c r="B9292" s="414"/>
      <c r="P9292" s="141"/>
      <c r="Q9292" s="415"/>
      <c r="R9292" s="415"/>
      <c r="S9292" s="415"/>
      <c r="T9292" s="415"/>
      <c r="U9292" s="415"/>
      <c r="V9292" s="415"/>
      <c r="W9292" s="415"/>
      <c r="X9292" s="415"/>
      <c r="Y9292" s="415"/>
      <c r="Z9292" s="415"/>
    </row>
    <row r="9293" spans="1:26" x14ac:dyDescent="0.2">
      <c r="A9293" s="414"/>
      <c r="B9293" s="414"/>
      <c r="P9293" s="141"/>
      <c r="Q9293" s="415"/>
      <c r="R9293" s="415"/>
      <c r="S9293" s="415"/>
      <c r="T9293" s="415"/>
      <c r="U9293" s="415"/>
      <c r="V9293" s="415"/>
      <c r="W9293" s="415"/>
      <c r="X9293" s="415"/>
      <c r="Y9293" s="415"/>
      <c r="Z9293" s="415"/>
    </row>
    <row r="9294" spans="1:26" x14ac:dyDescent="0.2">
      <c r="A9294" s="414"/>
      <c r="B9294" s="414"/>
      <c r="P9294" s="141"/>
      <c r="Q9294" s="415"/>
      <c r="R9294" s="415"/>
      <c r="S9294" s="415"/>
      <c r="T9294" s="415"/>
      <c r="U9294" s="415"/>
      <c r="V9294" s="415"/>
      <c r="W9294" s="415"/>
      <c r="X9294" s="415"/>
      <c r="Y9294" s="415"/>
      <c r="Z9294" s="415"/>
    </row>
    <row r="9295" spans="1:26" x14ac:dyDescent="0.2">
      <c r="A9295" s="414"/>
      <c r="B9295" s="414"/>
      <c r="P9295" s="141"/>
      <c r="Q9295" s="415"/>
      <c r="R9295" s="415"/>
      <c r="S9295" s="415"/>
      <c r="T9295" s="415"/>
      <c r="U9295" s="415"/>
      <c r="V9295" s="415"/>
      <c r="W9295" s="415"/>
      <c r="X9295" s="415"/>
      <c r="Y9295" s="415"/>
      <c r="Z9295" s="415"/>
    </row>
    <row r="9296" spans="1:26" x14ac:dyDescent="0.2">
      <c r="A9296" s="414"/>
      <c r="B9296" s="414"/>
      <c r="P9296" s="141"/>
      <c r="Q9296" s="415"/>
      <c r="R9296" s="415"/>
      <c r="S9296" s="415"/>
      <c r="T9296" s="415"/>
      <c r="U9296" s="415"/>
      <c r="V9296" s="415"/>
      <c r="W9296" s="415"/>
      <c r="X9296" s="415"/>
      <c r="Y9296" s="415"/>
      <c r="Z9296" s="415"/>
    </row>
    <row r="9297" spans="1:26" x14ac:dyDescent="0.2">
      <c r="A9297" s="414"/>
      <c r="B9297" s="414"/>
      <c r="P9297" s="141"/>
      <c r="Q9297" s="415"/>
      <c r="R9297" s="415"/>
      <c r="S9297" s="415"/>
      <c r="T9297" s="415"/>
      <c r="U9297" s="415"/>
      <c r="V9297" s="415"/>
      <c r="W9297" s="415"/>
      <c r="X9297" s="415"/>
      <c r="Y9297" s="415"/>
      <c r="Z9297" s="415"/>
    </row>
    <row r="9298" spans="1:26" x14ac:dyDescent="0.2">
      <c r="A9298" s="414"/>
      <c r="B9298" s="414"/>
      <c r="P9298" s="141"/>
      <c r="Q9298" s="415"/>
      <c r="R9298" s="415"/>
      <c r="S9298" s="415"/>
      <c r="T9298" s="415"/>
      <c r="U9298" s="415"/>
      <c r="V9298" s="415"/>
      <c r="W9298" s="415"/>
      <c r="X9298" s="415"/>
      <c r="Y9298" s="415"/>
      <c r="Z9298" s="415"/>
    </row>
    <row r="9299" spans="1:26" x14ac:dyDescent="0.2">
      <c r="A9299" s="414"/>
      <c r="B9299" s="414"/>
      <c r="P9299" s="141"/>
      <c r="Q9299" s="415"/>
      <c r="R9299" s="415"/>
      <c r="S9299" s="415"/>
      <c r="T9299" s="415"/>
      <c r="U9299" s="415"/>
      <c r="V9299" s="415"/>
      <c r="W9299" s="415"/>
      <c r="X9299" s="415"/>
      <c r="Y9299" s="415"/>
      <c r="Z9299" s="415"/>
    </row>
    <row r="9300" spans="1:26" x14ac:dyDescent="0.2">
      <c r="A9300" s="414"/>
      <c r="B9300" s="414"/>
      <c r="P9300" s="141"/>
      <c r="Q9300" s="415"/>
      <c r="R9300" s="415"/>
      <c r="S9300" s="415"/>
      <c r="T9300" s="415"/>
      <c r="U9300" s="415"/>
      <c r="V9300" s="415"/>
      <c r="W9300" s="415"/>
      <c r="X9300" s="415"/>
      <c r="Y9300" s="415"/>
      <c r="Z9300" s="415"/>
    </row>
    <row r="9301" spans="1:26" x14ac:dyDescent="0.2">
      <c r="A9301" s="414"/>
      <c r="B9301" s="414"/>
      <c r="P9301" s="141"/>
      <c r="Q9301" s="415"/>
      <c r="R9301" s="415"/>
      <c r="S9301" s="415"/>
      <c r="T9301" s="415"/>
      <c r="U9301" s="415"/>
      <c r="V9301" s="415"/>
      <c r="W9301" s="415"/>
      <c r="X9301" s="415"/>
      <c r="Y9301" s="415"/>
      <c r="Z9301" s="415"/>
    </row>
    <row r="9302" spans="1:26" x14ac:dyDescent="0.2">
      <c r="A9302" s="414"/>
      <c r="B9302" s="414"/>
      <c r="P9302" s="141"/>
      <c r="Q9302" s="415"/>
      <c r="R9302" s="415"/>
      <c r="S9302" s="415"/>
      <c r="T9302" s="415"/>
      <c r="U9302" s="415"/>
      <c r="V9302" s="415"/>
      <c r="W9302" s="415"/>
      <c r="X9302" s="415"/>
      <c r="Y9302" s="415"/>
      <c r="Z9302" s="415"/>
    </row>
    <row r="9303" spans="1:26" x14ac:dyDescent="0.2">
      <c r="A9303" s="414"/>
      <c r="B9303" s="414"/>
      <c r="P9303" s="141"/>
      <c r="Q9303" s="415"/>
      <c r="R9303" s="415"/>
      <c r="S9303" s="415"/>
      <c r="T9303" s="415"/>
      <c r="U9303" s="415"/>
      <c r="V9303" s="415"/>
      <c r="W9303" s="415"/>
      <c r="X9303" s="415"/>
      <c r="Y9303" s="415"/>
      <c r="Z9303" s="415"/>
    </row>
    <row r="9304" spans="1:26" x14ac:dyDescent="0.2">
      <c r="A9304" s="414"/>
      <c r="B9304" s="414"/>
      <c r="P9304" s="141"/>
      <c r="Q9304" s="415"/>
      <c r="R9304" s="415"/>
      <c r="S9304" s="415"/>
      <c r="T9304" s="415"/>
      <c r="U9304" s="415"/>
      <c r="V9304" s="415"/>
      <c r="W9304" s="415"/>
      <c r="X9304" s="415"/>
      <c r="Y9304" s="415"/>
      <c r="Z9304" s="415"/>
    </row>
    <row r="9305" spans="1:26" x14ac:dyDescent="0.2">
      <c r="A9305" s="414"/>
      <c r="B9305" s="414"/>
      <c r="P9305" s="141"/>
      <c r="Q9305" s="415"/>
      <c r="R9305" s="415"/>
      <c r="S9305" s="415"/>
      <c r="T9305" s="415"/>
      <c r="U9305" s="415"/>
      <c r="V9305" s="415"/>
      <c r="W9305" s="415"/>
      <c r="X9305" s="415"/>
      <c r="Y9305" s="415"/>
      <c r="Z9305" s="415"/>
    </row>
    <row r="9306" spans="1:26" x14ac:dyDescent="0.2">
      <c r="A9306" s="414"/>
      <c r="B9306" s="414"/>
      <c r="P9306" s="141"/>
      <c r="Q9306" s="415"/>
      <c r="R9306" s="415"/>
      <c r="S9306" s="415"/>
      <c r="T9306" s="415"/>
      <c r="U9306" s="415"/>
      <c r="V9306" s="415"/>
      <c r="W9306" s="415"/>
      <c r="X9306" s="415"/>
      <c r="Y9306" s="415"/>
      <c r="Z9306" s="415"/>
    </row>
    <row r="9307" spans="1:26" x14ac:dyDescent="0.2">
      <c r="A9307" s="414"/>
      <c r="B9307" s="414"/>
      <c r="P9307" s="141"/>
      <c r="Q9307" s="415"/>
      <c r="R9307" s="415"/>
      <c r="S9307" s="415"/>
      <c r="T9307" s="415"/>
      <c r="U9307" s="415"/>
      <c r="V9307" s="415"/>
      <c r="W9307" s="415"/>
      <c r="X9307" s="415"/>
      <c r="Y9307" s="415"/>
      <c r="Z9307" s="415"/>
    </row>
    <row r="9308" spans="1:26" x14ac:dyDescent="0.2">
      <c r="A9308" s="414"/>
      <c r="B9308" s="414"/>
      <c r="P9308" s="141"/>
      <c r="Q9308" s="415"/>
      <c r="R9308" s="415"/>
      <c r="S9308" s="415"/>
      <c r="T9308" s="415"/>
      <c r="U9308" s="415"/>
      <c r="V9308" s="415"/>
      <c r="W9308" s="415"/>
      <c r="X9308" s="415"/>
      <c r="Y9308" s="415"/>
      <c r="Z9308" s="415"/>
    </row>
    <row r="9309" spans="1:26" x14ac:dyDescent="0.2">
      <c r="A9309" s="414"/>
      <c r="B9309" s="414"/>
      <c r="P9309" s="141"/>
      <c r="Q9309" s="415"/>
      <c r="R9309" s="415"/>
      <c r="S9309" s="415"/>
      <c r="T9309" s="415"/>
      <c r="U9309" s="415"/>
      <c r="V9309" s="415"/>
      <c r="W9309" s="415"/>
      <c r="X9309" s="415"/>
      <c r="Y9309" s="415"/>
      <c r="Z9309" s="415"/>
    </row>
    <row r="9310" spans="1:26" x14ac:dyDescent="0.2">
      <c r="A9310" s="414"/>
      <c r="B9310" s="414"/>
      <c r="P9310" s="141"/>
      <c r="Q9310" s="415"/>
      <c r="R9310" s="415"/>
      <c r="S9310" s="415"/>
      <c r="T9310" s="415"/>
      <c r="U9310" s="415"/>
      <c r="V9310" s="415"/>
      <c r="W9310" s="415"/>
      <c r="X9310" s="415"/>
      <c r="Y9310" s="415"/>
      <c r="Z9310" s="415"/>
    </row>
    <row r="9311" spans="1:26" x14ac:dyDescent="0.2">
      <c r="A9311" s="414"/>
      <c r="B9311" s="414"/>
      <c r="P9311" s="141"/>
      <c r="Q9311" s="415"/>
      <c r="R9311" s="415"/>
      <c r="S9311" s="415"/>
      <c r="T9311" s="415"/>
      <c r="U9311" s="415"/>
      <c r="V9311" s="415"/>
      <c r="W9311" s="415"/>
      <c r="X9311" s="415"/>
      <c r="Y9311" s="415"/>
      <c r="Z9311" s="415"/>
    </row>
    <row r="9312" spans="1:26" x14ac:dyDescent="0.2">
      <c r="A9312" s="414"/>
      <c r="B9312" s="414"/>
      <c r="P9312" s="141"/>
      <c r="Q9312" s="415"/>
      <c r="R9312" s="415"/>
      <c r="S9312" s="415"/>
      <c r="T9312" s="415"/>
      <c r="U9312" s="415"/>
      <c r="V9312" s="415"/>
      <c r="W9312" s="415"/>
      <c r="X9312" s="415"/>
      <c r="Y9312" s="415"/>
      <c r="Z9312" s="415"/>
    </row>
    <row r="9313" spans="1:26" x14ac:dyDescent="0.2">
      <c r="A9313" s="414"/>
      <c r="B9313" s="414"/>
      <c r="P9313" s="141"/>
      <c r="Q9313" s="415"/>
      <c r="R9313" s="415"/>
      <c r="S9313" s="415"/>
      <c r="T9313" s="415"/>
      <c r="U9313" s="415"/>
      <c r="V9313" s="415"/>
      <c r="W9313" s="415"/>
      <c r="X9313" s="415"/>
      <c r="Y9313" s="415"/>
      <c r="Z9313" s="415"/>
    </row>
    <row r="9314" spans="1:26" x14ac:dyDescent="0.2">
      <c r="A9314" s="414"/>
      <c r="B9314" s="414"/>
      <c r="P9314" s="141"/>
      <c r="Q9314" s="415"/>
      <c r="R9314" s="415"/>
      <c r="S9314" s="415"/>
      <c r="T9314" s="415"/>
      <c r="U9314" s="415"/>
      <c r="V9314" s="415"/>
      <c r="W9314" s="415"/>
      <c r="X9314" s="415"/>
      <c r="Y9314" s="415"/>
      <c r="Z9314" s="415"/>
    </row>
    <row r="9315" spans="1:26" x14ac:dyDescent="0.2">
      <c r="A9315" s="414"/>
      <c r="B9315" s="414"/>
      <c r="P9315" s="141"/>
      <c r="Q9315" s="415"/>
      <c r="R9315" s="415"/>
      <c r="S9315" s="415"/>
      <c r="T9315" s="415"/>
      <c r="U9315" s="415"/>
      <c r="V9315" s="415"/>
      <c r="W9315" s="415"/>
      <c r="X9315" s="415"/>
      <c r="Y9315" s="415"/>
      <c r="Z9315" s="415"/>
    </row>
    <row r="9316" spans="1:26" x14ac:dyDescent="0.2">
      <c r="A9316" s="414"/>
      <c r="B9316" s="414"/>
      <c r="P9316" s="141"/>
      <c r="Q9316" s="415"/>
      <c r="R9316" s="415"/>
      <c r="S9316" s="415"/>
      <c r="T9316" s="415"/>
      <c r="U9316" s="415"/>
      <c r="V9316" s="415"/>
      <c r="W9316" s="415"/>
      <c r="X9316" s="415"/>
      <c r="Y9316" s="415"/>
      <c r="Z9316" s="415"/>
    </row>
    <row r="9317" spans="1:26" x14ac:dyDescent="0.2">
      <c r="A9317" s="414"/>
      <c r="B9317" s="414"/>
      <c r="P9317" s="141"/>
      <c r="Q9317" s="415"/>
      <c r="R9317" s="415"/>
      <c r="S9317" s="415"/>
      <c r="T9317" s="415"/>
      <c r="U9317" s="415"/>
      <c r="V9317" s="415"/>
      <c r="W9317" s="415"/>
      <c r="X9317" s="415"/>
      <c r="Y9317" s="415"/>
      <c r="Z9317" s="415"/>
    </row>
    <row r="9318" spans="1:26" x14ac:dyDescent="0.2">
      <c r="A9318" s="414"/>
      <c r="B9318" s="414"/>
      <c r="P9318" s="141"/>
      <c r="Q9318" s="415"/>
      <c r="R9318" s="415"/>
      <c r="S9318" s="415"/>
      <c r="T9318" s="415"/>
      <c r="U9318" s="415"/>
      <c r="V9318" s="415"/>
      <c r="W9318" s="415"/>
      <c r="X9318" s="415"/>
      <c r="Y9318" s="415"/>
      <c r="Z9318" s="415"/>
    </row>
    <row r="9319" spans="1:26" x14ac:dyDescent="0.2">
      <c r="A9319" s="414"/>
      <c r="B9319" s="414"/>
      <c r="P9319" s="141"/>
      <c r="Q9319" s="415"/>
      <c r="R9319" s="415"/>
      <c r="S9319" s="415"/>
      <c r="T9319" s="415"/>
      <c r="U9319" s="415"/>
      <c r="V9319" s="415"/>
      <c r="W9319" s="415"/>
      <c r="X9319" s="415"/>
      <c r="Y9319" s="415"/>
      <c r="Z9319" s="415"/>
    </row>
    <row r="9320" spans="1:26" x14ac:dyDescent="0.2">
      <c r="A9320" s="414"/>
      <c r="B9320" s="414"/>
      <c r="P9320" s="141"/>
      <c r="Q9320" s="415"/>
      <c r="R9320" s="415"/>
      <c r="S9320" s="415"/>
      <c r="T9320" s="415"/>
      <c r="U9320" s="415"/>
      <c r="V9320" s="415"/>
      <c r="W9320" s="415"/>
      <c r="X9320" s="415"/>
      <c r="Y9320" s="415"/>
      <c r="Z9320" s="415"/>
    </row>
    <row r="9321" spans="1:26" x14ac:dyDescent="0.2">
      <c r="A9321" s="414"/>
      <c r="B9321" s="414"/>
      <c r="P9321" s="141"/>
      <c r="Q9321" s="415"/>
      <c r="R9321" s="415"/>
      <c r="S9321" s="415"/>
      <c r="T9321" s="415"/>
      <c r="U9321" s="415"/>
      <c r="V9321" s="415"/>
      <c r="W9321" s="415"/>
      <c r="X9321" s="415"/>
      <c r="Y9321" s="415"/>
      <c r="Z9321" s="415"/>
    </row>
    <row r="9322" spans="1:26" x14ac:dyDescent="0.2">
      <c r="A9322" s="414"/>
      <c r="B9322" s="414"/>
      <c r="P9322" s="141"/>
      <c r="Q9322" s="415"/>
      <c r="R9322" s="415"/>
      <c r="S9322" s="415"/>
      <c r="T9322" s="415"/>
      <c r="U9322" s="415"/>
      <c r="V9322" s="415"/>
      <c r="W9322" s="415"/>
      <c r="X9322" s="415"/>
      <c r="Y9322" s="415"/>
      <c r="Z9322" s="415"/>
    </row>
    <row r="9323" spans="1:26" x14ac:dyDescent="0.2">
      <c r="A9323" s="414"/>
      <c r="B9323" s="414"/>
      <c r="P9323" s="141"/>
      <c r="Q9323" s="415"/>
      <c r="R9323" s="415"/>
      <c r="S9323" s="415"/>
      <c r="T9323" s="415"/>
      <c r="U9323" s="415"/>
      <c r="V9323" s="415"/>
      <c r="W9323" s="415"/>
      <c r="X9323" s="415"/>
      <c r="Y9323" s="415"/>
      <c r="Z9323" s="415"/>
    </row>
    <row r="9324" spans="1:26" x14ac:dyDescent="0.2">
      <c r="A9324" s="414"/>
      <c r="B9324" s="414"/>
      <c r="P9324" s="141"/>
      <c r="Q9324" s="415"/>
      <c r="R9324" s="415"/>
      <c r="S9324" s="415"/>
      <c r="T9324" s="415"/>
      <c r="U9324" s="415"/>
      <c r="V9324" s="415"/>
      <c r="W9324" s="415"/>
      <c r="X9324" s="415"/>
      <c r="Y9324" s="415"/>
      <c r="Z9324" s="415"/>
    </row>
    <row r="9325" spans="1:26" x14ac:dyDescent="0.2">
      <c r="A9325" s="414"/>
      <c r="B9325" s="414"/>
      <c r="P9325" s="141"/>
      <c r="Q9325" s="415"/>
      <c r="R9325" s="415"/>
      <c r="S9325" s="415"/>
      <c r="T9325" s="415"/>
      <c r="U9325" s="415"/>
      <c r="V9325" s="415"/>
      <c r="W9325" s="415"/>
      <c r="X9325" s="415"/>
      <c r="Y9325" s="415"/>
      <c r="Z9325" s="415"/>
    </row>
    <row r="9326" spans="1:26" x14ac:dyDescent="0.2">
      <c r="A9326" s="414"/>
      <c r="B9326" s="414"/>
      <c r="P9326" s="141"/>
      <c r="Q9326" s="415"/>
      <c r="R9326" s="415"/>
      <c r="S9326" s="415"/>
      <c r="T9326" s="415"/>
      <c r="U9326" s="415"/>
      <c r="V9326" s="415"/>
      <c r="W9326" s="415"/>
      <c r="X9326" s="415"/>
      <c r="Y9326" s="415"/>
      <c r="Z9326" s="415"/>
    </row>
    <row r="9327" spans="1:26" x14ac:dyDescent="0.2">
      <c r="A9327" s="414"/>
      <c r="B9327" s="414"/>
      <c r="P9327" s="141"/>
      <c r="Q9327" s="415"/>
      <c r="R9327" s="415"/>
      <c r="S9327" s="415"/>
      <c r="T9327" s="415"/>
      <c r="U9327" s="415"/>
      <c r="V9327" s="415"/>
      <c r="W9327" s="415"/>
      <c r="X9327" s="415"/>
      <c r="Y9327" s="415"/>
      <c r="Z9327" s="415"/>
    </row>
    <row r="9328" spans="1:26" x14ac:dyDescent="0.2">
      <c r="A9328" s="414"/>
      <c r="B9328" s="414"/>
      <c r="P9328" s="141"/>
      <c r="Q9328" s="415"/>
      <c r="R9328" s="415"/>
      <c r="S9328" s="415"/>
      <c r="T9328" s="415"/>
      <c r="U9328" s="415"/>
      <c r="V9328" s="415"/>
      <c r="W9328" s="415"/>
      <c r="X9328" s="415"/>
      <c r="Y9328" s="415"/>
      <c r="Z9328" s="415"/>
    </row>
    <row r="9329" spans="1:26" x14ac:dyDescent="0.2">
      <c r="A9329" s="414"/>
      <c r="B9329" s="414"/>
      <c r="P9329" s="141"/>
      <c r="Q9329" s="415"/>
      <c r="R9329" s="415"/>
      <c r="S9329" s="415"/>
      <c r="T9329" s="415"/>
      <c r="U9329" s="415"/>
      <c r="V9329" s="415"/>
      <c r="W9329" s="415"/>
      <c r="X9329" s="415"/>
      <c r="Y9329" s="415"/>
      <c r="Z9329" s="415"/>
    </row>
    <row r="9330" spans="1:26" x14ac:dyDescent="0.2">
      <c r="A9330" s="414"/>
      <c r="B9330" s="414"/>
      <c r="P9330" s="141"/>
      <c r="Q9330" s="415"/>
      <c r="R9330" s="415"/>
      <c r="S9330" s="415"/>
      <c r="T9330" s="415"/>
      <c r="U9330" s="415"/>
      <c r="V9330" s="415"/>
      <c r="W9330" s="415"/>
      <c r="X9330" s="415"/>
      <c r="Y9330" s="415"/>
      <c r="Z9330" s="415"/>
    </row>
    <row r="9331" spans="1:26" x14ac:dyDescent="0.2">
      <c r="A9331" s="414"/>
      <c r="B9331" s="414"/>
      <c r="P9331" s="141"/>
      <c r="Q9331" s="415"/>
      <c r="R9331" s="415"/>
      <c r="S9331" s="415"/>
      <c r="T9331" s="415"/>
      <c r="U9331" s="415"/>
      <c r="V9331" s="415"/>
      <c r="W9331" s="415"/>
      <c r="X9331" s="415"/>
      <c r="Y9331" s="415"/>
      <c r="Z9331" s="415"/>
    </row>
    <row r="9332" spans="1:26" x14ac:dyDescent="0.2">
      <c r="A9332" s="414"/>
      <c r="B9332" s="414"/>
      <c r="P9332" s="141"/>
      <c r="Q9332" s="415"/>
      <c r="R9332" s="415"/>
      <c r="S9332" s="415"/>
      <c r="T9332" s="415"/>
      <c r="U9332" s="415"/>
      <c r="V9332" s="415"/>
      <c r="W9332" s="415"/>
      <c r="X9332" s="415"/>
      <c r="Y9332" s="415"/>
      <c r="Z9332" s="415"/>
    </row>
    <row r="9333" spans="1:26" x14ac:dyDescent="0.2">
      <c r="A9333" s="414"/>
      <c r="B9333" s="414"/>
      <c r="P9333" s="141"/>
      <c r="Q9333" s="415"/>
      <c r="R9333" s="415"/>
      <c r="S9333" s="415"/>
      <c r="T9333" s="415"/>
      <c r="U9333" s="415"/>
      <c r="V9333" s="415"/>
      <c r="W9333" s="415"/>
      <c r="X9333" s="415"/>
      <c r="Y9333" s="415"/>
      <c r="Z9333" s="415"/>
    </row>
    <row r="9334" spans="1:26" x14ac:dyDescent="0.2">
      <c r="A9334" s="414"/>
      <c r="B9334" s="414"/>
      <c r="P9334" s="141"/>
      <c r="Q9334" s="415"/>
      <c r="R9334" s="415"/>
      <c r="S9334" s="415"/>
      <c r="T9334" s="415"/>
      <c r="U9334" s="415"/>
      <c r="V9334" s="415"/>
      <c r="W9334" s="415"/>
      <c r="X9334" s="415"/>
      <c r="Y9334" s="415"/>
      <c r="Z9334" s="415"/>
    </row>
    <row r="9335" spans="1:26" x14ac:dyDescent="0.2">
      <c r="A9335" s="414"/>
      <c r="B9335" s="414"/>
      <c r="P9335" s="141"/>
      <c r="Q9335" s="415"/>
      <c r="R9335" s="415"/>
      <c r="S9335" s="415"/>
      <c r="T9335" s="415"/>
      <c r="U9335" s="415"/>
      <c r="V9335" s="415"/>
      <c r="W9335" s="415"/>
      <c r="X9335" s="415"/>
      <c r="Y9335" s="415"/>
      <c r="Z9335" s="415"/>
    </row>
    <row r="9336" spans="1:26" x14ac:dyDescent="0.2">
      <c r="A9336" s="414"/>
      <c r="B9336" s="414"/>
      <c r="P9336" s="141"/>
      <c r="Q9336" s="415"/>
      <c r="R9336" s="415"/>
      <c r="S9336" s="415"/>
      <c r="T9336" s="415"/>
      <c r="U9336" s="415"/>
      <c r="V9336" s="415"/>
      <c r="W9336" s="415"/>
      <c r="X9336" s="415"/>
      <c r="Y9336" s="415"/>
      <c r="Z9336" s="415"/>
    </row>
    <row r="9337" spans="1:26" x14ac:dyDescent="0.2">
      <c r="A9337" s="414"/>
      <c r="B9337" s="414"/>
      <c r="P9337" s="141"/>
      <c r="Q9337" s="415"/>
      <c r="R9337" s="415"/>
      <c r="S9337" s="415"/>
      <c r="T9337" s="415"/>
      <c r="U9337" s="415"/>
      <c r="V9337" s="415"/>
      <c r="W9337" s="415"/>
      <c r="X9337" s="415"/>
      <c r="Y9337" s="415"/>
      <c r="Z9337" s="415"/>
    </row>
    <row r="9338" spans="1:26" x14ac:dyDescent="0.2">
      <c r="A9338" s="414"/>
      <c r="B9338" s="414"/>
      <c r="P9338" s="141"/>
      <c r="Q9338" s="415"/>
      <c r="R9338" s="415"/>
      <c r="S9338" s="415"/>
      <c r="T9338" s="415"/>
      <c r="U9338" s="415"/>
      <c r="V9338" s="415"/>
      <c r="W9338" s="415"/>
      <c r="X9338" s="415"/>
      <c r="Y9338" s="415"/>
      <c r="Z9338" s="415"/>
    </row>
    <row r="9339" spans="1:26" x14ac:dyDescent="0.2">
      <c r="A9339" s="414"/>
      <c r="B9339" s="414"/>
      <c r="P9339" s="141"/>
      <c r="Q9339" s="415"/>
      <c r="R9339" s="415"/>
      <c r="S9339" s="415"/>
      <c r="T9339" s="415"/>
      <c r="U9339" s="415"/>
      <c r="V9339" s="415"/>
      <c r="W9339" s="415"/>
      <c r="X9339" s="415"/>
      <c r="Y9339" s="415"/>
      <c r="Z9339" s="415"/>
    </row>
    <row r="9340" spans="1:26" x14ac:dyDescent="0.2">
      <c r="A9340" s="414"/>
      <c r="B9340" s="414"/>
      <c r="P9340" s="141"/>
      <c r="Q9340" s="415"/>
      <c r="R9340" s="415"/>
      <c r="S9340" s="415"/>
      <c r="T9340" s="415"/>
      <c r="U9340" s="415"/>
      <c r="V9340" s="415"/>
      <c r="W9340" s="415"/>
      <c r="X9340" s="415"/>
      <c r="Y9340" s="415"/>
      <c r="Z9340" s="415"/>
    </row>
    <row r="9341" spans="1:26" x14ac:dyDescent="0.2">
      <c r="A9341" s="414"/>
      <c r="B9341" s="414"/>
      <c r="P9341" s="141"/>
      <c r="Q9341" s="415"/>
      <c r="R9341" s="415"/>
      <c r="S9341" s="415"/>
      <c r="T9341" s="415"/>
      <c r="U9341" s="415"/>
      <c r="V9341" s="415"/>
      <c r="W9341" s="415"/>
      <c r="X9341" s="415"/>
      <c r="Y9341" s="415"/>
      <c r="Z9341" s="415"/>
    </row>
    <row r="9342" spans="1:26" x14ac:dyDescent="0.2">
      <c r="A9342" s="414"/>
      <c r="B9342" s="414"/>
      <c r="P9342" s="141"/>
      <c r="Q9342" s="415"/>
      <c r="R9342" s="415"/>
      <c r="S9342" s="415"/>
      <c r="T9342" s="415"/>
      <c r="U9342" s="415"/>
      <c r="V9342" s="415"/>
      <c r="W9342" s="415"/>
      <c r="X9342" s="415"/>
      <c r="Y9342" s="415"/>
      <c r="Z9342" s="415"/>
    </row>
    <row r="9343" spans="1:26" x14ac:dyDescent="0.2">
      <c r="A9343" s="414"/>
      <c r="B9343" s="414"/>
      <c r="P9343" s="141"/>
      <c r="Q9343" s="415"/>
      <c r="R9343" s="415"/>
      <c r="S9343" s="415"/>
      <c r="T9343" s="415"/>
      <c r="U9343" s="415"/>
      <c r="V9343" s="415"/>
      <c r="W9343" s="415"/>
      <c r="X9343" s="415"/>
      <c r="Y9343" s="415"/>
      <c r="Z9343" s="415"/>
    </row>
    <row r="9344" spans="1:26" x14ac:dyDescent="0.2">
      <c r="A9344" s="414"/>
      <c r="B9344" s="414"/>
      <c r="P9344" s="141"/>
      <c r="Q9344" s="415"/>
      <c r="R9344" s="415"/>
      <c r="S9344" s="415"/>
      <c r="T9344" s="415"/>
      <c r="U9344" s="415"/>
      <c r="V9344" s="415"/>
      <c r="W9344" s="415"/>
      <c r="X9344" s="415"/>
      <c r="Y9344" s="415"/>
      <c r="Z9344" s="415"/>
    </row>
    <row r="9345" spans="1:26" x14ac:dyDescent="0.2">
      <c r="A9345" s="414"/>
      <c r="B9345" s="414"/>
      <c r="P9345" s="141"/>
      <c r="Q9345" s="415"/>
      <c r="R9345" s="415"/>
      <c r="S9345" s="415"/>
      <c r="T9345" s="415"/>
      <c r="U9345" s="415"/>
      <c r="V9345" s="415"/>
      <c r="W9345" s="415"/>
      <c r="X9345" s="415"/>
      <c r="Y9345" s="415"/>
      <c r="Z9345" s="415"/>
    </row>
    <row r="9346" spans="1:26" x14ac:dyDescent="0.2">
      <c r="A9346" s="414"/>
      <c r="B9346" s="414"/>
      <c r="P9346" s="141"/>
      <c r="Q9346" s="415"/>
      <c r="R9346" s="415"/>
      <c r="S9346" s="415"/>
      <c r="T9346" s="415"/>
      <c r="U9346" s="415"/>
      <c r="V9346" s="415"/>
      <c r="W9346" s="415"/>
      <c r="X9346" s="415"/>
      <c r="Y9346" s="415"/>
      <c r="Z9346" s="415"/>
    </row>
    <row r="9347" spans="1:26" x14ac:dyDescent="0.2">
      <c r="A9347" s="414"/>
      <c r="B9347" s="414"/>
      <c r="P9347" s="141"/>
      <c r="Q9347" s="415"/>
      <c r="R9347" s="415"/>
      <c r="S9347" s="415"/>
      <c r="T9347" s="415"/>
      <c r="U9347" s="415"/>
      <c r="V9347" s="415"/>
      <c r="W9347" s="415"/>
      <c r="X9347" s="415"/>
      <c r="Y9347" s="415"/>
      <c r="Z9347" s="415"/>
    </row>
    <row r="9348" spans="1:26" x14ac:dyDescent="0.2">
      <c r="A9348" s="414"/>
      <c r="B9348" s="414"/>
      <c r="P9348" s="141"/>
      <c r="Q9348" s="415"/>
      <c r="R9348" s="415"/>
      <c r="S9348" s="415"/>
      <c r="T9348" s="415"/>
      <c r="U9348" s="415"/>
      <c r="V9348" s="415"/>
      <c r="W9348" s="415"/>
      <c r="X9348" s="415"/>
      <c r="Y9348" s="415"/>
      <c r="Z9348" s="415"/>
    </row>
    <row r="9349" spans="1:26" x14ac:dyDescent="0.2">
      <c r="A9349" s="414"/>
      <c r="B9349" s="414"/>
      <c r="P9349" s="141"/>
      <c r="Q9349" s="415"/>
      <c r="R9349" s="415"/>
      <c r="S9349" s="415"/>
      <c r="T9349" s="415"/>
      <c r="U9349" s="415"/>
      <c r="V9349" s="415"/>
      <c r="W9349" s="415"/>
      <c r="X9349" s="415"/>
      <c r="Y9349" s="415"/>
      <c r="Z9349" s="415"/>
    </row>
    <row r="9350" spans="1:26" x14ac:dyDescent="0.2">
      <c r="A9350" s="414"/>
      <c r="B9350" s="414"/>
      <c r="P9350" s="141"/>
      <c r="Q9350" s="415"/>
      <c r="R9350" s="415"/>
      <c r="S9350" s="415"/>
      <c r="T9350" s="415"/>
      <c r="U9350" s="415"/>
      <c r="V9350" s="415"/>
      <c r="W9350" s="415"/>
      <c r="X9350" s="415"/>
      <c r="Y9350" s="415"/>
      <c r="Z9350" s="415"/>
    </row>
    <row r="9351" spans="1:26" x14ac:dyDescent="0.2">
      <c r="A9351" s="414"/>
      <c r="B9351" s="414"/>
      <c r="P9351" s="141"/>
      <c r="Q9351" s="415"/>
      <c r="R9351" s="415"/>
      <c r="S9351" s="415"/>
      <c r="T9351" s="415"/>
      <c r="U9351" s="415"/>
      <c r="V9351" s="415"/>
      <c r="W9351" s="415"/>
      <c r="X9351" s="415"/>
      <c r="Y9351" s="415"/>
      <c r="Z9351" s="415"/>
    </row>
    <row r="9352" spans="1:26" x14ac:dyDescent="0.2">
      <c r="A9352" s="414"/>
      <c r="B9352" s="414"/>
      <c r="P9352" s="141"/>
      <c r="Q9352" s="415"/>
      <c r="R9352" s="415"/>
      <c r="S9352" s="415"/>
      <c r="T9352" s="415"/>
      <c r="U9352" s="415"/>
      <c r="V9352" s="415"/>
      <c r="W9352" s="415"/>
      <c r="X9352" s="415"/>
      <c r="Y9352" s="415"/>
      <c r="Z9352" s="415"/>
    </row>
    <row r="9353" spans="1:26" x14ac:dyDescent="0.2">
      <c r="A9353" s="414"/>
      <c r="B9353" s="414"/>
      <c r="P9353" s="141"/>
      <c r="Q9353" s="415"/>
      <c r="R9353" s="415"/>
      <c r="S9353" s="415"/>
      <c r="T9353" s="415"/>
      <c r="U9353" s="415"/>
      <c r="V9353" s="415"/>
      <c r="W9353" s="415"/>
      <c r="X9353" s="415"/>
      <c r="Y9353" s="415"/>
      <c r="Z9353" s="415"/>
    </row>
    <row r="9354" spans="1:26" x14ac:dyDescent="0.2">
      <c r="A9354" s="414"/>
      <c r="B9354" s="414"/>
      <c r="P9354" s="141"/>
      <c r="Q9354" s="415"/>
      <c r="R9354" s="415"/>
      <c r="S9354" s="415"/>
      <c r="T9354" s="415"/>
      <c r="U9354" s="415"/>
      <c r="V9354" s="415"/>
      <c r="W9354" s="415"/>
      <c r="X9354" s="415"/>
      <c r="Y9354" s="415"/>
      <c r="Z9354" s="415"/>
    </row>
    <row r="9355" spans="1:26" x14ac:dyDescent="0.2">
      <c r="A9355" s="414"/>
      <c r="B9355" s="414"/>
      <c r="P9355" s="141"/>
      <c r="Q9355" s="415"/>
      <c r="R9355" s="415"/>
      <c r="S9355" s="415"/>
      <c r="T9355" s="415"/>
      <c r="U9355" s="415"/>
      <c r="V9355" s="415"/>
      <c r="W9355" s="415"/>
      <c r="X9355" s="415"/>
      <c r="Y9355" s="415"/>
      <c r="Z9355" s="415"/>
    </row>
    <row r="9356" spans="1:26" x14ac:dyDescent="0.2">
      <c r="A9356" s="414"/>
      <c r="B9356" s="414"/>
      <c r="P9356" s="141"/>
      <c r="Q9356" s="415"/>
      <c r="R9356" s="415"/>
      <c r="S9356" s="415"/>
      <c r="T9356" s="415"/>
      <c r="U9356" s="415"/>
      <c r="V9356" s="415"/>
      <c r="W9356" s="415"/>
      <c r="X9356" s="415"/>
      <c r="Y9356" s="415"/>
      <c r="Z9356" s="415"/>
    </row>
    <row r="9357" spans="1:26" x14ac:dyDescent="0.2">
      <c r="A9357" s="414"/>
      <c r="B9357" s="414"/>
      <c r="P9357" s="141"/>
      <c r="Q9357" s="415"/>
      <c r="R9357" s="415"/>
      <c r="S9357" s="415"/>
      <c r="T9357" s="415"/>
      <c r="U9357" s="415"/>
      <c r="V9357" s="415"/>
      <c r="W9357" s="415"/>
      <c r="X9357" s="415"/>
      <c r="Y9357" s="415"/>
      <c r="Z9357" s="415"/>
    </row>
    <row r="9358" spans="1:26" x14ac:dyDescent="0.2">
      <c r="A9358" s="414"/>
      <c r="B9358" s="414"/>
      <c r="P9358" s="141"/>
      <c r="Q9358" s="415"/>
      <c r="R9358" s="415"/>
      <c r="S9358" s="415"/>
      <c r="T9358" s="415"/>
      <c r="U9358" s="415"/>
      <c r="V9358" s="415"/>
      <c r="W9358" s="415"/>
      <c r="X9358" s="415"/>
      <c r="Y9358" s="415"/>
      <c r="Z9358" s="415"/>
    </row>
    <row r="9359" spans="1:26" x14ac:dyDescent="0.2">
      <c r="A9359" s="414"/>
      <c r="B9359" s="414"/>
      <c r="P9359" s="141"/>
      <c r="Q9359" s="415"/>
      <c r="R9359" s="415"/>
      <c r="S9359" s="415"/>
      <c r="T9359" s="415"/>
      <c r="U9359" s="415"/>
      <c r="V9359" s="415"/>
      <c r="W9359" s="415"/>
      <c r="X9359" s="415"/>
      <c r="Y9359" s="415"/>
      <c r="Z9359" s="415"/>
    </row>
    <row r="9360" spans="1:26" x14ac:dyDescent="0.2">
      <c r="A9360" s="414"/>
      <c r="B9360" s="414"/>
      <c r="P9360" s="141"/>
      <c r="Q9360" s="415"/>
      <c r="R9360" s="415"/>
      <c r="S9360" s="415"/>
      <c r="T9360" s="415"/>
      <c r="U9360" s="415"/>
      <c r="V9360" s="415"/>
      <c r="W9360" s="415"/>
      <c r="X9360" s="415"/>
      <c r="Y9360" s="415"/>
      <c r="Z9360" s="415"/>
    </row>
    <row r="9361" spans="1:26" x14ac:dyDescent="0.2">
      <c r="A9361" s="414"/>
      <c r="B9361" s="414"/>
      <c r="P9361" s="141"/>
      <c r="Q9361" s="415"/>
      <c r="R9361" s="415"/>
      <c r="S9361" s="415"/>
      <c r="T9361" s="415"/>
      <c r="U9361" s="415"/>
      <c r="V9361" s="415"/>
      <c r="W9361" s="415"/>
      <c r="X9361" s="415"/>
      <c r="Y9361" s="415"/>
      <c r="Z9361" s="415"/>
    </row>
    <row r="9362" spans="1:26" x14ac:dyDescent="0.2">
      <c r="A9362" s="414"/>
      <c r="B9362" s="414"/>
      <c r="P9362" s="141"/>
      <c r="Q9362" s="415"/>
      <c r="R9362" s="415"/>
      <c r="S9362" s="415"/>
      <c r="T9362" s="415"/>
      <c r="U9362" s="415"/>
      <c r="V9362" s="415"/>
      <c r="W9362" s="415"/>
      <c r="X9362" s="415"/>
      <c r="Y9362" s="415"/>
      <c r="Z9362" s="415"/>
    </row>
    <row r="9363" spans="1:26" x14ac:dyDescent="0.2">
      <c r="A9363" s="414"/>
      <c r="B9363" s="414"/>
      <c r="P9363" s="141"/>
      <c r="Q9363" s="415"/>
      <c r="R9363" s="415"/>
      <c r="S9363" s="415"/>
      <c r="T9363" s="415"/>
      <c r="U9363" s="415"/>
      <c r="V9363" s="415"/>
      <c r="W9363" s="415"/>
      <c r="X9363" s="415"/>
      <c r="Y9363" s="415"/>
      <c r="Z9363" s="415"/>
    </row>
    <row r="9364" spans="1:26" x14ac:dyDescent="0.2">
      <c r="A9364" s="414"/>
      <c r="B9364" s="414"/>
      <c r="P9364" s="141"/>
      <c r="Q9364" s="415"/>
      <c r="R9364" s="415"/>
      <c r="S9364" s="415"/>
      <c r="T9364" s="415"/>
      <c r="U9364" s="415"/>
      <c r="V9364" s="415"/>
      <c r="W9364" s="415"/>
      <c r="X9364" s="415"/>
      <c r="Y9364" s="415"/>
      <c r="Z9364" s="415"/>
    </row>
    <row r="9365" spans="1:26" x14ac:dyDescent="0.2">
      <c r="A9365" s="414"/>
      <c r="B9365" s="414"/>
      <c r="P9365" s="141"/>
      <c r="Q9365" s="415"/>
      <c r="R9365" s="415"/>
      <c r="S9365" s="415"/>
      <c r="T9365" s="415"/>
      <c r="U9365" s="415"/>
      <c r="V9365" s="415"/>
      <c r="W9365" s="415"/>
      <c r="X9365" s="415"/>
      <c r="Y9365" s="415"/>
      <c r="Z9365" s="415"/>
    </row>
    <row r="9366" spans="1:26" x14ac:dyDescent="0.2">
      <c r="A9366" s="414"/>
      <c r="B9366" s="414"/>
      <c r="P9366" s="141"/>
      <c r="Q9366" s="415"/>
      <c r="R9366" s="415"/>
      <c r="S9366" s="415"/>
      <c r="T9366" s="415"/>
      <c r="U9366" s="415"/>
      <c r="V9366" s="415"/>
      <c r="W9366" s="415"/>
      <c r="X9366" s="415"/>
      <c r="Y9366" s="415"/>
      <c r="Z9366" s="415"/>
    </row>
    <row r="9367" spans="1:26" x14ac:dyDescent="0.2">
      <c r="A9367" s="414"/>
      <c r="B9367" s="414"/>
      <c r="P9367" s="141"/>
      <c r="Q9367" s="415"/>
      <c r="R9367" s="415"/>
      <c r="S9367" s="415"/>
      <c r="T9367" s="415"/>
      <c r="U9367" s="415"/>
      <c r="V9367" s="415"/>
      <c r="W9367" s="415"/>
      <c r="X9367" s="415"/>
      <c r="Y9367" s="415"/>
      <c r="Z9367" s="415"/>
    </row>
    <row r="9368" spans="1:26" x14ac:dyDescent="0.2">
      <c r="A9368" s="414"/>
      <c r="B9368" s="414"/>
      <c r="P9368" s="141"/>
      <c r="Q9368" s="415"/>
      <c r="R9368" s="415"/>
      <c r="S9368" s="415"/>
      <c r="T9368" s="415"/>
      <c r="U9368" s="415"/>
      <c r="V9368" s="415"/>
      <c r="W9368" s="415"/>
      <c r="X9368" s="415"/>
      <c r="Y9368" s="415"/>
      <c r="Z9368" s="415"/>
    </row>
    <row r="9369" spans="1:26" x14ac:dyDescent="0.2">
      <c r="A9369" s="414"/>
      <c r="B9369" s="414"/>
      <c r="P9369" s="141"/>
      <c r="Q9369" s="415"/>
      <c r="R9369" s="415"/>
      <c r="S9369" s="415"/>
      <c r="T9369" s="415"/>
      <c r="U9369" s="415"/>
      <c r="V9369" s="415"/>
      <c r="W9369" s="415"/>
      <c r="X9369" s="415"/>
      <c r="Y9369" s="415"/>
      <c r="Z9369" s="415"/>
    </row>
    <row r="9370" spans="1:26" x14ac:dyDescent="0.2">
      <c r="A9370" s="414"/>
      <c r="B9370" s="414"/>
      <c r="P9370" s="141"/>
      <c r="Q9370" s="415"/>
      <c r="R9370" s="415"/>
      <c r="S9370" s="415"/>
      <c r="T9370" s="415"/>
      <c r="U9370" s="415"/>
      <c r="V9370" s="415"/>
      <c r="W9370" s="415"/>
      <c r="X9370" s="415"/>
      <c r="Y9370" s="415"/>
      <c r="Z9370" s="415"/>
    </row>
    <row r="9371" spans="1:26" x14ac:dyDescent="0.2">
      <c r="A9371" s="414"/>
      <c r="B9371" s="414"/>
      <c r="P9371" s="141"/>
      <c r="Q9371" s="415"/>
      <c r="R9371" s="415"/>
      <c r="S9371" s="415"/>
      <c r="T9371" s="415"/>
      <c r="U9371" s="415"/>
      <c r="V9371" s="415"/>
      <c r="W9371" s="415"/>
      <c r="X9371" s="415"/>
      <c r="Y9371" s="415"/>
      <c r="Z9371" s="415"/>
    </row>
    <row r="9372" spans="1:26" x14ac:dyDescent="0.2">
      <c r="A9372" s="414"/>
      <c r="B9372" s="414"/>
      <c r="P9372" s="141"/>
      <c r="Q9372" s="415"/>
      <c r="R9372" s="415"/>
      <c r="S9372" s="415"/>
      <c r="T9372" s="415"/>
      <c r="U9372" s="415"/>
      <c r="V9372" s="415"/>
      <c r="W9372" s="415"/>
      <c r="X9372" s="415"/>
      <c r="Y9372" s="415"/>
      <c r="Z9372" s="415"/>
    </row>
    <row r="9373" spans="1:26" x14ac:dyDescent="0.2">
      <c r="A9373" s="414"/>
      <c r="B9373" s="414"/>
      <c r="P9373" s="141"/>
      <c r="Q9373" s="415"/>
      <c r="R9373" s="415"/>
      <c r="S9373" s="415"/>
      <c r="T9373" s="415"/>
      <c r="U9373" s="415"/>
      <c r="V9373" s="415"/>
      <c r="W9373" s="415"/>
      <c r="X9373" s="415"/>
      <c r="Y9373" s="415"/>
      <c r="Z9373" s="415"/>
    </row>
    <row r="9374" spans="1:26" x14ac:dyDescent="0.2">
      <c r="A9374" s="414"/>
      <c r="B9374" s="414"/>
      <c r="P9374" s="141"/>
      <c r="Q9374" s="415"/>
      <c r="R9374" s="415"/>
      <c r="S9374" s="415"/>
      <c r="T9374" s="415"/>
      <c r="U9374" s="415"/>
      <c r="V9374" s="415"/>
      <c r="W9374" s="415"/>
      <c r="X9374" s="415"/>
      <c r="Y9374" s="415"/>
      <c r="Z9374" s="415"/>
    </row>
    <row r="9375" spans="1:26" x14ac:dyDescent="0.2">
      <c r="A9375" s="414"/>
      <c r="B9375" s="414"/>
      <c r="P9375" s="141"/>
      <c r="Q9375" s="415"/>
      <c r="R9375" s="415"/>
      <c r="S9375" s="415"/>
      <c r="T9375" s="415"/>
      <c r="U9375" s="415"/>
      <c r="V9375" s="415"/>
      <c r="W9375" s="415"/>
      <c r="X9375" s="415"/>
      <c r="Y9375" s="415"/>
      <c r="Z9375" s="415"/>
    </row>
    <row r="9376" spans="1:26" x14ac:dyDescent="0.2">
      <c r="A9376" s="414"/>
      <c r="B9376" s="414"/>
      <c r="P9376" s="141"/>
      <c r="Q9376" s="415"/>
      <c r="R9376" s="415"/>
      <c r="S9376" s="415"/>
      <c r="T9376" s="415"/>
      <c r="U9376" s="415"/>
      <c r="V9376" s="415"/>
      <c r="W9376" s="415"/>
      <c r="X9376" s="415"/>
      <c r="Y9376" s="415"/>
      <c r="Z9376" s="415"/>
    </row>
    <row r="9377" spans="1:26" x14ac:dyDescent="0.2">
      <c r="A9377" s="414"/>
      <c r="B9377" s="414"/>
      <c r="P9377" s="141"/>
      <c r="Q9377" s="415"/>
      <c r="R9377" s="415"/>
      <c r="S9377" s="415"/>
      <c r="T9377" s="415"/>
      <c r="U9377" s="415"/>
      <c r="V9377" s="415"/>
      <c r="W9377" s="415"/>
      <c r="X9377" s="415"/>
      <c r="Y9377" s="415"/>
      <c r="Z9377" s="415"/>
    </row>
    <row r="9378" spans="1:26" x14ac:dyDescent="0.2">
      <c r="A9378" s="414"/>
      <c r="B9378" s="414"/>
      <c r="P9378" s="141"/>
      <c r="Q9378" s="415"/>
      <c r="R9378" s="415"/>
      <c r="S9378" s="415"/>
      <c r="T9378" s="415"/>
      <c r="U9378" s="415"/>
      <c r="V9378" s="415"/>
      <c r="W9378" s="415"/>
      <c r="X9378" s="415"/>
      <c r="Y9378" s="415"/>
      <c r="Z9378" s="415"/>
    </row>
    <row r="9379" spans="1:26" x14ac:dyDescent="0.2">
      <c r="A9379" s="414"/>
      <c r="B9379" s="414"/>
      <c r="P9379" s="141"/>
      <c r="Q9379" s="415"/>
      <c r="R9379" s="415"/>
      <c r="S9379" s="415"/>
      <c r="T9379" s="415"/>
      <c r="U9379" s="415"/>
      <c r="V9379" s="415"/>
      <c r="W9379" s="415"/>
      <c r="X9379" s="415"/>
      <c r="Y9379" s="415"/>
      <c r="Z9379" s="415"/>
    </row>
    <row r="9380" spans="1:26" x14ac:dyDescent="0.2">
      <c r="A9380" s="414"/>
      <c r="B9380" s="414"/>
      <c r="P9380" s="141"/>
      <c r="Q9380" s="415"/>
      <c r="R9380" s="415"/>
      <c r="S9380" s="415"/>
      <c r="T9380" s="415"/>
      <c r="U9380" s="415"/>
      <c r="V9380" s="415"/>
      <c r="W9380" s="415"/>
      <c r="X9380" s="415"/>
      <c r="Y9380" s="415"/>
      <c r="Z9380" s="415"/>
    </row>
    <row r="9381" spans="1:26" x14ac:dyDescent="0.2">
      <c r="A9381" s="414"/>
      <c r="B9381" s="414"/>
      <c r="P9381" s="141"/>
      <c r="Q9381" s="415"/>
      <c r="R9381" s="415"/>
      <c r="S9381" s="415"/>
      <c r="T9381" s="415"/>
      <c r="U9381" s="415"/>
      <c r="V9381" s="415"/>
      <c r="W9381" s="415"/>
      <c r="X9381" s="415"/>
      <c r="Y9381" s="415"/>
      <c r="Z9381" s="415"/>
    </row>
    <row r="9382" spans="1:26" x14ac:dyDescent="0.2">
      <c r="A9382" s="414"/>
      <c r="B9382" s="414"/>
      <c r="P9382" s="141"/>
      <c r="Q9382" s="415"/>
      <c r="R9382" s="415"/>
      <c r="S9382" s="415"/>
      <c r="T9382" s="415"/>
      <c r="U9382" s="415"/>
      <c r="V9382" s="415"/>
      <c r="W9382" s="415"/>
      <c r="X9382" s="415"/>
      <c r="Y9382" s="415"/>
      <c r="Z9382" s="415"/>
    </row>
    <row r="9383" spans="1:26" x14ac:dyDescent="0.2">
      <c r="A9383" s="414"/>
      <c r="B9383" s="414"/>
      <c r="P9383" s="141"/>
      <c r="Q9383" s="415"/>
      <c r="R9383" s="415"/>
      <c r="S9383" s="415"/>
      <c r="T9383" s="415"/>
      <c r="U9383" s="415"/>
      <c r="V9383" s="415"/>
      <c r="W9383" s="415"/>
      <c r="X9383" s="415"/>
      <c r="Y9383" s="415"/>
      <c r="Z9383" s="415"/>
    </row>
    <row r="9384" spans="1:26" x14ac:dyDescent="0.2">
      <c r="A9384" s="414"/>
      <c r="B9384" s="414"/>
      <c r="P9384" s="141"/>
      <c r="Q9384" s="415"/>
      <c r="R9384" s="415"/>
      <c r="S9384" s="415"/>
      <c r="T9384" s="415"/>
      <c r="U9384" s="415"/>
      <c r="V9384" s="415"/>
      <c r="W9384" s="415"/>
      <c r="X9384" s="415"/>
      <c r="Y9384" s="415"/>
      <c r="Z9384" s="415"/>
    </row>
    <row r="9385" spans="1:26" x14ac:dyDescent="0.2">
      <c r="A9385" s="414"/>
      <c r="B9385" s="414"/>
      <c r="P9385" s="141"/>
      <c r="Q9385" s="415"/>
      <c r="R9385" s="415"/>
      <c r="S9385" s="415"/>
      <c r="T9385" s="415"/>
      <c r="U9385" s="415"/>
      <c r="V9385" s="415"/>
      <c r="W9385" s="415"/>
      <c r="X9385" s="415"/>
      <c r="Y9385" s="415"/>
      <c r="Z9385" s="415"/>
    </row>
    <row r="9386" spans="1:26" x14ac:dyDescent="0.2">
      <c r="A9386" s="414"/>
      <c r="B9386" s="414"/>
      <c r="P9386" s="141"/>
      <c r="Q9386" s="415"/>
      <c r="R9386" s="415"/>
      <c r="S9386" s="415"/>
      <c r="T9386" s="415"/>
      <c r="U9386" s="415"/>
      <c r="V9386" s="415"/>
      <c r="W9386" s="415"/>
      <c r="X9386" s="415"/>
      <c r="Y9386" s="415"/>
      <c r="Z9386" s="415"/>
    </row>
    <row r="9387" spans="1:26" x14ac:dyDescent="0.2">
      <c r="A9387" s="414"/>
      <c r="B9387" s="414"/>
      <c r="P9387" s="141"/>
      <c r="Q9387" s="415"/>
      <c r="R9387" s="415"/>
      <c r="S9387" s="415"/>
      <c r="T9387" s="415"/>
      <c r="U9387" s="415"/>
      <c r="V9387" s="415"/>
      <c r="W9387" s="415"/>
      <c r="X9387" s="415"/>
      <c r="Y9387" s="415"/>
      <c r="Z9387" s="415"/>
    </row>
    <row r="9388" spans="1:26" x14ac:dyDescent="0.2">
      <c r="A9388" s="414"/>
      <c r="B9388" s="414"/>
      <c r="P9388" s="141"/>
      <c r="Q9388" s="415"/>
      <c r="R9388" s="415"/>
      <c r="S9388" s="415"/>
      <c r="T9388" s="415"/>
      <c r="U9388" s="415"/>
      <c r="V9388" s="415"/>
      <c r="W9388" s="415"/>
      <c r="X9388" s="415"/>
      <c r="Y9388" s="415"/>
      <c r="Z9388" s="415"/>
    </row>
    <row r="9389" spans="1:26" x14ac:dyDescent="0.2">
      <c r="A9389" s="414"/>
      <c r="B9389" s="414"/>
      <c r="P9389" s="141"/>
      <c r="Q9389" s="415"/>
      <c r="R9389" s="415"/>
      <c r="S9389" s="415"/>
      <c r="T9389" s="415"/>
      <c r="U9389" s="415"/>
      <c r="V9389" s="415"/>
      <c r="W9389" s="415"/>
      <c r="X9389" s="415"/>
      <c r="Y9389" s="415"/>
      <c r="Z9389" s="415"/>
    </row>
    <row r="9390" spans="1:26" x14ac:dyDescent="0.2">
      <c r="A9390" s="414"/>
      <c r="B9390" s="414"/>
      <c r="P9390" s="141"/>
      <c r="Q9390" s="415"/>
      <c r="R9390" s="415"/>
      <c r="S9390" s="415"/>
      <c r="T9390" s="415"/>
      <c r="U9390" s="415"/>
      <c r="V9390" s="415"/>
      <c r="W9390" s="415"/>
      <c r="X9390" s="415"/>
      <c r="Y9390" s="415"/>
      <c r="Z9390" s="415"/>
    </row>
    <row r="9391" spans="1:26" x14ac:dyDescent="0.2">
      <c r="A9391" s="414"/>
      <c r="B9391" s="414"/>
      <c r="P9391" s="141"/>
      <c r="Q9391" s="415"/>
      <c r="R9391" s="415"/>
      <c r="S9391" s="415"/>
      <c r="T9391" s="415"/>
      <c r="U9391" s="415"/>
      <c r="V9391" s="415"/>
      <c r="W9391" s="415"/>
      <c r="X9391" s="415"/>
      <c r="Y9391" s="415"/>
      <c r="Z9391" s="415"/>
    </row>
    <row r="9392" spans="1:26" x14ac:dyDescent="0.2">
      <c r="A9392" s="414"/>
      <c r="B9392" s="414"/>
      <c r="P9392" s="141"/>
      <c r="Q9392" s="415"/>
      <c r="R9392" s="415"/>
      <c r="S9392" s="415"/>
      <c r="T9392" s="415"/>
      <c r="U9392" s="415"/>
      <c r="V9392" s="415"/>
      <c r="W9392" s="415"/>
      <c r="X9392" s="415"/>
      <c r="Y9392" s="415"/>
      <c r="Z9392" s="415"/>
    </row>
    <row r="9393" spans="1:26" x14ac:dyDescent="0.2">
      <c r="A9393" s="414"/>
      <c r="B9393" s="414"/>
      <c r="P9393" s="141"/>
      <c r="Q9393" s="415"/>
      <c r="R9393" s="415"/>
      <c r="S9393" s="415"/>
      <c r="T9393" s="415"/>
      <c r="U9393" s="415"/>
      <c r="V9393" s="415"/>
      <c r="W9393" s="415"/>
      <c r="X9393" s="415"/>
      <c r="Y9393" s="415"/>
      <c r="Z9393" s="415"/>
    </row>
    <row r="9394" spans="1:26" x14ac:dyDescent="0.2">
      <c r="A9394" s="414"/>
      <c r="B9394" s="414"/>
      <c r="P9394" s="141"/>
      <c r="Q9394" s="415"/>
      <c r="R9394" s="415"/>
      <c r="S9394" s="415"/>
      <c r="T9394" s="415"/>
      <c r="U9394" s="415"/>
      <c r="V9394" s="415"/>
      <c r="W9394" s="415"/>
      <c r="X9394" s="415"/>
      <c r="Y9394" s="415"/>
      <c r="Z9394" s="415"/>
    </row>
    <row r="9395" spans="1:26" x14ac:dyDescent="0.2">
      <c r="A9395" s="414"/>
      <c r="B9395" s="414"/>
      <c r="P9395" s="141"/>
      <c r="Q9395" s="415"/>
      <c r="R9395" s="415"/>
      <c r="S9395" s="415"/>
      <c r="T9395" s="415"/>
      <c r="U9395" s="415"/>
      <c r="V9395" s="415"/>
      <c r="W9395" s="415"/>
      <c r="X9395" s="415"/>
      <c r="Y9395" s="415"/>
      <c r="Z9395" s="415"/>
    </row>
    <row r="9396" spans="1:26" x14ac:dyDescent="0.2">
      <c r="A9396" s="414"/>
      <c r="B9396" s="414"/>
      <c r="P9396" s="141"/>
      <c r="Q9396" s="415"/>
      <c r="R9396" s="415"/>
      <c r="S9396" s="415"/>
      <c r="T9396" s="415"/>
      <c r="U9396" s="415"/>
      <c r="V9396" s="415"/>
      <c r="W9396" s="415"/>
      <c r="X9396" s="415"/>
      <c r="Y9396" s="415"/>
      <c r="Z9396" s="415"/>
    </row>
    <row r="9397" spans="1:26" x14ac:dyDescent="0.2">
      <c r="A9397" s="414"/>
      <c r="B9397" s="414"/>
      <c r="P9397" s="141"/>
      <c r="Q9397" s="415"/>
      <c r="R9397" s="415"/>
      <c r="S9397" s="415"/>
      <c r="T9397" s="415"/>
      <c r="U9397" s="415"/>
      <c r="V9397" s="415"/>
      <c r="W9397" s="415"/>
      <c r="X9397" s="415"/>
      <c r="Y9397" s="415"/>
      <c r="Z9397" s="415"/>
    </row>
    <row r="9398" spans="1:26" x14ac:dyDescent="0.2">
      <c r="A9398" s="414"/>
      <c r="B9398" s="414"/>
      <c r="P9398" s="141"/>
      <c r="Q9398" s="415"/>
      <c r="R9398" s="415"/>
      <c r="S9398" s="415"/>
      <c r="T9398" s="415"/>
      <c r="U9398" s="415"/>
      <c r="V9398" s="415"/>
      <c r="W9398" s="415"/>
      <c r="X9398" s="415"/>
      <c r="Y9398" s="415"/>
      <c r="Z9398" s="415"/>
    </row>
    <row r="9399" spans="1:26" x14ac:dyDescent="0.2">
      <c r="A9399" s="414"/>
      <c r="B9399" s="414"/>
      <c r="P9399" s="141"/>
      <c r="Q9399" s="415"/>
      <c r="R9399" s="415"/>
      <c r="S9399" s="415"/>
      <c r="T9399" s="415"/>
      <c r="U9399" s="415"/>
      <c r="V9399" s="415"/>
      <c r="W9399" s="415"/>
      <c r="X9399" s="415"/>
      <c r="Y9399" s="415"/>
      <c r="Z9399" s="415"/>
    </row>
    <row r="9400" spans="1:26" x14ac:dyDescent="0.2">
      <c r="A9400" s="414"/>
      <c r="B9400" s="414"/>
      <c r="P9400" s="141"/>
      <c r="Q9400" s="415"/>
      <c r="R9400" s="415"/>
      <c r="S9400" s="415"/>
      <c r="T9400" s="415"/>
      <c r="U9400" s="415"/>
      <c r="V9400" s="415"/>
      <c r="W9400" s="415"/>
      <c r="X9400" s="415"/>
      <c r="Y9400" s="415"/>
      <c r="Z9400" s="415"/>
    </row>
    <row r="9401" spans="1:26" x14ac:dyDescent="0.2">
      <c r="A9401" s="414"/>
      <c r="B9401" s="414"/>
      <c r="P9401" s="141"/>
      <c r="Q9401" s="415"/>
      <c r="R9401" s="415"/>
      <c r="S9401" s="415"/>
      <c r="T9401" s="415"/>
      <c r="U9401" s="415"/>
      <c r="V9401" s="415"/>
      <c r="W9401" s="415"/>
      <c r="X9401" s="415"/>
      <c r="Y9401" s="415"/>
      <c r="Z9401" s="415"/>
    </row>
    <row r="9402" spans="1:26" x14ac:dyDescent="0.2">
      <c r="A9402" s="414"/>
      <c r="B9402" s="414"/>
      <c r="P9402" s="141"/>
      <c r="Q9402" s="415"/>
      <c r="R9402" s="415"/>
      <c r="S9402" s="415"/>
      <c r="T9402" s="415"/>
      <c r="U9402" s="415"/>
      <c r="V9402" s="415"/>
      <c r="W9402" s="415"/>
      <c r="X9402" s="415"/>
      <c r="Y9402" s="415"/>
      <c r="Z9402" s="415"/>
    </row>
    <row r="9403" spans="1:26" x14ac:dyDescent="0.2">
      <c r="A9403" s="414"/>
      <c r="B9403" s="414"/>
      <c r="P9403" s="141"/>
      <c r="Q9403" s="415"/>
      <c r="R9403" s="415"/>
      <c r="S9403" s="415"/>
      <c r="T9403" s="415"/>
      <c r="U9403" s="415"/>
      <c r="V9403" s="415"/>
      <c r="W9403" s="415"/>
      <c r="X9403" s="415"/>
      <c r="Y9403" s="415"/>
      <c r="Z9403" s="415"/>
    </row>
    <row r="9404" spans="1:26" x14ac:dyDescent="0.2">
      <c r="A9404" s="414"/>
      <c r="B9404" s="414"/>
      <c r="P9404" s="141"/>
      <c r="Q9404" s="415"/>
      <c r="R9404" s="415"/>
      <c r="S9404" s="415"/>
      <c r="T9404" s="415"/>
      <c r="U9404" s="415"/>
      <c r="V9404" s="415"/>
      <c r="W9404" s="415"/>
      <c r="X9404" s="415"/>
      <c r="Y9404" s="415"/>
      <c r="Z9404" s="415"/>
    </row>
    <row r="9405" spans="1:26" x14ac:dyDescent="0.2">
      <c r="A9405" s="414"/>
      <c r="B9405" s="414"/>
      <c r="P9405" s="141"/>
      <c r="Q9405" s="415"/>
      <c r="R9405" s="415"/>
      <c r="S9405" s="415"/>
      <c r="T9405" s="415"/>
      <c r="U9405" s="415"/>
      <c r="V9405" s="415"/>
      <c r="W9405" s="415"/>
      <c r="X9405" s="415"/>
      <c r="Y9405" s="415"/>
      <c r="Z9405" s="415"/>
    </row>
    <row r="9406" spans="1:26" x14ac:dyDescent="0.2">
      <c r="A9406" s="414"/>
      <c r="B9406" s="414"/>
      <c r="P9406" s="141"/>
      <c r="Q9406" s="415"/>
      <c r="R9406" s="415"/>
      <c r="S9406" s="415"/>
      <c r="T9406" s="415"/>
      <c r="U9406" s="415"/>
      <c r="V9406" s="415"/>
      <c r="W9406" s="415"/>
      <c r="X9406" s="415"/>
      <c r="Y9406" s="415"/>
      <c r="Z9406" s="415"/>
    </row>
    <row r="9407" spans="1:26" x14ac:dyDescent="0.2">
      <c r="A9407" s="414"/>
      <c r="B9407" s="414"/>
      <c r="P9407" s="141"/>
      <c r="Q9407" s="415"/>
      <c r="R9407" s="415"/>
      <c r="S9407" s="415"/>
      <c r="T9407" s="415"/>
      <c r="U9407" s="415"/>
      <c r="V9407" s="415"/>
      <c r="W9407" s="415"/>
      <c r="X9407" s="415"/>
      <c r="Y9407" s="415"/>
      <c r="Z9407" s="415"/>
    </row>
    <row r="9408" spans="1:26" x14ac:dyDescent="0.2">
      <c r="A9408" s="414"/>
      <c r="B9408" s="414"/>
      <c r="P9408" s="141"/>
      <c r="Q9408" s="415"/>
      <c r="R9408" s="415"/>
      <c r="S9408" s="415"/>
      <c r="T9408" s="415"/>
      <c r="U9408" s="415"/>
      <c r="V9408" s="415"/>
      <c r="W9408" s="415"/>
      <c r="X9408" s="415"/>
      <c r="Y9408" s="415"/>
      <c r="Z9408" s="415"/>
    </row>
    <row r="9409" spans="1:26" x14ac:dyDescent="0.2">
      <c r="A9409" s="414"/>
      <c r="B9409" s="414"/>
      <c r="P9409" s="141"/>
      <c r="Q9409" s="415"/>
      <c r="R9409" s="415"/>
      <c r="S9409" s="415"/>
      <c r="T9409" s="415"/>
      <c r="U9409" s="415"/>
      <c r="V9409" s="415"/>
      <c r="W9409" s="415"/>
      <c r="X9409" s="415"/>
      <c r="Y9409" s="415"/>
      <c r="Z9409" s="415"/>
    </row>
    <row r="9410" spans="1:26" x14ac:dyDescent="0.2">
      <c r="A9410" s="414"/>
      <c r="B9410" s="414"/>
      <c r="P9410" s="141"/>
      <c r="Q9410" s="415"/>
      <c r="R9410" s="415"/>
      <c r="S9410" s="415"/>
      <c r="T9410" s="415"/>
      <c r="U9410" s="415"/>
      <c r="V9410" s="415"/>
      <c r="W9410" s="415"/>
      <c r="X9410" s="415"/>
      <c r="Y9410" s="415"/>
      <c r="Z9410" s="415"/>
    </row>
    <row r="9411" spans="1:26" x14ac:dyDescent="0.2">
      <c r="A9411" s="414"/>
      <c r="B9411" s="414"/>
      <c r="P9411" s="141"/>
      <c r="Q9411" s="415"/>
      <c r="R9411" s="415"/>
      <c r="S9411" s="415"/>
      <c r="T9411" s="415"/>
      <c r="U9411" s="415"/>
      <c r="V9411" s="415"/>
      <c r="W9411" s="415"/>
      <c r="X9411" s="415"/>
      <c r="Y9411" s="415"/>
      <c r="Z9411" s="415"/>
    </row>
    <row r="9412" spans="1:26" x14ac:dyDescent="0.2">
      <c r="A9412" s="414"/>
      <c r="B9412" s="414"/>
      <c r="P9412" s="141"/>
      <c r="Q9412" s="415"/>
      <c r="R9412" s="415"/>
      <c r="S9412" s="415"/>
      <c r="T9412" s="415"/>
      <c r="U9412" s="415"/>
      <c r="V9412" s="415"/>
      <c r="W9412" s="415"/>
      <c r="X9412" s="415"/>
      <c r="Y9412" s="415"/>
      <c r="Z9412" s="415"/>
    </row>
    <row r="9413" spans="1:26" x14ac:dyDescent="0.2">
      <c r="A9413" s="414"/>
      <c r="B9413" s="414"/>
      <c r="P9413" s="141"/>
      <c r="Q9413" s="415"/>
      <c r="R9413" s="415"/>
      <c r="S9413" s="415"/>
      <c r="T9413" s="415"/>
      <c r="U9413" s="415"/>
      <c r="V9413" s="415"/>
      <c r="W9413" s="415"/>
      <c r="X9413" s="415"/>
      <c r="Y9413" s="415"/>
      <c r="Z9413" s="415"/>
    </row>
    <row r="9414" spans="1:26" x14ac:dyDescent="0.2">
      <c r="A9414" s="414"/>
      <c r="B9414" s="414"/>
      <c r="P9414" s="141"/>
      <c r="Q9414" s="415"/>
      <c r="R9414" s="415"/>
      <c r="S9414" s="415"/>
      <c r="T9414" s="415"/>
      <c r="U9414" s="415"/>
      <c r="V9414" s="415"/>
      <c r="W9414" s="415"/>
      <c r="X9414" s="415"/>
      <c r="Y9414" s="415"/>
      <c r="Z9414" s="415"/>
    </row>
    <row r="9415" spans="1:26" x14ac:dyDescent="0.2">
      <c r="A9415" s="414"/>
      <c r="B9415" s="414"/>
      <c r="P9415" s="141"/>
      <c r="Q9415" s="415"/>
      <c r="R9415" s="415"/>
      <c r="S9415" s="415"/>
      <c r="T9415" s="415"/>
      <c r="U9415" s="415"/>
      <c r="V9415" s="415"/>
      <c r="W9415" s="415"/>
      <c r="X9415" s="415"/>
      <c r="Y9415" s="415"/>
      <c r="Z9415" s="415"/>
    </row>
    <row r="9416" spans="1:26" x14ac:dyDescent="0.2">
      <c r="A9416" s="414"/>
      <c r="B9416" s="414"/>
      <c r="P9416" s="141"/>
      <c r="Q9416" s="415"/>
      <c r="R9416" s="415"/>
      <c r="S9416" s="415"/>
      <c r="T9416" s="415"/>
      <c r="U9416" s="415"/>
      <c r="V9416" s="415"/>
      <c r="W9416" s="415"/>
      <c r="X9416" s="415"/>
      <c r="Y9416" s="415"/>
      <c r="Z9416" s="415"/>
    </row>
    <row r="9417" spans="1:26" x14ac:dyDescent="0.2">
      <c r="A9417" s="414"/>
      <c r="B9417" s="414"/>
      <c r="P9417" s="141"/>
      <c r="Q9417" s="415"/>
      <c r="R9417" s="415"/>
      <c r="S9417" s="415"/>
      <c r="T9417" s="415"/>
      <c r="U9417" s="415"/>
      <c r="V9417" s="415"/>
      <c r="W9417" s="415"/>
      <c r="X9417" s="415"/>
      <c r="Y9417" s="415"/>
      <c r="Z9417" s="415"/>
    </row>
    <row r="9418" spans="1:26" x14ac:dyDescent="0.2">
      <c r="A9418" s="414"/>
      <c r="B9418" s="414"/>
      <c r="P9418" s="141"/>
      <c r="Q9418" s="415"/>
      <c r="R9418" s="415"/>
      <c r="S9418" s="415"/>
      <c r="T9418" s="415"/>
      <c r="U9418" s="415"/>
      <c r="V9418" s="415"/>
      <c r="W9418" s="415"/>
      <c r="X9418" s="415"/>
      <c r="Y9418" s="415"/>
      <c r="Z9418" s="415"/>
    </row>
    <row r="9419" spans="1:26" x14ac:dyDescent="0.2">
      <c r="A9419" s="414"/>
      <c r="B9419" s="414"/>
      <c r="P9419" s="141"/>
      <c r="Q9419" s="415"/>
      <c r="R9419" s="415"/>
      <c r="S9419" s="415"/>
      <c r="T9419" s="415"/>
      <c r="U9419" s="415"/>
      <c r="V9419" s="415"/>
      <c r="W9419" s="415"/>
      <c r="X9419" s="415"/>
      <c r="Y9419" s="415"/>
      <c r="Z9419" s="415"/>
    </row>
    <row r="9420" spans="1:26" x14ac:dyDescent="0.2">
      <c r="A9420" s="414"/>
      <c r="B9420" s="414"/>
      <c r="P9420" s="141"/>
      <c r="Q9420" s="415"/>
      <c r="R9420" s="415"/>
      <c r="S9420" s="415"/>
      <c r="T9420" s="415"/>
      <c r="U9420" s="415"/>
      <c r="V9420" s="415"/>
      <c r="W9420" s="415"/>
      <c r="X9420" s="415"/>
      <c r="Y9420" s="415"/>
      <c r="Z9420" s="415"/>
    </row>
    <row r="9421" spans="1:26" x14ac:dyDescent="0.2">
      <c r="A9421" s="414"/>
      <c r="B9421" s="414"/>
      <c r="P9421" s="141"/>
      <c r="Q9421" s="415"/>
      <c r="R9421" s="415"/>
      <c r="S9421" s="415"/>
      <c r="T9421" s="415"/>
      <c r="U9421" s="415"/>
      <c r="V9421" s="415"/>
      <c r="W9421" s="415"/>
      <c r="X9421" s="415"/>
      <c r="Y9421" s="415"/>
      <c r="Z9421" s="415"/>
    </row>
    <row r="9422" spans="1:26" x14ac:dyDescent="0.2">
      <c r="A9422" s="414"/>
      <c r="B9422" s="414"/>
      <c r="P9422" s="141"/>
      <c r="Q9422" s="415"/>
      <c r="R9422" s="415"/>
      <c r="S9422" s="415"/>
      <c r="T9422" s="415"/>
      <c r="U9422" s="415"/>
      <c r="V9422" s="415"/>
      <c r="W9422" s="415"/>
      <c r="X9422" s="415"/>
      <c r="Y9422" s="415"/>
      <c r="Z9422" s="415"/>
    </row>
    <row r="9423" spans="1:26" x14ac:dyDescent="0.2">
      <c r="A9423" s="414"/>
      <c r="B9423" s="414"/>
      <c r="P9423" s="141"/>
      <c r="Q9423" s="415"/>
      <c r="R9423" s="415"/>
      <c r="S9423" s="415"/>
      <c r="T9423" s="415"/>
      <c r="U9423" s="415"/>
      <c r="V9423" s="415"/>
      <c r="W9423" s="415"/>
      <c r="X9423" s="415"/>
      <c r="Y9423" s="415"/>
      <c r="Z9423" s="415"/>
    </row>
    <row r="9424" spans="1:26" x14ac:dyDescent="0.2">
      <c r="A9424" s="414"/>
      <c r="B9424" s="414"/>
      <c r="P9424" s="141"/>
      <c r="Q9424" s="415"/>
      <c r="R9424" s="415"/>
      <c r="S9424" s="415"/>
      <c r="T9424" s="415"/>
      <c r="U9424" s="415"/>
      <c r="V9424" s="415"/>
      <c r="W9424" s="415"/>
      <c r="X9424" s="415"/>
      <c r="Y9424" s="415"/>
      <c r="Z9424" s="415"/>
    </row>
    <row r="9425" spans="1:26" x14ac:dyDescent="0.2">
      <c r="A9425" s="414"/>
      <c r="B9425" s="414"/>
      <c r="P9425" s="141"/>
      <c r="Q9425" s="415"/>
      <c r="R9425" s="415"/>
      <c r="S9425" s="415"/>
      <c r="T9425" s="415"/>
      <c r="U9425" s="415"/>
      <c r="V9425" s="415"/>
      <c r="W9425" s="415"/>
      <c r="X9425" s="415"/>
      <c r="Y9425" s="415"/>
      <c r="Z9425" s="415"/>
    </row>
    <row r="9426" spans="1:26" x14ac:dyDescent="0.2">
      <c r="A9426" s="414"/>
      <c r="B9426" s="414"/>
      <c r="P9426" s="141"/>
      <c r="Q9426" s="415"/>
      <c r="R9426" s="415"/>
      <c r="S9426" s="415"/>
      <c r="T9426" s="415"/>
      <c r="U9426" s="415"/>
      <c r="V9426" s="415"/>
      <c r="W9426" s="415"/>
      <c r="X9426" s="415"/>
      <c r="Y9426" s="415"/>
      <c r="Z9426" s="415"/>
    </row>
    <row r="9427" spans="1:26" x14ac:dyDescent="0.2">
      <c r="A9427" s="414"/>
      <c r="B9427" s="414"/>
      <c r="P9427" s="141"/>
      <c r="Q9427" s="415"/>
      <c r="R9427" s="415"/>
      <c r="S9427" s="415"/>
      <c r="T9427" s="415"/>
      <c r="U9427" s="415"/>
      <c r="V9427" s="415"/>
      <c r="W9427" s="415"/>
      <c r="X9427" s="415"/>
      <c r="Y9427" s="415"/>
      <c r="Z9427" s="415"/>
    </row>
    <row r="9428" spans="1:26" x14ac:dyDescent="0.2">
      <c r="A9428" s="414"/>
      <c r="B9428" s="414"/>
      <c r="P9428" s="141"/>
      <c r="Q9428" s="415"/>
      <c r="R9428" s="415"/>
      <c r="S9428" s="415"/>
      <c r="T9428" s="415"/>
      <c r="U9428" s="415"/>
      <c r="V9428" s="415"/>
      <c r="W9428" s="415"/>
      <c r="X9428" s="415"/>
      <c r="Y9428" s="415"/>
      <c r="Z9428" s="415"/>
    </row>
    <row r="9429" spans="1:26" x14ac:dyDescent="0.2">
      <c r="A9429" s="414"/>
      <c r="B9429" s="414"/>
      <c r="P9429" s="141"/>
      <c r="Q9429" s="415"/>
      <c r="R9429" s="415"/>
      <c r="S9429" s="415"/>
      <c r="T9429" s="415"/>
      <c r="U9429" s="415"/>
      <c r="V9429" s="415"/>
      <c r="W9429" s="415"/>
      <c r="X9429" s="415"/>
      <c r="Y9429" s="415"/>
      <c r="Z9429" s="415"/>
    </row>
    <row r="9430" spans="1:26" x14ac:dyDescent="0.2">
      <c r="A9430" s="414"/>
      <c r="B9430" s="414"/>
      <c r="P9430" s="141"/>
      <c r="Q9430" s="415"/>
      <c r="R9430" s="415"/>
      <c r="S9430" s="415"/>
      <c r="T9430" s="415"/>
      <c r="U9430" s="415"/>
      <c r="V9430" s="415"/>
      <c r="W9430" s="415"/>
      <c r="X9430" s="415"/>
      <c r="Y9430" s="415"/>
      <c r="Z9430" s="415"/>
    </row>
    <row r="9431" spans="1:26" x14ac:dyDescent="0.2">
      <c r="A9431" s="414"/>
      <c r="B9431" s="414"/>
      <c r="P9431" s="141"/>
      <c r="Q9431" s="415"/>
      <c r="R9431" s="415"/>
      <c r="S9431" s="415"/>
      <c r="T9431" s="415"/>
      <c r="U9431" s="415"/>
      <c r="V9431" s="415"/>
      <c r="W9431" s="415"/>
      <c r="X9431" s="415"/>
      <c r="Y9431" s="415"/>
      <c r="Z9431" s="415"/>
    </row>
    <row r="9432" spans="1:26" x14ac:dyDescent="0.2">
      <c r="A9432" s="414"/>
      <c r="B9432" s="414"/>
      <c r="P9432" s="141"/>
      <c r="Q9432" s="415"/>
      <c r="R9432" s="415"/>
      <c r="S9432" s="415"/>
      <c r="T9432" s="415"/>
      <c r="U9432" s="415"/>
      <c r="V9432" s="415"/>
      <c r="W9432" s="415"/>
      <c r="X9432" s="415"/>
      <c r="Y9432" s="415"/>
      <c r="Z9432" s="415"/>
    </row>
    <row r="9433" spans="1:26" x14ac:dyDescent="0.2">
      <c r="A9433" s="414"/>
      <c r="B9433" s="414"/>
      <c r="P9433" s="141"/>
      <c r="Q9433" s="415"/>
      <c r="R9433" s="415"/>
      <c r="S9433" s="415"/>
      <c r="T9433" s="415"/>
      <c r="U9433" s="415"/>
      <c r="V9433" s="415"/>
      <c r="W9433" s="415"/>
      <c r="X9433" s="415"/>
      <c r="Y9433" s="415"/>
      <c r="Z9433" s="415"/>
    </row>
    <row r="9434" spans="1:26" x14ac:dyDescent="0.2">
      <c r="A9434" s="414"/>
      <c r="B9434" s="414"/>
      <c r="P9434" s="141"/>
      <c r="Q9434" s="415"/>
      <c r="R9434" s="415"/>
      <c r="S9434" s="415"/>
      <c r="T9434" s="415"/>
      <c r="U9434" s="415"/>
      <c r="V9434" s="415"/>
      <c r="W9434" s="415"/>
      <c r="X9434" s="415"/>
      <c r="Y9434" s="415"/>
      <c r="Z9434" s="415"/>
    </row>
    <row r="9435" spans="1:26" x14ac:dyDescent="0.2">
      <c r="A9435" s="414"/>
      <c r="B9435" s="414"/>
      <c r="P9435" s="141"/>
      <c r="Q9435" s="415"/>
      <c r="R9435" s="415"/>
      <c r="S9435" s="415"/>
      <c r="T9435" s="415"/>
      <c r="U9435" s="415"/>
      <c r="V9435" s="415"/>
      <c r="W9435" s="415"/>
      <c r="X9435" s="415"/>
      <c r="Y9435" s="415"/>
      <c r="Z9435" s="415"/>
    </row>
    <row r="9436" spans="1:26" x14ac:dyDescent="0.2">
      <c r="A9436" s="414"/>
      <c r="B9436" s="414"/>
      <c r="P9436" s="141"/>
      <c r="Q9436" s="415"/>
      <c r="R9436" s="415"/>
      <c r="S9436" s="415"/>
      <c r="T9436" s="415"/>
      <c r="U9436" s="415"/>
      <c r="V9436" s="415"/>
      <c r="W9436" s="415"/>
      <c r="X9436" s="415"/>
      <c r="Y9436" s="415"/>
      <c r="Z9436" s="415"/>
    </row>
    <row r="9437" spans="1:26" x14ac:dyDescent="0.2">
      <c r="A9437" s="414"/>
      <c r="B9437" s="414"/>
      <c r="P9437" s="141"/>
      <c r="Q9437" s="415"/>
      <c r="R9437" s="415"/>
      <c r="S9437" s="415"/>
      <c r="T9437" s="415"/>
      <c r="U9437" s="415"/>
      <c r="V9437" s="415"/>
      <c r="W9437" s="415"/>
      <c r="X9437" s="415"/>
      <c r="Y9437" s="415"/>
      <c r="Z9437" s="415"/>
    </row>
    <row r="9438" spans="1:26" x14ac:dyDescent="0.2">
      <c r="A9438" s="414"/>
      <c r="B9438" s="414"/>
      <c r="P9438" s="141"/>
      <c r="Q9438" s="415"/>
      <c r="R9438" s="415"/>
      <c r="S9438" s="415"/>
      <c r="T9438" s="415"/>
      <c r="U9438" s="415"/>
      <c r="V9438" s="415"/>
      <c r="W9438" s="415"/>
      <c r="X9438" s="415"/>
      <c r="Y9438" s="415"/>
      <c r="Z9438" s="415"/>
    </row>
    <row r="9439" spans="1:26" x14ac:dyDescent="0.2">
      <c r="A9439" s="414"/>
      <c r="B9439" s="414"/>
      <c r="P9439" s="141"/>
      <c r="Q9439" s="415"/>
      <c r="R9439" s="415"/>
      <c r="S9439" s="415"/>
      <c r="T9439" s="415"/>
      <c r="U9439" s="415"/>
      <c r="V9439" s="415"/>
      <c r="W9439" s="415"/>
      <c r="X9439" s="415"/>
      <c r="Y9439" s="415"/>
      <c r="Z9439" s="415"/>
    </row>
    <row r="9440" spans="1:26" x14ac:dyDescent="0.2">
      <c r="A9440" s="414"/>
      <c r="B9440" s="414"/>
      <c r="P9440" s="141"/>
      <c r="Q9440" s="415"/>
      <c r="R9440" s="415"/>
      <c r="S9440" s="415"/>
      <c r="T9440" s="415"/>
      <c r="U9440" s="415"/>
      <c r="V9440" s="415"/>
      <c r="W9440" s="415"/>
      <c r="X9440" s="415"/>
      <c r="Y9440" s="415"/>
      <c r="Z9440" s="415"/>
    </row>
    <row r="9441" spans="1:26" x14ac:dyDescent="0.2">
      <c r="A9441" s="414"/>
      <c r="B9441" s="414"/>
      <c r="P9441" s="141"/>
      <c r="Q9441" s="415"/>
      <c r="R9441" s="415"/>
      <c r="S9441" s="415"/>
      <c r="T9441" s="415"/>
      <c r="U9441" s="415"/>
      <c r="V9441" s="415"/>
      <c r="W9441" s="415"/>
      <c r="X9441" s="415"/>
      <c r="Y9441" s="415"/>
      <c r="Z9441" s="415"/>
    </row>
    <row r="9442" spans="1:26" x14ac:dyDescent="0.2">
      <c r="A9442" s="414"/>
      <c r="B9442" s="414"/>
      <c r="P9442" s="141"/>
      <c r="Q9442" s="415"/>
      <c r="R9442" s="415"/>
      <c r="S9442" s="415"/>
      <c r="T9442" s="415"/>
      <c r="U9442" s="415"/>
      <c r="V9442" s="415"/>
      <c r="W9442" s="415"/>
      <c r="X9442" s="415"/>
      <c r="Y9442" s="415"/>
      <c r="Z9442" s="415"/>
    </row>
    <row r="9443" spans="1:26" x14ac:dyDescent="0.2">
      <c r="A9443" s="414"/>
      <c r="B9443" s="414"/>
      <c r="P9443" s="141"/>
      <c r="Q9443" s="415"/>
      <c r="R9443" s="415"/>
      <c r="S9443" s="415"/>
      <c r="T9443" s="415"/>
      <c r="U9443" s="415"/>
      <c r="V9443" s="415"/>
      <c r="W9443" s="415"/>
      <c r="X9443" s="415"/>
      <c r="Y9443" s="415"/>
      <c r="Z9443" s="415"/>
    </row>
    <row r="9444" spans="1:26" x14ac:dyDescent="0.2">
      <c r="A9444" s="414"/>
      <c r="B9444" s="414"/>
      <c r="P9444" s="141"/>
      <c r="Q9444" s="415"/>
      <c r="R9444" s="415"/>
      <c r="S9444" s="415"/>
      <c r="T9444" s="415"/>
      <c r="U9444" s="415"/>
      <c r="V9444" s="415"/>
      <c r="W9444" s="415"/>
      <c r="X9444" s="415"/>
      <c r="Y9444" s="415"/>
      <c r="Z9444" s="415"/>
    </row>
    <row r="9445" spans="1:26" x14ac:dyDescent="0.2">
      <c r="A9445" s="414"/>
      <c r="B9445" s="414"/>
      <c r="P9445" s="141"/>
      <c r="Q9445" s="415"/>
      <c r="R9445" s="415"/>
      <c r="S9445" s="415"/>
      <c r="T9445" s="415"/>
      <c r="U9445" s="415"/>
      <c r="V9445" s="415"/>
      <c r="W9445" s="415"/>
      <c r="X9445" s="415"/>
      <c r="Y9445" s="415"/>
      <c r="Z9445" s="415"/>
    </row>
    <row r="9446" spans="1:26" x14ac:dyDescent="0.2">
      <c r="A9446" s="414"/>
      <c r="B9446" s="414"/>
      <c r="P9446" s="141"/>
      <c r="Q9446" s="415"/>
      <c r="R9446" s="415"/>
      <c r="S9446" s="415"/>
      <c r="T9446" s="415"/>
      <c r="U9446" s="415"/>
      <c r="V9446" s="415"/>
      <c r="W9446" s="415"/>
      <c r="X9446" s="415"/>
      <c r="Y9446" s="415"/>
      <c r="Z9446" s="415"/>
    </row>
    <row r="9447" spans="1:26" x14ac:dyDescent="0.2">
      <c r="A9447" s="414"/>
      <c r="B9447" s="414"/>
      <c r="P9447" s="141"/>
      <c r="Q9447" s="415"/>
      <c r="R9447" s="415"/>
      <c r="S9447" s="415"/>
      <c r="T9447" s="415"/>
      <c r="U9447" s="415"/>
      <c r="V9447" s="415"/>
      <c r="W9447" s="415"/>
      <c r="X9447" s="415"/>
      <c r="Y9447" s="415"/>
      <c r="Z9447" s="415"/>
    </row>
    <row r="9448" spans="1:26" x14ac:dyDescent="0.2">
      <c r="A9448" s="414"/>
      <c r="B9448" s="414"/>
      <c r="P9448" s="141"/>
      <c r="Q9448" s="415"/>
      <c r="R9448" s="415"/>
      <c r="S9448" s="415"/>
      <c r="T9448" s="415"/>
      <c r="U9448" s="415"/>
      <c r="V9448" s="415"/>
      <c r="W9448" s="415"/>
      <c r="X9448" s="415"/>
      <c r="Y9448" s="415"/>
      <c r="Z9448" s="415"/>
    </row>
    <row r="9449" spans="1:26" x14ac:dyDescent="0.2">
      <c r="A9449" s="414"/>
      <c r="B9449" s="414"/>
      <c r="P9449" s="141"/>
      <c r="Q9449" s="415"/>
      <c r="R9449" s="415"/>
      <c r="S9449" s="415"/>
      <c r="T9449" s="415"/>
      <c r="U9449" s="415"/>
      <c r="V9449" s="415"/>
      <c r="W9449" s="415"/>
      <c r="X9449" s="415"/>
      <c r="Y9449" s="415"/>
      <c r="Z9449" s="415"/>
    </row>
    <row r="9450" spans="1:26" x14ac:dyDescent="0.2">
      <c r="A9450" s="414"/>
      <c r="B9450" s="414"/>
      <c r="P9450" s="141"/>
      <c r="Q9450" s="415"/>
      <c r="R9450" s="415"/>
      <c r="S9450" s="415"/>
      <c r="T9450" s="415"/>
      <c r="U9450" s="415"/>
      <c r="V9450" s="415"/>
      <c r="W9450" s="415"/>
      <c r="X9450" s="415"/>
      <c r="Y9450" s="415"/>
      <c r="Z9450" s="415"/>
    </row>
    <row r="9451" spans="1:26" x14ac:dyDescent="0.2">
      <c r="A9451" s="414"/>
      <c r="B9451" s="414"/>
      <c r="P9451" s="141"/>
      <c r="Q9451" s="415"/>
      <c r="R9451" s="415"/>
      <c r="S9451" s="415"/>
      <c r="T9451" s="415"/>
      <c r="U9451" s="415"/>
      <c r="V9451" s="415"/>
      <c r="W9451" s="415"/>
      <c r="X9451" s="415"/>
      <c r="Y9451" s="415"/>
      <c r="Z9451" s="415"/>
    </row>
    <row r="9452" spans="1:26" x14ac:dyDescent="0.2">
      <c r="A9452" s="414"/>
      <c r="B9452" s="414"/>
      <c r="P9452" s="141"/>
      <c r="Q9452" s="415"/>
      <c r="R9452" s="415"/>
      <c r="S9452" s="415"/>
      <c r="T9452" s="415"/>
      <c r="U9452" s="415"/>
      <c r="V9452" s="415"/>
      <c r="W9452" s="415"/>
      <c r="X9452" s="415"/>
      <c r="Y9452" s="415"/>
      <c r="Z9452" s="415"/>
    </row>
    <row r="9453" spans="1:26" x14ac:dyDescent="0.2">
      <c r="A9453" s="414"/>
      <c r="B9453" s="414"/>
      <c r="P9453" s="141"/>
      <c r="Q9453" s="415"/>
      <c r="R9453" s="415"/>
      <c r="S9453" s="415"/>
      <c r="T9453" s="415"/>
      <c r="U9453" s="415"/>
      <c r="V9453" s="415"/>
      <c r="W9453" s="415"/>
      <c r="X9453" s="415"/>
      <c r="Y9453" s="415"/>
      <c r="Z9453" s="415"/>
    </row>
    <row r="9454" spans="1:26" x14ac:dyDescent="0.2">
      <c r="A9454" s="414"/>
      <c r="B9454" s="414"/>
      <c r="P9454" s="141"/>
      <c r="Q9454" s="415"/>
      <c r="R9454" s="415"/>
      <c r="S9454" s="415"/>
      <c r="T9454" s="415"/>
      <c r="U9454" s="415"/>
      <c r="V9454" s="415"/>
      <c r="W9454" s="415"/>
      <c r="X9454" s="415"/>
      <c r="Y9454" s="415"/>
      <c r="Z9454" s="415"/>
    </row>
    <row r="9455" spans="1:26" x14ac:dyDescent="0.2">
      <c r="A9455" s="414"/>
      <c r="B9455" s="414"/>
      <c r="P9455" s="141"/>
      <c r="Q9455" s="415"/>
      <c r="R9455" s="415"/>
      <c r="S9455" s="415"/>
      <c r="T9455" s="415"/>
      <c r="U9455" s="415"/>
      <c r="V9455" s="415"/>
      <c r="W9455" s="415"/>
      <c r="X9455" s="415"/>
      <c r="Y9455" s="415"/>
      <c r="Z9455" s="415"/>
    </row>
    <row r="9456" spans="1:26" x14ac:dyDescent="0.2">
      <c r="A9456" s="414"/>
      <c r="B9456" s="414"/>
      <c r="P9456" s="141"/>
      <c r="Q9456" s="415"/>
      <c r="R9456" s="415"/>
      <c r="S9456" s="415"/>
      <c r="T9456" s="415"/>
      <c r="U9456" s="415"/>
      <c r="V9456" s="415"/>
      <c r="W9456" s="415"/>
      <c r="X9456" s="415"/>
      <c r="Y9456" s="415"/>
      <c r="Z9456" s="415"/>
    </row>
    <row r="9457" spans="1:26" x14ac:dyDescent="0.2">
      <c r="A9457" s="414"/>
      <c r="B9457" s="414"/>
      <c r="P9457" s="141"/>
      <c r="Q9457" s="415"/>
      <c r="R9457" s="415"/>
      <c r="S9457" s="415"/>
      <c r="T9457" s="415"/>
      <c r="U9457" s="415"/>
      <c r="V9457" s="415"/>
      <c r="W9457" s="415"/>
      <c r="X9457" s="415"/>
      <c r="Y9457" s="415"/>
      <c r="Z9457" s="415"/>
    </row>
    <row r="9458" spans="1:26" x14ac:dyDescent="0.2">
      <c r="A9458" s="414"/>
      <c r="B9458" s="414"/>
      <c r="P9458" s="141"/>
      <c r="Q9458" s="415"/>
      <c r="R9458" s="415"/>
      <c r="S9458" s="415"/>
      <c r="T9458" s="415"/>
      <c r="U9458" s="415"/>
      <c r="V9458" s="415"/>
      <c r="W9458" s="415"/>
      <c r="X9458" s="415"/>
      <c r="Y9458" s="415"/>
      <c r="Z9458" s="415"/>
    </row>
    <row r="9459" spans="1:26" x14ac:dyDescent="0.2">
      <c r="A9459" s="414"/>
      <c r="B9459" s="414"/>
      <c r="P9459" s="141"/>
      <c r="Q9459" s="415"/>
      <c r="R9459" s="415"/>
      <c r="S9459" s="415"/>
      <c r="T9459" s="415"/>
      <c r="U9459" s="415"/>
      <c r="V9459" s="415"/>
      <c r="W9459" s="415"/>
      <c r="X9459" s="415"/>
      <c r="Y9459" s="415"/>
      <c r="Z9459" s="415"/>
    </row>
    <row r="9460" spans="1:26" x14ac:dyDescent="0.2">
      <c r="A9460" s="414"/>
      <c r="B9460" s="414"/>
      <c r="P9460" s="141"/>
      <c r="Q9460" s="415"/>
      <c r="R9460" s="415"/>
      <c r="S9460" s="415"/>
      <c r="T9460" s="415"/>
      <c r="U9460" s="415"/>
      <c r="V9460" s="415"/>
      <c r="W9460" s="415"/>
      <c r="X9460" s="415"/>
      <c r="Y9460" s="415"/>
      <c r="Z9460" s="415"/>
    </row>
    <row r="9461" spans="1:26" x14ac:dyDescent="0.2">
      <c r="A9461" s="414"/>
      <c r="B9461" s="414"/>
      <c r="P9461" s="141"/>
      <c r="Q9461" s="415"/>
      <c r="R9461" s="415"/>
      <c r="S9461" s="415"/>
      <c r="T9461" s="415"/>
      <c r="U9461" s="415"/>
      <c r="V9461" s="415"/>
      <c r="W9461" s="415"/>
      <c r="X9461" s="415"/>
      <c r="Y9461" s="415"/>
      <c r="Z9461" s="415"/>
    </row>
    <row r="9462" spans="1:26" x14ac:dyDescent="0.2">
      <c r="A9462" s="414"/>
      <c r="B9462" s="414"/>
      <c r="P9462" s="141"/>
      <c r="Q9462" s="415"/>
      <c r="R9462" s="415"/>
      <c r="S9462" s="415"/>
      <c r="T9462" s="415"/>
      <c r="U9462" s="415"/>
      <c r="V9462" s="415"/>
      <c r="W9462" s="415"/>
      <c r="X9462" s="415"/>
      <c r="Y9462" s="415"/>
      <c r="Z9462" s="415"/>
    </row>
    <row r="9463" spans="1:26" x14ac:dyDescent="0.2">
      <c r="A9463" s="414"/>
      <c r="B9463" s="414"/>
      <c r="P9463" s="141"/>
      <c r="Q9463" s="415"/>
      <c r="R9463" s="415"/>
      <c r="S9463" s="415"/>
      <c r="T9463" s="415"/>
      <c r="U9463" s="415"/>
      <c r="V9463" s="415"/>
      <c r="W9463" s="415"/>
      <c r="X9463" s="415"/>
      <c r="Y9463" s="415"/>
      <c r="Z9463" s="415"/>
    </row>
    <row r="9464" spans="1:26" x14ac:dyDescent="0.2">
      <c r="A9464" s="414"/>
      <c r="B9464" s="414"/>
      <c r="P9464" s="141"/>
      <c r="Q9464" s="415"/>
      <c r="R9464" s="415"/>
      <c r="S9464" s="415"/>
      <c r="T9464" s="415"/>
      <c r="U9464" s="415"/>
      <c r="V9464" s="415"/>
      <c r="W9464" s="415"/>
      <c r="X9464" s="415"/>
      <c r="Y9464" s="415"/>
      <c r="Z9464" s="415"/>
    </row>
    <row r="9465" spans="1:26" x14ac:dyDescent="0.2">
      <c r="A9465" s="414"/>
      <c r="B9465" s="414"/>
      <c r="P9465" s="141"/>
      <c r="Q9465" s="415"/>
      <c r="R9465" s="415"/>
      <c r="S9465" s="415"/>
      <c r="T9465" s="415"/>
      <c r="U9465" s="415"/>
      <c r="V9465" s="415"/>
      <c r="W9465" s="415"/>
      <c r="X9465" s="415"/>
      <c r="Y9465" s="415"/>
      <c r="Z9465" s="415"/>
    </row>
    <row r="9466" spans="1:26" x14ac:dyDescent="0.2">
      <c r="A9466" s="414"/>
      <c r="B9466" s="414"/>
      <c r="P9466" s="141"/>
      <c r="Q9466" s="415"/>
      <c r="R9466" s="415"/>
      <c r="S9466" s="415"/>
      <c r="T9466" s="415"/>
      <c r="U9466" s="415"/>
      <c r="V9466" s="415"/>
      <c r="W9466" s="415"/>
      <c r="X9466" s="415"/>
      <c r="Y9466" s="415"/>
      <c r="Z9466" s="415"/>
    </row>
    <row r="9467" spans="1:26" x14ac:dyDescent="0.2">
      <c r="A9467" s="414"/>
      <c r="B9467" s="414"/>
      <c r="P9467" s="141"/>
      <c r="Q9467" s="415"/>
      <c r="R9467" s="415"/>
      <c r="S9467" s="415"/>
      <c r="T9467" s="415"/>
      <c r="U9467" s="415"/>
      <c r="V9467" s="415"/>
      <c r="W9467" s="415"/>
      <c r="X9467" s="415"/>
      <c r="Y9467" s="415"/>
      <c r="Z9467" s="415"/>
    </row>
    <row r="9468" spans="1:26" x14ac:dyDescent="0.2">
      <c r="A9468" s="414"/>
      <c r="B9468" s="414"/>
      <c r="P9468" s="141"/>
      <c r="Q9468" s="415"/>
      <c r="R9468" s="415"/>
      <c r="S9468" s="415"/>
      <c r="T9468" s="415"/>
      <c r="U9468" s="415"/>
      <c r="V9468" s="415"/>
      <c r="W9468" s="415"/>
      <c r="X9468" s="415"/>
      <c r="Y9468" s="415"/>
      <c r="Z9468" s="415"/>
    </row>
    <row r="9469" spans="1:26" x14ac:dyDescent="0.2">
      <c r="A9469" s="414"/>
      <c r="B9469" s="414"/>
      <c r="P9469" s="141"/>
      <c r="Q9469" s="415"/>
      <c r="R9469" s="415"/>
      <c r="S9469" s="415"/>
      <c r="T9469" s="415"/>
      <c r="U9469" s="415"/>
      <c r="V9469" s="415"/>
      <c r="W9469" s="415"/>
      <c r="X9469" s="415"/>
      <c r="Y9469" s="415"/>
      <c r="Z9469" s="415"/>
    </row>
    <row r="9470" spans="1:26" x14ac:dyDescent="0.2">
      <c r="A9470" s="414"/>
      <c r="B9470" s="414"/>
      <c r="P9470" s="141"/>
      <c r="Q9470" s="415"/>
      <c r="R9470" s="415"/>
      <c r="S9470" s="415"/>
      <c r="T9470" s="415"/>
      <c r="U9470" s="415"/>
      <c r="V9470" s="415"/>
      <c r="W9470" s="415"/>
      <c r="X9470" s="415"/>
      <c r="Y9470" s="415"/>
      <c r="Z9470" s="415"/>
    </row>
    <row r="9471" spans="1:26" x14ac:dyDescent="0.2">
      <c r="A9471" s="414"/>
      <c r="B9471" s="414"/>
      <c r="P9471" s="141"/>
      <c r="Q9471" s="415"/>
      <c r="R9471" s="415"/>
      <c r="S9471" s="415"/>
      <c r="T9471" s="415"/>
      <c r="U9471" s="415"/>
      <c r="V9471" s="415"/>
      <c r="W9471" s="415"/>
      <c r="X9471" s="415"/>
      <c r="Y9471" s="415"/>
      <c r="Z9471" s="415"/>
    </row>
    <row r="9472" spans="1:26" x14ac:dyDescent="0.2">
      <c r="A9472" s="414"/>
      <c r="B9472" s="414"/>
      <c r="P9472" s="141"/>
      <c r="Q9472" s="415"/>
      <c r="R9472" s="415"/>
      <c r="S9472" s="415"/>
      <c r="T9472" s="415"/>
      <c r="U9472" s="415"/>
      <c r="V9472" s="415"/>
      <c r="W9472" s="415"/>
      <c r="X9472" s="415"/>
      <c r="Y9472" s="415"/>
      <c r="Z9472" s="415"/>
    </row>
    <row r="9473" spans="1:26" x14ac:dyDescent="0.2">
      <c r="A9473" s="414"/>
      <c r="B9473" s="414"/>
      <c r="P9473" s="141"/>
      <c r="Q9473" s="415"/>
      <c r="R9473" s="415"/>
      <c r="S9473" s="415"/>
      <c r="T9473" s="415"/>
      <c r="U9473" s="415"/>
      <c r="V9473" s="415"/>
      <c r="W9473" s="415"/>
      <c r="X9473" s="415"/>
      <c r="Y9473" s="415"/>
      <c r="Z9473" s="415"/>
    </row>
    <row r="9474" spans="1:26" x14ac:dyDescent="0.2">
      <c r="A9474" s="414"/>
      <c r="B9474" s="414"/>
      <c r="P9474" s="141"/>
      <c r="Q9474" s="415"/>
      <c r="R9474" s="415"/>
      <c r="S9474" s="415"/>
      <c r="T9474" s="415"/>
      <c r="U9474" s="415"/>
      <c r="V9474" s="415"/>
      <c r="W9474" s="415"/>
      <c r="X9474" s="415"/>
      <c r="Y9474" s="415"/>
      <c r="Z9474" s="415"/>
    </row>
    <row r="9475" spans="1:26" x14ac:dyDescent="0.2">
      <c r="A9475" s="414"/>
      <c r="B9475" s="414"/>
      <c r="P9475" s="141"/>
      <c r="Q9475" s="415"/>
      <c r="R9475" s="415"/>
      <c r="S9475" s="415"/>
      <c r="T9475" s="415"/>
      <c r="U9475" s="415"/>
      <c r="V9475" s="415"/>
      <c r="W9475" s="415"/>
      <c r="X9475" s="415"/>
      <c r="Y9475" s="415"/>
      <c r="Z9475" s="415"/>
    </row>
    <row r="9476" spans="1:26" x14ac:dyDescent="0.2">
      <c r="A9476" s="414"/>
      <c r="B9476" s="414"/>
      <c r="P9476" s="141"/>
      <c r="Q9476" s="415"/>
      <c r="R9476" s="415"/>
      <c r="S9476" s="415"/>
      <c r="T9476" s="415"/>
      <c r="U9476" s="415"/>
      <c r="V9476" s="415"/>
      <c r="W9476" s="415"/>
      <c r="X9476" s="415"/>
      <c r="Y9476" s="415"/>
      <c r="Z9476" s="415"/>
    </row>
    <row r="9477" spans="1:26" x14ac:dyDescent="0.2">
      <c r="A9477" s="414"/>
      <c r="B9477" s="414"/>
      <c r="P9477" s="141"/>
      <c r="Q9477" s="415"/>
      <c r="R9477" s="415"/>
      <c r="S9477" s="415"/>
      <c r="T9477" s="415"/>
      <c r="U9477" s="415"/>
      <c r="V9477" s="415"/>
      <c r="W9477" s="415"/>
      <c r="X9477" s="415"/>
      <c r="Y9477" s="415"/>
      <c r="Z9477" s="415"/>
    </row>
    <row r="9478" spans="1:26" x14ac:dyDescent="0.2">
      <c r="A9478" s="414"/>
      <c r="B9478" s="414"/>
      <c r="P9478" s="141"/>
      <c r="Q9478" s="415"/>
      <c r="R9478" s="415"/>
      <c r="S9478" s="415"/>
      <c r="T9478" s="415"/>
      <c r="U9478" s="415"/>
      <c r="V9478" s="415"/>
      <c r="W9478" s="415"/>
      <c r="X9478" s="415"/>
      <c r="Y9478" s="415"/>
      <c r="Z9478" s="415"/>
    </row>
    <row r="9479" spans="1:26" x14ac:dyDescent="0.2">
      <c r="A9479" s="414"/>
      <c r="B9479" s="414"/>
      <c r="P9479" s="141"/>
      <c r="Q9479" s="415"/>
      <c r="R9479" s="415"/>
      <c r="S9479" s="415"/>
      <c r="T9479" s="415"/>
      <c r="U9479" s="415"/>
      <c r="V9479" s="415"/>
      <c r="W9479" s="415"/>
      <c r="X9479" s="415"/>
      <c r="Y9479" s="415"/>
      <c r="Z9479" s="415"/>
    </row>
    <row r="9480" spans="1:26" x14ac:dyDescent="0.2">
      <c r="A9480" s="414"/>
      <c r="B9480" s="414"/>
      <c r="P9480" s="141"/>
      <c r="Q9480" s="415"/>
      <c r="R9480" s="415"/>
      <c r="S9480" s="415"/>
      <c r="T9480" s="415"/>
      <c r="U9480" s="415"/>
      <c r="V9480" s="415"/>
      <c r="W9480" s="415"/>
      <c r="X9480" s="415"/>
      <c r="Y9480" s="415"/>
      <c r="Z9480" s="415"/>
    </row>
    <row r="9481" spans="1:26" x14ac:dyDescent="0.2">
      <c r="A9481" s="414"/>
      <c r="B9481" s="414"/>
      <c r="P9481" s="141"/>
      <c r="Q9481" s="415"/>
      <c r="R9481" s="415"/>
      <c r="S9481" s="415"/>
      <c r="T9481" s="415"/>
      <c r="U9481" s="415"/>
      <c r="V9481" s="415"/>
      <c r="W9481" s="415"/>
      <c r="X9481" s="415"/>
      <c r="Y9481" s="415"/>
      <c r="Z9481" s="415"/>
    </row>
    <row r="9482" spans="1:26" x14ac:dyDescent="0.2">
      <c r="A9482" s="414"/>
      <c r="B9482" s="414"/>
      <c r="P9482" s="141"/>
      <c r="Q9482" s="415"/>
      <c r="R9482" s="415"/>
      <c r="S9482" s="415"/>
      <c r="T9482" s="415"/>
      <c r="U9482" s="415"/>
      <c r="V9482" s="415"/>
      <c r="W9482" s="415"/>
      <c r="X9482" s="415"/>
      <c r="Y9482" s="415"/>
      <c r="Z9482" s="415"/>
    </row>
    <row r="9483" spans="1:26" x14ac:dyDescent="0.2">
      <c r="A9483" s="414"/>
      <c r="B9483" s="414"/>
      <c r="P9483" s="141"/>
      <c r="Q9483" s="415"/>
      <c r="R9483" s="415"/>
      <c r="S9483" s="415"/>
      <c r="T9483" s="415"/>
      <c r="U9483" s="415"/>
      <c r="V9483" s="415"/>
      <c r="W9483" s="415"/>
      <c r="X9483" s="415"/>
      <c r="Y9483" s="415"/>
      <c r="Z9483" s="415"/>
    </row>
    <row r="9484" spans="1:26" x14ac:dyDescent="0.2">
      <c r="A9484" s="414"/>
      <c r="B9484" s="414"/>
      <c r="P9484" s="141"/>
      <c r="Q9484" s="415"/>
      <c r="R9484" s="415"/>
      <c r="S9484" s="415"/>
      <c r="T9484" s="415"/>
      <c r="U9484" s="415"/>
      <c r="V9484" s="415"/>
      <c r="W9484" s="415"/>
      <c r="X9484" s="415"/>
      <c r="Y9484" s="415"/>
      <c r="Z9484" s="415"/>
    </row>
    <row r="9485" spans="1:26" x14ac:dyDescent="0.2">
      <c r="A9485" s="414"/>
      <c r="B9485" s="414"/>
      <c r="P9485" s="141"/>
      <c r="Q9485" s="415"/>
      <c r="R9485" s="415"/>
      <c r="S9485" s="415"/>
      <c r="T9485" s="415"/>
      <c r="U9485" s="415"/>
      <c r="V9485" s="415"/>
      <c r="W9485" s="415"/>
      <c r="X9485" s="415"/>
      <c r="Y9485" s="415"/>
      <c r="Z9485" s="415"/>
    </row>
    <row r="9486" spans="1:26" x14ac:dyDescent="0.2">
      <c r="A9486" s="414"/>
      <c r="B9486" s="414"/>
      <c r="P9486" s="141"/>
      <c r="Q9486" s="415"/>
      <c r="R9486" s="415"/>
      <c r="S9486" s="415"/>
      <c r="T9486" s="415"/>
      <c r="U9486" s="415"/>
      <c r="V9486" s="415"/>
      <c r="W9486" s="415"/>
      <c r="X9486" s="415"/>
      <c r="Y9486" s="415"/>
      <c r="Z9486" s="415"/>
    </row>
    <row r="9487" spans="1:26" x14ac:dyDescent="0.2">
      <c r="A9487" s="414"/>
      <c r="B9487" s="414"/>
      <c r="P9487" s="141"/>
      <c r="Q9487" s="415"/>
      <c r="R9487" s="415"/>
      <c r="S9487" s="415"/>
      <c r="T9487" s="415"/>
      <c r="U9487" s="415"/>
      <c r="V9487" s="415"/>
      <c r="W9487" s="415"/>
      <c r="X9487" s="415"/>
      <c r="Y9487" s="415"/>
      <c r="Z9487" s="415"/>
    </row>
    <row r="9488" spans="1:26" x14ac:dyDescent="0.2">
      <c r="A9488" s="414"/>
      <c r="B9488" s="414"/>
      <c r="P9488" s="141"/>
      <c r="Q9488" s="415"/>
      <c r="R9488" s="415"/>
      <c r="S9488" s="415"/>
      <c r="T9488" s="415"/>
      <c r="U9488" s="415"/>
      <c r="V9488" s="415"/>
      <c r="W9488" s="415"/>
      <c r="X9488" s="415"/>
      <c r="Y9488" s="415"/>
      <c r="Z9488" s="415"/>
    </row>
    <row r="9489" spans="1:26" x14ac:dyDescent="0.2">
      <c r="A9489" s="414"/>
      <c r="B9489" s="414"/>
      <c r="P9489" s="141"/>
      <c r="Q9489" s="415"/>
      <c r="R9489" s="415"/>
      <c r="S9489" s="415"/>
      <c r="T9489" s="415"/>
      <c r="U9489" s="415"/>
      <c r="V9489" s="415"/>
      <c r="W9489" s="415"/>
      <c r="X9489" s="415"/>
      <c r="Y9489" s="415"/>
      <c r="Z9489" s="415"/>
    </row>
    <row r="9490" spans="1:26" x14ac:dyDescent="0.2">
      <c r="A9490" s="414"/>
      <c r="B9490" s="414"/>
      <c r="P9490" s="141"/>
      <c r="Q9490" s="415"/>
      <c r="R9490" s="415"/>
      <c r="S9490" s="415"/>
      <c r="T9490" s="415"/>
      <c r="U9490" s="415"/>
      <c r="V9490" s="415"/>
      <c r="W9490" s="415"/>
      <c r="X9490" s="415"/>
      <c r="Y9490" s="415"/>
      <c r="Z9490" s="415"/>
    </row>
    <row r="9491" spans="1:26" x14ac:dyDescent="0.2">
      <c r="A9491" s="414"/>
      <c r="B9491" s="414"/>
      <c r="P9491" s="141"/>
      <c r="Q9491" s="415"/>
      <c r="R9491" s="415"/>
      <c r="S9491" s="415"/>
      <c r="T9491" s="415"/>
      <c r="U9491" s="415"/>
      <c r="V9491" s="415"/>
      <c r="W9491" s="415"/>
      <c r="X9491" s="415"/>
      <c r="Y9491" s="415"/>
      <c r="Z9491" s="415"/>
    </row>
    <row r="9492" spans="1:26" x14ac:dyDescent="0.2">
      <c r="A9492" s="414"/>
      <c r="B9492" s="414"/>
      <c r="P9492" s="141"/>
      <c r="Q9492" s="415"/>
      <c r="R9492" s="415"/>
      <c r="S9492" s="415"/>
      <c r="T9492" s="415"/>
      <c r="U9492" s="415"/>
      <c r="V9492" s="415"/>
      <c r="W9492" s="415"/>
      <c r="X9492" s="415"/>
      <c r="Y9492" s="415"/>
      <c r="Z9492" s="415"/>
    </row>
    <row r="9493" spans="1:26" x14ac:dyDescent="0.2">
      <c r="A9493" s="414"/>
      <c r="B9493" s="414"/>
      <c r="P9493" s="141"/>
      <c r="Q9493" s="415"/>
      <c r="R9493" s="415"/>
      <c r="S9493" s="415"/>
      <c r="T9493" s="415"/>
      <c r="U9493" s="415"/>
      <c r="V9493" s="415"/>
      <c r="W9493" s="415"/>
      <c r="X9493" s="415"/>
      <c r="Y9493" s="415"/>
      <c r="Z9493" s="415"/>
    </row>
    <row r="9494" spans="1:26" x14ac:dyDescent="0.2">
      <c r="A9494" s="414"/>
      <c r="B9494" s="414"/>
      <c r="P9494" s="141"/>
      <c r="Q9494" s="415"/>
      <c r="R9494" s="415"/>
      <c r="S9494" s="415"/>
      <c r="T9494" s="415"/>
      <c r="U9494" s="415"/>
      <c r="V9494" s="415"/>
      <c r="W9494" s="415"/>
      <c r="X9494" s="415"/>
      <c r="Y9494" s="415"/>
      <c r="Z9494" s="415"/>
    </row>
    <row r="9495" spans="1:26" x14ac:dyDescent="0.2">
      <c r="A9495" s="414"/>
      <c r="B9495" s="414"/>
      <c r="P9495" s="141"/>
      <c r="Q9495" s="415"/>
      <c r="R9495" s="415"/>
      <c r="S9495" s="415"/>
      <c r="T9495" s="415"/>
      <c r="U9495" s="415"/>
      <c r="V9495" s="415"/>
      <c r="W9495" s="415"/>
      <c r="X9495" s="415"/>
      <c r="Y9495" s="415"/>
      <c r="Z9495" s="415"/>
    </row>
    <row r="9496" spans="1:26" x14ac:dyDescent="0.2">
      <c r="A9496" s="414"/>
      <c r="B9496" s="414"/>
      <c r="P9496" s="141"/>
      <c r="Q9496" s="415"/>
      <c r="R9496" s="415"/>
      <c r="S9496" s="415"/>
      <c r="T9496" s="415"/>
      <c r="U9496" s="415"/>
      <c r="V9496" s="415"/>
      <c r="W9496" s="415"/>
      <c r="X9496" s="415"/>
      <c r="Y9496" s="415"/>
      <c r="Z9496" s="415"/>
    </row>
    <row r="9497" spans="1:26" x14ac:dyDescent="0.2">
      <c r="A9497" s="414"/>
      <c r="B9497" s="414"/>
      <c r="P9497" s="141"/>
      <c r="Q9497" s="415"/>
      <c r="R9497" s="415"/>
      <c r="S9497" s="415"/>
      <c r="T9497" s="415"/>
      <c r="U9497" s="415"/>
      <c r="V9497" s="415"/>
      <c r="W9497" s="415"/>
      <c r="X9497" s="415"/>
      <c r="Y9497" s="415"/>
      <c r="Z9497" s="415"/>
    </row>
    <row r="9498" spans="1:26" x14ac:dyDescent="0.2">
      <c r="A9498" s="414"/>
      <c r="B9498" s="414"/>
      <c r="P9498" s="141"/>
      <c r="Q9498" s="415"/>
      <c r="R9498" s="415"/>
      <c r="S9498" s="415"/>
      <c r="T9498" s="415"/>
      <c r="U9498" s="415"/>
      <c r="V9498" s="415"/>
      <c r="W9498" s="415"/>
      <c r="X9498" s="415"/>
      <c r="Y9498" s="415"/>
      <c r="Z9498" s="415"/>
    </row>
    <row r="9499" spans="1:26" x14ac:dyDescent="0.2">
      <c r="A9499" s="414"/>
      <c r="B9499" s="414"/>
      <c r="P9499" s="141"/>
      <c r="Q9499" s="415"/>
      <c r="R9499" s="415"/>
      <c r="S9499" s="415"/>
      <c r="T9499" s="415"/>
      <c r="U9499" s="415"/>
      <c r="V9499" s="415"/>
      <c r="W9499" s="415"/>
      <c r="X9499" s="415"/>
      <c r="Y9499" s="415"/>
      <c r="Z9499" s="415"/>
    </row>
    <row r="9500" spans="1:26" x14ac:dyDescent="0.2">
      <c r="A9500" s="414"/>
      <c r="B9500" s="414"/>
      <c r="P9500" s="141"/>
      <c r="Q9500" s="415"/>
      <c r="R9500" s="415"/>
      <c r="S9500" s="415"/>
      <c r="T9500" s="415"/>
      <c r="U9500" s="415"/>
      <c r="V9500" s="415"/>
      <c r="W9500" s="415"/>
      <c r="X9500" s="415"/>
      <c r="Y9500" s="415"/>
      <c r="Z9500" s="415"/>
    </row>
    <row r="9501" spans="1:26" x14ac:dyDescent="0.2">
      <c r="A9501" s="414"/>
      <c r="B9501" s="414"/>
      <c r="P9501" s="141"/>
      <c r="Q9501" s="415"/>
      <c r="R9501" s="415"/>
      <c r="S9501" s="415"/>
      <c r="T9501" s="415"/>
      <c r="U9501" s="415"/>
      <c r="V9501" s="415"/>
      <c r="W9501" s="415"/>
      <c r="X9501" s="415"/>
      <c r="Y9501" s="415"/>
      <c r="Z9501" s="415"/>
    </row>
    <row r="9502" spans="1:26" x14ac:dyDescent="0.2">
      <c r="A9502" s="414"/>
      <c r="B9502" s="414"/>
      <c r="P9502" s="141"/>
      <c r="Q9502" s="415"/>
      <c r="R9502" s="415"/>
      <c r="S9502" s="415"/>
      <c r="T9502" s="415"/>
      <c r="U9502" s="415"/>
      <c r="V9502" s="415"/>
      <c r="W9502" s="415"/>
      <c r="X9502" s="415"/>
      <c r="Y9502" s="415"/>
      <c r="Z9502" s="415"/>
    </row>
    <row r="9503" spans="1:26" x14ac:dyDescent="0.2">
      <c r="A9503" s="414"/>
      <c r="B9503" s="414"/>
      <c r="P9503" s="141"/>
      <c r="Q9503" s="415"/>
      <c r="R9503" s="415"/>
      <c r="S9503" s="415"/>
      <c r="T9503" s="415"/>
      <c r="U9503" s="415"/>
      <c r="V9503" s="415"/>
      <c r="W9503" s="415"/>
      <c r="X9503" s="415"/>
      <c r="Y9503" s="415"/>
      <c r="Z9503" s="415"/>
    </row>
    <row r="9504" spans="1:26" x14ac:dyDescent="0.2">
      <c r="A9504" s="414"/>
      <c r="B9504" s="414"/>
      <c r="P9504" s="141"/>
      <c r="Q9504" s="415"/>
      <c r="R9504" s="415"/>
      <c r="S9504" s="415"/>
      <c r="T9504" s="415"/>
      <c r="U9504" s="415"/>
      <c r="V9504" s="415"/>
      <c r="W9504" s="415"/>
      <c r="X9504" s="415"/>
      <c r="Y9504" s="415"/>
      <c r="Z9504" s="415"/>
    </row>
    <row r="9505" spans="1:26" x14ac:dyDescent="0.2">
      <c r="A9505" s="414"/>
      <c r="B9505" s="414"/>
      <c r="P9505" s="141"/>
      <c r="Q9505" s="415"/>
      <c r="R9505" s="415"/>
      <c r="S9505" s="415"/>
      <c r="T9505" s="415"/>
      <c r="U9505" s="415"/>
      <c r="V9505" s="415"/>
      <c r="W9505" s="415"/>
      <c r="X9505" s="415"/>
      <c r="Y9505" s="415"/>
      <c r="Z9505" s="415"/>
    </row>
    <row r="9506" spans="1:26" x14ac:dyDescent="0.2">
      <c r="A9506" s="414"/>
      <c r="B9506" s="414"/>
      <c r="P9506" s="141"/>
      <c r="Q9506" s="415"/>
      <c r="R9506" s="415"/>
      <c r="S9506" s="415"/>
      <c r="T9506" s="415"/>
      <c r="U9506" s="415"/>
      <c r="V9506" s="415"/>
      <c r="W9506" s="415"/>
      <c r="X9506" s="415"/>
      <c r="Y9506" s="415"/>
      <c r="Z9506" s="415"/>
    </row>
    <row r="9507" spans="1:26" x14ac:dyDescent="0.2">
      <c r="A9507" s="414"/>
      <c r="B9507" s="414"/>
      <c r="P9507" s="141"/>
      <c r="Q9507" s="415"/>
      <c r="R9507" s="415"/>
      <c r="S9507" s="415"/>
      <c r="T9507" s="415"/>
      <c r="U9507" s="415"/>
      <c r="V9507" s="415"/>
      <c r="W9507" s="415"/>
      <c r="X9507" s="415"/>
      <c r="Y9507" s="415"/>
      <c r="Z9507" s="415"/>
    </row>
    <row r="9508" spans="1:26" x14ac:dyDescent="0.2">
      <c r="A9508" s="414"/>
      <c r="B9508" s="414"/>
      <c r="P9508" s="141"/>
      <c r="Q9508" s="415"/>
      <c r="R9508" s="415"/>
      <c r="S9508" s="415"/>
      <c r="T9508" s="415"/>
      <c r="U9508" s="415"/>
      <c r="V9508" s="415"/>
      <c r="W9508" s="415"/>
      <c r="X9508" s="415"/>
      <c r="Y9508" s="415"/>
      <c r="Z9508" s="415"/>
    </row>
    <row r="9509" spans="1:26" x14ac:dyDescent="0.2">
      <c r="A9509" s="414"/>
      <c r="B9509" s="414"/>
      <c r="P9509" s="141"/>
      <c r="Q9509" s="415"/>
      <c r="R9509" s="415"/>
      <c r="S9509" s="415"/>
      <c r="T9509" s="415"/>
      <c r="U9509" s="415"/>
      <c r="V9509" s="415"/>
      <c r="W9509" s="415"/>
      <c r="X9509" s="415"/>
      <c r="Y9509" s="415"/>
      <c r="Z9509" s="415"/>
    </row>
    <row r="9510" spans="1:26" x14ac:dyDescent="0.2">
      <c r="A9510" s="414"/>
      <c r="B9510" s="414"/>
      <c r="P9510" s="141"/>
      <c r="Q9510" s="415"/>
      <c r="R9510" s="415"/>
      <c r="S9510" s="415"/>
      <c r="T9510" s="415"/>
      <c r="U9510" s="415"/>
      <c r="V9510" s="415"/>
      <c r="W9510" s="415"/>
      <c r="X9510" s="415"/>
      <c r="Y9510" s="415"/>
      <c r="Z9510" s="415"/>
    </row>
    <row r="9511" spans="1:26" x14ac:dyDescent="0.2">
      <c r="A9511" s="414"/>
      <c r="B9511" s="414"/>
      <c r="P9511" s="141"/>
      <c r="Q9511" s="415"/>
      <c r="R9511" s="415"/>
      <c r="S9511" s="415"/>
      <c r="T9511" s="415"/>
      <c r="U9511" s="415"/>
      <c r="V9511" s="415"/>
      <c r="W9511" s="415"/>
      <c r="X9511" s="415"/>
      <c r="Y9511" s="415"/>
      <c r="Z9511" s="415"/>
    </row>
    <row r="9512" spans="1:26" x14ac:dyDescent="0.2">
      <c r="A9512" s="414"/>
      <c r="B9512" s="414"/>
      <c r="P9512" s="141"/>
      <c r="Q9512" s="415"/>
      <c r="R9512" s="415"/>
      <c r="S9512" s="415"/>
      <c r="T9512" s="415"/>
      <c r="U9512" s="415"/>
      <c r="V9512" s="415"/>
      <c r="W9512" s="415"/>
      <c r="X9512" s="415"/>
      <c r="Y9512" s="415"/>
      <c r="Z9512" s="415"/>
    </row>
    <row r="9513" spans="1:26" x14ac:dyDescent="0.2">
      <c r="A9513" s="414"/>
      <c r="B9513" s="414"/>
      <c r="P9513" s="141"/>
      <c r="Q9513" s="415"/>
      <c r="R9513" s="415"/>
      <c r="S9513" s="415"/>
      <c r="T9513" s="415"/>
      <c r="U9513" s="415"/>
      <c r="V9513" s="415"/>
      <c r="W9513" s="415"/>
      <c r="X9513" s="415"/>
      <c r="Y9513" s="415"/>
      <c r="Z9513" s="415"/>
    </row>
    <row r="9514" spans="1:26" x14ac:dyDescent="0.2">
      <c r="A9514" s="414"/>
      <c r="B9514" s="414"/>
      <c r="P9514" s="141"/>
      <c r="Q9514" s="415"/>
      <c r="R9514" s="415"/>
      <c r="S9514" s="415"/>
      <c r="T9514" s="415"/>
      <c r="U9514" s="415"/>
      <c r="V9514" s="415"/>
      <c r="W9514" s="415"/>
      <c r="X9514" s="415"/>
      <c r="Y9514" s="415"/>
      <c r="Z9514" s="415"/>
    </row>
    <row r="9515" spans="1:26" x14ac:dyDescent="0.2">
      <c r="A9515" s="414"/>
      <c r="B9515" s="414"/>
      <c r="P9515" s="141"/>
      <c r="Q9515" s="415"/>
      <c r="R9515" s="415"/>
      <c r="S9515" s="415"/>
      <c r="T9515" s="415"/>
      <c r="U9515" s="415"/>
      <c r="V9515" s="415"/>
      <c r="W9515" s="415"/>
      <c r="X9515" s="415"/>
      <c r="Y9515" s="415"/>
      <c r="Z9515" s="415"/>
    </row>
    <row r="9516" spans="1:26" x14ac:dyDescent="0.2">
      <c r="A9516" s="414"/>
      <c r="B9516" s="414"/>
      <c r="P9516" s="141"/>
      <c r="Q9516" s="415"/>
      <c r="R9516" s="415"/>
      <c r="S9516" s="415"/>
      <c r="T9516" s="415"/>
      <c r="U9516" s="415"/>
      <c r="V9516" s="415"/>
      <c r="W9516" s="415"/>
      <c r="X9516" s="415"/>
      <c r="Y9516" s="415"/>
      <c r="Z9516" s="415"/>
    </row>
    <row r="9517" spans="1:26" x14ac:dyDescent="0.2">
      <c r="A9517" s="414"/>
      <c r="B9517" s="414"/>
      <c r="P9517" s="141"/>
      <c r="Q9517" s="415"/>
      <c r="R9517" s="415"/>
      <c r="S9517" s="415"/>
      <c r="T9517" s="415"/>
      <c r="U9517" s="415"/>
      <c r="V9517" s="415"/>
      <c r="W9517" s="415"/>
      <c r="X9517" s="415"/>
      <c r="Y9517" s="415"/>
      <c r="Z9517" s="415"/>
    </row>
    <row r="9518" spans="1:26" x14ac:dyDescent="0.2">
      <c r="P9518" s="141"/>
      <c r="Q9518" s="141"/>
      <c r="R9518" s="141"/>
      <c r="S9518" s="141"/>
      <c r="T9518" s="141"/>
      <c r="U9518" s="141"/>
      <c r="V9518" s="141"/>
      <c r="W9518" s="141"/>
      <c r="X9518" s="141"/>
      <c r="Y9518" s="141"/>
      <c r="Z9518" s="141"/>
    </row>
    <row r="9519" spans="1:26" x14ac:dyDescent="0.2">
      <c r="P9519" s="141"/>
      <c r="Q9519" s="141"/>
      <c r="R9519" s="141"/>
      <c r="S9519" s="141"/>
      <c r="T9519" s="141"/>
      <c r="U9519" s="141"/>
      <c r="V9519" s="141"/>
      <c r="W9519" s="141"/>
      <c r="X9519" s="141"/>
      <c r="Y9519" s="141"/>
      <c r="Z9519" s="141"/>
    </row>
    <row r="9520" spans="1:26" x14ac:dyDescent="0.2">
      <c r="P9520" s="141"/>
      <c r="Q9520" s="141"/>
      <c r="R9520" s="141"/>
      <c r="S9520" s="141"/>
      <c r="T9520" s="141"/>
      <c r="U9520" s="141"/>
      <c r="V9520" s="141"/>
      <c r="W9520" s="141"/>
      <c r="X9520" s="141"/>
      <c r="Y9520" s="141"/>
      <c r="Z9520" s="141"/>
    </row>
    <row r="9521" spans="16:26" x14ac:dyDescent="0.2">
      <c r="P9521" s="141"/>
      <c r="Q9521" s="141"/>
      <c r="R9521" s="141"/>
      <c r="S9521" s="141"/>
      <c r="T9521" s="141"/>
      <c r="U9521" s="141"/>
      <c r="V9521" s="141"/>
      <c r="W9521" s="141"/>
      <c r="X9521" s="141"/>
      <c r="Y9521" s="141"/>
      <c r="Z9521" s="141"/>
    </row>
    <row r="9522" spans="16:26" x14ac:dyDescent="0.2">
      <c r="P9522" s="141"/>
      <c r="Q9522" s="141"/>
      <c r="R9522" s="141"/>
      <c r="S9522" s="141"/>
      <c r="T9522" s="141"/>
      <c r="U9522" s="141"/>
      <c r="V9522" s="141"/>
      <c r="W9522" s="141"/>
      <c r="X9522" s="141"/>
      <c r="Y9522" s="141"/>
      <c r="Z9522" s="141"/>
    </row>
    <row r="9523" spans="16:26" x14ac:dyDescent="0.2">
      <c r="P9523" s="141"/>
      <c r="Q9523" s="141"/>
      <c r="R9523" s="141"/>
      <c r="S9523" s="141"/>
      <c r="T9523" s="141"/>
      <c r="U9523" s="141"/>
      <c r="V9523" s="141"/>
      <c r="W9523" s="141"/>
      <c r="X9523" s="141"/>
      <c r="Y9523" s="141"/>
      <c r="Z9523" s="141"/>
    </row>
    <row r="9524" spans="16:26" x14ac:dyDescent="0.2">
      <c r="P9524" s="141"/>
      <c r="Q9524" s="141"/>
      <c r="R9524" s="141"/>
      <c r="S9524" s="141"/>
      <c r="T9524" s="141"/>
      <c r="U9524" s="141"/>
      <c r="V9524" s="141"/>
      <c r="W9524" s="141"/>
      <c r="X9524" s="141"/>
      <c r="Y9524" s="141"/>
      <c r="Z9524" s="141"/>
    </row>
    <row r="9525" spans="16:26" x14ac:dyDescent="0.2">
      <c r="P9525" s="141"/>
      <c r="Q9525" s="141"/>
      <c r="R9525" s="141"/>
      <c r="S9525" s="141"/>
      <c r="T9525" s="141"/>
      <c r="U9525" s="141"/>
      <c r="V9525" s="141"/>
      <c r="W9525" s="141"/>
      <c r="X9525" s="141"/>
      <c r="Y9525" s="141"/>
      <c r="Z9525" s="141"/>
    </row>
    <row r="9526" spans="16:26" x14ac:dyDescent="0.2">
      <c r="P9526" s="141"/>
      <c r="Q9526" s="141"/>
      <c r="R9526" s="141"/>
      <c r="S9526" s="141"/>
      <c r="T9526" s="141"/>
      <c r="U9526" s="141"/>
      <c r="V9526" s="141"/>
      <c r="W9526" s="141"/>
      <c r="X9526" s="141"/>
      <c r="Y9526" s="141"/>
      <c r="Z9526" s="141"/>
    </row>
    <row r="9527" spans="16:26" x14ac:dyDescent="0.2">
      <c r="P9527" s="141"/>
      <c r="Q9527" s="141"/>
      <c r="R9527" s="141"/>
      <c r="S9527" s="141"/>
      <c r="T9527" s="141"/>
      <c r="U9527" s="141"/>
      <c r="V9527" s="141"/>
      <c r="W9527" s="141"/>
      <c r="X9527" s="141"/>
      <c r="Y9527" s="141"/>
      <c r="Z9527" s="141"/>
    </row>
    <row r="9528" spans="16:26" x14ac:dyDescent="0.2">
      <c r="P9528" s="141"/>
      <c r="Q9528" s="141"/>
      <c r="R9528" s="141"/>
      <c r="S9528" s="141"/>
      <c r="T9528" s="141"/>
      <c r="U9528" s="141"/>
      <c r="V9528" s="141"/>
      <c r="W9528" s="141"/>
      <c r="X9528" s="141"/>
      <c r="Y9528" s="141"/>
      <c r="Z9528" s="141"/>
    </row>
    <row r="9529" spans="16:26" x14ac:dyDescent="0.2">
      <c r="P9529" s="141"/>
      <c r="Q9529" s="141"/>
      <c r="R9529" s="141"/>
      <c r="S9529" s="141"/>
      <c r="T9529" s="141"/>
      <c r="U9529" s="141"/>
      <c r="V9529" s="141"/>
      <c r="W9529" s="141"/>
      <c r="X9529" s="141"/>
      <c r="Y9529" s="141"/>
      <c r="Z9529" s="141"/>
    </row>
    <row r="9530" spans="16:26" x14ac:dyDescent="0.2">
      <c r="P9530" s="141"/>
      <c r="Q9530" s="141"/>
      <c r="R9530" s="141"/>
      <c r="S9530" s="141"/>
      <c r="T9530" s="141"/>
      <c r="U9530" s="141"/>
      <c r="V9530" s="141"/>
      <c r="W9530" s="141"/>
      <c r="X9530" s="141"/>
      <c r="Y9530" s="141"/>
      <c r="Z9530" s="141"/>
    </row>
    <row r="9531" spans="16:26" x14ac:dyDescent="0.2">
      <c r="P9531" s="141"/>
      <c r="Q9531" s="141"/>
      <c r="R9531" s="141"/>
      <c r="S9531" s="141"/>
      <c r="T9531" s="141"/>
      <c r="U9531" s="141"/>
      <c r="V9531" s="141"/>
      <c r="W9531" s="141"/>
      <c r="X9531" s="141"/>
      <c r="Y9531" s="141"/>
      <c r="Z9531" s="141"/>
    </row>
    <row r="9532" spans="16:26" x14ac:dyDescent="0.2">
      <c r="P9532" s="141"/>
      <c r="Q9532" s="141"/>
      <c r="R9532" s="141"/>
      <c r="S9532" s="141"/>
      <c r="T9532" s="141"/>
      <c r="U9532" s="141"/>
      <c r="V9532" s="141"/>
      <c r="W9532" s="141"/>
      <c r="X9532" s="141"/>
      <c r="Y9532" s="141"/>
      <c r="Z9532" s="141"/>
    </row>
    <row r="9533" spans="16:26" x14ac:dyDescent="0.2">
      <c r="P9533" s="141"/>
      <c r="Q9533" s="141"/>
      <c r="R9533" s="141"/>
      <c r="S9533" s="141"/>
      <c r="T9533" s="141"/>
      <c r="U9533" s="141"/>
      <c r="V9533" s="141"/>
      <c r="W9533" s="141"/>
      <c r="X9533" s="141"/>
      <c r="Y9533" s="141"/>
      <c r="Z9533" s="141"/>
    </row>
    <row r="9534" spans="16:26" x14ac:dyDescent="0.2">
      <c r="P9534" s="141"/>
      <c r="Q9534" s="141"/>
      <c r="R9534" s="141"/>
      <c r="S9534" s="141"/>
      <c r="T9534" s="141"/>
      <c r="U9534" s="141"/>
      <c r="V9534" s="141"/>
      <c r="W9534" s="141"/>
      <c r="X9534" s="141"/>
      <c r="Y9534" s="141"/>
      <c r="Z9534" s="141"/>
    </row>
    <row r="9535" spans="16:26" x14ac:dyDescent="0.2">
      <c r="P9535" s="141"/>
      <c r="Q9535" s="141"/>
      <c r="R9535" s="141"/>
      <c r="S9535" s="141"/>
      <c r="T9535" s="141"/>
      <c r="U9535" s="141"/>
      <c r="V9535" s="141"/>
      <c r="W9535" s="141"/>
      <c r="X9535" s="141"/>
      <c r="Y9535" s="141"/>
      <c r="Z9535" s="141"/>
    </row>
    <row r="9536" spans="16:26" x14ac:dyDescent="0.2">
      <c r="P9536" s="141"/>
      <c r="Q9536" s="141"/>
      <c r="R9536" s="141"/>
      <c r="S9536" s="141"/>
      <c r="T9536" s="141"/>
      <c r="U9536" s="141"/>
      <c r="V9536" s="141"/>
      <c r="W9536" s="141"/>
      <c r="X9536" s="141"/>
      <c r="Y9536" s="141"/>
      <c r="Z9536" s="141"/>
    </row>
    <row r="9537" spans="16:26" x14ac:dyDescent="0.2">
      <c r="P9537" s="141"/>
      <c r="Q9537" s="141"/>
      <c r="R9537" s="141"/>
      <c r="S9537" s="141"/>
      <c r="T9537" s="141"/>
      <c r="U9537" s="141"/>
      <c r="V9537" s="141"/>
      <c r="W9537" s="141"/>
      <c r="X9537" s="141"/>
      <c r="Y9537" s="141"/>
      <c r="Z9537" s="141"/>
    </row>
    <row r="9538" spans="16:26" x14ac:dyDescent="0.2">
      <c r="P9538" s="141"/>
      <c r="Q9538" s="141"/>
      <c r="R9538" s="141"/>
      <c r="S9538" s="141"/>
      <c r="T9538" s="141"/>
      <c r="U9538" s="141"/>
      <c r="V9538" s="141"/>
      <c r="W9538" s="141"/>
      <c r="X9538" s="141"/>
      <c r="Y9538" s="141"/>
      <c r="Z9538" s="141"/>
    </row>
    <row r="9539" spans="16:26" x14ac:dyDescent="0.2">
      <c r="P9539" s="141"/>
      <c r="Q9539" s="141"/>
      <c r="R9539" s="141"/>
      <c r="S9539" s="141"/>
      <c r="T9539" s="141"/>
      <c r="U9539" s="141"/>
      <c r="V9539" s="141"/>
      <c r="W9539" s="141"/>
      <c r="X9539" s="141"/>
      <c r="Y9539" s="141"/>
      <c r="Z9539" s="141"/>
    </row>
    <row r="9540" spans="16:26" x14ac:dyDescent="0.2">
      <c r="P9540" s="141"/>
      <c r="Q9540" s="141"/>
      <c r="R9540" s="141"/>
      <c r="S9540" s="141"/>
      <c r="T9540" s="141"/>
      <c r="U9540" s="141"/>
      <c r="V9540" s="141"/>
      <c r="W9540" s="141"/>
      <c r="X9540" s="141"/>
      <c r="Y9540" s="141"/>
      <c r="Z9540" s="141"/>
    </row>
    <row r="9541" spans="16:26" x14ac:dyDescent="0.2">
      <c r="P9541" s="141"/>
      <c r="Q9541" s="141"/>
      <c r="R9541" s="141"/>
      <c r="S9541" s="141"/>
      <c r="T9541" s="141"/>
      <c r="U9541" s="141"/>
      <c r="V9541" s="141"/>
      <c r="W9541" s="141"/>
      <c r="X9541" s="141"/>
      <c r="Y9541" s="141"/>
      <c r="Z9541" s="141"/>
    </row>
    <row r="9542" spans="16:26" x14ac:dyDescent="0.2">
      <c r="P9542" s="141"/>
      <c r="Q9542" s="141"/>
      <c r="R9542" s="141"/>
      <c r="S9542" s="141"/>
      <c r="T9542" s="141"/>
      <c r="U9542" s="141"/>
      <c r="V9542" s="141"/>
      <c r="W9542" s="141"/>
      <c r="X9542" s="141"/>
      <c r="Y9542" s="141"/>
      <c r="Z9542" s="141"/>
    </row>
    <row r="9543" spans="16:26" x14ac:dyDescent="0.2">
      <c r="P9543" s="141"/>
      <c r="Q9543" s="141"/>
      <c r="R9543" s="141"/>
      <c r="S9543" s="141"/>
      <c r="T9543" s="141"/>
      <c r="U9543" s="141"/>
      <c r="V9543" s="141"/>
      <c r="W9543" s="141"/>
      <c r="X9543" s="141"/>
      <c r="Y9543" s="141"/>
      <c r="Z9543" s="141"/>
    </row>
    <row r="9544" spans="16:26" x14ac:dyDescent="0.2">
      <c r="P9544" s="141"/>
      <c r="Q9544" s="141"/>
      <c r="R9544" s="141"/>
      <c r="S9544" s="141"/>
      <c r="T9544" s="141"/>
      <c r="U9544" s="141"/>
      <c r="V9544" s="141"/>
      <c r="W9544" s="141"/>
      <c r="X9544" s="141"/>
      <c r="Y9544" s="141"/>
      <c r="Z9544" s="141"/>
    </row>
    <row r="9545" spans="16:26" x14ac:dyDescent="0.2">
      <c r="P9545" s="141"/>
      <c r="Q9545" s="141"/>
      <c r="R9545" s="141"/>
      <c r="S9545" s="141"/>
      <c r="T9545" s="141"/>
      <c r="U9545" s="141"/>
      <c r="V9545" s="141"/>
      <c r="W9545" s="141"/>
      <c r="X9545" s="141"/>
      <c r="Y9545" s="141"/>
      <c r="Z9545" s="141"/>
    </row>
    <row r="9546" spans="16:26" x14ac:dyDescent="0.2">
      <c r="P9546" s="141"/>
      <c r="Q9546" s="141"/>
      <c r="R9546" s="141"/>
      <c r="S9546" s="141"/>
      <c r="T9546" s="141"/>
      <c r="U9546" s="141"/>
      <c r="V9546" s="141"/>
      <c r="W9546" s="141"/>
      <c r="X9546" s="141"/>
      <c r="Y9546" s="141"/>
      <c r="Z9546" s="141"/>
    </row>
    <row r="9547" spans="16:26" x14ac:dyDescent="0.2">
      <c r="P9547" s="141"/>
      <c r="Q9547" s="141"/>
      <c r="R9547" s="141"/>
      <c r="S9547" s="141"/>
      <c r="T9547" s="141"/>
      <c r="U9547" s="141"/>
      <c r="V9547" s="141"/>
      <c r="W9547" s="141"/>
      <c r="X9547" s="141"/>
      <c r="Y9547" s="141"/>
      <c r="Z9547" s="141"/>
    </row>
    <row r="9548" spans="16:26" x14ac:dyDescent="0.2">
      <c r="P9548" s="141"/>
      <c r="Q9548" s="141"/>
      <c r="R9548" s="141"/>
      <c r="S9548" s="141"/>
      <c r="T9548" s="141"/>
      <c r="U9548" s="141"/>
      <c r="V9548" s="141"/>
      <c r="W9548" s="141"/>
      <c r="X9548" s="141"/>
      <c r="Y9548" s="141"/>
      <c r="Z9548" s="141"/>
    </row>
    <row r="9549" spans="16:26" x14ac:dyDescent="0.2">
      <c r="P9549" s="141"/>
      <c r="Q9549" s="141"/>
      <c r="R9549" s="141"/>
      <c r="S9549" s="141"/>
      <c r="T9549" s="141"/>
      <c r="U9549" s="141"/>
      <c r="V9549" s="141"/>
      <c r="W9549" s="141"/>
      <c r="X9549" s="141"/>
      <c r="Y9549" s="141"/>
      <c r="Z9549" s="141"/>
    </row>
    <row r="9550" spans="16:26" x14ac:dyDescent="0.2">
      <c r="P9550" s="141"/>
      <c r="Q9550" s="141"/>
      <c r="R9550" s="141"/>
      <c r="S9550" s="141"/>
      <c r="T9550" s="141"/>
      <c r="U9550" s="141"/>
      <c r="V9550" s="141"/>
      <c r="W9550" s="141"/>
      <c r="X9550" s="141"/>
      <c r="Y9550" s="141"/>
      <c r="Z9550" s="141"/>
    </row>
    <row r="9551" spans="16:26" x14ac:dyDescent="0.2">
      <c r="P9551" s="141"/>
      <c r="Q9551" s="141"/>
      <c r="R9551" s="141"/>
      <c r="S9551" s="141"/>
      <c r="T9551" s="141"/>
      <c r="U9551" s="141"/>
      <c r="V9551" s="141"/>
      <c r="W9551" s="141"/>
      <c r="X9551" s="141"/>
      <c r="Y9551" s="141"/>
      <c r="Z9551" s="141"/>
    </row>
    <row r="9552" spans="16:26" x14ac:dyDescent="0.2">
      <c r="P9552" s="141"/>
      <c r="Q9552" s="141"/>
      <c r="R9552" s="141"/>
      <c r="S9552" s="141"/>
      <c r="T9552" s="141"/>
      <c r="U9552" s="141"/>
      <c r="V9552" s="141"/>
      <c r="W9552" s="141"/>
      <c r="X9552" s="141"/>
      <c r="Y9552" s="141"/>
      <c r="Z9552" s="141"/>
    </row>
    <row r="9553" spans="16:26" x14ac:dyDescent="0.2">
      <c r="P9553" s="141"/>
      <c r="Q9553" s="141"/>
      <c r="R9553" s="141"/>
      <c r="S9553" s="141"/>
      <c r="T9553" s="141"/>
      <c r="U9553" s="141"/>
      <c r="V9553" s="141"/>
      <c r="W9553" s="141"/>
      <c r="X9553" s="141"/>
      <c r="Y9553" s="141"/>
      <c r="Z9553" s="141"/>
    </row>
    <row r="9554" spans="16:26" x14ac:dyDescent="0.2">
      <c r="P9554" s="141"/>
      <c r="Q9554" s="141"/>
      <c r="R9554" s="141"/>
      <c r="S9554" s="141"/>
      <c r="T9554" s="141"/>
      <c r="U9554" s="141"/>
      <c r="V9554" s="141"/>
      <c r="W9554" s="141"/>
      <c r="X9554" s="141"/>
      <c r="Y9554" s="141"/>
      <c r="Z9554" s="141"/>
    </row>
    <row r="9555" spans="16:26" x14ac:dyDescent="0.2">
      <c r="P9555" s="141"/>
      <c r="Q9555" s="141"/>
      <c r="R9555" s="141"/>
      <c r="S9555" s="141"/>
      <c r="T9555" s="141"/>
      <c r="U9555" s="141"/>
      <c r="V9555" s="141"/>
      <c r="W9555" s="141"/>
      <c r="X9555" s="141"/>
      <c r="Y9555" s="141"/>
      <c r="Z9555" s="141"/>
    </row>
    <row r="9556" spans="16:26" x14ac:dyDescent="0.2">
      <c r="P9556" s="141"/>
      <c r="Q9556" s="141"/>
      <c r="R9556" s="141"/>
      <c r="S9556" s="141"/>
      <c r="T9556" s="141"/>
      <c r="U9556" s="141"/>
      <c r="V9556" s="141"/>
      <c r="W9556" s="141"/>
      <c r="X9556" s="141"/>
      <c r="Y9556" s="141"/>
      <c r="Z9556" s="141"/>
    </row>
    <row r="9557" spans="16:26" x14ac:dyDescent="0.2">
      <c r="P9557" s="141"/>
      <c r="Q9557" s="141"/>
      <c r="R9557" s="141"/>
      <c r="S9557" s="141"/>
      <c r="T9557" s="141"/>
      <c r="U9557" s="141"/>
      <c r="V9557" s="141"/>
      <c r="W9557" s="141"/>
      <c r="X9557" s="141"/>
      <c r="Y9557" s="141"/>
      <c r="Z9557" s="141"/>
    </row>
    <row r="9558" spans="16:26" x14ac:dyDescent="0.2">
      <c r="P9558" s="141"/>
      <c r="Q9558" s="141"/>
      <c r="R9558" s="141"/>
      <c r="S9558" s="141"/>
      <c r="T9558" s="141"/>
      <c r="U9558" s="141"/>
      <c r="V9558" s="141"/>
      <c r="W9558" s="141"/>
      <c r="X9558" s="141"/>
      <c r="Y9558" s="141"/>
      <c r="Z9558" s="141"/>
    </row>
    <row r="9559" spans="16:26" x14ac:dyDescent="0.2">
      <c r="P9559" s="141"/>
      <c r="Q9559" s="141"/>
      <c r="R9559" s="141"/>
      <c r="S9559" s="141"/>
      <c r="T9559" s="141"/>
      <c r="U9559" s="141"/>
      <c r="V9559" s="141"/>
      <c r="W9559" s="141"/>
      <c r="X9559" s="141"/>
      <c r="Y9559" s="141"/>
      <c r="Z9559" s="141"/>
    </row>
    <row r="9560" spans="16:26" x14ac:dyDescent="0.2">
      <c r="P9560" s="141"/>
      <c r="Q9560" s="141"/>
      <c r="R9560" s="141"/>
      <c r="S9560" s="141"/>
      <c r="T9560" s="141"/>
      <c r="U9560" s="141"/>
      <c r="V9560" s="141"/>
      <c r="W9560" s="141"/>
      <c r="X9560" s="141"/>
      <c r="Y9560" s="141"/>
      <c r="Z9560" s="141"/>
    </row>
    <row r="9561" spans="16:26" x14ac:dyDescent="0.2">
      <c r="P9561" s="141"/>
      <c r="Q9561" s="141"/>
      <c r="R9561" s="141"/>
      <c r="S9561" s="141"/>
      <c r="T9561" s="141"/>
      <c r="U9561" s="141"/>
      <c r="V9561" s="141"/>
      <c r="W9561" s="141"/>
      <c r="X9561" s="141"/>
      <c r="Y9561" s="141"/>
      <c r="Z9561" s="141"/>
    </row>
    <row r="9562" spans="16:26" x14ac:dyDescent="0.2">
      <c r="P9562" s="141"/>
      <c r="Q9562" s="141"/>
      <c r="R9562" s="141"/>
      <c r="S9562" s="141"/>
      <c r="T9562" s="141"/>
      <c r="U9562" s="141"/>
      <c r="V9562" s="141"/>
      <c r="W9562" s="141"/>
      <c r="X9562" s="141"/>
      <c r="Y9562" s="141"/>
      <c r="Z9562" s="141"/>
    </row>
    <row r="9563" spans="16:26" x14ac:dyDescent="0.2">
      <c r="P9563" s="141"/>
      <c r="Q9563" s="141"/>
      <c r="R9563" s="141"/>
      <c r="S9563" s="141"/>
      <c r="T9563" s="141"/>
      <c r="U9563" s="141"/>
      <c r="V9563" s="141"/>
      <c r="W9563" s="141"/>
      <c r="X9563" s="141"/>
      <c r="Y9563" s="141"/>
      <c r="Z9563" s="141"/>
    </row>
    <row r="9564" spans="16:26" x14ac:dyDescent="0.2">
      <c r="P9564" s="141"/>
      <c r="Q9564" s="141"/>
      <c r="R9564" s="141"/>
      <c r="S9564" s="141"/>
      <c r="T9564" s="141"/>
      <c r="U9564" s="141"/>
      <c r="V9564" s="141"/>
      <c r="W9564" s="141"/>
      <c r="X9564" s="141"/>
      <c r="Y9564" s="141"/>
      <c r="Z9564" s="141"/>
    </row>
    <row r="9565" spans="16:26" x14ac:dyDescent="0.2">
      <c r="P9565" s="141"/>
      <c r="Q9565" s="141"/>
      <c r="R9565" s="141"/>
      <c r="S9565" s="141"/>
      <c r="T9565" s="141"/>
      <c r="U9565" s="141"/>
      <c r="V9565" s="141"/>
      <c r="W9565" s="141"/>
      <c r="X9565" s="141"/>
      <c r="Y9565" s="141"/>
      <c r="Z9565" s="141"/>
    </row>
    <row r="9566" spans="16:26" x14ac:dyDescent="0.2">
      <c r="P9566" s="141"/>
      <c r="Q9566" s="141"/>
      <c r="R9566" s="141"/>
      <c r="S9566" s="141"/>
      <c r="T9566" s="141"/>
      <c r="U9566" s="141"/>
      <c r="V9566" s="141"/>
      <c r="W9566" s="141"/>
      <c r="X9566" s="141"/>
      <c r="Y9566" s="141"/>
      <c r="Z9566" s="141"/>
    </row>
    <row r="9567" spans="16:26" x14ac:dyDescent="0.2">
      <c r="P9567" s="141"/>
      <c r="Q9567" s="141"/>
      <c r="R9567" s="141"/>
      <c r="S9567" s="141"/>
      <c r="T9567" s="141"/>
      <c r="U9567" s="141"/>
      <c r="V9567" s="141"/>
      <c r="W9567" s="141"/>
      <c r="X9567" s="141"/>
      <c r="Y9567" s="141"/>
      <c r="Z9567" s="141"/>
    </row>
    <row r="9568" spans="16:26" x14ac:dyDescent="0.2">
      <c r="P9568" s="141"/>
      <c r="Q9568" s="141"/>
      <c r="R9568" s="141"/>
      <c r="S9568" s="141"/>
      <c r="T9568" s="141"/>
      <c r="U9568" s="141"/>
      <c r="V9568" s="141"/>
      <c r="W9568" s="141"/>
      <c r="X9568" s="141"/>
      <c r="Y9568" s="141"/>
      <c r="Z9568" s="141"/>
    </row>
    <row r="9569" spans="16:26" x14ac:dyDescent="0.2">
      <c r="P9569" s="141"/>
      <c r="Q9569" s="141"/>
      <c r="R9569" s="141"/>
      <c r="S9569" s="141"/>
      <c r="T9569" s="141"/>
      <c r="U9569" s="141"/>
      <c r="V9569" s="141"/>
      <c r="W9569" s="141"/>
      <c r="X9569" s="141"/>
      <c r="Y9569" s="141"/>
      <c r="Z9569" s="141"/>
    </row>
    <row r="9570" spans="16:26" x14ac:dyDescent="0.2">
      <c r="P9570" s="141"/>
      <c r="Q9570" s="141"/>
      <c r="R9570" s="141"/>
      <c r="S9570" s="141"/>
      <c r="T9570" s="141"/>
      <c r="U9570" s="141"/>
      <c r="V9570" s="141"/>
      <c r="W9570" s="141"/>
      <c r="X9570" s="141"/>
      <c r="Y9570" s="141"/>
      <c r="Z9570" s="141"/>
    </row>
    <row r="9571" spans="16:26" x14ac:dyDescent="0.2">
      <c r="P9571" s="141"/>
      <c r="Q9571" s="141"/>
      <c r="R9571" s="141"/>
      <c r="S9571" s="141"/>
      <c r="T9571" s="141"/>
      <c r="U9571" s="141"/>
      <c r="V9571" s="141"/>
      <c r="W9571" s="141"/>
      <c r="X9571" s="141"/>
      <c r="Y9571" s="141"/>
      <c r="Z9571" s="141"/>
    </row>
    <row r="9572" spans="16:26" x14ac:dyDescent="0.2">
      <c r="P9572" s="141"/>
      <c r="Q9572" s="141"/>
      <c r="R9572" s="141"/>
      <c r="S9572" s="141"/>
      <c r="T9572" s="141"/>
      <c r="U9572" s="141"/>
      <c r="V9572" s="141"/>
      <c r="W9572" s="141"/>
      <c r="X9572" s="141"/>
      <c r="Y9572" s="141"/>
      <c r="Z9572" s="141"/>
    </row>
    <row r="9573" spans="16:26" x14ac:dyDescent="0.2">
      <c r="P9573" s="141"/>
      <c r="Q9573" s="141"/>
      <c r="R9573" s="141"/>
      <c r="S9573" s="141"/>
      <c r="T9573" s="141"/>
      <c r="U9573" s="141"/>
      <c r="V9573" s="141"/>
      <c r="W9573" s="141"/>
      <c r="X9573" s="141"/>
      <c r="Y9573" s="141"/>
      <c r="Z9573" s="141"/>
    </row>
    <row r="9574" spans="16:26" x14ac:dyDescent="0.2">
      <c r="P9574" s="141"/>
      <c r="Q9574" s="141"/>
      <c r="R9574" s="141"/>
      <c r="S9574" s="141"/>
      <c r="T9574" s="141"/>
      <c r="U9574" s="141"/>
      <c r="V9574" s="141"/>
      <c r="W9574" s="141"/>
      <c r="X9574" s="141"/>
      <c r="Y9574" s="141"/>
      <c r="Z9574" s="141"/>
    </row>
    <row r="9575" spans="16:26" x14ac:dyDescent="0.2">
      <c r="P9575" s="141"/>
      <c r="Q9575" s="141"/>
      <c r="R9575" s="141"/>
      <c r="S9575" s="141"/>
      <c r="T9575" s="141"/>
      <c r="U9575" s="141"/>
      <c r="V9575" s="141"/>
      <c r="W9575" s="141"/>
      <c r="X9575" s="141"/>
      <c r="Y9575" s="141"/>
      <c r="Z9575" s="141"/>
    </row>
    <row r="9576" spans="16:26" x14ac:dyDescent="0.2">
      <c r="P9576" s="141"/>
      <c r="Q9576" s="141"/>
      <c r="R9576" s="141"/>
      <c r="S9576" s="141"/>
      <c r="T9576" s="141"/>
      <c r="U9576" s="141"/>
      <c r="V9576" s="141"/>
      <c r="W9576" s="141"/>
      <c r="X9576" s="141"/>
      <c r="Y9576" s="141"/>
      <c r="Z9576" s="141"/>
    </row>
    <row r="9577" spans="16:26" x14ac:dyDescent="0.2">
      <c r="P9577" s="141"/>
      <c r="Q9577" s="141"/>
      <c r="R9577" s="141"/>
      <c r="S9577" s="141"/>
      <c r="T9577" s="141"/>
      <c r="U9577" s="141"/>
      <c r="V9577" s="141"/>
      <c r="W9577" s="141"/>
      <c r="X9577" s="141"/>
      <c r="Y9577" s="141"/>
      <c r="Z9577" s="141"/>
    </row>
    <row r="9578" spans="16:26" x14ac:dyDescent="0.2">
      <c r="P9578" s="141"/>
      <c r="Q9578" s="141"/>
      <c r="R9578" s="141"/>
      <c r="S9578" s="141"/>
      <c r="T9578" s="141"/>
      <c r="U9578" s="141"/>
      <c r="V9578" s="141"/>
      <c r="W9578" s="141"/>
      <c r="X9578" s="141"/>
      <c r="Y9578" s="141"/>
      <c r="Z9578" s="141"/>
    </row>
    <row r="9579" spans="16:26" x14ac:dyDescent="0.2">
      <c r="P9579" s="141"/>
      <c r="Q9579" s="141"/>
      <c r="R9579" s="141"/>
      <c r="S9579" s="141"/>
      <c r="T9579" s="141"/>
      <c r="U9579" s="141"/>
      <c r="V9579" s="141"/>
      <c r="W9579" s="141"/>
      <c r="X9579" s="141"/>
      <c r="Y9579" s="141"/>
      <c r="Z9579" s="141"/>
    </row>
    <row r="9580" spans="16:26" x14ac:dyDescent="0.2">
      <c r="P9580" s="141"/>
      <c r="Q9580" s="141"/>
      <c r="R9580" s="141"/>
      <c r="S9580" s="141"/>
      <c r="T9580" s="141"/>
      <c r="U9580" s="141"/>
      <c r="V9580" s="141"/>
      <c r="W9580" s="141"/>
      <c r="X9580" s="141"/>
      <c r="Y9580" s="141"/>
      <c r="Z9580" s="141"/>
    </row>
    <row r="9581" spans="16:26" x14ac:dyDescent="0.2">
      <c r="P9581" s="141"/>
      <c r="Q9581" s="141"/>
      <c r="R9581" s="141"/>
      <c r="S9581" s="141"/>
      <c r="T9581" s="141"/>
      <c r="U9581" s="141"/>
      <c r="V9581" s="141"/>
      <c r="W9581" s="141"/>
      <c r="X9581" s="141"/>
      <c r="Y9581" s="141"/>
      <c r="Z9581" s="141"/>
    </row>
    <row r="9582" spans="16:26" x14ac:dyDescent="0.2">
      <c r="P9582" s="141"/>
      <c r="Q9582" s="141"/>
      <c r="R9582" s="141"/>
      <c r="S9582" s="141"/>
      <c r="T9582" s="141"/>
      <c r="U9582" s="141"/>
      <c r="V9582" s="141"/>
      <c r="W9582" s="141"/>
      <c r="X9582" s="141"/>
      <c r="Y9582" s="141"/>
      <c r="Z9582" s="141"/>
    </row>
    <row r="9583" spans="16:26" x14ac:dyDescent="0.2">
      <c r="P9583" s="141"/>
      <c r="Q9583" s="141"/>
      <c r="R9583" s="141"/>
      <c r="S9583" s="141"/>
      <c r="T9583" s="141"/>
      <c r="U9583" s="141"/>
      <c r="V9583" s="141"/>
      <c r="W9583" s="141"/>
      <c r="X9583" s="141"/>
      <c r="Y9583" s="141"/>
      <c r="Z9583" s="141"/>
    </row>
    <row r="9584" spans="16:26" x14ac:dyDescent="0.2">
      <c r="P9584" s="141"/>
      <c r="Q9584" s="141"/>
      <c r="R9584" s="141"/>
      <c r="S9584" s="141"/>
      <c r="T9584" s="141"/>
      <c r="U9584" s="141"/>
      <c r="V9584" s="141"/>
      <c r="W9584" s="141"/>
      <c r="X9584" s="141"/>
      <c r="Y9584" s="141"/>
      <c r="Z9584" s="141"/>
    </row>
    <row r="9585" spans="16:26" x14ac:dyDescent="0.2">
      <c r="P9585" s="141"/>
      <c r="Q9585" s="141"/>
      <c r="R9585" s="141"/>
      <c r="S9585" s="141"/>
      <c r="T9585" s="141"/>
      <c r="U9585" s="141"/>
      <c r="V9585" s="141"/>
      <c r="W9585" s="141"/>
      <c r="X9585" s="141"/>
      <c r="Y9585" s="141"/>
      <c r="Z9585" s="141"/>
    </row>
    <row r="9586" spans="16:26" x14ac:dyDescent="0.2">
      <c r="P9586" s="141"/>
      <c r="Q9586" s="141"/>
      <c r="R9586" s="141"/>
      <c r="S9586" s="141"/>
      <c r="T9586" s="141"/>
      <c r="U9586" s="141"/>
      <c r="V9586" s="141"/>
      <c r="W9586" s="141"/>
      <c r="X9586" s="141"/>
      <c r="Y9586" s="141"/>
      <c r="Z9586" s="141"/>
    </row>
    <row r="9587" spans="16:26" x14ac:dyDescent="0.2">
      <c r="P9587" s="141"/>
      <c r="Q9587" s="141"/>
      <c r="R9587" s="141"/>
      <c r="S9587" s="141"/>
      <c r="T9587" s="141"/>
      <c r="U9587" s="141"/>
      <c r="V9587" s="141"/>
      <c r="W9587" s="141"/>
      <c r="X9587" s="141"/>
      <c r="Y9587" s="141"/>
      <c r="Z9587" s="141"/>
    </row>
    <row r="9588" spans="16:26" x14ac:dyDescent="0.2">
      <c r="P9588" s="141"/>
      <c r="Q9588" s="141"/>
      <c r="R9588" s="141"/>
      <c r="S9588" s="141"/>
      <c r="T9588" s="141"/>
      <c r="U9588" s="141"/>
      <c r="V9588" s="141"/>
      <c r="W9588" s="141"/>
      <c r="X9588" s="141"/>
      <c r="Y9588" s="141"/>
      <c r="Z9588" s="141"/>
    </row>
    <row r="9589" spans="16:26" x14ac:dyDescent="0.2">
      <c r="P9589" s="141"/>
      <c r="Q9589" s="141"/>
      <c r="R9589" s="141"/>
      <c r="S9589" s="141"/>
      <c r="T9589" s="141"/>
      <c r="U9589" s="141"/>
      <c r="V9589" s="141"/>
      <c r="W9589" s="141"/>
      <c r="X9589" s="141"/>
      <c r="Y9589" s="141"/>
      <c r="Z9589" s="141"/>
    </row>
    <row r="9590" spans="16:26" x14ac:dyDescent="0.2">
      <c r="P9590" s="141"/>
      <c r="Q9590" s="141"/>
      <c r="R9590" s="141"/>
      <c r="S9590" s="141"/>
      <c r="T9590" s="141"/>
      <c r="U9590" s="141"/>
      <c r="V9590" s="141"/>
      <c r="W9590" s="141"/>
      <c r="X9590" s="141"/>
      <c r="Y9590" s="141"/>
      <c r="Z9590" s="141"/>
    </row>
    <row r="9591" spans="16:26" x14ac:dyDescent="0.2">
      <c r="P9591" s="141"/>
      <c r="Q9591" s="141"/>
      <c r="R9591" s="141"/>
      <c r="S9591" s="141"/>
      <c r="T9591" s="141"/>
      <c r="U9591" s="141"/>
      <c r="V9591" s="141"/>
      <c r="W9591" s="141"/>
      <c r="X9591" s="141"/>
      <c r="Y9591" s="141"/>
      <c r="Z9591" s="141"/>
    </row>
    <row r="9592" spans="16:26" x14ac:dyDescent="0.2">
      <c r="P9592" s="141"/>
      <c r="Q9592" s="141"/>
      <c r="R9592" s="141"/>
      <c r="S9592" s="141"/>
      <c r="T9592" s="141"/>
      <c r="U9592" s="141"/>
      <c r="V9592" s="141"/>
      <c r="W9592" s="141"/>
      <c r="X9592" s="141"/>
      <c r="Y9592" s="141"/>
      <c r="Z9592" s="141"/>
    </row>
    <row r="9593" spans="16:26" x14ac:dyDescent="0.2">
      <c r="P9593" s="141"/>
      <c r="Q9593" s="141"/>
      <c r="R9593" s="141"/>
      <c r="S9593" s="141"/>
      <c r="T9593" s="141"/>
      <c r="U9593" s="141"/>
      <c r="V9593" s="141"/>
      <c r="W9593" s="141"/>
      <c r="X9593" s="141"/>
      <c r="Y9593" s="141"/>
      <c r="Z9593" s="141"/>
    </row>
    <row r="9594" spans="16:26" x14ac:dyDescent="0.2">
      <c r="P9594" s="141"/>
      <c r="Q9594" s="141"/>
      <c r="R9594" s="141"/>
      <c r="S9594" s="141"/>
      <c r="T9594" s="141"/>
      <c r="U9594" s="141"/>
      <c r="V9594" s="141"/>
      <c r="W9594" s="141"/>
      <c r="X9594" s="141"/>
      <c r="Y9594" s="141"/>
      <c r="Z9594" s="141"/>
    </row>
    <row r="9595" spans="16:26" x14ac:dyDescent="0.2">
      <c r="P9595" s="141"/>
      <c r="Q9595" s="141"/>
      <c r="R9595" s="141"/>
      <c r="S9595" s="141"/>
      <c r="T9595" s="141"/>
      <c r="U9595" s="141"/>
      <c r="V9595" s="141"/>
      <c r="W9595" s="141"/>
      <c r="X9595" s="141"/>
      <c r="Y9595" s="141"/>
      <c r="Z9595" s="141"/>
    </row>
    <row r="9596" spans="16:26" x14ac:dyDescent="0.2">
      <c r="P9596" s="141"/>
      <c r="Q9596" s="141"/>
      <c r="R9596" s="141"/>
      <c r="S9596" s="141"/>
      <c r="T9596" s="141"/>
      <c r="U9596" s="141"/>
      <c r="V9596" s="141"/>
      <c r="W9596" s="141"/>
      <c r="X9596" s="141"/>
      <c r="Y9596" s="141"/>
      <c r="Z9596" s="141"/>
    </row>
    <row r="9597" spans="16:26" x14ac:dyDescent="0.2">
      <c r="P9597" s="141"/>
      <c r="Q9597" s="141"/>
      <c r="R9597" s="141"/>
      <c r="S9597" s="141"/>
      <c r="T9597" s="141"/>
      <c r="U9597" s="141"/>
      <c r="V9597" s="141"/>
      <c r="W9597" s="141"/>
      <c r="X9597" s="141"/>
      <c r="Y9597" s="141"/>
      <c r="Z9597" s="141"/>
    </row>
    <row r="9598" spans="16:26" x14ac:dyDescent="0.2">
      <c r="P9598" s="141"/>
      <c r="Q9598" s="141"/>
      <c r="R9598" s="141"/>
      <c r="S9598" s="141"/>
      <c r="T9598" s="141"/>
      <c r="U9598" s="141"/>
      <c r="V9598" s="141"/>
      <c r="W9598" s="141"/>
      <c r="X9598" s="141"/>
      <c r="Y9598" s="141"/>
      <c r="Z9598" s="141"/>
    </row>
    <row r="9599" spans="16:26" x14ac:dyDescent="0.2">
      <c r="P9599" s="141"/>
      <c r="Q9599" s="141"/>
      <c r="R9599" s="141"/>
      <c r="S9599" s="141"/>
      <c r="T9599" s="141"/>
      <c r="U9599" s="141"/>
      <c r="V9599" s="141"/>
      <c r="W9599" s="141"/>
      <c r="X9599" s="141"/>
      <c r="Y9599" s="141"/>
      <c r="Z9599" s="141"/>
    </row>
    <row r="9600" spans="16:26" x14ac:dyDescent="0.2">
      <c r="P9600" s="141"/>
      <c r="Q9600" s="141"/>
      <c r="R9600" s="141"/>
      <c r="S9600" s="141"/>
      <c r="T9600" s="141"/>
      <c r="U9600" s="141"/>
      <c r="V9600" s="141"/>
      <c r="W9600" s="141"/>
      <c r="X9600" s="141"/>
      <c r="Y9600" s="141"/>
      <c r="Z9600" s="141"/>
    </row>
    <row r="9601" spans="16:26" x14ac:dyDescent="0.2">
      <c r="P9601" s="141"/>
      <c r="Q9601" s="141"/>
      <c r="R9601" s="141"/>
      <c r="S9601" s="141"/>
      <c r="T9601" s="141"/>
      <c r="U9601" s="141"/>
      <c r="V9601" s="141"/>
      <c r="W9601" s="141"/>
      <c r="X9601" s="141"/>
      <c r="Y9601" s="141"/>
      <c r="Z9601" s="141"/>
    </row>
    <row r="9602" spans="16:26" x14ac:dyDescent="0.2">
      <c r="P9602" s="141"/>
      <c r="Q9602" s="141"/>
      <c r="R9602" s="141"/>
      <c r="S9602" s="141"/>
      <c r="T9602" s="141"/>
      <c r="U9602" s="141"/>
      <c r="V9602" s="141"/>
      <c r="W9602" s="141"/>
      <c r="X9602" s="141"/>
      <c r="Y9602" s="141"/>
      <c r="Z9602" s="141"/>
    </row>
    <row r="9603" spans="16:26" x14ac:dyDescent="0.2">
      <c r="P9603" s="141"/>
      <c r="Q9603" s="141"/>
      <c r="R9603" s="141"/>
      <c r="S9603" s="141"/>
      <c r="T9603" s="141"/>
      <c r="U9603" s="141"/>
      <c r="V9603" s="141"/>
      <c r="W9603" s="141"/>
      <c r="X9603" s="141"/>
      <c r="Y9603" s="141"/>
      <c r="Z9603" s="141"/>
    </row>
    <row r="9604" spans="16:26" x14ac:dyDescent="0.2">
      <c r="P9604" s="141"/>
      <c r="Q9604" s="141"/>
      <c r="R9604" s="141"/>
      <c r="S9604" s="141"/>
      <c r="T9604" s="141"/>
      <c r="U9604" s="141"/>
      <c r="V9604" s="141"/>
      <c r="W9604" s="141"/>
      <c r="X9604" s="141"/>
      <c r="Y9604" s="141"/>
      <c r="Z9604" s="141"/>
    </row>
    <row r="9605" spans="16:26" x14ac:dyDescent="0.2">
      <c r="P9605" s="141"/>
      <c r="Q9605" s="141"/>
      <c r="R9605" s="141"/>
      <c r="S9605" s="141"/>
      <c r="T9605" s="141"/>
      <c r="U9605" s="141"/>
      <c r="V9605" s="141"/>
      <c r="W9605" s="141"/>
      <c r="X9605" s="141"/>
      <c r="Y9605" s="141"/>
      <c r="Z9605" s="141"/>
    </row>
    <row r="9606" spans="16:26" x14ac:dyDescent="0.2">
      <c r="P9606" s="141"/>
      <c r="Q9606" s="141"/>
      <c r="R9606" s="141"/>
      <c r="S9606" s="141"/>
      <c r="T9606" s="141"/>
      <c r="U9606" s="141"/>
      <c r="V9606" s="141"/>
      <c r="W9606" s="141"/>
      <c r="X9606" s="141"/>
      <c r="Y9606" s="141"/>
      <c r="Z9606" s="141"/>
    </row>
    <row r="9607" spans="16:26" x14ac:dyDescent="0.2">
      <c r="P9607" s="141"/>
      <c r="Q9607" s="141"/>
      <c r="R9607" s="141"/>
      <c r="S9607" s="141"/>
      <c r="T9607" s="141"/>
      <c r="U9607" s="141"/>
      <c r="V9607" s="141"/>
      <c r="W9607" s="141"/>
      <c r="X9607" s="141"/>
      <c r="Y9607" s="141"/>
      <c r="Z9607" s="141"/>
    </row>
    <row r="9608" spans="16:26" x14ac:dyDescent="0.2">
      <c r="P9608" s="141"/>
      <c r="Q9608" s="141"/>
      <c r="R9608" s="141"/>
      <c r="S9608" s="141"/>
      <c r="T9608" s="141"/>
      <c r="U9608" s="141"/>
      <c r="V9608" s="141"/>
      <c r="W9608" s="141"/>
      <c r="X9608" s="141"/>
      <c r="Y9608" s="141"/>
      <c r="Z9608" s="141"/>
    </row>
    <row r="9609" spans="16:26" x14ac:dyDescent="0.2">
      <c r="P9609" s="141"/>
      <c r="Q9609" s="141"/>
      <c r="R9609" s="141"/>
      <c r="S9609" s="141"/>
      <c r="T9609" s="141"/>
      <c r="U9609" s="141"/>
      <c r="V9609" s="141"/>
      <c r="W9609" s="141"/>
      <c r="X9609" s="141"/>
      <c r="Y9609" s="141"/>
      <c r="Z9609" s="141"/>
    </row>
    <row r="9610" spans="16:26" x14ac:dyDescent="0.2">
      <c r="P9610" s="141"/>
      <c r="Q9610" s="141"/>
      <c r="R9610" s="141"/>
      <c r="S9610" s="141"/>
      <c r="T9610" s="141"/>
      <c r="U9610" s="141"/>
      <c r="V9610" s="141"/>
      <c r="W9610" s="141"/>
      <c r="X9610" s="141"/>
      <c r="Y9610" s="141"/>
      <c r="Z9610" s="141"/>
    </row>
    <row r="9611" spans="16:26" x14ac:dyDescent="0.2">
      <c r="P9611" s="141"/>
      <c r="Q9611" s="141"/>
      <c r="R9611" s="141"/>
      <c r="S9611" s="141"/>
      <c r="T9611" s="141"/>
      <c r="U9611" s="141"/>
      <c r="V9611" s="141"/>
      <c r="W9611" s="141"/>
      <c r="X9611" s="141"/>
      <c r="Y9611" s="141"/>
      <c r="Z9611" s="141"/>
    </row>
    <row r="9612" spans="16:26" x14ac:dyDescent="0.2">
      <c r="P9612" s="141"/>
      <c r="Q9612" s="141"/>
      <c r="R9612" s="141"/>
      <c r="S9612" s="141"/>
      <c r="T9612" s="141"/>
      <c r="U9612" s="141"/>
      <c r="V9612" s="141"/>
      <c r="W9612" s="141"/>
      <c r="X9612" s="141"/>
      <c r="Y9612" s="141"/>
      <c r="Z9612" s="141"/>
    </row>
    <row r="9613" spans="16:26" x14ac:dyDescent="0.2">
      <c r="P9613" s="141"/>
      <c r="Q9613" s="141"/>
      <c r="R9613" s="141"/>
      <c r="S9613" s="141"/>
      <c r="T9613" s="141"/>
      <c r="U9613" s="141"/>
      <c r="V9613" s="141"/>
      <c r="W9613" s="141"/>
      <c r="X9613" s="141"/>
      <c r="Y9613" s="141"/>
      <c r="Z9613" s="141"/>
    </row>
    <row r="9614" spans="16:26" x14ac:dyDescent="0.2">
      <c r="P9614" s="141"/>
      <c r="Q9614" s="141"/>
      <c r="R9614" s="141"/>
      <c r="S9614" s="141"/>
      <c r="T9614" s="141"/>
      <c r="U9614" s="141"/>
      <c r="V9614" s="141"/>
      <c r="W9614" s="141"/>
      <c r="X9614" s="141"/>
      <c r="Y9614" s="141"/>
      <c r="Z9614" s="141"/>
    </row>
    <row r="9615" spans="16:26" x14ac:dyDescent="0.2">
      <c r="P9615" s="141"/>
      <c r="Q9615" s="141"/>
      <c r="R9615" s="141"/>
      <c r="S9615" s="141"/>
      <c r="T9615" s="141"/>
      <c r="U9615" s="141"/>
      <c r="V9615" s="141"/>
      <c r="W9615" s="141"/>
      <c r="X9615" s="141"/>
      <c r="Y9615" s="141"/>
      <c r="Z9615" s="141"/>
    </row>
    <row r="9616" spans="16:26" x14ac:dyDescent="0.2">
      <c r="P9616" s="141"/>
      <c r="Q9616" s="141"/>
      <c r="R9616" s="141"/>
      <c r="S9616" s="141"/>
      <c r="T9616" s="141"/>
      <c r="U9616" s="141"/>
      <c r="V9616" s="141"/>
      <c r="W9616" s="141"/>
      <c r="X9616" s="141"/>
      <c r="Y9616" s="141"/>
      <c r="Z9616" s="141"/>
    </row>
    <row r="9617" spans="16:26" x14ac:dyDescent="0.2">
      <c r="P9617" s="141"/>
      <c r="Q9617" s="141"/>
      <c r="R9617" s="141"/>
      <c r="S9617" s="141"/>
      <c r="T9617" s="141"/>
      <c r="U9617" s="141"/>
      <c r="V9617" s="141"/>
      <c r="W9617" s="141"/>
      <c r="X9617" s="141"/>
      <c r="Y9617" s="141"/>
      <c r="Z9617" s="141"/>
    </row>
    <row r="9618" spans="16:26" x14ac:dyDescent="0.2">
      <c r="P9618" s="141"/>
      <c r="Q9618" s="141"/>
      <c r="R9618" s="141"/>
      <c r="S9618" s="141"/>
      <c r="T9618" s="141"/>
      <c r="U9618" s="141"/>
      <c r="V9618" s="141"/>
      <c r="W9618" s="141"/>
      <c r="X9618" s="141"/>
      <c r="Y9618" s="141"/>
      <c r="Z9618" s="141"/>
    </row>
    <row r="9619" spans="16:26" x14ac:dyDescent="0.2">
      <c r="P9619" s="141"/>
      <c r="Q9619" s="141"/>
      <c r="R9619" s="141"/>
      <c r="S9619" s="141"/>
      <c r="T9619" s="141"/>
      <c r="U9619" s="141"/>
      <c r="V9619" s="141"/>
      <c r="W9619" s="141"/>
      <c r="X9619" s="141"/>
      <c r="Y9619" s="141"/>
      <c r="Z9619" s="141"/>
    </row>
    <row r="9620" spans="16:26" x14ac:dyDescent="0.2">
      <c r="P9620" s="141"/>
      <c r="Q9620" s="141"/>
      <c r="R9620" s="141"/>
      <c r="S9620" s="141"/>
      <c r="T9620" s="141"/>
      <c r="U9620" s="141"/>
      <c r="V9620" s="141"/>
      <c r="W9620" s="141"/>
      <c r="X9620" s="141"/>
      <c r="Y9620" s="141"/>
      <c r="Z9620" s="141"/>
    </row>
    <row r="9621" spans="16:26" x14ac:dyDescent="0.2">
      <c r="P9621" s="141"/>
      <c r="Q9621" s="141"/>
      <c r="R9621" s="141"/>
      <c r="S9621" s="141"/>
      <c r="T9621" s="141"/>
      <c r="U9621" s="141"/>
      <c r="V9621" s="141"/>
      <c r="W9621" s="141"/>
      <c r="X9621" s="141"/>
      <c r="Y9621" s="141"/>
      <c r="Z9621" s="141"/>
    </row>
    <row r="9622" spans="16:26" x14ac:dyDescent="0.2">
      <c r="P9622" s="141"/>
      <c r="Q9622" s="141"/>
      <c r="R9622" s="141"/>
      <c r="S9622" s="141"/>
      <c r="T9622" s="141"/>
      <c r="U9622" s="141"/>
      <c r="V9622" s="141"/>
      <c r="W9622" s="141"/>
      <c r="X9622" s="141"/>
      <c r="Y9622" s="141"/>
      <c r="Z9622" s="141"/>
    </row>
    <row r="9623" spans="16:26" x14ac:dyDescent="0.2">
      <c r="P9623" s="141"/>
      <c r="Q9623" s="141"/>
      <c r="R9623" s="141"/>
      <c r="S9623" s="141"/>
      <c r="T9623" s="141"/>
      <c r="U9623" s="141"/>
      <c r="V9623" s="141"/>
      <c r="W9623" s="141"/>
      <c r="X9623" s="141"/>
      <c r="Y9623" s="141"/>
      <c r="Z9623" s="141"/>
    </row>
    <row r="9624" spans="16:26" x14ac:dyDescent="0.2">
      <c r="P9624" s="141"/>
      <c r="Q9624" s="141"/>
      <c r="R9624" s="141"/>
      <c r="S9624" s="141"/>
      <c r="T9624" s="141"/>
      <c r="U9624" s="141"/>
      <c r="V9624" s="141"/>
      <c r="W9624" s="141"/>
      <c r="X9624" s="141"/>
      <c r="Y9624" s="141"/>
      <c r="Z9624" s="141"/>
    </row>
    <row r="9625" spans="16:26" x14ac:dyDescent="0.2">
      <c r="P9625" s="141"/>
      <c r="Q9625" s="141"/>
      <c r="R9625" s="141"/>
      <c r="S9625" s="141"/>
      <c r="T9625" s="141"/>
      <c r="U9625" s="141"/>
      <c r="V9625" s="141"/>
      <c r="W9625" s="141"/>
      <c r="X9625" s="141"/>
      <c r="Y9625" s="141"/>
      <c r="Z9625" s="141"/>
    </row>
    <row r="9626" spans="16:26" x14ac:dyDescent="0.2">
      <c r="P9626" s="141"/>
      <c r="Q9626" s="141"/>
      <c r="R9626" s="141"/>
      <c r="S9626" s="141"/>
      <c r="T9626" s="141"/>
      <c r="U9626" s="141"/>
      <c r="V9626" s="141"/>
      <c r="W9626" s="141"/>
      <c r="X9626" s="141"/>
      <c r="Y9626" s="141"/>
      <c r="Z9626" s="141"/>
    </row>
    <row r="9627" spans="16:26" x14ac:dyDescent="0.2">
      <c r="P9627" s="141"/>
      <c r="Q9627" s="141"/>
      <c r="R9627" s="141"/>
      <c r="S9627" s="141"/>
      <c r="T9627" s="141"/>
      <c r="U9627" s="141"/>
      <c r="V9627" s="141"/>
      <c r="W9627" s="141"/>
      <c r="X9627" s="141"/>
      <c r="Y9627" s="141"/>
      <c r="Z9627" s="141"/>
    </row>
    <row r="9628" spans="16:26" x14ac:dyDescent="0.2">
      <c r="P9628" s="141"/>
      <c r="Q9628" s="141"/>
      <c r="R9628" s="141"/>
      <c r="S9628" s="141"/>
      <c r="T9628" s="141"/>
      <c r="U9628" s="141"/>
      <c r="V9628" s="141"/>
      <c r="W9628" s="141"/>
      <c r="X9628" s="141"/>
      <c r="Y9628" s="141"/>
      <c r="Z9628" s="141"/>
    </row>
    <row r="9629" spans="16:26" x14ac:dyDescent="0.2">
      <c r="P9629" s="141"/>
      <c r="Q9629" s="141"/>
      <c r="R9629" s="141"/>
      <c r="S9629" s="141"/>
      <c r="T9629" s="141"/>
      <c r="U9629" s="141"/>
      <c r="V9629" s="141"/>
      <c r="W9629" s="141"/>
      <c r="X9629" s="141"/>
      <c r="Y9629" s="141"/>
      <c r="Z9629" s="141"/>
    </row>
    <row r="9630" spans="16:26" x14ac:dyDescent="0.2">
      <c r="P9630" s="141"/>
      <c r="Q9630" s="141"/>
      <c r="R9630" s="141"/>
      <c r="S9630" s="141"/>
      <c r="T9630" s="141"/>
      <c r="U9630" s="141"/>
      <c r="V9630" s="141"/>
      <c r="W9630" s="141"/>
      <c r="X9630" s="141"/>
      <c r="Y9630" s="141"/>
      <c r="Z9630" s="141"/>
    </row>
    <row r="9631" spans="16:26" x14ac:dyDescent="0.2">
      <c r="P9631" s="141"/>
      <c r="Q9631" s="141"/>
      <c r="R9631" s="141"/>
      <c r="S9631" s="141"/>
      <c r="T9631" s="141"/>
      <c r="U9631" s="141"/>
      <c r="V9631" s="141"/>
      <c r="W9631" s="141"/>
      <c r="X9631" s="141"/>
      <c r="Y9631" s="141"/>
      <c r="Z9631" s="141"/>
    </row>
    <row r="9632" spans="16:26" x14ac:dyDescent="0.2">
      <c r="P9632" s="141"/>
      <c r="Q9632" s="141"/>
      <c r="R9632" s="141"/>
      <c r="S9632" s="141"/>
      <c r="T9632" s="141"/>
      <c r="U9632" s="141"/>
      <c r="V9632" s="141"/>
      <c r="W9632" s="141"/>
      <c r="X9632" s="141"/>
      <c r="Y9632" s="141"/>
      <c r="Z9632" s="141"/>
    </row>
    <row r="9633" spans="16:26" x14ac:dyDescent="0.2">
      <c r="P9633" s="141"/>
      <c r="Q9633" s="141"/>
      <c r="R9633" s="141"/>
      <c r="S9633" s="141"/>
      <c r="T9633" s="141"/>
      <c r="U9633" s="141"/>
      <c r="V9633" s="141"/>
      <c r="W9633" s="141"/>
      <c r="X9633" s="141"/>
      <c r="Y9633" s="141"/>
      <c r="Z9633" s="141"/>
    </row>
    <row r="9634" spans="16:26" x14ac:dyDescent="0.2">
      <c r="P9634" s="141"/>
      <c r="Q9634" s="141"/>
      <c r="R9634" s="141"/>
      <c r="S9634" s="141"/>
      <c r="T9634" s="141"/>
      <c r="U9634" s="141"/>
      <c r="V9634" s="141"/>
      <c r="W9634" s="141"/>
      <c r="X9634" s="141"/>
      <c r="Y9634" s="141"/>
      <c r="Z9634" s="141"/>
    </row>
    <row r="9635" spans="16:26" x14ac:dyDescent="0.2">
      <c r="P9635" s="141"/>
      <c r="Q9635" s="141"/>
      <c r="R9635" s="141"/>
      <c r="S9635" s="141"/>
      <c r="T9635" s="141"/>
      <c r="U9635" s="141"/>
      <c r="V9635" s="141"/>
      <c r="W9635" s="141"/>
      <c r="X9635" s="141"/>
      <c r="Y9635" s="141"/>
      <c r="Z9635" s="141"/>
    </row>
    <row r="9636" spans="16:26" x14ac:dyDescent="0.2">
      <c r="P9636" s="141"/>
      <c r="Q9636" s="141"/>
      <c r="R9636" s="141"/>
      <c r="S9636" s="141"/>
      <c r="T9636" s="141"/>
      <c r="U9636" s="141"/>
      <c r="V9636" s="141"/>
      <c r="W9636" s="141"/>
      <c r="X9636" s="141"/>
      <c r="Y9636" s="141"/>
      <c r="Z9636" s="141"/>
    </row>
    <row r="9637" spans="16:26" x14ac:dyDescent="0.2">
      <c r="P9637" s="141"/>
      <c r="Q9637" s="141"/>
      <c r="R9637" s="141"/>
      <c r="S9637" s="141"/>
      <c r="T9637" s="141"/>
      <c r="U9637" s="141"/>
      <c r="V9637" s="141"/>
      <c r="W9637" s="141"/>
      <c r="X9637" s="141"/>
      <c r="Y9637" s="141"/>
      <c r="Z9637" s="141"/>
    </row>
    <row r="9638" spans="16:26" x14ac:dyDescent="0.2">
      <c r="P9638" s="141"/>
      <c r="Q9638" s="141"/>
      <c r="R9638" s="141"/>
      <c r="S9638" s="141"/>
      <c r="T9638" s="141"/>
      <c r="U9638" s="141"/>
      <c r="V9638" s="141"/>
      <c r="W9638" s="141"/>
      <c r="X9638" s="141"/>
      <c r="Y9638" s="141"/>
      <c r="Z9638" s="141"/>
    </row>
    <row r="9639" spans="16:26" x14ac:dyDescent="0.2">
      <c r="P9639" s="141"/>
      <c r="Q9639" s="141"/>
      <c r="R9639" s="141"/>
      <c r="S9639" s="141"/>
      <c r="T9639" s="141"/>
      <c r="U9639" s="141"/>
      <c r="V9639" s="141"/>
      <c r="W9639" s="141"/>
      <c r="X9639" s="141"/>
      <c r="Y9639" s="141"/>
      <c r="Z9639" s="141"/>
    </row>
    <row r="9640" spans="16:26" x14ac:dyDescent="0.2">
      <c r="P9640" s="141"/>
      <c r="Q9640" s="141"/>
      <c r="R9640" s="141"/>
      <c r="S9640" s="141"/>
      <c r="T9640" s="141"/>
      <c r="U9640" s="141"/>
      <c r="V9640" s="141"/>
      <c r="W9640" s="141"/>
      <c r="X9640" s="141"/>
      <c r="Y9640" s="141"/>
      <c r="Z9640" s="141"/>
    </row>
    <row r="9641" spans="16:26" x14ac:dyDescent="0.2">
      <c r="P9641" s="141"/>
      <c r="Q9641" s="141"/>
      <c r="R9641" s="141"/>
      <c r="S9641" s="141"/>
      <c r="T9641" s="141"/>
      <c r="U9641" s="141"/>
      <c r="V9641" s="141"/>
      <c r="W9641" s="141"/>
      <c r="X9641" s="141"/>
      <c r="Y9641" s="141"/>
      <c r="Z9641" s="141"/>
    </row>
    <row r="9642" spans="16:26" x14ac:dyDescent="0.2">
      <c r="P9642" s="141"/>
      <c r="Q9642" s="141"/>
      <c r="R9642" s="141"/>
      <c r="S9642" s="141"/>
      <c r="T9642" s="141"/>
      <c r="U9642" s="141"/>
      <c r="V9642" s="141"/>
      <c r="W9642" s="141"/>
      <c r="X9642" s="141"/>
      <c r="Y9642" s="141"/>
      <c r="Z9642" s="141"/>
    </row>
    <row r="9643" spans="16:26" x14ac:dyDescent="0.2">
      <c r="P9643" s="141"/>
      <c r="Q9643" s="141"/>
      <c r="R9643" s="141"/>
      <c r="S9643" s="141"/>
      <c r="T9643" s="141"/>
      <c r="U9643" s="141"/>
      <c r="V9643" s="141"/>
      <c r="W9643" s="141"/>
      <c r="X9643" s="141"/>
      <c r="Y9643" s="141"/>
      <c r="Z9643" s="141"/>
    </row>
    <row r="9644" spans="16:26" x14ac:dyDescent="0.2">
      <c r="P9644" s="141"/>
      <c r="Q9644" s="141"/>
      <c r="R9644" s="141"/>
      <c r="S9644" s="141"/>
      <c r="T9644" s="141"/>
      <c r="U9644" s="141"/>
      <c r="V9644" s="141"/>
      <c r="W9644" s="141"/>
      <c r="X9644" s="141"/>
      <c r="Y9644" s="141"/>
      <c r="Z9644" s="141"/>
    </row>
    <row r="9645" spans="16:26" x14ac:dyDescent="0.2">
      <c r="P9645" s="141"/>
      <c r="Q9645" s="141"/>
      <c r="R9645" s="141"/>
      <c r="S9645" s="141"/>
      <c r="T9645" s="141"/>
      <c r="U9645" s="141"/>
      <c r="V9645" s="141"/>
      <c r="W9645" s="141"/>
      <c r="X9645" s="141"/>
      <c r="Y9645" s="141"/>
      <c r="Z9645" s="141"/>
    </row>
    <row r="9646" spans="16:26" x14ac:dyDescent="0.2">
      <c r="P9646" s="141"/>
      <c r="Q9646" s="141"/>
      <c r="R9646" s="141"/>
      <c r="S9646" s="141"/>
      <c r="T9646" s="141"/>
      <c r="U9646" s="141"/>
      <c r="V9646" s="141"/>
      <c r="W9646" s="141"/>
      <c r="X9646" s="141"/>
      <c r="Y9646" s="141"/>
      <c r="Z9646" s="141"/>
    </row>
    <row r="9647" spans="16:26" x14ac:dyDescent="0.2">
      <c r="P9647" s="141"/>
      <c r="Q9647" s="141"/>
      <c r="R9647" s="141"/>
      <c r="S9647" s="141"/>
      <c r="T9647" s="141"/>
      <c r="U9647" s="141"/>
      <c r="V9647" s="141"/>
      <c r="W9647" s="141"/>
      <c r="X9647" s="141"/>
      <c r="Y9647" s="141"/>
      <c r="Z9647" s="141"/>
    </row>
    <row r="9648" spans="16:26" x14ac:dyDescent="0.2">
      <c r="P9648" s="141"/>
      <c r="Q9648" s="141"/>
      <c r="R9648" s="141"/>
      <c r="S9648" s="141"/>
      <c r="T9648" s="141"/>
      <c r="U9648" s="141"/>
      <c r="V9648" s="141"/>
      <c r="W9648" s="141"/>
      <c r="X9648" s="141"/>
      <c r="Y9648" s="141"/>
      <c r="Z9648" s="141"/>
    </row>
    <row r="9649" spans="16:26" x14ac:dyDescent="0.2">
      <c r="P9649" s="141"/>
      <c r="Q9649" s="141"/>
      <c r="R9649" s="141"/>
      <c r="S9649" s="141"/>
      <c r="T9649" s="141"/>
      <c r="U9649" s="141"/>
      <c r="V9649" s="141"/>
      <c r="W9649" s="141"/>
      <c r="X9649" s="141"/>
      <c r="Y9649" s="141"/>
      <c r="Z9649" s="141"/>
    </row>
    <row r="9650" spans="16:26" x14ac:dyDescent="0.2">
      <c r="P9650" s="141"/>
      <c r="Q9650" s="141"/>
      <c r="R9650" s="141"/>
      <c r="S9650" s="141"/>
      <c r="T9650" s="141"/>
      <c r="U9650" s="141"/>
      <c r="V9650" s="141"/>
      <c r="W9650" s="141"/>
      <c r="X9650" s="141"/>
      <c r="Y9650" s="141"/>
      <c r="Z9650" s="141"/>
    </row>
    <row r="9651" spans="16:26" x14ac:dyDescent="0.2">
      <c r="P9651" s="141"/>
      <c r="Q9651" s="141"/>
      <c r="R9651" s="141"/>
      <c r="S9651" s="141"/>
      <c r="T9651" s="141"/>
      <c r="U9651" s="141"/>
      <c r="V9651" s="141"/>
      <c r="W9651" s="141"/>
      <c r="X9651" s="141"/>
      <c r="Y9651" s="141"/>
      <c r="Z9651" s="141"/>
    </row>
    <row r="9652" spans="16:26" x14ac:dyDescent="0.2">
      <c r="P9652" s="141"/>
      <c r="Q9652" s="141"/>
      <c r="R9652" s="141"/>
      <c r="S9652" s="141"/>
      <c r="T9652" s="141"/>
      <c r="U9652" s="141"/>
      <c r="V9652" s="141"/>
      <c r="W9652" s="141"/>
      <c r="X9652" s="141"/>
      <c r="Y9652" s="141"/>
      <c r="Z9652" s="141"/>
    </row>
    <row r="9653" spans="16:26" x14ac:dyDescent="0.2">
      <c r="P9653" s="141"/>
      <c r="Q9653" s="141"/>
      <c r="R9653" s="141"/>
      <c r="S9653" s="141"/>
      <c r="T9653" s="141"/>
      <c r="U9653" s="141"/>
      <c r="V9653" s="141"/>
      <c r="W9653" s="141"/>
      <c r="X9653" s="141"/>
      <c r="Y9653" s="141"/>
      <c r="Z9653" s="141"/>
    </row>
    <row r="9654" spans="16:26" x14ac:dyDescent="0.2">
      <c r="P9654" s="141"/>
      <c r="Q9654" s="141"/>
      <c r="R9654" s="141"/>
      <c r="S9654" s="141"/>
      <c r="T9654" s="141"/>
      <c r="U9654" s="141"/>
      <c r="V9654" s="141"/>
      <c r="W9654" s="141"/>
      <c r="X9654" s="141"/>
      <c r="Y9654" s="141"/>
      <c r="Z9654" s="141"/>
    </row>
    <row r="9655" spans="16:26" x14ac:dyDescent="0.2">
      <c r="P9655" s="141"/>
      <c r="Q9655" s="141"/>
      <c r="R9655" s="141"/>
      <c r="S9655" s="141"/>
      <c r="T9655" s="141"/>
      <c r="U9655" s="141"/>
      <c r="V9655" s="141"/>
      <c r="W9655" s="141"/>
      <c r="X9655" s="141"/>
      <c r="Y9655" s="141"/>
      <c r="Z9655" s="141"/>
    </row>
    <row r="9656" spans="16:26" x14ac:dyDescent="0.2">
      <c r="P9656" s="141"/>
      <c r="Q9656" s="141"/>
      <c r="R9656" s="141"/>
      <c r="S9656" s="141"/>
      <c r="T9656" s="141"/>
      <c r="U9656" s="141"/>
      <c r="V9656" s="141"/>
      <c r="W9656" s="141"/>
      <c r="X9656" s="141"/>
      <c r="Y9656" s="141"/>
      <c r="Z9656" s="141"/>
    </row>
    <row r="9657" spans="16:26" x14ac:dyDescent="0.2">
      <c r="P9657" s="141"/>
      <c r="Q9657" s="141"/>
      <c r="R9657" s="141"/>
      <c r="S9657" s="141"/>
      <c r="T9657" s="141"/>
      <c r="U9657" s="141"/>
      <c r="V9657" s="141"/>
      <c r="W9657" s="141"/>
      <c r="X9657" s="141"/>
      <c r="Y9657" s="141"/>
      <c r="Z9657" s="141"/>
    </row>
    <row r="9658" spans="16:26" x14ac:dyDescent="0.2">
      <c r="P9658" s="141"/>
      <c r="Q9658" s="141"/>
      <c r="R9658" s="141"/>
      <c r="S9658" s="141"/>
      <c r="T9658" s="141"/>
      <c r="U9658" s="141"/>
      <c r="V9658" s="141"/>
      <c r="W9658" s="141"/>
      <c r="X9658" s="141"/>
      <c r="Y9658" s="141"/>
      <c r="Z9658" s="141"/>
    </row>
    <row r="9659" spans="16:26" x14ac:dyDescent="0.2">
      <c r="P9659" s="141"/>
      <c r="Q9659" s="141"/>
      <c r="R9659" s="141"/>
      <c r="S9659" s="141"/>
      <c r="T9659" s="141"/>
      <c r="U9659" s="141"/>
      <c r="V9659" s="141"/>
      <c r="W9659" s="141"/>
      <c r="X9659" s="141"/>
      <c r="Y9659" s="141"/>
      <c r="Z9659" s="141"/>
    </row>
    <row r="9660" spans="16:26" x14ac:dyDescent="0.2">
      <c r="P9660" s="141"/>
      <c r="Q9660" s="141"/>
      <c r="R9660" s="141"/>
      <c r="S9660" s="141"/>
      <c r="T9660" s="141"/>
      <c r="U9660" s="141"/>
      <c r="V9660" s="141"/>
      <c r="W9660" s="141"/>
      <c r="X9660" s="141"/>
      <c r="Y9660" s="141"/>
      <c r="Z9660" s="141"/>
    </row>
    <row r="9661" spans="16:26" x14ac:dyDescent="0.2">
      <c r="P9661" s="141"/>
      <c r="Q9661" s="141"/>
      <c r="R9661" s="141"/>
      <c r="S9661" s="141"/>
      <c r="T9661" s="141"/>
      <c r="U9661" s="141"/>
      <c r="V9661" s="141"/>
      <c r="W9661" s="141"/>
      <c r="X9661" s="141"/>
      <c r="Y9661" s="141"/>
      <c r="Z9661" s="141"/>
    </row>
    <row r="9662" spans="16:26" x14ac:dyDescent="0.2">
      <c r="P9662" s="141"/>
      <c r="Q9662" s="141"/>
      <c r="R9662" s="141"/>
      <c r="S9662" s="141"/>
      <c r="T9662" s="141"/>
      <c r="U9662" s="141"/>
      <c r="V9662" s="141"/>
      <c r="W9662" s="141"/>
      <c r="X9662" s="141"/>
      <c r="Y9662" s="141"/>
      <c r="Z9662" s="141"/>
    </row>
    <row r="9663" spans="16:26" x14ac:dyDescent="0.2">
      <c r="P9663" s="141"/>
      <c r="Q9663" s="141"/>
      <c r="R9663" s="141"/>
      <c r="S9663" s="141"/>
      <c r="T9663" s="141"/>
      <c r="U9663" s="141"/>
      <c r="V9663" s="141"/>
      <c r="W9663" s="141"/>
      <c r="X9663" s="141"/>
      <c r="Y9663" s="141"/>
      <c r="Z9663" s="141"/>
    </row>
    <row r="9664" spans="16:26" x14ac:dyDescent="0.2">
      <c r="P9664" s="141"/>
      <c r="Q9664" s="141"/>
      <c r="R9664" s="141"/>
      <c r="S9664" s="141"/>
      <c r="T9664" s="141"/>
      <c r="U9664" s="141"/>
      <c r="V9664" s="141"/>
      <c r="W9664" s="141"/>
      <c r="X9664" s="141"/>
      <c r="Y9664" s="141"/>
      <c r="Z9664" s="141"/>
    </row>
    <row r="9665" spans="16:26" x14ac:dyDescent="0.2">
      <c r="P9665" s="141"/>
      <c r="Q9665" s="141"/>
      <c r="R9665" s="141"/>
      <c r="S9665" s="141"/>
      <c r="T9665" s="141"/>
      <c r="U9665" s="141"/>
      <c r="V9665" s="141"/>
      <c r="W9665" s="141"/>
      <c r="X9665" s="141"/>
      <c r="Y9665" s="141"/>
      <c r="Z9665" s="141"/>
    </row>
    <row r="9666" spans="16:26" x14ac:dyDescent="0.2">
      <c r="P9666" s="141"/>
      <c r="Q9666" s="141"/>
      <c r="R9666" s="141"/>
      <c r="S9666" s="141"/>
      <c r="T9666" s="141"/>
      <c r="U9666" s="141"/>
      <c r="V9666" s="141"/>
      <c r="W9666" s="141"/>
      <c r="X9666" s="141"/>
      <c r="Y9666" s="141"/>
      <c r="Z9666" s="141"/>
    </row>
    <row r="9667" spans="16:26" x14ac:dyDescent="0.2">
      <c r="P9667" s="141"/>
      <c r="Q9667" s="141"/>
      <c r="R9667" s="141"/>
      <c r="S9667" s="141"/>
      <c r="T9667" s="141"/>
      <c r="U9667" s="141"/>
      <c r="V9667" s="141"/>
      <c r="W9667" s="141"/>
      <c r="X9667" s="141"/>
      <c r="Y9667" s="141"/>
      <c r="Z9667" s="141"/>
    </row>
    <row r="9668" spans="16:26" x14ac:dyDescent="0.2">
      <c r="P9668" s="141"/>
      <c r="Q9668" s="141"/>
      <c r="R9668" s="141"/>
      <c r="S9668" s="141"/>
      <c r="T9668" s="141"/>
      <c r="U9668" s="141"/>
      <c r="V9668" s="141"/>
      <c r="W9668" s="141"/>
      <c r="X9668" s="141"/>
      <c r="Y9668" s="141"/>
      <c r="Z9668" s="141"/>
    </row>
    <row r="9669" spans="16:26" x14ac:dyDescent="0.2">
      <c r="P9669" s="141"/>
      <c r="Q9669" s="141"/>
      <c r="R9669" s="141"/>
      <c r="S9669" s="141"/>
      <c r="T9669" s="141"/>
      <c r="U9669" s="141"/>
      <c r="V9669" s="141"/>
      <c r="W9669" s="141"/>
      <c r="X9669" s="141"/>
      <c r="Y9669" s="141"/>
      <c r="Z9669" s="141"/>
    </row>
    <row r="9670" spans="16:26" x14ac:dyDescent="0.2">
      <c r="P9670" s="141"/>
      <c r="Q9670" s="141"/>
      <c r="R9670" s="141"/>
      <c r="S9670" s="141"/>
      <c r="T9670" s="141"/>
      <c r="U9670" s="141"/>
      <c r="V9670" s="141"/>
      <c r="W9670" s="141"/>
      <c r="X9670" s="141"/>
      <c r="Y9670" s="141"/>
      <c r="Z9670" s="141"/>
    </row>
    <row r="9671" spans="16:26" x14ac:dyDescent="0.2">
      <c r="P9671" s="141"/>
      <c r="Q9671" s="141"/>
      <c r="R9671" s="141"/>
      <c r="S9671" s="141"/>
      <c r="T9671" s="141"/>
      <c r="U9671" s="141"/>
      <c r="V9671" s="141"/>
      <c r="W9671" s="141"/>
      <c r="X9671" s="141"/>
      <c r="Y9671" s="141"/>
      <c r="Z9671" s="141"/>
    </row>
    <row r="9672" spans="16:26" x14ac:dyDescent="0.2">
      <c r="P9672" s="141"/>
      <c r="Q9672" s="141"/>
      <c r="R9672" s="141"/>
      <c r="S9672" s="141"/>
      <c r="T9672" s="141"/>
      <c r="U9672" s="141"/>
      <c r="V9672" s="141"/>
      <c r="W9672" s="141"/>
      <c r="X9672" s="141"/>
      <c r="Y9672" s="141"/>
      <c r="Z9672" s="141"/>
    </row>
    <row r="9673" spans="16:26" x14ac:dyDescent="0.2">
      <c r="P9673" s="141"/>
      <c r="Q9673" s="141"/>
      <c r="R9673" s="141"/>
      <c r="S9673" s="141"/>
      <c r="T9673" s="141"/>
      <c r="U9673" s="141"/>
      <c r="V9673" s="141"/>
      <c r="W9673" s="141"/>
      <c r="X9673" s="141"/>
      <c r="Y9673" s="141"/>
      <c r="Z9673" s="141"/>
    </row>
    <row r="9674" spans="16:26" x14ac:dyDescent="0.2">
      <c r="P9674" s="141"/>
      <c r="Q9674" s="141"/>
      <c r="R9674" s="141"/>
      <c r="S9674" s="141"/>
      <c r="T9674" s="141"/>
      <c r="U9674" s="141"/>
      <c r="V9674" s="141"/>
      <c r="W9674" s="141"/>
      <c r="X9674" s="141"/>
      <c r="Y9674" s="141"/>
      <c r="Z9674" s="141"/>
    </row>
    <row r="9675" spans="16:26" x14ac:dyDescent="0.2">
      <c r="P9675" s="141"/>
      <c r="Q9675" s="141"/>
      <c r="R9675" s="141"/>
      <c r="S9675" s="141"/>
      <c r="T9675" s="141"/>
      <c r="U9675" s="141"/>
      <c r="V9675" s="141"/>
      <c r="W9675" s="141"/>
      <c r="X9675" s="141"/>
      <c r="Y9675" s="141"/>
      <c r="Z9675" s="141"/>
    </row>
    <row r="9676" spans="16:26" x14ac:dyDescent="0.2">
      <c r="P9676" s="141"/>
      <c r="Q9676" s="141"/>
      <c r="R9676" s="141"/>
      <c r="S9676" s="141"/>
      <c r="T9676" s="141"/>
      <c r="U9676" s="141"/>
      <c r="V9676" s="141"/>
      <c r="W9676" s="141"/>
      <c r="X9676" s="141"/>
      <c r="Y9676" s="141"/>
      <c r="Z9676" s="141"/>
    </row>
    <row r="9677" spans="16:26" x14ac:dyDescent="0.2">
      <c r="P9677" s="141"/>
      <c r="Q9677" s="141"/>
      <c r="R9677" s="141"/>
      <c r="S9677" s="141"/>
      <c r="T9677" s="141"/>
      <c r="U9677" s="141"/>
      <c r="V9677" s="141"/>
      <c r="W9677" s="141"/>
      <c r="X9677" s="141"/>
      <c r="Y9677" s="141"/>
      <c r="Z9677" s="141"/>
    </row>
    <row r="9678" spans="16:26" x14ac:dyDescent="0.2">
      <c r="P9678" s="141"/>
      <c r="Q9678" s="141"/>
      <c r="R9678" s="141"/>
      <c r="S9678" s="141"/>
      <c r="T9678" s="141"/>
      <c r="U9678" s="141"/>
      <c r="V9678" s="141"/>
      <c r="W9678" s="141"/>
      <c r="X9678" s="141"/>
      <c r="Y9678" s="141"/>
      <c r="Z9678" s="141"/>
    </row>
    <row r="9679" spans="16:26" x14ac:dyDescent="0.2">
      <c r="P9679" s="141"/>
      <c r="Q9679" s="141"/>
      <c r="R9679" s="141"/>
      <c r="S9679" s="141"/>
      <c r="T9679" s="141"/>
      <c r="U9679" s="141"/>
      <c r="V9679" s="141"/>
      <c r="W9679" s="141"/>
      <c r="X9679" s="141"/>
      <c r="Y9679" s="141"/>
      <c r="Z9679" s="141"/>
    </row>
    <row r="9680" spans="16:26" x14ac:dyDescent="0.2">
      <c r="P9680" s="141"/>
      <c r="Q9680" s="141"/>
      <c r="R9680" s="141"/>
      <c r="S9680" s="141"/>
      <c r="T9680" s="141"/>
      <c r="U9680" s="141"/>
      <c r="V9680" s="141"/>
      <c r="W9680" s="141"/>
      <c r="X9680" s="141"/>
      <c r="Y9680" s="141"/>
      <c r="Z9680" s="141"/>
    </row>
    <row r="9681" spans="16:26" x14ac:dyDescent="0.2">
      <c r="P9681" s="141"/>
      <c r="Q9681" s="141"/>
      <c r="R9681" s="141"/>
      <c r="S9681" s="141"/>
      <c r="T9681" s="141"/>
      <c r="U9681" s="141"/>
      <c r="V9681" s="141"/>
      <c r="W9681" s="141"/>
      <c r="X9681" s="141"/>
      <c r="Y9681" s="141"/>
      <c r="Z9681" s="141"/>
    </row>
    <row r="9682" spans="16:26" x14ac:dyDescent="0.2">
      <c r="P9682" s="141"/>
      <c r="Q9682" s="141"/>
      <c r="R9682" s="141"/>
      <c r="S9682" s="141"/>
      <c r="T9682" s="141"/>
      <c r="U9682" s="141"/>
      <c r="V9682" s="141"/>
      <c r="W9682" s="141"/>
      <c r="X9682" s="141"/>
      <c r="Y9682" s="141"/>
      <c r="Z9682" s="141"/>
    </row>
    <row r="9683" spans="16:26" x14ac:dyDescent="0.2">
      <c r="P9683" s="141"/>
      <c r="Q9683" s="141"/>
      <c r="R9683" s="141"/>
      <c r="S9683" s="141"/>
      <c r="T9683" s="141"/>
      <c r="U9683" s="141"/>
      <c r="V9683" s="141"/>
      <c r="W9683" s="141"/>
      <c r="X9683" s="141"/>
      <c r="Y9683" s="141"/>
      <c r="Z9683" s="141"/>
    </row>
    <row r="9684" spans="16:26" x14ac:dyDescent="0.2">
      <c r="P9684" s="141"/>
      <c r="Q9684" s="141"/>
      <c r="R9684" s="141"/>
      <c r="S9684" s="141"/>
      <c r="T9684" s="141"/>
      <c r="U9684" s="141"/>
      <c r="V9684" s="141"/>
      <c r="W9684" s="141"/>
      <c r="X9684" s="141"/>
      <c r="Y9684" s="141"/>
      <c r="Z9684" s="141"/>
    </row>
    <row r="9685" spans="16:26" x14ac:dyDescent="0.2">
      <c r="P9685" s="141"/>
      <c r="Q9685" s="141"/>
      <c r="R9685" s="141"/>
      <c r="S9685" s="141"/>
      <c r="T9685" s="141"/>
      <c r="U9685" s="141"/>
      <c r="V9685" s="141"/>
      <c r="W9685" s="141"/>
      <c r="X9685" s="141"/>
      <c r="Y9685" s="141"/>
      <c r="Z9685" s="141"/>
    </row>
    <row r="9686" spans="16:26" x14ac:dyDescent="0.2">
      <c r="P9686" s="141"/>
      <c r="Q9686" s="141"/>
      <c r="R9686" s="141"/>
      <c r="S9686" s="141"/>
      <c r="T9686" s="141"/>
      <c r="U9686" s="141"/>
      <c r="V9686" s="141"/>
      <c r="W9686" s="141"/>
      <c r="X9686" s="141"/>
      <c r="Y9686" s="141"/>
      <c r="Z9686" s="141"/>
    </row>
    <row r="9687" spans="16:26" x14ac:dyDescent="0.2">
      <c r="P9687" s="141"/>
      <c r="Q9687" s="141"/>
      <c r="R9687" s="141"/>
      <c r="S9687" s="141"/>
      <c r="T9687" s="141"/>
      <c r="U9687" s="141"/>
      <c r="V9687" s="141"/>
      <c r="W9687" s="141"/>
      <c r="X9687" s="141"/>
      <c r="Y9687" s="141"/>
      <c r="Z9687" s="141"/>
    </row>
    <row r="9688" spans="16:26" x14ac:dyDescent="0.2">
      <c r="P9688" s="141"/>
      <c r="Q9688" s="141"/>
      <c r="R9688" s="141"/>
      <c r="S9688" s="141"/>
      <c r="T9688" s="141"/>
      <c r="U9688" s="141"/>
      <c r="V9688" s="141"/>
      <c r="W9688" s="141"/>
      <c r="X9688" s="141"/>
      <c r="Y9688" s="141"/>
      <c r="Z9688" s="141"/>
    </row>
    <row r="9689" spans="16:26" x14ac:dyDescent="0.2">
      <c r="P9689" s="141"/>
      <c r="Q9689" s="141"/>
      <c r="R9689" s="141"/>
      <c r="S9689" s="141"/>
      <c r="T9689" s="141"/>
      <c r="U9689" s="141"/>
      <c r="V9689" s="141"/>
      <c r="W9689" s="141"/>
      <c r="X9689" s="141"/>
      <c r="Y9689" s="141"/>
      <c r="Z9689" s="141"/>
    </row>
    <row r="9690" spans="16:26" x14ac:dyDescent="0.2">
      <c r="P9690" s="141"/>
      <c r="Q9690" s="141"/>
      <c r="R9690" s="141"/>
      <c r="S9690" s="141"/>
      <c r="T9690" s="141"/>
      <c r="U9690" s="141"/>
      <c r="V9690" s="141"/>
      <c r="W9690" s="141"/>
      <c r="X9690" s="141"/>
      <c r="Y9690" s="141"/>
      <c r="Z9690" s="141"/>
    </row>
    <row r="9691" spans="16:26" x14ac:dyDescent="0.2">
      <c r="P9691" s="141"/>
      <c r="Q9691" s="141"/>
      <c r="R9691" s="141"/>
      <c r="S9691" s="141"/>
      <c r="T9691" s="141"/>
      <c r="U9691" s="141"/>
      <c r="V9691" s="141"/>
      <c r="W9691" s="141"/>
      <c r="X9691" s="141"/>
      <c r="Y9691" s="141"/>
      <c r="Z9691" s="141"/>
    </row>
    <row r="9692" spans="16:26" x14ac:dyDescent="0.2">
      <c r="P9692" s="141"/>
      <c r="Q9692" s="141"/>
      <c r="R9692" s="141"/>
      <c r="S9692" s="141"/>
      <c r="T9692" s="141"/>
      <c r="U9692" s="141"/>
      <c r="V9692" s="141"/>
      <c r="W9692" s="141"/>
      <c r="X9692" s="141"/>
      <c r="Y9692" s="141"/>
      <c r="Z9692" s="141"/>
    </row>
    <row r="9693" spans="16:26" x14ac:dyDescent="0.2">
      <c r="P9693" s="141"/>
      <c r="Q9693" s="141"/>
      <c r="R9693" s="141"/>
      <c r="S9693" s="141"/>
      <c r="T9693" s="141"/>
      <c r="U9693" s="141"/>
      <c r="V9693" s="141"/>
      <c r="W9693" s="141"/>
      <c r="X9693" s="141"/>
      <c r="Y9693" s="141"/>
      <c r="Z9693" s="141"/>
    </row>
    <row r="9694" spans="16:26" x14ac:dyDescent="0.2">
      <c r="P9694" s="141"/>
      <c r="Q9694" s="141"/>
      <c r="R9694" s="141"/>
      <c r="S9694" s="141"/>
      <c r="T9694" s="141"/>
      <c r="U9694" s="141"/>
      <c r="V9694" s="141"/>
      <c r="W9694" s="141"/>
      <c r="X9694" s="141"/>
      <c r="Y9694" s="141"/>
      <c r="Z9694" s="141"/>
    </row>
    <row r="9695" spans="16:26" x14ac:dyDescent="0.2">
      <c r="P9695" s="141"/>
      <c r="Q9695" s="141"/>
      <c r="R9695" s="141"/>
      <c r="S9695" s="141"/>
      <c r="T9695" s="141"/>
      <c r="U9695" s="141"/>
      <c r="V9695" s="141"/>
      <c r="W9695" s="141"/>
      <c r="X9695" s="141"/>
      <c r="Y9695" s="141"/>
      <c r="Z9695" s="141"/>
    </row>
    <row r="9696" spans="16:26" x14ac:dyDescent="0.2">
      <c r="P9696" s="141"/>
      <c r="Q9696" s="141"/>
      <c r="R9696" s="141"/>
      <c r="S9696" s="141"/>
      <c r="T9696" s="141"/>
      <c r="U9696" s="141"/>
      <c r="V9696" s="141"/>
      <c r="W9696" s="141"/>
      <c r="X9696" s="141"/>
      <c r="Y9696" s="141"/>
      <c r="Z9696" s="141"/>
    </row>
    <row r="9697" spans="16:26" x14ac:dyDescent="0.2">
      <c r="P9697" s="141"/>
      <c r="Q9697" s="141"/>
      <c r="R9697" s="141"/>
      <c r="S9697" s="141"/>
      <c r="T9697" s="141"/>
      <c r="U9697" s="141"/>
      <c r="V9697" s="141"/>
      <c r="W9697" s="141"/>
      <c r="X9697" s="141"/>
      <c r="Y9697" s="141"/>
      <c r="Z9697" s="141"/>
    </row>
    <row r="9698" spans="16:26" x14ac:dyDescent="0.2">
      <c r="P9698" s="141"/>
      <c r="Q9698" s="141"/>
      <c r="R9698" s="141"/>
      <c r="S9698" s="141"/>
      <c r="T9698" s="141"/>
      <c r="U9698" s="141"/>
      <c r="V9698" s="141"/>
      <c r="W9698" s="141"/>
      <c r="X9698" s="141"/>
      <c r="Y9698" s="141"/>
      <c r="Z9698" s="141"/>
    </row>
    <row r="9699" spans="16:26" x14ac:dyDescent="0.2">
      <c r="P9699" s="141"/>
      <c r="Q9699" s="141"/>
      <c r="R9699" s="141"/>
      <c r="S9699" s="141"/>
      <c r="T9699" s="141"/>
      <c r="U9699" s="141"/>
      <c r="V9699" s="141"/>
      <c r="W9699" s="141"/>
      <c r="X9699" s="141"/>
      <c r="Y9699" s="141"/>
      <c r="Z9699" s="141"/>
    </row>
    <row r="9700" spans="16:26" x14ac:dyDescent="0.2">
      <c r="P9700" s="141"/>
      <c r="Q9700" s="141"/>
      <c r="R9700" s="141"/>
      <c r="S9700" s="141"/>
      <c r="T9700" s="141"/>
      <c r="U9700" s="141"/>
      <c r="V9700" s="141"/>
      <c r="W9700" s="141"/>
      <c r="X9700" s="141"/>
      <c r="Y9700" s="141"/>
      <c r="Z9700" s="141"/>
    </row>
    <row r="9701" spans="16:26" x14ac:dyDescent="0.2">
      <c r="P9701" s="141"/>
      <c r="Q9701" s="141"/>
      <c r="R9701" s="141"/>
      <c r="S9701" s="141"/>
      <c r="T9701" s="141"/>
      <c r="U9701" s="141"/>
      <c r="V9701" s="141"/>
      <c r="W9701" s="141"/>
      <c r="X9701" s="141"/>
      <c r="Y9701" s="141"/>
      <c r="Z9701" s="141"/>
    </row>
    <row r="9702" spans="16:26" x14ac:dyDescent="0.2">
      <c r="P9702" s="141"/>
      <c r="Q9702" s="141"/>
      <c r="R9702" s="141"/>
      <c r="S9702" s="141"/>
      <c r="T9702" s="141"/>
      <c r="U9702" s="141"/>
      <c r="V9702" s="141"/>
      <c r="W9702" s="141"/>
      <c r="X9702" s="141"/>
      <c r="Y9702" s="141"/>
      <c r="Z9702" s="141"/>
    </row>
    <row r="9703" spans="16:26" x14ac:dyDescent="0.2">
      <c r="P9703" s="141"/>
      <c r="Q9703" s="141"/>
      <c r="R9703" s="141"/>
      <c r="S9703" s="141"/>
      <c r="T9703" s="141"/>
      <c r="U9703" s="141"/>
      <c r="V9703" s="141"/>
      <c r="W9703" s="141"/>
      <c r="X9703" s="141"/>
      <c r="Y9703" s="141"/>
      <c r="Z9703" s="141"/>
    </row>
    <row r="9704" spans="16:26" x14ac:dyDescent="0.2">
      <c r="P9704" s="141"/>
      <c r="Q9704" s="141"/>
      <c r="R9704" s="141"/>
      <c r="S9704" s="141"/>
      <c r="T9704" s="141"/>
      <c r="U9704" s="141"/>
      <c r="V9704" s="141"/>
      <c r="W9704" s="141"/>
      <c r="X9704" s="141"/>
      <c r="Y9704" s="141"/>
      <c r="Z9704" s="141"/>
    </row>
    <row r="9705" spans="16:26" x14ac:dyDescent="0.2">
      <c r="P9705" s="141"/>
      <c r="Q9705" s="141"/>
      <c r="R9705" s="141"/>
      <c r="S9705" s="141"/>
      <c r="T9705" s="141"/>
      <c r="U9705" s="141"/>
      <c r="V9705" s="141"/>
      <c r="W9705" s="141"/>
      <c r="X9705" s="141"/>
      <c r="Y9705" s="141"/>
      <c r="Z9705" s="141"/>
    </row>
    <row r="9706" spans="16:26" x14ac:dyDescent="0.2">
      <c r="P9706" s="141"/>
      <c r="Q9706" s="141"/>
      <c r="R9706" s="141"/>
      <c r="S9706" s="141"/>
      <c r="T9706" s="141"/>
      <c r="U9706" s="141"/>
      <c r="V9706" s="141"/>
      <c r="W9706" s="141"/>
      <c r="X9706" s="141"/>
      <c r="Y9706" s="141"/>
      <c r="Z9706" s="141"/>
    </row>
    <row r="9707" spans="16:26" x14ac:dyDescent="0.2">
      <c r="P9707" s="141"/>
      <c r="Q9707" s="141"/>
      <c r="R9707" s="141"/>
      <c r="S9707" s="141"/>
      <c r="T9707" s="141"/>
      <c r="U9707" s="141"/>
      <c r="V9707" s="141"/>
      <c r="W9707" s="141"/>
      <c r="X9707" s="141"/>
      <c r="Y9707" s="141"/>
      <c r="Z9707" s="141"/>
    </row>
    <row r="9708" spans="16:26" x14ac:dyDescent="0.2">
      <c r="P9708" s="141"/>
      <c r="Q9708" s="141"/>
      <c r="R9708" s="141"/>
      <c r="S9708" s="141"/>
      <c r="T9708" s="141"/>
      <c r="U9708" s="141"/>
      <c r="V9708" s="141"/>
      <c r="W9708" s="141"/>
      <c r="X9708" s="141"/>
      <c r="Y9708" s="141"/>
      <c r="Z9708" s="141"/>
    </row>
    <row r="9709" spans="16:26" x14ac:dyDescent="0.2">
      <c r="P9709" s="141"/>
      <c r="Q9709" s="141"/>
      <c r="R9709" s="141"/>
      <c r="S9709" s="141"/>
      <c r="T9709" s="141"/>
      <c r="U9709" s="141"/>
      <c r="V9709" s="141"/>
      <c r="W9709" s="141"/>
      <c r="X9709" s="141"/>
      <c r="Y9709" s="141"/>
      <c r="Z9709" s="141"/>
    </row>
    <row r="9710" spans="16:26" x14ac:dyDescent="0.2">
      <c r="P9710" s="141"/>
      <c r="Q9710" s="141"/>
      <c r="R9710" s="141"/>
      <c r="S9710" s="141"/>
      <c r="T9710" s="141"/>
      <c r="U9710" s="141"/>
      <c r="V9710" s="141"/>
      <c r="W9710" s="141"/>
      <c r="X9710" s="141"/>
      <c r="Y9710" s="141"/>
      <c r="Z9710" s="141"/>
    </row>
    <row r="9711" spans="16:26" x14ac:dyDescent="0.2">
      <c r="P9711" s="141"/>
      <c r="Q9711" s="141"/>
      <c r="R9711" s="141"/>
      <c r="S9711" s="141"/>
      <c r="T9711" s="141"/>
      <c r="U9711" s="141"/>
      <c r="V9711" s="141"/>
      <c r="W9711" s="141"/>
      <c r="X9711" s="141"/>
      <c r="Y9711" s="141"/>
      <c r="Z9711" s="141"/>
    </row>
    <row r="9712" spans="16:26" x14ac:dyDescent="0.2">
      <c r="P9712" s="141"/>
      <c r="Q9712" s="141"/>
      <c r="R9712" s="141"/>
      <c r="S9712" s="141"/>
      <c r="T9712" s="141"/>
      <c r="U9712" s="141"/>
      <c r="V9712" s="141"/>
      <c r="W9712" s="141"/>
      <c r="X9712" s="141"/>
      <c r="Y9712" s="141"/>
      <c r="Z9712" s="141"/>
    </row>
    <row r="9713" spans="16:26" x14ac:dyDescent="0.2">
      <c r="P9713" s="141"/>
      <c r="Q9713" s="141"/>
      <c r="R9713" s="141"/>
      <c r="S9713" s="141"/>
      <c r="T9713" s="141"/>
      <c r="U9713" s="141"/>
      <c r="V9713" s="141"/>
      <c r="W9713" s="141"/>
      <c r="X9713" s="141"/>
      <c r="Y9713" s="141"/>
      <c r="Z9713" s="141"/>
    </row>
    <row r="9714" spans="16:26" x14ac:dyDescent="0.2">
      <c r="P9714" s="141"/>
      <c r="Q9714" s="141"/>
      <c r="R9714" s="141"/>
      <c r="S9714" s="141"/>
      <c r="T9714" s="141"/>
      <c r="U9714" s="141"/>
      <c r="V9714" s="141"/>
      <c r="W9714" s="141"/>
      <c r="X9714" s="141"/>
      <c r="Y9714" s="141"/>
      <c r="Z9714" s="141"/>
    </row>
    <row r="9715" spans="16:26" x14ac:dyDescent="0.2">
      <c r="P9715" s="141"/>
      <c r="Q9715" s="141"/>
      <c r="R9715" s="141"/>
      <c r="S9715" s="141"/>
      <c r="T9715" s="141"/>
      <c r="U9715" s="141"/>
      <c r="V9715" s="141"/>
      <c r="W9715" s="141"/>
      <c r="X9715" s="141"/>
      <c r="Y9715" s="141"/>
      <c r="Z9715" s="141"/>
    </row>
    <row r="9716" spans="16:26" x14ac:dyDescent="0.2">
      <c r="P9716" s="141"/>
      <c r="Q9716" s="141"/>
      <c r="R9716" s="141"/>
      <c r="S9716" s="141"/>
      <c r="T9716" s="141"/>
      <c r="U9716" s="141"/>
      <c r="V9716" s="141"/>
      <c r="W9716" s="141"/>
      <c r="X9716" s="141"/>
      <c r="Y9716" s="141"/>
      <c r="Z9716" s="141"/>
    </row>
    <row r="9717" spans="16:26" x14ac:dyDescent="0.2">
      <c r="P9717" s="141"/>
      <c r="Q9717" s="141"/>
      <c r="R9717" s="141"/>
      <c r="S9717" s="141"/>
      <c r="T9717" s="141"/>
      <c r="U9717" s="141"/>
      <c r="V9717" s="141"/>
      <c r="W9717" s="141"/>
      <c r="X9717" s="141"/>
      <c r="Y9717" s="141"/>
      <c r="Z9717" s="141"/>
    </row>
    <row r="9718" spans="16:26" x14ac:dyDescent="0.2">
      <c r="P9718" s="141"/>
      <c r="Q9718" s="141"/>
      <c r="R9718" s="141"/>
      <c r="S9718" s="141"/>
      <c r="T9718" s="141"/>
      <c r="U9718" s="141"/>
      <c r="V9718" s="141"/>
      <c r="W9718" s="141"/>
      <c r="X9718" s="141"/>
      <c r="Y9718" s="141"/>
      <c r="Z9718" s="141"/>
    </row>
    <row r="9719" spans="16:26" x14ac:dyDescent="0.2">
      <c r="P9719" s="141"/>
      <c r="Q9719" s="141"/>
      <c r="R9719" s="141"/>
      <c r="S9719" s="141"/>
      <c r="T9719" s="141"/>
      <c r="U9719" s="141"/>
      <c r="V9719" s="141"/>
      <c r="W9719" s="141"/>
      <c r="X9719" s="141"/>
      <c r="Y9719" s="141"/>
      <c r="Z9719" s="141"/>
    </row>
    <row r="9720" spans="16:26" x14ac:dyDescent="0.2">
      <c r="P9720" s="141"/>
      <c r="Q9720" s="141"/>
      <c r="R9720" s="141"/>
      <c r="S9720" s="141"/>
      <c r="T9720" s="141"/>
      <c r="U9720" s="141"/>
      <c r="V9720" s="141"/>
      <c r="W9720" s="141"/>
      <c r="X9720" s="141"/>
      <c r="Y9720" s="141"/>
      <c r="Z9720" s="141"/>
    </row>
    <row r="9721" spans="16:26" x14ac:dyDescent="0.2">
      <c r="P9721" s="141"/>
      <c r="Q9721" s="141"/>
      <c r="R9721" s="141"/>
      <c r="S9721" s="141"/>
      <c r="T9721" s="141"/>
      <c r="U9721" s="141"/>
      <c r="V9721" s="141"/>
      <c r="W9721" s="141"/>
      <c r="X9721" s="141"/>
      <c r="Y9721" s="141"/>
      <c r="Z9721" s="141"/>
    </row>
    <row r="9722" spans="16:26" x14ac:dyDescent="0.2">
      <c r="P9722" s="141"/>
      <c r="Q9722" s="141"/>
      <c r="R9722" s="141"/>
      <c r="S9722" s="141"/>
      <c r="T9722" s="141"/>
      <c r="U9722" s="141"/>
      <c r="V9722" s="141"/>
      <c r="W9722" s="141"/>
      <c r="X9722" s="141"/>
      <c r="Y9722" s="141"/>
      <c r="Z9722" s="141"/>
    </row>
    <row r="9723" spans="16:26" x14ac:dyDescent="0.2">
      <c r="P9723" s="141"/>
      <c r="Q9723" s="141"/>
      <c r="R9723" s="141"/>
      <c r="S9723" s="141"/>
      <c r="T9723" s="141"/>
      <c r="U9723" s="141"/>
      <c r="V9723" s="141"/>
      <c r="W9723" s="141"/>
      <c r="X9723" s="141"/>
      <c r="Y9723" s="141"/>
      <c r="Z9723" s="141"/>
    </row>
    <row r="9724" spans="16:26" x14ac:dyDescent="0.2">
      <c r="P9724" s="141"/>
      <c r="Q9724" s="141"/>
      <c r="R9724" s="141"/>
      <c r="S9724" s="141"/>
      <c r="T9724" s="141"/>
      <c r="U9724" s="141"/>
      <c r="V9724" s="141"/>
      <c r="W9724" s="141"/>
      <c r="X9724" s="141"/>
      <c r="Y9724" s="141"/>
      <c r="Z9724" s="141"/>
    </row>
    <row r="9725" spans="16:26" x14ac:dyDescent="0.2">
      <c r="P9725" s="141"/>
      <c r="Q9725" s="141"/>
      <c r="R9725" s="141"/>
      <c r="S9725" s="141"/>
      <c r="T9725" s="141"/>
      <c r="U9725" s="141"/>
      <c r="V9725" s="141"/>
      <c r="W9725" s="141"/>
      <c r="X9725" s="141"/>
      <c r="Y9725" s="141"/>
      <c r="Z9725" s="141"/>
    </row>
    <row r="9726" spans="16:26" x14ac:dyDescent="0.2">
      <c r="P9726" s="141"/>
      <c r="Q9726" s="141"/>
      <c r="R9726" s="141"/>
      <c r="S9726" s="141"/>
      <c r="T9726" s="141"/>
      <c r="U9726" s="141"/>
      <c r="V9726" s="141"/>
      <c r="W9726" s="141"/>
      <c r="X9726" s="141"/>
      <c r="Y9726" s="141"/>
      <c r="Z9726" s="141"/>
    </row>
    <row r="9727" spans="16:26" x14ac:dyDescent="0.2">
      <c r="P9727" s="141"/>
      <c r="Q9727" s="141"/>
      <c r="R9727" s="141"/>
      <c r="S9727" s="141"/>
      <c r="T9727" s="141"/>
      <c r="U9727" s="141"/>
      <c r="V9727" s="141"/>
      <c r="W9727" s="141"/>
      <c r="X9727" s="141"/>
      <c r="Y9727" s="141"/>
      <c r="Z9727" s="141"/>
    </row>
    <row r="9728" spans="16:26" x14ac:dyDescent="0.2">
      <c r="P9728" s="141"/>
      <c r="Q9728" s="141"/>
      <c r="R9728" s="141"/>
      <c r="S9728" s="141"/>
      <c r="T9728" s="141"/>
      <c r="U9728" s="141"/>
      <c r="V9728" s="141"/>
      <c r="W9728" s="141"/>
      <c r="X9728" s="141"/>
      <c r="Y9728" s="141"/>
      <c r="Z9728" s="141"/>
    </row>
    <row r="9729" spans="16:26" x14ac:dyDescent="0.2">
      <c r="P9729" s="141"/>
      <c r="Q9729" s="141"/>
      <c r="R9729" s="141"/>
      <c r="S9729" s="141"/>
      <c r="T9729" s="141"/>
      <c r="U9729" s="141"/>
      <c r="V9729" s="141"/>
      <c r="W9729" s="141"/>
      <c r="X9729" s="141"/>
      <c r="Y9729" s="141"/>
      <c r="Z9729" s="141"/>
    </row>
    <row r="9730" spans="16:26" x14ac:dyDescent="0.2">
      <c r="P9730" s="141"/>
      <c r="Q9730" s="141"/>
      <c r="R9730" s="141"/>
      <c r="S9730" s="141"/>
      <c r="T9730" s="141"/>
      <c r="U9730" s="141"/>
      <c r="V9730" s="141"/>
      <c r="W9730" s="141"/>
      <c r="X9730" s="141"/>
      <c r="Y9730" s="141"/>
      <c r="Z9730" s="141"/>
    </row>
    <row r="9731" spans="16:26" x14ac:dyDescent="0.2">
      <c r="P9731" s="141"/>
      <c r="Q9731" s="141"/>
      <c r="R9731" s="141"/>
      <c r="S9731" s="141"/>
      <c r="T9731" s="141"/>
      <c r="U9731" s="141"/>
      <c r="V9731" s="141"/>
      <c r="W9731" s="141"/>
      <c r="X9731" s="141"/>
      <c r="Y9731" s="141"/>
      <c r="Z9731" s="141"/>
    </row>
    <row r="9732" spans="16:26" x14ac:dyDescent="0.2">
      <c r="P9732" s="141"/>
      <c r="Q9732" s="141"/>
      <c r="R9732" s="141"/>
      <c r="S9732" s="141"/>
      <c r="T9732" s="141"/>
      <c r="U9732" s="141"/>
      <c r="V9732" s="141"/>
      <c r="W9732" s="141"/>
      <c r="X9732" s="141"/>
      <c r="Y9732" s="141"/>
      <c r="Z9732" s="141"/>
    </row>
    <row r="9733" spans="16:26" x14ac:dyDescent="0.2">
      <c r="P9733" s="141"/>
      <c r="Q9733" s="141"/>
      <c r="R9733" s="141"/>
      <c r="S9733" s="141"/>
      <c r="T9733" s="141"/>
      <c r="U9733" s="141"/>
      <c r="V9733" s="141"/>
      <c r="W9733" s="141"/>
      <c r="X9733" s="141"/>
      <c r="Y9733" s="141"/>
      <c r="Z9733" s="141"/>
    </row>
    <row r="9734" spans="16:26" x14ac:dyDescent="0.2">
      <c r="P9734" s="141"/>
      <c r="Q9734" s="141"/>
      <c r="R9734" s="141"/>
      <c r="S9734" s="141"/>
      <c r="T9734" s="141"/>
      <c r="U9734" s="141"/>
      <c r="V9734" s="141"/>
      <c r="W9734" s="141"/>
      <c r="X9734" s="141"/>
      <c r="Y9734" s="141"/>
      <c r="Z9734" s="141"/>
    </row>
    <row r="9735" spans="16:26" x14ac:dyDescent="0.2">
      <c r="P9735" s="141"/>
      <c r="Q9735" s="141"/>
      <c r="R9735" s="141"/>
      <c r="S9735" s="141"/>
      <c r="T9735" s="141"/>
      <c r="U9735" s="141"/>
      <c r="V9735" s="141"/>
      <c r="W9735" s="141"/>
      <c r="X9735" s="141"/>
      <c r="Y9735" s="141"/>
      <c r="Z9735" s="141"/>
    </row>
    <row r="9736" spans="16:26" x14ac:dyDescent="0.2">
      <c r="P9736" s="141"/>
      <c r="Q9736" s="141"/>
      <c r="R9736" s="141"/>
      <c r="S9736" s="141"/>
      <c r="T9736" s="141"/>
      <c r="U9736" s="141"/>
      <c r="V9736" s="141"/>
      <c r="W9736" s="141"/>
      <c r="X9736" s="141"/>
      <c r="Y9736" s="141"/>
      <c r="Z9736" s="141"/>
    </row>
    <row r="9737" spans="16:26" x14ac:dyDescent="0.2">
      <c r="P9737" s="141"/>
      <c r="Q9737" s="141"/>
      <c r="R9737" s="141"/>
      <c r="S9737" s="141"/>
      <c r="T9737" s="141"/>
      <c r="U9737" s="141"/>
      <c r="V9737" s="141"/>
      <c r="W9737" s="141"/>
      <c r="X9737" s="141"/>
      <c r="Y9737" s="141"/>
      <c r="Z9737" s="141"/>
    </row>
    <row r="9738" spans="16:26" x14ac:dyDescent="0.2">
      <c r="P9738" s="141"/>
      <c r="Q9738" s="141"/>
      <c r="R9738" s="141"/>
      <c r="S9738" s="141"/>
      <c r="T9738" s="141"/>
      <c r="U9738" s="141"/>
      <c r="V9738" s="141"/>
      <c r="W9738" s="141"/>
      <c r="X9738" s="141"/>
      <c r="Y9738" s="141"/>
      <c r="Z9738" s="141"/>
    </row>
    <row r="9739" spans="16:26" x14ac:dyDescent="0.2">
      <c r="P9739" s="141"/>
      <c r="Q9739" s="141"/>
      <c r="R9739" s="141"/>
      <c r="S9739" s="141"/>
      <c r="T9739" s="141"/>
      <c r="U9739" s="141"/>
      <c r="V9739" s="141"/>
      <c r="W9739" s="141"/>
      <c r="X9739" s="141"/>
      <c r="Y9739" s="141"/>
      <c r="Z9739" s="141"/>
    </row>
    <row r="9740" spans="16:26" x14ac:dyDescent="0.2">
      <c r="P9740" s="141"/>
      <c r="Q9740" s="141"/>
      <c r="R9740" s="141"/>
      <c r="S9740" s="141"/>
      <c r="T9740" s="141"/>
      <c r="U9740" s="141"/>
      <c r="V9740" s="141"/>
      <c r="W9740" s="141"/>
      <c r="X9740" s="141"/>
      <c r="Y9740" s="141"/>
      <c r="Z9740" s="141"/>
    </row>
    <row r="9741" spans="16:26" x14ac:dyDescent="0.2">
      <c r="P9741" s="141"/>
      <c r="Q9741" s="141"/>
      <c r="R9741" s="141"/>
      <c r="S9741" s="141"/>
      <c r="T9741" s="141"/>
      <c r="U9741" s="141"/>
      <c r="V9741" s="141"/>
      <c r="W9741" s="141"/>
      <c r="X9741" s="141"/>
      <c r="Y9741" s="141"/>
      <c r="Z9741" s="141"/>
    </row>
    <row r="9742" spans="16:26" x14ac:dyDescent="0.2">
      <c r="P9742" s="141"/>
      <c r="Q9742" s="141"/>
      <c r="R9742" s="141"/>
      <c r="S9742" s="141"/>
      <c r="T9742" s="141"/>
      <c r="U9742" s="141"/>
      <c r="V9742" s="141"/>
      <c r="W9742" s="141"/>
      <c r="X9742" s="141"/>
      <c r="Y9742" s="141"/>
      <c r="Z9742" s="141"/>
    </row>
    <row r="9743" spans="16:26" x14ac:dyDescent="0.2">
      <c r="P9743" s="141"/>
      <c r="Q9743" s="141"/>
      <c r="R9743" s="141"/>
      <c r="S9743" s="141"/>
      <c r="T9743" s="141"/>
      <c r="U9743" s="141"/>
      <c r="V9743" s="141"/>
      <c r="W9743" s="141"/>
      <c r="X9743" s="141"/>
      <c r="Y9743" s="141"/>
      <c r="Z9743" s="141"/>
    </row>
    <row r="9744" spans="16:26" x14ac:dyDescent="0.2">
      <c r="P9744" s="141"/>
      <c r="Q9744" s="141"/>
      <c r="R9744" s="141"/>
      <c r="S9744" s="141"/>
      <c r="T9744" s="141"/>
      <c r="U9744" s="141"/>
      <c r="V9744" s="141"/>
      <c r="W9744" s="141"/>
      <c r="X9744" s="141"/>
      <c r="Y9744" s="141"/>
      <c r="Z9744" s="141"/>
    </row>
    <row r="9745" spans="16:26" x14ac:dyDescent="0.2">
      <c r="P9745" s="141"/>
      <c r="Q9745" s="141"/>
      <c r="R9745" s="141"/>
      <c r="S9745" s="141"/>
      <c r="T9745" s="141"/>
      <c r="U9745" s="141"/>
      <c r="V9745" s="141"/>
      <c r="W9745" s="141"/>
      <c r="X9745" s="141"/>
      <c r="Y9745" s="141"/>
      <c r="Z9745" s="141"/>
    </row>
    <row r="9746" spans="16:26" x14ac:dyDescent="0.2">
      <c r="P9746" s="141"/>
      <c r="Q9746" s="141"/>
      <c r="R9746" s="141"/>
      <c r="S9746" s="141"/>
      <c r="T9746" s="141"/>
      <c r="U9746" s="141"/>
      <c r="V9746" s="141"/>
      <c r="W9746" s="141"/>
      <c r="X9746" s="141"/>
      <c r="Y9746" s="141"/>
      <c r="Z9746" s="141"/>
    </row>
    <row r="9747" spans="16:26" x14ac:dyDescent="0.2">
      <c r="P9747" s="141"/>
      <c r="Q9747" s="141"/>
      <c r="R9747" s="141"/>
      <c r="S9747" s="141"/>
      <c r="T9747" s="141"/>
      <c r="U9747" s="141"/>
      <c r="V9747" s="141"/>
      <c r="W9747" s="141"/>
      <c r="X9747" s="141"/>
      <c r="Y9747" s="141"/>
      <c r="Z9747" s="141"/>
    </row>
    <row r="9748" spans="16:26" x14ac:dyDescent="0.2">
      <c r="P9748" s="141"/>
      <c r="Q9748" s="141"/>
      <c r="R9748" s="141"/>
      <c r="S9748" s="141"/>
      <c r="T9748" s="141"/>
      <c r="U9748" s="141"/>
      <c r="V9748" s="141"/>
      <c r="W9748" s="141"/>
      <c r="X9748" s="141"/>
      <c r="Y9748" s="141"/>
      <c r="Z9748" s="141"/>
    </row>
    <row r="9749" spans="16:26" x14ac:dyDescent="0.2">
      <c r="P9749" s="141"/>
      <c r="Q9749" s="141"/>
      <c r="R9749" s="141"/>
      <c r="S9749" s="141"/>
      <c r="T9749" s="141"/>
      <c r="U9749" s="141"/>
      <c r="V9749" s="141"/>
      <c r="W9749" s="141"/>
      <c r="X9749" s="141"/>
      <c r="Y9749" s="141"/>
      <c r="Z9749" s="141"/>
    </row>
    <row r="9750" spans="16:26" x14ac:dyDescent="0.2">
      <c r="P9750" s="141"/>
      <c r="Q9750" s="141"/>
      <c r="R9750" s="141"/>
      <c r="S9750" s="141"/>
      <c r="T9750" s="141"/>
      <c r="U9750" s="141"/>
      <c r="V9750" s="141"/>
      <c r="W9750" s="141"/>
      <c r="X9750" s="141"/>
      <c r="Y9750" s="141"/>
      <c r="Z9750" s="141"/>
    </row>
    <row r="9751" spans="16:26" x14ac:dyDescent="0.2">
      <c r="P9751" s="141"/>
      <c r="Q9751" s="141"/>
      <c r="R9751" s="141"/>
      <c r="S9751" s="141"/>
      <c r="T9751" s="141"/>
      <c r="U9751" s="141"/>
      <c r="V9751" s="141"/>
      <c r="W9751" s="141"/>
      <c r="X9751" s="141"/>
      <c r="Y9751" s="141"/>
      <c r="Z9751" s="141"/>
    </row>
    <row r="9752" spans="16:26" x14ac:dyDescent="0.2">
      <c r="P9752" s="141"/>
      <c r="Q9752" s="141"/>
      <c r="R9752" s="141"/>
      <c r="S9752" s="141"/>
      <c r="T9752" s="141"/>
      <c r="U9752" s="141"/>
      <c r="V9752" s="141"/>
      <c r="W9752" s="141"/>
      <c r="X9752" s="141"/>
      <c r="Y9752" s="141"/>
      <c r="Z9752" s="141"/>
    </row>
    <row r="9753" spans="16:26" x14ac:dyDescent="0.2">
      <c r="P9753" s="141"/>
      <c r="Q9753" s="141"/>
      <c r="R9753" s="141"/>
      <c r="S9753" s="141"/>
      <c r="T9753" s="141"/>
      <c r="U9753" s="141"/>
      <c r="V9753" s="141"/>
      <c r="W9753" s="141"/>
      <c r="X9753" s="141"/>
      <c r="Y9753" s="141"/>
      <c r="Z9753" s="141"/>
    </row>
    <row r="9754" spans="16:26" x14ac:dyDescent="0.2">
      <c r="P9754" s="141"/>
      <c r="Q9754" s="141"/>
      <c r="R9754" s="141"/>
      <c r="S9754" s="141"/>
      <c r="T9754" s="141"/>
      <c r="U9754" s="141"/>
      <c r="V9754" s="141"/>
      <c r="W9754" s="141"/>
      <c r="X9754" s="141"/>
      <c r="Y9754" s="141"/>
      <c r="Z9754" s="141"/>
    </row>
    <row r="9755" spans="16:26" x14ac:dyDescent="0.2">
      <c r="P9755" s="141"/>
      <c r="Q9755" s="141"/>
      <c r="R9755" s="141"/>
      <c r="S9755" s="141"/>
      <c r="T9755" s="141"/>
      <c r="U9755" s="141"/>
      <c r="V9755" s="141"/>
      <c r="W9755" s="141"/>
      <c r="X9755" s="141"/>
      <c r="Y9755" s="141"/>
      <c r="Z9755" s="141"/>
    </row>
    <row r="9756" spans="16:26" x14ac:dyDescent="0.2">
      <c r="P9756" s="141"/>
      <c r="Q9756" s="141"/>
      <c r="R9756" s="141"/>
      <c r="S9756" s="141"/>
      <c r="T9756" s="141"/>
      <c r="U9756" s="141"/>
      <c r="V9756" s="141"/>
      <c r="W9756" s="141"/>
      <c r="X9756" s="141"/>
      <c r="Y9756" s="141"/>
      <c r="Z9756" s="141"/>
    </row>
    <row r="9757" spans="16:26" x14ac:dyDescent="0.2">
      <c r="P9757" s="141"/>
      <c r="Q9757" s="141"/>
      <c r="R9757" s="141"/>
      <c r="S9757" s="141"/>
      <c r="T9757" s="141"/>
      <c r="U9757" s="141"/>
      <c r="V9757" s="141"/>
      <c r="W9757" s="141"/>
      <c r="X9757" s="141"/>
      <c r="Y9757" s="141"/>
      <c r="Z9757" s="141"/>
    </row>
    <row r="9758" spans="16:26" x14ac:dyDescent="0.2">
      <c r="P9758" s="141"/>
      <c r="Q9758" s="141"/>
      <c r="R9758" s="141"/>
      <c r="S9758" s="141"/>
      <c r="T9758" s="141"/>
      <c r="U9758" s="141"/>
      <c r="V9758" s="141"/>
      <c r="W9758" s="141"/>
      <c r="X9758" s="141"/>
      <c r="Y9758" s="141"/>
      <c r="Z9758" s="141"/>
    </row>
    <row r="9759" spans="16:26" x14ac:dyDescent="0.2">
      <c r="P9759" s="141"/>
      <c r="Q9759" s="141"/>
      <c r="R9759" s="141"/>
      <c r="S9759" s="141"/>
      <c r="T9759" s="141"/>
      <c r="U9759" s="141"/>
      <c r="V9759" s="141"/>
      <c r="W9759" s="141"/>
      <c r="X9759" s="141"/>
      <c r="Y9759" s="141"/>
      <c r="Z9759" s="141"/>
    </row>
    <row r="9760" spans="16:26" x14ac:dyDescent="0.2">
      <c r="P9760" s="141"/>
      <c r="Q9760" s="141"/>
      <c r="R9760" s="141"/>
      <c r="S9760" s="141"/>
      <c r="T9760" s="141"/>
      <c r="U9760" s="141"/>
      <c r="V9760" s="141"/>
      <c r="W9760" s="141"/>
      <c r="X9760" s="141"/>
      <c r="Y9760" s="141"/>
      <c r="Z9760" s="141"/>
    </row>
    <row r="9761" spans="16:26" x14ac:dyDescent="0.2">
      <c r="P9761" s="141"/>
      <c r="Q9761" s="141"/>
      <c r="R9761" s="141"/>
      <c r="S9761" s="141"/>
      <c r="T9761" s="141"/>
      <c r="U9761" s="141"/>
      <c r="V9761" s="141"/>
      <c r="W9761" s="141"/>
      <c r="X9761" s="141"/>
      <c r="Y9761" s="141"/>
      <c r="Z9761" s="141"/>
    </row>
    <row r="9762" spans="16:26" x14ac:dyDescent="0.2">
      <c r="P9762" s="141"/>
      <c r="Q9762" s="141"/>
      <c r="R9762" s="141"/>
      <c r="S9762" s="141"/>
      <c r="T9762" s="141"/>
      <c r="U9762" s="141"/>
      <c r="V9762" s="141"/>
      <c r="W9762" s="141"/>
      <c r="X9762" s="141"/>
      <c r="Y9762" s="141"/>
      <c r="Z9762" s="141"/>
    </row>
    <row r="9763" spans="16:26" x14ac:dyDescent="0.2">
      <c r="P9763" s="141"/>
      <c r="Q9763" s="141"/>
      <c r="R9763" s="141"/>
      <c r="S9763" s="141"/>
      <c r="T9763" s="141"/>
      <c r="U9763" s="141"/>
      <c r="V9763" s="141"/>
      <c r="W9763" s="141"/>
      <c r="X9763" s="141"/>
      <c r="Y9763" s="141"/>
      <c r="Z9763" s="141"/>
    </row>
    <row r="9764" spans="16:26" x14ac:dyDescent="0.2">
      <c r="P9764" s="141"/>
      <c r="Q9764" s="141"/>
      <c r="R9764" s="141"/>
      <c r="S9764" s="141"/>
      <c r="T9764" s="141"/>
      <c r="U9764" s="141"/>
      <c r="V9764" s="141"/>
      <c r="W9764" s="141"/>
      <c r="X9764" s="141"/>
      <c r="Y9764" s="141"/>
      <c r="Z9764" s="141"/>
    </row>
    <row r="9765" spans="16:26" x14ac:dyDescent="0.2">
      <c r="P9765" s="141"/>
      <c r="Q9765" s="141"/>
      <c r="R9765" s="141"/>
      <c r="S9765" s="141"/>
      <c r="T9765" s="141"/>
      <c r="U9765" s="141"/>
      <c r="V9765" s="141"/>
      <c r="W9765" s="141"/>
      <c r="X9765" s="141"/>
      <c r="Y9765" s="141"/>
      <c r="Z9765" s="141"/>
    </row>
    <row r="9766" spans="16:26" x14ac:dyDescent="0.2">
      <c r="P9766" s="141"/>
      <c r="Q9766" s="141"/>
      <c r="R9766" s="141"/>
      <c r="S9766" s="141"/>
      <c r="T9766" s="141"/>
      <c r="U9766" s="141"/>
      <c r="V9766" s="141"/>
      <c r="W9766" s="141"/>
      <c r="X9766" s="141"/>
      <c r="Y9766" s="141"/>
      <c r="Z9766" s="141"/>
    </row>
    <row r="9767" spans="16:26" x14ac:dyDescent="0.2">
      <c r="P9767" s="141"/>
      <c r="Q9767" s="141"/>
      <c r="R9767" s="141"/>
      <c r="S9767" s="141"/>
      <c r="T9767" s="141"/>
      <c r="U9767" s="141"/>
      <c r="V9767" s="141"/>
      <c r="W9767" s="141"/>
      <c r="X9767" s="141"/>
      <c r="Y9767" s="141"/>
      <c r="Z9767" s="141"/>
    </row>
    <row r="9768" spans="16:26" x14ac:dyDescent="0.2">
      <c r="P9768" s="141"/>
      <c r="Q9768" s="141"/>
      <c r="R9768" s="141"/>
      <c r="S9768" s="141"/>
      <c r="T9768" s="141"/>
      <c r="U9768" s="141"/>
      <c r="V9768" s="141"/>
      <c r="W9768" s="141"/>
      <c r="X9768" s="141"/>
      <c r="Y9768" s="141"/>
      <c r="Z9768" s="141"/>
    </row>
    <row r="9769" spans="16:26" x14ac:dyDescent="0.2">
      <c r="P9769" s="141"/>
      <c r="Q9769" s="141"/>
      <c r="R9769" s="141"/>
      <c r="S9769" s="141"/>
      <c r="T9769" s="141"/>
      <c r="U9769" s="141"/>
      <c r="V9769" s="141"/>
      <c r="W9769" s="141"/>
      <c r="X9769" s="141"/>
      <c r="Y9769" s="141"/>
      <c r="Z9769" s="141"/>
    </row>
    <row r="9770" spans="16:26" x14ac:dyDescent="0.2">
      <c r="P9770" s="141"/>
      <c r="Q9770" s="141"/>
      <c r="R9770" s="141"/>
      <c r="S9770" s="141"/>
      <c r="T9770" s="141"/>
      <c r="U9770" s="141"/>
      <c r="V9770" s="141"/>
      <c r="W9770" s="141"/>
      <c r="X9770" s="141"/>
      <c r="Y9770" s="141"/>
      <c r="Z9770" s="141"/>
    </row>
    <row r="9771" spans="16:26" x14ac:dyDescent="0.2">
      <c r="P9771" s="141"/>
      <c r="Q9771" s="141"/>
      <c r="R9771" s="141"/>
      <c r="S9771" s="141"/>
      <c r="T9771" s="141"/>
      <c r="U9771" s="141"/>
      <c r="V9771" s="141"/>
      <c r="W9771" s="141"/>
      <c r="X9771" s="141"/>
      <c r="Y9771" s="141"/>
      <c r="Z9771" s="141"/>
    </row>
    <row r="9772" spans="16:26" x14ac:dyDescent="0.2">
      <c r="P9772" s="141"/>
      <c r="Q9772" s="141"/>
      <c r="R9772" s="141"/>
      <c r="S9772" s="141"/>
      <c r="T9772" s="141"/>
      <c r="U9772" s="141"/>
      <c r="V9772" s="141"/>
      <c r="W9772" s="141"/>
      <c r="X9772" s="141"/>
      <c r="Y9772" s="141"/>
      <c r="Z9772" s="141"/>
    </row>
    <row r="9773" spans="16:26" x14ac:dyDescent="0.2">
      <c r="P9773" s="141"/>
      <c r="Q9773" s="141"/>
      <c r="R9773" s="141"/>
      <c r="S9773" s="141"/>
      <c r="T9773" s="141"/>
      <c r="U9773" s="141"/>
      <c r="V9773" s="141"/>
      <c r="W9773" s="141"/>
      <c r="X9773" s="141"/>
      <c r="Y9773" s="141"/>
      <c r="Z9773" s="141"/>
    </row>
    <row r="9774" spans="16:26" x14ac:dyDescent="0.2">
      <c r="P9774" s="141"/>
      <c r="Q9774" s="141"/>
      <c r="R9774" s="141"/>
      <c r="S9774" s="141"/>
      <c r="T9774" s="141"/>
      <c r="U9774" s="141"/>
      <c r="V9774" s="141"/>
      <c r="W9774" s="141"/>
      <c r="X9774" s="141"/>
      <c r="Y9774" s="141"/>
      <c r="Z9774" s="141"/>
    </row>
    <row r="9775" spans="16:26" x14ac:dyDescent="0.2">
      <c r="P9775" s="141"/>
      <c r="Q9775" s="141"/>
      <c r="R9775" s="141"/>
      <c r="S9775" s="141"/>
      <c r="T9775" s="141"/>
      <c r="U9775" s="141"/>
      <c r="V9775" s="141"/>
      <c r="W9775" s="141"/>
      <c r="X9775" s="141"/>
      <c r="Y9775" s="141"/>
      <c r="Z9775" s="141"/>
    </row>
    <row r="9776" spans="16:26" x14ac:dyDescent="0.2">
      <c r="P9776" s="141"/>
      <c r="Q9776" s="141"/>
      <c r="R9776" s="141"/>
      <c r="S9776" s="141"/>
      <c r="T9776" s="141"/>
      <c r="U9776" s="141"/>
      <c r="V9776" s="141"/>
      <c r="W9776" s="141"/>
      <c r="X9776" s="141"/>
      <c r="Y9776" s="141"/>
      <c r="Z9776" s="141"/>
    </row>
    <row r="9777" spans="16:26" x14ac:dyDescent="0.2">
      <c r="P9777" s="141"/>
      <c r="Q9777" s="141"/>
      <c r="R9777" s="141"/>
      <c r="S9777" s="141"/>
      <c r="T9777" s="141"/>
      <c r="U9777" s="141"/>
      <c r="V9777" s="141"/>
      <c r="W9777" s="141"/>
      <c r="X9777" s="141"/>
      <c r="Y9777" s="141"/>
      <c r="Z9777" s="141"/>
    </row>
    <row r="9778" spans="16:26" x14ac:dyDescent="0.2">
      <c r="P9778" s="141"/>
      <c r="Q9778" s="141"/>
      <c r="R9778" s="141"/>
      <c r="S9778" s="141"/>
      <c r="T9778" s="141"/>
      <c r="U9778" s="141"/>
      <c r="V9778" s="141"/>
      <c r="W9778" s="141"/>
      <c r="X9778" s="141"/>
      <c r="Y9778" s="141"/>
      <c r="Z9778" s="141"/>
    </row>
    <row r="9779" spans="16:26" x14ac:dyDescent="0.2">
      <c r="P9779" s="141"/>
      <c r="Q9779" s="141"/>
      <c r="R9779" s="141"/>
      <c r="S9779" s="141"/>
      <c r="T9779" s="141"/>
      <c r="U9779" s="141"/>
      <c r="V9779" s="141"/>
      <c r="W9779" s="141"/>
      <c r="X9779" s="141"/>
      <c r="Y9779" s="141"/>
      <c r="Z9779" s="141"/>
    </row>
    <row r="9780" spans="16:26" x14ac:dyDescent="0.2">
      <c r="P9780" s="141"/>
      <c r="Q9780" s="141"/>
      <c r="R9780" s="141"/>
      <c r="S9780" s="141"/>
      <c r="T9780" s="141"/>
      <c r="U9780" s="141"/>
      <c r="V9780" s="141"/>
      <c r="W9780" s="141"/>
      <c r="X9780" s="141"/>
      <c r="Y9780" s="141"/>
      <c r="Z9780" s="141"/>
    </row>
    <row r="9781" spans="16:26" x14ac:dyDescent="0.2">
      <c r="P9781" s="141"/>
      <c r="Q9781" s="141"/>
      <c r="R9781" s="141"/>
      <c r="S9781" s="141"/>
      <c r="T9781" s="141"/>
      <c r="U9781" s="141"/>
      <c r="V9781" s="141"/>
      <c r="W9781" s="141"/>
      <c r="X9781" s="141"/>
      <c r="Y9781" s="141"/>
      <c r="Z9781" s="141"/>
    </row>
    <row r="9782" spans="16:26" x14ac:dyDescent="0.2">
      <c r="P9782" s="141"/>
      <c r="Q9782" s="141"/>
      <c r="R9782" s="141"/>
      <c r="S9782" s="141"/>
      <c r="T9782" s="141"/>
      <c r="U9782" s="141"/>
      <c r="V9782" s="141"/>
      <c r="W9782" s="141"/>
      <c r="X9782" s="141"/>
      <c r="Y9782" s="141"/>
      <c r="Z9782" s="141"/>
    </row>
    <row r="9783" spans="16:26" x14ac:dyDescent="0.2">
      <c r="P9783" s="141"/>
      <c r="Q9783" s="141"/>
      <c r="R9783" s="141"/>
      <c r="S9783" s="141"/>
      <c r="T9783" s="141"/>
      <c r="U9783" s="141"/>
      <c r="V9783" s="141"/>
      <c r="W9783" s="141"/>
      <c r="X9783" s="141"/>
      <c r="Y9783" s="141"/>
      <c r="Z9783" s="141"/>
    </row>
    <row r="9784" spans="16:26" x14ac:dyDescent="0.2">
      <c r="P9784" s="141"/>
      <c r="Q9784" s="141"/>
      <c r="R9784" s="141"/>
      <c r="S9784" s="141"/>
      <c r="T9784" s="141"/>
      <c r="U9784" s="141"/>
      <c r="V9784" s="141"/>
      <c r="W9784" s="141"/>
      <c r="X9784" s="141"/>
      <c r="Y9784" s="141"/>
      <c r="Z9784" s="141"/>
    </row>
    <row r="9785" spans="16:26" x14ac:dyDescent="0.2">
      <c r="P9785" s="141"/>
      <c r="Q9785" s="141"/>
      <c r="R9785" s="141"/>
      <c r="S9785" s="141"/>
      <c r="T9785" s="141"/>
      <c r="U9785" s="141"/>
      <c r="V9785" s="141"/>
      <c r="W9785" s="141"/>
      <c r="X9785" s="141"/>
      <c r="Y9785" s="141"/>
      <c r="Z9785" s="141"/>
    </row>
    <row r="9786" spans="16:26" x14ac:dyDescent="0.2">
      <c r="P9786" s="141"/>
      <c r="Q9786" s="141"/>
      <c r="R9786" s="141"/>
      <c r="S9786" s="141"/>
      <c r="T9786" s="141"/>
      <c r="U9786" s="141"/>
      <c r="V9786" s="141"/>
      <c r="W9786" s="141"/>
      <c r="X9786" s="141"/>
      <c r="Y9786" s="141"/>
      <c r="Z9786" s="141"/>
    </row>
    <row r="9787" spans="16:26" x14ac:dyDescent="0.2">
      <c r="P9787" s="141"/>
      <c r="Q9787" s="141"/>
      <c r="R9787" s="141"/>
      <c r="S9787" s="141"/>
      <c r="T9787" s="141"/>
      <c r="U9787" s="141"/>
      <c r="V9787" s="141"/>
      <c r="W9787" s="141"/>
      <c r="X9787" s="141"/>
      <c r="Y9787" s="141"/>
      <c r="Z9787" s="141"/>
    </row>
    <row r="9788" spans="16:26" x14ac:dyDescent="0.2">
      <c r="P9788" s="141"/>
      <c r="Q9788" s="141"/>
      <c r="R9788" s="141"/>
      <c r="S9788" s="141"/>
      <c r="T9788" s="141"/>
      <c r="U9788" s="141"/>
      <c r="V9788" s="141"/>
      <c r="W9788" s="141"/>
      <c r="X9788" s="141"/>
      <c r="Y9788" s="141"/>
      <c r="Z9788" s="141"/>
    </row>
    <row r="9789" spans="16:26" x14ac:dyDescent="0.2">
      <c r="P9789" s="141"/>
      <c r="Q9789" s="141"/>
      <c r="R9789" s="141"/>
      <c r="S9789" s="141"/>
      <c r="T9789" s="141"/>
      <c r="U9789" s="141"/>
      <c r="V9789" s="141"/>
      <c r="W9789" s="141"/>
      <c r="X9789" s="141"/>
      <c r="Y9789" s="141"/>
      <c r="Z9789" s="141"/>
    </row>
    <row r="9790" spans="16:26" x14ac:dyDescent="0.2">
      <c r="P9790" s="141"/>
      <c r="Q9790" s="141"/>
      <c r="R9790" s="141"/>
      <c r="S9790" s="141"/>
      <c r="T9790" s="141"/>
      <c r="U9790" s="141"/>
      <c r="V9790" s="141"/>
      <c r="W9790" s="141"/>
      <c r="X9790" s="141"/>
      <c r="Y9790" s="141"/>
      <c r="Z9790" s="141"/>
    </row>
    <row r="9791" spans="16:26" x14ac:dyDescent="0.2">
      <c r="P9791" s="141"/>
      <c r="Q9791" s="141"/>
      <c r="R9791" s="141"/>
      <c r="S9791" s="141"/>
      <c r="T9791" s="141"/>
      <c r="U9791" s="141"/>
      <c r="V9791" s="141"/>
      <c r="W9791" s="141"/>
      <c r="X9791" s="141"/>
      <c r="Y9791" s="141"/>
      <c r="Z9791" s="141"/>
    </row>
    <row r="9792" spans="16:26" x14ac:dyDescent="0.2">
      <c r="P9792" s="141"/>
      <c r="Q9792" s="141"/>
      <c r="R9792" s="141"/>
      <c r="S9792" s="141"/>
      <c r="T9792" s="141"/>
      <c r="U9792" s="141"/>
      <c r="V9792" s="141"/>
      <c r="W9792" s="141"/>
      <c r="X9792" s="141"/>
      <c r="Y9792" s="141"/>
      <c r="Z9792" s="141"/>
    </row>
    <row r="9793" spans="16:26" x14ac:dyDescent="0.2">
      <c r="P9793" s="141"/>
      <c r="Q9793" s="141"/>
      <c r="R9793" s="141"/>
      <c r="S9793" s="141"/>
      <c r="T9793" s="141"/>
      <c r="U9793" s="141"/>
      <c r="V9793" s="141"/>
      <c r="W9793" s="141"/>
      <c r="X9793" s="141"/>
      <c r="Y9793" s="141"/>
      <c r="Z9793" s="141"/>
    </row>
    <row r="9794" spans="16:26" x14ac:dyDescent="0.2">
      <c r="P9794" s="141"/>
      <c r="Q9794" s="141"/>
      <c r="R9794" s="141"/>
      <c r="S9794" s="141"/>
      <c r="T9794" s="141"/>
      <c r="U9794" s="141"/>
      <c r="V9794" s="141"/>
      <c r="W9794" s="141"/>
      <c r="X9794" s="141"/>
      <c r="Y9794" s="141"/>
      <c r="Z9794" s="141"/>
    </row>
    <row r="9795" spans="16:26" x14ac:dyDescent="0.2">
      <c r="P9795" s="141"/>
      <c r="Q9795" s="141"/>
      <c r="R9795" s="141"/>
      <c r="S9795" s="141"/>
      <c r="T9795" s="141"/>
      <c r="U9795" s="141"/>
      <c r="V9795" s="141"/>
      <c r="W9795" s="141"/>
      <c r="X9795" s="141"/>
      <c r="Y9795" s="141"/>
      <c r="Z9795" s="141"/>
    </row>
    <row r="9796" spans="16:26" x14ac:dyDescent="0.2">
      <c r="P9796" s="141"/>
      <c r="Q9796" s="141"/>
      <c r="R9796" s="141"/>
      <c r="S9796" s="141"/>
      <c r="T9796" s="141"/>
      <c r="U9796" s="141"/>
      <c r="V9796" s="141"/>
      <c r="W9796" s="141"/>
      <c r="X9796" s="141"/>
      <c r="Y9796" s="141"/>
      <c r="Z9796" s="141"/>
    </row>
    <row r="9797" spans="16:26" x14ac:dyDescent="0.2">
      <c r="P9797" s="141"/>
      <c r="Q9797" s="141"/>
      <c r="R9797" s="141"/>
      <c r="S9797" s="141"/>
      <c r="T9797" s="141"/>
      <c r="U9797" s="141"/>
      <c r="V9797" s="141"/>
      <c r="W9797" s="141"/>
      <c r="X9797" s="141"/>
      <c r="Y9797" s="141"/>
      <c r="Z9797" s="141"/>
    </row>
    <row r="9798" spans="16:26" x14ac:dyDescent="0.2">
      <c r="P9798" s="141"/>
      <c r="Q9798" s="141"/>
      <c r="R9798" s="141"/>
      <c r="S9798" s="141"/>
      <c r="T9798" s="141"/>
      <c r="U9798" s="141"/>
      <c r="V9798" s="141"/>
      <c r="W9798" s="141"/>
      <c r="X9798" s="141"/>
      <c r="Y9798" s="141"/>
      <c r="Z9798" s="141"/>
    </row>
    <row r="9799" spans="16:26" x14ac:dyDescent="0.2">
      <c r="P9799" s="141"/>
      <c r="Q9799" s="141"/>
      <c r="R9799" s="141"/>
      <c r="S9799" s="141"/>
      <c r="T9799" s="141"/>
      <c r="U9799" s="141"/>
      <c r="V9799" s="141"/>
      <c r="W9799" s="141"/>
      <c r="X9799" s="141"/>
      <c r="Y9799" s="141"/>
      <c r="Z9799" s="141"/>
    </row>
    <row r="9800" spans="16:26" x14ac:dyDescent="0.2">
      <c r="P9800" s="141"/>
      <c r="Q9800" s="141"/>
      <c r="R9800" s="141"/>
      <c r="S9800" s="141"/>
      <c r="T9800" s="141"/>
      <c r="U9800" s="141"/>
      <c r="V9800" s="141"/>
      <c r="W9800" s="141"/>
      <c r="X9800" s="141"/>
      <c r="Y9800" s="141"/>
      <c r="Z9800" s="141"/>
    </row>
    <row r="9801" spans="16:26" x14ac:dyDescent="0.2">
      <c r="P9801" s="141"/>
      <c r="Q9801" s="141"/>
      <c r="R9801" s="141"/>
      <c r="S9801" s="141"/>
      <c r="T9801" s="141"/>
      <c r="U9801" s="141"/>
      <c r="V9801" s="141"/>
      <c r="W9801" s="141"/>
      <c r="X9801" s="141"/>
      <c r="Y9801" s="141"/>
      <c r="Z9801" s="141"/>
    </row>
    <row r="9802" spans="16:26" x14ac:dyDescent="0.2">
      <c r="P9802" s="141"/>
      <c r="Q9802" s="141"/>
      <c r="R9802" s="141"/>
      <c r="S9802" s="141"/>
      <c r="T9802" s="141"/>
      <c r="U9802" s="141"/>
      <c r="V9802" s="141"/>
      <c r="W9802" s="141"/>
      <c r="X9802" s="141"/>
      <c r="Y9802" s="141"/>
      <c r="Z9802" s="141"/>
    </row>
    <row r="9803" spans="16:26" x14ac:dyDescent="0.2">
      <c r="P9803" s="141"/>
      <c r="Q9803" s="141"/>
      <c r="R9803" s="141"/>
      <c r="S9803" s="141"/>
      <c r="T9803" s="141"/>
      <c r="U9803" s="141"/>
      <c r="V9803" s="141"/>
      <c r="W9803" s="141"/>
      <c r="X9803" s="141"/>
      <c r="Y9803" s="141"/>
      <c r="Z9803" s="141"/>
    </row>
    <row r="9804" spans="16:26" x14ac:dyDescent="0.2">
      <c r="P9804" s="141"/>
      <c r="Q9804" s="141"/>
      <c r="R9804" s="141"/>
      <c r="S9804" s="141"/>
      <c r="T9804" s="141"/>
      <c r="U9804" s="141"/>
      <c r="V9804" s="141"/>
      <c r="W9804" s="141"/>
      <c r="X9804" s="141"/>
      <c r="Y9804" s="141"/>
      <c r="Z9804" s="141"/>
    </row>
    <row r="9805" spans="16:26" x14ac:dyDescent="0.2">
      <c r="P9805" s="141"/>
      <c r="Q9805" s="141"/>
      <c r="R9805" s="141"/>
      <c r="S9805" s="141"/>
      <c r="T9805" s="141"/>
      <c r="U9805" s="141"/>
      <c r="V9805" s="141"/>
      <c r="W9805" s="141"/>
      <c r="X9805" s="141"/>
      <c r="Y9805" s="141"/>
      <c r="Z9805" s="141"/>
    </row>
    <row r="9806" spans="16:26" x14ac:dyDescent="0.2">
      <c r="P9806" s="141"/>
      <c r="Q9806" s="141"/>
      <c r="R9806" s="141"/>
      <c r="S9806" s="141"/>
      <c r="T9806" s="141"/>
      <c r="U9806" s="141"/>
      <c r="V9806" s="141"/>
      <c r="W9806" s="141"/>
      <c r="X9806" s="141"/>
      <c r="Y9806" s="141"/>
      <c r="Z9806" s="141"/>
    </row>
    <row r="9807" spans="16:26" x14ac:dyDescent="0.2">
      <c r="P9807" s="141"/>
      <c r="Q9807" s="141"/>
      <c r="R9807" s="141"/>
      <c r="S9807" s="141"/>
      <c r="T9807" s="141"/>
      <c r="U9807" s="141"/>
      <c r="V9807" s="141"/>
      <c r="W9807" s="141"/>
      <c r="X9807" s="141"/>
      <c r="Y9807" s="141"/>
      <c r="Z9807" s="141"/>
    </row>
    <row r="9808" spans="16:26" x14ac:dyDescent="0.2">
      <c r="P9808" s="141"/>
      <c r="Q9808" s="141"/>
      <c r="R9808" s="141"/>
      <c r="S9808" s="141"/>
      <c r="T9808" s="141"/>
      <c r="U9808" s="141"/>
      <c r="V9808" s="141"/>
      <c r="W9808" s="141"/>
      <c r="X9808" s="141"/>
      <c r="Y9808" s="141"/>
      <c r="Z9808" s="141"/>
    </row>
    <row r="9809" spans="16:26" x14ac:dyDescent="0.2">
      <c r="P9809" s="141"/>
      <c r="Q9809" s="141"/>
      <c r="R9809" s="141"/>
      <c r="S9809" s="141"/>
      <c r="T9809" s="141"/>
      <c r="U9809" s="141"/>
      <c r="V9809" s="141"/>
      <c r="W9809" s="141"/>
      <c r="X9809" s="141"/>
      <c r="Y9809" s="141"/>
      <c r="Z9809" s="141"/>
    </row>
    <row r="9810" spans="16:26" x14ac:dyDescent="0.2">
      <c r="P9810" s="141"/>
      <c r="Q9810" s="141"/>
      <c r="R9810" s="141"/>
      <c r="S9810" s="141"/>
      <c r="T9810" s="141"/>
      <c r="U9810" s="141"/>
      <c r="V9810" s="141"/>
      <c r="W9810" s="141"/>
      <c r="X9810" s="141"/>
      <c r="Y9810" s="141"/>
      <c r="Z9810" s="141"/>
    </row>
    <row r="9811" spans="16:26" x14ac:dyDescent="0.2">
      <c r="P9811" s="141"/>
      <c r="Q9811" s="141"/>
      <c r="R9811" s="141"/>
      <c r="S9811" s="141"/>
      <c r="T9811" s="141"/>
      <c r="U9811" s="141"/>
      <c r="V9811" s="141"/>
      <c r="W9811" s="141"/>
      <c r="X9811" s="141"/>
      <c r="Y9811" s="141"/>
      <c r="Z9811" s="141"/>
    </row>
    <row r="9812" spans="16:26" x14ac:dyDescent="0.2">
      <c r="P9812" s="141"/>
      <c r="Q9812" s="141"/>
      <c r="R9812" s="141"/>
      <c r="S9812" s="141"/>
      <c r="T9812" s="141"/>
      <c r="U9812" s="141"/>
      <c r="V9812" s="141"/>
      <c r="W9812" s="141"/>
      <c r="X9812" s="141"/>
      <c r="Y9812" s="141"/>
      <c r="Z9812" s="141"/>
    </row>
    <row r="9813" spans="16:26" x14ac:dyDescent="0.2">
      <c r="P9813" s="141"/>
      <c r="Q9813" s="141"/>
      <c r="R9813" s="141"/>
      <c r="S9813" s="141"/>
      <c r="T9813" s="141"/>
      <c r="U9813" s="141"/>
      <c r="V9813" s="141"/>
      <c r="W9813" s="141"/>
      <c r="X9813" s="141"/>
      <c r="Y9813" s="141"/>
      <c r="Z9813" s="141"/>
    </row>
    <row r="9814" spans="16:26" x14ac:dyDescent="0.2">
      <c r="P9814" s="141"/>
      <c r="Q9814" s="141"/>
      <c r="R9814" s="141"/>
      <c r="S9814" s="141"/>
      <c r="T9814" s="141"/>
      <c r="U9814" s="141"/>
      <c r="V9814" s="141"/>
      <c r="W9814" s="141"/>
      <c r="X9814" s="141"/>
      <c r="Y9814" s="141"/>
      <c r="Z9814" s="141"/>
    </row>
    <row r="9815" spans="16:26" x14ac:dyDescent="0.2">
      <c r="P9815" s="141"/>
      <c r="Q9815" s="141"/>
      <c r="R9815" s="141"/>
      <c r="S9815" s="141"/>
      <c r="T9815" s="141"/>
      <c r="U9815" s="141"/>
      <c r="V9815" s="141"/>
      <c r="W9815" s="141"/>
      <c r="X9815" s="141"/>
      <c r="Y9815" s="141"/>
      <c r="Z9815" s="141"/>
    </row>
    <row r="9816" spans="16:26" x14ac:dyDescent="0.2">
      <c r="P9816" s="141"/>
      <c r="Q9816" s="141"/>
      <c r="R9816" s="141"/>
      <c r="S9816" s="141"/>
      <c r="T9816" s="141"/>
      <c r="U9816" s="141"/>
      <c r="V9816" s="141"/>
      <c r="W9816" s="141"/>
      <c r="X9816" s="141"/>
      <c r="Y9816" s="141"/>
      <c r="Z9816" s="141"/>
    </row>
    <row r="9817" spans="16:26" x14ac:dyDescent="0.2">
      <c r="P9817" s="141"/>
      <c r="Q9817" s="141"/>
      <c r="R9817" s="141"/>
      <c r="S9817" s="141"/>
      <c r="T9817" s="141"/>
      <c r="U9817" s="141"/>
      <c r="V9817" s="141"/>
      <c r="W9817" s="141"/>
      <c r="X9817" s="141"/>
      <c r="Y9817" s="141"/>
      <c r="Z9817" s="141"/>
    </row>
    <row r="9818" spans="16:26" x14ac:dyDescent="0.2">
      <c r="P9818" s="141"/>
      <c r="Q9818" s="141"/>
      <c r="R9818" s="141"/>
      <c r="S9818" s="141"/>
      <c r="T9818" s="141"/>
      <c r="U9818" s="141"/>
      <c r="V9818" s="141"/>
      <c r="W9818" s="141"/>
      <c r="X9818" s="141"/>
      <c r="Y9818" s="141"/>
      <c r="Z9818" s="141"/>
    </row>
    <row r="9819" spans="16:26" x14ac:dyDescent="0.2">
      <c r="P9819" s="141"/>
      <c r="Q9819" s="141"/>
      <c r="R9819" s="141"/>
      <c r="S9819" s="141"/>
      <c r="T9819" s="141"/>
      <c r="U9819" s="141"/>
      <c r="V9819" s="141"/>
      <c r="W9819" s="141"/>
      <c r="X9819" s="141"/>
      <c r="Y9819" s="141"/>
      <c r="Z9819" s="141"/>
    </row>
    <row r="9820" spans="16:26" x14ac:dyDescent="0.2">
      <c r="P9820" s="141"/>
      <c r="Q9820" s="141"/>
      <c r="R9820" s="141"/>
      <c r="S9820" s="141"/>
      <c r="T9820" s="141"/>
      <c r="U9820" s="141"/>
      <c r="V9820" s="141"/>
      <c r="W9820" s="141"/>
      <c r="X9820" s="141"/>
      <c r="Y9820" s="141"/>
      <c r="Z9820" s="141"/>
    </row>
    <row r="9821" spans="16:26" x14ac:dyDescent="0.2">
      <c r="P9821" s="141"/>
      <c r="Q9821" s="141"/>
      <c r="R9821" s="141"/>
      <c r="S9821" s="141"/>
      <c r="T9821" s="141"/>
      <c r="U9821" s="141"/>
      <c r="V9821" s="141"/>
      <c r="W9821" s="141"/>
      <c r="X9821" s="141"/>
      <c r="Y9821" s="141"/>
      <c r="Z9821" s="141"/>
    </row>
    <row r="9822" spans="16:26" x14ac:dyDescent="0.2">
      <c r="P9822" s="141"/>
      <c r="Q9822" s="141"/>
      <c r="R9822" s="141"/>
      <c r="S9822" s="141"/>
      <c r="T9822" s="141"/>
      <c r="U9822" s="141"/>
      <c r="V9822" s="141"/>
      <c r="W9822" s="141"/>
      <c r="X9822" s="141"/>
      <c r="Y9822" s="141"/>
      <c r="Z9822" s="141"/>
    </row>
    <row r="9823" spans="16:26" x14ac:dyDescent="0.2">
      <c r="P9823" s="141"/>
      <c r="Q9823" s="141"/>
      <c r="R9823" s="141"/>
      <c r="S9823" s="141"/>
      <c r="T9823" s="141"/>
      <c r="U9823" s="141"/>
      <c r="V9823" s="141"/>
      <c r="W9823" s="141"/>
      <c r="X9823" s="141"/>
      <c r="Y9823" s="141"/>
      <c r="Z9823" s="141"/>
    </row>
    <row r="9824" spans="16:26" x14ac:dyDescent="0.2">
      <c r="P9824" s="141"/>
      <c r="Q9824" s="141"/>
      <c r="R9824" s="141"/>
      <c r="S9824" s="141"/>
      <c r="T9824" s="141"/>
      <c r="U9824" s="141"/>
      <c r="V9824" s="141"/>
      <c r="W9824" s="141"/>
      <c r="X9824" s="141"/>
      <c r="Y9824" s="141"/>
      <c r="Z9824" s="141"/>
    </row>
    <row r="9825" spans="16:26" x14ac:dyDescent="0.2">
      <c r="P9825" s="141"/>
      <c r="Q9825" s="141"/>
      <c r="R9825" s="141"/>
      <c r="S9825" s="141"/>
      <c r="T9825" s="141"/>
      <c r="U9825" s="141"/>
      <c r="V9825" s="141"/>
      <c r="W9825" s="141"/>
      <c r="X9825" s="141"/>
      <c r="Y9825" s="141"/>
      <c r="Z9825" s="141"/>
    </row>
    <row r="9826" spans="16:26" x14ac:dyDescent="0.2">
      <c r="P9826" s="141"/>
      <c r="Q9826" s="141"/>
      <c r="R9826" s="141"/>
      <c r="S9826" s="141"/>
      <c r="T9826" s="141"/>
      <c r="U9826" s="141"/>
      <c r="V9826" s="141"/>
      <c r="W9826" s="141"/>
      <c r="X9826" s="141"/>
      <c r="Y9826" s="141"/>
      <c r="Z9826" s="141"/>
    </row>
    <row r="9827" spans="16:26" x14ac:dyDescent="0.2">
      <c r="P9827" s="141"/>
      <c r="Q9827" s="141"/>
      <c r="R9827" s="141"/>
      <c r="S9827" s="141"/>
      <c r="T9827" s="141"/>
      <c r="U9827" s="141"/>
      <c r="V9827" s="141"/>
      <c r="W9827" s="141"/>
      <c r="X9827" s="141"/>
      <c r="Y9827" s="141"/>
      <c r="Z9827" s="141"/>
    </row>
    <row r="9828" spans="16:26" x14ac:dyDescent="0.2">
      <c r="P9828" s="141"/>
      <c r="Q9828" s="141"/>
      <c r="R9828" s="141"/>
      <c r="S9828" s="141"/>
      <c r="T9828" s="141"/>
      <c r="U9828" s="141"/>
      <c r="V9828" s="141"/>
      <c r="W9828" s="141"/>
      <c r="X9828" s="141"/>
      <c r="Y9828" s="141"/>
      <c r="Z9828" s="141"/>
    </row>
    <row r="9829" spans="16:26" x14ac:dyDescent="0.2">
      <c r="P9829" s="141"/>
      <c r="Q9829" s="141"/>
      <c r="R9829" s="141"/>
      <c r="S9829" s="141"/>
      <c r="T9829" s="141"/>
      <c r="U9829" s="141"/>
      <c r="V9829" s="141"/>
      <c r="W9829" s="141"/>
      <c r="X9829" s="141"/>
      <c r="Y9829" s="141"/>
      <c r="Z9829" s="141"/>
    </row>
    <row r="9830" spans="16:26" x14ac:dyDescent="0.2">
      <c r="P9830" s="141"/>
      <c r="Q9830" s="141"/>
      <c r="R9830" s="141"/>
      <c r="S9830" s="141"/>
      <c r="T9830" s="141"/>
      <c r="U9830" s="141"/>
      <c r="V9830" s="141"/>
      <c r="W9830" s="141"/>
      <c r="X9830" s="141"/>
      <c r="Y9830" s="141"/>
      <c r="Z9830" s="141"/>
    </row>
    <row r="9831" spans="16:26" x14ac:dyDescent="0.2">
      <c r="P9831" s="141"/>
      <c r="Q9831" s="141"/>
      <c r="R9831" s="141"/>
      <c r="S9831" s="141"/>
      <c r="T9831" s="141"/>
      <c r="U9831" s="141"/>
      <c r="V9831" s="141"/>
      <c r="W9831" s="141"/>
      <c r="X9831" s="141"/>
      <c r="Y9831" s="141"/>
      <c r="Z9831" s="141"/>
    </row>
    <row r="9832" spans="16:26" x14ac:dyDescent="0.2">
      <c r="P9832" s="141"/>
      <c r="Q9832" s="141"/>
      <c r="R9832" s="141"/>
      <c r="S9832" s="141"/>
      <c r="T9832" s="141"/>
      <c r="U9832" s="141"/>
      <c r="V9832" s="141"/>
      <c r="W9832" s="141"/>
      <c r="X9832" s="141"/>
      <c r="Y9832" s="141"/>
      <c r="Z9832" s="141"/>
    </row>
    <row r="9833" spans="16:26" x14ac:dyDescent="0.2">
      <c r="P9833" s="141"/>
      <c r="Q9833" s="141"/>
      <c r="R9833" s="141"/>
      <c r="S9833" s="141"/>
      <c r="T9833" s="141"/>
      <c r="U9833" s="141"/>
      <c r="V9833" s="141"/>
      <c r="W9833" s="141"/>
      <c r="X9833" s="141"/>
      <c r="Y9833" s="141"/>
      <c r="Z9833" s="141"/>
    </row>
    <row r="9834" spans="16:26" x14ac:dyDescent="0.2">
      <c r="P9834" s="141"/>
      <c r="Q9834" s="141"/>
      <c r="R9834" s="141"/>
      <c r="S9834" s="141"/>
      <c r="T9834" s="141"/>
      <c r="U9834" s="141"/>
      <c r="V9834" s="141"/>
      <c r="W9834" s="141"/>
      <c r="X9834" s="141"/>
      <c r="Y9834" s="141"/>
      <c r="Z9834" s="141"/>
    </row>
    <row r="9835" spans="16:26" x14ac:dyDescent="0.2">
      <c r="P9835" s="141"/>
      <c r="Q9835" s="141"/>
      <c r="R9835" s="141"/>
      <c r="S9835" s="141"/>
      <c r="T9835" s="141"/>
      <c r="U9835" s="141"/>
      <c r="V9835" s="141"/>
      <c r="W9835" s="141"/>
      <c r="X9835" s="141"/>
      <c r="Y9835" s="141"/>
      <c r="Z9835" s="141"/>
    </row>
    <row r="9836" spans="16:26" x14ac:dyDescent="0.2">
      <c r="P9836" s="141"/>
      <c r="Q9836" s="141"/>
      <c r="R9836" s="141"/>
      <c r="S9836" s="141"/>
      <c r="T9836" s="141"/>
      <c r="U9836" s="141"/>
      <c r="V9836" s="141"/>
      <c r="W9836" s="141"/>
      <c r="X9836" s="141"/>
      <c r="Y9836" s="141"/>
      <c r="Z9836" s="141"/>
    </row>
    <row r="9837" spans="16:26" x14ac:dyDescent="0.2">
      <c r="P9837" s="141"/>
      <c r="Q9837" s="141"/>
      <c r="R9837" s="141"/>
      <c r="S9837" s="141"/>
      <c r="T9837" s="141"/>
      <c r="U9837" s="141"/>
      <c r="V9837" s="141"/>
      <c r="W9837" s="141"/>
      <c r="X9837" s="141"/>
      <c r="Y9837" s="141"/>
      <c r="Z9837" s="141"/>
    </row>
    <row r="9838" spans="16:26" x14ac:dyDescent="0.2">
      <c r="P9838" s="141"/>
      <c r="Q9838" s="141"/>
      <c r="R9838" s="141"/>
      <c r="S9838" s="141"/>
      <c r="T9838" s="141"/>
      <c r="U9838" s="141"/>
      <c r="V9838" s="141"/>
      <c r="W9838" s="141"/>
      <c r="X9838" s="141"/>
      <c r="Y9838" s="141"/>
      <c r="Z9838" s="141"/>
    </row>
    <row r="9839" spans="16:26" x14ac:dyDescent="0.2">
      <c r="P9839" s="141"/>
      <c r="Q9839" s="141"/>
      <c r="R9839" s="141"/>
      <c r="S9839" s="141"/>
      <c r="T9839" s="141"/>
      <c r="U9839" s="141"/>
      <c r="V9839" s="141"/>
      <c r="W9839" s="141"/>
      <c r="X9839" s="141"/>
      <c r="Y9839" s="141"/>
      <c r="Z9839" s="141"/>
    </row>
    <row r="9840" spans="16:26" x14ac:dyDescent="0.2">
      <c r="P9840" s="141"/>
      <c r="Q9840" s="141"/>
      <c r="R9840" s="141"/>
      <c r="S9840" s="141"/>
      <c r="T9840" s="141"/>
      <c r="U9840" s="141"/>
      <c r="V9840" s="141"/>
      <c r="W9840" s="141"/>
      <c r="X9840" s="141"/>
      <c r="Y9840" s="141"/>
      <c r="Z9840" s="141"/>
    </row>
    <row r="9841" spans="16:26" x14ac:dyDescent="0.2">
      <c r="P9841" s="141"/>
      <c r="Q9841" s="141"/>
      <c r="R9841" s="141"/>
      <c r="S9841" s="141"/>
      <c r="T9841" s="141"/>
      <c r="U9841" s="141"/>
      <c r="V9841" s="141"/>
      <c r="W9841" s="141"/>
      <c r="X9841" s="141"/>
      <c r="Y9841" s="141"/>
      <c r="Z9841" s="141"/>
    </row>
    <row r="9842" spans="16:26" x14ac:dyDescent="0.2">
      <c r="P9842" s="141"/>
      <c r="Q9842" s="141"/>
      <c r="R9842" s="141"/>
      <c r="S9842" s="141"/>
      <c r="T9842" s="141"/>
      <c r="U9842" s="141"/>
      <c r="V9842" s="141"/>
      <c r="W9842" s="141"/>
      <c r="X9842" s="141"/>
      <c r="Y9842" s="141"/>
      <c r="Z9842" s="141"/>
    </row>
    <row r="9843" spans="16:26" x14ac:dyDescent="0.2">
      <c r="P9843" s="141"/>
      <c r="Q9843" s="141"/>
      <c r="R9843" s="141"/>
      <c r="S9843" s="141"/>
      <c r="T9843" s="141"/>
      <c r="U9843" s="141"/>
      <c r="V9843" s="141"/>
      <c r="W9843" s="141"/>
      <c r="X9843" s="141"/>
      <c r="Y9843" s="141"/>
      <c r="Z9843" s="141"/>
    </row>
    <row r="9844" spans="16:26" x14ac:dyDescent="0.2">
      <c r="P9844" s="141"/>
      <c r="Q9844" s="141"/>
      <c r="R9844" s="141"/>
      <c r="S9844" s="141"/>
      <c r="T9844" s="141"/>
      <c r="U9844" s="141"/>
      <c r="V9844" s="141"/>
      <c r="W9844" s="141"/>
      <c r="X9844" s="141"/>
      <c r="Y9844" s="141"/>
      <c r="Z9844" s="141"/>
    </row>
    <row r="9845" spans="16:26" x14ac:dyDescent="0.2">
      <c r="P9845" s="141"/>
      <c r="Q9845" s="141"/>
      <c r="R9845" s="141"/>
      <c r="S9845" s="141"/>
      <c r="T9845" s="141"/>
      <c r="U9845" s="141"/>
      <c r="V9845" s="141"/>
      <c r="W9845" s="141"/>
      <c r="X9845" s="141"/>
      <c r="Y9845" s="141"/>
      <c r="Z9845" s="141"/>
    </row>
    <row r="9846" spans="16:26" x14ac:dyDescent="0.2">
      <c r="P9846" s="141"/>
      <c r="Q9846" s="141"/>
      <c r="R9846" s="141"/>
      <c r="S9846" s="141"/>
      <c r="T9846" s="141"/>
      <c r="U9846" s="141"/>
      <c r="V9846" s="141"/>
      <c r="W9846" s="141"/>
      <c r="X9846" s="141"/>
      <c r="Y9846" s="141"/>
      <c r="Z9846" s="141"/>
    </row>
    <row r="9847" spans="16:26" x14ac:dyDescent="0.2">
      <c r="P9847" s="141"/>
      <c r="Q9847" s="141"/>
      <c r="R9847" s="141"/>
      <c r="S9847" s="141"/>
      <c r="T9847" s="141"/>
      <c r="U9847" s="141"/>
      <c r="V9847" s="141"/>
      <c r="W9847" s="141"/>
      <c r="X9847" s="141"/>
      <c r="Y9847" s="141"/>
      <c r="Z9847" s="141"/>
    </row>
    <row r="9848" spans="16:26" x14ac:dyDescent="0.2">
      <c r="P9848" s="141"/>
      <c r="Q9848" s="141"/>
      <c r="R9848" s="141"/>
      <c r="S9848" s="141"/>
      <c r="T9848" s="141"/>
      <c r="U9848" s="141"/>
      <c r="V9848" s="141"/>
      <c r="W9848" s="141"/>
      <c r="X9848" s="141"/>
      <c r="Y9848" s="141"/>
      <c r="Z9848" s="141"/>
    </row>
    <row r="9849" spans="16:26" x14ac:dyDescent="0.2">
      <c r="P9849" s="141"/>
      <c r="Q9849" s="141"/>
      <c r="R9849" s="141"/>
      <c r="S9849" s="141"/>
      <c r="T9849" s="141"/>
      <c r="U9849" s="141"/>
      <c r="V9849" s="141"/>
      <c r="W9849" s="141"/>
      <c r="X9849" s="141"/>
      <c r="Y9849" s="141"/>
      <c r="Z9849" s="141"/>
    </row>
    <row r="9850" spans="16:26" x14ac:dyDescent="0.2">
      <c r="P9850" s="141"/>
      <c r="Q9850" s="141"/>
      <c r="R9850" s="141"/>
      <c r="S9850" s="141"/>
      <c r="T9850" s="141"/>
      <c r="U9850" s="141"/>
      <c r="V9850" s="141"/>
      <c r="W9850" s="141"/>
      <c r="X9850" s="141"/>
      <c r="Y9850" s="141"/>
      <c r="Z9850" s="141"/>
    </row>
    <row r="9851" spans="16:26" x14ac:dyDescent="0.2">
      <c r="P9851" s="141"/>
      <c r="Q9851" s="141"/>
      <c r="R9851" s="141"/>
      <c r="S9851" s="141"/>
      <c r="T9851" s="141"/>
      <c r="U9851" s="141"/>
      <c r="V9851" s="141"/>
      <c r="W9851" s="141"/>
      <c r="X9851" s="141"/>
      <c r="Y9851" s="141"/>
      <c r="Z9851" s="141"/>
    </row>
    <row r="9852" spans="16:26" x14ac:dyDescent="0.2">
      <c r="P9852" s="141"/>
      <c r="Q9852" s="141"/>
      <c r="R9852" s="141"/>
      <c r="S9852" s="141"/>
      <c r="T9852" s="141"/>
      <c r="U9852" s="141"/>
      <c r="V9852" s="141"/>
      <c r="W9852" s="141"/>
      <c r="X9852" s="141"/>
      <c r="Y9852" s="141"/>
      <c r="Z9852" s="141"/>
    </row>
    <row r="9853" spans="16:26" x14ac:dyDescent="0.2">
      <c r="P9853" s="141"/>
      <c r="Q9853" s="141"/>
      <c r="R9853" s="141"/>
      <c r="S9853" s="141"/>
      <c r="T9853" s="141"/>
      <c r="U9853" s="141"/>
      <c r="V9853" s="141"/>
      <c r="W9853" s="141"/>
      <c r="X9853" s="141"/>
      <c r="Y9853" s="141"/>
      <c r="Z9853" s="141"/>
    </row>
    <row r="9854" spans="16:26" x14ac:dyDescent="0.2">
      <c r="P9854" s="141"/>
      <c r="Q9854" s="141"/>
      <c r="R9854" s="141"/>
      <c r="S9854" s="141"/>
      <c r="T9854" s="141"/>
      <c r="U9854" s="141"/>
      <c r="V9854" s="141"/>
      <c r="W9854" s="141"/>
      <c r="X9854" s="141"/>
      <c r="Y9854" s="141"/>
      <c r="Z9854" s="141"/>
    </row>
    <row r="9855" spans="16:26" x14ac:dyDescent="0.2">
      <c r="P9855" s="141"/>
      <c r="Q9855" s="141"/>
      <c r="R9855" s="141"/>
      <c r="S9855" s="141"/>
      <c r="T9855" s="141"/>
      <c r="U9855" s="141"/>
      <c r="V9855" s="141"/>
      <c r="W9855" s="141"/>
      <c r="X9855" s="141"/>
      <c r="Y9855" s="141"/>
      <c r="Z9855" s="141"/>
    </row>
    <row r="9856" spans="16:26" x14ac:dyDescent="0.2">
      <c r="P9856" s="141"/>
      <c r="Q9856" s="141"/>
      <c r="R9856" s="141"/>
      <c r="S9856" s="141"/>
      <c r="T9856" s="141"/>
      <c r="U9856" s="141"/>
      <c r="V9856" s="141"/>
      <c r="W9856" s="141"/>
      <c r="X9856" s="141"/>
      <c r="Y9856" s="141"/>
      <c r="Z9856" s="141"/>
    </row>
    <row r="9857" spans="16:26" x14ac:dyDescent="0.2">
      <c r="P9857" s="141"/>
      <c r="Q9857" s="141"/>
      <c r="R9857" s="141"/>
      <c r="S9857" s="141"/>
      <c r="T9857" s="141"/>
      <c r="U9857" s="141"/>
      <c r="V9857" s="141"/>
      <c r="W9857" s="141"/>
      <c r="X9857" s="141"/>
      <c r="Y9857" s="141"/>
      <c r="Z9857" s="141"/>
    </row>
    <row r="9858" spans="16:26" x14ac:dyDescent="0.2">
      <c r="P9858" s="141"/>
      <c r="Q9858" s="141"/>
      <c r="R9858" s="141"/>
      <c r="S9858" s="141"/>
      <c r="T9858" s="141"/>
      <c r="U9858" s="141"/>
      <c r="V9858" s="141"/>
      <c r="W9858" s="141"/>
      <c r="X9858" s="141"/>
      <c r="Y9858" s="141"/>
      <c r="Z9858" s="141"/>
    </row>
    <row r="9859" spans="16:26" x14ac:dyDescent="0.2">
      <c r="P9859" s="141"/>
      <c r="Q9859" s="141"/>
      <c r="R9859" s="141"/>
      <c r="S9859" s="141"/>
      <c r="T9859" s="141"/>
      <c r="U9859" s="141"/>
      <c r="V9859" s="141"/>
      <c r="W9859" s="141"/>
      <c r="X9859" s="141"/>
      <c r="Y9859" s="141"/>
      <c r="Z9859" s="141"/>
    </row>
    <row r="9860" spans="16:26" x14ac:dyDescent="0.2">
      <c r="P9860" s="141"/>
      <c r="Q9860" s="141"/>
      <c r="R9860" s="141"/>
      <c r="S9860" s="141"/>
      <c r="T9860" s="141"/>
      <c r="U9860" s="141"/>
      <c r="V9860" s="141"/>
      <c r="W9860" s="141"/>
      <c r="X9860" s="141"/>
      <c r="Y9860" s="141"/>
      <c r="Z9860" s="141"/>
    </row>
    <row r="9861" spans="16:26" x14ac:dyDescent="0.2">
      <c r="P9861" s="141"/>
      <c r="Q9861" s="141"/>
      <c r="R9861" s="141"/>
      <c r="S9861" s="141"/>
      <c r="T9861" s="141"/>
      <c r="U9861" s="141"/>
      <c r="V9861" s="141"/>
      <c r="W9861" s="141"/>
      <c r="X9861" s="141"/>
      <c r="Y9861" s="141"/>
      <c r="Z9861" s="141"/>
    </row>
    <row r="9862" spans="16:26" x14ac:dyDescent="0.2">
      <c r="P9862" s="141"/>
      <c r="Q9862" s="141"/>
      <c r="R9862" s="141"/>
      <c r="S9862" s="141"/>
      <c r="T9862" s="141"/>
      <c r="U9862" s="141"/>
      <c r="V9862" s="141"/>
      <c r="W9862" s="141"/>
      <c r="X9862" s="141"/>
      <c r="Y9862" s="141"/>
      <c r="Z9862" s="141"/>
    </row>
    <row r="9863" spans="16:26" x14ac:dyDescent="0.2">
      <c r="P9863" s="141"/>
      <c r="Q9863" s="141"/>
      <c r="R9863" s="141"/>
      <c r="S9863" s="141"/>
      <c r="T9863" s="141"/>
      <c r="U9863" s="141"/>
      <c r="V9863" s="141"/>
      <c r="W9863" s="141"/>
      <c r="X9863" s="141"/>
      <c r="Y9863" s="141"/>
      <c r="Z9863" s="141"/>
    </row>
    <row r="9864" spans="16:26" x14ac:dyDescent="0.2">
      <c r="P9864" s="141"/>
      <c r="Q9864" s="141"/>
      <c r="R9864" s="141"/>
      <c r="S9864" s="141"/>
      <c r="T9864" s="141"/>
      <c r="U9864" s="141"/>
      <c r="V9864" s="141"/>
      <c r="W9864" s="141"/>
      <c r="X9864" s="141"/>
      <c r="Y9864" s="141"/>
      <c r="Z9864" s="141"/>
    </row>
    <row r="9865" spans="16:26" x14ac:dyDescent="0.2">
      <c r="P9865" s="141"/>
      <c r="Q9865" s="141"/>
      <c r="R9865" s="141"/>
      <c r="S9865" s="141"/>
      <c r="T9865" s="141"/>
      <c r="U9865" s="141"/>
      <c r="V9865" s="141"/>
      <c r="W9865" s="141"/>
      <c r="X9865" s="141"/>
      <c r="Y9865" s="141"/>
      <c r="Z9865" s="141"/>
    </row>
    <row r="9866" spans="16:26" x14ac:dyDescent="0.2">
      <c r="P9866" s="141"/>
      <c r="Q9866" s="141"/>
      <c r="R9866" s="141"/>
      <c r="S9866" s="141"/>
      <c r="T9866" s="141"/>
      <c r="U9866" s="141"/>
      <c r="V9866" s="141"/>
      <c r="W9866" s="141"/>
      <c r="X9866" s="141"/>
      <c r="Y9866" s="141"/>
      <c r="Z9866" s="141"/>
    </row>
    <row r="9867" spans="16:26" x14ac:dyDescent="0.2">
      <c r="P9867" s="141"/>
      <c r="Q9867" s="141"/>
      <c r="R9867" s="141"/>
      <c r="S9867" s="141"/>
      <c r="T9867" s="141"/>
      <c r="U9867" s="141"/>
      <c r="V9867" s="141"/>
      <c r="W9867" s="141"/>
      <c r="X9867" s="141"/>
      <c r="Y9867" s="141"/>
      <c r="Z9867" s="141"/>
    </row>
    <row r="9868" spans="16:26" x14ac:dyDescent="0.2">
      <c r="P9868" s="141"/>
      <c r="Q9868" s="141"/>
      <c r="R9868" s="141"/>
      <c r="S9868" s="141"/>
      <c r="T9868" s="141"/>
      <c r="U9868" s="141"/>
      <c r="V9868" s="141"/>
      <c r="W9868" s="141"/>
      <c r="X9868" s="141"/>
      <c r="Y9868" s="141"/>
      <c r="Z9868" s="141"/>
    </row>
    <row r="9869" spans="16:26" x14ac:dyDescent="0.2">
      <c r="P9869" s="141"/>
      <c r="Q9869" s="141"/>
      <c r="R9869" s="141"/>
      <c r="S9869" s="141"/>
      <c r="T9869" s="141"/>
      <c r="U9869" s="141"/>
      <c r="V9869" s="141"/>
      <c r="W9869" s="141"/>
      <c r="X9869" s="141"/>
      <c r="Y9869" s="141"/>
      <c r="Z9869" s="141"/>
    </row>
    <row r="9870" spans="16:26" x14ac:dyDescent="0.2">
      <c r="P9870" s="141"/>
      <c r="Q9870" s="141"/>
      <c r="R9870" s="141"/>
      <c r="S9870" s="141"/>
      <c r="T9870" s="141"/>
      <c r="U9870" s="141"/>
      <c r="V9870" s="141"/>
      <c r="W9870" s="141"/>
      <c r="X9870" s="141"/>
      <c r="Y9870" s="141"/>
      <c r="Z9870" s="141"/>
    </row>
    <row r="9871" spans="16:26" x14ac:dyDescent="0.2">
      <c r="P9871" s="141"/>
      <c r="Q9871" s="141"/>
      <c r="R9871" s="141"/>
      <c r="S9871" s="141"/>
      <c r="T9871" s="141"/>
      <c r="U9871" s="141"/>
      <c r="V9871" s="141"/>
      <c r="W9871" s="141"/>
      <c r="X9871" s="141"/>
      <c r="Y9871" s="141"/>
      <c r="Z9871" s="141"/>
    </row>
    <row r="9872" spans="16:26" x14ac:dyDescent="0.2">
      <c r="P9872" s="141"/>
      <c r="Q9872" s="141"/>
      <c r="R9872" s="141"/>
      <c r="S9872" s="141"/>
      <c r="T9872" s="141"/>
      <c r="U9872" s="141"/>
      <c r="V9872" s="141"/>
      <c r="W9872" s="141"/>
      <c r="X9872" s="141"/>
      <c r="Y9872" s="141"/>
      <c r="Z9872" s="141"/>
    </row>
    <row r="9873" spans="16:26" x14ac:dyDescent="0.2">
      <c r="P9873" s="141"/>
      <c r="Q9873" s="141"/>
      <c r="R9873" s="141"/>
      <c r="S9873" s="141"/>
      <c r="T9873" s="141"/>
      <c r="U9873" s="141"/>
      <c r="V9873" s="141"/>
      <c r="W9873" s="141"/>
      <c r="X9873" s="141"/>
      <c r="Y9873" s="141"/>
      <c r="Z9873" s="141"/>
    </row>
    <row r="9874" spans="16:26" x14ac:dyDescent="0.2">
      <c r="P9874" s="141"/>
      <c r="Q9874" s="141"/>
      <c r="R9874" s="141"/>
      <c r="S9874" s="141"/>
      <c r="T9874" s="141"/>
      <c r="U9874" s="141"/>
      <c r="V9874" s="141"/>
      <c r="W9874" s="141"/>
      <c r="X9874" s="141"/>
      <c r="Y9874" s="141"/>
      <c r="Z9874" s="141"/>
    </row>
    <row r="9875" spans="16:26" x14ac:dyDescent="0.2">
      <c r="P9875" s="141"/>
      <c r="Q9875" s="141"/>
      <c r="R9875" s="141"/>
      <c r="S9875" s="141"/>
      <c r="T9875" s="141"/>
      <c r="U9875" s="141"/>
      <c r="V9875" s="141"/>
      <c r="W9875" s="141"/>
      <c r="X9875" s="141"/>
      <c r="Y9875" s="141"/>
      <c r="Z9875" s="141"/>
    </row>
    <row r="9876" spans="16:26" x14ac:dyDescent="0.2">
      <c r="P9876" s="141"/>
      <c r="Q9876" s="141"/>
      <c r="R9876" s="141"/>
      <c r="S9876" s="141"/>
      <c r="T9876" s="141"/>
      <c r="U9876" s="141"/>
      <c r="V9876" s="141"/>
      <c r="W9876" s="141"/>
      <c r="X9876" s="141"/>
      <c r="Y9876" s="141"/>
      <c r="Z9876" s="141"/>
    </row>
    <row r="9877" spans="16:26" x14ac:dyDescent="0.2">
      <c r="P9877" s="141"/>
      <c r="Q9877" s="141"/>
      <c r="R9877" s="141"/>
      <c r="S9877" s="141"/>
      <c r="T9877" s="141"/>
      <c r="U9877" s="141"/>
      <c r="V9877" s="141"/>
      <c r="W9877" s="141"/>
      <c r="X9877" s="141"/>
      <c r="Y9877" s="141"/>
      <c r="Z9877" s="141"/>
    </row>
    <row r="9878" spans="16:26" x14ac:dyDescent="0.2">
      <c r="P9878" s="141"/>
      <c r="Q9878" s="141"/>
      <c r="R9878" s="141"/>
      <c r="S9878" s="141"/>
      <c r="T9878" s="141"/>
      <c r="U9878" s="141"/>
      <c r="V9878" s="141"/>
      <c r="W9878" s="141"/>
      <c r="X9878" s="141"/>
      <c r="Y9878" s="141"/>
      <c r="Z9878" s="141"/>
    </row>
    <row r="9879" spans="16:26" x14ac:dyDescent="0.2">
      <c r="P9879" s="141"/>
      <c r="Q9879" s="141"/>
      <c r="R9879" s="141"/>
      <c r="S9879" s="141"/>
      <c r="T9879" s="141"/>
      <c r="U9879" s="141"/>
      <c r="V9879" s="141"/>
      <c r="W9879" s="141"/>
      <c r="X9879" s="141"/>
      <c r="Y9879" s="141"/>
      <c r="Z9879" s="141"/>
    </row>
    <row r="9880" spans="16:26" x14ac:dyDescent="0.2">
      <c r="P9880" s="141"/>
      <c r="Q9880" s="141"/>
      <c r="R9880" s="141"/>
      <c r="S9880" s="141"/>
      <c r="T9880" s="141"/>
      <c r="U9880" s="141"/>
      <c r="V9880" s="141"/>
      <c r="W9880" s="141"/>
      <c r="X9880" s="141"/>
      <c r="Y9880" s="141"/>
      <c r="Z9880" s="141"/>
    </row>
    <row r="9881" spans="16:26" x14ac:dyDescent="0.2">
      <c r="P9881" s="141"/>
      <c r="Q9881" s="141"/>
      <c r="R9881" s="141"/>
      <c r="S9881" s="141"/>
      <c r="T9881" s="141"/>
      <c r="U9881" s="141"/>
      <c r="V9881" s="141"/>
      <c r="W9881" s="141"/>
      <c r="X9881" s="141"/>
      <c r="Y9881" s="141"/>
      <c r="Z9881" s="141"/>
    </row>
    <row r="9882" spans="16:26" x14ac:dyDescent="0.2">
      <c r="P9882" s="141"/>
      <c r="Q9882" s="141"/>
      <c r="R9882" s="141"/>
      <c r="S9882" s="141"/>
      <c r="T9882" s="141"/>
      <c r="U9882" s="141"/>
      <c r="V9882" s="141"/>
      <c r="W9882" s="141"/>
      <c r="X9882" s="141"/>
      <c r="Y9882" s="141"/>
      <c r="Z9882" s="141"/>
    </row>
    <row r="9883" spans="16:26" x14ac:dyDescent="0.2">
      <c r="P9883" s="141"/>
      <c r="Q9883" s="141"/>
      <c r="R9883" s="141"/>
      <c r="S9883" s="141"/>
      <c r="T9883" s="141"/>
      <c r="U9883" s="141"/>
      <c r="V9883" s="141"/>
      <c r="W9883" s="141"/>
      <c r="X9883" s="141"/>
      <c r="Y9883" s="141"/>
      <c r="Z9883" s="141"/>
    </row>
    <row r="9884" spans="16:26" x14ac:dyDescent="0.2">
      <c r="P9884" s="141"/>
      <c r="Q9884" s="141"/>
      <c r="R9884" s="141"/>
      <c r="S9884" s="141"/>
      <c r="T9884" s="141"/>
      <c r="U9884" s="141"/>
      <c r="V9884" s="141"/>
      <c r="W9884" s="141"/>
      <c r="X9884" s="141"/>
      <c r="Y9884" s="141"/>
      <c r="Z9884" s="141"/>
    </row>
    <row r="9885" spans="16:26" x14ac:dyDescent="0.2">
      <c r="P9885" s="141"/>
      <c r="Q9885" s="141"/>
      <c r="R9885" s="141"/>
      <c r="S9885" s="141"/>
      <c r="T9885" s="141"/>
      <c r="U9885" s="141"/>
      <c r="V9885" s="141"/>
      <c r="W9885" s="141"/>
      <c r="X9885" s="141"/>
      <c r="Y9885" s="141"/>
      <c r="Z9885" s="141"/>
    </row>
    <row r="9886" spans="16:26" x14ac:dyDescent="0.2">
      <c r="P9886" s="141"/>
      <c r="Q9886" s="141"/>
      <c r="R9886" s="141"/>
      <c r="S9886" s="141"/>
      <c r="T9886" s="141"/>
      <c r="U9886" s="141"/>
      <c r="V9886" s="141"/>
      <c r="W9886" s="141"/>
      <c r="X9886" s="141"/>
      <c r="Y9886" s="141"/>
      <c r="Z9886" s="141"/>
    </row>
    <row r="9887" spans="16:26" x14ac:dyDescent="0.2">
      <c r="P9887" s="141"/>
      <c r="Q9887" s="141"/>
      <c r="R9887" s="141"/>
      <c r="S9887" s="141"/>
      <c r="T9887" s="141"/>
      <c r="U9887" s="141"/>
      <c r="V9887" s="141"/>
      <c r="W9887" s="141"/>
      <c r="X9887" s="141"/>
      <c r="Y9887" s="141"/>
      <c r="Z9887" s="141"/>
    </row>
    <row r="9888" spans="16:26" x14ac:dyDescent="0.2">
      <c r="P9888" s="141"/>
      <c r="Q9888" s="141"/>
      <c r="R9888" s="141"/>
      <c r="S9888" s="141"/>
      <c r="T9888" s="141"/>
      <c r="U9888" s="141"/>
      <c r="V9888" s="141"/>
      <c r="W9888" s="141"/>
      <c r="X9888" s="141"/>
      <c r="Y9888" s="141"/>
      <c r="Z9888" s="141"/>
    </row>
    <row r="9889" spans="16:26" x14ac:dyDescent="0.2">
      <c r="P9889" s="141"/>
      <c r="Q9889" s="141"/>
      <c r="R9889" s="141"/>
      <c r="S9889" s="141"/>
      <c r="T9889" s="141"/>
      <c r="U9889" s="141"/>
      <c r="V9889" s="141"/>
      <c r="W9889" s="141"/>
      <c r="X9889" s="141"/>
      <c r="Y9889" s="141"/>
      <c r="Z9889" s="141"/>
    </row>
    <row r="9890" spans="16:26" x14ac:dyDescent="0.2">
      <c r="P9890" s="141"/>
      <c r="Q9890" s="141"/>
      <c r="R9890" s="141"/>
      <c r="S9890" s="141"/>
      <c r="T9890" s="141"/>
      <c r="U9890" s="141"/>
      <c r="V9890" s="141"/>
      <c r="W9890" s="141"/>
      <c r="X9890" s="141"/>
      <c r="Y9890" s="141"/>
      <c r="Z9890" s="141"/>
    </row>
    <row r="9891" spans="16:26" x14ac:dyDescent="0.2">
      <c r="P9891" s="141"/>
      <c r="Q9891" s="141"/>
      <c r="R9891" s="141"/>
      <c r="S9891" s="141"/>
      <c r="T9891" s="141"/>
      <c r="U9891" s="141"/>
      <c r="V9891" s="141"/>
      <c r="W9891" s="141"/>
      <c r="X9891" s="141"/>
      <c r="Y9891" s="141"/>
      <c r="Z9891" s="141"/>
    </row>
    <row r="9892" spans="16:26" x14ac:dyDescent="0.2">
      <c r="P9892" s="141"/>
      <c r="Q9892" s="141"/>
      <c r="R9892" s="141"/>
      <c r="S9892" s="141"/>
      <c r="T9892" s="141"/>
      <c r="U9892" s="141"/>
      <c r="V9892" s="141"/>
      <c r="W9892" s="141"/>
      <c r="X9892" s="141"/>
      <c r="Y9892" s="141"/>
      <c r="Z9892" s="141"/>
    </row>
    <row r="9893" spans="16:26" x14ac:dyDescent="0.2">
      <c r="P9893" s="141"/>
      <c r="Q9893" s="141"/>
      <c r="R9893" s="141"/>
      <c r="S9893" s="141"/>
      <c r="T9893" s="141"/>
      <c r="U9893" s="141"/>
      <c r="V9893" s="141"/>
      <c r="W9893" s="141"/>
      <c r="X9893" s="141"/>
      <c r="Y9893" s="141"/>
      <c r="Z9893" s="141"/>
    </row>
    <row r="9894" spans="16:26" x14ac:dyDescent="0.2">
      <c r="P9894" s="141"/>
      <c r="Q9894" s="141"/>
      <c r="R9894" s="141"/>
      <c r="S9894" s="141"/>
      <c r="T9894" s="141"/>
      <c r="U9894" s="141"/>
      <c r="V9894" s="141"/>
      <c r="W9894" s="141"/>
      <c r="X9894" s="141"/>
      <c r="Y9894" s="141"/>
      <c r="Z9894" s="141"/>
    </row>
    <row r="9895" spans="16:26" x14ac:dyDescent="0.2">
      <c r="P9895" s="141"/>
      <c r="Q9895" s="141"/>
      <c r="R9895" s="141"/>
      <c r="S9895" s="141"/>
      <c r="T9895" s="141"/>
      <c r="U9895" s="141"/>
      <c r="V9895" s="141"/>
      <c r="W9895" s="141"/>
      <c r="X9895" s="141"/>
      <c r="Y9895" s="141"/>
      <c r="Z9895" s="141"/>
    </row>
    <row r="9896" spans="16:26" x14ac:dyDescent="0.2">
      <c r="P9896" s="141"/>
      <c r="Q9896" s="141"/>
      <c r="R9896" s="141"/>
      <c r="S9896" s="141"/>
      <c r="T9896" s="141"/>
      <c r="U9896" s="141"/>
      <c r="V9896" s="141"/>
      <c r="W9896" s="141"/>
      <c r="X9896" s="141"/>
      <c r="Y9896" s="141"/>
      <c r="Z9896" s="141"/>
    </row>
    <row r="9897" spans="16:26" x14ac:dyDescent="0.2">
      <c r="P9897" s="141"/>
      <c r="Q9897" s="141"/>
      <c r="R9897" s="141"/>
      <c r="S9897" s="141"/>
      <c r="T9897" s="141"/>
      <c r="U9897" s="141"/>
      <c r="V9897" s="141"/>
      <c r="W9897" s="141"/>
      <c r="X9897" s="141"/>
      <c r="Y9897" s="141"/>
      <c r="Z9897" s="141"/>
    </row>
    <row r="9898" spans="16:26" x14ac:dyDescent="0.2">
      <c r="P9898" s="141"/>
      <c r="Q9898" s="141"/>
      <c r="R9898" s="141"/>
      <c r="S9898" s="141"/>
      <c r="T9898" s="141"/>
      <c r="U9898" s="141"/>
      <c r="V9898" s="141"/>
      <c r="W9898" s="141"/>
      <c r="X9898" s="141"/>
      <c r="Y9898" s="141"/>
      <c r="Z9898" s="141"/>
    </row>
    <row r="9899" spans="16:26" x14ac:dyDescent="0.2">
      <c r="P9899" s="141"/>
      <c r="Q9899" s="141"/>
      <c r="R9899" s="141"/>
      <c r="S9899" s="141"/>
      <c r="T9899" s="141"/>
      <c r="U9899" s="141"/>
      <c r="V9899" s="141"/>
      <c r="W9899" s="141"/>
      <c r="X9899" s="141"/>
      <c r="Y9899" s="141"/>
      <c r="Z9899" s="141"/>
    </row>
    <row r="9900" spans="16:26" x14ac:dyDescent="0.2">
      <c r="P9900" s="141"/>
      <c r="Q9900" s="141"/>
      <c r="R9900" s="141"/>
      <c r="S9900" s="141"/>
      <c r="T9900" s="141"/>
      <c r="U9900" s="141"/>
      <c r="V9900" s="141"/>
      <c r="W9900" s="141"/>
      <c r="X9900" s="141"/>
      <c r="Y9900" s="141"/>
      <c r="Z9900" s="141"/>
    </row>
    <row r="9901" spans="16:26" x14ac:dyDescent="0.2">
      <c r="P9901" s="141"/>
      <c r="Q9901" s="141"/>
      <c r="R9901" s="141"/>
      <c r="S9901" s="141"/>
      <c r="T9901" s="141"/>
      <c r="U9901" s="141"/>
      <c r="V9901" s="141"/>
      <c r="W9901" s="141"/>
      <c r="X9901" s="141"/>
      <c r="Y9901" s="141"/>
      <c r="Z9901" s="141"/>
    </row>
    <row r="9902" spans="16:26" x14ac:dyDescent="0.2">
      <c r="P9902" s="141"/>
      <c r="Q9902" s="141"/>
      <c r="R9902" s="141"/>
      <c r="S9902" s="141"/>
      <c r="T9902" s="141"/>
      <c r="U9902" s="141"/>
      <c r="V9902" s="141"/>
      <c r="W9902" s="141"/>
      <c r="X9902" s="141"/>
      <c r="Y9902" s="141"/>
      <c r="Z9902" s="141"/>
    </row>
    <row r="9903" spans="16:26" x14ac:dyDescent="0.2">
      <c r="P9903" s="141"/>
      <c r="Q9903" s="141"/>
      <c r="R9903" s="141"/>
      <c r="S9903" s="141"/>
      <c r="T9903" s="141"/>
      <c r="U9903" s="141"/>
      <c r="V9903" s="141"/>
      <c r="W9903" s="141"/>
      <c r="X9903" s="141"/>
      <c r="Y9903" s="141"/>
      <c r="Z9903" s="141"/>
    </row>
    <row r="9904" spans="16:26" x14ac:dyDescent="0.2">
      <c r="P9904" s="141"/>
      <c r="Q9904" s="141"/>
      <c r="R9904" s="141"/>
      <c r="S9904" s="141"/>
      <c r="T9904" s="141"/>
      <c r="U9904" s="141"/>
      <c r="V9904" s="141"/>
      <c r="W9904" s="141"/>
      <c r="X9904" s="141"/>
      <c r="Y9904" s="141"/>
      <c r="Z9904" s="141"/>
    </row>
    <row r="9905" spans="16:26" x14ac:dyDescent="0.2">
      <c r="P9905" s="141"/>
      <c r="Q9905" s="141"/>
      <c r="R9905" s="141"/>
      <c r="S9905" s="141"/>
      <c r="T9905" s="141"/>
      <c r="U9905" s="141"/>
      <c r="V9905" s="141"/>
      <c r="W9905" s="141"/>
      <c r="X9905" s="141"/>
      <c r="Y9905" s="141"/>
      <c r="Z9905" s="141"/>
    </row>
    <row r="9906" spans="16:26" x14ac:dyDescent="0.2">
      <c r="P9906" s="141"/>
      <c r="Q9906" s="141"/>
      <c r="R9906" s="141"/>
      <c r="S9906" s="141"/>
      <c r="T9906" s="141"/>
      <c r="U9906" s="141"/>
      <c r="V9906" s="141"/>
      <c r="W9906" s="141"/>
      <c r="X9906" s="141"/>
      <c r="Y9906" s="141"/>
      <c r="Z9906" s="141"/>
    </row>
    <row r="9907" spans="16:26" x14ac:dyDescent="0.2">
      <c r="P9907" s="141"/>
      <c r="Q9907" s="141"/>
      <c r="R9907" s="141"/>
      <c r="S9907" s="141"/>
      <c r="T9907" s="141"/>
      <c r="U9907" s="141"/>
      <c r="V9907" s="141"/>
      <c r="W9907" s="141"/>
      <c r="X9907" s="141"/>
      <c r="Y9907" s="141"/>
      <c r="Z9907" s="141"/>
    </row>
    <row r="9908" spans="16:26" x14ac:dyDescent="0.2">
      <c r="P9908" s="141"/>
      <c r="Q9908" s="141"/>
      <c r="R9908" s="141"/>
      <c r="S9908" s="141"/>
      <c r="T9908" s="141"/>
      <c r="U9908" s="141"/>
      <c r="V9908" s="141"/>
      <c r="W9908" s="141"/>
      <c r="X9908" s="141"/>
      <c r="Y9908" s="141"/>
      <c r="Z9908" s="141"/>
    </row>
    <row r="9909" spans="16:26" x14ac:dyDescent="0.2">
      <c r="P9909" s="141"/>
      <c r="Q9909" s="141"/>
      <c r="R9909" s="141"/>
      <c r="S9909" s="141"/>
      <c r="T9909" s="141"/>
      <c r="U9909" s="141"/>
      <c r="V9909" s="141"/>
      <c r="W9909" s="141"/>
      <c r="X9909" s="141"/>
      <c r="Y9909" s="141"/>
      <c r="Z9909" s="141"/>
    </row>
    <row r="9910" spans="16:26" x14ac:dyDescent="0.2">
      <c r="P9910" s="141"/>
      <c r="Q9910" s="141"/>
      <c r="R9910" s="141"/>
      <c r="S9910" s="141"/>
      <c r="T9910" s="141"/>
      <c r="U9910" s="141"/>
      <c r="V9910" s="141"/>
      <c r="W9910" s="141"/>
      <c r="X9910" s="141"/>
      <c r="Y9910" s="141"/>
      <c r="Z9910" s="141"/>
    </row>
    <row r="9911" spans="16:26" x14ac:dyDescent="0.2">
      <c r="P9911" s="141"/>
      <c r="Q9911" s="141"/>
      <c r="R9911" s="141"/>
      <c r="S9911" s="141"/>
      <c r="T9911" s="141"/>
      <c r="U9911" s="141"/>
      <c r="V9911" s="141"/>
      <c r="W9911" s="141"/>
      <c r="X9911" s="141"/>
      <c r="Y9911" s="141"/>
      <c r="Z9911" s="141"/>
    </row>
    <row r="9912" spans="16:26" x14ac:dyDescent="0.2">
      <c r="P9912" s="141"/>
      <c r="Q9912" s="141"/>
      <c r="R9912" s="141"/>
      <c r="S9912" s="141"/>
      <c r="T9912" s="141"/>
      <c r="U9912" s="141"/>
      <c r="V9912" s="141"/>
      <c r="W9912" s="141"/>
      <c r="X9912" s="141"/>
      <c r="Y9912" s="141"/>
      <c r="Z9912" s="141"/>
    </row>
    <row r="9913" spans="16:26" x14ac:dyDescent="0.2">
      <c r="P9913" s="141"/>
      <c r="Q9913" s="141"/>
      <c r="R9913" s="141"/>
      <c r="S9913" s="141"/>
      <c r="T9913" s="141"/>
      <c r="U9913" s="141"/>
      <c r="V9913" s="141"/>
      <c r="W9913" s="141"/>
      <c r="X9913" s="141"/>
      <c r="Y9913" s="141"/>
      <c r="Z9913" s="141"/>
    </row>
    <row r="9914" spans="16:26" x14ac:dyDescent="0.2">
      <c r="P9914" s="141"/>
      <c r="Q9914" s="141"/>
      <c r="R9914" s="141"/>
      <c r="S9914" s="141"/>
      <c r="T9914" s="141"/>
      <c r="U9914" s="141"/>
      <c r="V9914" s="141"/>
      <c r="W9914" s="141"/>
      <c r="X9914" s="141"/>
      <c r="Y9914" s="141"/>
      <c r="Z9914" s="141"/>
    </row>
    <row r="9915" spans="16:26" x14ac:dyDescent="0.2">
      <c r="P9915" s="141"/>
      <c r="Q9915" s="141"/>
      <c r="R9915" s="141"/>
      <c r="S9915" s="141"/>
      <c r="T9915" s="141"/>
      <c r="U9915" s="141"/>
      <c r="V9915" s="141"/>
      <c r="W9915" s="141"/>
      <c r="X9915" s="141"/>
      <c r="Y9915" s="141"/>
      <c r="Z9915" s="141"/>
    </row>
    <row r="9916" spans="16:26" x14ac:dyDescent="0.2">
      <c r="P9916" s="141"/>
      <c r="Q9916" s="141"/>
      <c r="R9916" s="141"/>
      <c r="S9916" s="141"/>
      <c r="T9916" s="141"/>
      <c r="U9916" s="141"/>
      <c r="V9916" s="141"/>
      <c r="W9916" s="141"/>
      <c r="X9916" s="141"/>
      <c r="Y9916" s="141"/>
      <c r="Z9916" s="141"/>
    </row>
    <row r="9917" spans="16:26" x14ac:dyDescent="0.2">
      <c r="P9917" s="141"/>
      <c r="Q9917" s="141"/>
      <c r="R9917" s="141"/>
      <c r="S9917" s="141"/>
      <c r="T9917" s="141"/>
      <c r="U9917" s="141"/>
      <c r="V9917" s="141"/>
      <c r="W9917" s="141"/>
      <c r="X9917" s="141"/>
      <c r="Y9917" s="141"/>
      <c r="Z9917" s="141"/>
    </row>
    <row r="9918" spans="16:26" x14ac:dyDescent="0.2">
      <c r="P9918" s="141"/>
      <c r="Q9918" s="141"/>
      <c r="R9918" s="141"/>
      <c r="S9918" s="141"/>
      <c r="T9918" s="141"/>
      <c r="U9918" s="141"/>
      <c r="V9918" s="141"/>
      <c r="W9918" s="141"/>
      <c r="X9918" s="141"/>
      <c r="Y9918" s="141"/>
      <c r="Z9918" s="141"/>
    </row>
    <row r="9919" spans="16:26" x14ac:dyDescent="0.2">
      <c r="P9919" s="141"/>
      <c r="Q9919" s="141"/>
      <c r="R9919" s="141"/>
      <c r="S9919" s="141"/>
      <c r="T9919" s="141"/>
      <c r="U9919" s="141"/>
      <c r="V9919" s="141"/>
      <c r="W9919" s="141"/>
      <c r="X9919" s="141"/>
      <c r="Y9919" s="141"/>
      <c r="Z9919" s="141"/>
    </row>
    <row r="9920" spans="16:26" x14ac:dyDescent="0.2">
      <c r="P9920" s="141"/>
      <c r="Q9920" s="141"/>
      <c r="R9920" s="141"/>
      <c r="S9920" s="141"/>
      <c r="T9920" s="141"/>
      <c r="U9920" s="141"/>
      <c r="V9920" s="141"/>
      <c r="W9920" s="141"/>
      <c r="X9920" s="141"/>
      <c r="Y9920" s="141"/>
      <c r="Z9920" s="141"/>
    </row>
    <row r="9921" spans="16:26" x14ac:dyDescent="0.2">
      <c r="P9921" s="141"/>
      <c r="Q9921" s="141"/>
      <c r="R9921" s="141"/>
      <c r="S9921" s="141"/>
      <c r="T9921" s="141"/>
      <c r="U9921" s="141"/>
      <c r="V9921" s="141"/>
      <c r="W9921" s="141"/>
      <c r="X9921" s="141"/>
      <c r="Y9921" s="141"/>
      <c r="Z9921" s="141"/>
    </row>
    <row r="9922" spans="16:26" x14ac:dyDescent="0.2">
      <c r="P9922" s="141"/>
      <c r="Q9922" s="141"/>
      <c r="R9922" s="141"/>
      <c r="S9922" s="141"/>
      <c r="T9922" s="141"/>
      <c r="U9922" s="141"/>
      <c r="V9922" s="141"/>
      <c r="W9922" s="141"/>
      <c r="X9922" s="141"/>
      <c r="Y9922" s="141"/>
      <c r="Z9922" s="141"/>
    </row>
    <row r="9923" spans="16:26" x14ac:dyDescent="0.2">
      <c r="P9923" s="141"/>
      <c r="Q9923" s="141"/>
      <c r="R9923" s="141"/>
      <c r="S9923" s="141"/>
      <c r="T9923" s="141"/>
      <c r="U9923" s="141"/>
      <c r="V9923" s="141"/>
      <c r="W9923" s="141"/>
      <c r="X9923" s="141"/>
      <c r="Y9923" s="141"/>
      <c r="Z9923" s="141"/>
    </row>
    <row r="9924" spans="16:26" x14ac:dyDescent="0.2">
      <c r="P9924" s="141"/>
      <c r="Q9924" s="141"/>
      <c r="R9924" s="141"/>
      <c r="S9924" s="141"/>
      <c r="T9924" s="141"/>
      <c r="U9924" s="141"/>
      <c r="V9924" s="141"/>
      <c r="W9924" s="141"/>
      <c r="X9924" s="141"/>
      <c r="Y9924" s="141"/>
      <c r="Z9924" s="141"/>
    </row>
    <row r="9925" spans="16:26" x14ac:dyDescent="0.2">
      <c r="P9925" s="141"/>
      <c r="Q9925" s="141"/>
      <c r="R9925" s="141"/>
      <c r="S9925" s="141"/>
      <c r="T9925" s="141"/>
      <c r="U9925" s="141"/>
      <c r="V9925" s="141"/>
      <c r="W9925" s="141"/>
      <c r="X9925" s="141"/>
      <c r="Y9925" s="141"/>
      <c r="Z9925" s="141"/>
    </row>
    <row r="9926" spans="16:26" x14ac:dyDescent="0.2">
      <c r="P9926" s="141"/>
      <c r="Q9926" s="141"/>
      <c r="R9926" s="141"/>
      <c r="S9926" s="141"/>
      <c r="T9926" s="141"/>
      <c r="U9926" s="141"/>
      <c r="V9926" s="141"/>
      <c r="W9926" s="141"/>
      <c r="X9926" s="141"/>
      <c r="Y9926" s="141"/>
      <c r="Z9926" s="141"/>
    </row>
    <row r="9927" spans="16:26" x14ac:dyDescent="0.2">
      <c r="P9927" s="141"/>
      <c r="Q9927" s="141"/>
      <c r="R9927" s="141"/>
      <c r="S9927" s="141"/>
      <c r="T9927" s="141"/>
      <c r="U9927" s="141"/>
      <c r="V9927" s="141"/>
      <c r="W9927" s="141"/>
      <c r="X9927" s="141"/>
      <c r="Y9927" s="141"/>
      <c r="Z9927" s="141"/>
    </row>
    <row r="9928" spans="16:26" x14ac:dyDescent="0.2">
      <c r="P9928" s="141"/>
      <c r="Q9928" s="141"/>
      <c r="R9928" s="141"/>
      <c r="S9928" s="141"/>
      <c r="T9928" s="141"/>
      <c r="U9928" s="141"/>
      <c r="V9928" s="141"/>
      <c r="W9928" s="141"/>
      <c r="X9928" s="141"/>
      <c r="Y9928" s="141"/>
      <c r="Z9928" s="141"/>
    </row>
    <row r="9929" spans="16:26" x14ac:dyDescent="0.2">
      <c r="P9929" s="141"/>
      <c r="Q9929" s="141"/>
      <c r="R9929" s="141"/>
      <c r="S9929" s="141"/>
      <c r="T9929" s="141"/>
      <c r="U9929" s="141"/>
      <c r="V9929" s="141"/>
      <c r="W9929" s="141"/>
      <c r="X9929" s="141"/>
      <c r="Y9929" s="141"/>
      <c r="Z9929" s="141"/>
    </row>
    <row r="9930" spans="16:26" x14ac:dyDescent="0.2">
      <c r="P9930" s="141"/>
      <c r="Q9930" s="141"/>
      <c r="R9930" s="141"/>
      <c r="S9930" s="141"/>
      <c r="T9930" s="141"/>
      <c r="U9930" s="141"/>
      <c r="V9930" s="141"/>
      <c r="W9930" s="141"/>
      <c r="X9930" s="141"/>
      <c r="Y9930" s="141"/>
      <c r="Z9930" s="141"/>
    </row>
    <row r="9931" spans="16:26" x14ac:dyDescent="0.2">
      <c r="P9931" s="141"/>
      <c r="Q9931" s="141"/>
      <c r="R9931" s="141"/>
      <c r="S9931" s="141"/>
      <c r="T9931" s="141"/>
      <c r="U9931" s="141"/>
      <c r="V9931" s="141"/>
      <c r="W9931" s="141"/>
      <c r="X9931" s="141"/>
      <c r="Y9931" s="141"/>
      <c r="Z9931" s="141"/>
    </row>
    <row r="9932" spans="16:26" x14ac:dyDescent="0.2">
      <c r="P9932" s="141"/>
      <c r="Q9932" s="141"/>
      <c r="R9932" s="141"/>
      <c r="S9932" s="141"/>
      <c r="T9932" s="141"/>
      <c r="U9932" s="141"/>
      <c r="V9932" s="141"/>
      <c r="W9932" s="141"/>
      <c r="X9932" s="141"/>
      <c r="Y9932" s="141"/>
      <c r="Z9932" s="141"/>
    </row>
    <row r="9933" spans="16:26" x14ac:dyDescent="0.2">
      <c r="P9933" s="141"/>
      <c r="Q9933" s="141"/>
      <c r="R9933" s="141"/>
      <c r="S9933" s="141"/>
      <c r="T9933" s="141"/>
      <c r="U9933" s="141"/>
      <c r="V9933" s="141"/>
      <c r="W9933" s="141"/>
      <c r="X9933" s="141"/>
      <c r="Y9933" s="141"/>
      <c r="Z9933" s="141"/>
    </row>
    <row r="9934" spans="16:26" x14ac:dyDescent="0.2">
      <c r="P9934" s="141"/>
      <c r="Q9934" s="141"/>
      <c r="R9934" s="141"/>
      <c r="S9934" s="141"/>
      <c r="T9934" s="141"/>
      <c r="U9934" s="141"/>
      <c r="V9934" s="141"/>
      <c r="W9934" s="141"/>
      <c r="X9934" s="141"/>
      <c r="Y9934" s="141"/>
      <c r="Z9934" s="141"/>
    </row>
    <row r="9935" spans="16:26" x14ac:dyDescent="0.2">
      <c r="P9935" s="141"/>
      <c r="Q9935" s="141"/>
      <c r="R9935" s="141"/>
      <c r="S9935" s="141"/>
      <c r="T9935" s="141"/>
      <c r="U9935" s="141"/>
      <c r="V9935" s="141"/>
      <c r="W9935" s="141"/>
      <c r="X9935" s="141"/>
      <c r="Y9935" s="141"/>
      <c r="Z9935" s="141"/>
    </row>
    <row r="9936" spans="16:26" x14ac:dyDescent="0.2">
      <c r="P9936" s="141"/>
      <c r="Q9936" s="141"/>
      <c r="R9936" s="141"/>
      <c r="S9936" s="141"/>
      <c r="T9936" s="141"/>
      <c r="U9936" s="141"/>
      <c r="V9936" s="141"/>
      <c r="W9936" s="141"/>
      <c r="X9936" s="141"/>
      <c r="Y9936" s="141"/>
      <c r="Z9936" s="141"/>
    </row>
    <row r="9937" spans="16:26" x14ac:dyDescent="0.2">
      <c r="P9937" s="141"/>
      <c r="Q9937" s="141"/>
      <c r="R9937" s="141"/>
      <c r="S9937" s="141"/>
      <c r="T9937" s="141"/>
      <c r="U9937" s="141"/>
      <c r="V9937" s="141"/>
      <c r="W9937" s="141"/>
      <c r="X9937" s="141"/>
      <c r="Y9937" s="141"/>
      <c r="Z9937" s="141"/>
    </row>
    <row r="9938" spans="16:26" x14ac:dyDescent="0.2">
      <c r="P9938" s="141"/>
      <c r="Q9938" s="141"/>
      <c r="R9938" s="141"/>
      <c r="S9938" s="141"/>
      <c r="T9938" s="141"/>
      <c r="U9938" s="141"/>
      <c r="V9938" s="141"/>
      <c r="W9938" s="141"/>
      <c r="X9938" s="141"/>
      <c r="Y9938" s="141"/>
      <c r="Z9938" s="141"/>
    </row>
    <row r="9939" spans="16:26" x14ac:dyDescent="0.2">
      <c r="P9939" s="141"/>
      <c r="Q9939" s="141"/>
      <c r="R9939" s="141"/>
      <c r="S9939" s="141"/>
      <c r="T9939" s="141"/>
      <c r="U9939" s="141"/>
      <c r="V9939" s="141"/>
      <c r="W9939" s="141"/>
      <c r="X9939" s="141"/>
      <c r="Y9939" s="141"/>
      <c r="Z9939" s="141"/>
    </row>
    <row r="9940" spans="16:26" x14ac:dyDescent="0.2">
      <c r="P9940" s="141"/>
      <c r="Q9940" s="141"/>
      <c r="R9940" s="141"/>
      <c r="S9940" s="141"/>
      <c r="T9940" s="141"/>
      <c r="U9940" s="141"/>
      <c r="V9940" s="141"/>
      <c r="W9940" s="141"/>
      <c r="X9940" s="141"/>
      <c r="Y9940" s="141"/>
      <c r="Z9940" s="141"/>
    </row>
    <row r="9941" spans="16:26" x14ac:dyDescent="0.2">
      <c r="P9941" s="141"/>
      <c r="Q9941" s="141"/>
      <c r="R9941" s="141"/>
      <c r="S9941" s="141"/>
      <c r="T9941" s="141"/>
      <c r="U9941" s="141"/>
      <c r="V9941" s="141"/>
      <c r="W9941" s="141"/>
      <c r="X9941" s="141"/>
      <c r="Y9941" s="141"/>
      <c r="Z9941" s="141"/>
    </row>
    <row r="9942" spans="16:26" x14ac:dyDescent="0.2">
      <c r="P9942" s="141"/>
      <c r="Q9942" s="141"/>
      <c r="R9942" s="141"/>
      <c r="S9942" s="141"/>
      <c r="T9942" s="141"/>
      <c r="U9942" s="141"/>
      <c r="V9942" s="141"/>
      <c r="W9942" s="141"/>
      <c r="X9942" s="141"/>
      <c r="Y9942" s="141"/>
      <c r="Z9942" s="141"/>
    </row>
    <row r="9943" spans="16:26" x14ac:dyDescent="0.2">
      <c r="P9943" s="141"/>
      <c r="Q9943" s="141"/>
      <c r="R9943" s="141"/>
      <c r="S9943" s="141"/>
      <c r="T9943" s="141"/>
      <c r="U9943" s="141"/>
      <c r="V9943" s="141"/>
      <c r="W9943" s="141"/>
      <c r="X9943" s="141"/>
      <c r="Y9943" s="141"/>
      <c r="Z9943" s="141"/>
    </row>
    <row r="9944" spans="16:26" x14ac:dyDescent="0.2">
      <c r="P9944" s="141"/>
      <c r="Q9944" s="141"/>
      <c r="R9944" s="141"/>
      <c r="S9944" s="141"/>
      <c r="T9944" s="141"/>
      <c r="U9944" s="141"/>
      <c r="V9944" s="141"/>
      <c r="W9944" s="141"/>
      <c r="X9944" s="141"/>
      <c r="Y9944" s="141"/>
      <c r="Z9944" s="141"/>
    </row>
    <row r="9945" spans="16:26" x14ac:dyDescent="0.2">
      <c r="P9945" s="141"/>
      <c r="Q9945" s="141"/>
      <c r="R9945" s="141"/>
      <c r="S9945" s="141"/>
      <c r="T9945" s="141"/>
      <c r="U9945" s="141"/>
      <c r="V9945" s="141"/>
      <c r="W9945" s="141"/>
      <c r="X9945" s="141"/>
      <c r="Y9945" s="141"/>
      <c r="Z9945" s="141"/>
    </row>
    <row r="9946" spans="16:26" x14ac:dyDescent="0.2">
      <c r="P9946" s="141"/>
      <c r="Q9946" s="141"/>
      <c r="R9946" s="141"/>
      <c r="S9946" s="141"/>
      <c r="T9946" s="141"/>
      <c r="U9946" s="141"/>
      <c r="V9946" s="141"/>
      <c r="W9946" s="141"/>
      <c r="X9946" s="141"/>
      <c r="Y9946" s="141"/>
      <c r="Z9946" s="141"/>
    </row>
    <row r="9947" spans="16:26" x14ac:dyDescent="0.2">
      <c r="P9947" s="141"/>
      <c r="Q9947" s="141"/>
      <c r="R9947" s="141"/>
      <c r="S9947" s="141"/>
      <c r="T9947" s="141"/>
      <c r="U9947" s="141"/>
      <c r="V9947" s="141"/>
      <c r="W9947" s="141"/>
      <c r="X9947" s="141"/>
      <c r="Y9947" s="141"/>
      <c r="Z9947" s="141"/>
    </row>
    <row r="9948" spans="16:26" x14ac:dyDescent="0.2">
      <c r="P9948" s="141"/>
      <c r="Q9948" s="141"/>
      <c r="R9948" s="141"/>
      <c r="S9948" s="141"/>
      <c r="T9948" s="141"/>
      <c r="U9948" s="141"/>
      <c r="V9948" s="141"/>
      <c r="W9948" s="141"/>
      <c r="X9948" s="141"/>
      <c r="Y9948" s="141"/>
      <c r="Z9948" s="141"/>
    </row>
    <row r="9949" spans="16:26" x14ac:dyDescent="0.2">
      <c r="P9949" s="141"/>
      <c r="Q9949" s="141"/>
      <c r="R9949" s="141"/>
      <c r="S9949" s="141"/>
      <c r="T9949" s="141"/>
      <c r="U9949" s="141"/>
      <c r="V9949" s="141"/>
      <c r="W9949" s="141"/>
      <c r="X9949" s="141"/>
      <c r="Y9949" s="141"/>
      <c r="Z9949" s="141"/>
    </row>
    <row r="9950" spans="16:26" x14ac:dyDescent="0.2">
      <c r="P9950" s="141"/>
      <c r="Q9950" s="141"/>
      <c r="R9950" s="141"/>
      <c r="S9950" s="141"/>
      <c r="T9950" s="141"/>
      <c r="U9950" s="141"/>
      <c r="V9950" s="141"/>
      <c r="W9950" s="141"/>
      <c r="X9950" s="141"/>
      <c r="Y9950" s="141"/>
      <c r="Z9950" s="141"/>
    </row>
    <row r="9951" spans="16:26" x14ac:dyDescent="0.2">
      <c r="P9951" s="141"/>
      <c r="Q9951" s="141"/>
      <c r="R9951" s="141"/>
      <c r="S9951" s="141"/>
      <c r="T9951" s="141"/>
      <c r="U9951" s="141"/>
      <c r="V9951" s="141"/>
      <c r="W9951" s="141"/>
      <c r="X9951" s="141"/>
      <c r="Y9951" s="141"/>
      <c r="Z9951" s="141"/>
    </row>
    <row r="9952" spans="16:26" x14ac:dyDescent="0.2">
      <c r="P9952" s="141"/>
      <c r="Q9952" s="141"/>
      <c r="R9952" s="141"/>
      <c r="S9952" s="141"/>
      <c r="T9952" s="141"/>
      <c r="U9952" s="141"/>
      <c r="V9952" s="141"/>
      <c r="W9952" s="141"/>
      <c r="X9952" s="141"/>
      <c r="Y9952" s="141"/>
      <c r="Z9952" s="141"/>
    </row>
    <row r="9953" spans="16:26" x14ac:dyDescent="0.2">
      <c r="P9953" s="141"/>
      <c r="Q9953" s="141"/>
      <c r="R9953" s="141"/>
      <c r="S9953" s="141"/>
      <c r="T9953" s="141"/>
      <c r="U9953" s="141"/>
      <c r="V9953" s="141"/>
      <c r="W9953" s="141"/>
      <c r="X9953" s="141"/>
      <c r="Y9953" s="141"/>
      <c r="Z9953" s="141"/>
    </row>
    <row r="9954" spans="16:26" x14ac:dyDescent="0.2">
      <c r="P9954" s="141"/>
      <c r="Q9954" s="141"/>
      <c r="R9954" s="141"/>
      <c r="S9954" s="141"/>
      <c r="T9954" s="141"/>
      <c r="U9954" s="141"/>
      <c r="V9954" s="141"/>
      <c r="W9954" s="141"/>
      <c r="X9954" s="141"/>
      <c r="Y9954" s="141"/>
      <c r="Z9954" s="141"/>
    </row>
    <row r="9955" spans="16:26" x14ac:dyDescent="0.2">
      <c r="P9955" s="141"/>
      <c r="Q9955" s="141"/>
      <c r="R9955" s="141"/>
      <c r="S9955" s="141"/>
      <c r="T9955" s="141"/>
      <c r="U9955" s="141"/>
      <c r="V9955" s="141"/>
      <c r="W9955" s="141"/>
      <c r="X9955" s="141"/>
      <c r="Y9955" s="141"/>
      <c r="Z9955" s="141"/>
    </row>
    <row r="9956" spans="16:26" x14ac:dyDescent="0.2">
      <c r="P9956" s="141"/>
      <c r="Q9956" s="141"/>
      <c r="R9956" s="141"/>
      <c r="S9956" s="141"/>
      <c r="T9956" s="141"/>
      <c r="U9956" s="141"/>
      <c r="V9956" s="141"/>
      <c r="W9956" s="141"/>
      <c r="X9956" s="141"/>
      <c r="Y9956" s="141"/>
      <c r="Z9956" s="141"/>
    </row>
    <row r="9957" spans="16:26" x14ac:dyDescent="0.2">
      <c r="P9957" s="141"/>
      <c r="Q9957" s="141"/>
      <c r="R9957" s="141"/>
      <c r="S9957" s="141"/>
      <c r="T9957" s="141"/>
      <c r="U9957" s="141"/>
      <c r="V9957" s="141"/>
      <c r="W9957" s="141"/>
      <c r="X9957" s="141"/>
      <c r="Y9957" s="141"/>
      <c r="Z9957" s="141"/>
    </row>
    <row r="9958" spans="16:26" x14ac:dyDescent="0.2">
      <c r="P9958" s="141"/>
      <c r="Q9958" s="141"/>
      <c r="R9958" s="141"/>
      <c r="S9958" s="141"/>
      <c r="T9958" s="141"/>
      <c r="U9958" s="141"/>
      <c r="V9958" s="141"/>
      <c r="W9958" s="141"/>
      <c r="X9958" s="141"/>
      <c r="Y9958" s="141"/>
      <c r="Z9958" s="141"/>
    </row>
    <row r="9959" spans="16:26" x14ac:dyDescent="0.2">
      <c r="P9959" s="141"/>
      <c r="Q9959" s="141"/>
      <c r="R9959" s="141"/>
      <c r="S9959" s="141"/>
      <c r="T9959" s="141"/>
      <c r="U9959" s="141"/>
      <c r="V9959" s="141"/>
      <c r="W9959" s="141"/>
      <c r="X9959" s="141"/>
      <c r="Y9959" s="141"/>
      <c r="Z9959" s="141"/>
    </row>
    <row r="9960" spans="16:26" x14ac:dyDescent="0.2">
      <c r="P9960" s="141"/>
      <c r="Q9960" s="141"/>
      <c r="R9960" s="141"/>
      <c r="S9960" s="141"/>
      <c r="T9960" s="141"/>
      <c r="U9960" s="141"/>
      <c r="V9960" s="141"/>
      <c r="W9960" s="141"/>
      <c r="X9960" s="141"/>
      <c r="Y9960" s="141"/>
      <c r="Z9960" s="141"/>
    </row>
    <row r="9961" spans="16:26" x14ac:dyDescent="0.2">
      <c r="P9961" s="141"/>
      <c r="Q9961" s="141"/>
      <c r="R9961" s="141"/>
      <c r="S9961" s="141"/>
      <c r="T9961" s="141"/>
      <c r="U9961" s="141"/>
      <c r="V9961" s="141"/>
      <c r="W9961" s="141"/>
      <c r="X9961" s="141"/>
      <c r="Y9961" s="141"/>
      <c r="Z9961" s="141"/>
    </row>
    <row r="9962" spans="16:26" x14ac:dyDescent="0.2">
      <c r="P9962" s="141"/>
      <c r="Q9962" s="141"/>
      <c r="R9962" s="141"/>
      <c r="S9962" s="141"/>
      <c r="T9962" s="141"/>
      <c r="U9962" s="141"/>
      <c r="V9962" s="141"/>
      <c r="W9962" s="141"/>
      <c r="X9962" s="141"/>
      <c r="Y9962" s="141"/>
      <c r="Z9962" s="141"/>
    </row>
    <row r="9963" spans="16:26" x14ac:dyDescent="0.2">
      <c r="P9963" s="141"/>
      <c r="Q9963" s="141"/>
      <c r="R9963" s="141"/>
      <c r="S9963" s="141"/>
      <c r="T9963" s="141"/>
      <c r="U9963" s="141"/>
      <c r="V9963" s="141"/>
      <c r="W9963" s="141"/>
      <c r="X9963" s="141"/>
      <c r="Y9963" s="141"/>
      <c r="Z9963" s="141"/>
    </row>
    <row r="9964" spans="16:26" x14ac:dyDescent="0.2">
      <c r="P9964" s="141"/>
      <c r="Q9964" s="141"/>
      <c r="R9964" s="141"/>
      <c r="S9964" s="141"/>
      <c r="T9964" s="141"/>
      <c r="U9964" s="141"/>
      <c r="V9964" s="141"/>
      <c r="W9964" s="141"/>
      <c r="X9964" s="141"/>
      <c r="Y9964" s="141"/>
      <c r="Z9964" s="141"/>
    </row>
    <row r="9965" spans="16:26" x14ac:dyDescent="0.2">
      <c r="P9965" s="141"/>
      <c r="Q9965" s="141"/>
      <c r="R9965" s="141"/>
      <c r="S9965" s="141"/>
      <c r="T9965" s="141"/>
      <c r="U9965" s="141"/>
      <c r="V9965" s="141"/>
      <c r="W9965" s="141"/>
      <c r="X9965" s="141"/>
      <c r="Y9965" s="141"/>
      <c r="Z9965" s="141"/>
    </row>
    <row r="9966" spans="16:26" x14ac:dyDescent="0.2">
      <c r="P9966" s="141"/>
      <c r="Q9966" s="141"/>
      <c r="R9966" s="141"/>
      <c r="S9966" s="141"/>
      <c r="T9966" s="141"/>
      <c r="U9966" s="141"/>
      <c r="V9966" s="141"/>
      <c r="W9966" s="141"/>
      <c r="X9966" s="141"/>
      <c r="Y9966" s="141"/>
      <c r="Z9966" s="141"/>
    </row>
    <row r="9967" spans="16:26" x14ac:dyDescent="0.2">
      <c r="P9967" s="141"/>
      <c r="Q9967" s="141"/>
      <c r="R9967" s="141"/>
      <c r="S9967" s="141"/>
      <c r="T9967" s="141"/>
      <c r="U9967" s="141"/>
      <c r="V9967" s="141"/>
      <c r="W9967" s="141"/>
      <c r="X9967" s="141"/>
      <c r="Y9967" s="141"/>
      <c r="Z9967" s="141"/>
    </row>
    <row r="9968" spans="16:26" x14ac:dyDescent="0.2">
      <c r="P9968" s="141"/>
      <c r="Q9968" s="141"/>
      <c r="R9968" s="141"/>
      <c r="S9968" s="141"/>
      <c r="T9968" s="141"/>
      <c r="U9968" s="141"/>
      <c r="V9968" s="141"/>
      <c r="W9968" s="141"/>
      <c r="X9968" s="141"/>
      <c r="Y9968" s="141"/>
      <c r="Z9968" s="141"/>
    </row>
    <row r="9969" spans="16:26" x14ac:dyDescent="0.2">
      <c r="P9969" s="141"/>
      <c r="Q9969" s="141"/>
      <c r="R9969" s="141"/>
      <c r="S9969" s="141"/>
      <c r="T9969" s="141"/>
      <c r="U9969" s="141"/>
      <c r="V9969" s="141"/>
      <c r="W9969" s="141"/>
      <c r="X9969" s="141"/>
      <c r="Y9969" s="141"/>
      <c r="Z9969" s="141"/>
    </row>
    <row r="9970" spans="16:26" x14ac:dyDescent="0.2">
      <c r="P9970" s="141"/>
      <c r="Q9970" s="141"/>
      <c r="R9970" s="141"/>
      <c r="S9970" s="141"/>
      <c r="T9970" s="141"/>
      <c r="U9970" s="141"/>
      <c r="V9970" s="141"/>
      <c r="W9970" s="141"/>
      <c r="X9970" s="141"/>
      <c r="Y9970" s="141"/>
      <c r="Z9970" s="141"/>
    </row>
    <row r="9971" spans="16:26" x14ac:dyDescent="0.2">
      <c r="P9971" s="141"/>
      <c r="Q9971" s="141"/>
      <c r="R9971" s="141"/>
      <c r="S9971" s="141"/>
      <c r="T9971" s="141"/>
      <c r="U9971" s="141"/>
      <c r="V9971" s="141"/>
      <c r="W9971" s="141"/>
      <c r="X9971" s="141"/>
      <c r="Y9971" s="141"/>
      <c r="Z9971" s="141"/>
    </row>
    <row r="9972" spans="16:26" x14ac:dyDescent="0.2">
      <c r="P9972" s="141"/>
      <c r="Q9972" s="141"/>
      <c r="R9972" s="141"/>
      <c r="S9972" s="141"/>
      <c r="T9972" s="141"/>
      <c r="U9972" s="141"/>
      <c r="V9972" s="141"/>
      <c r="W9972" s="141"/>
      <c r="X9972" s="141"/>
      <c r="Y9972" s="141"/>
      <c r="Z9972" s="141"/>
    </row>
    <row r="9973" spans="16:26" x14ac:dyDescent="0.2">
      <c r="P9973" s="141"/>
      <c r="Q9973" s="141"/>
      <c r="R9973" s="141"/>
      <c r="S9973" s="141"/>
      <c r="T9973" s="141"/>
      <c r="U9973" s="141"/>
      <c r="V9973" s="141"/>
      <c r="W9973" s="141"/>
      <c r="X9973" s="141"/>
      <c r="Y9973" s="141"/>
      <c r="Z9973" s="141"/>
    </row>
    <row r="9974" spans="16:26" x14ac:dyDescent="0.2">
      <c r="P9974" s="141"/>
      <c r="Q9974" s="141"/>
      <c r="R9974" s="141"/>
      <c r="S9974" s="141"/>
      <c r="T9974" s="141"/>
      <c r="U9974" s="141"/>
      <c r="V9974" s="141"/>
      <c r="W9974" s="141"/>
      <c r="X9974" s="141"/>
      <c r="Y9974" s="141"/>
      <c r="Z9974" s="141"/>
    </row>
    <row r="9975" spans="16:26" x14ac:dyDescent="0.2">
      <c r="P9975" s="141"/>
      <c r="Q9975" s="141"/>
      <c r="R9975" s="141"/>
      <c r="S9975" s="141"/>
      <c r="T9975" s="141"/>
      <c r="U9975" s="141"/>
      <c r="V9975" s="141"/>
      <c r="W9975" s="141"/>
      <c r="X9975" s="141"/>
      <c r="Y9975" s="141"/>
      <c r="Z9975" s="141"/>
    </row>
    <row r="9976" spans="16:26" x14ac:dyDescent="0.2">
      <c r="P9976" s="141"/>
      <c r="Q9976" s="141"/>
      <c r="R9976" s="141"/>
      <c r="S9976" s="141"/>
      <c r="T9976" s="141"/>
      <c r="U9976" s="141"/>
      <c r="V9976" s="141"/>
      <c r="W9976" s="141"/>
      <c r="X9976" s="141"/>
      <c r="Y9976" s="141"/>
      <c r="Z9976" s="141"/>
    </row>
    <row r="9977" spans="16:26" x14ac:dyDescent="0.2">
      <c r="P9977" s="141"/>
      <c r="Q9977" s="141"/>
      <c r="R9977" s="141"/>
      <c r="S9977" s="141"/>
      <c r="T9977" s="141"/>
      <c r="U9977" s="141"/>
      <c r="V9977" s="141"/>
      <c r="W9977" s="141"/>
      <c r="X9977" s="141"/>
      <c r="Y9977" s="141"/>
      <c r="Z9977" s="141"/>
    </row>
    <row r="9978" spans="16:26" x14ac:dyDescent="0.2">
      <c r="P9978" s="141"/>
      <c r="Q9978" s="141"/>
      <c r="R9978" s="141"/>
      <c r="S9978" s="141"/>
      <c r="T9978" s="141"/>
      <c r="U9978" s="141"/>
      <c r="V9978" s="141"/>
      <c r="W9978" s="141"/>
      <c r="X9978" s="141"/>
      <c r="Y9978" s="141"/>
      <c r="Z9978" s="141"/>
    </row>
    <row r="9979" spans="16:26" x14ac:dyDescent="0.2">
      <c r="P9979" s="141"/>
      <c r="Q9979" s="141"/>
      <c r="R9979" s="141"/>
      <c r="S9979" s="141"/>
      <c r="T9979" s="141"/>
      <c r="U9979" s="141"/>
      <c r="V9979" s="141"/>
      <c r="W9979" s="141"/>
      <c r="X9979" s="141"/>
      <c r="Y9979" s="141"/>
      <c r="Z9979" s="141"/>
    </row>
    <row r="9980" spans="16:26" x14ac:dyDescent="0.2">
      <c r="P9980" s="141"/>
      <c r="Q9980" s="141"/>
      <c r="R9980" s="141"/>
      <c r="S9980" s="141"/>
      <c r="T9980" s="141"/>
      <c r="U9980" s="141"/>
      <c r="V9980" s="141"/>
      <c r="W9980" s="141"/>
      <c r="X9980" s="141"/>
      <c r="Y9980" s="141"/>
      <c r="Z9980" s="141"/>
    </row>
    <row r="9981" spans="16:26" x14ac:dyDescent="0.2">
      <c r="P9981" s="141"/>
      <c r="Q9981" s="141"/>
      <c r="R9981" s="141"/>
      <c r="S9981" s="141"/>
      <c r="T9981" s="141"/>
      <c r="U9981" s="141"/>
      <c r="V9981" s="141"/>
      <c r="W9981" s="141"/>
      <c r="X9981" s="141"/>
      <c r="Y9981" s="141"/>
      <c r="Z9981" s="141"/>
    </row>
    <row r="9982" spans="16:26" x14ac:dyDescent="0.2">
      <c r="P9982" s="141"/>
      <c r="Q9982" s="141"/>
      <c r="R9982" s="141"/>
      <c r="S9982" s="141"/>
      <c r="T9982" s="141"/>
      <c r="U9982" s="141"/>
      <c r="V9982" s="141"/>
      <c r="W9982" s="141"/>
      <c r="X9982" s="141"/>
      <c r="Y9982" s="141"/>
      <c r="Z9982" s="141"/>
    </row>
    <row r="9983" spans="16:26" x14ac:dyDescent="0.2">
      <c r="P9983" s="141"/>
      <c r="Q9983" s="141"/>
      <c r="R9983" s="141"/>
      <c r="S9983" s="141"/>
      <c r="T9983" s="141"/>
      <c r="U9983" s="141"/>
      <c r="V9983" s="141"/>
      <c r="W9983" s="141"/>
      <c r="X9983" s="141"/>
      <c r="Y9983" s="141"/>
      <c r="Z9983" s="141"/>
    </row>
    <row r="9984" spans="16:26" x14ac:dyDescent="0.2">
      <c r="P9984" s="141"/>
      <c r="Q9984" s="141"/>
      <c r="R9984" s="141"/>
      <c r="S9984" s="141"/>
      <c r="T9984" s="141"/>
      <c r="U9984" s="141"/>
      <c r="V9984" s="141"/>
      <c r="W9984" s="141"/>
      <c r="X9984" s="141"/>
      <c r="Y9984" s="141"/>
      <c r="Z9984" s="141"/>
    </row>
    <row r="9985" spans="16:26" x14ac:dyDescent="0.2">
      <c r="P9985" s="141"/>
      <c r="Q9985" s="141"/>
      <c r="R9985" s="141"/>
      <c r="S9985" s="141"/>
      <c r="T9985" s="141"/>
      <c r="U9985" s="141"/>
      <c r="V9985" s="141"/>
      <c r="W9985" s="141"/>
      <c r="X9985" s="141"/>
      <c r="Y9985" s="141"/>
      <c r="Z9985" s="141"/>
    </row>
    <row r="9986" spans="16:26" x14ac:dyDescent="0.2">
      <c r="P9986" s="141"/>
      <c r="Q9986" s="141"/>
      <c r="R9986" s="141"/>
      <c r="S9986" s="141"/>
      <c r="T9986" s="141"/>
      <c r="U9986" s="141"/>
      <c r="V9986" s="141"/>
      <c r="W9986" s="141"/>
      <c r="X9986" s="141"/>
      <c r="Y9986" s="141"/>
      <c r="Z9986" s="141"/>
    </row>
    <row r="9987" spans="16:26" x14ac:dyDescent="0.2">
      <c r="P9987" s="141"/>
      <c r="Q9987" s="141"/>
      <c r="R9987" s="141"/>
      <c r="S9987" s="141"/>
      <c r="T9987" s="141"/>
      <c r="U9987" s="141"/>
      <c r="V9987" s="141"/>
      <c r="W9987" s="141"/>
      <c r="X9987" s="141"/>
      <c r="Y9987" s="141"/>
      <c r="Z9987" s="141"/>
    </row>
    <row r="9988" spans="16:26" x14ac:dyDescent="0.2">
      <c r="P9988" s="141"/>
      <c r="Q9988" s="141"/>
      <c r="R9988" s="141"/>
      <c r="S9988" s="141"/>
      <c r="T9988" s="141"/>
      <c r="U9988" s="141"/>
      <c r="V9988" s="141"/>
      <c r="W9988" s="141"/>
      <c r="X9988" s="141"/>
      <c r="Y9988" s="141"/>
      <c r="Z9988" s="141"/>
    </row>
    <row r="9989" spans="16:26" x14ac:dyDescent="0.2">
      <c r="P9989" s="141"/>
      <c r="Q9989" s="141"/>
      <c r="R9989" s="141"/>
      <c r="S9989" s="141"/>
      <c r="T9989" s="141"/>
      <c r="U9989" s="141"/>
      <c r="V9989" s="141"/>
      <c r="W9989" s="141"/>
      <c r="X9989" s="141"/>
      <c r="Y9989" s="141"/>
      <c r="Z9989" s="141"/>
    </row>
    <row r="9990" spans="16:26" x14ac:dyDescent="0.2">
      <c r="P9990" s="141"/>
      <c r="Q9990" s="141"/>
      <c r="R9990" s="141"/>
      <c r="S9990" s="141"/>
      <c r="T9990" s="141"/>
      <c r="U9990" s="141"/>
      <c r="V9990" s="141"/>
      <c r="W9990" s="141"/>
      <c r="X9990" s="141"/>
      <c r="Y9990" s="141"/>
      <c r="Z9990" s="141"/>
    </row>
    <row r="9991" spans="16:26" x14ac:dyDescent="0.2">
      <c r="P9991" s="141"/>
      <c r="Q9991" s="141"/>
      <c r="R9991" s="141"/>
      <c r="S9991" s="141"/>
      <c r="T9991" s="141"/>
      <c r="U9991" s="141"/>
      <c r="V9991" s="141"/>
      <c r="W9991" s="141"/>
      <c r="X9991" s="141"/>
      <c r="Y9991" s="141"/>
      <c r="Z9991" s="141"/>
    </row>
    <row r="9992" spans="16:26" x14ac:dyDescent="0.2">
      <c r="P9992" s="141"/>
      <c r="Q9992" s="141"/>
      <c r="R9992" s="141"/>
      <c r="S9992" s="141"/>
      <c r="T9992" s="141"/>
      <c r="U9992" s="141"/>
      <c r="V9992" s="141"/>
      <c r="W9992" s="141"/>
      <c r="X9992" s="141"/>
      <c r="Y9992" s="141"/>
      <c r="Z9992" s="141"/>
    </row>
    <row r="9993" spans="16:26" x14ac:dyDescent="0.2">
      <c r="P9993" s="141"/>
      <c r="Q9993" s="141"/>
      <c r="R9993" s="141"/>
      <c r="S9993" s="141"/>
      <c r="T9993" s="141"/>
      <c r="U9993" s="141"/>
      <c r="V9993" s="141"/>
      <c r="W9993" s="141"/>
      <c r="X9993" s="141"/>
      <c r="Y9993" s="141"/>
      <c r="Z9993" s="141"/>
    </row>
    <row r="9994" spans="16:26" x14ac:dyDescent="0.2">
      <c r="P9994" s="141"/>
      <c r="Q9994" s="141"/>
      <c r="R9994" s="141"/>
      <c r="S9994" s="141"/>
      <c r="T9994" s="141"/>
      <c r="U9994" s="141"/>
      <c r="V9994" s="141"/>
      <c r="W9994" s="141"/>
      <c r="X9994" s="141"/>
      <c r="Y9994" s="141"/>
      <c r="Z9994" s="141"/>
    </row>
    <row r="9995" spans="16:26" x14ac:dyDescent="0.2">
      <c r="P9995" s="141"/>
      <c r="Q9995" s="141"/>
      <c r="R9995" s="141"/>
      <c r="S9995" s="141"/>
      <c r="T9995" s="141"/>
      <c r="U9995" s="141"/>
      <c r="V9995" s="141"/>
      <c r="W9995" s="141"/>
      <c r="X9995" s="141"/>
      <c r="Y9995" s="141"/>
      <c r="Z9995" s="141"/>
    </row>
    <row r="9996" spans="16:26" x14ac:dyDescent="0.2">
      <c r="P9996" s="141"/>
      <c r="Q9996" s="141"/>
      <c r="R9996" s="141"/>
      <c r="S9996" s="141"/>
      <c r="T9996" s="141"/>
      <c r="U9996" s="141"/>
      <c r="V9996" s="141"/>
      <c r="W9996" s="141"/>
      <c r="X9996" s="141"/>
      <c r="Y9996" s="141"/>
      <c r="Z9996" s="141"/>
    </row>
    <row r="9997" spans="16:26" x14ac:dyDescent="0.2">
      <c r="P9997" s="141"/>
      <c r="Q9997" s="141"/>
      <c r="R9997" s="141"/>
      <c r="S9997" s="141"/>
      <c r="T9997" s="141"/>
      <c r="U9997" s="141"/>
      <c r="V9997" s="141"/>
      <c r="W9997" s="141"/>
      <c r="X9997" s="141"/>
      <c r="Y9997" s="141"/>
      <c r="Z9997" s="141"/>
    </row>
    <row r="9998" spans="16:26" x14ac:dyDescent="0.2">
      <c r="P9998" s="141"/>
      <c r="Q9998" s="141"/>
      <c r="R9998" s="141"/>
      <c r="S9998" s="141"/>
      <c r="T9998" s="141"/>
      <c r="U9998" s="141"/>
      <c r="V9998" s="141"/>
      <c r="W9998" s="141"/>
      <c r="X9998" s="141"/>
      <c r="Y9998" s="141"/>
      <c r="Z9998" s="141"/>
    </row>
    <row r="9999" spans="16:26" x14ac:dyDescent="0.2">
      <c r="P9999" s="141"/>
      <c r="Q9999" s="141"/>
      <c r="R9999" s="141"/>
      <c r="S9999" s="141"/>
      <c r="T9999" s="141"/>
      <c r="U9999" s="141"/>
      <c r="V9999" s="141"/>
      <c r="W9999" s="141"/>
      <c r="X9999" s="141"/>
      <c r="Y9999" s="141"/>
      <c r="Z9999" s="141"/>
    </row>
    <row r="10000" spans="16:26" x14ac:dyDescent="0.2">
      <c r="P10000" s="141"/>
      <c r="Q10000" s="141"/>
      <c r="R10000" s="141"/>
      <c r="S10000" s="141"/>
      <c r="T10000" s="141"/>
      <c r="U10000" s="141"/>
      <c r="V10000" s="141"/>
      <c r="W10000" s="141"/>
      <c r="X10000" s="141"/>
      <c r="Y10000" s="141"/>
      <c r="Z10000" s="141"/>
    </row>
    <row r="10001" spans="16:26" x14ac:dyDescent="0.2">
      <c r="P10001" s="141"/>
      <c r="Q10001" s="141"/>
      <c r="R10001" s="141"/>
      <c r="S10001" s="141"/>
      <c r="T10001" s="141"/>
      <c r="U10001" s="141"/>
      <c r="V10001" s="141"/>
      <c r="W10001" s="141"/>
      <c r="X10001" s="141"/>
      <c r="Y10001" s="141"/>
      <c r="Z10001" s="141"/>
    </row>
    <row r="10002" spans="16:26" x14ac:dyDescent="0.2">
      <c r="P10002" s="141"/>
      <c r="Q10002" s="141"/>
      <c r="R10002" s="141"/>
      <c r="S10002" s="141"/>
      <c r="T10002" s="141"/>
      <c r="U10002" s="141"/>
      <c r="V10002" s="141"/>
      <c r="W10002" s="141"/>
      <c r="X10002" s="141"/>
      <c r="Y10002" s="141"/>
      <c r="Z10002" s="141"/>
    </row>
    <row r="10003" spans="16:26" x14ac:dyDescent="0.2">
      <c r="P10003" s="141"/>
      <c r="Q10003" s="141"/>
      <c r="R10003" s="141"/>
      <c r="S10003" s="141"/>
      <c r="T10003" s="141"/>
      <c r="U10003" s="141"/>
      <c r="V10003" s="141"/>
      <c r="W10003" s="141"/>
      <c r="X10003" s="141"/>
      <c r="Y10003" s="141"/>
      <c r="Z10003" s="141"/>
    </row>
    <row r="10004" spans="16:26" x14ac:dyDescent="0.2">
      <c r="P10004" s="141"/>
      <c r="Q10004" s="141"/>
      <c r="R10004" s="141"/>
      <c r="S10004" s="141"/>
      <c r="T10004" s="141"/>
      <c r="U10004" s="141"/>
      <c r="V10004" s="141"/>
      <c r="W10004" s="141"/>
      <c r="X10004" s="141"/>
      <c r="Y10004" s="141"/>
      <c r="Z10004" s="141"/>
    </row>
    <row r="10005" spans="16:26" x14ac:dyDescent="0.2">
      <c r="P10005" s="141"/>
      <c r="Q10005" s="141"/>
      <c r="R10005" s="141"/>
      <c r="S10005" s="141"/>
      <c r="T10005" s="141"/>
      <c r="U10005" s="141"/>
      <c r="V10005" s="141"/>
      <c r="W10005" s="141"/>
      <c r="X10005" s="141"/>
      <c r="Y10005" s="141"/>
      <c r="Z10005" s="141"/>
    </row>
    <row r="10006" spans="16:26" x14ac:dyDescent="0.2">
      <c r="P10006" s="141"/>
      <c r="Q10006" s="141"/>
      <c r="R10006" s="141"/>
      <c r="S10006" s="141"/>
      <c r="T10006" s="141"/>
      <c r="U10006" s="141"/>
      <c r="V10006" s="141"/>
      <c r="W10006" s="141"/>
      <c r="X10006" s="141"/>
      <c r="Y10006" s="141"/>
      <c r="Z10006" s="141"/>
    </row>
    <row r="10007" spans="16:26" x14ac:dyDescent="0.2">
      <c r="P10007" s="141"/>
      <c r="Q10007" s="141"/>
      <c r="R10007" s="141"/>
      <c r="S10007" s="141"/>
      <c r="T10007" s="141"/>
      <c r="U10007" s="141"/>
      <c r="V10007" s="141"/>
      <c r="W10007" s="141"/>
      <c r="X10007" s="141"/>
      <c r="Y10007" s="141"/>
      <c r="Z10007" s="141"/>
    </row>
    <row r="10008" spans="16:26" x14ac:dyDescent="0.2">
      <c r="P10008" s="141"/>
      <c r="Q10008" s="141"/>
      <c r="R10008" s="141"/>
      <c r="S10008" s="141"/>
      <c r="T10008" s="141"/>
      <c r="U10008" s="141"/>
      <c r="V10008" s="141"/>
      <c r="W10008" s="141"/>
      <c r="X10008" s="141"/>
      <c r="Y10008" s="141"/>
      <c r="Z10008" s="141"/>
    </row>
    <row r="10009" spans="16:26" x14ac:dyDescent="0.2">
      <c r="P10009" s="141"/>
      <c r="Q10009" s="141"/>
      <c r="R10009" s="141"/>
      <c r="S10009" s="141"/>
      <c r="T10009" s="141"/>
      <c r="U10009" s="141"/>
      <c r="V10009" s="141"/>
      <c r="W10009" s="141"/>
      <c r="X10009" s="141"/>
      <c r="Y10009" s="141"/>
      <c r="Z10009" s="141"/>
    </row>
    <row r="10010" spans="16:26" x14ac:dyDescent="0.2">
      <c r="P10010" s="141"/>
      <c r="Q10010" s="141"/>
      <c r="R10010" s="141"/>
      <c r="S10010" s="141"/>
      <c r="T10010" s="141"/>
      <c r="U10010" s="141"/>
      <c r="V10010" s="141"/>
      <c r="W10010" s="141"/>
      <c r="X10010" s="141"/>
      <c r="Y10010" s="141"/>
      <c r="Z10010" s="141"/>
    </row>
    <row r="10011" spans="16:26" x14ac:dyDescent="0.2">
      <c r="P10011" s="141"/>
      <c r="Q10011" s="141"/>
      <c r="R10011" s="141"/>
      <c r="S10011" s="141"/>
      <c r="T10011" s="141"/>
      <c r="U10011" s="141"/>
      <c r="V10011" s="141"/>
      <c r="W10011" s="141"/>
      <c r="X10011" s="141"/>
      <c r="Y10011" s="141"/>
      <c r="Z10011" s="141"/>
    </row>
    <row r="10012" spans="16:26" x14ac:dyDescent="0.2">
      <c r="P10012" s="141"/>
      <c r="Q10012" s="141"/>
      <c r="R10012" s="141"/>
      <c r="S10012" s="141"/>
      <c r="T10012" s="141"/>
      <c r="U10012" s="141"/>
      <c r="V10012" s="141"/>
      <c r="W10012" s="141"/>
      <c r="X10012" s="141"/>
      <c r="Y10012" s="141"/>
      <c r="Z10012" s="141"/>
    </row>
    <row r="10013" spans="16:26" x14ac:dyDescent="0.2">
      <c r="P10013" s="141"/>
      <c r="Q10013" s="141"/>
      <c r="R10013" s="141"/>
      <c r="S10013" s="141"/>
      <c r="T10013" s="141"/>
      <c r="U10013" s="141"/>
      <c r="V10013" s="141"/>
      <c r="W10013" s="141"/>
      <c r="X10013" s="141"/>
      <c r="Y10013" s="141"/>
      <c r="Z10013" s="141"/>
    </row>
    <row r="10014" spans="16:26" x14ac:dyDescent="0.2">
      <c r="P10014" s="141"/>
      <c r="Q10014" s="141"/>
      <c r="R10014" s="141"/>
      <c r="S10014" s="141"/>
      <c r="T10014" s="141"/>
      <c r="U10014" s="141"/>
      <c r="V10014" s="141"/>
      <c r="W10014" s="141"/>
      <c r="X10014" s="141"/>
      <c r="Y10014" s="141"/>
      <c r="Z10014" s="141"/>
    </row>
    <row r="10015" spans="16:26" x14ac:dyDescent="0.2">
      <c r="P10015" s="141"/>
      <c r="Q10015" s="141"/>
      <c r="R10015" s="141"/>
      <c r="S10015" s="141"/>
      <c r="T10015" s="141"/>
      <c r="U10015" s="141"/>
      <c r="V10015" s="141"/>
      <c r="W10015" s="141"/>
      <c r="X10015" s="141"/>
      <c r="Y10015" s="141"/>
      <c r="Z10015" s="141"/>
    </row>
    <row r="10016" spans="16:26" x14ac:dyDescent="0.2">
      <c r="P10016" s="141"/>
      <c r="Q10016" s="141"/>
      <c r="R10016" s="141"/>
      <c r="S10016" s="141"/>
      <c r="T10016" s="141"/>
      <c r="U10016" s="141"/>
      <c r="V10016" s="141"/>
      <c r="W10016" s="141"/>
      <c r="X10016" s="141"/>
      <c r="Y10016" s="141"/>
      <c r="Z10016" s="141"/>
    </row>
    <row r="10017" spans="16:26" x14ac:dyDescent="0.2">
      <c r="P10017" s="141"/>
      <c r="Q10017" s="141"/>
      <c r="R10017" s="141"/>
      <c r="S10017" s="141"/>
      <c r="T10017" s="141"/>
      <c r="U10017" s="141"/>
      <c r="V10017" s="141"/>
      <c r="W10017" s="141"/>
      <c r="X10017" s="141"/>
      <c r="Y10017" s="141"/>
      <c r="Z10017" s="141"/>
    </row>
    <row r="10018" spans="16:26" x14ac:dyDescent="0.2">
      <c r="P10018" s="141"/>
      <c r="Q10018" s="141"/>
      <c r="R10018" s="141"/>
      <c r="S10018" s="141"/>
      <c r="T10018" s="141"/>
      <c r="U10018" s="141"/>
      <c r="V10018" s="141"/>
      <c r="W10018" s="141"/>
      <c r="X10018" s="141"/>
      <c r="Y10018" s="141"/>
      <c r="Z10018" s="141"/>
    </row>
    <row r="10019" spans="16:26" x14ac:dyDescent="0.2">
      <c r="P10019" s="141"/>
      <c r="Q10019" s="141"/>
      <c r="R10019" s="141"/>
      <c r="S10019" s="141"/>
      <c r="T10019" s="141"/>
      <c r="U10019" s="141"/>
      <c r="V10019" s="141"/>
      <c r="W10019" s="141"/>
      <c r="X10019" s="141"/>
      <c r="Y10019" s="141"/>
      <c r="Z10019" s="141"/>
    </row>
    <row r="10020" spans="16:26" x14ac:dyDescent="0.2">
      <c r="P10020" s="141"/>
      <c r="Q10020" s="141"/>
      <c r="R10020" s="141"/>
      <c r="S10020" s="141"/>
      <c r="T10020" s="141"/>
      <c r="U10020" s="141"/>
      <c r="V10020" s="141"/>
      <c r="W10020" s="141"/>
      <c r="X10020" s="141"/>
      <c r="Y10020" s="141"/>
      <c r="Z10020" s="141"/>
    </row>
    <row r="10021" spans="16:26" x14ac:dyDescent="0.2">
      <c r="P10021" s="141"/>
      <c r="Q10021" s="141"/>
      <c r="R10021" s="141"/>
      <c r="S10021" s="141"/>
      <c r="T10021" s="141"/>
      <c r="U10021" s="141"/>
      <c r="V10021" s="141"/>
      <c r="W10021" s="141"/>
      <c r="X10021" s="141"/>
      <c r="Y10021" s="141"/>
      <c r="Z10021" s="141"/>
    </row>
    <row r="10022" spans="16:26" x14ac:dyDescent="0.2">
      <c r="P10022" s="141"/>
      <c r="Q10022" s="141"/>
      <c r="R10022" s="141"/>
      <c r="S10022" s="141"/>
      <c r="T10022" s="141"/>
      <c r="U10022" s="141"/>
      <c r="V10022" s="141"/>
      <c r="W10022" s="141"/>
      <c r="X10022" s="141"/>
      <c r="Y10022" s="141"/>
      <c r="Z10022" s="141"/>
    </row>
    <row r="10023" spans="16:26" x14ac:dyDescent="0.2">
      <c r="P10023" s="141"/>
      <c r="Q10023" s="141"/>
      <c r="R10023" s="141"/>
      <c r="S10023" s="141"/>
      <c r="T10023" s="141"/>
      <c r="U10023" s="141"/>
      <c r="V10023" s="141"/>
      <c r="W10023" s="141"/>
      <c r="X10023" s="141"/>
      <c r="Y10023" s="141"/>
      <c r="Z10023" s="141"/>
    </row>
    <row r="10024" spans="16:26" x14ac:dyDescent="0.2">
      <c r="P10024" s="141"/>
      <c r="Q10024" s="141"/>
      <c r="R10024" s="141"/>
      <c r="S10024" s="141"/>
      <c r="T10024" s="141"/>
      <c r="U10024" s="141"/>
      <c r="V10024" s="141"/>
      <c r="W10024" s="141"/>
      <c r="X10024" s="141"/>
      <c r="Y10024" s="141"/>
      <c r="Z10024" s="141"/>
    </row>
    <row r="10025" spans="16:26" x14ac:dyDescent="0.2">
      <c r="P10025" s="141"/>
      <c r="Q10025" s="141"/>
      <c r="R10025" s="141"/>
      <c r="S10025" s="141"/>
      <c r="T10025" s="141"/>
      <c r="U10025" s="141"/>
      <c r="V10025" s="141"/>
      <c r="W10025" s="141"/>
      <c r="X10025" s="141"/>
      <c r="Y10025" s="141"/>
      <c r="Z10025" s="141"/>
    </row>
    <row r="10026" spans="16:26" x14ac:dyDescent="0.2">
      <c r="P10026" s="141"/>
      <c r="Q10026" s="141"/>
      <c r="R10026" s="141"/>
      <c r="S10026" s="141"/>
      <c r="T10026" s="141"/>
      <c r="U10026" s="141"/>
      <c r="V10026" s="141"/>
      <c r="W10026" s="141"/>
      <c r="X10026" s="141"/>
      <c r="Y10026" s="141"/>
      <c r="Z10026" s="141"/>
    </row>
    <row r="10027" spans="16:26" x14ac:dyDescent="0.2">
      <c r="P10027" s="141"/>
      <c r="Q10027" s="141"/>
      <c r="R10027" s="141"/>
      <c r="S10027" s="141"/>
      <c r="T10027" s="141"/>
      <c r="U10027" s="141"/>
      <c r="V10027" s="141"/>
      <c r="W10027" s="141"/>
      <c r="X10027" s="141"/>
      <c r="Y10027" s="141"/>
      <c r="Z10027" s="141"/>
    </row>
    <row r="10028" spans="16:26" x14ac:dyDescent="0.2">
      <c r="P10028" s="141"/>
      <c r="Q10028" s="141"/>
      <c r="R10028" s="141"/>
      <c r="S10028" s="141"/>
      <c r="T10028" s="141"/>
      <c r="U10028" s="141"/>
      <c r="V10028" s="141"/>
      <c r="W10028" s="141"/>
      <c r="X10028" s="141"/>
      <c r="Y10028" s="141"/>
      <c r="Z10028" s="141"/>
    </row>
    <row r="10029" spans="16:26" x14ac:dyDescent="0.2">
      <c r="P10029" s="141"/>
      <c r="Q10029" s="141"/>
      <c r="R10029" s="141"/>
      <c r="S10029" s="141"/>
      <c r="T10029" s="141"/>
      <c r="U10029" s="141"/>
      <c r="V10029" s="141"/>
      <c r="W10029" s="141"/>
      <c r="X10029" s="141"/>
      <c r="Y10029" s="141"/>
      <c r="Z10029" s="141"/>
    </row>
    <row r="10030" spans="16:26" x14ac:dyDescent="0.2">
      <c r="P10030" s="141"/>
      <c r="Q10030" s="141"/>
      <c r="R10030" s="141"/>
      <c r="S10030" s="141"/>
      <c r="T10030" s="141"/>
      <c r="U10030" s="141"/>
      <c r="V10030" s="141"/>
      <c r="W10030" s="141"/>
      <c r="X10030" s="141"/>
      <c r="Y10030" s="141"/>
      <c r="Z10030" s="141"/>
    </row>
    <row r="10031" spans="16:26" x14ac:dyDescent="0.2">
      <c r="P10031" s="141"/>
      <c r="Q10031" s="141"/>
      <c r="R10031" s="141"/>
      <c r="S10031" s="141"/>
      <c r="T10031" s="141"/>
      <c r="U10031" s="141"/>
      <c r="V10031" s="141"/>
      <c r="W10031" s="141"/>
      <c r="X10031" s="141"/>
      <c r="Y10031" s="141"/>
      <c r="Z10031" s="141"/>
    </row>
    <row r="10032" spans="16:26" x14ac:dyDescent="0.2">
      <c r="P10032" s="141"/>
      <c r="Q10032" s="141"/>
      <c r="R10032" s="141"/>
      <c r="S10032" s="141"/>
      <c r="T10032" s="141"/>
      <c r="U10032" s="141"/>
      <c r="V10032" s="141"/>
      <c r="W10032" s="141"/>
      <c r="X10032" s="141"/>
      <c r="Y10032" s="141"/>
      <c r="Z10032" s="141"/>
    </row>
    <row r="10033" spans="16:26" x14ac:dyDescent="0.2">
      <c r="P10033" s="141"/>
      <c r="Q10033" s="141"/>
      <c r="R10033" s="141"/>
      <c r="S10033" s="141"/>
      <c r="T10033" s="141"/>
      <c r="U10033" s="141"/>
      <c r="V10033" s="141"/>
      <c r="W10033" s="141"/>
      <c r="X10033" s="141"/>
      <c r="Y10033" s="141"/>
      <c r="Z10033" s="141"/>
    </row>
    <row r="10034" spans="16:26" x14ac:dyDescent="0.2">
      <c r="P10034" s="141"/>
      <c r="Q10034" s="141"/>
      <c r="R10034" s="141"/>
      <c r="S10034" s="141"/>
      <c r="T10034" s="141"/>
      <c r="U10034" s="141"/>
      <c r="V10034" s="141"/>
      <c r="W10034" s="141"/>
      <c r="X10034" s="141"/>
      <c r="Y10034" s="141"/>
      <c r="Z10034" s="141"/>
    </row>
    <row r="10035" spans="16:26" x14ac:dyDescent="0.2">
      <c r="P10035" s="141"/>
      <c r="Q10035" s="141"/>
      <c r="R10035" s="141"/>
      <c r="S10035" s="141"/>
      <c r="T10035" s="141"/>
      <c r="U10035" s="141"/>
      <c r="V10035" s="141"/>
      <c r="W10035" s="141"/>
      <c r="X10035" s="141"/>
      <c r="Y10035" s="141"/>
      <c r="Z10035" s="141"/>
    </row>
    <row r="10036" spans="16:26" x14ac:dyDescent="0.2">
      <c r="P10036" s="141"/>
      <c r="Q10036" s="141"/>
      <c r="R10036" s="141"/>
      <c r="S10036" s="141"/>
      <c r="T10036" s="141"/>
      <c r="U10036" s="141"/>
      <c r="V10036" s="141"/>
      <c r="W10036" s="141"/>
      <c r="X10036" s="141"/>
      <c r="Y10036" s="141"/>
      <c r="Z10036" s="141"/>
    </row>
    <row r="10037" spans="16:26" x14ac:dyDescent="0.2">
      <c r="P10037" s="141"/>
      <c r="Q10037" s="141"/>
      <c r="R10037" s="141"/>
      <c r="S10037" s="141"/>
      <c r="T10037" s="141"/>
      <c r="U10037" s="141"/>
      <c r="V10037" s="141"/>
      <c r="W10037" s="141"/>
      <c r="X10037" s="141"/>
      <c r="Y10037" s="141"/>
      <c r="Z10037" s="141"/>
    </row>
    <row r="10038" spans="16:26" x14ac:dyDescent="0.2">
      <c r="P10038" s="141"/>
      <c r="Q10038" s="141"/>
      <c r="R10038" s="141"/>
      <c r="S10038" s="141"/>
      <c r="T10038" s="141"/>
      <c r="U10038" s="141"/>
      <c r="V10038" s="141"/>
      <c r="W10038" s="141"/>
      <c r="X10038" s="141"/>
      <c r="Y10038" s="141"/>
      <c r="Z10038" s="141"/>
    </row>
    <row r="10039" spans="16:26" x14ac:dyDescent="0.2">
      <c r="P10039" s="141"/>
      <c r="Q10039" s="141"/>
      <c r="R10039" s="141"/>
      <c r="S10039" s="141"/>
      <c r="T10039" s="141"/>
      <c r="U10039" s="141"/>
      <c r="V10039" s="141"/>
      <c r="W10039" s="141"/>
      <c r="X10039" s="141"/>
      <c r="Y10039" s="141"/>
      <c r="Z10039" s="141"/>
    </row>
    <row r="10040" spans="16:26" x14ac:dyDescent="0.2">
      <c r="P10040" s="141"/>
      <c r="Q10040" s="141"/>
      <c r="R10040" s="141"/>
      <c r="S10040" s="141"/>
      <c r="T10040" s="141"/>
      <c r="U10040" s="141"/>
      <c r="V10040" s="141"/>
      <c r="W10040" s="141"/>
      <c r="X10040" s="141"/>
      <c r="Y10040" s="141"/>
      <c r="Z10040" s="141"/>
    </row>
    <row r="10041" spans="16:26" x14ac:dyDescent="0.2">
      <c r="P10041" s="141"/>
      <c r="Q10041" s="141"/>
      <c r="R10041" s="141"/>
      <c r="S10041" s="141"/>
      <c r="T10041" s="141"/>
      <c r="U10041" s="141"/>
      <c r="V10041" s="141"/>
      <c r="W10041" s="141"/>
      <c r="X10041" s="141"/>
      <c r="Y10041" s="141"/>
      <c r="Z10041" s="141"/>
    </row>
    <row r="10042" spans="16:26" x14ac:dyDescent="0.2">
      <c r="P10042" s="141"/>
      <c r="Q10042" s="141"/>
      <c r="R10042" s="141"/>
      <c r="S10042" s="141"/>
      <c r="T10042" s="141"/>
      <c r="U10042" s="141"/>
      <c r="V10042" s="141"/>
      <c r="W10042" s="141"/>
      <c r="X10042" s="141"/>
      <c r="Y10042" s="141"/>
      <c r="Z10042" s="141"/>
    </row>
    <row r="10043" spans="16:26" x14ac:dyDescent="0.2">
      <c r="P10043" s="141"/>
      <c r="Q10043" s="141"/>
      <c r="R10043" s="141"/>
      <c r="S10043" s="141"/>
      <c r="T10043" s="141"/>
      <c r="U10043" s="141"/>
      <c r="V10043" s="141"/>
      <c r="W10043" s="141"/>
      <c r="X10043" s="141"/>
      <c r="Y10043" s="141"/>
      <c r="Z10043" s="141"/>
    </row>
    <row r="10044" spans="16:26" x14ac:dyDescent="0.2">
      <c r="P10044" s="141"/>
      <c r="Q10044" s="141"/>
      <c r="R10044" s="141"/>
      <c r="S10044" s="141"/>
      <c r="T10044" s="141"/>
      <c r="U10044" s="141"/>
      <c r="V10044" s="141"/>
      <c r="W10044" s="141"/>
      <c r="X10044" s="141"/>
      <c r="Y10044" s="141"/>
      <c r="Z10044" s="141"/>
    </row>
    <row r="10045" spans="16:26" x14ac:dyDescent="0.2">
      <c r="P10045" s="141"/>
      <c r="Q10045" s="141"/>
      <c r="R10045" s="141"/>
      <c r="S10045" s="141"/>
      <c r="T10045" s="141"/>
      <c r="U10045" s="141"/>
      <c r="V10045" s="141"/>
      <c r="W10045" s="141"/>
      <c r="X10045" s="141"/>
      <c r="Y10045" s="141"/>
      <c r="Z10045" s="141"/>
    </row>
    <row r="10046" spans="16:26" x14ac:dyDescent="0.2">
      <c r="P10046" s="141"/>
      <c r="Q10046" s="141"/>
      <c r="R10046" s="141"/>
      <c r="S10046" s="141"/>
      <c r="T10046" s="141"/>
      <c r="U10046" s="141"/>
      <c r="V10046" s="141"/>
      <c r="W10046" s="141"/>
      <c r="X10046" s="141"/>
      <c r="Y10046" s="141"/>
      <c r="Z10046" s="141"/>
    </row>
    <row r="10047" spans="16:26" x14ac:dyDescent="0.2">
      <c r="P10047" s="141"/>
      <c r="Q10047" s="141"/>
      <c r="R10047" s="141"/>
      <c r="S10047" s="141"/>
      <c r="T10047" s="141"/>
      <c r="U10047" s="141"/>
      <c r="V10047" s="141"/>
      <c r="W10047" s="141"/>
      <c r="X10047" s="141"/>
      <c r="Y10047" s="141"/>
      <c r="Z10047" s="141"/>
    </row>
    <row r="10048" spans="16:26" x14ac:dyDescent="0.2">
      <c r="P10048" s="141"/>
      <c r="Q10048" s="141"/>
      <c r="R10048" s="141"/>
      <c r="S10048" s="141"/>
      <c r="T10048" s="141"/>
      <c r="U10048" s="141"/>
      <c r="V10048" s="141"/>
      <c r="W10048" s="141"/>
      <c r="X10048" s="141"/>
      <c r="Y10048" s="141"/>
      <c r="Z10048" s="141"/>
    </row>
    <row r="10049" spans="16:26" x14ac:dyDescent="0.2">
      <c r="P10049" s="141"/>
      <c r="Q10049" s="141"/>
      <c r="R10049" s="141"/>
      <c r="S10049" s="141"/>
      <c r="T10049" s="141"/>
      <c r="U10049" s="141"/>
      <c r="V10049" s="141"/>
      <c r="W10049" s="141"/>
      <c r="X10049" s="141"/>
      <c r="Y10049" s="141"/>
      <c r="Z10049" s="141"/>
    </row>
    <row r="10050" spans="16:26" x14ac:dyDescent="0.2">
      <c r="P10050" s="141"/>
      <c r="Q10050" s="141"/>
      <c r="R10050" s="141"/>
      <c r="S10050" s="141"/>
      <c r="T10050" s="141"/>
      <c r="U10050" s="141"/>
      <c r="V10050" s="141"/>
      <c r="W10050" s="141"/>
      <c r="X10050" s="141"/>
      <c r="Y10050" s="141"/>
      <c r="Z10050" s="141"/>
    </row>
    <row r="10051" spans="16:26" x14ac:dyDescent="0.2">
      <c r="P10051" s="141"/>
      <c r="Q10051" s="141"/>
      <c r="R10051" s="141"/>
      <c r="S10051" s="141"/>
      <c r="T10051" s="141"/>
      <c r="U10051" s="141"/>
      <c r="V10051" s="141"/>
      <c r="W10051" s="141"/>
      <c r="X10051" s="141"/>
      <c r="Y10051" s="141"/>
      <c r="Z10051" s="141"/>
    </row>
    <row r="10052" spans="16:26" x14ac:dyDescent="0.2">
      <c r="P10052" s="141"/>
      <c r="Q10052" s="141"/>
      <c r="R10052" s="141"/>
      <c r="S10052" s="141"/>
      <c r="T10052" s="141"/>
      <c r="U10052" s="141"/>
      <c r="V10052" s="141"/>
      <c r="W10052" s="141"/>
      <c r="X10052" s="141"/>
      <c r="Y10052" s="141"/>
      <c r="Z10052" s="141"/>
    </row>
    <row r="10053" spans="16:26" x14ac:dyDescent="0.2">
      <c r="P10053" s="141"/>
      <c r="Q10053" s="141"/>
      <c r="R10053" s="141"/>
      <c r="S10053" s="141"/>
      <c r="T10053" s="141"/>
      <c r="U10053" s="141"/>
      <c r="V10053" s="141"/>
      <c r="W10053" s="141"/>
      <c r="X10053" s="141"/>
      <c r="Y10053" s="141"/>
      <c r="Z10053" s="141"/>
    </row>
    <row r="10054" spans="16:26" x14ac:dyDescent="0.2">
      <c r="P10054" s="141"/>
      <c r="Q10054" s="141"/>
      <c r="R10054" s="141"/>
      <c r="S10054" s="141"/>
      <c r="T10054" s="141"/>
      <c r="U10054" s="141"/>
      <c r="V10054" s="141"/>
      <c r="W10054" s="141"/>
      <c r="X10054" s="141"/>
      <c r="Y10054" s="141"/>
      <c r="Z10054" s="141"/>
    </row>
    <row r="10055" spans="16:26" x14ac:dyDescent="0.2">
      <c r="P10055" s="141"/>
      <c r="Q10055" s="141"/>
      <c r="R10055" s="141"/>
      <c r="S10055" s="141"/>
      <c r="T10055" s="141"/>
      <c r="U10055" s="141"/>
      <c r="V10055" s="141"/>
      <c r="W10055" s="141"/>
      <c r="X10055" s="141"/>
      <c r="Y10055" s="141"/>
      <c r="Z10055" s="141"/>
    </row>
    <row r="10056" spans="16:26" x14ac:dyDescent="0.2">
      <c r="P10056" s="141"/>
      <c r="Q10056" s="141"/>
      <c r="R10056" s="141"/>
      <c r="S10056" s="141"/>
      <c r="T10056" s="141"/>
      <c r="U10056" s="141"/>
      <c r="V10056" s="141"/>
      <c r="W10056" s="141"/>
      <c r="X10056" s="141"/>
      <c r="Y10056" s="141"/>
      <c r="Z10056" s="141"/>
    </row>
    <row r="10057" spans="16:26" x14ac:dyDescent="0.2">
      <c r="P10057" s="141"/>
      <c r="Q10057" s="141"/>
      <c r="R10057" s="141"/>
      <c r="S10057" s="141"/>
      <c r="T10057" s="141"/>
      <c r="U10057" s="141"/>
      <c r="V10057" s="141"/>
      <c r="W10057" s="141"/>
      <c r="X10057" s="141"/>
      <c r="Y10057" s="141"/>
      <c r="Z10057" s="141"/>
    </row>
    <row r="10058" spans="16:26" x14ac:dyDescent="0.2">
      <c r="P10058" s="141"/>
      <c r="Q10058" s="141"/>
      <c r="R10058" s="141"/>
      <c r="S10058" s="141"/>
      <c r="T10058" s="141"/>
      <c r="U10058" s="141"/>
      <c r="V10058" s="141"/>
      <c r="W10058" s="141"/>
      <c r="X10058" s="141"/>
      <c r="Y10058" s="141"/>
      <c r="Z10058" s="141"/>
    </row>
    <row r="10059" spans="16:26" x14ac:dyDescent="0.2">
      <c r="P10059" s="141"/>
      <c r="Q10059" s="141"/>
      <c r="R10059" s="141"/>
      <c r="S10059" s="141"/>
      <c r="T10059" s="141"/>
      <c r="U10059" s="141"/>
      <c r="V10059" s="141"/>
      <c r="W10059" s="141"/>
      <c r="X10059" s="141"/>
      <c r="Y10059" s="141"/>
      <c r="Z10059" s="141"/>
    </row>
    <row r="10060" spans="16:26" x14ac:dyDescent="0.2">
      <c r="P10060" s="141"/>
      <c r="Q10060" s="141"/>
      <c r="R10060" s="141"/>
      <c r="S10060" s="141"/>
      <c r="T10060" s="141"/>
      <c r="U10060" s="141"/>
      <c r="V10060" s="141"/>
      <c r="W10060" s="141"/>
      <c r="X10060" s="141"/>
      <c r="Y10060" s="141"/>
      <c r="Z10060" s="141"/>
    </row>
    <row r="10061" spans="16:26" x14ac:dyDescent="0.2">
      <c r="P10061" s="141"/>
      <c r="Q10061" s="141"/>
      <c r="R10061" s="141"/>
      <c r="S10061" s="141"/>
      <c r="T10061" s="141"/>
      <c r="U10061" s="141"/>
      <c r="V10061" s="141"/>
      <c r="W10061" s="141"/>
      <c r="X10061" s="141"/>
      <c r="Y10061" s="141"/>
      <c r="Z10061" s="141"/>
    </row>
    <row r="10062" spans="16:26" x14ac:dyDescent="0.2">
      <c r="P10062" s="141"/>
      <c r="Q10062" s="141"/>
      <c r="R10062" s="141"/>
      <c r="S10062" s="141"/>
      <c r="T10062" s="141"/>
      <c r="U10062" s="141"/>
      <c r="V10062" s="141"/>
      <c r="W10062" s="141"/>
      <c r="X10062" s="141"/>
      <c r="Y10062" s="141"/>
      <c r="Z10062" s="141"/>
    </row>
    <row r="10063" spans="16:26" x14ac:dyDescent="0.2">
      <c r="P10063" s="141"/>
      <c r="Q10063" s="141"/>
      <c r="R10063" s="141"/>
      <c r="S10063" s="141"/>
      <c r="T10063" s="141"/>
      <c r="U10063" s="141"/>
      <c r="V10063" s="141"/>
      <c r="W10063" s="141"/>
      <c r="X10063" s="141"/>
      <c r="Y10063" s="141"/>
      <c r="Z10063" s="141"/>
    </row>
    <row r="10064" spans="16:26" x14ac:dyDescent="0.2">
      <c r="P10064" s="141"/>
      <c r="Q10064" s="141"/>
      <c r="R10064" s="141"/>
      <c r="S10064" s="141"/>
      <c r="T10064" s="141"/>
      <c r="U10064" s="141"/>
      <c r="V10064" s="141"/>
      <c r="W10064" s="141"/>
      <c r="X10064" s="141"/>
      <c r="Y10064" s="141"/>
      <c r="Z10064" s="141"/>
    </row>
    <row r="10065" spans="16:26" x14ac:dyDescent="0.2">
      <c r="P10065" s="141"/>
      <c r="Q10065" s="141"/>
      <c r="R10065" s="141"/>
      <c r="S10065" s="141"/>
      <c r="T10065" s="141"/>
      <c r="U10065" s="141"/>
      <c r="V10065" s="141"/>
      <c r="W10065" s="141"/>
      <c r="X10065" s="141"/>
      <c r="Y10065" s="141"/>
      <c r="Z10065" s="141"/>
    </row>
    <row r="10066" spans="16:26" x14ac:dyDescent="0.2">
      <c r="P10066" s="141"/>
      <c r="Q10066" s="141"/>
      <c r="R10066" s="141"/>
      <c r="S10066" s="141"/>
      <c r="T10066" s="141"/>
      <c r="U10066" s="141"/>
      <c r="V10066" s="141"/>
      <c r="W10066" s="141"/>
      <c r="X10066" s="141"/>
      <c r="Y10066" s="141"/>
      <c r="Z10066" s="141"/>
    </row>
    <row r="10067" spans="16:26" x14ac:dyDescent="0.2">
      <c r="P10067" s="141"/>
      <c r="Q10067" s="141"/>
      <c r="R10067" s="141"/>
      <c r="S10067" s="141"/>
      <c r="T10067" s="141"/>
      <c r="U10067" s="141"/>
      <c r="V10067" s="141"/>
      <c r="W10067" s="141"/>
      <c r="X10067" s="141"/>
      <c r="Y10067" s="141"/>
      <c r="Z10067" s="141"/>
    </row>
    <row r="10068" spans="16:26" x14ac:dyDescent="0.2">
      <c r="P10068" s="141"/>
      <c r="Q10068" s="141"/>
      <c r="R10068" s="141"/>
      <c r="S10068" s="141"/>
      <c r="T10068" s="141"/>
      <c r="U10068" s="141"/>
      <c r="V10068" s="141"/>
      <c r="W10068" s="141"/>
      <c r="X10068" s="141"/>
      <c r="Y10068" s="141"/>
      <c r="Z10068" s="141"/>
    </row>
    <row r="10069" spans="16:26" x14ac:dyDescent="0.2">
      <c r="P10069" s="141"/>
      <c r="Q10069" s="141"/>
      <c r="R10069" s="141"/>
      <c r="S10069" s="141"/>
      <c r="T10069" s="141"/>
      <c r="U10069" s="141"/>
      <c r="V10069" s="141"/>
      <c r="W10069" s="141"/>
      <c r="X10069" s="141"/>
      <c r="Y10069" s="141"/>
      <c r="Z10069" s="141"/>
    </row>
    <row r="10070" spans="16:26" x14ac:dyDescent="0.2">
      <c r="P10070" s="141"/>
      <c r="Q10070" s="141"/>
      <c r="R10070" s="141"/>
      <c r="S10070" s="141"/>
      <c r="T10070" s="141"/>
      <c r="U10070" s="141"/>
      <c r="V10070" s="141"/>
      <c r="W10070" s="141"/>
      <c r="X10070" s="141"/>
      <c r="Y10070" s="141"/>
      <c r="Z10070" s="141"/>
    </row>
    <row r="10071" spans="16:26" x14ac:dyDescent="0.2">
      <c r="P10071" s="141"/>
      <c r="Q10071" s="141"/>
      <c r="R10071" s="141"/>
      <c r="S10071" s="141"/>
      <c r="T10071" s="141"/>
      <c r="U10071" s="141"/>
      <c r="V10071" s="141"/>
      <c r="W10071" s="141"/>
      <c r="X10071" s="141"/>
      <c r="Y10071" s="141"/>
      <c r="Z10071" s="141"/>
    </row>
    <row r="10072" spans="16:26" x14ac:dyDescent="0.2">
      <c r="P10072" s="141"/>
      <c r="Q10072" s="141"/>
      <c r="R10072" s="141"/>
      <c r="S10072" s="141"/>
      <c r="T10072" s="141"/>
      <c r="U10072" s="141"/>
      <c r="V10072" s="141"/>
      <c r="W10072" s="141"/>
      <c r="X10072" s="141"/>
      <c r="Y10072" s="141"/>
      <c r="Z10072" s="141"/>
    </row>
    <row r="10073" spans="16:26" x14ac:dyDescent="0.2">
      <c r="P10073" s="141"/>
      <c r="Q10073" s="141"/>
      <c r="R10073" s="141"/>
      <c r="S10073" s="141"/>
      <c r="T10073" s="141"/>
      <c r="U10073" s="141"/>
      <c r="V10073" s="141"/>
      <c r="W10073" s="141"/>
      <c r="X10073" s="141"/>
      <c r="Y10073" s="141"/>
      <c r="Z10073" s="141"/>
    </row>
    <row r="10074" spans="16:26" x14ac:dyDescent="0.2">
      <c r="P10074" s="141"/>
      <c r="Q10074" s="141"/>
      <c r="R10074" s="141"/>
      <c r="S10074" s="141"/>
      <c r="T10074" s="141"/>
      <c r="U10074" s="141"/>
      <c r="V10074" s="141"/>
      <c r="W10074" s="141"/>
      <c r="X10074" s="141"/>
      <c r="Y10074" s="141"/>
      <c r="Z10074" s="141"/>
    </row>
    <row r="10075" spans="16:26" x14ac:dyDescent="0.2">
      <c r="P10075" s="141"/>
      <c r="Q10075" s="141"/>
      <c r="R10075" s="141"/>
      <c r="S10075" s="141"/>
      <c r="T10075" s="141"/>
      <c r="U10075" s="141"/>
      <c r="V10075" s="141"/>
      <c r="W10075" s="141"/>
      <c r="X10075" s="141"/>
      <c r="Y10075" s="141"/>
      <c r="Z10075" s="141"/>
    </row>
    <row r="10076" spans="16:26" x14ac:dyDescent="0.2">
      <c r="P10076" s="141"/>
      <c r="Q10076" s="141"/>
      <c r="R10076" s="141"/>
      <c r="S10076" s="141"/>
      <c r="T10076" s="141"/>
      <c r="U10076" s="141"/>
      <c r="V10076" s="141"/>
      <c r="W10076" s="141"/>
      <c r="X10076" s="141"/>
      <c r="Y10076" s="141"/>
      <c r="Z10076" s="141"/>
    </row>
    <row r="10077" spans="16:26" x14ac:dyDescent="0.2">
      <c r="P10077" s="141"/>
      <c r="Q10077" s="141"/>
      <c r="R10077" s="141"/>
      <c r="S10077" s="141"/>
      <c r="T10077" s="141"/>
      <c r="U10077" s="141"/>
      <c r="V10077" s="141"/>
      <c r="W10077" s="141"/>
      <c r="X10077" s="141"/>
      <c r="Y10077" s="141"/>
      <c r="Z10077" s="141"/>
    </row>
    <row r="10078" spans="16:26" x14ac:dyDescent="0.2">
      <c r="P10078" s="141"/>
      <c r="Q10078" s="141"/>
      <c r="R10078" s="141"/>
      <c r="S10078" s="141"/>
      <c r="T10078" s="141"/>
      <c r="U10078" s="141"/>
      <c r="V10078" s="141"/>
      <c r="W10078" s="141"/>
      <c r="X10078" s="141"/>
      <c r="Y10078" s="141"/>
      <c r="Z10078" s="141"/>
    </row>
    <row r="10079" spans="16:26" x14ac:dyDescent="0.2">
      <c r="P10079" s="141"/>
      <c r="Q10079" s="141"/>
      <c r="R10079" s="141"/>
      <c r="S10079" s="141"/>
      <c r="T10079" s="141"/>
      <c r="U10079" s="141"/>
      <c r="V10079" s="141"/>
      <c r="W10079" s="141"/>
      <c r="X10079" s="141"/>
      <c r="Y10079" s="141"/>
      <c r="Z10079" s="141"/>
    </row>
    <row r="10080" spans="16:26" x14ac:dyDescent="0.2">
      <c r="P10080" s="141"/>
      <c r="Q10080" s="141"/>
      <c r="R10080" s="141"/>
      <c r="S10080" s="141"/>
      <c r="T10080" s="141"/>
      <c r="U10080" s="141"/>
      <c r="V10080" s="141"/>
      <c r="W10080" s="141"/>
      <c r="X10080" s="141"/>
      <c r="Y10080" s="141"/>
      <c r="Z10080" s="141"/>
    </row>
    <row r="10081" spans="16:26" x14ac:dyDescent="0.2">
      <c r="P10081" s="141"/>
      <c r="Q10081" s="141"/>
      <c r="R10081" s="141"/>
      <c r="S10081" s="141"/>
      <c r="T10081" s="141"/>
      <c r="U10081" s="141"/>
      <c r="V10081" s="141"/>
      <c r="W10081" s="141"/>
      <c r="X10081" s="141"/>
      <c r="Y10081" s="141"/>
      <c r="Z10081" s="141"/>
    </row>
    <row r="10082" spans="16:26" x14ac:dyDescent="0.2">
      <c r="P10082" s="141"/>
      <c r="Q10082" s="141"/>
      <c r="R10082" s="141"/>
      <c r="S10082" s="141"/>
      <c r="T10082" s="141"/>
      <c r="U10082" s="141"/>
      <c r="V10082" s="141"/>
      <c r="W10082" s="141"/>
      <c r="X10082" s="141"/>
      <c r="Y10082" s="141"/>
      <c r="Z10082" s="141"/>
    </row>
    <row r="10083" spans="16:26" x14ac:dyDescent="0.2">
      <c r="P10083" s="141"/>
      <c r="Q10083" s="141"/>
      <c r="R10083" s="141"/>
      <c r="S10083" s="141"/>
      <c r="T10083" s="141"/>
      <c r="U10083" s="141"/>
      <c r="V10083" s="141"/>
      <c r="W10083" s="141"/>
      <c r="X10083" s="141"/>
      <c r="Y10083" s="141"/>
      <c r="Z10083" s="141"/>
    </row>
    <row r="10084" spans="16:26" x14ac:dyDescent="0.2">
      <c r="P10084" s="141"/>
      <c r="Q10084" s="141"/>
      <c r="R10084" s="141"/>
      <c r="S10084" s="141"/>
      <c r="T10084" s="141"/>
      <c r="U10084" s="141"/>
      <c r="V10084" s="141"/>
      <c r="W10084" s="141"/>
      <c r="X10084" s="141"/>
      <c r="Y10084" s="141"/>
      <c r="Z10084" s="141"/>
    </row>
    <row r="10085" spans="16:26" x14ac:dyDescent="0.2">
      <c r="P10085" s="141"/>
      <c r="Q10085" s="141"/>
      <c r="R10085" s="141"/>
      <c r="S10085" s="141"/>
      <c r="T10085" s="141"/>
      <c r="U10085" s="141"/>
      <c r="V10085" s="141"/>
      <c r="W10085" s="141"/>
      <c r="X10085" s="141"/>
      <c r="Y10085" s="141"/>
      <c r="Z10085" s="141"/>
    </row>
    <row r="10086" spans="16:26" x14ac:dyDescent="0.2">
      <c r="P10086" s="141"/>
      <c r="Q10086" s="141"/>
      <c r="R10086" s="141"/>
      <c r="S10086" s="141"/>
      <c r="T10086" s="141"/>
      <c r="U10086" s="141"/>
      <c r="V10086" s="141"/>
      <c r="W10086" s="141"/>
      <c r="X10086" s="141"/>
      <c r="Y10086" s="141"/>
      <c r="Z10086" s="141"/>
    </row>
    <row r="10087" spans="16:26" x14ac:dyDescent="0.2">
      <c r="P10087" s="141"/>
      <c r="Q10087" s="141"/>
      <c r="R10087" s="141"/>
      <c r="S10087" s="141"/>
      <c r="T10087" s="141"/>
      <c r="U10087" s="141"/>
      <c r="V10087" s="141"/>
      <c r="W10087" s="141"/>
      <c r="X10087" s="141"/>
      <c r="Y10087" s="141"/>
      <c r="Z10087" s="141"/>
    </row>
    <row r="10088" spans="16:26" x14ac:dyDescent="0.2">
      <c r="P10088" s="141"/>
      <c r="Q10088" s="141"/>
      <c r="R10088" s="141"/>
      <c r="S10088" s="141"/>
      <c r="T10088" s="141"/>
      <c r="U10088" s="141"/>
      <c r="V10088" s="141"/>
      <c r="W10088" s="141"/>
      <c r="X10088" s="141"/>
      <c r="Y10088" s="141"/>
      <c r="Z10088" s="141"/>
    </row>
    <row r="10089" spans="16:26" x14ac:dyDescent="0.2">
      <c r="P10089" s="141"/>
      <c r="Q10089" s="141"/>
      <c r="R10089" s="141"/>
      <c r="S10089" s="141"/>
      <c r="T10089" s="141"/>
      <c r="U10089" s="141"/>
      <c r="V10089" s="141"/>
      <c r="W10089" s="141"/>
      <c r="X10089" s="141"/>
      <c r="Y10089" s="141"/>
      <c r="Z10089" s="141"/>
    </row>
    <row r="10090" spans="16:26" x14ac:dyDescent="0.2">
      <c r="P10090" s="141"/>
      <c r="Q10090" s="141"/>
      <c r="R10090" s="141"/>
      <c r="S10090" s="141"/>
      <c r="T10090" s="141"/>
      <c r="U10090" s="141"/>
      <c r="V10090" s="141"/>
      <c r="W10090" s="141"/>
      <c r="X10090" s="141"/>
      <c r="Y10090" s="141"/>
      <c r="Z10090" s="141"/>
    </row>
    <row r="10091" spans="16:26" x14ac:dyDescent="0.2">
      <c r="P10091" s="141"/>
      <c r="Q10091" s="141"/>
      <c r="R10091" s="141"/>
      <c r="S10091" s="141"/>
      <c r="T10091" s="141"/>
      <c r="U10091" s="141"/>
      <c r="V10091" s="141"/>
      <c r="W10091" s="141"/>
      <c r="X10091" s="141"/>
      <c r="Y10091" s="141"/>
      <c r="Z10091" s="141"/>
    </row>
    <row r="10092" spans="16:26" x14ac:dyDescent="0.2">
      <c r="P10092" s="141"/>
      <c r="Q10092" s="141"/>
      <c r="R10092" s="141"/>
      <c r="S10092" s="141"/>
      <c r="T10092" s="141"/>
      <c r="U10092" s="141"/>
      <c r="V10092" s="141"/>
      <c r="W10092" s="141"/>
      <c r="X10092" s="141"/>
      <c r="Y10092" s="141"/>
      <c r="Z10092" s="141"/>
    </row>
    <row r="10093" spans="16:26" x14ac:dyDescent="0.2">
      <c r="P10093" s="141"/>
      <c r="Q10093" s="141"/>
      <c r="R10093" s="141"/>
      <c r="S10093" s="141"/>
      <c r="T10093" s="141"/>
      <c r="U10093" s="141"/>
      <c r="V10093" s="141"/>
      <c r="W10093" s="141"/>
      <c r="X10093" s="141"/>
      <c r="Y10093" s="141"/>
      <c r="Z10093" s="141"/>
    </row>
    <row r="10094" spans="16:26" x14ac:dyDescent="0.2">
      <c r="P10094" s="141"/>
      <c r="Q10094" s="141"/>
      <c r="R10094" s="141"/>
      <c r="S10094" s="141"/>
      <c r="T10094" s="141"/>
      <c r="U10094" s="141"/>
      <c r="V10094" s="141"/>
      <c r="W10094" s="141"/>
      <c r="X10094" s="141"/>
      <c r="Y10094" s="141"/>
      <c r="Z10094" s="141"/>
    </row>
    <row r="10095" spans="16:26" x14ac:dyDescent="0.2">
      <c r="P10095" s="141"/>
      <c r="Q10095" s="141"/>
      <c r="R10095" s="141"/>
      <c r="S10095" s="141"/>
      <c r="T10095" s="141"/>
      <c r="U10095" s="141"/>
      <c r="V10095" s="141"/>
      <c r="W10095" s="141"/>
      <c r="X10095" s="141"/>
      <c r="Y10095" s="141"/>
      <c r="Z10095" s="141"/>
    </row>
    <row r="10096" spans="16:26" x14ac:dyDescent="0.2">
      <c r="P10096" s="141"/>
      <c r="Q10096" s="141"/>
      <c r="R10096" s="141"/>
      <c r="S10096" s="141"/>
      <c r="T10096" s="141"/>
      <c r="U10096" s="141"/>
      <c r="V10096" s="141"/>
      <c r="W10096" s="141"/>
      <c r="X10096" s="141"/>
      <c r="Y10096" s="141"/>
      <c r="Z10096" s="141"/>
    </row>
    <row r="10097" spans="16:26" x14ac:dyDescent="0.2">
      <c r="P10097" s="141"/>
      <c r="Q10097" s="141"/>
      <c r="R10097" s="141"/>
      <c r="S10097" s="141"/>
      <c r="T10097" s="141"/>
      <c r="U10097" s="141"/>
      <c r="V10097" s="141"/>
      <c r="W10097" s="141"/>
      <c r="X10097" s="141"/>
      <c r="Y10097" s="141"/>
      <c r="Z10097" s="141"/>
    </row>
    <row r="10098" spans="16:26" x14ac:dyDescent="0.2">
      <c r="P10098" s="141"/>
      <c r="Q10098" s="141"/>
      <c r="R10098" s="141"/>
      <c r="S10098" s="141"/>
      <c r="T10098" s="141"/>
      <c r="U10098" s="141"/>
      <c r="V10098" s="141"/>
      <c r="W10098" s="141"/>
      <c r="X10098" s="141"/>
      <c r="Y10098" s="141"/>
      <c r="Z10098" s="141"/>
    </row>
    <row r="10099" spans="16:26" x14ac:dyDescent="0.2">
      <c r="P10099" s="141"/>
      <c r="Q10099" s="141"/>
      <c r="R10099" s="141"/>
      <c r="S10099" s="141"/>
      <c r="T10099" s="141"/>
      <c r="U10099" s="141"/>
      <c r="V10099" s="141"/>
      <c r="W10099" s="141"/>
      <c r="X10099" s="141"/>
      <c r="Y10099" s="141"/>
      <c r="Z10099" s="141"/>
    </row>
    <row r="10100" spans="16:26" x14ac:dyDescent="0.2">
      <c r="P10100" s="141"/>
      <c r="Q10100" s="141"/>
      <c r="R10100" s="141"/>
      <c r="S10100" s="141"/>
      <c r="T10100" s="141"/>
      <c r="U10100" s="141"/>
      <c r="V10100" s="141"/>
      <c r="W10100" s="141"/>
      <c r="X10100" s="141"/>
      <c r="Y10100" s="141"/>
      <c r="Z10100" s="141"/>
    </row>
    <row r="10101" spans="16:26" x14ac:dyDescent="0.2">
      <c r="P10101" s="141"/>
      <c r="Q10101" s="141"/>
      <c r="R10101" s="141"/>
      <c r="S10101" s="141"/>
      <c r="T10101" s="141"/>
      <c r="U10101" s="141"/>
      <c r="V10101" s="141"/>
      <c r="W10101" s="141"/>
      <c r="X10101" s="141"/>
      <c r="Y10101" s="141"/>
      <c r="Z10101" s="141"/>
    </row>
    <row r="10102" spans="16:26" x14ac:dyDescent="0.2">
      <c r="P10102" s="141"/>
      <c r="Q10102" s="141"/>
      <c r="R10102" s="141"/>
      <c r="S10102" s="141"/>
      <c r="T10102" s="141"/>
      <c r="U10102" s="141"/>
      <c r="V10102" s="141"/>
      <c r="W10102" s="141"/>
      <c r="X10102" s="141"/>
      <c r="Y10102" s="141"/>
      <c r="Z10102" s="141"/>
    </row>
    <row r="10103" spans="16:26" x14ac:dyDescent="0.2">
      <c r="P10103" s="141"/>
      <c r="Q10103" s="141"/>
      <c r="R10103" s="141"/>
      <c r="S10103" s="141"/>
      <c r="T10103" s="141"/>
      <c r="U10103" s="141"/>
      <c r="V10103" s="141"/>
      <c r="W10103" s="141"/>
      <c r="X10103" s="141"/>
      <c r="Y10103" s="141"/>
      <c r="Z10103" s="141"/>
    </row>
    <row r="10104" spans="16:26" x14ac:dyDescent="0.2">
      <c r="P10104" s="141"/>
      <c r="Q10104" s="141"/>
      <c r="R10104" s="141"/>
      <c r="S10104" s="141"/>
      <c r="T10104" s="141"/>
      <c r="U10104" s="141"/>
      <c r="V10104" s="141"/>
      <c r="W10104" s="141"/>
      <c r="X10104" s="141"/>
      <c r="Y10104" s="141"/>
      <c r="Z10104" s="141"/>
    </row>
    <row r="10105" spans="16:26" x14ac:dyDescent="0.2">
      <c r="P10105" s="141"/>
      <c r="Q10105" s="141"/>
      <c r="R10105" s="141"/>
      <c r="S10105" s="141"/>
      <c r="T10105" s="141"/>
      <c r="U10105" s="141"/>
      <c r="V10105" s="141"/>
      <c r="W10105" s="141"/>
      <c r="X10105" s="141"/>
      <c r="Y10105" s="141"/>
      <c r="Z10105" s="141"/>
    </row>
    <row r="10106" spans="16:26" x14ac:dyDescent="0.2">
      <c r="P10106" s="141"/>
      <c r="Q10106" s="141"/>
      <c r="R10106" s="141"/>
      <c r="S10106" s="141"/>
      <c r="T10106" s="141"/>
      <c r="U10106" s="141"/>
      <c r="V10106" s="141"/>
      <c r="W10106" s="141"/>
      <c r="X10106" s="141"/>
      <c r="Y10106" s="141"/>
      <c r="Z10106" s="141"/>
    </row>
    <row r="10107" spans="16:26" x14ac:dyDescent="0.2">
      <c r="P10107" s="141"/>
      <c r="Q10107" s="141"/>
      <c r="R10107" s="141"/>
      <c r="S10107" s="141"/>
      <c r="T10107" s="141"/>
      <c r="U10107" s="141"/>
      <c r="V10107" s="141"/>
      <c r="W10107" s="141"/>
      <c r="X10107" s="141"/>
      <c r="Y10107" s="141"/>
      <c r="Z10107" s="141"/>
    </row>
    <row r="10108" spans="16:26" x14ac:dyDescent="0.2">
      <c r="P10108" s="141"/>
      <c r="Q10108" s="141"/>
      <c r="R10108" s="141"/>
      <c r="S10108" s="141"/>
      <c r="T10108" s="141"/>
      <c r="U10108" s="141"/>
      <c r="V10108" s="141"/>
      <c r="W10108" s="141"/>
      <c r="X10108" s="141"/>
      <c r="Y10108" s="141"/>
      <c r="Z10108" s="141"/>
    </row>
    <row r="10109" spans="16:26" x14ac:dyDescent="0.2">
      <c r="P10109" s="141"/>
      <c r="Q10109" s="141"/>
      <c r="R10109" s="141"/>
      <c r="S10109" s="141"/>
      <c r="T10109" s="141"/>
      <c r="U10109" s="141"/>
      <c r="V10109" s="141"/>
      <c r="W10109" s="141"/>
      <c r="X10109" s="141"/>
      <c r="Y10109" s="141"/>
      <c r="Z10109" s="141"/>
    </row>
    <row r="10110" spans="16:26" x14ac:dyDescent="0.2">
      <c r="P10110" s="141"/>
      <c r="Q10110" s="141"/>
      <c r="R10110" s="141"/>
      <c r="S10110" s="141"/>
      <c r="T10110" s="141"/>
      <c r="U10110" s="141"/>
      <c r="V10110" s="141"/>
      <c r="W10110" s="141"/>
      <c r="X10110" s="141"/>
      <c r="Y10110" s="141"/>
      <c r="Z10110" s="141"/>
    </row>
    <row r="10111" spans="16:26" x14ac:dyDescent="0.2">
      <c r="P10111" s="141"/>
      <c r="Q10111" s="141"/>
      <c r="R10111" s="141"/>
      <c r="S10111" s="141"/>
      <c r="T10111" s="141"/>
      <c r="U10111" s="141"/>
      <c r="V10111" s="141"/>
      <c r="W10111" s="141"/>
      <c r="X10111" s="141"/>
      <c r="Y10111" s="141"/>
      <c r="Z10111" s="141"/>
    </row>
    <row r="10112" spans="16:26" x14ac:dyDescent="0.2">
      <c r="P10112" s="141"/>
      <c r="Q10112" s="141"/>
      <c r="R10112" s="141"/>
      <c r="S10112" s="141"/>
      <c r="T10112" s="141"/>
      <c r="U10112" s="141"/>
      <c r="V10112" s="141"/>
      <c r="W10112" s="141"/>
      <c r="X10112" s="141"/>
      <c r="Y10112" s="141"/>
      <c r="Z10112" s="141"/>
    </row>
    <row r="10113" spans="16:26" x14ac:dyDescent="0.2">
      <c r="P10113" s="141"/>
      <c r="Q10113" s="141"/>
      <c r="R10113" s="141"/>
      <c r="S10113" s="141"/>
      <c r="T10113" s="141"/>
      <c r="U10113" s="141"/>
      <c r="V10113" s="141"/>
      <c r="W10113" s="141"/>
      <c r="X10113" s="141"/>
      <c r="Y10113" s="141"/>
      <c r="Z10113" s="141"/>
    </row>
    <row r="10114" spans="16:26" x14ac:dyDescent="0.2">
      <c r="P10114" s="141"/>
      <c r="Q10114" s="141"/>
      <c r="R10114" s="141"/>
      <c r="S10114" s="141"/>
      <c r="T10114" s="141"/>
      <c r="U10114" s="141"/>
      <c r="V10114" s="141"/>
      <c r="W10114" s="141"/>
      <c r="X10114" s="141"/>
      <c r="Y10114" s="141"/>
      <c r="Z10114" s="141"/>
    </row>
    <row r="10115" spans="16:26" x14ac:dyDescent="0.2">
      <c r="P10115" s="141"/>
      <c r="Q10115" s="141"/>
      <c r="R10115" s="141"/>
      <c r="S10115" s="141"/>
      <c r="T10115" s="141"/>
      <c r="U10115" s="141"/>
      <c r="V10115" s="141"/>
      <c r="W10115" s="141"/>
      <c r="X10115" s="141"/>
      <c r="Y10115" s="141"/>
      <c r="Z10115" s="141"/>
    </row>
    <row r="10116" spans="16:26" x14ac:dyDescent="0.2">
      <c r="P10116" s="141"/>
      <c r="Q10116" s="141"/>
      <c r="R10116" s="141"/>
      <c r="S10116" s="141"/>
      <c r="T10116" s="141"/>
      <c r="U10116" s="141"/>
      <c r="V10116" s="141"/>
      <c r="W10116" s="141"/>
      <c r="X10116" s="141"/>
      <c r="Y10116" s="141"/>
      <c r="Z10116" s="141"/>
    </row>
    <row r="10117" spans="16:26" x14ac:dyDescent="0.2">
      <c r="P10117" s="141"/>
      <c r="Q10117" s="141"/>
      <c r="R10117" s="141"/>
      <c r="S10117" s="141"/>
      <c r="T10117" s="141"/>
      <c r="U10117" s="141"/>
      <c r="V10117" s="141"/>
      <c r="W10117" s="141"/>
      <c r="X10117" s="141"/>
      <c r="Y10117" s="141"/>
      <c r="Z10117" s="141"/>
    </row>
    <row r="10118" spans="16:26" x14ac:dyDescent="0.2">
      <c r="P10118" s="141"/>
      <c r="Q10118" s="141"/>
      <c r="R10118" s="141"/>
      <c r="S10118" s="141"/>
      <c r="T10118" s="141"/>
      <c r="U10118" s="141"/>
      <c r="V10118" s="141"/>
      <c r="W10118" s="141"/>
      <c r="X10118" s="141"/>
      <c r="Y10118" s="141"/>
      <c r="Z10118" s="141"/>
    </row>
    <row r="10119" spans="16:26" x14ac:dyDescent="0.2">
      <c r="P10119" s="141"/>
      <c r="Q10119" s="141"/>
      <c r="R10119" s="141"/>
      <c r="S10119" s="141"/>
      <c r="T10119" s="141"/>
      <c r="U10119" s="141"/>
      <c r="V10119" s="141"/>
      <c r="W10119" s="141"/>
      <c r="X10119" s="141"/>
      <c r="Y10119" s="141"/>
      <c r="Z10119" s="141"/>
    </row>
    <row r="10120" spans="16:26" x14ac:dyDescent="0.2">
      <c r="P10120" s="141"/>
      <c r="Q10120" s="141"/>
      <c r="R10120" s="141"/>
      <c r="S10120" s="141"/>
      <c r="T10120" s="141"/>
      <c r="U10120" s="141"/>
      <c r="V10120" s="141"/>
      <c r="W10120" s="141"/>
      <c r="X10120" s="141"/>
      <c r="Y10120" s="141"/>
      <c r="Z10120" s="141"/>
    </row>
    <row r="10121" spans="16:26" x14ac:dyDescent="0.2">
      <c r="P10121" s="141"/>
      <c r="Q10121" s="141"/>
      <c r="R10121" s="141"/>
      <c r="S10121" s="141"/>
      <c r="T10121" s="141"/>
      <c r="U10121" s="141"/>
      <c r="V10121" s="141"/>
      <c r="W10121" s="141"/>
      <c r="X10121" s="141"/>
      <c r="Y10121" s="141"/>
      <c r="Z10121" s="141"/>
    </row>
    <row r="10122" spans="16:26" x14ac:dyDescent="0.2">
      <c r="P10122" s="141"/>
      <c r="Q10122" s="141"/>
      <c r="R10122" s="141"/>
      <c r="S10122" s="141"/>
      <c r="T10122" s="141"/>
      <c r="U10122" s="141"/>
      <c r="V10122" s="141"/>
      <c r="W10122" s="141"/>
      <c r="X10122" s="141"/>
      <c r="Y10122" s="141"/>
      <c r="Z10122" s="141"/>
    </row>
    <row r="10123" spans="16:26" x14ac:dyDescent="0.2">
      <c r="P10123" s="141"/>
      <c r="Q10123" s="141"/>
      <c r="R10123" s="141"/>
      <c r="S10123" s="141"/>
      <c r="T10123" s="141"/>
      <c r="U10123" s="141"/>
      <c r="V10123" s="141"/>
      <c r="W10123" s="141"/>
      <c r="X10123" s="141"/>
      <c r="Y10123" s="141"/>
      <c r="Z10123" s="141"/>
    </row>
    <row r="10124" spans="16:26" x14ac:dyDescent="0.2">
      <c r="P10124" s="141"/>
      <c r="Q10124" s="141"/>
      <c r="R10124" s="141"/>
      <c r="S10124" s="141"/>
      <c r="T10124" s="141"/>
      <c r="U10124" s="141"/>
      <c r="V10124" s="141"/>
      <c r="W10124" s="141"/>
      <c r="X10124" s="141"/>
      <c r="Y10124" s="141"/>
      <c r="Z10124" s="141"/>
    </row>
    <row r="10125" spans="16:26" x14ac:dyDescent="0.2">
      <c r="P10125" s="141"/>
      <c r="Q10125" s="141"/>
      <c r="R10125" s="141"/>
      <c r="S10125" s="141"/>
      <c r="T10125" s="141"/>
      <c r="U10125" s="141"/>
      <c r="V10125" s="141"/>
      <c r="W10125" s="141"/>
      <c r="X10125" s="141"/>
      <c r="Y10125" s="141"/>
      <c r="Z10125" s="141"/>
    </row>
    <row r="10126" spans="16:26" x14ac:dyDescent="0.2">
      <c r="P10126" s="141"/>
      <c r="Q10126" s="141"/>
      <c r="R10126" s="141"/>
      <c r="S10126" s="141"/>
      <c r="T10126" s="141"/>
      <c r="U10126" s="141"/>
      <c r="V10126" s="141"/>
      <c r="W10126" s="141"/>
      <c r="X10126" s="141"/>
      <c r="Y10126" s="141"/>
      <c r="Z10126" s="141"/>
    </row>
    <row r="10127" spans="16:26" x14ac:dyDescent="0.2">
      <c r="P10127" s="141"/>
      <c r="Q10127" s="141"/>
      <c r="R10127" s="141"/>
      <c r="S10127" s="141"/>
      <c r="T10127" s="141"/>
      <c r="U10127" s="141"/>
      <c r="V10127" s="141"/>
      <c r="W10127" s="141"/>
      <c r="X10127" s="141"/>
      <c r="Y10127" s="141"/>
      <c r="Z10127" s="141"/>
    </row>
    <row r="10128" spans="16:26" x14ac:dyDescent="0.2">
      <c r="P10128" s="141"/>
      <c r="Q10128" s="141"/>
      <c r="R10128" s="141"/>
      <c r="S10128" s="141"/>
      <c r="T10128" s="141"/>
      <c r="U10128" s="141"/>
      <c r="V10128" s="141"/>
      <c r="W10128" s="141"/>
      <c r="X10128" s="141"/>
      <c r="Y10128" s="141"/>
      <c r="Z10128" s="141"/>
    </row>
    <row r="10129" spans="16:26" x14ac:dyDescent="0.2">
      <c r="P10129" s="141"/>
      <c r="Q10129" s="141"/>
      <c r="R10129" s="141"/>
      <c r="S10129" s="141"/>
      <c r="T10129" s="141"/>
      <c r="U10129" s="141"/>
      <c r="V10129" s="141"/>
      <c r="W10129" s="141"/>
      <c r="X10129" s="141"/>
      <c r="Y10129" s="141"/>
      <c r="Z10129" s="141"/>
    </row>
    <row r="10130" spans="16:26" x14ac:dyDescent="0.2">
      <c r="P10130" s="141"/>
      <c r="Q10130" s="141"/>
      <c r="R10130" s="141"/>
      <c r="S10130" s="141"/>
      <c r="T10130" s="141"/>
      <c r="U10130" s="141"/>
      <c r="V10130" s="141"/>
      <c r="W10130" s="141"/>
      <c r="X10130" s="141"/>
      <c r="Y10130" s="141"/>
      <c r="Z10130" s="141"/>
    </row>
    <row r="10131" spans="16:26" x14ac:dyDescent="0.2">
      <c r="P10131" s="141"/>
      <c r="Q10131" s="141"/>
      <c r="R10131" s="141"/>
      <c r="S10131" s="141"/>
      <c r="T10131" s="141"/>
      <c r="U10131" s="141"/>
      <c r="V10131" s="141"/>
      <c r="W10131" s="141"/>
      <c r="X10131" s="141"/>
      <c r="Y10131" s="141"/>
      <c r="Z10131" s="141"/>
    </row>
    <row r="10132" spans="16:26" x14ac:dyDescent="0.2">
      <c r="P10132" s="141"/>
      <c r="Q10132" s="141"/>
      <c r="R10132" s="141"/>
      <c r="S10132" s="141"/>
      <c r="T10132" s="141"/>
      <c r="U10132" s="141"/>
      <c r="V10132" s="141"/>
      <c r="W10132" s="141"/>
      <c r="X10132" s="141"/>
      <c r="Y10132" s="141"/>
      <c r="Z10132" s="141"/>
    </row>
    <row r="10133" spans="16:26" x14ac:dyDescent="0.2">
      <c r="P10133" s="141"/>
      <c r="Q10133" s="141"/>
      <c r="R10133" s="141"/>
      <c r="S10133" s="141"/>
      <c r="T10133" s="141"/>
      <c r="U10133" s="141"/>
      <c r="V10133" s="141"/>
      <c r="W10133" s="141"/>
      <c r="X10133" s="141"/>
      <c r="Y10133" s="141"/>
      <c r="Z10133" s="141"/>
    </row>
    <row r="10134" spans="16:26" x14ac:dyDescent="0.2">
      <c r="P10134" s="141"/>
      <c r="Q10134" s="141"/>
      <c r="R10134" s="141"/>
      <c r="S10134" s="141"/>
      <c r="T10134" s="141"/>
      <c r="U10134" s="141"/>
      <c r="V10134" s="141"/>
      <c r="W10134" s="141"/>
      <c r="X10134" s="141"/>
      <c r="Y10134" s="141"/>
      <c r="Z10134" s="141"/>
    </row>
    <row r="10135" spans="16:26" x14ac:dyDescent="0.2">
      <c r="P10135" s="141"/>
      <c r="Q10135" s="141"/>
      <c r="R10135" s="141"/>
      <c r="S10135" s="141"/>
      <c r="T10135" s="141"/>
      <c r="U10135" s="141"/>
      <c r="V10135" s="141"/>
      <c r="W10135" s="141"/>
      <c r="X10135" s="141"/>
      <c r="Y10135" s="141"/>
      <c r="Z10135" s="141"/>
    </row>
    <row r="10136" spans="16:26" x14ac:dyDescent="0.2">
      <c r="P10136" s="141"/>
      <c r="Q10136" s="141"/>
      <c r="R10136" s="141"/>
      <c r="S10136" s="141"/>
      <c r="T10136" s="141"/>
      <c r="U10136" s="141"/>
      <c r="V10136" s="141"/>
      <c r="W10136" s="141"/>
      <c r="X10136" s="141"/>
      <c r="Y10136" s="141"/>
      <c r="Z10136" s="141"/>
    </row>
    <row r="10137" spans="16:26" x14ac:dyDescent="0.2">
      <c r="P10137" s="141"/>
      <c r="Q10137" s="141"/>
      <c r="R10137" s="141"/>
      <c r="S10137" s="141"/>
      <c r="T10137" s="141"/>
      <c r="U10137" s="141"/>
      <c r="V10137" s="141"/>
      <c r="W10137" s="141"/>
      <c r="X10137" s="141"/>
      <c r="Y10137" s="141"/>
      <c r="Z10137" s="141"/>
    </row>
    <row r="10138" spans="16:26" x14ac:dyDescent="0.2">
      <c r="P10138" s="141"/>
      <c r="Q10138" s="141"/>
      <c r="R10138" s="141"/>
      <c r="S10138" s="141"/>
      <c r="T10138" s="141"/>
      <c r="U10138" s="141"/>
      <c r="V10138" s="141"/>
      <c r="W10138" s="141"/>
      <c r="X10138" s="141"/>
      <c r="Y10138" s="141"/>
      <c r="Z10138" s="141"/>
    </row>
    <row r="10139" spans="16:26" x14ac:dyDescent="0.2">
      <c r="P10139" s="141"/>
      <c r="Q10139" s="141"/>
      <c r="R10139" s="141"/>
      <c r="S10139" s="141"/>
      <c r="T10139" s="141"/>
      <c r="U10139" s="141"/>
      <c r="V10139" s="141"/>
      <c r="W10139" s="141"/>
      <c r="X10139" s="141"/>
      <c r="Y10139" s="141"/>
      <c r="Z10139" s="141"/>
    </row>
    <row r="10140" spans="16:26" x14ac:dyDescent="0.2">
      <c r="P10140" s="141"/>
      <c r="Q10140" s="141"/>
      <c r="R10140" s="141"/>
      <c r="S10140" s="141"/>
      <c r="T10140" s="141"/>
      <c r="U10140" s="141"/>
      <c r="V10140" s="141"/>
      <c r="W10140" s="141"/>
      <c r="X10140" s="141"/>
      <c r="Y10140" s="141"/>
      <c r="Z10140" s="141"/>
    </row>
    <row r="10141" spans="16:26" x14ac:dyDescent="0.2">
      <c r="P10141" s="141"/>
      <c r="Q10141" s="141"/>
      <c r="R10141" s="141"/>
      <c r="S10141" s="141"/>
      <c r="T10141" s="141"/>
      <c r="U10141" s="141"/>
      <c r="V10141" s="141"/>
      <c r="W10141" s="141"/>
      <c r="X10141" s="141"/>
      <c r="Y10141" s="141"/>
      <c r="Z10141" s="141"/>
    </row>
    <row r="10142" spans="16:26" x14ac:dyDescent="0.2">
      <c r="P10142" s="141"/>
      <c r="Q10142" s="141"/>
      <c r="R10142" s="141"/>
      <c r="S10142" s="141"/>
      <c r="T10142" s="141"/>
      <c r="U10142" s="141"/>
      <c r="V10142" s="141"/>
      <c r="W10142" s="141"/>
      <c r="X10142" s="141"/>
      <c r="Y10142" s="141"/>
      <c r="Z10142" s="141"/>
    </row>
    <row r="10143" spans="16:26" x14ac:dyDescent="0.2">
      <c r="P10143" s="141"/>
      <c r="Q10143" s="141"/>
      <c r="R10143" s="141"/>
      <c r="S10143" s="141"/>
      <c r="T10143" s="141"/>
      <c r="U10143" s="141"/>
      <c r="V10143" s="141"/>
      <c r="W10143" s="141"/>
      <c r="X10143" s="141"/>
      <c r="Y10143" s="141"/>
      <c r="Z10143" s="141"/>
    </row>
    <row r="10144" spans="16:26" x14ac:dyDescent="0.2">
      <c r="P10144" s="141"/>
      <c r="Q10144" s="141"/>
      <c r="R10144" s="141"/>
      <c r="S10144" s="141"/>
      <c r="T10144" s="141"/>
      <c r="U10144" s="141"/>
      <c r="V10144" s="141"/>
      <c r="W10144" s="141"/>
      <c r="X10144" s="141"/>
      <c r="Y10144" s="141"/>
      <c r="Z10144" s="141"/>
    </row>
    <row r="10145" spans="16:26" x14ac:dyDescent="0.2">
      <c r="P10145" s="141"/>
      <c r="Q10145" s="141"/>
      <c r="R10145" s="141"/>
      <c r="S10145" s="141"/>
      <c r="T10145" s="141"/>
      <c r="U10145" s="141"/>
      <c r="V10145" s="141"/>
      <c r="W10145" s="141"/>
      <c r="X10145" s="141"/>
      <c r="Y10145" s="141"/>
      <c r="Z10145" s="141"/>
    </row>
    <row r="10146" spans="16:26" x14ac:dyDescent="0.2">
      <c r="P10146" s="141"/>
      <c r="Q10146" s="141"/>
      <c r="R10146" s="141"/>
      <c r="S10146" s="141"/>
      <c r="T10146" s="141"/>
      <c r="U10146" s="141"/>
      <c r="V10146" s="141"/>
      <c r="W10146" s="141"/>
      <c r="X10146" s="141"/>
      <c r="Y10146" s="141"/>
      <c r="Z10146" s="141"/>
    </row>
    <row r="10147" spans="16:26" x14ac:dyDescent="0.2">
      <c r="P10147" s="141"/>
      <c r="Q10147" s="141"/>
      <c r="R10147" s="141"/>
      <c r="S10147" s="141"/>
      <c r="T10147" s="141"/>
      <c r="U10147" s="141"/>
      <c r="V10147" s="141"/>
      <c r="W10147" s="141"/>
      <c r="X10147" s="141"/>
      <c r="Y10147" s="141"/>
      <c r="Z10147" s="141"/>
    </row>
    <row r="10148" spans="16:26" x14ac:dyDescent="0.2">
      <c r="P10148" s="141"/>
      <c r="Q10148" s="141"/>
      <c r="R10148" s="141"/>
      <c r="S10148" s="141"/>
      <c r="T10148" s="141"/>
      <c r="U10148" s="141"/>
      <c r="V10148" s="141"/>
      <c r="W10148" s="141"/>
      <c r="X10148" s="141"/>
      <c r="Y10148" s="141"/>
      <c r="Z10148" s="141"/>
    </row>
    <row r="10149" spans="16:26" x14ac:dyDescent="0.2">
      <c r="P10149" s="141"/>
      <c r="Q10149" s="141"/>
      <c r="R10149" s="141"/>
      <c r="S10149" s="141"/>
      <c r="T10149" s="141"/>
      <c r="U10149" s="141"/>
      <c r="V10149" s="141"/>
      <c r="W10149" s="141"/>
      <c r="X10149" s="141"/>
      <c r="Y10149" s="141"/>
      <c r="Z10149" s="141"/>
    </row>
    <row r="10150" spans="16:26" x14ac:dyDescent="0.2">
      <c r="P10150" s="141"/>
      <c r="Q10150" s="141"/>
      <c r="R10150" s="141"/>
      <c r="S10150" s="141"/>
      <c r="T10150" s="141"/>
      <c r="U10150" s="141"/>
      <c r="V10150" s="141"/>
      <c r="W10150" s="141"/>
      <c r="X10150" s="141"/>
      <c r="Y10150" s="141"/>
      <c r="Z10150" s="141"/>
    </row>
    <row r="10151" spans="16:26" x14ac:dyDescent="0.2">
      <c r="P10151" s="141"/>
      <c r="Q10151" s="141"/>
      <c r="R10151" s="141"/>
      <c r="S10151" s="141"/>
      <c r="T10151" s="141"/>
      <c r="U10151" s="141"/>
      <c r="V10151" s="141"/>
      <c r="W10151" s="141"/>
      <c r="X10151" s="141"/>
      <c r="Y10151" s="141"/>
      <c r="Z10151" s="141"/>
    </row>
    <row r="10152" spans="16:26" x14ac:dyDescent="0.2">
      <c r="P10152" s="141"/>
      <c r="Q10152" s="141"/>
      <c r="R10152" s="141"/>
      <c r="S10152" s="141"/>
      <c r="T10152" s="141"/>
      <c r="U10152" s="141"/>
      <c r="V10152" s="141"/>
      <c r="W10152" s="141"/>
      <c r="X10152" s="141"/>
      <c r="Y10152" s="141"/>
      <c r="Z10152" s="141"/>
    </row>
    <row r="10153" spans="16:26" x14ac:dyDescent="0.2">
      <c r="P10153" s="141"/>
      <c r="Q10153" s="141"/>
      <c r="R10153" s="141"/>
      <c r="S10153" s="141"/>
      <c r="T10153" s="141"/>
      <c r="U10153" s="141"/>
      <c r="V10153" s="141"/>
      <c r="W10153" s="141"/>
      <c r="X10153" s="141"/>
      <c r="Y10153" s="141"/>
      <c r="Z10153" s="141"/>
    </row>
    <row r="10154" spans="16:26" x14ac:dyDescent="0.2">
      <c r="P10154" s="141"/>
      <c r="Q10154" s="141"/>
      <c r="R10154" s="141"/>
      <c r="S10154" s="141"/>
      <c r="T10154" s="141"/>
      <c r="U10154" s="141"/>
      <c r="V10154" s="141"/>
      <c r="W10154" s="141"/>
      <c r="X10154" s="141"/>
      <c r="Y10154" s="141"/>
      <c r="Z10154" s="141"/>
    </row>
    <row r="10155" spans="16:26" x14ac:dyDescent="0.2">
      <c r="P10155" s="141"/>
      <c r="Q10155" s="141"/>
      <c r="R10155" s="141"/>
      <c r="S10155" s="141"/>
      <c r="T10155" s="141"/>
      <c r="U10155" s="141"/>
      <c r="V10155" s="141"/>
      <c r="W10155" s="141"/>
      <c r="X10155" s="141"/>
      <c r="Y10155" s="141"/>
      <c r="Z10155" s="141"/>
    </row>
    <row r="10156" spans="16:26" x14ac:dyDescent="0.2">
      <c r="P10156" s="141"/>
      <c r="Q10156" s="141"/>
      <c r="R10156" s="141"/>
      <c r="S10156" s="141"/>
      <c r="T10156" s="141"/>
      <c r="U10156" s="141"/>
      <c r="V10156" s="141"/>
      <c r="W10156" s="141"/>
      <c r="X10156" s="141"/>
      <c r="Y10156" s="141"/>
      <c r="Z10156" s="141"/>
    </row>
    <row r="10157" spans="16:26" x14ac:dyDescent="0.2">
      <c r="P10157" s="141"/>
      <c r="Q10157" s="141"/>
      <c r="R10157" s="141"/>
      <c r="S10157" s="141"/>
      <c r="T10157" s="141"/>
      <c r="U10157" s="141"/>
      <c r="V10157" s="141"/>
      <c r="W10157" s="141"/>
      <c r="X10157" s="141"/>
      <c r="Y10157" s="141"/>
      <c r="Z10157" s="141"/>
    </row>
    <row r="10158" spans="16:26" x14ac:dyDescent="0.2">
      <c r="P10158" s="141"/>
      <c r="Q10158" s="141"/>
      <c r="R10158" s="141"/>
      <c r="S10158" s="141"/>
      <c r="T10158" s="141"/>
      <c r="U10158" s="141"/>
      <c r="V10158" s="141"/>
      <c r="W10158" s="141"/>
      <c r="X10158" s="141"/>
      <c r="Y10158" s="141"/>
      <c r="Z10158" s="141"/>
    </row>
    <row r="10159" spans="16:26" x14ac:dyDescent="0.2">
      <c r="P10159" s="141"/>
      <c r="Q10159" s="141"/>
      <c r="R10159" s="141"/>
      <c r="S10159" s="141"/>
      <c r="T10159" s="141"/>
      <c r="U10159" s="141"/>
      <c r="V10159" s="141"/>
      <c r="W10159" s="141"/>
      <c r="X10159" s="141"/>
      <c r="Y10159" s="141"/>
      <c r="Z10159" s="141"/>
    </row>
    <row r="10160" spans="16:26" x14ac:dyDescent="0.2">
      <c r="P10160" s="141"/>
      <c r="Q10160" s="141"/>
      <c r="R10160" s="141"/>
      <c r="S10160" s="141"/>
      <c r="T10160" s="141"/>
      <c r="U10160" s="141"/>
      <c r="V10160" s="141"/>
      <c r="W10160" s="141"/>
      <c r="X10160" s="141"/>
      <c r="Y10160" s="141"/>
      <c r="Z10160" s="141"/>
    </row>
    <row r="10161" spans="16:26" x14ac:dyDescent="0.2">
      <c r="P10161" s="141"/>
      <c r="Q10161" s="141"/>
      <c r="R10161" s="141"/>
      <c r="S10161" s="141"/>
      <c r="T10161" s="141"/>
      <c r="U10161" s="141"/>
      <c r="V10161" s="141"/>
      <c r="W10161" s="141"/>
      <c r="X10161" s="141"/>
      <c r="Y10161" s="141"/>
      <c r="Z10161" s="141"/>
    </row>
    <row r="10162" spans="16:26" x14ac:dyDescent="0.2">
      <c r="P10162" s="141"/>
      <c r="Q10162" s="141"/>
      <c r="R10162" s="141"/>
      <c r="S10162" s="141"/>
      <c r="T10162" s="141"/>
      <c r="U10162" s="141"/>
      <c r="V10162" s="141"/>
      <c r="W10162" s="141"/>
      <c r="X10162" s="141"/>
      <c r="Y10162" s="141"/>
      <c r="Z10162" s="141"/>
    </row>
    <row r="10163" spans="16:26" x14ac:dyDescent="0.2">
      <c r="P10163" s="141"/>
      <c r="Q10163" s="141"/>
      <c r="R10163" s="141"/>
      <c r="S10163" s="141"/>
      <c r="T10163" s="141"/>
      <c r="U10163" s="141"/>
      <c r="V10163" s="141"/>
      <c r="W10163" s="141"/>
      <c r="X10163" s="141"/>
      <c r="Y10163" s="141"/>
      <c r="Z10163" s="141"/>
    </row>
    <row r="10164" spans="16:26" x14ac:dyDescent="0.2">
      <c r="P10164" s="141"/>
      <c r="Q10164" s="141"/>
      <c r="R10164" s="141"/>
      <c r="S10164" s="141"/>
      <c r="T10164" s="141"/>
      <c r="U10164" s="141"/>
      <c r="V10164" s="141"/>
      <c r="W10164" s="141"/>
      <c r="X10164" s="141"/>
      <c r="Y10164" s="141"/>
      <c r="Z10164" s="141"/>
    </row>
    <row r="10165" spans="16:26" x14ac:dyDescent="0.2">
      <c r="P10165" s="141"/>
      <c r="Q10165" s="141"/>
      <c r="R10165" s="141"/>
      <c r="S10165" s="141"/>
      <c r="T10165" s="141"/>
      <c r="U10165" s="141"/>
      <c r="V10165" s="141"/>
      <c r="W10165" s="141"/>
      <c r="X10165" s="141"/>
      <c r="Y10165" s="141"/>
      <c r="Z10165" s="141"/>
    </row>
    <row r="10166" spans="16:26" x14ac:dyDescent="0.2">
      <c r="P10166" s="141"/>
      <c r="Q10166" s="141"/>
      <c r="R10166" s="141"/>
      <c r="S10166" s="141"/>
      <c r="T10166" s="141"/>
      <c r="U10166" s="141"/>
      <c r="V10166" s="141"/>
      <c r="W10166" s="141"/>
      <c r="X10166" s="141"/>
      <c r="Y10166" s="141"/>
      <c r="Z10166" s="141"/>
    </row>
    <row r="10167" spans="16:26" x14ac:dyDescent="0.2">
      <c r="P10167" s="141"/>
      <c r="Q10167" s="141"/>
      <c r="R10167" s="141"/>
      <c r="S10167" s="141"/>
      <c r="T10167" s="141"/>
      <c r="U10167" s="141"/>
      <c r="V10167" s="141"/>
      <c r="W10167" s="141"/>
      <c r="X10167" s="141"/>
      <c r="Y10167" s="141"/>
      <c r="Z10167" s="141"/>
    </row>
    <row r="10168" spans="16:26" x14ac:dyDescent="0.2">
      <c r="P10168" s="141"/>
      <c r="Q10168" s="141"/>
      <c r="R10168" s="141"/>
      <c r="S10168" s="141"/>
      <c r="T10168" s="141"/>
      <c r="U10168" s="141"/>
      <c r="V10168" s="141"/>
      <c r="W10168" s="141"/>
      <c r="X10168" s="141"/>
      <c r="Y10168" s="141"/>
      <c r="Z10168" s="141"/>
    </row>
    <row r="10169" spans="16:26" x14ac:dyDescent="0.2">
      <c r="P10169" s="141"/>
      <c r="Q10169" s="141"/>
      <c r="R10169" s="141"/>
      <c r="S10169" s="141"/>
      <c r="T10169" s="141"/>
      <c r="U10169" s="141"/>
      <c r="V10169" s="141"/>
      <c r="W10169" s="141"/>
      <c r="X10169" s="141"/>
      <c r="Y10169" s="141"/>
      <c r="Z10169" s="141"/>
    </row>
    <row r="10170" spans="16:26" x14ac:dyDescent="0.2">
      <c r="P10170" s="141"/>
      <c r="Q10170" s="141"/>
      <c r="R10170" s="141"/>
      <c r="S10170" s="141"/>
      <c r="T10170" s="141"/>
      <c r="U10170" s="141"/>
      <c r="V10170" s="141"/>
      <c r="W10170" s="141"/>
      <c r="X10170" s="141"/>
      <c r="Y10170" s="141"/>
      <c r="Z10170" s="141"/>
    </row>
    <row r="10171" spans="16:26" x14ac:dyDescent="0.2">
      <c r="P10171" s="141"/>
      <c r="Q10171" s="141"/>
      <c r="R10171" s="141"/>
      <c r="S10171" s="141"/>
      <c r="T10171" s="141"/>
      <c r="U10171" s="141"/>
      <c r="V10171" s="141"/>
      <c r="W10171" s="141"/>
      <c r="X10171" s="141"/>
      <c r="Y10171" s="141"/>
      <c r="Z10171" s="141"/>
    </row>
    <row r="10172" spans="16:26" x14ac:dyDescent="0.2">
      <c r="P10172" s="141"/>
      <c r="Q10172" s="141"/>
      <c r="R10172" s="141"/>
      <c r="S10172" s="141"/>
      <c r="T10172" s="141"/>
      <c r="U10172" s="141"/>
      <c r="V10172" s="141"/>
      <c r="W10172" s="141"/>
      <c r="X10172" s="141"/>
      <c r="Y10172" s="141"/>
      <c r="Z10172" s="141"/>
    </row>
    <row r="10173" spans="16:26" x14ac:dyDescent="0.2">
      <c r="P10173" s="141"/>
      <c r="Q10173" s="141"/>
      <c r="R10173" s="141"/>
      <c r="S10173" s="141"/>
      <c r="T10173" s="141"/>
      <c r="U10173" s="141"/>
      <c r="V10173" s="141"/>
      <c r="W10173" s="141"/>
      <c r="X10173" s="141"/>
      <c r="Y10173" s="141"/>
      <c r="Z10173" s="141"/>
    </row>
    <row r="10174" spans="16:26" x14ac:dyDescent="0.2">
      <c r="P10174" s="141"/>
      <c r="Q10174" s="141"/>
      <c r="R10174" s="141"/>
      <c r="S10174" s="141"/>
      <c r="T10174" s="141"/>
      <c r="U10174" s="141"/>
      <c r="V10174" s="141"/>
      <c r="W10174" s="141"/>
      <c r="X10174" s="141"/>
      <c r="Y10174" s="141"/>
      <c r="Z10174" s="141"/>
    </row>
    <row r="10175" spans="16:26" x14ac:dyDescent="0.2">
      <c r="P10175" s="141"/>
      <c r="Q10175" s="141"/>
      <c r="R10175" s="141"/>
      <c r="S10175" s="141"/>
      <c r="T10175" s="141"/>
      <c r="U10175" s="141"/>
      <c r="V10175" s="141"/>
      <c r="W10175" s="141"/>
      <c r="X10175" s="141"/>
      <c r="Y10175" s="141"/>
      <c r="Z10175" s="141"/>
    </row>
    <row r="10176" spans="16:26" x14ac:dyDescent="0.2">
      <c r="P10176" s="141"/>
      <c r="Q10176" s="141"/>
      <c r="R10176" s="141"/>
      <c r="S10176" s="141"/>
      <c r="T10176" s="141"/>
      <c r="U10176" s="141"/>
      <c r="V10176" s="141"/>
      <c r="W10176" s="141"/>
      <c r="X10176" s="141"/>
      <c r="Y10176" s="141"/>
      <c r="Z10176" s="141"/>
    </row>
    <row r="10177" spans="16:26" x14ac:dyDescent="0.2">
      <c r="P10177" s="141"/>
      <c r="Q10177" s="141"/>
      <c r="R10177" s="141"/>
      <c r="S10177" s="141"/>
      <c r="T10177" s="141"/>
      <c r="U10177" s="141"/>
      <c r="V10177" s="141"/>
      <c r="W10177" s="141"/>
      <c r="X10177" s="141"/>
      <c r="Y10177" s="141"/>
      <c r="Z10177" s="141"/>
    </row>
    <row r="10178" spans="16:26" x14ac:dyDescent="0.2">
      <c r="P10178" s="141"/>
      <c r="Q10178" s="141"/>
      <c r="R10178" s="141"/>
      <c r="S10178" s="141"/>
      <c r="T10178" s="141"/>
      <c r="U10178" s="141"/>
      <c r="V10178" s="141"/>
      <c r="W10178" s="141"/>
      <c r="X10178" s="141"/>
      <c r="Y10178" s="141"/>
      <c r="Z10178" s="141"/>
    </row>
    <row r="10179" spans="16:26" x14ac:dyDescent="0.2">
      <c r="P10179" s="141"/>
      <c r="Q10179" s="141"/>
      <c r="R10179" s="141"/>
      <c r="S10179" s="141"/>
      <c r="T10179" s="141"/>
      <c r="U10179" s="141"/>
      <c r="V10179" s="141"/>
      <c r="W10179" s="141"/>
      <c r="X10179" s="141"/>
      <c r="Y10179" s="141"/>
      <c r="Z10179" s="141"/>
    </row>
    <row r="10180" spans="16:26" x14ac:dyDescent="0.2">
      <c r="P10180" s="141"/>
      <c r="Q10180" s="141"/>
      <c r="R10180" s="141"/>
      <c r="S10180" s="141"/>
      <c r="T10180" s="141"/>
      <c r="U10180" s="141"/>
      <c r="V10180" s="141"/>
      <c r="W10180" s="141"/>
      <c r="X10180" s="141"/>
      <c r="Y10180" s="141"/>
      <c r="Z10180" s="141"/>
    </row>
    <row r="10181" spans="16:26" x14ac:dyDescent="0.2">
      <c r="P10181" s="141"/>
      <c r="Q10181" s="141"/>
      <c r="R10181" s="141"/>
      <c r="S10181" s="141"/>
      <c r="T10181" s="141"/>
      <c r="U10181" s="141"/>
      <c r="V10181" s="141"/>
      <c r="W10181" s="141"/>
      <c r="X10181" s="141"/>
      <c r="Y10181" s="141"/>
      <c r="Z10181" s="141"/>
    </row>
    <row r="10182" spans="16:26" x14ac:dyDescent="0.2">
      <c r="P10182" s="141"/>
      <c r="Q10182" s="141"/>
      <c r="R10182" s="141"/>
      <c r="S10182" s="141"/>
      <c r="T10182" s="141"/>
      <c r="U10182" s="141"/>
      <c r="V10182" s="141"/>
      <c r="W10182" s="141"/>
      <c r="X10182" s="141"/>
      <c r="Y10182" s="141"/>
      <c r="Z10182" s="141"/>
    </row>
    <row r="10183" spans="16:26" x14ac:dyDescent="0.2">
      <c r="P10183" s="141"/>
      <c r="Q10183" s="141"/>
      <c r="R10183" s="141"/>
      <c r="S10183" s="141"/>
      <c r="T10183" s="141"/>
      <c r="U10183" s="141"/>
      <c r="V10183" s="141"/>
      <c r="W10183" s="141"/>
      <c r="X10183" s="141"/>
      <c r="Y10183" s="141"/>
      <c r="Z10183" s="141"/>
    </row>
    <row r="10184" spans="16:26" x14ac:dyDescent="0.2">
      <c r="P10184" s="141"/>
      <c r="Q10184" s="141"/>
      <c r="R10184" s="141"/>
      <c r="S10184" s="141"/>
      <c r="T10184" s="141"/>
      <c r="U10184" s="141"/>
      <c r="V10184" s="141"/>
      <c r="W10184" s="141"/>
      <c r="X10184" s="141"/>
      <c r="Y10184" s="141"/>
      <c r="Z10184" s="141"/>
    </row>
    <row r="10185" spans="16:26" x14ac:dyDescent="0.2">
      <c r="P10185" s="141"/>
      <c r="Q10185" s="141"/>
      <c r="R10185" s="141"/>
      <c r="S10185" s="141"/>
      <c r="T10185" s="141"/>
      <c r="U10185" s="141"/>
      <c r="V10185" s="141"/>
      <c r="W10185" s="141"/>
      <c r="X10185" s="141"/>
      <c r="Y10185" s="141"/>
      <c r="Z10185" s="141"/>
    </row>
    <row r="10186" spans="16:26" x14ac:dyDescent="0.2">
      <c r="P10186" s="141"/>
      <c r="Q10186" s="141"/>
      <c r="R10186" s="141"/>
      <c r="S10186" s="141"/>
      <c r="T10186" s="141"/>
      <c r="U10186" s="141"/>
      <c r="V10186" s="141"/>
      <c r="W10186" s="141"/>
      <c r="X10186" s="141"/>
      <c r="Y10186" s="141"/>
      <c r="Z10186" s="141"/>
    </row>
    <row r="10187" spans="16:26" x14ac:dyDescent="0.2">
      <c r="P10187" s="141"/>
      <c r="Q10187" s="141"/>
      <c r="R10187" s="141"/>
      <c r="S10187" s="141"/>
      <c r="T10187" s="141"/>
      <c r="U10187" s="141"/>
      <c r="V10187" s="141"/>
      <c r="W10187" s="141"/>
      <c r="X10187" s="141"/>
      <c r="Y10187" s="141"/>
      <c r="Z10187" s="141"/>
    </row>
    <row r="10188" spans="16:26" x14ac:dyDescent="0.2">
      <c r="P10188" s="141"/>
      <c r="Q10188" s="141"/>
      <c r="R10188" s="141"/>
      <c r="S10188" s="141"/>
      <c r="T10188" s="141"/>
      <c r="U10188" s="141"/>
      <c r="V10188" s="141"/>
      <c r="W10188" s="141"/>
      <c r="X10188" s="141"/>
      <c r="Y10188" s="141"/>
      <c r="Z10188" s="141"/>
    </row>
    <row r="10189" spans="16:26" x14ac:dyDescent="0.2">
      <c r="P10189" s="141"/>
      <c r="Q10189" s="141"/>
      <c r="R10189" s="141"/>
      <c r="S10189" s="141"/>
      <c r="T10189" s="141"/>
      <c r="U10189" s="141"/>
      <c r="V10189" s="141"/>
      <c r="W10189" s="141"/>
      <c r="X10189" s="141"/>
      <c r="Y10189" s="141"/>
      <c r="Z10189" s="141"/>
    </row>
    <row r="10190" spans="16:26" x14ac:dyDescent="0.2">
      <c r="P10190" s="141"/>
      <c r="Q10190" s="141"/>
      <c r="R10190" s="141"/>
      <c r="S10190" s="141"/>
      <c r="T10190" s="141"/>
      <c r="U10190" s="141"/>
      <c r="V10190" s="141"/>
      <c r="W10190" s="141"/>
      <c r="X10190" s="141"/>
      <c r="Y10190" s="141"/>
      <c r="Z10190" s="141"/>
    </row>
    <row r="10191" spans="16:26" x14ac:dyDescent="0.2">
      <c r="P10191" s="141"/>
      <c r="Q10191" s="141"/>
      <c r="R10191" s="141"/>
      <c r="S10191" s="141"/>
      <c r="T10191" s="141"/>
      <c r="U10191" s="141"/>
      <c r="V10191" s="141"/>
      <c r="W10191" s="141"/>
      <c r="X10191" s="141"/>
      <c r="Y10191" s="141"/>
      <c r="Z10191" s="141"/>
    </row>
    <row r="10192" spans="16:26" x14ac:dyDescent="0.2">
      <c r="P10192" s="141"/>
      <c r="Q10192" s="141"/>
      <c r="R10192" s="141"/>
      <c r="S10192" s="141"/>
      <c r="T10192" s="141"/>
      <c r="U10192" s="141"/>
      <c r="V10192" s="141"/>
      <c r="W10192" s="141"/>
      <c r="X10192" s="141"/>
      <c r="Y10192" s="141"/>
      <c r="Z10192" s="141"/>
    </row>
    <row r="10193" spans="16:26" x14ac:dyDescent="0.2">
      <c r="P10193" s="141"/>
      <c r="Q10193" s="141"/>
      <c r="R10193" s="141"/>
      <c r="S10193" s="141"/>
      <c r="T10193" s="141"/>
      <c r="U10193" s="141"/>
      <c r="V10193" s="141"/>
      <c r="W10193" s="141"/>
      <c r="X10193" s="141"/>
      <c r="Y10193" s="141"/>
      <c r="Z10193" s="141"/>
    </row>
    <row r="10194" spans="16:26" x14ac:dyDescent="0.2">
      <c r="P10194" s="141"/>
      <c r="Q10194" s="141"/>
      <c r="R10194" s="141"/>
      <c r="S10194" s="141"/>
      <c r="T10194" s="141"/>
      <c r="U10194" s="141"/>
      <c r="V10194" s="141"/>
      <c r="W10194" s="141"/>
      <c r="X10194" s="141"/>
      <c r="Y10194" s="141"/>
      <c r="Z10194" s="141"/>
    </row>
    <row r="10195" spans="16:26" x14ac:dyDescent="0.2">
      <c r="P10195" s="141"/>
      <c r="Q10195" s="141"/>
      <c r="R10195" s="141"/>
      <c r="S10195" s="141"/>
      <c r="T10195" s="141"/>
      <c r="U10195" s="141"/>
      <c r="V10195" s="141"/>
      <c r="W10195" s="141"/>
      <c r="X10195" s="141"/>
      <c r="Y10195" s="141"/>
      <c r="Z10195" s="141"/>
    </row>
    <row r="10196" spans="16:26" x14ac:dyDescent="0.2">
      <c r="P10196" s="141"/>
      <c r="Q10196" s="141"/>
      <c r="R10196" s="141"/>
      <c r="S10196" s="141"/>
      <c r="T10196" s="141"/>
      <c r="U10196" s="141"/>
      <c r="V10196" s="141"/>
      <c r="W10196" s="141"/>
      <c r="X10196" s="141"/>
      <c r="Y10196" s="141"/>
      <c r="Z10196" s="141"/>
    </row>
    <row r="10197" spans="16:26" x14ac:dyDescent="0.2">
      <c r="P10197" s="141"/>
      <c r="Q10197" s="141"/>
      <c r="R10197" s="141"/>
      <c r="S10197" s="141"/>
      <c r="T10197" s="141"/>
      <c r="U10197" s="141"/>
      <c r="V10197" s="141"/>
      <c r="W10197" s="141"/>
      <c r="X10197" s="141"/>
      <c r="Y10197" s="141"/>
      <c r="Z10197" s="141"/>
    </row>
    <row r="10198" spans="16:26" x14ac:dyDescent="0.2">
      <c r="P10198" s="141"/>
      <c r="Q10198" s="141"/>
      <c r="R10198" s="141"/>
      <c r="S10198" s="141"/>
      <c r="T10198" s="141"/>
      <c r="U10198" s="141"/>
      <c r="V10198" s="141"/>
      <c r="W10198" s="141"/>
      <c r="X10198" s="141"/>
      <c r="Y10198" s="141"/>
      <c r="Z10198" s="141"/>
    </row>
    <row r="10199" spans="16:26" x14ac:dyDescent="0.2">
      <c r="P10199" s="141"/>
      <c r="Q10199" s="141"/>
      <c r="R10199" s="141"/>
      <c r="S10199" s="141"/>
      <c r="T10199" s="141"/>
      <c r="U10199" s="141"/>
      <c r="V10199" s="141"/>
      <c r="W10199" s="141"/>
      <c r="X10199" s="141"/>
      <c r="Y10199" s="141"/>
      <c r="Z10199" s="141"/>
    </row>
    <row r="10200" spans="16:26" x14ac:dyDescent="0.2">
      <c r="P10200" s="141"/>
      <c r="Q10200" s="141"/>
      <c r="R10200" s="141"/>
      <c r="S10200" s="141"/>
      <c r="T10200" s="141"/>
      <c r="U10200" s="141"/>
      <c r="V10200" s="141"/>
      <c r="W10200" s="141"/>
      <c r="X10200" s="141"/>
      <c r="Y10200" s="141"/>
      <c r="Z10200" s="141"/>
    </row>
    <row r="10201" spans="16:26" x14ac:dyDescent="0.2">
      <c r="P10201" s="141"/>
      <c r="Q10201" s="141"/>
      <c r="R10201" s="141"/>
      <c r="S10201" s="141"/>
      <c r="T10201" s="141"/>
      <c r="U10201" s="141"/>
      <c r="V10201" s="141"/>
      <c r="W10201" s="141"/>
      <c r="X10201" s="141"/>
      <c r="Y10201" s="141"/>
      <c r="Z10201" s="141"/>
    </row>
    <row r="10202" spans="16:26" x14ac:dyDescent="0.2">
      <c r="P10202" s="141"/>
      <c r="Q10202" s="141"/>
      <c r="R10202" s="141"/>
      <c r="S10202" s="141"/>
      <c r="T10202" s="141"/>
      <c r="U10202" s="141"/>
      <c r="V10202" s="141"/>
      <c r="W10202" s="141"/>
      <c r="X10202" s="141"/>
      <c r="Y10202" s="141"/>
      <c r="Z10202" s="141"/>
    </row>
    <row r="10203" spans="16:26" x14ac:dyDescent="0.2">
      <c r="P10203" s="141"/>
      <c r="Q10203" s="141"/>
      <c r="R10203" s="141"/>
      <c r="S10203" s="141"/>
      <c r="T10203" s="141"/>
      <c r="U10203" s="141"/>
      <c r="V10203" s="141"/>
      <c r="W10203" s="141"/>
      <c r="X10203" s="141"/>
      <c r="Y10203" s="141"/>
      <c r="Z10203" s="141"/>
    </row>
    <row r="10204" spans="16:26" x14ac:dyDescent="0.2">
      <c r="P10204" s="141"/>
      <c r="Q10204" s="141"/>
      <c r="R10204" s="141"/>
      <c r="S10204" s="141"/>
      <c r="T10204" s="141"/>
      <c r="U10204" s="141"/>
      <c r="V10204" s="141"/>
      <c r="W10204" s="141"/>
      <c r="X10204" s="141"/>
      <c r="Y10204" s="141"/>
      <c r="Z10204" s="141"/>
    </row>
    <row r="10205" spans="16:26" x14ac:dyDescent="0.2">
      <c r="P10205" s="141"/>
      <c r="Q10205" s="141"/>
      <c r="R10205" s="141"/>
      <c r="S10205" s="141"/>
      <c r="T10205" s="141"/>
      <c r="U10205" s="141"/>
      <c r="V10205" s="141"/>
      <c r="W10205" s="141"/>
      <c r="X10205" s="141"/>
      <c r="Y10205" s="141"/>
      <c r="Z10205" s="141"/>
    </row>
    <row r="10206" spans="16:26" x14ac:dyDescent="0.2">
      <c r="P10206" s="141"/>
      <c r="Q10206" s="141"/>
      <c r="R10206" s="141"/>
      <c r="S10206" s="141"/>
      <c r="T10206" s="141"/>
      <c r="U10206" s="141"/>
      <c r="V10206" s="141"/>
      <c r="W10206" s="141"/>
      <c r="X10206" s="141"/>
      <c r="Y10206" s="141"/>
      <c r="Z10206" s="141"/>
    </row>
    <row r="10207" spans="16:26" x14ac:dyDescent="0.2">
      <c r="P10207" s="141"/>
      <c r="Q10207" s="141"/>
      <c r="R10207" s="141"/>
      <c r="S10207" s="141"/>
      <c r="T10207" s="141"/>
      <c r="U10207" s="141"/>
      <c r="V10207" s="141"/>
      <c r="W10207" s="141"/>
      <c r="X10207" s="141"/>
      <c r="Y10207" s="141"/>
      <c r="Z10207" s="141"/>
    </row>
    <row r="10208" spans="16:26" x14ac:dyDescent="0.2">
      <c r="P10208" s="141"/>
      <c r="Q10208" s="141"/>
      <c r="R10208" s="141"/>
      <c r="S10208" s="141"/>
      <c r="T10208" s="141"/>
      <c r="U10208" s="141"/>
      <c r="V10208" s="141"/>
      <c r="W10208" s="141"/>
      <c r="X10208" s="141"/>
      <c r="Y10208" s="141"/>
      <c r="Z10208" s="141"/>
    </row>
    <row r="10209" spans="16:26" x14ac:dyDescent="0.2">
      <c r="P10209" s="141"/>
      <c r="Q10209" s="141"/>
      <c r="R10209" s="141"/>
      <c r="S10209" s="141"/>
      <c r="T10209" s="141"/>
      <c r="U10209" s="141"/>
      <c r="V10209" s="141"/>
      <c r="W10209" s="141"/>
      <c r="X10209" s="141"/>
      <c r="Y10209" s="141"/>
      <c r="Z10209" s="141"/>
    </row>
    <row r="10210" spans="16:26" x14ac:dyDescent="0.2">
      <c r="P10210" s="141"/>
      <c r="Q10210" s="141"/>
      <c r="R10210" s="141"/>
      <c r="S10210" s="141"/>
      <c r="T10210" s="141"/>
      <c r="U10210" s="141"/>
      <c r="V10210" s="141"/>
      <c r="W10210" s="141"/>
      <c r="X10210" s="141"/>
      <c r="Y10210" s="141"/>
      <c r="Z10210" s="141"/>
    </row>
    <row r="10211" spans="16:26" x14ac:dyDescent="0.2">
      <c r="P10211" s="141"/>
      <c r="Q10211" s="141"/>
      <c r="R10211" s="141"/>
      <c r="S10211" s="141"/>
      <c r="T10211" s="141"/>
      <c r="U10211" s="141"/>
      <c r="V10211" s="141"/>
      <c r="W10211" s="141"/>
      <c r="X10211" s="141"/>
      <c r="Y10211" s="141"/>
      <c r="Z10211" s="141"/>
    </row>
    <row r="10212" spans="16:26" x14ac:dyDescent="0.2">
      <c r="P10212" s="141"/>
      <c r="Q10212" s="141"/>
      <c r="R10212" s="141"/>
      <c r="S10212" s="141"/>
      <c r="T10212" s="141"/>
      <c r="U10212" s="141"/>
      <c r="V10212" s="141"/>
      <c r="W10212" s="141"/>
      <c r="X10212" s="141"/>
      <c r="Y10212" s="141"/>
      <c r="Z10212" s="141"/>
    </row>
    <row r="10213" spans="16:26" x14ac:dyDescent="0.2">
      <c r="P10213" s="141"/>
      <c r="Q10213" s="141"/>
      <c r="R10213" s="141"/>
      <c r="S10213" s="141"/>
      <c r="T10213" s="141"/>
      <c r="U10213" s="141"/>
      <c r="V10213" s="141"/>
      <c r="W10213" s="141"/>
      <c r="X10213" s="141"/>
      <c r="Y10213" s="141"/>
      <c r="Z10213" s="141"/>
    </row>
    <row r="10214" spans="16:26" x14ac:dyDescent="0.2">
      <c r="P10214" s="141"/>
      <c r="Q10214" s="141"/>
      <c r="R10214" s="141"/>
      <c r="S10214" s="141"/>
      <c r="T10214" s="141"/>
      <c r="U10214" s="141"/>
      <c r="V10214" s="141"/>
      <c r="W10214" s="141"/>
      <c r="X10214" s="141"/>
      <c r="Y10214" s="141"/>
      <c r="Z10214" s="141"/>
    </row>
    <row r="10215" spans="16:26" x14ac:dyDescent="0.2">
      <c r="P10215" s="141"/>
      <c r="Q10215" s="141"/>
      <c r="R10215" s="141"/>
      <c r="S10215" s="141"/>
      <c r="T10215" s="141"/>
      <c r="U10215" s="141"/>
      <c r="V10215" s="141"/>
      <c r="W10215" s="141"/>
      <c r="X10215" s="141"/>
      <c r="Y10215" s="141"/>
      <c r="Z10215" s="141"/>
    </row>
    <row r="10216" spans="16:26" x14ac:dyDescent="0.2">
      <c r="P10216" s="141"/>
      <c r="Q10216" s="141"/>
      <c r="R10216" s="141"/>
      <c r="S10216" s="141"/>
      <c r="T10216" s="141"/>
      <c r="U10216" s="141"/>
      <c r="V10216" s="141"/>
      <c r="W10216" s="141"/>
      <c r="X10216" s="141"/>
      <c r="Y10216" s="141"/>
      <c r="Z10216" s="141"/>
    </row>
    <row r="10217" spans="16:26" x14ac:dyDescent="0.2">
      <c r="P10217" s="141"/>
      <c r="Q10217" s="141"/>
      <c r="R10217" s="141"/>
      <c r="S10217" s="141"/>
      <c r="T10217" s="141"/>
      <c r="U10217" s="141"/>
      <c r="V10217" s="141"/>
      <c r="W10217" s="141"/>
      <c r="X10217" s="141"/>
      <c r="Y10217" s="141"/>
      <c r="Z10217" s="141"/>
    </row>
    <row r="10218" spans="16:26" x14ac:dyDescent="0.2">
      <c r="P10218" s="141"/>
      <c r="Q10218" s="141"/>
      <c r="R10218" s="141"/>
      <c r="S10218" s="141"/>
      <c r="T10218" s="141"/>
      <c r="U10218" s="141"/>
      <c r="V10218" s="141"/>
      <c r="W10218" s="141"/>
      <c r="X10218" s="141"/>
      <c r="Y10218" s="141"/>
      <c r="Z10218" s="141"/>
    </row>
    <row r="10219" spans="16:26" x14ac:dyDescent="0.2">
      <c r="P10219" s="141"/>
      <c r="Q10219" s="141"/>
      <c r="R10219" s="141"/>
      <c r="S10219" s="141"/>
      <c r="T10219" s="141"/>
      <c r="U10219" s="141"/>
      <c r="V10219" s="141"/>
      <c r="W10219" s="141"/>
      <c r="X10219" s="141"/>
      <c r="Y10219" s="141"/>
      <c r="Z10219" s="141"/>
    </row>
    <row r="10220" spans="16:26" x14ac:dyDescent="0.2">
      <c r="P10220" s="141"/>
      <c r="Q10220" s="141"/>
      <c r="R10220" s="141"/>
      <c r="S10220" s="141"/>
      <c r="T10220" s="141"/>
      <c r="U10220" s="141"/>
      <c r="V10220" s="141"/>
      <c r="W10220" s="141"/>
      <c r="X10220" s="141"/>
      <c r="Y10220" s="141"/>
      <c r="Z10220" s="141"/>
    </row>
    <row r="10221" spans="16:26" x14ac:dyDescent="0.2">
      <c r="P10221" s="141"/>
      <c r="Q10221" s="141"/>
      <c r="R10221" s="141"/>
      <c r="S10221" s="141"/>
      <c r="T10221" s="141"/>
      <c r="U10221" s="141"/>
      <c r="V10221" s="141"/>
      <c r="W10221" s="141"/>
      <c r="X10221" s="141"/>
      <c r="Y10221" s="141"/>
      <c r="Z10221" s="141"/>
    </row>
    <row r="10222" spans="16:26" x14ac:dyDescent="0.2">
      <c r="P10222" s="141"/>
      <c r="Q10222" s="141"/>
      <c r="R10222" s="141"/>
      <c r="S10222" s="141"/>
      <c r="T10222" s="141"/>
      <c r="U10222" s="141"/>
      <c r="V10222" s="141"/>
      <c r="W10222" s="141"/>
      <c r="X10222" s="141"/>
      <c r="Y10222" s="141"/>
      <c r="Z10222" s="141"/>
    </row>
    <row r="10223" spans="16:26" x14ac:dyDescent="0.2">
      <c r="P10223" s="141"/>
      <c r="Q10223" s="141"/>
      <c r="R10223" s="141"/>
      <c r="S10223" s="141"/>
      <c r="T10223" s="141"/>
      <c r="U10223" s="141"/>
      <c r="V10223" s="141"/>
      <c r="W10223" s="141"/>
      <c r="X10223" s="141"/>
      <c r="Y10223" s="141"/>
      <c r="Z10223" s="141"/>
    </row>
    <row r="10224" spans="16:26" x14ac:dyDescent="0.2">
      <c r="P10224" s="141"/>
      <c r="Q10224" s="141"/>
      <c r="R10224" s="141"/>
      <c r="S10224" s="141"/>
      <c r="T10224" s="141"/>
      <c r="U10224" s="141"/>
      <c r="V10224" s="141"/>
      <c r="W10224" s="141"/>
      <c r="X10224" s="141"/>
      <c r="Y10224" s="141"/>
      <c r="Z10224" s="141"/>
    </row>
    <row r="10225" spans="16:26" x14ac:dyDescent="0.2">
      <c r="P10225" s="141"/>
      <c r="Q10225" s="141"/>
      <c r="R10225" s="141"/>
      <c r="S10225" s="141"/>
      <c r="T10225" s="141"/>
      <c r="U10225" s="141"/>
      <c r="V10225" s="141"/>
      <c r="W10225" s="141"/>
      <c r="X10225" s="141"/>
      <c r="Y10225" s="141"/>
      <c r="Z10225" s="141"/>
    </row>
    <row r="10226" spans="16:26" x14ac:dyDescent="0.2">
      <c r="P10226" s="141"/>
      <c r="Q10226" s="141"/>
      <c r="R10226" s="141"/>
      <c r="S10226" s="141"/>
      <c r="T10226" s="141"/>
      <c r="U10226" s="141"/>
      <c r="V10226" s="141"/>
      <c r="W10226" s="141"/>
      <c r="X10226" s="141"/>
      <c r="Y10226" s="141"/>
      <c r="Z10226" s="141"/>
    </row>
    <row r="10227" spans="16:26" x14ac:dyDescent="0.2">
      <c r="P10227" s="141"/>
      <c r="Q10227" s="141"/>
      <c r="R10227" s="141"/>
      <c r="S10227" s="141"/>
      <c r="T10227" s="141"/>
      <c r="U10227" s="141"/>
      <c r="V10227" s="141"/>
      <c r="W10227" s="141"/>
      <c r="X10227" s="141"/>
      <c r="Y10227" s="141"/>
      <c r="Z10227" s="141"/>
    </row>
    <row r="10228" spans="16:26" x14ac:dyDescent="0.2">
      <c r="P10228" s="141"/>
      <c r="Q10228" s="141"/>
      <c r="R10228" s="141"/>
      <c r="S10228" s="141"/>
      <c r="T10228" s="141"/>
      <c r="U10228" s="141"/>
      <c r="V10228" s="141"/>
      <c r="W10228" s="141"/>
      <c r="X10228" s="141"/>
      <c r="Y10228" s="141"/>
      <c r="Z10228" s="141"/>
    </row>
    <row r="10229" spans="16:26" x14ac:dyDescent="0.2">
      <c r="P10229" s="141"/>
      <c r="Q10229" s="141"/>
      <c r="R10229" s="141"/>
      <c r="S10229" s="141"/>
      <c r="T10229" s="141"/>
      <c r="U10229" s="141"/>
      <c r="V10229" s="141"/>
      <c r="W10229" s="141"/>
      <c r="X10229" s="141"/>
      <c r="Y10229" s="141"/>
      <c r="Z10229" s="141"/>
    </row>
    <row r="10230" spans="16:26" x14ac:dyDescent="0.2">
      <c r="P10230" s="141"/>
      <c r="Q10230" s="141"/>
      <c r="R10230" s="141"/>
      <c r="S10230" s="141"/>
      <c r="T10230" s="141"/>
      <c r="U10230" s="141"/>
      <c r="V10230" s="141"/>
      <c r="W10230" s="141"/>
      <c r="X10230" s="141"/>
      <c r="Y10230" s="141"/>
      <c r="Z10230" s="141"/>
    </row>
    <row r="10231" spans="16:26" x14ac:dyDescent="0.2">
      <c r="P10231" s="141"/>
      <c r="Q10231" s="141"/>
      <c r="R10231" s="141"/>
      <c r="S10231" s="141"/>
      <c r="T10231" s="141"/>
      <c r="U10231" s="141"/>
      <c r="V10231" s="141"/>
      <c r="W10231" s="141"/>
      <c r="X10231" s="141"/>
      <c r="Y10231" s="141"/>
      <c r="Z10231" s="141"/>
    </row>
    <row r="10232" spans="16:26" x14ac:dyDescent="0.2">
      <c r="P10232" s="141"/>
      <c r="Q10232" s="141"/>
      <c r="R10232" s="141"/>
      <c r="S10232" s="141"/>
      <c r="T10232" s="141"/>
      <c r="U10232" s="141"/>
      <c r="V10232" s="141"/>
      <c r="W10232" s="141"/>
      <c r="X10232" s="141"/>
      <c r="Y10232" s="141"/>
      <c r="Z10232" s="141"/>
    </row>
    <row r="10233" spans="16:26" x14ac:dyDescent="0.2">
      <c r="P10233" s="141"/>
      <c r="Q10233" s="141"/>
      <c r="R10233" s="141"/>
      <c r="S10233" s="141"/>
      <c r="T10233" s="141"/>
      <c r="U10233" s="141"/>
      <c r="V10233" s="141"/>
      <c r="W10233" s="141"/>
      <c r="X10233" s="141"/>
      <c r="Y10233" s="141"/>
      <c r="Z10233" s="141"/>
    </row>
    <row r="10234" spans="16:26" x14ac:dyDescent="0.2">
      <c r="P10234" s="141"/>
      <c r="Q10234" s="141"/>
      <c r="R10234" s="141"/>
      <c r="S10234" s="141"/>
      <c r="T10234" s="141"/>
      <c r="U10234" s="141"/>
      <c r="V10234" s="141"/>
      <c r="W10234" s="141"/>
      <c r="X10234" s="141"/>
      <c r="Y10234" s="141"/>
      <c r="Z10234" s="141"/>
    </row>
    <row r="10235" spans="16:26" x14ac:dyDescent="0.2">
      <c r="P10235" s="141"/>
      <c r="Q10235" s="141"/>
      <c r="R10235" s="141"/>
      <c r="S10235" s="141"/>
      <c r="T10235" s="141"/>
      <c r="U10235" s="141"/>
      <c r="V10235" s="141"/>
      <c r="W10235" s="141"/>
      <c r="X10235" s="141"/>
      <c r="Y10235" s="141"/>
      <c r="Z10235" s="141"/>
    </row>
    <row r="10236" spans="16:26" x14ac:dyDescent="0.2">
      <c r="P10236" s="141"/>
      <c r="Q10236" s="141"/>
      <c r="R10236" s="141"/>
      <c r="S10236" s="141"/>
      <c r="T10236" s="141"/>
      <c r="U10236" s="141"/>
      <c r="V10236" s="141"/>
      <c r="W10236" s="141"/>
      <c r="X10236" s="141"/>
      <c r="Y10236" s="141"/>
      <c r="Z10236" s="141"/>
    </row>
    <row r="10237" spans="16:26" x14ac:dyDescent="0.2">
      <c r="P10237" s="141"/>
      <c r="Q10237" s="141"/>
      <c r="R10237" s="141"/>
      <c r="S10237" s="141"/>
      <c r="T10237" s="141"/>
      <c r="U10237" s="141"/>
      <c r="V10237" s="141"/>
      <c r="W10237" s="141"/>
      <c r="X10237" s="141"/>
      <c r="Y10237" s="141"/>
      <c r="Z10237" s="141"/>
    </row>
    <row r="10238" spans="16:26" x14ac:dyDescent="0.2">
      <c r="P10238" s="141"/>
      <c r="Q10238" s="141"/>
      <c r="R10238" s="141"/>
      <c r="S10238" s="141"/>
      <c r="T10238" s="141"/>
      <c r="U10238" s="141"/>
      <c r="V10238" s="141"/>
      <c r="W10238" s="141"/>
      <c r="X10238" s="141"/>
      <c r="Y10238" s="141"/>
      <c r="Z10238" s="141"/>
    </row>
    <row r="10239" spans="16:26" x14ac:dyDescent="0.2">
      <c r="P10239" s="141"/>
      <c r="Q10239" s="141"/>
      <c r="R10239" s="141"/>
      <c r="S10239" s="141"/>
      <c r="T10239" s="141"/>
      <c r="U10239" s="141"/>
      <c r="V10239" s="141"/>
      <c r="W10239" s="141"/>
      <c r="X10239" s="141"/>
      <c r="Y10239" s="141"/>
      <c r="Z10239" s="141"/>
    </row>
    <row r="10240" spans="16:26" x14ac:dyDescent="0.2">
      <c r="P10240" s="141"/>
      <c r="Q10240" s="141"/>
      <c r="R10240" s="141"/>
      <c r="S10240" s="141"/>
      <c r="T10240" s="141"/>
      <c r="U10240" s="141"/>
      <c r="V10240" s="141"/>
      <c r="W10240" s="141"/>
      <c r="X10240" s="141"/>
      <c r="Y10240" s="141"/>
      <c r="Z10240" s="141"/>
    </row>
    <row r="10241" spans="16:26" x14ac:dyDescent="0.2">
      <c r="P10241" s="141"/>
      <c r="Q10241" s="141"/>
      <c r="R10241" s="141"/>
      <c r="S10241" s="141"/>
      <c r="T10241" s="141"/>
      <c r="U10241" s="141"/>
      <c r="V10241" s="141"/>
      <c r="W10241" s="141"/>
      <c r="X10241" s="141"/>
      <c r="Y10241" s="141"/>
      <c r="Z10241" s="141"/>
    </row>
    <row r="10242" spans="16:26" x14ac:dyDescent="0.2">
      <c r="P10242" s="141"/>
      <c r="Q10242" s="141"/>
      <c r="R10242" s="141"/>
      <c r="S10242" s="141"/>
      <c r="T10242" s="141"/>
      <c r="U10242" s="141"/>
      <c r="V10242" s="141"/>
      <c r="W10242" s="141"/>
      <c r="X10242" s="141"/>
      <c r="Y10242" s="141"/>
      <c r="Z10242" s="141"/>
    </row>
    <row r="10243" spans="16:26" x14ac:dyDescent="0.2">
      <c r="P10243" s="141"/>
      <c r="Q10243" s="141"/>
      <c r="R10243" s="141"/>
      <c r="S10243" s="141"/>
      <c r="T10243" s="141"/>
      <c r="U10243" s="141"/>
      <c r="V10243" s="141"/>
      <c r="W10243" s="141"/>
      <c r="X10243" s="141"/>
      <c r="Y10243" s="141"/>
      <c r="Z10243" s="141"/>
    </row>
    <row r="10244" spans="16:26" x14ac:dyDescent="0.2">
      <c r="P10244" s="141"/>
      <c r="Q10244" s="141"/>
      <c r="R10244" s="141"/>
      <c r="S10244" s="141"/>
      <c r="T10244" s="141"/>
      <c r="U10244" s="141"/>
      <c r="V10244" s="141"/>
      <c r="W10244" s="141"/>
      <c r="X10244" s="141"/>
      <c r="Y10244" s="141"/>
      <c r="Z10244" s="141"/>
    </row>
    <row r="10245" spans="16:26" x14ac:dyDescent="0.2">
      <c r="P10245" s="141"/>
      <c r="Q10245" s="141"/>
      <c r="R10245" s="141"/>
      <c r="S10245" s="141"/>
      <c r="T10245" s="141"/>
      <c r="U10245" s="141"/>
      <c r="V10245" s="141"/>
      <c r="W10245" s="141"/>
      <c r="X10245" s="141"/>
      <c r="Y10245" s="141"/>
      <c r="Z10245" s="141"/>
    </row>
    <row r="10246" spans="16:26" x14ac:dyDescent="0.2">
      <c r="P10246" s="141"/>
      <c r="Q10246" s="141"/>
      <c r="R10246" s="141"/>
      <c r="S10246" s="141"/>
      <c r="T10246" s="141"/>
      <c r="U10246" s="141"/>
      <c r="V10246" s="141"/>
      <c r="W10246" s="141"/>
      <c r="X10246" s="141"/>
      <c r="Y10246" s="141"/>
      <c r="Z10246" s="141"/>
    </row>
    <row r="10247" spans="16:26" x14ac:dyDescent="0.2">
      <c r="P10247" s="141"/>
      <c r="Q10247" s="141"/>
      <c r="R10247" s="141"/>
      <c r="S10247" s="141"/>
      <c r="T10247" s="141"/>
      <c r="U10247" s="141"/>
      <c r="V10247" s="141"/>
      <c r="W10247" s="141"/>
      <c r="X10247" s="141"/>
      <c r="Y10247" s="141"/>
      <c r="Z10247" s="141"/>
    </row>
    <row r="10248" spans="16:26" x14ac:dyDescent="0.2">
      <c r="P10248" s="141"/>
      <c r="Q10248" s="141"/>
      <c r="R10248" s="141"/>
      <c r="S10248" s="141"/>
      <c r="T10248" s="141"/>
      <c r="U10248" s="141"/>
      <c r="V10248" s="141"/>
      <c r="W10248" s="141"/>
      <c r="X10248" s="141"/>
      <c r="Y10248" s="141"/>
      <c r="Z10248" s="141"/>
    </row>
    <row r="10249" spans="16:26" x14ac:dyDescent="0.2">
      <c r="P10249" s="141"/>
      <c r="Q10249" s="141"/>
      <c r="R10249" s="141"/>
      <c r="S10249" s="141"/>
      <c r="T10249" s="141"/>
      <c r="U10249" s="141"/>
      <c r="V10249" s="141"/>
      <c r="W10249" s="141"/>
      <c r="X10249" s="141"/>
      <c r="Y10249" s="141"/>
      <c r="Z10249" s="141"/>
    </row>
    <row r="10250" spans="16:26" x14ac:dyDescent="0.2">
      <c r="P10250" s="141"/>
      <c r="Q10250" s="141"/>
      <c r="R10250" s="141"/>
      <c r="S10250" s="141"/>
      <c r="T10250" s="141"/>
      <c r="U10250" s="141"/>
      <c r="V10250" s="141"/>
      <c r="W10250" s="141"/>
      <c r="X10250" s="141"/>
      <c r="Y10250" s="141"/>
      <c r="Z10250" s="141"/>
    </row>
    <row r="10251" spans="16:26" x14ac:dyDescent="0.2">
      <c r="P10251" s="141"/>
      <c r="Q10251" s="141"/>
      <c r="R10251" s="141"/>
      <c r="S10251" s="141"/>
      <c r="T10251" s="141"/>
      <c r="U10251" s="141"/>
      <c r="V10251" s="141"/>
      <c r="W10251" s="141"/>
      <c r="X10251" s="141"/>
      <c r="Y10251" s="141"/>
      <c r="Z10251" s="141"/>
    </row>
    <row r="10252" spans="16:26" x14ac:dyDescent="0.2">
      <c r="P10252" s="141"/>
      <c r="Q10252" s="141"/>
      <c r="R10252" s="141"/>
      <c r="S10252" s="141"/>
      <c r="T10252" s="141"/>
      <c r="U10252" s="141"/>
      <c r="V10252" s="141"/>
      <c r="W10252" s="141"/>
      <c r="X10252" s="141"/>
      <c r="Y10252" s="141"/>
      <c r="Z10252" s="141"/>
    </row>
    <row r="10253" spans="16:26" x14ac:dyDescent="0.2">
      <c r="P10253" s="141"/>
      <c r="Q10253" s="141"/>
      <c r="R10253" s="141"/>
      <c r="S10253" s="141"/>
      <c r="T10253" s="141"/>
      <c r="U10253" s="141"/>
      <c r="V10253" s="141"/>
      <c r="W10253" s="141"/>
      <c r="X10253" s="141"/>
      <c r="Y10253" s="141"/>
      <c r="Z10253" s="141"/>
    </row>
    <row r="10254" spans="16:26" x14ac:dyDescent="0.2">
      <c r="P10254" s="141"/>
      <c r="Q10254" s="141"/>
      <c r="R10254" s="141"/>
      <c r="S10254" s="141"/>
      <c r="T10254" s="141"/>
      <c r="U10254" s="141"/>
      <c r="V10254" s="141"/>
      <c r="W10254" s="141"/>
      <c r="X10254" s="141"/>
      <c r="Y10254" s="141"/>
      <c r="Z10254" s="141"/>
    </row>
    <row r="10255" spans="16:26" x14ac:dyDescent="0.2">
      <c r="P10255" s="141"/>
      <c r="Q10255" s="141"/>
      <c r="R10255" s="141"/>
      <c r="S10255" s="141"/>
      <c r="T10255" s="141"/>
      <c r="U10255" s="141"/>
      <c r="V10255" s="141"/>
      <c r="W10255" s="141"/>
      <c r="X10255" s="141"/>
      <c r="Y10255" s="141"/>
      <c r="Z10255" s="141"/>
    </row>
    <row r="10256" spans="16:26" x14ac:dyDescent="0.2">
      <c r="P10256" s="141"/>
      <c r="Q10256" s="141"/>
      <c r="R10256" s="141"/>
      <c r="S10256" s="141"/>
      <c r="T10256" s="141"/>
      <c r="U10256" s="141"/>
      <c r="V10256" s="141"/>
      <c r="W10256" s="141"/>
      <c r="X10256" s="141"/>
      <c r="Y10256" s="141"/>
      <c r="Z10256" s="141"/>
    </row>
    <row r="10257" spans="16:26" x14ac:dyDescent="0.2">
      <c r="P10257" s="141"/>
      <c r="Q10257" s="141"/>
      <c r="R10257" s="141"/>
      <c r="S10257" s="141"/>
      <c r="T10257" s="141"/>
      <c r="U10257" s="141"/>
      <c r="V10257" s="141"/>
      <c r="W10257" s="141"/>
      <c r="X10257" s="141"/>
      <c r="Y10257" s="141"/>
      <c r="Z10257" s="141"/>
    </row>
    <row r="10258" spans="16:26" x14ac:dyDescent="0.2">
      <c r="P10258" s="141"/>
      <c r="Q10258" s="141"/>
      <c r="R10258" s="141"/>
      <c r="S10258" s="141"/>
      <c r="T10258" s="141"/>
      <c r="U10258" s="141"/>
      <c r="V10258" s="141"/>
      <c r="W10258" s="141"/>
      <c r="X10258" s="141"/>
      <c r="Y10258" s="141"/>
      <c r="Z10258" s="141"/>
    </row>
    <row r="10259" spans="16:26" x14ac:dyDescent="0.2">
      <c r="P10259" s="141"/>
      <c r="Q10259" s="141"/>
      <c r="R10259" s="141"/>
      <c r="S10259" s="141"/>
      <c r="T10259" s="141"/>
      <c r="U10259" s="141"/>
      <c r="V10259" s="141"/>
      <c r="W10259" s="141"/>
      <c r="X10259" s="141"/>
      <c r="Y10259" s="141"/>
      <c r="Z10259" s="141"/>
    </row>
    <row r="10260" spans="16:26" x14ac:dyDescent="0.2">
      <c r="P10260" s="141"/>
      <c r="Q10260" s="141"/>
      <c r="R10260" s="141"/>
      <c r="S10260" s="141"/>
      <c r="T10260" s="141"/>
      <c r="U10260" s="141"/>
      <c r="V10260" s="141"/>
      <c r="W10260" s="141"/>
      <c r="X10260" s="141"/>
      <c r="Y10260" s="141"/>
      <c r="Z10260" s="141"/>
    </row>
    <row r="10261" spans="16:26" x14ac:dyDescent="0.2">
      <c r="P10261" s="141"/>
      <c r="Q10261" s="141"/>
      <c r="R10261" s="141"/>
      <c r="S10261" s="141"/>
      <c r="T10261" s="141"/>
      <c r="U10261" s="141"/>
      <c r="V10261" s="141"/>
      <c r="W10261" s="141"/>
      <c r="X10261" s="141"/>
      <c r="Y10261" s="141"/>
      <c r="Z10261" s="141"/>
    </row>
    <row r="10262" spans="16:26" x14ac:dyDescent="0.2">
      <c r="P10262" s="141"/>
      <c r="Q10262" s="141"/>
      <c r="R10262" s="141"/>
      <c r="S10262" s="141"/>
      <c r="T10262" s="141"/>
      <c r="U10262" s="141"/>
      <c r="V10262" s="141"/>
      <c r="W10262" s="141"/>
      <c r="X10262" s="141"/>
      <c r="Y10262" s="141"/>
      <c r="Z10262" s="141"/>
    </row>
    <row r="10263" spans="16:26" x14ac:dyDescent="0.2">
      <c r="P10263" s="141"/>
      <c r="Q10263" s="141"/>
      <c r="R10263" s="141"/>
      <c r="S10263" s="141"/>
      <c r="T10263" s="141"/>
      <c r="U10263" s="141"/>
      <c r="V10263" s="141"/>
      <c r="W10263" s="141"/>
      <c r="X10263" s="141"/>
      <c r="Y10263" s="141"/>
      <c r="Z10263" s="141"/>
    </row>
    <row r="10264" spans="16:26" x14ac:dyDescent="0.2">
      <c r="P10264" s="141"/>
      <c r="Q10264" s="141"/>
      <c r="R10264" s="141"/>
      <c r="S10264" s="141"/>
      <c r="T10264" s="141"/>
      <c r="U10264" s="141"/>
      <c r="V10264" s="141"/>
      <c r="W10264" s="141"/>
      <c r="X10264" s="141"/>
      <c r="Y10264" s="141"/>
      <c r="Z10264" s="141"/>
    </row>
    <row r="10265" spans="16:26" x14ac:dyDescent="0.2">
      <c r="P10265" s="141"/>
      <c r="Q10265" s="141"/>
      <c r="R10265" s="141"/>
      <c r="S10265" s="141"/>
      <c r="T10265" s="141"/>
      <c r="U10265" s="141"/>
      <c r="V10265" s="141"/>
      <c r="W10265" s="141"/>
      <c r="X10265" s="141"/>
      <c r="Y10265" s="141"/>
      <c r="Z10265" s="141"/>
    </row>
    <row r="10266" spans="16:26" x14ac:dyDescent="0.2">
      <c r="P10266" s="141"/>
      <c r="Q10266" s="141"/>
      <c r="R10266" s="141"/>
      <c r="S10266" s="141"/>
      <c r="T10266" s="141"/>
      <c r="U10266" s="141"/>
      <c r="V10266" s="141"/>
      <c r="W10266" s="141"/>
      <c r="X10266" s="141"/>
      <c r="Y10266" s="141"/>
      <c r="Z10266" s="141"/>
    </row>
    <row r="10267" spans="16:26" x14ac:dyDescent="0.2">
      <c r="P10267" s="141"/>
      <c r="Q10267" s="141"/>
      <c r="R10267" s="141"/>
      <c r="S10267" s="141"/>
      <c r="T10267" s="141"/>
      <c r="U10267" s="141"/>
      <c r="V10267" s="141"/>
      <c r="W10267" s="141"/>
      <c r="X10267" s="141"/>
      <c r="Y10267" s="141"/>
      <c r="Z10267" s="141"/>
    </row>
    <row r="10268" spans="16:26" x14ac:dyDescent="0.2">
      <c r="P10268" s="141"/>
      <c r="Q10268" s="141"/>
      <c r="R10268" s="141"/>
      <c r="S10268" s="141"/>
      <c r="T10268" s="141"/>
      <c r="U10268" s="141"/>
      <c r="V10268" s="141"/>
      <c r="W10268" s="141"/>
      <c r="X10268" s="141"/>
      <c r="Y10268" s="141"/>
      <c r="Z10268" s="141"/>
    </row>
    <row r="10269" spans="16:26" x14ac:dyDescent="0.2">
      <c r="P10269" s="141"/>
      <c r="Q10269" s="141"/>
      <c r="R10269" s="141"/>
      <c r="S10269" s="141"/>
      <c r="T10269" s="141"/>
      <c r="U10269" s="141"/>
      <c r="V10269" s="141"/>
      <c r="W10269" s="141"/>
      <c r="X10269" s="141"/>
      <c r="Y10269" s="141"/>
      <c r="Z10269" s="141"/>
    </row>
    <row r="10270" spans="16:26" x14ac:dyDescent="0.2">
      <c r="P10270" s="141"/>
      <c r="Q10270" s="141"/>
      <c r="R10270" s="141"/>
      <c r="S10270" s="141"/>
      <c r="T10270" s="141"/>
      <c r="U10270" s="141"/>
      <c r="V10270" s="141"/>
      <c r="W10270" s="141"/>
      <c r="X10270" s="141"/>
      <c r="Y10270" s="141"/>
      <c r="Z10270" s="141"/>
    </row>
    <row r="10271" spans="16:26" x14ac:dyDescent="0.2">
      <c r="P10271" s="141"/>
      <c r="Q10271" s="141"/>
      <c r="R10271" s="141"/>
      <c r="S10271" s="141"/>
      <c r="T10271" s="141"/>
      <c r="U10271" s="141"/>
      <c r="V10271" s="141"/>
      <c r="W10271" s="141"/>
      <c r="X10271" s="141"/>
      <c r="Y10271" s="141"/>
      <c r="Z10271" s="141"/>
    </row>
    <row r="10272" spans="16:26" x14ac:dyDescent="0.2">
      <c r="P10272" s="141"/>
      <c r="Q10272" s="141"/>
      <c r="R10272" s="141"/>
      <c r="S10272" s="141"/>
      <c r="T10272" s="141"/>
      <c r="U10272" s="141"/>
      <c r="V10272" s="141"/>
      <c r="W10272" s="141"/>
      <c r="X10272" s="141"/>
      <c r="Y10272" s="141"/>
      <c r="Z10272" s="141"/>
    </row>
    <row r="10273" spans="16:26" x14ac:dyDescent="0.2">
      <c r="P10273" s="141"/>
      <c r="Q10273" s="141"/>
      <c r="R10273" s="141"/>
      <c r="S10273" s="141"/>
      <c r="T10273" s="141"/>
      <c r="U10273" s="141"/>
      <c r="V10273" s="141"/>
      <c r="W10273" s="141"/>
      <c r="X10273" s="141"/>
      <c r="Y10273" s="141"/>
      <c r="Z10273" s="141"/>
    </row>
    <row r="10274" spans="16:26" x14ac:dyDescent="0.2">
      <c r="P10274" s="141"/>
      <c r="Q10274" s="141"/>
      <c r="R10274" s="141"/>
      <c r="S10274" s="141"/>
      <c r="T10274" s="141"/>
      <c r="U10274" s="141"/>
      <c r="V10274" s="141"/>
      <c r="W10274" s="141"/>
      <c r="X10274" s="141"/>
      <c r="Y10274" s="141"/>
      <c r="Z10274" s="141"/>
    </row>
    <row r="10275" spans="16:26" x14ac:dyDescent="0.2">
      <c r="P10275" s="141"/>
      <c r="Q10275" s="141"/>
      <c r="R10275" s="141"/>
      <c r="S10275" s="141"/>
      <c r="T10275" s="141"/>
      <c r="U10275" s="141"/>
      <c r="V10275" s="141"/>
      <c r="W10275" s="141"/>
      <c r="X10275" s="141"/>
      <c r="Y10275" s="141"/>
      <c r="Z10275" s="141"/>
    </row>
    <row r="10276" spans="16:26" x14ac:dyDescent="0.2">
      <c r="P10276" s="141"/>
      <c r="Q10276" s="141"/>
      <c r="R10276" s="141"/>
      <c r="S10276" s="141"/>
      <c r="T10276" s="141"/>
      <c r="U10276" s="141"/>
      <c r="V10276" s="141"/>
      <c r="W10276" s="141"/>
      <c r="X10276" s="141"/>
      <c r="Y10276" s="141"/>
      <c r="Z10276" s="141"/>
    </row>
    <row r="10277" spans="16:26" x14ac:dyDescent="0.2">
      <c r="P10277" s="141"/>
      <c r="Q10277" s="141"/>
      <c r="R10277" s="141"/>
      <c r="S10277" s="141"/>
      <c r="T10277" s="141"/>
      <c r="U10277" s="141"/>
      <c r="V10277" s="141"/>
      <c r="W10277" s="141"/>
      <c r="X10277" s="141"/>
      <c r="Y10277" s="141"/>
      <c r="Z10277" s="141"/>
    </row>
    <row r="10278" spans="16:26" x14ac:dyDescent="0.2">
      <c r="P10278" s="141"/>
      <c r="Q10278" s="141"/>
      <c r="R10278" s="141"/>
      <c r="S10278" s="141"/>
      <c r="T10278" s="141"/>
      <c r="U10278" s="141"/>
      <c r="V10278" s="141"/>
      <c r="W10278" s="141"/>
      <c r="X10278" s="141"/>
      <c r="Y10278" s="141"/>
      <c r="Z10278" s="141"/>
    </row>
    <row r="10279" spans="16:26" x14ac:dyDescent="0.2">
      <c r="P10279" s="141"/>
      <c r="Q10279" s="141"/>
      <c r="R10279" s="141"/>
      <c r="S10279" s="141"/>
      <c r="T10279" s="141"/>
      <c r="U10279" s="141"/>
      <c r="V10279" s="141"/>
      <c r="W10279" s="141"/>
      <c r="X10279" s="141"/>
      <c r="Y10279" s="141"/>
      <c r="Z10279" s="141"/>
    </row>
    <row r="10280" spans="16:26" x14ac:dyDescent="0.2">
      <c r="P10280" s="141"/>
      <c r="Q10280" s="141"/>
      <c r="R10280" s="141"/>
      <c r="S10280" s="141"/>
      <c r="T10280" s="141"/>
      <c r="U10280" s="141"/>
      <c r="V10280" s="141"/>
      <c r="W10280" s="141"/>
      <c r="X10280" s="141"/>
      <c r="Y10280" s="141"/>
      <c r="Z10280" s="141"/>
    </row>
    <row r="10281" spans="16:26" x14ac:dyDescent="0.2">
      <c r="P10281" s="141"/>
      <c r="Q10281" s="141"/>
      <c r="R10281" s="141"/>
      <c r="S10281" s="141"/>
      <c r="T10281" s="141"/>
      <c r="U10281" s="141"/>
      <c r="V10281" s="141"/>
      <c r="W10281" s="141"/>
      <c r="X10281" s="141"/>
      <c r="Y10281" s="141"/>
      <c r="Z10281" s="141"/>
    </row>
    <row r="10282" spans="16:26" x14ac:dyDescent="0.2">
      <c r="P10282" s="141"/>
      <c r="Q10282" s="141"/>
      <c r="R10282" s="141"/>
      <c r="S10282" s="141"/>
      <c r="T10282" s="141"/>
      <c r="U10282" s="141"/>
      <c r="V10282" s="141"/>
      <c r="W10282" s="141"/>
      <c r="X10282" s="141"/>
      <c r="Y10282" s="141"/>
      <c r="Z10282" s="141"/>
    </row>
    <row r="10283" spans="16:26" x14ac:dyDescent="0.2">
      <c r="P10283" s="141"/>
      <c r="Q10283" s="141"/>
      <c r="R10283" s="141"/>
      <c r="S10283" s="141"/>
      <c r="T10283" s="141"/>
      <c r="U10283" s="141"/>
      <c r="V10283" s="141"/>
      <c r="W10283" s="141"/>
      <c r="X10283" s="141"/>
      <c r="Y10283" s="141"/>
      <c r="Z10283" s="141"/>
    </row>
    <row r="10284" spans="16:26" x14ac:dyDescent="0.2">
      <c r="P10284" s="141"/>
      <c r="Q10284" s="141"/>
      <c r="R10284" s="141"/>
      <c r="S10284" s="141"/>
      <c r="T10284" s="141"/>
      <c r="U10284" s="141"/>
      <c r="V10284" s="141"/>
      <c r="W10284" s="141"/>
      <c r="X10284" s="141"/>
      <c r="Y10284" s="141"/>
      <c r="Z10284" s="141"/>
    </row>
    <row r="10285" spans="16:26" x14ac:dyDescent="0.2">
      <c r="P10285" s="141"/>
      <c r="Q10285" s="141"/>
      <c r="R10285" s="141"/>
      <c r="S10285" s="141"/>
      <c r="T10285" s="141"/>
      <c r="U10285" s="141"/>
      <c r="V10285" s="141"/>
      <c r="W10285" s="141"/>
      <c r="X10285" s="141"/>
      <c r="Y10285" s="141"/>
      <c r="Z10285" s="141"/>
    </row>
    <row r="10286" spans="16:26" x14ac:dyDescent="0.2">
      <c r="P10286" s="141"/>
      <c r="Q10286" s="141"/>
      <c r="R10286" s="141"/>
      <c r="S10286" s="141"/>
      <c r="T10286" s="141"/>
      <c r="U10286" s="141"/>
      <c r="V10286" s="141"/>
      <c r="W10286" s="141"/>
      <c r="X10286" s="141"/>
      <c r="Y10286" s="141"/>
      <c r="Z10286" s="141"/>
    </row>
    <row r="10287" spans="16:26" x14ac:dyDescent="0.2">
      <c r="P10287" s="141"/>
      <c r="Q10287" s="141"/>
      <c r="R10287" s="141"/>
      <c r="S10287" s="141"/>
      <c r="T10287" s="141"/>
      <c r="U10287" s="141"/>
      <c r="V10287" s="141"/>
      <c r="W10287" s="141"/>
      <c r="X10287" s="141"/>
      <c r="Y10287" s="141"/>
      <c r="Z10287" s="141"/>
    </row>
    <row r="10288" spans="16:26" x14ac:dyDescent="0.2">
      <c r="P10288" s="141"/>
      <c r="Q10288" s="141"/>
      <c r="R10288" s="141"/>
      <c r="S10288" s="141"/>
      <c r="T10288" s="141"/>
      <c r="U10288" s="141"/>
      <c r="V10288" s="141"/>
      <c r="W10288" s="141"/>
      <c r="X10288" s="141"/>
      <c r="Y10288" s="141"/>
      <c r="Z10288" s="141"/>
    </row>
    <row r="10289" spans="16:26" x14ac:dyDescent="0.2">
      <c r="P10289" s="141"/>
      <c r="Q10289" s="141"/>
      <c r="R10289" s="141"/>
      <c r="S10289" s="141"/>
      <c r="T10289" s="141"/>
      <c r="U10289" s="141"/>
      <c r="V10289" s="141"/>
      <c r="W10289" s="141"/>
      <c r="X10289" s="141"/>
      <c r="Y10289" s="141"/>
      <c r="Z10289" s="141"/>
    </row>
    <row r="10290" spans="16:26" x14ac:dyDescent="0.2">
      <c r="P10290" s="141"/>
      <c r="Q10290" s="141"/>
      <c r="R10290" s="141"/>
      <c r="S10290" s="141"/>
      <c r="T10290" s="141"/>
      <c r="U10290" s="141"/>
      <c r="V10290" s="141"/>
      <c r="W10290" s="141"/>
      <c r="X10290" s="141"/>
      <c r="Y10290" s="141"/>
      <c r="Z10290" s="141"/>
    </row>
    <row r="10291" spans="16:26" x14ac:dyDescent="0.2">
      <c r="P10291" s="141"/>
      <c r="Q10291" s="141"/>
      <c r="R10291" s="141"/>
      <c r="S10291" s="141"/>
      <c r="T10291" s="141"/>
      <c r="U10291" s="141"/>
      <c r="V10291" s="141"/>
      <c r="W10291" s="141"/>
      <c r="X10291" s="141"/>
      <c r="Y10291" s="141"/>
      <c r="Z10291" s="141"/>
    </row>
    <row r="10292" spans="16:26" x14ac:dyDescent="0.2">
      <c r="P10292" s="141"/>
      <c r="Q10292" s="141"/>
      <c r="R10292" s="141"/>
      <c r="S10292" s="141"/>
      <c r="T10292" s="141"/>
      <c r="U10292" s="141"/>
      <c r="V10292" s="141"/>
      <c r="W10292" s="141"/>
      <c r="X10292" s="141"/>
      <c r="Y10292" s="141"/>
      <c r="Z10292" s="141"/>
    </row>
    <row r="10293" spans="16:26" x14ac:dyDescent="0.2">
      <c r="P10293" s="141"/>
      <c r="Q10293" s="141"/>
      <c r="R10293" s="141"/>
      <c r="S10293" s="141"/>
      <c r="T10293" s="141"/>
      <c r="U10293" s="141"/>
      <c r="V10293" s="141"/>
      <c r="W10293" s="141"/>
      <c r="X10293" s="141"/>
      <c r="Y10293" s="141"/>
      <c r="Z10293" s="141"/>
    </row>
    <row r="10294" spans="16:26" x14ac:dyDescent="0.2">
      <c r="P10294" s="141"/>
      <c r="Q10294" s="141"/>
      <c r="R10294" s="141"/>
      <c r="S10294" s="141"/>
      <c r="T10294" s="141"/>
      <c r="U10294" s="141"/>
      <c r="V10294" s="141"/>
      <c r="W10294" s="141"/>
      <c r="X10294" s="141"/>
      <c r="Y10294" s="141"/>
      <c r="Z10294" s="141"/>
    </row>
    <row r="10295" spans="16:26" x14ac:dyDescent="0.2">
      <c r="P10295" s="141"/>
      <c r="Q10295" s="141"/>
      <c r="R10295" s="141"/>
      <c r="S10295" s="141"/>
      <c r="T10295" s="141"/>
      <c r="U10295" s="141"/>
      <c r="V10295" s="141"/>
      <c r="W10295" s="141"/>
      <c r="X10295" s="141"/>
      <c r="Y10295" s="141"/>
      <c r="Z10295" s="141"/>
    </row>
    <row r="10296" spans="16:26" x14ac:dyDescent="0.2">
      <c r="P10296" s="141"/>
      <c r="Q10296" s="141"/>
      <c r="R10296" s="141"/>
      <c r="S10296" s="141"/>
      <c r="T10296" s="141"/>
      <c r="U10296" s="141"/>
      <c r="V10296" s="141"/>
      <c r="W10296" s="141"/>
      <c r="X10296" s="141"/>
      <c r="Y10296" s="141"/>
      <c r="Z10296" s="141"/>
    </row>
    <row r="10297" spans="16:26" x14ac:dyDescent="0.2">
      <c r="P10297" s="141"/>
      <c r="Q10297" s="141"/>
      <c r="R10297" s="141"/>
      <c r="S10297" s="141"/>
      <c r="T10297" s="141"/>
      <c r="U10297" s="141"/>
      <c r="V10297" s="141"/>
      <c r="W10297" s="141"/>
      <c r="X10297" s="141"/>
      <c r="Y10297" s="141"/>
      <c r="Z10297" s="141"/>
    </row>
    <row r="10298" spans="16:26" x14ac:dyDescent="0.2">
      <c r="P10298" s="141"/>
      <c r="Q10298" s="141"/>
      <c r="R10298" s="141"/>
      <c r="S10298" s="141"/>
      <c r="T10298" s="141"/>
      <c r="U10298" s="141"/>
      <c r="V10298" s="141"/>
      <c r="W10298" s="141"/>
      <c r="X10298" s="141"/>
      <c r="Y10298" s="141"/>
      <c r="Z10298" s="141"/>
    </row>
    <row r="10299" spans="16:26" x14ac:dyDescent="0.2">
      <c r="P10299" s="141"/>
      <c r="Q10299" s="141"/>
      <c r="R10299" s="141"/>
      <c r="S10299" s="141"/>
      <c r="T10299" s="141"/>
      <c r="U10299" s="141"/>
      <c r="V10299" s="141"/>
      <c r="W10299" s="141"/>
      <c r="X10299" s="141"/>
      <c r="Y10299" s="141"/>
      <c r="Z10299" s="141"/>
    </row>
    <row r="10300" spans="16:26" x14ac:dyDescent="0.2">
      <c r="P10300" s="141"/>
      <c r="Q10300" s="141"/>
      <c r="R10300" s="141"/>
      <c r="S10300" s="141"/>
      <c r="T10300" s="141"/>
      <c r="U10300" s="141"/>
      <c r="V10300" s="141"/>
      <c r="W10300" s="141"/>
      <c r="X10300" s="141"/>
      <c r="Y10300" s="141"/>
      <c r="Z10300" s="141"/>
    </row>
    <row r="10301" spans="16:26" x14ac:dyDescent="0.2">
      <c r="P10301" s="141"/>
      <c r="Q10301" s="141"/>
      <c r="R10301" s="141"/>
      <c r="S10301" s="141"/>
      <c r="T10301" s="141"/>
      <c r="U10301" s="141"/>
      <c r="V10301" s="141"/>
      <c r="W10301" s="141"/>
      <c r="X10301" s="141"/>
      <c r="Y10301" s="141"/>
      <c r="Z10301" s="141"/>
    </row>
    <row r="10302" spans="16:26" x14ac:dyDescent="0.2">
      <c r="P10302" s="141"/>
      <c r="Q10302" s="141"/>
      <c r="R10302" s="141"/>
      <c r="S10302" s="141"/>
      <c r="T10302" s="141"/>
      <c r="U10302" s="141"/>
      <c r="V10302" s="141"/>
      <c r="W10302" s="141"/>
      <c r="X10302" s="141"/>
      <c r="Y10302" s="141"/>
      <c r="Z10302" s="141"/>
    </row>
    <row r="10303" spans="16:26" x14ac:dyDescent="0.2">
      <c r="P10303" s="141"/>
      <c r="Q10303" s="141"/>
      <c r="R10303" s="141"/>
      <c r="S10303" s="141"/>
      <c r="T10303" s="141"/>
      <c r="U10303" s="141"/>
      <c r="V10303" s="141"/>
      <c r="W10303" s="141"/>
      <c r="X10303" s="141"/>
      <c r="Y10303" s="141"/>
      <c r="Z10303" s="141"/>
    </row>
    <row r="10304" spans="16:26" x14ac:dyDescent="0.2">
      <c r="P10304" s="141"/>
      <c r="Q10304" s="141"/>
      <c r="R10304" s="141"/>
      <c r="S10304" s="141"/>
      <c r="T10304" s="141"/>
      <c r="U10304" s="141"/>
      <c r="V10304" s="141"/>
      <c r="W10304" s="141"/>
      <c r="X10304" s="141"/>
      <c r="Y10304" s="141"/>
      <c r="Z10304" s="141"/>
    </row>
    <row r="10305" spans="16:26" x14ac:dyDescent="0.2">
      <c r="P10305" s="141"/>
      <c r="Q10305" s="141"/>
      <c r="R10305" s="141"/>
      <c r="S10305" s="141"/>
      <c r="T10305" s="141"/>
      <c r="U10305" s="141"/>
      <c r="V10305" s="141"/>
      <c r="W10305" s="141"/>
      <c r="X10305" s="141"/>
      <c r="Y10305" s="141"/>
      <c r="Z10305" s="141"/>
    </row>
    <row r="10306" spans="16:26" x14ac:dyDescent="0.2">
      <c r="P10306" s="141"/>
      <c r="Q10306" s="141"/>
      <c r="R10306" s="141"/>
      <c r="S10306" s="141"/>
      <c r="T10306" s="141"/>
      <c r="U10306" s="141"/>
      <c r="V10306" s="141"/>
      <c r="W10306" s="141"/>
      <c r="X10306" s="141"/>
      <c r="Y10306" s="141"/>
      <c r="Z10306" s="141"/>
    </row>
    <row r="10307" spans="16:26" x14ac:dyDescent="0.2">
      <c r="P10307" s="141"/>
      <c r="Q10307" s="141"/>
      <c r="R10307" s="141"/>
      <c r="S10307" s="141"/>
      <c r="T10307" s="141"/>
      <c r="U10307" s="141"/>
      <c r="V10307" s="141"/>
      <c r="W10307" s="141"/>
      <c r="X10307" s="141"/>
      <c r="Y10307" s="141"/>
      <c r="Z10307" s="141"/>
    </row>
    <row r="10308" spans="16:26" x14ac:dyDescent="0.2">
      <c r="P10308" s="141"/>
      <c r="Q10308" s="141"/>
      <c r="R10308" s="141"/>
      <c r="S10308" s="141"/>
      <c r="T10308" s="141"/>
      <c r="U10308" s="141"/>
      <c r="V10308" s="141"/>
      <c r="W10308" s="141"/>
      <c r="X10308" s="141"/>
      <c r="Y10308" s="141"/>
      <c r="Z10308" s="141"/>
    </row>
    <row r="10309" spans="16:26" x14ac:dyDescent="0.2">
      <c r="P10309" s="141"/>
      <c r="Q10309" s="141"/>
      <c r="R10309" s="141"/>
      <c r="S10309" s="141"/>
      <c r="T10309" s="141"/>
      <c r="U10309" s="141"/>
      <c r="V10309" s="141"/>
      <c r="W10309" s="141"/>
      <c r="X10309" s="141"/>
      <c r="Y10309" s="141"/>
      <c r="Z10309" s="141"/>
    </row>
    <row r="10310" spans="16:26" x14ac:dyDescent="0.2">
      <c r="P10310" s="141"/>
      <c r="Q10310" s="141"/>
      <c r="R10310" s="141"/>
      <c r="S10310" s="141"/>
      <c r="T10310" s="141"/>
      <c r="U10310" s="141"/>
      <c r="V10310" s="141"/>
      <c r="W10310" s="141"/>
      <c r="X10310" s="141"/>
      <c r="Y10310" s="141"/>
      <c r="Z10310" s="141"/>
    </row>
    <row r="10311" spans="16:26" x14ac:dyDescent="0.2">
      <c r="P10311" s="141"/>
      <c r="Q10311" s="141"/>
      <c r="R10311" s="141"/>
      <c r="S10311" s="141"/>
      <c r="T10311" s="141"/>
      <c r="U10311" s="141"/>
      <c r="V10311" s="141"/>
      <c r="W10311" s="141"/>
      <c r="X10311" s="141"/>
      <c r="Y10311" s="141"/>
      <c r="Z10311" s="141"/>
    </row>
    <row r="10312" spans="16:26" x14ac:dyDescent="0.2">
      <c r="P10312" s="141"/>
      <c r="Q10312" s="141"/>
      <c r="R10312" s="141"/>
      <c r="S10312" s="141"/>
      <c r="T10312" s="141"/>
      <c r="U10312" s="141"/>
      <c r="V10312" s="141"/>
      <c r="W10312" s="141"/>
      <c r="X10312" s="141"/>
      <c r="Y10312" s="141"/>
      <c r="Z10312" s="141"/>
    </row>
    <row r="10313" spans="16:26" x14ac:dyDescent="0.2">
      <c r="P10313" s="141"/>
      <c r="Q10313" s="141"/>
      <c r="R10313" s="141"/>
      <c r="S10313" s="141"/>
      <c r="T10313" s="141"/>
      <c r="U10313" s="141"/>
      <c r="V10313" s="141"/>
      <c r="W10313" s="141"/>
      <c r="X10313" s="141"/>
      <c r="Y10313" s="141"/>
      <c r="Z10313" s="141"/>
    </row>
    <row r="10314" spans="16:26" x14ac:dyDescent="0.2">
      <c r="P10314" s="141"/>
      <c r="Q10314" s="141"/>
      <c r="R10314" s="141"/>
      <c r="S10314" s="141"/>
      <c r="T10314" s="141"/>
      <c r="U10314" s="141"/>
      <c r="V10314" s="141"/>
      <c r="W10314" s="141"/>
      <c r="X10314" s="141"/>
      <c r="Y10314" s="141"/>
      <c r="Z10314" s="141"/>
    </row>
    <row r="10315" spans="16:26" x14ac:dyDescent="0.2">
      <c r="P10315" s="141"/>
      <c r="Q10315" s="141"/>
      <c r="R10315" s="141"/>
      <c r="S10315" s="141"/>
      <c r="T10315" s="141"/>
      <c r="U10315" s="141"/>
      <c r="V10315" s="141"/>
      <c r="W10315" s="141"/>
      <c r="X10315" s="141"/>
      <c r="Y10315" s="141"/>
      <c r="Z10315" s="141"/>
    </row>
    <row r="10316" spans="16:26" x14ac:dyDescent="0.2">
      <c r="P10316" s="141"/>
      <c r="Q10316" s="141"/>
      <c r="R10316" s="141"/>
      <c r="S10316" s="141"/>
      <c r="T10316" s="141"/>
      <c r="U10316" s="141"/>
      <c r="V10316" s="141"/>
      <c r="W10316" s="141"/>
      <c r="X10316" s="141"/>
      <c r="Y10316" s="141"/>
      <c r="Z10316" s="141"/>
    </row>
    <row r="10317" spans="16:26" x14ac:dyDescent="0.2">
      <c r="P10317" s="141"/>
      <c r="Q10317" s="141"/>
      <c r="R10317" s="141"/>
      <c r="S10317" s="141"/>
      <c r="T10317" s="141"/>
      <c r="U10317" s="141"/>
      <c r="V10317" s="141"/>
      <c r="W10317" s="141"/>
      <c r="X10317" s="141"/>
      <c r="Y10317" s="141"/>
      <c r="Z10317" s="141"/>
    </row>
    <row r="10318" spans="16:26" x14ac:dyDescent="0.2">
      <c r="P10318" s="141"/>
      <c r="Q10318" s="141"/>
      <c r="R10318" s="141"/>
      <c r="S10318" s="141"/>
      <c r="T10318" s="141"/>
      <c r="U10318" s="141"/>
      <c r="V10318" s="141"/>
      <c r="W10318" s="141"/>
      <c r="X10318" s="141"/>
      <c r="Y10318" s="141"/>
      <c r="Z10318" s="141"/>
    </row>
    <row r="10319" spans="16:26" x14ac:dyDescent="0.2">
      <c r="P10319" s="141"/>
      <c r="Q10319" s="141"/>
      <c r="R10319" s="141"/>
      <c r="S10319" s="141"/>
      <c r="T10319" s="141"/>
      <c r="U10319" s="141"/>
      <c r="V10319" s="141"/>
      <c r="W10319" s="141"/>
      <c r="X10319" s="141"/>
      <c r="Y10319" s="141"/>
      <c r="Z10319" s="141"/>
    </row>
    <row r="10320" spans="16:26" x14ac:dyDescent="0.2">
      <c r="P10320" s="141"/>
      <c r="Q10320" s="141"/>
      <c r="R10320" s="141"/>
      <c r="S10320" s="141"/>
      <c r="T10320" s="141"/>
      <c r="U10320" s="141"/>
      <c r="V10320" s="141"/>
      <c r="W10320" s="141"/>
      <c r="X10320" s="141"/>
      <c r="Y10320" s="141"/>
      <c r="Z10320" s="141"/>
    </row>
    <row r="10321" spans="16:26" x14ac:dyDescent="0.2">
      <c r="P10321" s="141"/>
      <c r="Q10321" s="141"/>
      <c r="R10321" s="141"/>
      <c r="S10321" s="141"/>
      <c r="T10321" s="141"/>
      <c r="U10321" s="141"/>
      <c r="V10321" s="141"/>
      <c r="W10321" s="141"/>
      <c r="X10321" s="141"/>
      <c r="Y10321" s="141"/>
      <c r="Z10321" s="141"/>
    </row>
    <row r="10322" spans="16:26" x14ac:dyDescent="0.2">
      <c r="P10322" s="141"/>
      <c r="Q10322" s="141"/>
      <c r="R10322" s="141"/>
      <c r="S10322" s="141"/>
      <c r="T10322" s="141"/>
      <c r="U10322" s="141"/>
      <c r="V10322" s="141"/>
      <c r="W10322" s="141"/>
      <c r="X10322" s="141"/>
      <c r="Y10322" s="141"/>
      <c r="Z10322" s="141"/>
    </row>
    <row r="10323" spans="16:26" x14ac:dyDescent="0.2">
      <c r="P10323" s="141"/>
      <c r="Q10323" s="141"/>
      <c r="R10323" s="141"/>
      <c r="S10323" s="141"/>
      <c r="T10323" s="141"/>
      <c r="U10323" s="141"/>
      <c r="V10323" s="141"/>
      <c r="W10323" s="141"/>
      <c r="X10323" s="141"/>
      <c r="Y10323" s="141"/>
      <c r="Z10323" s="141"/>
    </row>
    <row r="10324" spans="16:26" x14ac:dyDescent="0.2">
      <c r="P10324" s="141"/>
      <c r="Q10324" s="141"/>
      <c r="R10324" s="141"/>
      <c r="S10324" s="141"/>
      <c r="T10324" s="141"/>
      <c r="U10324" s="141"/>
      <c r="V10324" s="141"/>
      <c r="W10324" s="141"/>
      <c r="X10324" s="141"/>
      <c r="Y10324" s="141"/>
      <c r="Z10324" s="141"/>
    </row>
    <row r="10325" spans="16:26" x14ac:dyDescent="0.2">
      <c r="P10325" s="141"/>
      <c r="Q10325" s="141"/>
      <c r="R10325" s="141"/>
      <c r="S10325" s="141"/>
      <c r="T10325" s="141"/>
      <c r="U10325" s="141"/>
      <c r="V10325" s="141"/>
      <c r="W10325" s="141"/>
      <c r="X10325" s="141"/>
      <c r="Y10325" s="141"/>
      <c r="Z10325" s="141"/>
    </row>
    <row r="10326" spans="16:26" x14ac:dyDescent="0.2">
      <c r="P10326" s="141"/>
      <c r="Q10326" s="141"/>
      <c r="R10326" s="141"/>
      <c r="S10326" s="141"/>
      <c r="T10326" s="141"/>
      <c r="U10326" s="141"/>
      <c r="V10326" s="141"/>
      <c r="W10326" s="141"/>
      <c r="X10326" s="141"/>
      <c r="Y10326" s="141"/>
      <c r="Z10326" s="141"/>
    </row>
    <row r="10327" spans="16:26" x14ac:dyDescent="0.2">
      <c r="P10327" s="141"/>
      <c r="Q10327" s="141"/>
      <c r="R10327" s="141"/>
      <c r="S10327" s="141"/>
      <c r="T10327" s="141"/>
      <c r="U10327" s="141"/>
      <c r="V10327" s="141"/>
      <c r="W10327" s="141"/>
      <c r="X10327" s="141"/>
      <c r="Y10327" s="141"/>
      <c r="Z10327" s="141"/>
    </row>
    <row r="10328" spans="16:26" x14ac:dyDescent="0.2">
      <c r="P10328" s="141"/>
      <c r="Q10328" s="141"/>
      <c r="R10328" s="141"/>
      <c r="S10328" s="141"/>
      <c r="T10328" s="141"/>
      <c r="U10328" s="141"/>
      <c r="V10328" s="141"/>
      <c r="W10328" s="141"/>
      <c r="X10328" s="141"/>
      <c r="Y10328" s="141"/>
      <c r="Z10328" s="141"/>
    </row>
    <row r="10329" spans="16:26" x14ac:dyDescent="0.2">
      <c r="P10329" s="141"/>
      <c r="Q10329" s="141"/>
      <c r="R10329" s="141"/>
      <c r="S10329" s="141"/>
      <c r="T10329" s="141"/>
      <c r="U10329" s="141"/>
      <c r="V10329" s="141"/>
      <c r="W10329" s="141"/>
      <c r="X10329" s="141"/>
      <c r="Y10329" s="141"/>
      <c r="Z10329" s="141"/>
    </row>
    <row r="10330" spans="16:26" x14ac:dyDescent="0.2">
      <c r="P10330" s="141"/>
      <c r="Q10330" s="141"/>
      <c r="R10330" s="141"/>
      <c r="S10330" s="141"/>
      <c r="T10330" s="141"/>
      <c r="U10330" s="141"/>
      <c r="V10330" s="141"/>
      <c r="W10330" s="141"/>
      <c r="X10330" s="141"/>
      <c r="Y10330" s="141"/>
      <c r="Z10330" s="141"/>
    </row>
    <row r="10331" spans="16:26" x14ac:dyDescent="0.2">
      <c r="P10331" s="141"/>
      <c r="Q10331" s="141"/>
      <c r="R10331" s="141"/>
      <c r="S10331" s="141"/>
      <c r="T10331" s="141"/>
      <c r="U10331" s="141"/>
      <c r="V10331" s="141"/>
      <c r="W10331" s="141"/>
      <c r="X10331" s="141"/>
      <c r="Y10331" s="141"/>
      <c r="Z10331" s="141"/>
    </row>
    <row r="10332" spans="16:26" x14ac:dyDescent="0.2">
      <c r="P10332" s="141"/>
      <c r="Q10332" s="141"/>
      <c r="R10332" s="141"/>
      <c r="S10332" s="141"/>
      <c r="T10332" s="141"/>
      <c r="U10332" s="141"/>
      <c r="V10332" s="141"/>
      <c r="W10332" s="141"/>
      <c r="X10332" s="141"/>
      <c r="Y10332" s="141"/>
      <c r="Z10332" s="141"/>
    </row>
    <row r="10333" spans="16:26" x14ac:dyDescent="0.2">
      <c r="P10333" s="141"/>
      <c r="Q10333" s="141"/>
      <c r="R10333" s="141"/>
      <c r="S10333" s="141"/>
      <c r="T10333" s="141"/>
      <c r="U10333" s="141"/>
      <c r="V10333" s="141"/>
      <c r="W10333" s="141"/>
      <c r="X10333" s="141"/>
      <c r="Y10333" s="141"/>
      <c r="Z10333" s="141"/>
    </row>
    <row r="10334" spans="16:26" x14ac:dyDescent="0.2">
      <c r="P10334" s="141"/>
      <c r="Q10334" s="141"/>
      <c r="R10334" s="141"/>
      <c r="S10334" s="141"/>
      <c r="T10334" s="141"/>
      <c r="U10334" s="141"/>
      <c r="V10334" s="141"/>
      <c r="W10334" s="141"/>
      <c r="X10334" s="141"/>
      <c r="Y10334" s="141"/>
      <c r="Z10334" s="141"/>
    </row>
    <row r="10335" spans="16:26" x14ac:dyDescent="0.2">
      <c r="P10335" s="141"/>
      <c r="Q10335" s="141"/>
      <c r="R10335" s="141"/>
      <c r="S10335" s="141"/>
      <c r="T10335" s="141"/>
      <c r="U10335" s="141"/>
      <c r="V10335" s="141"/>
      <c r="W10335" s="141"/>
      <c r="X10335" s="141"/>
      <c r="Y10335" s="141"/>
      <c r="Z10335" s="141"/>
    </row>
    <row r="10336" spans="16:26" x14ac:dyDescent="0.2">
      <c r="P10336" s="141"/>
      <c r="Q10336" s="141"/>
      <c r="R10336" s="141"/>
      <c r="S10336" s="141"/>
      <c r="T10336" s="141"/>
      <c r="U10336" s="141"/>
      <c r="V10336" s="141"/>
      <c r="W10336" s="141"/>
      <c r="X10336" s="141"/>
      <c r="Y10336" s="141"/>
      <c r="Z10336" s="141"/>
    </row>
    <row r="10337" spans="16:26" x14ac:dyDescent="0.2">
      <c r="P10337" s="141"/>
      <c r="Q10337" s="141"/>
      <c r="R10337" s="141"/>
      <c r="S10337" s="141"/>
      <c r="T10337" s="141"/>
      <c r="U10337" s="141"/>
      <c r="V10337" s="141"/>
      <c r="W10337" s="141"/>
      <c r="X10337" s="141"/>
      <c r="Y10337" s="141"/>
      <c r="Z10337" s="141"/>
    </row>
    <row r="10338" spans="16:26" x14ac:dyDescent="0.2">
      <c r="P10338" s="141"/>
      <c r="Q10338" s="141"/>
      <c r="R10338" s="141"/>
      <c r="S10338" s="141"/>
      <c r="T10338" s="141"/>
      <c r="U10338" s="141"/>
      <c r="V10338" s="141"/>
      <c r="W10338" s="141"/>
      <c r="X10338" s="141"/>
      <c r="Y10338" s="141"/>
      <c r="Z10338" s="141"/>
    </row>
    <row r="10339" spans="16:26" x14ac:dyDescent="0.2">
      <c r="P10339" s="141"/>
      <c r="Q10339" s="141"/>
      <c r="R10339" s="141"/>
      <c r="S10339" s="141"/>
      <c r="T10339" s="141"/>
      <c r="U10339" s="141"/>
      <c r="V10339" s="141"/>
      <c r="W10339" s="141"/>
      <c r="X10339" s="141"/>
      <c r="Y10339" s="141"/>
      <c r="Z10339" s="141"/>
    </row>
    <row r="10340" spans="16:26" x14ac:dyDescent="0.2">
      <c r="P10340" s="141"/>
      <c r="Q10340" s="141"/>
      <c r="R10340" s="141"/>
      <c r="S10340" s="141"/>
      <c r="T10340" s="141"/>
      <c r="U10340" s="141"/>
      <c r="V10340" s="141"/>
      <c r="W10340" s="141"/>
      <c r="X10340" s="141"/>
      <c r="Y10340" s="141"/>
      <c r="Z10340" s="141"/>
    </row>
    <row r="10341" spans="16:26" x14ac:dyDescent="0.2">
      <c r="P10341" s="141"/>
      <c r="Q10341" s="141"/>
      <c r="R10341" s="141"/>
      <c r="S10341" s="141"/>
      <c r="T10341" s="141"/>
      <c r="U10341" s="141"/>
      <c r="V10341" s="141"/>
      <c r="W10341" s="141"/>
      <c r="X10341" s="141"/>
      <c r="Y10341" s="141"/>
      <c r="Z10341" s="141"/>
    </row>
    <row r="10342" spans="16:26" x14ac:dyDescent="0.2">
      <c r="P10342" s="141"/>
      <c r="Q10342" s="141"/>
      <c r="R10342" s="141"/>
      <c r="S10342" s="141"/>
      <c r="T10342" s="141"/>
      <c r="U10342" s="141"/>
      <c r="V10342" s="141"/>
      <c r="W10342" s="141"/>
      <c r="X10342" s="141"/>
      <c r="Y10342" s="141"/>
      <c r="Z10342" s="141"/>
    </row>
    <row r="10343" spans="16:26" x14ac:dyDescent="0.2">
      <c r="P10343" s="141"/>
      <c r="Q10343" s="141"/>
      <c r="R10343" s="141"/>
      <c r="S10343" s="141"/>
      <c r="T10343" s="141"/>
      <c r="U10343" s="141"/>
      <c r="V10343" s="141"/>
      <c r="W10343" s="141"/>
      <c r="X10343" s="141"/>
      <c r="Y10343" s="141"/>
      <c r="Z10343" s="141"/>
    </row>
    <row r="10344" spans="16:26" x14ac:dyDescent="0.2">
      <c r="P10344" s="141"/>
      <c r="Q10344" s="141"/>
      <c r="R10344" s="141"/>
      <c r="S10344" s="141"/>
      <c r="T10344" s="141"/>
      <c r="U10344" s="141"/>
      <c r="V10344" s="141"/>
      <c r="W10344" s="141"/>
      <c r="X10344" s="141"/>
      <c r="Y10344" s="141"/>
      <c r="Z10344" s="141"/>
    </row>
    <row r="10345" spans="16:26" x14ac:dyDescent="0.2">
      <c r="P10345" s="141"/>
      <c r="Q10345" s="141"/>
      <c r="R10345" s="141"/>
      <c r="S10345" s="141"/>
      <c r="T10345" s="141"/>
      <c r="U10345" s="141"/>
      <c r="V10345" s="141"/>
      <c r="W10345" s="141"/>
      <c r="X10345" s="141"/>
      <c r="Y10345" s="141"/>
      <c r="Z10345" s="141"/>
    </row>
    <row r="10346" spans="16:26" x14ac:dyDescent="0.2">
      <c r="P10346" s="141"/>
      <c r="Q10346" s="141"/>
      <c r="R10346" s="141"/>
      <c r="S10346" s="141"/>
      <c r="T10346" s="141"/>
      <c r="U10346" s="141"/>
      <c r="V10346" s="141"/>
      <c r="W10346" s="141"/>
      <c r="X10346" s="141"/>
      <c r="Y10346" s="141"/>
      <c r="Z10346" s="141"/>
    </row>
    <row r="10347" spans="16:26" x14ac:dyDescent="0.2">
      <c r="P10347" s="141"/>
      <c r="Q10347" s="141"/>
      <c r="R10347" s="141"/>
      <c r="S10347" s="141"/>
      <c r="T10347" s="141"/>
      <c r="U10347" s="141"/>
      <c r="V10347" s="141"/>
      <c r="W10347" s="141"/>
      <c r="X10347" s="141"/>
      <c r="Y10347" s="141"/>
      <c r="Z10347" s="141"/>
    </row>
    <row r="10348" spans="16:26" x14ac:dyDescent="0.2">
      <c r="P10348" s="141"/>
      <c r="Q10348" s="141"/>
      <c r="R10348" s="141"/>
      <c r="S10348" s="141"/>
      <c r="T10348" s="141"/>
      <c r="U10348" s="141"/>
      <c r="V10348" s="141"/>
      <c r="W10348" s="141"/>
      <c r="X10348" s="141"/>
      <c r="Y10348" s="141"/>
      <c r="Z10348" s="141"/>
    </row>
    <row r="10349" spans="16:26" x14ac:dyDescent="0.2">
      <c r="P10349" s="141"/>
      <c r="Q10349" s="141"/>
      <c r="R10349" s="141"/>
      <c r="S10349" s="141"/>
      <c r="T10349" s="141"/>
      <c r="U10349" s="141"/>
      <c r="V10349" s="141"/>
      <c r="W10349" s="141"/>
      <c r="X10349" s="141"/>
      <c r="Y10349" s="141"/>
      <c r="Z10349" s="141"/>
    </row>
    <row r="10350" spans="16:26" x14ac:dyDescent="0.2">
      <c r="P10350" s="141"/>
      <c r="Q10350" s="141"/>
      <c r="R10350" s="141"/>
      <c r="S10350" s="141"/>
      <c r="T10350" s="141"/>
      <c r="U10350" s="141"/>
      <c r="V10350" s="141"/>
      <c r="W10350" s="141"/>
      <c r="X10350" s="141"/>
      <c r="Y10350" s="141"/>
      <c r="Z10350" s="141"/>
    </row>
    <row r="10351" spans="16:26" x14ac:dyDescent="0.2">
      <c r="P10351" s="141"/>
      <c r="Q10351" s="141"/>
      <c r="R10351" s="141"/>
      <c r="S10351" s="141"/>
      <c r="T10351" s="141"/>
      <c r="U10351" s="141"/>
      <c r="V10351" s="141"/>
      <c r="W10351" s="141"/>
      <c r="X10351" s="141"/>
      <c r="Y10351" s="141"/>
      <c r="Z10351" s="141"/>
    </row>
    <row r="10352" spans="16:26" x14ac:dyDescent="0.2">
      <c r="P10352" s="141"/>
      <c r="Q10352" s="141"/>
      <c r="R10352" s="141"/>
      <c r="S10352" s="141"/>
      <c r="T10352" s="141"/>
      <c r="U10352" s="141"/>
      <c r="V10352" s="141"/>
      <c r="W10352" s="141"/>
      <c r="X10352" s="141"/>
      <c r="Y10352" s="141"/>
      <c r="Z10352" s="141"/>
    </row>
    <row r="10353" spans="16:26" x14ac:dyDescent="0.2">
      <c r="P10353" s="141"/>
      <c r="Q10353" s="141"/>
      <c r="R10353" s="141"/>
      <c r="S10353" s="141"/>
      <c r="T10353" s="141"/>
      <c r="U10353" s="141"/>
      <c r="V10353" s="141"/>
      <c r="W10353" s="141"/>
      <c r="X10353" s="141"/>
      <c r="Y10353" s="141"/>
      <c r="Z10353" s="141"/>
    </row>
    <row r="10354" spans="16:26" x14ac:dyDescent="0.2">
      <c r="P10354" s="141"/>
      <c r="Q10354" s="141"/>
      <c r="R10354" s="141"/>
      <c r="S10354" s="141"/>
      <c r="T10354" s="141"/>
      <c r="U10354" s="141"/>
      <c r="V10354" s="141"/>
      <c r="W10354" s="141"/>
      <c r="X10354" s="141"/>
      <c r="Y10354" s="141"/>
      <c r="Z10354" s="141"/>
    </row>
    <row r="10355" spans="16:26" x14ac:dyDescent="0.2">
      <c r="P10355" s="141"/>
      <c r="Q10355" s="141"/>
      <c r="R10355" s="141"/>
      <c r="S10355" s="141"/>
      <c r="T10355" s="141"/>
      <c r="U10355" s="141"/>
      <c r="V10355" s="141"/>
      <c r="W10355" s="141"/>
      <c r="X10355" s="141"/>
      <c r="Y10355" s="141"/>
      <c r="Z10355" s="141"/>
    </row>
    <row r="10356" spans="16:26" x14ac:dyDescent="0.2">
      <c r="P10356" s="141"/>
      <c r="Q10356" s="141"/>
      <c r="R10356" s="141"/>
      <c r="S10356" s="141"/>
      <c r="T10356" s="141"/>
      <c r="U10356" s="141"/>
      <c r="V10356" s="141"/>
      <c r="W10356" s="141"/>
      <c r="X10356" s="141"/>
      <c r="Y10356" s="141"/>
      <c r="Z10356" s="141"/>
    </row>
    <row r="10357" spans="16:26" x14ac:dyDescent="0.2">
      <c r="P10357" s="141"/>
      <c r="Q10357" s="141"/>
      <c r="R10357" s="141"/>
      <c r="S10357" s="141"/>
      <c r="T10357" s="141"/>
      <c r="U10357" s="141"/>
      <c r="V10357" s="141"/>
      <c r="W10357" s="141"/>
      <c r="X10357" s="141"/>
      <c r="Y10357" s="141"/>
      <c r="Z10357" s="141"/>
    </row>
    <row r="10358" spans="16:26" x14ac:dyDescent="0.2">
      <c r="P10358" s="141"/>
      <c r="Q10358" s="141"/>
      <c r="R10358" s="141"/>
      <c r="S10358" s="141"/>
      <c r="T10358" s="141"/>
      <c r="U10358" s="141"/>
      <c r="V10358" s="141"/>
      <c r="W10358" s="141"/>
      <c r="X10358" s="141"/>
      <c r="Y10358" s="141"/>
      <c r="Z10358" s="141"/>
    </row>
    <row r="10359" spans="16:26" x14ac:dyDescent="0.2">
      <c r="P10359" s="141"/>
      <c r="Q10359" s="141"/>
      <c r="R10359" s="141"/>
      <c r="S10359" s="141"/>
      <c r="T10359" s="141"/>
      <c r="U10359" s="141"/>
      <c r="V10359" s="141"/>
      <c r="W10359" s="141"/>
      <c r="X10359" s="141"/>
      <c r="Y10359" s="141"/>
      <c r="Z10359" s="141"/>
    </row>
    <row r="10360" spans="16:26" x14ac:dyDescent="0.2">
      <c r="P10360" s="141"/>
      <c r="Q10360" s="141"/>
      <c r="R10360" s="141"/>
      <c r="S10360" s="141"/>
      <c r="T10360" s="141"/>
      <c r="U10360" s="141"/>
      <c r="V10360" s="141"/>
      <c r="W10360" s="141"/>
      <c r="X10360" s="141"/>
      <c r="Y10360" s="141"/>
      <c r="Z10360" s="141"/>
    </row>
    <row r="10361" spans="16:26" x14ac:dyDescent="0.2">
      <c r="P10361" s="141"/>
      <c r="Q10361" s="141"/>
      <c r="R10361" s="141"/>
      <c r="S10361" s="141"/>
      <c r="T10361" s="141"/>
      <c r="U10361" s="141"/>
      <c r="V10361" s="141"/>
      <c r="W10361" s="141"/>
      <c r="X10361" s="141"/>
      <c r="Y10361" s="141"/>
      <c r="Z10361" s="141"/>
    </row>
    <row r="10362" spans="16:26" x14ac:dyDescent="0.2">
      <c r="P10362" s="141"/>
      <c r="Q10362" s="141"/>
      <c r="R10362" s="141"/>
      <c r="S10362" s="141"/>
      <c r="T10362" s="141"/>
      <c r="U10362" s="141"/>
      <c r="V10362" s="141"/>
      <c r="W10362" s="141"/>
      <c r="X10362" s="141"/>
      <c r="Y10362" s="141"/>
      <c r="Z10362" s="141"/>
    </row>
    <row r="10363" spans="16:26" x14ac:dyDescent="0.2">
      <c r="P10363" s="141"/>
      <c r="Q10363" s="141"/>
      <c r="R10363" s="141"/>
      <c r="S10363" s="141"/>
      <c r="T10363" s="141"/>
      <c r="U10363" s="141"/>
      <c r="V10363" s="141"/>
      <c r="W10363" s="141"/>
      <c r="X10363" s="141"/>
      <c r="Y10363" s="141"/>
      <c r="Z10363" s="141"/>
    </row>
    <row r="10364" spans="16:26" x14ac:dyDescent="0.2">
      <c r="P10364" s="141"/>
      <c r="Q10364" s="141"/>
      <c r="R10364" s="141"/>
      <c r="S10364" s="141"/>
      <c r="T10364" s="141"/>
      <c r="U10364" s="141"/>
      <c r="V10364" s="141"/>
      <c r="W10364" s="141"/>
      <c r="X10364" s="141"/>
      <c r="Y10364" s="141"/>
      <c r="Z10364" s="141"/>
    </row>
    <row r="10365" spans="16:26" x14ac:dyDescent="0.2">
      <c r="P10365" s="141"/>
      <c r="Q10365" s="141"/>
      <c r="R10365" s="141"/>
      <c r="S10365" s="141"/>
      <c r="T10365" s="141"/>
      <c r="U10365" s="141"/>
      <c r="V10365" s="141"/>
      <c r="W10365" s="141"/>
      <c r="X10365" s="141"/>
      <c r="Y10365" s="141"/>
      <c r="Z10365" s="141"/>
    </row>
    <row r="10366" spans="16:26" x14ac:dyDescent="0.2">
      <c r="P10366" s="141"/>
      <c r="Q10366" s="141"/>
      <c r="R10366" s="141"/>
      <c r="S10366" s="141"/>
      <c r="T10366" s="141"/>
      <c r="U10366" s="141"/>
      <c r="V10366" s="141"/>
      <c r="W10366" s="141"/>
      <c r="X10366" s="141"/>
      <c r="Y10366" s="141"/>
      <c r="Z10366" s="141"/>
    </row>
    <row r="10367" spans="16:26" x14ac:dyDescent="0.2">
      <c r="P10367" s="141"/>
      <c r="Q10367" s="141"/>
      <c r="R10367" s="141"/>
      <c r="S10367" s="141"/>
      <c r="T10367" s="141"/>
      <c r="U10367" s="141"/>
      <c r="V10367" s="141"/>
      <c r="W10367" s="141"/>
      <c r="X10367" s="141"/>
      <c r="Y10367" s="141"/>
      <c r="Z10367" s="141"/>
    </row>
    <row r="10368" spans="16:26" x14ac:dyDescent="0.2">
      <c r="P10368" s="141"/>
      <c r="Q10368" s="141"/>
      <c r="R10368" s="141"/>
      <c r="S10368" s="141"/>
      <c r="T10368" s="141"/>
      <c r="U10368" s="141"/>
      <c r="V10368" s="141"/>
      <c r="W10368" s="141"/>
      <c r="X10368" s="141"/>
      <c r="Y10368" s="141"/>
      <c r="Z10368" s="141"/>
    </row>
    <row r="10369" spans="16:26" x14ac:dyDescent="0.2">
      <c r="P10369" s="141"/>
      <c r="Q10369" s="141"/>
      <c r="R10369" s="141"/>
      <c r="S10369" s="141"/>
      <c r="T10369" s="141"/>
      <c r="U10369" s="141"/>
      <c r="V10369" s="141"/>
      <c r="W10369" s="141"/>
      <c r="X10369" s="141"/>
      <c r="Y10369" s="141"/>
      <c r="Z10369" s="141"/>
    </row>
    <row r="10370" spans="16:26" x14ac:dyDescent="0.2">
      <c r="P10370" s="141"/>
      <c r="Q10370" s="141"/>
      <c r="R10370" s="141"/>
      <c r="S10370" s="141"/>
      <c r="T10370" s="141"/>
      <c r="U10370" s="141"/>
      <c r="V10370" s="141"/>
      <c r="W10370" s="141"/>
      <c r="X10370" s="141"/>
      <c r="Y10370" s="141"/>
      <c r="Z10370" s="141"/>
    </row>
    <row r="10371" spans="16:26" x14ac:dyDescent="0.2">
      <c r="P10371" s="141"/>
      <c r="Q10371" s="141"/>
      <c r="R10371" s="141"/>
      <c r="S10371" s="141"/>
      <c r="T10371" s="141"/>
      <c r="U10371" s="141"/>
      <c r="V10371" s="141"/>
      <c r="W10371" s="141"/>
      <c r="X10371" s="141"/>
      <c r="Y10371" s="141"/>
      <c r="Z10371" s="141"/>
    </row>
    <row r="10372" spans="16:26" x14ac:dyDescent="0.2">
      <c r="P10372" s="141"/>
      <c r="Q10372" s="141"/>
      <c r="R10372" s="141"/>
      <c r="S10372" s="141"/>
      <c r="T10372" s="141"/>
      <c r="U10372" s="141"/>
      <c r="V10372" s="141"/>
      <c r="W10372" s="141"/>
      <c r="X10372" s="141"/>
      <c r="Y10372" s="141"/>
      <c r="Z10372" s="141"/>
    </row>
    <row r="10373" spans="16:26" x14ac:dyDescent="0.2">
      <c r="P10373" s="141"/>
      <c r="Q10373" s="141"/>
      <c r="R10373" s="141"/>
      <c r="S10373" s="141"/>
      <c r="T10373" s="141"/>
      <c r="U10373" s="141"/>
      <c r="V10373" s="141"/>
      <c r="W10373" s="141"/>
      <c r="X10373" s="141"/>
      <c r="Y10373" s="141"/>
      <c r="Z10373" s="141"/>
    </row>
    <row r="10374" spans="16:26" x14ac:dyDescent="0.2">
      <c r="P10374" s="141"/>
      <c r="Q10374" s="141"/>
      <c r="R10374" s="141"/>
      <c r="S10374" s="141"/>
      <c r="T10374" s="141"/>
      <c r="U10374" s="141"/>
      <c r="V10374" s="141"/>
      <c r="W10374" s="141"/>
      <c r="X10374" s="141"/>
      <c r="Y10374" s="141"/>
      <c r="Z10374" s="141"/>
    </row>
    <row r="10375" spans="16:26" x14ac:dyDescent="0.2">
      <c r="P10375" s="141"/>
      <c r="Q10375" s="141"/>
      <c r="R10375" s="141"/>
      <c r="S10375" s="141"/>
      <c r="T10375" s="141"/>
      <c r="U10375" s="141"/>
      <c r="V10375" s="141"/>
      <c r="W10375" s="141"/>
      <c r="X10375" s="141"/>
      <c r="Y10375" s="141"/>
      <c r="Z10375" s="141"/>
    </row>
    <row r="10376" spans="16:26" x14ac:dyDescent="0.2">
      <c r="P10376" s="141"/>
      <c r="Q10376" s="141"/>
      <c r="R10376" s="141"/>
      <c r="S10376" s="141"/>
      <c r="T10376" s="141"/>
      <c r="U10376" s="141"/>
      <c r="V10376" s="141"/>
      <c r="W10376" s="141"/>
      <c r="X10376" s="141"/>
      <c r="Y10376" s="141"/>
      <c r="Z10376" s="141"/>
    </row>
    <row r="10377" spans="16:26" x14ac:dyDescent="0.2">
      <c r="P10377" s="141"/>
      <c r="Q10377" s="141"/>
      <c r="R10377" s="141"/>
      <c r="S10377" s="141"/>
      <c r="T10377" s="141"/>
      <c r="U10377" s="141"/>
      <c r="V10377" s="141"/>
      <c r="W10377" s="141"/>
      <c r="X10377" s="141"/>
      <c r="Y10377" s="141"/>
      <c r="Z10377" s="141"/>
    </row>
    <row r="10378" spans="16:26" x14ac:dyDescent="0.2">
      <c r="P10378" s="141"/>
      <c r="Q10378" s="141"/>
      <c r="R10378" s="141"/>
      <c r="S10378" s="141"/>
      <c r="T10378" s="141"/>
      <c r="U10378" s="141"/>
      <c r="V10378" s="141"/>
      <c r="W10378" s="141"/>
      <c r="X10378" s="141"/>
      <c r="Y10378" s="141"/>
      <c r="Z10378" s="141"/>
    </row>
    <row r="10379" spans="16:26" x14ac:dyDescent="0.2">
      <c r="P10379" s="141"/>
      <c r="Q10379" s="141"/>
      <c r="R10379" s="141"/>
      <c r="S10379" s="141"/>
      <c r="T10379" s="141"/>
      <c r="U10379" s="141"/>
      <c r="V10379" s="141"/>
      <c r="W10379" s="141"/>
      <c r="X10379" s="141"/>
      <c r="Y10379" s="141"/>
      <c r="Z10379" s="141"/>
    </row>
    <row r="10380" spans="16:26" x14ac:dyDescent="0.2">
      <c r="P10380" s="141"/>
      <c r="Q10380" s="141"/>
      <c r="R10380" s="141"/>
      <c r="S10380" s="141"/>
      <c r="T10380" s="141"/>
      <c r="U10380" s="141"/>
      <c r="V10380" s="141"/>
      <c r="W10380" s="141"/>
      <c r="X10380" s="141"/>
      <c r="Y10380" s="141"/>
      <c r="Z10380" s="141"/>
    </row>
    <row r="10381" spans="16:26" x14ac:dyDescent="0.2">
      <c r="P10381" s="141"/>
      <c r="Q10381" s="141"/>
      <c r="R10381" s="141"/>
      <c r="S10381" s="141"/>
      <c r="T10381" s="141"/>
      <c r="U10381" s="141"/>
      <c r="V10381" s="141"/>
      <c r="W10381" s="141"/>
      <c r="X10381" s="141"/>
      <c r="Y10381" s="141"/>
      <c r="Z10381" s="141"/>
    </row>
    <row r="10382" spans="16:26" x14ac:dyDescent="0.2">
      <c r="P10382" s="141"/>
      <c r="Q10382" s="141"/>
      <c r="R10382" s="141"/>
      <c r="S10382" s="141"/>
      <c r="T10382" s="141"/>
      <c r="U10382" s="141"/>
      <c r="V10382" s="141"/>
      <c r="W10382" s="141"/>
      <c r="X10382" s="141"/>
      <c r="Y10382" s="141"/>
      <c r="Z10382" s="141"/>
    </row>
    <row r="10383" spans="16:26" x14ac:dyDescent="0.2">
      <c r="P10383" s="141"/>
      <c r="Q10383" s="141"/>
      <c r="R10383" s="141"/>
      <c r="S10383" s="141"/>
      <c r="T10383" s="141"/>
      <c r="U10383" s="141"/>
      <c r="V10383" s="141"/>
      <c r="W10383" s="141"/>
      <c r="X10383" s="141"/>
      <c r="Y10383" s="141"/>
      <c r="Z10383" s="141"/>
    </row>
    <row r="10384" spans="16:26" x14ac:dyDescent="0.2">
      <c r="P10384" s="141"/>
      <c r="Q10384" s="141"/>
      <c r="R10384" s="141"/>
      <c r="S10384" s="141"/>
      <c r="T10384" s="141"/>
      <c r="U10384" s="141"/>
      <c r="V10384" s="141"/>
      <c r="W10384" s="141"/>
      <c r="X10384" s="141"/>
      <c r="Y10384" s="141"/>
      <c r="Z10384" s="141"/>
    </row>
    <row r="10385" spans="16:26" x14ac:dyDescent="0.2">
      <c r="P10385" s="141"/>
      <c r="Q10385" s="141"/>
      <c r="R10385" s="141"/>
      <c r="S10385" s="141"/>
      <c r="T10385" s="141"/>
      <c r="U10385" s="141"/>
      <c r="V10385" s="141"/>
      <c r="W10385" s="141"/>
      <c r="X10385" s="141"/>
      <c r="Y10385" s="141"/>
      <c r="Z10385" s="141"/>
    </row>
    <row r="10386" spans="16:26" x14ac:dyDescent="0.2">
      <c r="P10386" s="141"/>
      <c r="Q10386" s="141"/>
      <c r="R10386" s="141"/>
      <c r="S10386" s="141"/>
      <c r="T10386" s="141"/>
      <c r="U10386" s="141"/>
      <c r="V10386" s="141"/>
      <c r="W10386" s="141"/>
      <c r="X10386" s="141"/>
      <c r="Y10386" s="141"/>
      <c r="Z10386" s="141"/>
    </row>
    <row r="10387" spans="16:26" x14ac:dyDescent="0.2">
      <c r="P10387" s="141"/>
      <c r="Q10387" s="141"/>
      <c r="R10387" s="141"/>
      <c r="S10387" s="141"/>
      <c r="T10387" s="141"/>
      <c r="U10387" s="141"/>
      <c r="V10387" s="141"/>
      <c r="W10387" s="141"/>
      <c r="X10387" s="141"/>
      <c r="Y10387" s="141"/>
      <c r="Z10387" s="141"/>
    </row>
    <row r="10388" spans="16:26" x14ac:dyDescent="0.2">
      <c r="P10388" s="141"/>
      <c r="Q10388" s="141"/>
      <c r="R10388" s="141"/>
      <c r="S10388" s="141"/>
      <c r="T10388" s="141"/>
      <c r="U10388" s="141"/>
      <c r="V10388" s="141"/>
      <c r="W10388" s="141"/>
      <c r="X10388" s="141"/>
      <c r="Y10388" s="141"/>
      <c r="Z10388" s="141"/>
    </row>
    <row r="10389" spans="16:26" x14ac:dyDescent="0.2">
      <c r="P10389" s="141"/>
      <c r="Q10389" s="141"/>
      <c r="R10389" s="141"/>
      <c r="S10389" s="141"/>
      <c r="T10389" s="141"/>
      <c r="U10389" s="141"/>
      <c r="V10389" s="141"/>
      <c r="W10389" s="141"/>
      <c r="X10389" s="141"/>
      <c r="Y10389" s="141"/>
      <c r="Z10389" s="141"/>
    </row>
    <row r="10390" spans="16:26" x14ac:dyDescent="0.2">
      <c r="P10390" s="141"/>
      <c r="Q10390" s="141"/>
      <c r="R10390" s="141"/>
      <c r="S10390" s="141"/>
      <c r="T10390" s="141"/>
      <c r="U10390" s="141"/>
      <c r="V10390" s="141"/>
      <c r="W10390" s="141"/>
      <c r="X10390" s="141"/>
      <c r="Y10390" s="141"/>
      <c r="Z10390" s="141"/>
    </row>
    <row r="10391" spans="16:26" x14ac:dyDescent="0.2">
      <c r="P10391" s="141"/>
      <c r="Q10391" s="141"/>
      <c r="R10391" s="141"/>
      <c r="S10391" s="141"/>
      <c r="T10391" s="141"/>
      <c r="U10391" s="141"/>
      <c r="V10391" s="141"/>
      <c r="W10391" s="141"/>
      <c r="X10391" s="141"/>
      <c r="Y10391" s="141"/>
      <c r="Z10391" s="141"/>
    </row>
    <row r="10392" spans="16:26" x14ac:dyDescent="0.2">
      <c r="P10392" s="141"/>
      <c r="Q10392" s="141"/>
      <c r="R10392" s="141"/>
      <c r="S10392" s="141"/>
      <c r="T10392" s="141"/>
      <c r="U10392" s="141"/>
      <c r="V10392" s="141"/>
      <c r="W10392" s="141"/>
      <c r="X10392" s="141"/>
      <c r="Y10392" s="141"/>
      <c r="Z10392" s="141"/>
    </row>
    <row r="10393" spans="16:26" x14ac:dyDescent="0.2">
      <c r="P10393" s="141"/>
      <c r="Q10393" s="141"/>
      <c r="R10393" s="141"/>
      <c r="S10393" s="141"/>
      <c r="T10393" s="141"/>
      <c r="U10393" s="141"/>
      <c r="V10393" s="141"/>
      <c r="W10393" s="141"/>
      <c r="X10393" s="141"/>
      <c r="Y10393" s="141"/>
      <c r="Z10393" s="141"/>
    </row>
    <row r="10394" spans="16:26" x14ac:dyDescent="0.2">
      <c r="P10394" s="141"/>
      <c r="Q10394" s="141"/>
      <c r="R10394" s="141"/>
      <c r="S10394" s="141"/>
      <c r="T10394" s="141"/>
      <c r="U10394" s="141"/>
      <c r="V10394" s="141"/>
      <c r="W10394" s="141"/>
      <c r="X10394" s="141"/>
      <c r="Y10394" s="141"/>
      <c r="Z10394" s="141"/>
    </row>
    <row r="10395" spans="16:26" x14ac:dyDescent="0.2">
      <c r="P10395" s="141"/>
      <c r="Q10395" s="141"/>
      <c r="R10395" s="141"/>
      <c r="S10395" s="141"/>
      <c r="T10395" s="141"/>
      <c r="U10395" s="141"/>
      <c r="V10395" s="141"/>
      <c r="W10395" s="141"/>
      <c r="X10395" s="141"/>
      <c r="Y10395" s="141"/>
      <c r="Z10395" s="141"/>
    </row>
    <row r="10396" spans="16:26" x14ac:dyDescent="0.2">
      <c r="P10396" s="141"/>
      <c r="Q10396" s="141"/>
      <c r="R10396" s="141"/>
      <c r="S10396" s="141"/>
      <c r="T10396" s="141"/>
      <c r="U10396" s="141"/>
      <c r="V10396" s="141"/>
      <c r="W10396" s="141"/>
      <c r="X10396" s="141"/>
      <c r="Y10396" s="141"/>
      <c r="Z10396" s="141"/>
    </row>
    <row r="10397" spans="16:26" x14ac:dyDescent="0.2">
      <c r="P10397" s="141"/>
      <c r="Q10397" s="141"/>
      <c r="R10397" s="141"/>
      <c r="S10397" s="141"/>
      <c r="T10397" s="141"/>
      <c r="U10397" s="141"/>
      <c r="V10397" s="141"/>
      <c r="W10397" s="141"/>
      <c r="X10397" s="141"/>
      <c r="Y10397" s="141"/>
      <c r="Z10397" s="141"/>
    </row>
    <row r="10398" spans="16:26" x14ac:dyDescent="0.2">
      <c r="P10398" s="141"/>
      <c r="Q10398" s="141"/>
      <c r="R10398" s="141"/>
      <c r="S10398" s="141"/>
      <c r="T10398" s="141"/>
      <c r="U10398" s="141"/>
      <c r="V10398" s="141"/>
      <c r="W10398" s="141"/>
      <c r="X10398" s="141"/>
      <c r="Y10398" s="141"/>
      <c r="Z10398" s="141"/>
    </row>
    <row r="10399" spans="16:26" x14ac:dyDescent="0.2">
      <c r="P10399" s="141"/>
      <c r="Q10399" s="141"/>
      <c r="R10399" s="141"/>
      <c r="S10399" s="141"/>
      <c r="T10399" s="141"/>
      <c r="U10399" s="141"/>
      <c r="V10399" s="141"/>
      <c r="W10399" s="141"/>
      <c r="X10399" s="141"/>
      <c r="Y10399" s="141"/>
      <c r="Z10399" s="141"/>
    </row>
    <row r="10400" spans="16:26" x14ac:dyDescent="0.2">
      <c r="P10400" s="141"/>
      <c r="Q10400" s="141"/>
      <c r="R10400" s="141"/>
      <c r="S10400" s="141"/>
      <c r="T10400" s="141"/>
      <c r="U10400" s="141"/>
      <c r="V10400" s="141"/>
      <c r="W10400" s="141"/>
      <c r="X10400" s="141"/>
      <c r="Y10400" s="141"/>
      <c r="Z10400" s="141"/>
    </row>
    <row r="10401" spans="16:26" x14ac:dyDescent="0.2">
      <c r="P10401" s="141"/>
      <c r="Q10401" s="141"/>
      <c r="R10401" s="141"/>
      <c r="S10401" s="141"/>
      <c r="T10401" s="141"/>
      <c r="U10401" s="141"/>
      <c r="V10401" s="141"/>
      <c r="W10401" s="141"/>
      <c r="X10401" s="141"/>
      <c r="Y10401" s="141"/>
      <c r="Z10401" s="141"/>
    </row>
    <row r="10402" spans="16:26" x14ac:dyDescent="0.2">
      <c r="P10402" s="141"/>
      <c r="Q10402" s="141"/>
      <c r="R10402" s="141"/>
      <c r="S10402" s="141"/>
      <c r="T10402" s="141"/>
      <c r="U10402" s="141"/>
      <c r="V10402" s="141"/>
      <c r="W10402" s="141"/>
      <c r="X10402" s="141"/>
      <c r="Y10402" s="141"/>
      <c r="Z10402" s="141"/>
    </row>
    <row r="10403" spans="16:26" x14ac:dyDescent="0.2">
      <c r="P10403" s="141"/>
      <c r="Q10403" s="141"/>
      <c r="R10403" s="141"/>
      <c r="S10403" s="141"/>
      <c r="T10403" s="141"/>
      <c r="U10403" s="141"/>
      <c r="V10403" s="141"/>
      <c r="W10403" s="141"/>
      <c r="X10403" s="141"/>
      <c r="Y10403" s="141"/>
      <c r="Z10403" s="141"/>
    </row>
    <row r="10404" spans="16:26" x14ac:dyDescent="0.2">
      <c r="P10404" s="141"/>
      <c r="Q10404" s="141"/>
      <c r="R10404" s="141"/>
      <c r="S10404" s="141"/>
      <c r="T10404" s="141"/>
      <c r="U10404" s="141"/>
      <c r="V10404" s="141"/>
      <c r="W10404" s="141"/>
      <c r="X10404" s="141"/>
      <c r="Y10404" s="141"/>
      <c r="Z10404" s="141"/>
    </row>
    <row r="10405" spans="16:26" x14ac:dyDescent="0.2">
      <c r="P10405" s="141"/>
      <c r="Q10405" s="141"/>
      <c r="R10405" s="141"/>
      <c r="S10405" s="141"/>
      <c r="T10405" s="141"/>
      <c r="U10405" s="141"/>
      <c r="V10405" s="141"/>
      <c r="W10405" s="141"/>
      <c r="X10405" s="141"/>
      <c r="Y10405" s="141"/>
      <c r="Z10405" s="141"/>
    </row>
    <row r="10406" spans="16:26" x14ac:dyDescent="0.2">
      <c r="P10406" s="141"/>
      <c r="Q10406" s="141"/>
      <c r="R10406" s="141"/>
      <c r="S10406" s="141"/>
      <c r="T10406" s="141"/>
      <c r="U10406" s="141"/>
      <c r="V10406" s="141"/>
      <c r="W10406" s="141"/>
      <c r="X10406" s="141"/>
      <c r="Y10406" s="141"/>
      <c r="Z10406" s="141"/>
    </row>
    <row r="10407" spans="16:26" x14ac:dyDescent="0.2">
      <c r="P10407" s="141"/>
      <c r="Q10407" s="141"/>
      <c r="R10407" s="141"/>
      <c r="S10407" s="141"/>
      <c r="T10407" s="141"/>
      <c r="U10407" s="141"/>
      <c r="V10407" s="141"/>
      <c r="W10407" s="141"/>
      <c r="X10407" s="141"/>
      <c r="Y10407" s="141"/>
      <c r="Z10407" s="141"/>
    </row>
    <row r="10408" spans="16:26" x14ac:dyDescent="0.2">
      <c r="P10408" s="141"/>
      <c r="Q10408" s="141"/>
      <c r="R10408" s="141"/>
      <c r="S10408" s="141"/>
      <c r="T10408" s="141"/>
      <c r="U10408" s="141"/>
      <c r="V10408" s="141"/>
      <c r="W10408" s="141"/>
      <c r="X10408" s="141"/>
      <c r="Y10408" s="141"/>
      <c r="Z10408" s="141"/>
    </row>
    <row r="10409" spans="16:26" x14ac:dyDescent="0.2">
      <c r="P10409" s="141"/>
      <c r="Q10409" s="141"/>
      <c r="R10409" s="141"/>
      <c r="S10409" s="141"/>
      <c r="T10409" s="141"/>
      <c r="U10409" s="141"/>
      <c r="V10409" s="141"/>
      <c r="W10409" s="141"/>
      <c r="X10409" s="141"/>
      <c r="Y10409" s="141"/>
      <c r="Z10409" s="141"/>
    </row>
    <row r="10410" spans="16:26" x14ac:dyDescent="0.2">
      <c r="P10410" s="141"/>
      <c r="Q10410" s="141"/>
      <c r="R10410" s="141"/>
      <c r="S10410" s="141"/>
      <c r="T10410" s="141"/>
      <c r="U10410" s="141"/>
      <c r="V10410" s="141"/>
      <c r="W10410" s="141"/>
      <c r="X10410" s="141"/>
      <c r="Y10410" s="141"/>
      <c r="Z10410" s="141"/>
    </row>
    <row r="10411" spans="16:26" x14ac:dyDescent="0.2">
      <c r="P10411" s="141"/>
      <c r="Q10411" s="141"/>
      <c r="R10411" s="141"/>
      <c r="S10411" s="141"/>
      <c r="T10411" s="141"/>
      <c r="U10411" s="141"/>
      <c r="V10411" s="141"/>
      <c r="W10411" s="141"/>
      <c r="X10411" s="141"/>
      <c r="Y10411" s="141"/>
      <c r="Z10411" s="141"/>
    </row>
    <row r="10412" spans="16:26" x14ac:dyDescent="0.2">
      <c r="P10412" s="141"/>
      <c r="Q10412" s="141"/>
      <c r="R10412" s="141"/>
      <c r="S10412" s="141"/>
      <c r="T10412" s="141"/>
      <c r="U10412" s="141"/>
      <c r="V10412" s="141"/>
      <c r="W10412" s="141"/>
      <c r="X10412" s="141"/>
      <c r="Y10412" s="141"/>
      <c r="Z10412" s="141"/>
    </row>
    <row r="10413" spans="16:26" x14ac:dyDescent="0.2">
      <c r="P10413" s="141"/>
      <c r="Q10413" s="141"/>
      <c r="R10413" s="141"/>
      <c r="S10413" s="141"/>
      <c r="T10413" s="141"/>
      <c r="U10413" s="141"/>
      <c r="V10413" s="141"/>
      <c r="W10413" s="141"/>
      <c r="X10413" s="141"/>
      <c r="Y10413" s="141"/>
      <c r="Z10413" s="141"/>
    </row>
    <row r="10414" spans="16:26" x14ac:dyDescent="0.2">
      <c r="P10414" s="141"/>
      <c r="Q10414" s="141"/>
      <c r="R10414" s="141"/>
      <c r="S10414" s="141"/>
      <c r="T10414" s="141"/>
      <c r="U10414" s="141"/>
      <c r="V10414" s="141"/>
      <c r="W10414" s="141"/>
      <c r="X10414" s="141"/>
      <c r="Y10414" s="141"/>
      <c r="Z10414" s="141"/>
    </row>
    <row r="10415" spans="16:26" x14ac:dyDescent="0.2">
      <c r="P10415" s="141"/>
      <c r="Q10415" s="141"/>
      <c r="R10415" s="141"/>
      <c r="S10415" s="141"/>
      <c r="T10415" s="141"/>
      <c r="U10415" s="141"/>
      <c r="V10415" s="141"/>
      <c r="W10415" s="141"/>
      <c r="X10415" s="141"/>
      <c r="Y10415" s="141"/>
      <c r="Z10415" s="141"/>
    </row>
    <row r="10416" spans="16:26" x14ac:dyDescent="0.2">
      <c r="P10416" s="141"/>
      <c r="Q10416" s="141"/>
      <c r="R10416" s="141"/>
      <c r="S10416" s="141"/>
      <c r="T10416" s="141"/>
      <c r="U10416" s="141"/>
      <c r="V10416" s="141"/>
      <c r="W10416" s="141"/>
      <c r="X10416" s="141"/>
      <c r="Y10416" s="141"/>
      <c r="Z10416" s="141"/>
    </row>
    <row r="10417" spans="16:26" x14ac:dyDescent="0.2">
      <c r="P10417" s="141"/>
      <c r="Q10417" s="141"/>
      <c r="R10417" s="141"/>
      <c r="S10417" s="141"/>
      <c r="T10417" s="141"/>
      <c r="U10417" s="141"/>
      <c r="V10417" s="141"/>
      <c r="W10417" s="141"/>
      <c r="X10417" s="141"/>
      <c r="Y10417" s="141"/>
      <c r="Z10417" s="141"/>
    </row>
    <row r="10418" spans="16:26" x14ac:dyDescent="0.2">
      <c r="P10418" s="141"/>
      <c r="Q10418" s="141"/>
      <c r="R10418" s="141"/>
      <c r="S10418" s="141"/>
      <c r="T10418" s="141"/>
      <c r="U10418" s="141"/>
      <c r="V10418" s="141"/>
      <c r="W10418" s="141"/>
      <c r="X10418" s="141"/>
      <c r="Y10418" s="141"/>
      <c r="Z10418" s="141"/>
    </row>
    <row r="10419" spans="16:26" x14ac:dyDescent="0.2">
      <c r="P10419" s="141"/>
      <c r="Q10419" s="141"/>
      <c r="R10419" s="141"/>
      <c r="S10419" s="141"/>
      <c r="T10419" s="141"/>
      <c r="U10419" s="141"/>
      <c r="V10419" s="141"/>
      <c r="W10419" s="141"/>
      <c r="X10419" s="141"/>
      <c r="Y10419" s="141"/>
      <c r="Z10419" s="141"/>
    </row>
    <row r="10420" spans="16:26" x14ac:dyDescent="0.2">
      <c r="P10420" s="141"/>
      <c r="Q10420" s="141"/>
      <c r="R10420" s="141"/>
      <c r="S10420" s="141"/>
      <c r="T10420" s="141"/>
      <c r="U10420" s="141"/>
      <c r="V10420" s="141"/>
      <c r="W10420" s="141"/>
      <c r="X10420" s="141"/>
      <c r="Y10420" s="141"/>
      <c r="Z10420" s="141"/>
    </row>
    <row r="10421" spans="16:26" x14ac:dyDescent="0.2">
      <c r="P10421" s="141"/>
      <c r="Q10421" s="141"/>
      <c r="R10421" s="141"/>
      <c r="S10421" s="141"/>
      <c r="T10421" s="141"/>
      <c r="U10421" s="141"/>
      <c r="V10421" s="141"/>
      <c r="W10421" s="141"/>
      <c r="X10421" s="141"/>
      <c r="Y10421" s="141"/>
      <c r="Z10421" s="141"/>
    </row>
    <row r="10422" spans="16:26" x14ac:dyDescent="0.2">
      <c r="P10422" s="141"/>
      <c r="Q10422" s="141"/>
      <c r="R10422" s="141"/>
      <c r="S10422" s="141"/>
      <c r="T10422" s="141"/>
      <c r="U10422" s="141"/>
      <c r="V10422" s="141"/>
      <c r="W10422" s="141"/>
      <c r="X10422" s="141"/>
      <c r="Y10422" s="141"/>
      <c r="Z10422" s="141"/>
    </row>
    <row r="10423" spans="16:26" x14ac:dyDescent="0.2">
      <c r="P10423" s="141"/>
      <c r="Q10423" s="141"/>
      <c r="R10423" s="141"/>
      <c r="S10423" s="141"/>
      <c r="T10423" s="141"/>
      <c r="U10423" s="141"/>
      <c r="V10423" s="141"/>
      <c r="W10423" s="141"/>
      <c r="X10423" s="141"/>
      <c r="Y10423" s="141"/>
      <c r="Z10423" s="141"/>
    </row>
    <row r="10424" spans="16:26" x14ac:dyDescent="0.2">
      <c r="P10424" s="141"/>
      <c r="Q10424" s="141"/>
      <c r="R10424" s="141"/>
      <c r="S10424" s="141"/>
      <c r="T10424" s="141"/>
      <c r="U10424" s="141"/>
      <c r="V10424" s="141"/>
      <c r="W10424" s="141"/>
      <c r="X10424" s="141"/>
      <c r="Y10424" s="141"/>
      <c r="Z10424" s="141"/>
    </row>
    <row r="10425" spans="16:26" x14ac:dyDescent="0.2">
      <c r="P10425" s="141"/>
      <c r="Q10425" s="141"/>
      <c r="R10425" s="141"/>
      <c r="S10425" s="141"/>
      <c r="T10425" s="141"/>
      <c r="U10425" s="141"/>
      <c r="V10425" s="141"/>
      <c r="W10425" s="141"/>
      <c r="X10425" s="141"/>
      <c r="Y10425" s="141"/>
      <c r="Z10425" s="141"/>
    </row>
    <row r="10426" spans="16:26" x14ac:dyDescent="0.2">
      <c r="P10426" s="141"/>
      <c r="Q10426" s="141"/>
      <c r="R10426" s="141"/>
      <c r="S10426" s="141"/>
      <c r="T10426" s="141"/>
      <c r="U10426" s="141"/>
      <c r="V10426" s="141"/>
      <c r="W10426" s="141"/>
      <c r="X10426" s="141"/>
      <c r="Y10426" s="141"/>
      <c r="Z10426" s="141"/>
    </row>
    <row r="10427" spans="16:26" x14ac:dyDescent="0.2">
      <c r="P10427" s="141"/>
      <c r="Q10427" s="141"/>
      <c r="R10427" s="141"/>
      <c r="S10427" s="141"/>
      <c r="T10427" s="141"/>
      <c r="U10427" s="141"/>
      <c r="V10427" s="141"/>
      <c r="W10427" s="141"/>
      <c r="X10427" s="141"/>
      <c r="Y10427" s="141"/>
      <c r="Z10427" s="141"/>
    </row>
    <row r="10428" spans="16:26" x14ac:dyDescent="0.2">
      <c r="P10428" s="141"/>
      <c r="Q10428" s="141"/>
      <c r="R10428" s="141"/>
      <c r="S10428" s="141"/>
      <c r="T10428" s="141"/>
      <c r="U10428" s="141"/>
      <c r="V10428" s="141"/>
      <c r="W10428" s="141"/>
      <c r="X10428" s="141"/>
      <c r="Y10428" s="141"/>
      <c r="Z10428" s="141"/>
    </row>
    <row r="10429" spans="16:26" x14ac:dyDescent="0.2">
      <c r="P10429" s="141"/>
      <c r="Q10429" s="141"/>
      <c r="R10429" s="141"/>
      <c r="S10429" s="141"/>
      <c r="T10429" s="141"/>
      <c r="U10429" s="141"/>
      <c r="V10429" s="141"/>
      <c r="W10429" s="141"/>
      <c r="X10429" s="141"/>
      <c r="Y10429" s="141"/>
      <c r="Z10429" s="141"/>
    </row>
    <row r="10430" spans="16:26" x14ac:dyDescent="0.2">
      <c r="P10430" s="141"/>
      <c r="Q10430" s="141"/>
      <c r="R10430" s="141"/>
      <c r="S10430" s="141"/>
      <c r="T10430" s="141"/>
      <c r="U10430" s="141"/>
      <c r="V10430" s="141"/>
      <c r="W10430" s="141"/>
      <c r="X10430" s="141"/>
      <c r="Y10430" s="141"/>
      <c r="Z10430" s="141"/>
    </row>
    <row r="10431" spans="16:26" x14ac:dyDescent="0.2">
      <c r="P10431" s="141"/>
      <c r="Q10431" s="141"/>
      <c r="R10431" s="141"/>
      <c r="S10431" s="141"/>
      <c r="T10431" s="141"/>
      <c r="U10431" s="141"/>
      <c r="V10431" s="141"/>
      <c r="W10431" s="141"/>
      <c r="X10431" s="141"/>
      <c r="Y10431" s="141"/>
      <c r="Z10431" s="141"/>
    </row>
    <row r="10432" spans="16:26" x14ac:dyDescent="0.2">
      <c r="P10432" s="141"/>
      <c r="Q10432" s="141"/>
      <c r="R10432" s="141"/>
      <c r="S10432" s="141"/>
      <c r="T10432" s="141"/>
      <c r="U10432" s="141"/>
      <c r="V10432" s="141"/>
      <c r="W10432" s="141"/>
      <c r="X10432" s="141"/>
      <c r="Y10432" s="141"/>
      <c r="Z10432" s="141"/>
    </row>
    <row r="10433" spans="16:26" x14ac:dyDescent="0.2">
      <c r="P10433" s="141"/>
      <c r="Q10433" s="141"/>
      <c r="R10433" s="141"/>
      <c r="S10433" s="141"/>
      <c r="T10433" s="141"/>
      <c r="U10433" s="141"/>
      <c r="V10433" s="141"/>
      <c r="W10433" s="141"/>
      <c r="X10433" s="141"/>
      <c r="Y10433" s="141"/>
      <c r="Z10433" s="141"/>
    </row>
    <row r="10434" spans="16:26" x14ac:dyDescent="0.2">
      <c r="P10434" s="141"/>
      <c r="Q10434" s="141"/>
      <c r="R10434" s="141"/>
      <c r="S10434" s="141"/>
      <c r="T10434" s="141"/>
      <c r="U10434" s="141"/>
      <c r="V10434" s="141"/>
      <c r="W10434" s="141"/>
      <c r="X10434" s="141"/>
      <c r="Y10434" s="141"/>
      <c r="Z10434" s="141"/>
    </row>
    <row r="10435" spans="16:26" x14ac:dyDescent="0.2">
      <c r="P10435" s="141"/>
      <c r="Q10435" s="141"/>
      <c r="R10435" s="141"/>
      <c r="S10435" s="141"/>
      <c r="T10435" s="141"/>
      <c r="U10435" s="141"/>
      <c r="V10435" s="141"/>
      <c r="W10435" s="141"/>
      <c r="X10435" s="141"/>
      <c r="Y10435" s="141"/>
      <c r="Z10435" s="141"/>
    </row>
    <row r="10436" spans="16:26" x14ac:dyDescent="0.2">
      <c r="P10436" s="141"/>
      <c r="Q10436" s="141"/>
      <c r="R10436" s="141"/>
      <c r="S10436" s="141"/>
      <c r="T10436" s="141"/>
      <c r="U10436" s="141"/>
      <c r="V10436" s="141"/>
      <c r="W10436" s="141"/>
      <c r="X10436" s="141"/>
      <c r="Y10436" s="141"/>
      <c r="Z10436" s="141"/>
    </row>
    <row r="10437" spans="16:26" x14ac:dyDescent="0.2">
      <c r="P10437" s="141"/>
      <c r="Q10437" s="141"/>
      <c r="R10437" s="141"/>
      <c r="S10437" s="141"/>
      <c r="T10437" s="141"/>
      <c r="U10437" s="141"/>
      <c r="V10437" s="141"/>
      <c r="W10437" s="141"/>
      <c r="X10437" s="141"/>
      <c r="Y10437" s="141"/>
      <c r="Z10437" s="141"/>
    </row>
    <row r="10438" spans="16:26" x14ac:dyDescent="0.2">
      <c r="P10438" s="141"/>
      <c r="Q10438" s="141"/>
      <c r="R10438" s="141"/>
      <c r="S10438" s="141"/>
      <c r="T10438" s="141"/>
      <c r="U10438" s="141"/>
      <c r="V10438" s="141"/>
      <c r="W10438" s="141"/>
      <c r="X10438" s="141"/>
      <c r="Y10438" s="141"/>
      <c r="Z10438" s="141"/>
    </row>
    <row r="10439" spans="16:26" x14ac:dyDescent="0.2">
      <c r="P10439" s="141"/>
      <c r="Q10439" s="141"/>
      <c r="R10439" s="141"/>
      <c r="S10439" s="141"/>
      <c r="T10439" s="141"/>
      <c r="U10439" s="141"/>
      <c r="V10439" s="141"/>
      <c r="W10439" s="141"/>
      <c r="X10439" s="141"/>
      <c r="Y10439" s="141"/>
      <c r="Z10439" s="141"/>
    </row>
    <row r="10440" spans="16:26" x14ac:dyDescent="0.2">
      <c r="P10440" s="141"/>
      <c r="Q10440" s="141"/>
      <c r="R10440" s="141"/>
      <c r="S10440" s="141"/>
      <c r="T10440" s="141"/>
      <c r="U10440" s="141"/>
      <c r="V10440" s="141"/>
      <c r="W10440" s="141"/>
      <c r="X10440" s="141"/>
      <c r="Y10440" s="141"/>
      <c r="Z10440" s="141"/>
    </row>
    <row r="10441" spans="16:26" x14ac:dyDescent="0.2">
      <c r="P10441" s="141"/>
      <c r="Q10441" s="141"/>
      <c r="R10441" s="141"/>
      <c r="S10441" s="141"/>
      <c r="T10441" s="141"/>
      <c r="U10441" s="141"/>
      <c r="V10441" s="141"/>
      <c r="W10441" s="141"/>
      <c r="X10441" s="141"/>
      <c r="Y10441" s="141"/>
      <c r="Z10441" s="141"/>
    </row>
    <row r="10442" spans="16:26" x14ac:dyDescent="0.2">
      <c r="P10442" s="141"/>
      <c r="Q10442" s="141"/>
      <c r="R10442" s="141"/>
      <c r="S10442" s="141"/>
      <c r="T10442" s="141"/>
      <c r="U10442" s="141"/>
      <c r="V10442" s="141"/>
      <c r="W10442" s="141"/>
      <c r="X10442" s="141"/>
      <c r="Y10442" s="141"/>
      <c r="Z10442" s="141"/>
    </row>
    <row r="10443" spans="16:26" x14ac:dyDescent="0.2">
      <c r="P10443" s="141"/>
      <c r="Q10443" s="141"/>
      <c r="R10443" s="141"/>
      <c r="S10443" s="141"/>
      <c r="T10443" s="141"/>
      <c r="U10443" s="141"/>
      <c r="V10443" s="141"/>
      <c r="W10443" s="141"/>
      <c r="X10443" s="141"/>
      <c r="Y10443" s="141"/>
      <c r="Z10443" s="141"/>
    </row>
    <row r="10444" spans="16:26" x14ac:dyDescent="0.2">
      <c r="P10444" s="141"/>
      <c r="Q10444" s="141"/>
      <c r="R10444" s="141"/>
      <c r="S10444" s="141"/>
      <c r="T10444" s="141"/>
      <c r="U10444" s="141"/>
      <c r="V10444" s="141"/>
      <c r="W10444" s="141"/>
      <c r="X10444" s="141"/>
      <c r="Y10444" s="141"/>
      <c r="Z10444" s="141"/>
    </row>
    <row r="10445" spans="16:26" x14ac:dyDescent="0.2">
      <c r="P10445" s="141"/>
      <c r="Q10445" s="141"/>
      <c r="R10445" s="141"/>
      <c r="S10445" s="141"/>
      <c r="T10445" s="141"/>
      <c r="U10445" s="141"/>
      <c r="V10445" s="141"/>
      <c r="W10445" s="141"/>
      <c r="X10445" s="141"/>
      <c r="Y10445" s="141"/>
      <c r="Z10445" s="141"/>
    </row>
    <row r="10446" spans="16:26" x14ac:dyDescent="0.2">
      <c r="P10446" s="141"/>
      <c r="Q10446" s="141"/>
      <c r="R10446" s="141"/>
      <c r="S10446" s="141"/>
      <c r="T10446" s="141"/>
      <c r="U10446" s="141"/>
      <c r="V10446" s="141"/>
      <c r="W10446" s="141"/>
      <c r="X10446" s="141"/>
      <c r="Y10446" s="141"/>
      <c r="Z10446" s="141"/>
    </row>
    <row r="10447" spans="16:26" x14ac:dyDescent="0.2">
      <c r="P10447" s="141"/>
      <c r="Q10447" s="141"/>
      <c r="R10447" s="141"/>
      <c r="S10447" s="141"/>
      <c r="T10447" s="141"/>
      <c r="U10447" s="141"/>
      <c r="V10447" s="141"/>
      <c r="W10447" s="141"/>
      <c r="X10447" s="141"/>
      <c r="Y10447" s="141"/>
      <c r="Z10447" s="141"/>
    </row>
    <row r="10448" spans="16:26" x14ac:dyDescent="0.2">
      <c r="P10448" s="141"/>
      <c r="Q10448" s="141"/>
      <c r="R10448" s="141"/>
      <c r="S10448" s="141"/>
      <c r="T10448" s="141"/>
      <c r="U10448" s="141"/>
      <c r="V10448" s="141"/>
      <c r="W10448" s="141"/>
      <c r="X10448" s="141"/>
      <c r="Y10448" s="141"/>
      <c r="Z10448" s="141"/>
    </row>
    <row r="10449" spans="16:26" x14ac:dyDescent="0.2">
      <c r="P10449" s="141"/>
      <c r="Q10449" s="141"/>
      <c r="R10449" s="141"/>
      <c r="S10449" s="141"/>
      <c r="T10449" s="141"/>
      <c r="U10449" s="141"/>
      <c r="V10449" s="141"/>
      <c r="W10449" s="141"/>
      <c r="X10449" s="141"/>
      <c r="Y10449" s="141"/>
      <c r="Z10449" s="141"/>
    </row>
    <row r="10450" spans="16:26" x14ac:dyDescent="0.2">
      <c r="P10450" s="141"/>
      <c r="Q10450" s="141"/>
      <c r="R10450" s="141"/>
      <c r="S10450" s="141"/>
      <c r="T10450" s="141"/>
      <c r="U10450" s="141"/>
      <c r="V10450" s="141"/>
      <c r="W10450" s="141"/>
      <c r="X10450" s="141"/>
      <c r="Y10450" s="141"/>
      <c r="Z10450" s="141"/>
    </row>
    <row r="10451" spans="16:26" x14ac:dyDescent="0.2">
      <c r="P10451" s="141"/>
      <c r="Q10451" s="141"/>
      <c r="R10451" s="141"/>
      <c r="S10451" s="141"/>
      <c r="T10451" s="141"/>
      <c r="U10451" s="141"/>
      <c r="V10451" s="141"/>
      <c r="W10451" s="141"/>
      <c r="X10451" s="141"/>
      <c r="Y10451" s="141"/>
      <c r="Z10451" s="141"/>
    </row>
    <row r="10452" spans="16:26" x14ac:dyDescent="0.2">
      <c r="P10452" s="141"/>
      <c r="Q10452" s="141"/>
      <c r="R10452" s="141"/>
      <c r="S10452" s="141"/>
      <c r="T10452" s="141"/>
      <c r="U10452" s="141"/>
      <c r="V10452" s="141"/>
      <c r="W10452" s="141"/>
      <c r="X10452" s="141"/>
      <c r="Y10452" s="141"/>
      <c r="Z10452" s="141"/>
    </row>
    <row r="10453" spans="16:26" x14ac:dyDescent="0.2">
      <c r="P10453" s="141"/>
      <c r="Q10453" s="141"/>
      <c r="R10453" s="141"/>
      <c r="S10453" s="141"/>
      <c r="T10453" s="141"/>
      <c r="U10453" s="141"/>
      <c r="V10453" s="141"/>
      <c r="W10453" s="141"/>
      <c r="X10453" s="141"/>
      <c r="Y10453" s="141"/>
      <c r="Z10453" s="141"/>
    </row>
    <row r="10454" spans="16:26" x14ac:dyDescent="0.2">
      <c r="P10454" s="141"/>
      <c r="Q10454" s="141"/>
      <c r="R10454" s="141"/>
      <c r="S10454" s="141"/>
      <c r="T10454" s="141"/>
      <c r="U10454" s="141"/>
      <c r="V10454" s="141"/>
      <c r="W10454" s="141"/>
      <c r="X10454" s="141"/>
      <c r="Y10454" s="141"/>
      <c r="Z10454" s="141"/>
    </row>
    <row r="10455" spans="16:26" x14ac:dyDescent="0.2">
      <c r="P10455" s="141"/>
      <c r="Q10455" s="141"/>
      <c r="R10455" s="141"/>
      <c r="S10455" s="141"/>
      <c r="T10455" s="141"/>
      <c r="U10455" s="141"/>
      <c r="V10455" s="141"/>
      <c r="W10455" s="141"/>
      <c r="X10455" s="141"/>
      <c r="Y10455" s="141"/>
      <c r="Z10455" s="141"/>
    </row>
    <row r="10456" spans="16:26" x14ac:dyDescent="0.2">
      <c r="P10456" s="141"/>
      <c r="Q10456" s="141"/>
      <c r="R10456" s="141"/>
      <c r="S10456" s="141"/>
      <c r="T10456" s="141"/>
      <c r="U10456" s="141"/>
      <c r="V10456" s="141"/>
      <c r="W10456" s="141"/>
      <c r="X10456" s="141"/>
      <c r="Y10456" s="141"/>
      <c r="Z10456" s="141"/>
    </row>
    <row r="10457" spans="16:26" x14ac:dyDescent="0.2">
      <c r="P10457" s="141"/>
      <c r="Q10457" s="141"/>
      <c r="R10457" s="141"/>
      <c r="S10457" s="141"/>
      <c r="T10457" s="141"/>
      <c r="U10457" s="141"/>
      <c r="V10457" s="141"/>
      <c r="W10457" s="141"/>
      <c r="X10457" s="141"/>
      <c r="Y10457" s="141"/>
      <c r="Z10457" s="141"/>
    </row>
    <row r="10458" spans="16:26" x14ac:dyDescent="0.2">
      <c r="P10458" s="141"/>
      <c r="Q10458" s="141"/>
      <c r="R10458" s="141"/>
      <c r="S10458" s="141"/>
      <c r="T10458" s="141"/>
      <c r="U10458" s="141"/>
      <c r="V10458" s="141"/>
      <c r="W10458" s="141"/>
      <c r="X10458" s="141"/>
      <c r="Y10458" s="141"/>
      <c r="Z10458" s="141"/>
    </row>
    <row r="10459" spans="16:26" x14ac:dyDescent="0.2">
      <c r="P10459" s="141"/>
      <c r="Q10459" s="141"/>
      <c r="R10459" s="141"/>
      <c r="S10459" s="141"/>
      <c r="T10459" s="141"/>
      <c r="U10459" s="141"/>
      <c r="V10459" s="141"/>
      <c r="W10459" s="141"/>
      <c r="X10459" s="141"/>
      <c r="Y10459" s="141"/>
      <c r="Z10459" s="141"/>
    </row>
    <row r="10460" spans="16:26" x14ac:dyDescent="0.2">
      <c r="P10460" s="141"/>
      <c r="Q10460" s="141"/>
      <c r="R10460" s="141"/>
      <c r="S10460" s="141"/>
      <c r="T10460" s="141"/>
      <c r="U10460" s="141"/>
      <c r="V10460" s="141"/>
      <c r="W10460" s="141"/>
      <c r="X10460" s="141"/>
      <c r="Y10460" s="141"/>
      <c r="Z10460" s="141"/>
    </row>
    <row r="10461" spans="16:26" x14ac:dyDescent="0.2">
      <c r="P10461" s="141"/>
      <c r="Q10461" s="141"/>
      <c r="R10461" s="141"/>
      <c r="S10461" s="141"/>
      <c r="T10461" s="141"/>
      <c r="U10461" s="141"/>
      <c r="V10461" s="141"/>
      <c r="W10461" s="141"/>
      <c r="X10461" s="141"/>
      <c r="Y10461" s="141"/>
      <c r="Z10461" s="141"/>
    </row>
    <row r="10462" spans="16:26" x14ac:dyDescent="0.2">
      <c r="P10462" s="141"/>
      <c r="Q10462" s="141"/>
      <c r="R10462" s="141"/>
      <c r="S10462" s="141"/>
      <c r="T10462" s="141"/>
      <c r="U10462" s="141"/>
      <c r="V10462" s="141"/>
      <c r="W10462" s="141"/>
      <c r="X10462" s="141"/>
      <c r="Y10462" s="141"/>
      <c r="Z10462" s="141"/>
    </row>
    <row r="10463" spans="16:26" x14ac:dyDescent="0.2">
      <c r="P10463" s="141"/>
      <c r="Q10463" s="141"/>
      <c r="R10463" s="141"/>
      <c r="S10463" s="141"/>
      <c r="T10463" s="141"/>
      <c r="U10463" s="141"/>
      <c r="V10463" s="141"/>
      <c r="W10463" s="141"/>
      <c r="X10463" s="141"/>
      <c r="Y10463" s="141"/>
      <c r="Z10463" s="141"/>
    </row>
    <row r="10464" spans="16:26" x14ac:dyDescent="0.2">
      <c r="P10464" s="141"/>
      <c r="Q10464" s="141"/>
      <c r="R10464" s="141"/>
      <c r="S10464" s="141"/>
      <c r="T10464" s="141"/>
      <c r="U10464" s="141"/>
      <c r="V10464" s="141"/>
      <c r="W10464" s="141"/>
      <c r="X10464" s="141"/>
      <c r="Y10464" s="141"/>
      <c r="Z10464" s="141"/>
    </row>
    <row r="10465" spans="16:26" x14ac:dyDescent="0.2">
      <c r="P10465" s="141"/>
      <c r="Q10465" s="141"/>
      <c r="R10465" s="141"/>
      <c r="S10465" s="141"/>
      <c r="T10465" s="141"/>
      <c r="U10465" s="141"/>
      <c r="V10465" s="141"/>
      <c r="W10465" s="141"/>
      <c r="X10465" s="141"/>
      <c r="Y10465" s="141"/>
      <c r="Z10465" s="141"/>
    </row>
    <row r="10466" spans="16:26" x14ac:dyDescent="0.2">
      <c r="P10466" s="141"/>
      <c r="Q10466" s="141"/>
      <c r="R10466" s="141"/>
      <c r="S10466" s="141"/>
      <c r="T10466" s="141"/>
      <c r="U10466" s="141"/>
      <c r="V10466" s="141"/>
      <c r="W10466" s="141"/>
      <c r="X10466" s="141"/>
      <c r="Y10466" s="141"/>
      <c r="Z10466" s="141"/>
    </row>
    <row r="10467" spans="16:26" x14ac:dyDescent="0.2">
      <c r="P10467" s="141"/>
      <c r="Q10467" s="141"/>
      <c r="R10467" s="141"/>
      <c r="S10467" s="141"/>
      <c r="T10467" s="141"/>
      <c r="U10467" s="141"/>
      <c r="V10467" s="141"/>
      <c r="W10467" s="141"/>
      <c r="X10467" s="141"/>
      <c r="Y10467" s="141"/>
      <c r="Z10467" s="141"/>
    </row>
    <row r="10468" spans="16:26" x14ac:dyDescent="0.2">
      <c r="P10468" s="141"/>
      <c r="Q10468" s="141"/>
      <c r="R10468" s="141"/>
      <c r="S10468" s="141"/>
      <c r="T10468" s="141"/>
      <c r="U10468" s="141"/>
      <c r="V10468" s="141"/>
      <c r="W10468" s="141"/>
      <c r="X10468" s="141"/>
      <c r="Y10468" s="141"/>
      <c r="Z10468" s="141"/>
    </row>
    <row r="10469" spans="16:26" x14ac:dyDescent="0.2">
      <c r="P10469" s="141"/>
      <c r="Q10469" s="141"/>
      <c r="R10469" s="141"/>
      <c r="S10469" s="141"/>
      <c r="T10469" s="141"/>
      <c r="U10469" s="141"/>
      <c r="V10469" s="141"/>
      <c r="W10469" s="141"/>
      <c r="X10469" s="141"/>
      <c r="Y10469" s="141"/>
      <c r="Z10469" s="141"/>
    </row>
    <row r="10470" spans="16:26" x14ac:dyDescent="0.2">
      <c r="P10470" s="141"/>
      <c r="Q10470" s="141"/>
      <c r="R10470" s="141"/>
      <c r="S10470" s="141"/>
      <c r="T10470" s="141"/>
      <c r="U10470" s="141"/>
      <c r="V10470" s="141"/>
      <c r="W10470" s="141"/>
      <c r="X10470" s="141"/>
      <c r="Y10470" s="141"/>
      <c r="Z10470" s="141"/>
    </row>
    <row r="10471" spans="16:26" x14ac:dyDescent="0.2">
      <c r="P10471" s="141"/>
      <c r="Q10471" s="141"/>
      <c r="R10471" s="141"/>
      <c r="S10471" s="141"/>
      <c r="T10471" s="141"/>
      <c r="U10471" s="141"/>
      <c r="V10471" s="141"/>
      <c r="W10471" s="141"/>
      <c r="X10471" s="141"/>
      <c r="Y10471" s="141"/>
      <c r="Z10471" s="141"/>
    </row>
    <row r="10472" spans="16:26" x14ac:dyDescent="0.2">
      <c r="P10472" s="141"/>
      <c r="Q10472" s="141"/>
      <c r="R10472" s="141"/>
      <c r="S10472" s="141"/>
      <c r="T10472" s="141"/>
      <c r="U10472" s="141"/>
      <c r="V10472" s="141"/>
      <c r="W10472" s="141"/>
      <c r="X10472" s="141"/>
      <c r="Y10472" s="141"/>
      <c r="Z10472" s="141"/>
    </row>
    <row r="10473" spans="16:26" x14ac:dyDescent="0.2">
      <c r="P10473" s="141"/>
      <c r="Q10473" s="141"/>
      <c r="R10473" s="141"/>
      <c r="S10473" s="141"/>
      <c r="T10473" s="141"/>
      <c r="U10473" s="141"/>
      <c r="V10473" s="141"/>
      <c r="W10473" s="141"/>
      <c r="X10473" s="141"/>
      <c r="Y10473" s="141"/>
      <c r="Z10473" s="141"/>
    </row>
    <row r="10474" spans="16:26" x14ac:dyDescent="0.2">
      <c r="P10474" s="141"/>
      <c r="Q10474" s="141"/>
      <c r="R10474" s="141"/>
      <c r="S10474" s="141"/>
      <c r="T10474" s="141"/>
      <c r="U10474" s="141"/>
      <c r="V10474" s="141"/>
      <c r="W10474" s="141"/>
      <c r="X10474" s="141"/>
      <c r="Y10474" s="141"/>
      <c r="Z10474" s="141"/>
    </row>
    <row r="10475" spans="16:26" x14ac:dyDescent="0.2">
      <c r="P10475" s="141"/>
      <c r="Q10475" s="141"/>
      <c r="R10475" s="141"/>
      <c r="S10475" s="141"/>
      <c r="T10475" s="141"/>
      <c r="U10475" s="141"/>
      <c r="V10475" s="141"/>
      <c r="W10475" s="141"/>
      <c r="X10475" s="141"/>
      <c r="Y10475" s="141"/>
      <c r="Z10475" s="141"/>
    </row>
    <row r="10476" spans="16:26" x14ac:dyDescent="0.2">
      <c r="P10476" s="141"/>
      <c r="Q10476" s="141"/>
      <c r="R10476" s="141"/>
      <c r="S10476" s="141"/>
      <c r="T10476" s="141"/>
      <c r="U10476" s="141"/>
      <c r="V10476" s="141"/>
      <c r="W10476" s="141"/>
      <c r="X10476" s="141"/>
      <c r="Y10476" s="141"/>
      <c r="Z10476" s="141"/>
    </row>
    <row r="10477" spans="16:26" x14ac:dyDescent="0.2">
      <c r="P10477" s="141"/>
      <c r="Q10477" s="141"/>
      <c r="R10477" s="141"/>
      <c r="S10477" s="141"/>
      <c r="T10477" s="141"/>
      <c r="U10477" s="141"/>
      <c r="V10477" s="141"/>
      <c r="W10477" s="141"/>
      <c r="X10477" s="141"/>
      <c r="Y10477" s="141"/>
      <c r="Z10477" s="141"/>
    </row>
    <row r="10478" spans="16:26" x14ac:dyDescent="0.2">
      <c r="P10478" s="141"/>
      <c r="Q10478" s="141"/>
      <c r="R10478" s="141"/>
      <c r="S10478" s="141"/>
      <c r="T10478" s="141"/>
      <c r="U10478" s="141"/>
      <c r="V10478" s="141"/>
      <c r="W10478" s="141"/>
      <c r="X10478" s="141"/>
      <c r="Y10478" s="141"/>
      <c r="Z10478" s="141"/>
    </row>
    <row r="10479" spans="16:26" x14ac:dyDescent="0.2">
      <c r="P10479" s="141"/>
      <c r="Q10479" s="141"/>
      <c r="R10479" s="141"/>
      <c r="S10479" s="141"/>
      <c r="T10479" s="141"/>
      <c r="U10479" s="141"/>
      <c r="V10479" s="141"/>
      <c r="W10479" s="141"/>
      <c r="X10479" s="141"/>
      <c r="Y10479" s="141"/>
      <c r="Z10479" s="141"/>
    </row>
    <row r="10480" spans="16:26" x14ac:dyDescent="0.2">
      <c r="P10480" s="141"/>
      <c r="Q10480" s="141"/>
      <c r="R10480" s="141"/>
      <c r="S10480" s="141"/>
      <c r="T10480" s="141"/>
      <c r="U10480" s="141"/>
      <c r="V10480" s="141"/>
      <c r="W10480" s="141"/>
      <c r="X10480" s="141"/>
      <c r="Y10480" s="141"/>
      <c r="Z10480" s="141"/>
    </row>
    <row r="10481" spans="16:26" x14ac:dyDescent="0.2">
      <c r="P10481" s="141"/>
      <c r="Q10481" s="141"/>
      <c r="R10481" s="141"/>
      <c r="S10481" s="141"/>
      <c r="T10481" s="141"/>
      <c r="U10481" s="141"/>
      <c r="V10481" s="141"/>
      <c r="W10481" s="141"/>
      <c r="X10481" s="141"/>
      <c r="Y10481" s="141"/>
      <c r="Z10481" s="141"/>
    </row>
    <row r="10482" spans="16:26" x14ac:dyDescent="0.2">
      <c r="P10482" s="141"/>
      <c r="Q10482" s="141"/>
      <c r="R10482" s="141"/>
      <c r="S10482" s="141"/>
      <c r="T10482" s="141"/>
      <c r="U10482" s="141"/>
      <c r="V10482" s="141"/>
      <c r="W10482" s="141"/>
      <c r="X10482" s="141"/>
      <c r="Y10482" s="141"/>
      <c r="Z10482" s="141"/>
    </row>
    <row r="10483" spans="16:26" x14ac:dyDescent="0.2">
      <c r="P10483" s="141"/>
      <c r="Q10483" s="141"/>
      <c r="R10483" s="141"/>
      <c r="S10483" s="141"/>
      <c r="T10483" s="141"/>
      <c r="U10483" s="141"/>
      <c r="V10483" s="141"/>
      <c r="W10483" s="141"/>
      <c r="X10483" s="141"/>
      <c r="Y10483" s="141"/>
      <c r="Z10483" s="141"/>
    </row>
    <row r="10484" spans="16:26" x14ac:dyDescent="0.2">
      <c r="P10484" s="141"/>
      <c r="Q10484" s="141"/>
      <c r="R10484" s="141"/>
      <c r="S10484" s="141"/>
      <c r="T10484" s="141"/>
      <c r="U10484" s="141"/>
      <c r="V10484" s="141"/>
      <c r="W10484" s="141"/>
      <c r="X10484" s="141"/>
      <c r="Y10484" s="141"/>
      <c r="Z10484" s="141"/>
    </row>
    <row r="10485" spans="16:26" x14ac:dyDescent="0.2">
      <c r="P10485" s="141"/>
      <c r="Q10485" s="141"/>
      <c r="R10485" s="141"/>
      <c r="S10485" s="141"/>
      <c r="T10485" s="141"/>
      <c r="U10485" s="141"/>
      <c r="V10485" s="141"/>
      <c r="W10485" s="141"/>
      <c r="X10485" s="141"/>
      <c r="Y10485" s="141"/>
      <c r="Z10485" s="141"/>
    </row>
    <row r="10486" spans="16:26" x14ac:dyDescent="0.2">
      <c r="P10486" s="141"/>
      <c r="Q10486" s="141"/>
      <c r="R10486" s="141"/>
      <c r="S10486" s="141"/>
      <c r="T10486" s="141"/>
      <c r="U10486" s="141"/>
      <c r="V10486" s="141"/>
      <c r="W10486" s="141"/>
      <c r="X10486" s="141"/>
      <c r="Y10486" s="141"/>
      <c r="Z10486" s="141"/>
    </row>
    <row r="10487" spans="16:26" x14ac:dyDescent="0.2">
      <c r="P10487" s="141"/>
      <c r="Q10487" s="141"/>
      <c r="R10487" s="141"/>
      <c r="S10487" s="141"/>
      <c r="T10487" s="141"/>
      <c r="U10487" s="141"/>
      <c r="V10487" s="141"/>
      <c r="W10487" s="141"/>
      <c r="X10487" s="141"/>
      <c r="Y10487" s="141"/>
      <c r="Z10487" s="141"/>
    </row>
    <row r="10488" spans="16:26" x14ac:dyDescent="0.2">
      <c r="P10488" s="141"/>
      <c r="Q10488" s="141"/>
      <c r="R10488" s="141"/>
      <c r="S10488" s="141"/>
      <c r="T10488" s="141"/>
      <c r="U10488" s="141"/>
      <c r="V10488" s="141"/>
      <c r="W10488" s="141"/>
      <c r="X10488" s="141"/>
      <c r="Y10488" s="141"/>
      <c r="Z10488" s="141"/>
    </row>
    <row r="10489" spans="16:26" x14ac:dyDescent="0.2">
      <c r="P10489" s="141"/>
      <c r="Q10489" s="141"/>
      <c r="R10489" s="141"/>
      <c r="S10489" s="141"/>
      <c r="T10489" s="141"/>
      <c r="U10489" s="141"/>
      <c r="V10489" s="141"/>
      <c r="W10489" s="141"/>
      <c r="X10489" s="141"/>
      <c r="Y10489" s="141"/>
      <c r="Z10489" s="141"/>
    </row>
    <row r="10490" spans="16:26" x14ac:dyDescent="0.2">
      <c r="P10490" s="141"/>
      <c r="Q10490" s="141"/>
      <c r="R10490" s="141"/>
      <c r="S10490" s="141"/>
      <c r="T10490" s="141"/>
      <c r="U10490" s="141"/>
      <c r="V10490" s="141"/>
      <c r="W10490" s="141"/>
      <c r="X10490" s="141"/>
      <c r="Y10490" s="141"/>
      <c r="Z10490" s="141"/>
    </row>
    <row r="10491" spans="16:26" x14ac:dyDescent="0.2">
      <c r="P10491" s="141"/>
      <c r="Q10491" s="141"/>
      <c r="R10491" s="141"/>
      <c r="S10491" s="141"/>
      <c r="T10491" s="141"/>
      <c r="U10491" s="141"/>
      <c r="V10491" s="141"/>
      <c r="W10491" s="141"/>
      <c r="X10491" s="141"/>
      <c r="Y10491" s="141"/>
      <c r="Z10491" s="141"/>
    </row>
    <row r="10492" spans="16:26" x14ac:dyDescent="0.2">
      <c r="P10492" s="141"/>
      <c r="Q10492" s="141"/>
      <c r="R10492" s="141"/>
      <c r="S10492" s="141"/>
      <c r="T10492" s="141"/>
      <c r="U10492" s="141"/>
      <c r="V10492" s="141"/>
      <c r="W10492" s="141"/>
      <c r="X10492" s="141"/>
      <c r="Y10492" s="141"/>
      <c r="Z10492" s="141"/>
    </row>
    <row r="10493" spans="16:26" x14ac:dyDescent="0.2">
      <c r="P10493" s="141"/>
      <c r="Q10493" s="141"/>
      <c r="R10493" s="141"/>
      <c r="S10493" s="141"/>
      <c r="T10493" s="141"/>
      <c r="U10493" s="141"/>
      <c r="V10493" s="141"/>
      <c r="W10493" s="141"/>
      <c r="X10493" s="141"/>
      <c r="Y10493" s="141"/>
      <c r="Z10493" s="141"/>
    </row>
    <row r="10494" spans="16:26" x14ac:dyDescent="0.2">
      <c r="P10494" s="141"/>
      <c r="Q10494" s="141"/>
      <c r="R10494" s="141"/>
      <c r="S10494" s="141"/>
      <c r="T10494" s="141"/>
      <c r="U10494" s="141"/>
      <c r="V10494" s="141"/>
      <c r="W10494" s="141"/>
      <c r="X10494" s="141"/>
      <c r="Y10494" s="141"/>
      <c r="Z10494" s="141"/>
    </row>
    <row r="10495" spans="16:26" x14ac:dyDescent="0.2">
      <c r="P10495" s="141"/>
      <c r="Q10495" s="141"/>
      <c r="R10495" s="141"/>
      <c r="S10495" s="141"/>
      <c r="T10495" s="141"/>
      <c r="U10495" s="141"/>
      <c r="V10495" s="141"/>
      <c r="W10495" s="141"/>
      <c r="X10495" s="141"/>
      <c r="Y10495" s="141"/>
      <c r="Z10495" s="141"/>
    </row>
    <row r="10496" spans="16:26" x14ac:dyDescent="0.2">
      <c r="P10496" s="141"/>
      <c r="Q10496" s="141"/>
      <c r="R10496" s="141"/>
      <c r="S10496" s="141"/>
      <c r="T10496" s="141"/>
      <c r="U10496" s="141"/>
      <c r="V10496" s="141"/>
      <c r="W10496" s="141"/>
      <c r="X10496" s="141"/>
      <c r="Y10496" s="141"/>
      <c r="Z10496" s="141"/>
    </row>
    <row r="10497" spans="16:26" x14ac:dyDescent="0.2">
      <c r="P10497" s="141"/>
      <c r="Q10497" s="141"/>
      <c r="R10497" s="141"/>
      <c r="S10497" s="141"/>
      <c r="T10497" s="141"/>
      <c r="U10497" s="141"/>
      <c r="V10497" s="141"/>
      <c r="W10497" s="141"/>
      <c r="X10497" s="141"/>
      <c r="Y10497" s="141"/>
      <c r="Z10497" s="141"/>
    </row>
    <row r="10498" spans="16:26" x14ac:dyDescent="0.2">
      <c r="P10498" s="141"/>
      <c r="Q10498" s="141"/>
      <c r="R10498" s="141"/>
      <c r="S10498" s="141"/>
      <c r="T10498" s="141"/>
      <c r="U10498" s="141"/>
      <c r="V10498" s="141"/>
      <c r="W10498" s="141"/>
      <c r="X10498" s="141"/>
      <c r="Y10498" s="141"/>
      <c r="Z10498" s="141"/>
    </row>
    <row r="10499" spans="16:26" x14ac:dyDescent="0.2">
      <c r="P10499" s="141"/>
      <c r="Q10499" s="141"/>
      <c r="R10499" s="141"/>
      <c r="S10499" s="141"/>
      <c r="T10499" s="141"/>
      <c r="U10499" s="141"/>
      <c r="V10499" s="141"/>
      <c r="W10499" s="141"/>
      <c r="X10499" s="141"/>
      <c r="Y10499" s="141"/>
      <c r="Z10499" s="141"/>
    </row>
    <row r="10500" spans="16:26" x14ac:dyDescent="0.2">
      <c r="P10500" s="141"/>
      <c r="Q10500" s="141"/>
      <c r="R10500" s="141"/>
      <c r="S10500" s="141"/>
      <c r="T10500" s="141"/>
      <c r="U10500" s="141"/>
      <c r="V10500" s="141"/>
      <c r="W10500" s="141"/>
      <c r="X10500" s="141"/>
      <c r="Y10500" s="141"/>
      <c r="Z10500" s="141"/>
    </row>
    <row r="10501" spans="16:26" x14ac:dyDescent="0.2">
      <c r="P10501" s="141"/>
      <c r="Q10501" s="141"/>
      <c r="R10501" s="141"/>
      <c r="S10501" s="141"/>
      <c r="T10501" s="141"/>
      <c r="U10501" s="141"/>
      <c r="V10501" s="141"/>
      <c r="W10501" s="141"/>
      <c r="X10501" s="141"/>
      <c r="Y10501" s="141"/>
      <c r="Z10501" s="141"/>
    </row>
    <row r="10502" spans="16:26" x14ac:dyDescent="0.2">
      <c r="P10502" s="141"/>
      <c r="Q10502" s="141"/>
      <c r="R10502" s="141"/>
      <c r="S10502" s="141"/>
      <c r="T10502" s="141"/>
      <c r="U10502" s="141"/>
      <c r="V10502" s="141"/>
      <c r="W10502" s="141"/>
      <c r="X10502" s="141"/>
      <c r="Y10502" s="141"/>
      <c r="Z10502" s="141"/>
    </row>
    <row r="10503" spans="16:26" x14ac:dyDescent="0.2">
      <c r="P10503" s="141"/>
      <c r="Q10503" s="141"/>
      <c r="R10503" s="141"/>
      <c r="S10503" s="141"/>
      <c r="T10503" s="141"/>
      <c r="U10503" s="141"/>
      <c r="V10503" s="141"/>
      <c r="W10503" s="141"/>
      <c r="X10503" s="141"/>
      <c r="Y10503" s="141"/>
      <c r="Z10503" s="141"/>
    </row>
    <row r="10504" spans="16:26" x14ac:dyDescent="0.2">
      <c r="P10504" s="141"/>
      <c r="Q10504" s="141"/>
      <c r="R10504" s="141"/>
      <c r="S10504" s="141"/>
      <c r="T10504" s="141"/>
      <c r="U10504" s="141"/>
      <c r="V10504" s="141"/>
      <c r="W10504" s="141"/>
      <c r="X10504" s="141"/>
      <c r="Y10504" s="141"/>
      <c r="Z10504" s="141"/>
    </row>
    <row r="10505" spans="16:26" x14ac:dyDescent="0.2">
      <c r="P10505" s="141"/>
      <c r="Q10505" s="141"/>
      <c r="R10505" s="141"/>
      <c r="S10505" s="141"/>
      <c r="T10505" s="141"/>
      <c r="U10505" s="141"/>
      <c r="V10505" s="141"/>
      <c r="W10505" s="141"/>
      <c r="X10505" s="141"/>
      <c r="Y10505" s="141"/>
      <c r="Z10505" s="141"/>
    </row>
    <row r="10506" spans="16:26" x14ac:dyDescent="0.2">
      <c r="P10506" s="141"/>
      <c r="Q10506" s="141"/>
      <c r="R10506" s="141"/>
      <c r="S10506" s="141"/>
      <c r="T10506" s="141"/>
      <c r="U10506" s="141"/>
      <c r="V10506" s="141"/>
      <c r="W10506" s="141"/>
      <c r="X10506" s="141"/>
      <c r="Y10506" s="141"/>
      <c r="Z10506" s="141"/>
    </row>
    <row r="10507" spans="16:26" x14ac:dyDescent="0.2">
      <c r="P10507" s="141"/>
      <c r="Q10507" s="141"/>
      <c r="R10507" s="141"/>
      <c r="S10507" s="141"/>
      <c r="T10507" s="141"/>
      <c r="U10507" s="141"/>
      <c r="V10507" s="141"/>
      <c r="W10507" s="141"/>
      <c r="X10507" s="141"/>
      <c r="Y10507" s="141"/>
      <c r="Z10507" s="141"/>
    </row>
    <row r="10508" spans="16:26" x14ac:dyDescent="0.2">
      <c r="P10508" s="141"/>
      <c r="Q10508" s="141"/>
      <c r="R10508" s="141"/>
      <c r="S10508" s="141"/>
      <c r="T10508" s="141"/>
      <c r="U10508" s="141"/>
      <c r="V10508" s="141"/>
      <c r="W10508" s="141"/>
      <c r="X10508" s="141"/>
      <c r="Y10508" s="141"/>
      <c r="Z10508" s="141"/>
    </row>
    <row r="10509" spans="16:26" x14ac:dyDescent="0.2">
      <c r="P10509" s="141"/>
      <c r="Q10509" s="141"/>
      <c r="R10509" s="141"/>
      <c r="S10509" s="141"/>
      <c r="T10509" s="141"/>
      <c r="U10509" s="141"/>
      <c r="V10509" s="141"/>
      <c r="W10509" s="141"/>
      <c r="X10509" s="141"/>
      <c r="Y10509" s="141"/>
      <c r="Z10509" s="141"/>
    </row>
    <row r="10510" spans="16:26" x14ac:dyDescent="0.2">
      <c r="P10510" s="141"/>
      <c r="Q10510" s="141"/>
      <c r="R10510" s="141"/>
      <c r="S10510" s="141"/>
      <c r="T10510" s="141"/>
      <c r="U10510" s="141"/>
      <c r="V10510" s="141"/>
      <c r="W10510" s="141"/>
      <c r="X10510" s="141"/>
      <c r="Y10510" s="141"/>
      <c r="Z10510" s="141"/>
    </row>
    <row r="10511" spans="16:26" x14ac:dyDescent="0.2">
      <c r="P10511" s="141"/>
      <c r="Q10511" s="141"/>
      <c r="R10511" s="141"/>
      <c r="S10511" s="141"/>
      <c r="T10511" s="141"/>
      <c r="U10511" s="141"/>
      <c r="V10511" s="141"/>
      <c r="W10511" s="141"/>
      <c r="X10511" s="141"/>
      <c r="Y10511" s="141"/>
      <c r="Z10511" s="141"/>
    </row>
    <row r="10512" spans="16:26" x14ac:dyDescent="0.2">
      <c r="P10512" s="141"/>
      <c r="Q10512" s="141"/>
      <c r="R10512" s="141"/>
      <c r="S10512" s="141"/>
      <c r="T10512" s="141"/>
      <c r="U10512" s="141"/>
      <c r="V10512" s="141"/>
      <c r="W10512" s="141"/>
      <c r="X10512" s="141"/>
      <c r="Y10512" s="141"/>
      <c r="Z10512" s="141"/>
    </row>
    <row r="10513" spans="16:26" x14ac:dyDescent="0.2">
      <c r="P10513" s="141"/>
      <c r="Q10513" s="141"/>
      <c r="R10513" s="141"/>
      <c r="S10513" s="141"/>
      <c r="T10513" s="141"/>
      <c r="U10513" s="141"/>
      <c r="V10513" s="141"/>
      <c r="W10513" s="141"/>
      <c r="X10513" s="141"/>
      <c r="Y10513" s="141"/>
      <c r="Z10513" s="141"/>
    </row>
    <row r="10514" spans="16:26" x14ac:dyDescent="0.2">
      <c r="P10514" s="141"/>
      <c r="Q10514" s="141"/>
      <c r="R10514" s="141"/>
      <c r="S10514" s="141"/>
      <c r="T10514" s="141"/>
      <c r="U10514" s="141"/>
      <c r="V10514" s="141"/>
      <c r="W10514" s="141"/>
      <c r="X10514" s="141"/>
      <c r="Y10514" s="141"/>
      <c r="Z10514" s="141"/>
    </row>
    <row r="10515" spans="16:26" x14ac:dyDescent="0.2">
      <c r="P10515" s="141"/>
      <c r="Q10515" s="141"/>
      <c r="R10515" s="141"/>
      <c r="S10515" s="141"/>
      <c r="T10515" s="141"/>
      <c r="U10515" s="141"/>
      <c r="V10515" s="141"/>
      <c r="W10515" s="141"/>
      <c r="X10515" s="141"/>
      <c r="Y10515" s="141"/>
      <c r="Z10515" s="141"/>
    </row>
    <row r="10516" spans="16:26" x14ac:dyDescent="0.2">
      <c r="P10516" s="141"/>
      <c r="Q10516" s="141"/>
      <c r="R10516" s="141"/>
      <c r="S10516" s="141"/>
      <c r="T10516" s="141"/>
      <c r="U10516" s="141"/>
      <c r="V10516" s="141"/>
      <c r="W10516" s="141"/>
      <c r="X10516" s="141"/>
      <c r="Y10516" s="141"/>
      <c r="Z10516" s="141"/>
    </row>
    <row r="10517" spans="16:26" x14ac:dyDescent="0.2">
      <c r="P10517" s="141"/>
      <c r="Q10517" s="141"/>
      <c r="R10517" s="141"/>
      <c r="S10517" s="141"/>
      <c r="T10517" s="141"/>
      <c r="U10517" s="141"/>
      <c r="V10517" s="141"/>
      <c r="W10517" s="141"/>
      <c r="X10517" s="141"/>
      <c r="Y10517" s="141"/>
      <c r="Z10517" s="141"/>
    </row>
    <row r="10518" spans="16:26" x14ac:dyDescent="0.2">
      <c r="P10518" s="141"/>
      <c r="Q10518" s="141"/>
      <c r="R10518" s="141"/>
      <c r="S10518" s="141"/>
      <c r="T10518" s="141"/>
      <c r="U10518" s="141"/>
      <c r="V10518" s="141"/>
      <c r="W10518" s="141"/>
      <c r="X10518" s="141"/>
      <c r="Y10518" s="141"/>
      <c r="Z10518" s="141"/>
    </row>
    <row r="10519" spans="16:26" x14ac:dyDescent="0.2">
      <c r="P10519" s="141"/>
      <c r="Q10519" s="141"/>
      <c r="R10519" s="141"/>
      <c r="S10519" s="141"/>
      <c r="T10519" s="141"/>
      <c r="U10519" s="141"/>
      <c r="V10519" s="141"/>
      <c r="W10519" s="141"/>
      <c r="X10519" s="141"/>
      <c r="Y10519" s="141"/>
      <c r="Z10519" s="141"/>
    </row>
    <row r="10520" spans="16:26" x14ac:dyDescent="0.2">
      <c r="P10520" s="141"/>
      <c r="Q10520" s="141"/>
      <c r="R10520" s="141"/>
      <c r="S10520" s="141"/>
      <c r="T10520" s="141"/>
      <c r="U10520" s="141"/>
      <c r="V10520" s="141"/>
      <c r="W10520" s="141"/>
      <c r="X10520" s="141"/>
      <c r="Y10520" s="141"/>
      <c r="Z10520" s="141"/>
    </row>
    <row r="10521" spans="16:26" x14ac:dyDescent="0.2">
      <c r="P10521" s="141"/>
      <c r="Q10521" s="141"/>
      <c r="R10521" s="141"/>
      <c r="S10521" s="141"/>
      <c r="T10521" s="141"/>
      <c r="U10521" s="141"/>
      <c r="V10521" s="141"/>
      <c r="W10521" s="141"/>
      <c r="X10521" s="141"/>
      <c r="Y10521" s="141"/>
      <c r="Z10521" s="141"/>
    </row>
    <row r="10522" spans="16:26" x14ac:dyDescent="0.2">
      <c r="P10522" s="141"/>
      <c r="Q10522" s="141"/>
      <c r="R10522" s="141"/>
      <c r="S10522" s="141"/>
      <c r="T10522" s="141"/>
      <c r="U10522" s="141"/>
      <c r="V10522" s="141"/>
      <c r="W10522" s="141"/>
      <c r="X10522" s="141"/>
      <c r="Y10522" s="141"/>
      <c r="Z10522" s="141"/>
    </row>
    <row r="10523" spans="16:26" x14ac:dyDescent="0.2">
      <c r="P10523" s="141"/>
      <c r="Q10523" s="141"/>
      <c r="R10523" s="141"/>
      <c r="S10523" s="141"/>
      <c r="T10523" s="141"/>
      <c r="U10523" s="141"/>
      <c r="V10523" s="141"/>
      <c r="W10523" s="141"/>
      <c r="X10523" s="141"/>
      <c r="Y10523" s="141"/>
      <c r="Z10523" s="141"/>
    </row>
    <row r="10524" spans="16:26" x14ac:dyDescent="0.2">
      <c r="P10524" s="141"/>
      <c r="Q10524" s="141"/>
      <c r="R10524" s="141"/>
      <c r="S10524" s="141"/>
      <c r="T10524" s="141"/>
      <c r="U10524" s="141"/>
      <c r="V10524" s="141"/>
      <c r="W10524" s="141"/>
      <c r="X10524" s="141"/>
      <c r="Y10524" s="141"/>
      <c r="Z10524" s="141"/>
    </row>
    <row r="10525" spans="16:26" x14ac:dyDescent="0.2">
      <c r="P10525" s="141"/>
      <c r="Q10525" s="141"/>
      <c r="R10525" s="141"/>
      <c r="S10525" s="141"/>
      <c r="T10525" s="141"/>
      <c r="U10525" s="141"/>
      <c r="V10525" s="141"/>
      <c r="W10525" s="141"/>
      <c r="X10525" s="141"/>
      <c r="Y10525" s="141"/>
      <c r="Z10525" s="141"/>
    </row>
    <row r="10526" spans="16:26" x14ac:dyDescent="0.2">
      <c r="P10526" s="141"/>
      <c r="Q10526" s="141"/>
      <c r="R10526" s="141"/>
      <c r="S10526" s="141"/>
      <c r="T10526" s="141"/>
      <c r="U10526" s="141"/>
      <c r="V10526" s="141"/>
      <c r="W10526" s="141"/>
      <c r="X10526" s="141"/>
      <c r="Y10526" s="141"/>
      <c r="Z10526" s="141"/>
    </row>
    <row r="10527" spans="16:26" x14ac:dyDescent="0.2">
      <c r="P10527" s="141"/>
      <c r="Q10527" s="141"/>
      <c r="R10527" s="141"/>
      <c r="S10527" s="141"/>
      <c r="T10527" s="141"/>
      <c r="U10527" s="141"/>
      <c r="V10527" s="141"/>
      <c r="W10527" s="141"/>
      <c r="X10527" s="141"/>
      <c r="Y10527" s="141"/>
      <c r="Z10527" s="141"/>
    </row>
    <row r="10528" spans="16:26" x14ac:dyDescent="0.2">
      <c r="P10528" s="141"/>
      <c r="Q10528" s="141"/>
      <c r="R10528" s="141"/>
      <c r="S10528" s="141"/>
      <c r="T10528" s="141"/>
      <c r="U10528" s="141"/>
      <c r="V10528" s="141"/>
      <c r="W10528" s="141"/>
      <c r="X10528" s="141"/>
      <c r="Y10528" s="141"/>
      <c r="Z10528" s="141"/>
    </row>
    <row r="10529" spans="16:26" x14ac:dyDescent="0.2">
      <c r="P10529" s="141"/>
      <c r="Q10529" s="141"/>
      <c r="R10529" s="141"/>
      <c r="S10529" s="141"/>
      <c r="T10529" s="141"/>
      <c r="U10529" s="141"/>
      <c r="V10529" s="141"/>
      <c r="W10529" s="141"/>
      <c r="X10529" s="141"/>
      <c r="Y10529" s="141"/>
      <c r="Z10529" s="141"/>
    </row>
    <row r="10530" spans="16:26" x14ac:dyDescent="0.2">
      <c r="P10530" s="141"/>
      <c r="Q10530" s="141"/>
      <c r="R10530" s="141"/>
      <c r="S10530" s="141"/>
      <c r="T10530" s="141"/>
      <c r="U10530" s="141"/>
      <c r="V10530" s="141"/>
      <c r="W10530" s="141"/>
      <c r="X10530" s="141"/>
      <c r="Y10530" s="141"/>
      <c r="Z10530" s="141"/>
    </row>
    <row r="10531" spans="16:26" x14ac:dyDescent="0.2">
      <c r="P10531" s="141"/>
      <c r="Q10531" s="141"/>
      <c r="R10531" s="141"/>
      <c r="S10531" s="141"/>
      <c r="T10531" s="141"/>
      <c r="U10531" s="141"/>
      <c r="V10531" s="141"/>
      <c r="W10531" s="141"/>
      <c r="X10531" s="141"/>
      <c r="Y10531" s="141"/>
      <c r="Z10531" s="141"/>
    </row>
    <row r="10532" spans="16:26" x14ac:dyDescent="0.2">
      <c r="P10532" s="141"/>
      <c r="Q10532" s="141"/>
      <c r="R10532" s="141"/>
      <c r="S10532" s="141"/>
      <c r="T10532" s="141"/>
      <c r="U10532" s="141"/>
      <c r="V10532" s="141"/>
      <c r="W10532" s="141"/>
      <c r="X10532" s="141"/>
      <c r="Y10532" s="141"/>
      <c r="Z10532" s="141"/>
    </row>
    <row r="10533" spans="16:26" x14ac:dyDescent="0.2">
      <c r="P10533" s="141"/>
      <c r="Q10533" s="141"/>
      <c r="R10533" s="141"/>
      <c r="S10533" s="141"/>
      <c r="T10533" s="141"/>
      <c r="U10533" s="141"/>
      <c r="V10533" s="141"/>
      <c r="W10533" s="141"/>
      <c r="X10533" s="141"/>
      <c r="Y10533" s="141"/>
      <c r="Z10533" s="141"/>
    </row>
    <row r="10534" spans="16:26" x14ac:dyDescent="0.2">
      <c r="P10534" s="141"/>
      <c r="Q10534" s="141"/>
      <c r="R10534" s="141"/>
      <c r="S10534" s="141"/>
      <c r="T10534" s="141"/>
      <c r="U10534" s="141"/>
      <c r="V10534" s="141"/>
      <c r="W10534" s="141"/>
      <c r="X10534" s="141"/>
      <c r="Y10534" s="141"/>
      <c r="Z10534" s="141"/>
    </row>
    <row r="10535" spans="16:26" x14ac:dyDescent="0.2">
      <c r="P10535" s="141"/>
      <c r="Q10535" s="141"/>
      <c r="R10535" s="141"/>
      <c r="S10535" s="141"/>
      <c r="T10535" s="141"/>
      <c r="U10535" s="141"/>
      <c r="V10535" s="141"/>
      <c r="W10535" s="141"/>
      <c r="X10535" s="141"/>
      <c r="Y10535" s="141"/>
      <c r="Z10535" s="141"/>
    </row>
    <row r="10536" spans="16:26" x14ac:dyDescent="0.2">
      <c r="P10536" s="141"/>
      <c r="Q10536" s="141"/>
      <c r="R10536" s="141"/>
      <c r="S10536" s="141"/>
      <c r="T10536" s="141"/>
      <c r="U10536" s="141"/>
      <c r="V10536" s="141"/>
      <c r="W10536" s="141"/>
      <c r="X10536" s="141"/>
      <c r="Y10536" s="141"/>
      <c r="Z10536" s="141"/>
    </row>
    <row r="10537" spans="16:26" x14ac:dyDescent="0.2">
      <c r="P10537" s="141"/>
      <c r="Q10537" s="141"/>
      <c r="R10537" s="141"/>
      <c r="S10537" s="141"/>
      <c r="T10537" s="141"/>
      <c r="U10537" s="141"/>
      <c r="V10537" s="141"/>
      <c r="W10537" s="141"/>
      <c r="X10537" s="141"/>
      <c r="Y10537" s="141"/>
      <c r="Z10537" s="141"/>
    </row>
    <row r="10538" spans="16:26" x14ac:dyDescent="0.2">
      <c r="P10538" s="141"/>
      <c r="Q10538" s="141"/>
      <c r="R10538" s="141"/>
      <c r="S10538" s="141"/>
      <c r="T10538" s="141"/>
      <c r="U10538" s="141"/>
      <c r="V10538" s="141"/>
      <c r="W10538" s="141"/>
      <c r="X10538" s="141"/>
      <c r="Y10538" s="141"/>
      <c r="Z10538" s="141"/>
    </row>
    <row r="10539" spans="16:26" x14ac:dyDescent="0.2">
      <c r="P10539" s="141"/>
      <c r="Q10539" s="141"/>
      <c r="R10539" s="141"/>
      <c r="S10539" s="141"/>
      <c r="T10539" s="141"/>
      <c r="U10539" s="141"/>
      <c r="V10539" s="141"/>
      <c r="W10539" s="141"/>
      <c r="X10539" s="141"/>
      <c r="Y10539" s="141"/>
      <c r="Z10539" s="141"/>
    </row>
    <row r="10540" spans="16:26" x14ac:dyDescent="0.2">
      <c r="P10540" s="141"/>
      <c r="Q10540" s="141"/>
      <c r="R10540" s="141"/>
      <c r="S10540" s="141"/>
      <c r="T10540" s="141"/>
      <c r="U10540" s="141"/>
      <c r="V10540" s="141"/>
      <c r="W10540" s="141"/>
      <c r="X10540" s="141"/>
      <c r="Y10540" s="141"/>
      <c r="Z10540" s="141"/>
    </row>
    <row r="10541" spans="16:26" x14ac:dyDescent="0.2">
      <c r="P10541" s="141"/>
      <c r="Q10541" s="141"/>
      <c r="R10541" s="141"/>
      <c r="S10541" s="141"/>
      <c r="T10541" s="141"/>
      <c r="U10541" s="141"/>
      <c r="V10541" s="141"/>
      <c r="W10541" s="141"/>
      <c r="X10541" s="141"/>
      <c r="Y10541" s="141"/>
      <c r="Z10541" s="141"/>
    </row>
    <row r="10542" spans="16:26" x14ac:dyDescent="0.2">
      <c r="P10542" s="141"/>
      <c r="Q10542" s="141"/>
      <c r="R10542" s="141"/>
      <c r="S10542" s="141"/>
      <c r="T10542" s="141"/>
      <c r="U10542" s="141"/>
      <c r="V10542" s="141"/>
      <c r="W10542" s="141"/>
      <c r="X10542" s="141"/>
      <c r="Y10542" s="141"/>
      <c r="Z10542" s="141"/>
    </row>
    <row r="10543" spans="16:26" x14ac:dyDescent="0.2">
      <c r="P10543" s="141"/>
      <c r="Q10543" s="141"/>
      <c r="R10543" s="141"/>
      <c r="S10543" s="141"/>
      <c r="T10543" s="141"/>
      <c r="U10543" s="141"/>
      <c r="V10543" s="141"/>
      <c r="W10543" s="141"/>
      <c r="X10543" s="141"/>
      <c r="Y10543" s="141"/>
      <c r="Z10543" s="141"/>
    </row>
    <row r="10544" spans="16:26" x14ac:dyDescent="0.2">
      <c r="P10544" s="141"/>
      <c r="Q10544" s="141"/>
      <c r="R10544" s="141"/>
      <c r="S10544" s="141"/>
      <c r="T10544" s="141"/>
      <c r="U10544" s="141"/>
      <c r="V10544" s="141"/>
      <c r="W10544" s="141"/>
      <c r="X10544" s="141"/>
      <c r="Y10544" s="141"/>
      <c r="Z10544" s="141"/>
    </row>
    <row r="10545" spans="16:26" x14ac:dyDescent="0.2">
      <c r="P10545" s="141"/>
      <c r="Q10545" s="141"/>
      <c r="R10545" s="141"/>
      <c r="S10545" s="141"/>
      <c r="T10545" s="141"/>
      <c r="U10545" s="141"/>
      <c r="V10545" s="141"/>
      <c r="W10545" s="141"/>
      <c r="X10545" s="141"/>
      <c r="Y10545" s="141"/>
      <c r="Z10545" s="141"/>
    </row>
    <row r="10546" spans="16:26" x14ac:dyDescent="0.2">
      <c r="P10546" s="141"/>
      <c r="Q10546" s="141"/>
      <c r="R10546" s="141"/>
      <c r="S10546" s="141"/>
      <c r="T10546" s="141"/>
      <c r="U10546" s="141"/>
      <c r="V10546" s="141"/>
      <c r="W10546" s="141"/>
      <c r="X10546" s="141"/>
      <c r="Y10546" s="141"/>
      <c r="Z10546" s="141"/>
    </row>
    <row r="10547" spans="16:26" x14ac:dyDescent="0.2">
      <c r="P10547" s="141"/>
      <c r="Q10547" s="141"/>
      <c r="R10547" s="141"/>
      <c r="S10547" s="141"/>
      <c r="T10547" s="141"/>
      <c r="U10547" s="141"/>
      <c r="V10547" s="141"/>
      <c r="W10547" s="141"/>
      <c r="X10547" s="141"/>
      <c r="Y10547" s="141"/>
      <c r="Z10547" s="141"/>
    </row>
    <row r="10548" spans="16:26" x14ac:dyDescent="0.2">
      <c r="P10548" s="141"/>
      <c r="Q10548" s="141"/>
      <c r="R10548" s="141"/>
      <c r="S10548" s="141"/>
      <c r="T10548" s="141"/>
      <c r="U10548" s="141"/>
      <c r="V10548" s="141"/>
      <c r="W10548" s="141"/>
      <c r="X10548" s="141"/>
      <c r="Y10548" s="141"/>
      <c r="Z10548" s="141"/>
    </row>
    <row r="10549" spans="16:26" x14ac:dyDescent="0.2">
      <c r="P10549" s="141"/>
      <c r="Q10549" s="141"/>
      <c r="R10549" s="141"/>
      <c r="S10549" s="141"/>
      <c r="T10549" s="141"/>
      <c r="U10549" s="141"/>
      <c r="V10549" s="141"/>
      <c r="W10549" s="141"/>
      <c r="X10549" s="141"/>
      <c r="Y10549" s="141"/>
      <c r="Z10549" s="141"/>
    </row>
    <row r="10550" spans="16:26" x14ac:dyDescent="0.2">
      <c r="P10550" s="141"/>
      <c r="Q10550" s="141"/>
      <c r="R10550" s="141"/>
      <c r="S10550" s="141"/>
      <c r="T10550" s="141"/>
      <c r="U10550" s="141"/>
      <c r="V10550" s="141"/>
      <c r="W10550" s="141"/>
      <c r="X10550" s="141"/>
      <c r="Y10550" s="141"/>
      <c r="Z10550" s="141"/>
    </row>
    <row r="10551" spans="16:26" x14ac:dyDescent="0.2">
      <c r="P10551" s="141"/>
      <c r="Q10551" s="141"/>
      <c r="R10551" s="141"/>
      <c r="S10551" s="141"/>
      <c r="T10551" s="141"/>
      <c r="U10551" s="141"/>
      <c r="V10551" s="141"/>
      <c r="W10551" s="141"/>
      <c r="X10551" s="141"/>
      <c r="Y10551" s="141"/>
      <c r="Z10551" s="141"/>
    </row>
    <row r="10552" spans="16:26" x14ac:dyDescent="0.2">
      <c r="P10552" s="141"/>
      <c r="Q10552" s="141"/>
      <c r="R10552" s="141"/>
      <c r="S10552" s="141"/>
      <c r="T10552" s="141"/>
      <c r="U10552" s="141"/>
      <c r="V10552" s="141"/>
      <c r="W10552" s="141"/>
      <c r="X10552" s="141"/>
      <c r="Y10552" s="141"/>
      <c r="Z10552" s="141"/>
    </row>
    <row r="10553" spans="16:26" x14ac:dyDescent="0.2">
      <c r="P10553" s="141"/>
      <c r="Q10553" s="141"/>
      <c r="R10553" s="141"/>
      <c r="S10553" s="141"/>
      <c r="T10553" s="141"/>
      <c r="U10553" s="141"/>
      <c r="V10553" s="141"/>
      <c r="W10553" s="141"/>
      <c r="X10553" s="141"/>
      <c r="Y10553" s="141"/>
      <c r="Z10553" s="141"/>
    </row>
    <row r="10554" spans="16:26" x14ac:dyDescent="0.2">
      <c r="P10554" s="141"/>
      <c r="Q10554" s="141"/>
      <c r="R10554" s="141"/>
      <c r="S10554" s="141"/>
      <c r="T10554" s="141"/>
      <c r="U10554" s="141"/>
      <c r="V10554" s="141"/>
      <c r="W10554" s="141"/>
      <c r="X10554" s="141"/>
      <c r="Y10554" s="141"/>
      <c r="Z10554" s="141"/>
    </row>
    <row r="10555" spans="16:26" x14ac:dyDescent="0.2">
      <c r="P10555" s="141"/>
      <c r="Q10555" s="141"/>
      <c r="R10555" s="141"/>
      <c r="S10555" s="141"/>
      <c r="T10555" s="141"/>
      <c r="U10555" s="141"/>
      <c r="V10555" s="141"/>
      <c r="W10555" s="141"/>
      <c r="X10555" s="141"/>
      <c r="Y10555" s="141"/>
      <c r="Z10555" s="141"/>
    </row>
    <row r="10556" spans="16:26" x14ac:dyDescent="0.2">
      <c r="P10556" s="141"/>
      <c r="Q10556" s="141"/>
      <c r="R10556" s="141"/>
      <c r="S10556" s="141"/>
      <c r="T10556" s="141"/>
      <c r="U10556" s="141"/>
      <c r="V10556" s="141"/>
      <c r="W10556" s="141"/>
      <c r="X10556" s="141"/>
      <c r="Y10556" s="141"/>
      <c r="Z10556" s="141"/>
    </row>
    <row r="10557" spans="16:26" x14ac:dyDescent="0.2">
      <c r="P10557" s="141"/>
      <c r="Q10557" s="141"/>
      <c r="R10557" s="141"/>
      <c r="S10557" s="141"/>
      <c r="T10557" s="141"/>
      <c r="U10557" s="141"/>
      <c r="V10557" s="141"/>
      <c r="W10557" s="141"/>
      <c r="X10557" s="141"/>
      <c r="Y10557" s="141"/>
      <c r="Z10557" s="141"/>
    </row>
    <row r="10558" spans="16:26" x14ac:dyDescent="0.2">
      <c r="P10558" s="141"/>
      <c r="Q10558" s="141"/>
      <c r="R10558" s="141"/>
      <c r="S10558" s="141"/>
      <c r="T10558" s="141"/>
      <c r="U10558" s="141"/>
      <c r="V10558" s="141"/>
      <c r="W10558" s="141"/>
      <c r="X10558" s="141"/>
      <c r="Y10558" s="141"/>
      <c r="Z10558" s="141"/>
    </row>
    <row r="10559" spans="16:26" x14ac:dyDescent="0.2">
      <c r="P10559" s="141"/>
      <c r="Q10559" s="141"/>
      <c r="R10559" s="141"/>
      <c r="S10559" s="141"/>
      <c r="T10559" s="141"/>
      <c r="U10559" s="141"/>
      <c r="V10559" s="141"/>
      <c r="W10559" s="141"/>
      <c r="X10559" s="141"/>
      <c r="Y10559" s="141"/>
      <c r="Z10559" s="141"/>
    </row>
    <row r="10560" spans="16:26" x14ac:dyDescent="0.2">
      <c r="P10560" s="141"/>
      <c r="Q10560" s="141"/>
      <c r="R10560" s="141"/>
      <c r="S10560" s="141"/>
      <c r="T10560" s="141"/>
      <c r="U10560" s="141"/>
      <c r="V10560" s="141"/>
      <c r="W10560" s="141"/>
      <c r="X10560" s="141"/>
      <c r="Y10560" s="141"/>
      <c r="Z10560" s="141"/>
    </row>
    <row r="10561" spans="16:26" x14ac:dyDescent="0.2">
      <c r="P10561" s="141"/>
      <c r="Q10561" s="141"/>
      <c r="R10561" s="141"/>
      <c r="S10561" s="141"/>
      <c r="T10561" s="141"/>
      <c r="U10561" s="141"/>
      <c r="V10561" s="141"/>
      <c r="W10561" s="141"/>
      <c r="X10561" s="141"/>
      <c r="Y10561" s="141"/>
      <c r="Z10561" s="141"/>
    </row>
    <row r="10562" spans="16:26" x14ac:dyDescent="0.2">
      <c r="P10562" s="141"/>
      <c r="Q10562" s="141"/>
      <c r="R10562" s="141"/>
      <c r="S10562" s="141"/>
      <c r="T10562" s="141"/>
      <c r="U10562" s="141"/>
      <c r="V10562" s="141"/>
      <c r="W10562" s="141"/>
      <c r="X10562" s="141"/>
      <c r="Y10562" s="141"/>
      <c r="Z10562" s="141"/>
    </row>
    <row r="10563" spans="16:26" x14ac:dyDescent="0.2">
      <c r="P10563" s="141"/>
      <c r="Q10563" s="141"/>
      <c r="R10563" s="141"/>
      <c r="S10563" s="141"/>
      <c r="T10563" s="141"/>
      <c r="U10563" s="141"/>
      <c r="V10563" s="141"/>
      <c r="W10563" s="141"/>
      <c r="X10563" s="141"/>
      <c r="Y10563" s="141"/>
      <c r="Z10563" s="141"/>
    </row>
    <row r="10564" spans="16:26" x14ac:dyDescent="0.2">
      <c r="P10564" s="141"/>
      <c r="Q10564" s="141"/>
      <c r="R10564" s="141"/>
      <c r="S10564" s="141"/>
      <c r="T10564" s="141"/>
      <c r="U10564" s="141"/>
      <c r="V10564" s="141"/>
      <c r="W10564" s="141"/>
      <c r="X10564" s="141"/>
      <c r="Y10564" s="141"/>
      <c r="Z10564" s="141"/>
    </row>
    <row r="10565" spans="16:26" x14ac:dyDescent="0.2">
      <c r="P10565" s="141"/>
      <c r="Q10565" s="141"/>
      <c r="R10565" s="141"/>
      <c r="S10565" s="141"/>
      <c r="T10565" s="141"/>
      <c r="U10565" s="141"/>
      <c r="V10565" s="141"/>
      <c r="W10565" s="141"/>
      <c r="X10565" s="141"/>
      <c r="Y10565" s="141"/>
      <c r="Z10565" s="141"/>
    </row>
    <row r="10566" spans="16:26" x14ac:dyDescent="0.2">
      <c r="P10566" s="141"/>
      <c r="Q10566" s="141"/>
      <c r="R10566" s="141"/>
      <c r="S10566" s="141"/>
      <c r="T10566" s="141"/>
      <c r="U10566" s="141"/>
      <c r="V10566" s="141"/>
      <c r="W10566" s="141"/>
      <c r="X10566" s="141"/>
      <c r="Y10566" s="141"/>
      <c r="Z10566" s="141"/>
    </row>
    <row r="10567" spans="16:26" x14ac:dyDescent="0.2">
      <c r="P10567" s="141"/>
      <c r="Q10567" s="141"/>
      <c r="R10567" s="141"/>
      <c r="S10567" s="141"/>
      <c r="T10567" s="141"/>
      <c r="U10567" s="141"/>
      <c r="V10567" s="141"/>
      <c r="W10567" s="141"/>
      <c r="X10567" s="141"/>
      <c r="Y10567" s="141"/>
      <c r="Z10567" s="141"/>
    </row>
    <row r="10568" spans="16:26" x14ac:dyDescent="0.2">
      <c r="P10568" s="141"/>
      <c r="Q10568" s="141"/>
      <c r="R10568" s="141"/>
      <c r="S10568" s="141"/>
      <c r="T10568" s="141"/>
      <c r="U10568" s="141"/>
      <c r="V10568" s="141"/>
      <c r="W10568" s="141"/>
      <c r="X10568" s="141"/>
      <c r="Y10568" s="141"/>
      <c r="Z10568" s="141"/>
    </row>
    <row r="10569" spans="16:26" x14ac:dyDescent="0.2">
      <c r="P10569" s="141"/>
      <c r="Q10569" s="141"/>
      <c r="R10569" s="141"/>
      <c r="S10569" s="141"/>
      <c r="T10569" s="141"/>
      <c r="U10569" s="141"/>
      <c r="V10569" s="141"/>
      <c r="W10569" s="141"/>
      <c r="X10569" s="141"/>
      <c r="Y10569" s="141"/>
      <c r="Z10569" s="141"/>
    </row>
    <row r="10570" spans="16:26" x14ac:dyDescent="0.2">
      <c r="P10570" s="141"/>
      <c r="Q10570" s="141"/>
      <c r="R10570" s="141"/>
      <c r="S10570" s="141"/>
      <c r="T10570" s="141"/>
      <c r="U10570" s="141"/>
      <c r="V10570" s="141"/>
      <c r="W10570" s="141"/>
      <c r="X10570" s="141"/>
      <c r="Y10570" s="141"/>
      <c r="Z10570" s="141"/>
    </row>
    <row r="10571" spans="16:26" x14ac:dyDescent="0.2">
      <c r="P10571" s="141"/>
      <c r="Q10571" s="141"/>
      <c r="R10571" s="141"/>
      <c r="S10571" s="141"/>
      <c r="T10571" s="141"/>
      <c r="U10571" s="141"/>
      <c r="V10571" s="141"/>
      <c r="W10571" s="141"/>
      <c r="X10571" s="141"/>
      <c r="Y10571" s="141"/>
      <c r="Z10571" s="141"/>
    </row>
    <row r="10572" spans="16:26" x14ac:dyDescent="0.2">
      <c r="P10572" s="141"/>
      <c r="Q10572" s="141"/>
      <c r="R10572" s="141"/>
      <c r="S10572" s="141"/>
      <c r="T10572" s="141"/>
      <c r="U10572" s="141"/>
      <c r="V10572" s="141"/>
      <c r="W10572" s="141"/>
      <c r="X10572" s="141"/>
      <c r="Y10572" s="141"/>
      <c r="Z10572" s="141"/>
    </row>
    <row r="10573" spans="16:26" x14ac:dyDescent="0.2">
      <c r="P10573" s="141"/>
      <c r="Q10573" s="141"/>
      <c r="R10573" s="141"/>
      <c r="S10573" s="141"/>
      <c r="T10573" s="141"/>
      <c r="U10573" s="141"/>
      <c r="V10573" s="141"/>
      <c r="W10573" s="141"/>
      <c r="X10573" s="141"/>
      <c r="Y10573" s="141"/>
      <c r="Z10573" s="141"/>
    </row>
    <row r="10574" spans="16:26" x14ac:dyDescent="0.2">
      <c r="P10574" s="141"/>
      <c r="Q10574" s="141"/>
      <c r="R10574" s="141"/>
      <c r="S10574" s="141"/>
      <c r="T10574" s="141"/>
      <c r="U10574" s="141"/>
      <c r="V10574" s="141"/>
      <c r="W10574" s="141"/>
      <c r="X10574" s="141"/>
      <c r="Y10574" s="141"/>
      <c r="Z10574" s="141"/>
    </row>
    <row r="10575" spans="16:26" x14ac:dyDescent="0.2">
      <c r="P10575" s="141"/>
      <c r="Q10575" s="141"/>
      <c r="R10575" s="141"/>
      <c r="S10575" s="141"/>
      <c r="T10575" s="141"/>
      <c r="U10575" s="141"/>
      <c r="V10575" s="141"/>
      <c r="W10575" s="141"/>
      <c r="X10575" s="141"/>
      <c r="Y10575" s="141"/>
      <c r="Z10575" s="141"/>
    </row>
    <row r="10576" spans="16:26" x14ac:dyDescent="0.2">
      <c r="P10576" s="141"/>
      <c r="Q10576" s="141"/>
      <c r="R10576" s="141"/>
      <c r="S10576" s="141"/>
      <c r="T10576" s="141"/>
      <c r="U10576" s="141"/>
      <c r="V10576" s="141"/>
      <c r="W10576" s="141"/>
      <c r="X10576" s="141"/>
      <c r="Y10576" s="141"/>
      <c r="Z10576" s="141"/>
    </row>
    <row r="10577" spans="16:26" x14ac:dyDescent="0.2">
      <c r="P10577" s="141"/>
      <c r="Q10577" s="141"/>
      <c r="R10577" s="141"/>
      <c r="S10577" s="141"/>
      <c r="T10577" s="141"/>
      <c r="U10577" s="141"/>
      <c r="V10577" s="141"/>
      <c r="W10577" s="141"/>
      <c r="X10577" s="141"/>
      <c r="Y10577" s="141"/>
      <c r="Z10577" s="141"/>
    </row>
    <row r="10578" spans="16:26" x14ac:dyDescent="0.2">
      <c r="P10578" s="141"/>
      <c r="Q10578" s="141"/>
      <c r="R10578" s="141"/>
      <c r="S10578" s="141"/>
      <c r="T10578" s="141"/>
      <c r="U10578" s="141"/>
      <c r="V10578" s="141"/>
      <c r="W10578" s="141"/>
      <c r="X10578" s="141"/>
      <c r="Y10578" s="141"/>
      <c r="Z10578" s="141"/>
    </row>
    <row r="10579" spans="16:26" x14ac:dyDescent="0.2">
      <c r="P10579" s="141"/>
      <c r="Q10579" s="141"/>
      <c r="R10579" s="141"/>
      <c r="S10579" s="141"/>
      <c r="T10579" s="141"/>
      <c r="U10579" s="141"/>
      <c r="V10579" s="141"/>
      <c r="W10579" s="141"/>
      <c r="X10579" s="141"/>
      <c r="Y10579" s="141"/>
      <c r="Z10579" s="141"/>
    </row>
    <row r="10580" spans="16:26" x14ac:dyDescent="0.2">
      <c r="P10580" s="141"/>
      <c r="Q10580" s="141"/>
      <c r="R10580" s="141"/>
      <c r="S10580" s="141"/>
      <c r="T10580" s="141"/>
      <c r="U10580" s="141"/>
      <c r="V10580" s="141"/>
      <c r="W10580" s="141"/>
      <c r="X10580" s="141"/>
      <c r="Y10580" s="141"/>
      <c r="Z10580" s="141"/>
    </row>
    <row r="10581" spans="16:26" x14ac:dyDescent="0.2">
      <c r="P10581" s="141"/>
      <c r="Q10581" s="141"/>
      <c r="R10581" s="141"/>
      <c r="S10581" s="141"/>
      <c r="T10581" s="141"/>
      <c r="U10581" s="141"/>
      <c r="V10581" s="141"/>
      <c r="W10581" s="141"/>
      <c r="X10581" s="141"/>
      <c r="Y10581" s="141"/>
      <c r="Z10581" s="141"/>
    </row>
    <row r="10582" spans="16:26" x14ac:dyDescent="0.2">
      <c r="P10582" s="141"/>
      <c r="Q10582" s="141"/>
      <c r="R10582" s="141"/>
      <c r="S10582" s="141"/>
      <c r="T10582" s="141"/>
      <c r="U10582" s="141"/>
      <c r="V10582" s="141"/>
      <c r="W10582" s="141"/>
      <c r="X10582" s="141"/>
      <c r="Y10582" s="141"/>
      <c r="Z10582" s="141"/>
    </row>
    <row r="10583" spans="16:26" x14ac:dyDescent="0.2">
      <c r="P10583" s="141"/>
      <c r="Q10583" s="141"/>
      <c r="R10583" s="141"/>
      <c r="S10583" s="141"/>
      <c r="T10583" s="141"/>
      <c r="U10583" s="141"/>
      <c r="V10583" s="141"/>
      <c r="W10583" s="141"/>
      <c r="X10583" s="141"/>
      <c r="Y10583" s="141"/>
      <c r="Z10583" s="141"/>
    </row>
    <row r="10584" spans="16:26" x14ac:dyDescent="0.2">
      <c r="P10584" s="141"/>
      <c r="Q10584" s="141"/>
      <c r="R10584" s="141"/>
      <c r="S10584" s="141"/>
      <c r="T10584" s="141"/>
      <c r="U10584" s="141"/>
      <c r="V10584" s="141"/>
      <c r="W10584" s="141"/>
      <c r="X10584" s="141"/>
      <c r="Y10584" s="141"/>
      <c r="Z10584" s="141"/>
    </row>
    <row r="10585" spans="16:26" x14ac:dyDescent="0.2">
      <c r="P10585" s="141"/>
      <c r="Q10585" s="141"/>
      <c r="R10585" s="141"/>
      <c r="S10585" s="141"/>
      <c r="T10585" s="141"/>
      <c r="U10585" s="141"/>
      <c r="V10585" s="141"/>
      <c r="W10585" s="141"/>
      <c r="X10585" s="141"/>
      <c r="Y10585" s="141"/>
      <c r="Z10585" s="141"/>
    </row>
    <row r="10586" spans="16:26" x14ac:dyDescent="0.2">
      <c r="P10586" s="141"/>
      <c r="Q10586" s="141"/>
      <c r="R10586" s="141"/>
      <c r="S10586" s="141"/>
      <c r="T10586" s="141"/>
      <c r="U10586" s="141"/>
      <c r="V10586" s="141"/>
      <c r="W10586" s="141"/>
      <c r="X10586" s="141"/>
      <c r="Y10586" s="141"/>
      <c r="Z10586" s="141"/>
    </row>
    <row r="10587" spans="16:26" x14ac:dyDescent="0.2">
      <c r="P10587" s="141"/>
      <c r="Q10587" s="141"/>
      <c r="R10587" s="141"/>
      <c r="S10587" s="141"/>
      <c r="T10587" s="141"/>
      <c r="U10587" s="141"/>
      <c r="V10587" s="141"/>
      <c r="W10587" s="141"/>
      <c r="X10587" s="141"/>
      <c r="Y10587" s="141"/>
      <c r="Z10587" s="141"/>
    </row>
    <row r="10588" spans="16:26" x14ac:dyDescent="0.2">
      <c r="P10588" s="141"/>
      <c r="Q10588" s="141"/>
      <c r="R10588" s="141"/>
      <c r="S10588" s="141"/>
      <c r="T10588" s="141"/>
      <c r="U10588" s="141"/>
      <c r="V10588" s="141"/>
      <c r="W10588" s="141"/>
      <c r="X10588" s="141"/>
      <c r="Y10588" s="141"/>
      <c r="Z10588" s="141"/>
    </row>
    <row r="10589" spans="16:26" x14ac:dyDescent="0.2">
      <c r="P10589" s="141"/>
      <c r="Q10589" s="141"/>
      <c r="R10589" s="141"/>
      <c r="S10589" s="141"/>
      <c r="T10589" s="141"/>
      <c r="U10589" s="141"/>
      <c r="V10589" s="141"/>
      <c r="W10589" s="141"/>
      <c r="X10589" s="141"/>
      <c r="Y10589" s="141"/>
      <c r="Z10589" s="141"/>
    </row>
    <row r="10590" spans="16:26" x14ac:dyDescent="0.2">
      <c r="P10590" s="141"/>
      <c r="Q10590" s="141"/>
      <c r="R10590" s="141"/>
      <c r="S10590" s="141"/>
      <c r="T10590" s="141"/>
      <c r="U10590" s="141"/>
      <c r="V10590" s="141"/>
      <c r="W10590" s="141"/>
      <c r="X10590" s="141"/>
      <c r="Y10590" s="141"/>
      <c r="Z10590" s="141"/>
    </row>
    <row r="10591" spans="16:26" x14ac:dyDescent="0.2">
      <c r="P10591" s="141"/>
      <c r="Q10591" s="141"/>
      <c r="R10591" s="141"/>
      <c r="S10591" s="141"/>
      <c r="T10591" s="141"/>
      <c r="U10591" s="141"/>
      <c r="V10591" s="141"/>
      <c r="W10591" s="141"/>
      <c r="X10591" s="141"/>
      <c r="Y10591" s="141"/>
      <c r="Z10591" s="141"/>
    </row>
    <row r="10592" spans="16:26" x14ac:dyDescent="0.2">
      <c r="P10592" s="141"/>
      <c r="Q10592" s="141"/>
      <c r="R10592" s="141"/>
      <c r="S10592" s="141"/>
      <c r="T10592" s="141"/>
      <c r="U10592" s="141"/>
      <c r="V10592" s="141"/>
      <c r="W10592" s="141"/>
      <c r="X10592" s="141"/>
      <c r="Y10592" s="141"/>
      <c r="Z10592" s="141"/>
    </row>
    <row r="10593" spans="16:26" x14ac:dyDescent="0.2">
      <c r="P10593" s="141"/>
      <c r="Q10593" s="141"/>
      <c r="R10593" s="141"/>
      <c r="S10593" s="141"/>
      <c r="T10593" s="141"/>
      <c r="U10593" s="141"/>
      <c r="V10593" s="141"/>
      <c r="W10593" s="141"/>
      <c r="X10593" s="141"/>
      <c r="Y10593" s="141"/>
      <c r="Z10593" s="141"/>
    </row>
    <row r="10594" spans="16:26" x14ac:dyDescent="0.2">
      <c r="P10594" s="141"/>
      <c r="Q10594" s="141"/>
      <c r="R10594" s="141"/>
      <c r="S10594" s="141"/>
      <c r="T10594" s="141"/>
      <c r="U10594" s="141"/>
      <c r="V10594" s="141"/>
      <c r="W10594" s="141"/>
      <c r="X10594" s="141"/>
      <c r="Y10594" s="141"/>
      <c r="Z10594" s="141"/>
    </row>
    <row r="10595" spans="16:26" x14ac:dyDescent="0.2">
      <c r="P10595" s="141"/>
      <c r="Q10595" s="141"/>
      <c r="R10595" s="141"/>
      <c r="S10595" s="141"/>
      <c r="T10595" s="141"/>
      <c r="U10595" s="141"/>
      <c r="V10595" s="141"/>
      <c r="W10595" s="141"/>
      <c r="X10595" s="141"/>
      <c r="Y10595" s="141"/>
      <c r="Z10595" s="141"/>
    </row>
    <row r="10596" spans="16:26" x14ac:dyDescent="0.2">
      <c r="P10596" s="141"/>
      <c r="Q10596" s="141"/>
      <c r="R10596" s="141"/>
      <c r="S10596" s="141"/>
      <c r="T10596" s="141"/>
      <c r="U10596" s="141"/>
      <c r="V10596" s="141"/>
      <c r="W10596" s="141"/>
      <c r="X10596" s="141"/>
      <c r="Y10596" s="141"/>
      <c r="Z10596" s="141"/>
    </row>
    <row r="10597" spans="16:26" x14ac:dyDescent="0.2">
      <c r="P10597" s="141"/>
      <c r="Q10597" s="141"/>
      <c r="R10597" s="141"/>
      <c r="S10597" s="141"/>
      <c r="T10597" s="141"/>
      <c r="U10597" s="141"/>
      <c r="V10597" s="141"/>
      <c r="W10597" s="141"/>
      <c r="X10597" s="141"/>
      <c r="Y10597" s="141"/>
      <c r="Z10597" s="141"/>
    </row>
    <row r="10598" spans="16:26" x14ac:dyDescent="0.2">
      <c r="P10598" s="141"/>
      <c r="Q10598" s="141"/>
      <c r="R10598" s="141"/>
      <c r="S10598" s="141"/>
      <c r="T10598" s="141"/>
      <c r="U10598" s="141"/>
      <c r="V10598" s="141"/>
      <c r="W10598" s="141"/>
      <c r="X10598" s="141"/>
      <c r="Y10598" s="141"/>
      <c r="Z10598" s="141"/>
    </row>
    <row r="10599" spans="16:26" x14ac:dyDescent="0.2">
      <c r="P10599" s="141"/>
      <c r="Q10599" s="141"/>
      <c r="R10599" s="141"/>
      <c r="S10599" s="141"/>
      <c r="T10599" s="141"/>
      <c r="U10599" s="141"/>
      <c r="V10599" s="141"/>
      <c r="W10599" s="141"/>
      <c r="X10599" s="141"/>
      <c r="Y10599" s="141"/>
      <c r="Z10599" s="141"/>
    </row>
    <row r="10600" spans="16:26" x14ac:dyDescent="0.2">
      <c r="P10600" s="141"/>
      <c r="Q10600" s="141"/>
      <c r="R10600" s="141"/>
      <c r="S10600" s="141"/>
      <c r="T10600" s="141"/>
      <c r="U10600" s="141"/>
      <c r="V10600" s="141"/>
      <c r="W10600" s="141"/>
      <c r="X10600" s="141"/>
      <c r="Y10600" s="141"/>
      <c r="Z10600" s="141"/>
    </row>
    <row r="10601" spans="16:26" x14ac:dyDescent="0.2">
      <c r="P10601" s="141"/>
      <c r="Q10601" s="141"/>
      <c r="R10601" s="141"/>
      <c r="S10601" s="141"/>
      <c r="T10601" s="141"/>
      <c r="U10601" s="141"/>
      <c r="V10601" s="141"/>
      <c r="W10601" s="141"/>
      <c r="X10601" s="141"/>
      <c r="Y10601" s="141"/>
      <c r="Z10601" s="141"/>
    </row>
    <row r="10602" spans="16:26" x14ac:dyDescent="0.2">
      <c r="P10602" s="141"/>
      <c r="Q10602" s="141"/>
      <c r="R10602" s="141"/>
      <c r="S10602" s="141"/>
      <c r="T10602" s="141"/>
      <c r="U10602" s="141"/>
      <c r="V10602" s="141"/>
      <c r="W10602" s="141"/>
      <c r="X10602" s="141"/>
      <c r="Y10602" s="141"/>
      <c r="Z10602" s="141"/>
    </row>
    <row r="10603" spans="16:26" x14ac:dyDescent="0.2">
      <c r="P10603" s="141"/>
      <c r="Q10603" s="141"/>
      <c r="R10603" s="141"/>
      <c r="S10603" s="141"/>
      <c r="T10603" s="141"/>
      <c r="U10603" s="141"/>
      <c r="V10603" s="141"/>
      <c r="W10603" s="141"/>
      <c r="X10603" s="141"/>
      <c r="Y10603" s="141"/>
      <c r="Z10603" s="141"/>
    </row>
    <row r="10604" spans="16:26" x14ac:dyDescent="0.2">
      <c r="P10604" s="141"/>
      <c r="Q10604" s="141"/>
      <c r="R10604" s="141"/>
      <c r="S10604" s="141"/>
      <c r="T10604" s="141"/>
      <c r="U10604" s="141"/>
      <c r="V10604" s="141"/>
      <c r="W10604" s="141"/>
      <c r="X10604" s="141"/>
      <c r="Y10604" s="141"/>
      <c r="Z10604" s="141"/>
    </row>
    <row r="10605" spans="16:26" x14ac:dyDescent="0.2">
      <c r="P10605" s="141"/>
      <c r="Q10605" s="141"/>
      <c r="R10605" s="141"/>
      <c r="S10605" s="141"/>
      <c r="T10605" s="141"/>
      <c r="U10605" s="141"/>
      <c r="V10605" s="141"/>
      <c r="W10605" s="141"/>
      <c r="X10605" s="141"/>
      <c r="Y10605" s="141"/>
      <c r="Z10605" s="141"/>
    </row>
    <row r="10606" spans="16:26" x14ac:dyDescent="0.2">
      <c r="P10606" s="141"/>
      <c r="Q10606" s="141"/>
      <c r="R10606" s="141"/>
      <c r="S10606" s="141"/>
      <c r="T10606" s="141"/>
      <c r="U10606" s="141"/>
      <c r="V10606" s="141"/>
      <c r="W10606" s="141"/>
      <c r="X10606" s="141"/>
      <c r="Y10606" s="141"/>
      <c r="Z10606" s="141"/>
    </row>
    <row r="10607" spans="16:26" x14ac:dyDescent="0.2">
      <c r="P10607" s="141"/>
      <c r="Q10607" s="141"/>
      <c r="R10607" s="141"/>
      <c r="S10607" s="141"/>
      <c r="T10607" s="141"/>
      <c r="U10607" s="141"/>
      <c r="V10607" s="141"/>
      <c r="W10607" s="141"/>
      <c r="X10607" s="141"/>
      <c r="Y10607" s="141"/>
      <c r="Z10607" s="141"/>
    </row>
    <row r="10608" spans="16:26" x14ac:dyDescent="0.2">
      <c r="P10608" s="141"/>
      <c r="Q10608" s="141"/>
      <c r="R10608" s="141"/>
      <c r="S10608" s="141"/>
      <c r="T10608" s="141"/>
      <c r="U10608" s="141"/>
      <c r="V10608" s="141"/>
      <c r="W10608" s="141"/>
      <c r="X10608" s="141"/>
      <c r="Y10608" s="141"/>
      <c r="Z10608" s="141"/>
    </row>
    <row r="10609" spans="16:26" x14ac:dyDescent="0.2">
      <c r="P10609" s="141"/>
      <c r="Q10609" s="141"/>
      <c r="R10609" s="141"/>
      <c r="S10609" s="141"/>
      <c r="T10609" s="141"/>
      <c r="U10609" s="141"/>
      <c r="V10609" s="141"/>
      <c r="W10609" s="141"/>
      <c r="X10609" s="141"/>
      <c r="Y10609" s="141"/>
      <c r="Z10609" s="141"/>
    </row>
    <row r="10610" spans="16:26" x14ac:dyDescent="0.2">
      <c r="P10610" s="141"/>
      <c r="Q10610" s="141"/>
      <c r="R10610" s="141"/>
      <c r="S10610" s="141"/>
      <c r="T10610" s="141"/>
      <c r="U10610" s="141"/>
      <c r="V10610" s="141"/>
      <c r="W10610" s="141"/>
      <c r="X10610" s="141"/>
      <c r="Y10610" s="141"/>
      <c r="Z10610" s="141"/>
    </row>
    <row r="10611" spans="16:26" x14ac:dyDescent="0.2">
      <c r="P10611" s="141"/>
      <c r="Q10611" s="141"/>
      <c r="R10611" s="141"/>
      <c r="S10611" s="141"/>
      <c r="T10611" s="141"/>
      <c r="U10611" s="141"/>
      <c r="V10611" s="141"/>
      <c r="W10611" s="141"/>
      <c r="X10611" s="141"/>
      <c r="Y10611" s="141"/>
      <c r="Z10611" s="141"/>
    </row>
    <row r="10612" spans="16:26" x14ac:dyDescent="0.2">
      <c r="P10612" s="141"/>
      <c r="Q10612" s="141"/>
      <c r="R10612" s="141"/>
      <c r="S10612" s="141"/>
      <c r="T10612" s="141"/>
      <c r="U10612" s="141"/>
      <c r="V10612" s="141"/>
      <c r="W10612" s="141"/>
      <c r="X10612" s="141"/>
      <c r="Y10612" s="141"/>
      <c r="Z10612" s="141"/>
    </row>
    <row r="10613" spans="16:26" x14ac:dyDescent="0.2">
      <c r="P10613" s="141"/>
      <c r="Q10613" s="141"/>
      <c r="R10613" s="141"/>
      <c r="S10613" s="141"/>
      <c r="T10613" s="141"/>
      <c r="U10613" s="141"/>
      <c r="V10613" s="141"/>
      <c r="W10613" s="141"/>
      <c r="X10613" s="141"/>
      <c r="Y10613" s="141"/>
      <c r="Z10613" s="141"/>
    </row>
    <row r="10614" spans="16:26" x14ac:dyDescent="0.2">
      <c r="P10614" s="141"/>
      <c r="Q10614" s="141"/>
      <c r="R10614" s="141"/>
      <c r="S10614" s="141"/>
      <c r="T10614" s="141"/>
      <c r="U10614" s="141"/>
      <c r="V10614" s="141"/>
      <c r="W10614" s="141"/>
      <c r="X10614" s="141"/>
      <c r="Y10614" s="141"/>
      <c r="Z10614" s="141"/>
    </row>
    <row r="10615" spans="16:26" x14ac:dyDescent="0.2">
      <c r="P10615" s="141"/>
      <c r="Q10615" s="141"/>
      <c r="R10615" s="141"/>
      <c r="S10615" s="141"/>
      <c r="T10615" s="141"/>
      <c r="U10615" s="141"/>
      <c r="V10615" s="141"/>
      <c r="W10615" s="141"/>
      <c r="X10615" s="141"/>
      <c r="Y10615" s="141"/>
      <c r="Z10615" s="141"/>
    </row>
    <row r="10616" spans="16:26" x14ac:dyDescent="0.2">
      <c r="P10616" s="141"/>
      <c r="Q10616" s="141"/>
      <c r="R10616" s="141"/>
      <c r="S10616" s="141"/>
      <c r="T10616" s="141"/>
      <c r="U10616" s="141"/>
      <c r="V10616" s="141"/>
      <c r="W10616" s="141"/>
      <c r="X10616" s="141"/>
      <c r="Y10616" s="141"/>
      <c r="Z10616" s="141"/>
    </row>
    <row r="10617" spans="16:26" x14ac:dyDescent="0.2">
      <c r="P10617" s="141"/>
      <c r="Q10617" s="141"/>
      <c r="R10617" s="141"/>
      <c r="S10617" s="141"/>
      <c r="T10617" s="141"/>
      <c r="U10617" s="141"/>
      <c r="V10617" s="141"/>
      <c r="W10617" s="141"/>
      <c r="X10617" s="141"/>
      <c r="Y10617" s="141"/>
      <c r="Z10617" s="141"/>
    </row>
    <row r="10618" spans="16:26" x14ac:dyDescent="0.2">
      <c r="P10618" s="141"/>
      <c r="Q10618" s="141"/>
      <c r="R10618" s="141"/>
      <c r="S10618" s="141"/>
      <c r="T10618" s="141"/>
      <c r="U10618" s="141"/>
      <c r="V10618" s="141"/>
      <c r="W10618" s="141"/>
      <c r="X10618" s="141"/>
      <c r="Y10618" s="141"/>
      <c r="Z10618" s="141"/>
    </row>
    <row r="10619" spans="16:26" x14ac:dyDescent="0.2">
      <c r="P10619" s="141"/>
      <c r="Q10619" s="141"/>
      <c r="R10619" s="141"/>
      <c r="S10619" s="141"/>
      <c r="T10619" s="141"/>
      <c r="U10619" s="141"/>
      <c r="V10619" s="141"/>
      <c r="W10619" s="141"/>
      <c r="X10619" s="141"/>
      <c r="Y10619" s="141"/>
      <c r="Z10619" s="141"/>
    </row>
    <row r="10620" spans="16:26" x14ac:dyDescent="0.2">
      <c r="P10620" s="141"/>
      <c r="Q10620" s="141"/>
      <c r="R10620" s="141"/>
      <c r="S10620" s="141"/>
      <c r="T10620" s="141"/>
      <c r="U10620" s="141"/>
      <c r="V10620" s="141"/>
      <c r="W10620" s="141"/>
      <c r="X10620" s="141"/>
      <c r="Y10620" s="141"/>
      <c r="Z10620" s="141"/>
    </row>
    <row r="10621" spans="16:26" x14ac:dyDescent="0.2">
      <c r="P10621" s="141"/>
      <c r="Q10621" s="141"/>
      <c r="R10621" s="141"/>
      <c r="S10621" s="141"/>
      <c r="T10621" s="141"/>
      <c r="U10621" s="141"/>
      <c r="V10621" s="141"/>
      <c r="W10621" s="141"/>
      <c r="X10621" s="141"/>
      <c r="Y10621" s="141"/>
      <c r="Z10621" s="141"/>
    </row>
    <row r="10622" spans="16:26" x14ac:dyDescent="0.2">
      <c r="P10622" s="141"/>
      <c r="Q10622" s="141"/>
      <c r="R10622" s="141"/>
      <c r="S10622" s="141"/>
      <c r="T10622" s="141"/>
      <c r="U10622" s="141"/>
      <c r="V10622" s="141"/>
      <c r="W10622" s="141"/>
      <c r="X10622" s="141"/>
      <c r="Y10622" s="141"/>
      <c r="Z10622" s="141"/>
    </row>
    <row r="10623" spans="16:26" x14ac:dyDescent="0.2">
      <c r="P10623" s="141"/>
      <c r="Q10623" s="141"/>
      <c r="R10623" s="141"/>
      <c r="S10623" s="141"/>
      <c r="T10623" s="141"/>
      <c r="U10623" s="141"/>
      <c r="V10623" s="141"/>
      <c r="W10623" s="141"/>
      <c r="X10623" s="141"/>
      <c r="Y10623" s="141"/>
      <c r="Z10623" s="141"/>
    </row>
    <row r="10624" spans="16:26" x14ac:dyDescent="0.2">
      <c r="P10624" s="141"/>
      <c r="Q10624" s="141"/>
      <c r="R10624" s="141"/>
      <c r="S10624" s="141"/>
      <c r="T10624" s="141"/>
      <c r="U10624" s="141"/>
      <c r="V10624" s="141"/>
      <c r="W10624" s="141"/>
      <c r="X10624" s="141"/>
      <c r="Y10624" s="141"/>
      <c r="Z10624" s="141"/>
    </row>
    <row r="10625" spans="16:26" x14ac:dyDescent="0.2">
      <c r="P10625" s="141"/>
      <c r="Q10625" s="141"/>
      <c r="R10625" s="141"/>
      <c r="S10625" s="141"/>
      <c r="T10625" s="141"/>
      <c r="U10625" s="141"/>
      <c r="V10625" s="141"/>
      <c r="W10625" s="141"/>
      <c r="X10625" s="141"/>
      <c r="Y10625" s="141"/>
      <c r="Z10625" s="141"/>
    </row>
    <row r="10626" spans="16:26" x14ac:dyDescent="0.2">
      <c r="P10626" s="141"/>
      <c r="Q10626" s="141"/>
      <c r="R10626" s="141"/>
      <c r="S10626" s="141"/>
      <c r="T10626" s="141"/>
      <c r="U10626" s="141"/>
      <c r="V10626" s="141"/>
      <c r="W10626" s="141"/>
      <c r="X10626" s="141"/>
      <c r="Y10626" s="141"/>
      <c r="Z10626" s="141"/>
    </row>
    <row r="10627" spans="16:26" x14ac:dyDescent="0.2">
      <c r="P10627" s="141"/>
      <c r="Q10627" s="141"/>
      <c r="R10627" s="141"/>
      <c r="S10627" s="141"/>
      <c r="T10627" s="141"/>
      <c r="U10627" s="141"/>
      <c r="V10627" s="141"/>
      <c r="W10627" s="141"/>
      <c r="X10627" s="141"/>
      <c r="Y10627" s="141"/>
      <c r="Z10627" s="141"/>
    </row>
    <row r="10628" spans="16:26" x14ac:dyDescent="0.2">
      <c r="P10628" s="141"/>
      <c r="Q10628" s="141"/>
      <c r="R10628" s="141"/>
      <c r="S10628" s="141"/>
      <c r="T10628" s="141"/>
      <c r="U10628" s="141"/>
      <c r="V10628" s="141"/>
      <c r="W10628" s="141"/>
      <c r="X10628" s="141"/>
      <c r="Y10628" s="141"/>
      <c r="Z10628" s="141"/>
    </row>
    <row r="10629" spans="16:26" x14ac:dyDescent="0.2">
      <c r="P10629" s="141"/>
      <c r="Q10629" s="141"/>
      <c r="R10629" s="141"/>
      <c r="S10629" s="141"/>
      <c r="T10629" s="141"/>
      <c r="U10629" s="141"/>
      <c r="V10629" s="141"/>
      <c r="W10629" s="141"/>
      <c r="X10629" s="141"/>
      <c r="Y10629" s="141"/>
      <c r="Z10629" s="141"/>
    </row>
    <row r="10630" spans="16:26" x14ac:dyDescent="0.2">
      <c r="P10630" s="141"/>
      <c r="Q10630" s="141"/>
      <c r="R10630" s="141"/>
      <c r="S10630" s="141"/>
      <c r="T10630" s="141"/>
      <c r="U10630" s="141"/>
      <c r="V10630" s="141"/>
      <c r="W10630" s="141"/>
      <c r="X10630" s="141"/>
      <c r="Y10630" s="141"/>
      <c r="Z10630" s="141"/>
    </row>
    <row r="10631" spans="16:26" x14ac:dyDescent="0.2">
      <c r="P10631" s="141"/>
      <c r="Q10631" s="141"/>
      <c r="R10631" s="141"/>
      <c r="S10631" s="141"/>
      <c r="T10631" s="141"/>
      <c r="U10631" s="141"/>
      <c r="V10631" s="141"/>
      <c r="W10631" s="141"/>
      <c r="X10631" s="141"/>
      <c r="Y10631" s="141"/>
      <c r="Z10631" s="141"/>
    </row>
    <row r="10632" spans="16:26" x14ac:dyDescent="0.2">
      <c r="P10632" s="141"/>
      <c r="Q10632" s="141"/>
      <c r="R10632" s="141"/>
      <c r="S10632" s="141"/>
      <c r="T10632" s="141"/>
      <c r="U10632" s="141"/>
      <c r="V10632" s="141"/>
      <c r="W10632" s="141"/>
      <c r="X10632" s="141"/>
      <c r="Y10632" s="141"/>
      <c r="Z10632" s="141"/>
    </row>
    <row r="10633" spans="16:26" x14ac:dyDescent="0.2">
      <c r="P10633" s="141"/>
      <c r="Q10633" s="141"/>
      <c r="R10633" s="141"/>
      <c r="S10633" s="141"/>
      <c r="T10633" s="141"/>
      <c r="U10633" s="141"/>
      <c r="V10633" s="141"/>
      <c r="W10633" s="141"/>
      <c r="X10633" s="141"/>
      <c r="Y10633" s="141"/>
      <c r="Z10633" s="141"/>
    </row>
    <row r="10634" spans="16:26" x14ac:dyDescent="0.2">
      <c r="P10634" s="141"/>
      <c r="Q10634" s="141"/>
      <c r="R10634" s="141"/>
      <c r="S10634" s="141"/>
      <c r="T10634" s="141"/>
      <c r="U10634" s="141"/>
      <c r="V10634" s="141"/>
      <c r="W10634" s="141"/>
      <c r="X10634" s="141"/>
      <c r="Y10634" s="141"/>
      <c r="Z10634" s="141"/>
    </row>
    <row r="10635" spans="16:26" x14ac:dyDescent="0.2">
      <c r="P10635" s="141"/>
      <c r="Q10635" s="141"/>
      <c r="R10635" s="141"/>
      <c r="S10635" s="141"/>
      <c r="T10635" s="141"/>
      <c r="U10635" s="141"/>
      <c r="V10635" s="141"/>
      <c r="W10635" s="141"/>
      <c r="X10635" s="141"/>
      <c r="Y10635" s="141"/>
      <c r="Z10635" s="141"/>
    </row>
    <row r="10636" spans="16:26" x14ac:dyDescent="0.2">
      <c r="P10636" s="141"/>
      <c r="Q10636" s="141"/>
      <c r="R10636" s="141"/>
      <c r="S10636" s="141"/>
      <c r="T10636" s="141"/>
      <c r="U10636" s="141"/>
      <c r="V10636" s="141"/>
      <c r="W10636" s="141"/>
      <c r="X10636" s="141"/>
      <c r="Y10636" s="141"/>
      <c r="Z10636" s="141"/>
    </row>
    <row r="10637" spans="16:26" x14ac:dyDescent="0.2">
      <c r="P10637" s="141"/>
      <c r="Q10637" s="141"/>
      <c r="R10637" s="141"/>
      <c r="S10637" s="141"/>
      <c r="T10637" s="141"/>
      <c r="U10637" s="141"/>
      <c r="V10637" s="141"/>
      <c r="W10637" s="141"/>
      <c r="X10637" s="141"/>
      <c r="Y10637" s="141"/>
      <c r="Z10637" s="141"/>
    </row>
    <row r="10638" spans="16:26" x14ac:dyDescent="0.2">
      <c r="P10638" s="141"/>
      <c r="Q10638" s="141"/>
      <c r="R10638" s="141"/>
      <c r="S10638" s="141"/>
      <c r="T10638" s="141"/>
      <c r="U10638" s="141"/>
      <c r="V10638" s="141"/>
      <c r="W10638" s="141"/>
      <c r="X10638" s="141"/>
      <c r="Y10638" s="141"/>
      <c r="Z10638" s="141"/>
    </row>
    <row r="10639" spans="16:26" x14ac:dyDescent="0.2">
      <c r="P10639" s="141"/>
      <c r="Q10639" s="141"/>
      <c r="R10639" s="141"/>
      <c r="S10639" s="141"/>
      <c r="T10639" s="141"/>
      <c r="U10639" s="141"/>
      <c r="V10639" s="141"/>
      <c r="W10639" s="141"/>
      <c r="X10639" s="141"/>
      <c r="Y10639" s="141"/>
      <c r="Z10639" s="141"/>
    </row>
    <row r="10640" spans="16:26" x14ac:dyDescent="0.2">
      <c r="P10640" s="141"/>
      <c r="Q10640" s="141"/>
      <c r="R10640" s="141"/>
      <c r="S10640" s="141"/>
      <c r="T10640" s="141"/>
      <c r="U10640" s="141"/>
      <c r="V10640" s="141"/>
      <c r="W10640" s="141"/>
      <c r="X10640" s="141"/>
      <c r="Y10640" s="141"/>
      <c r="Z10640" s="141"/>
    </row>
    <row r="10641" spans="16:26" x14ac:dyDescent="0.2">
      <c r="P10641" s="141"/>
      <c r="Q10641" s="141"/>
      <c r="R10641" s="141"/>
      <c r="S10641" s="141"/>
      <c r="T10641" s="141"/>
      <c r="U10641" s="141"/>
      <c r="V10641" s="141"/>
      <c r="W10641" s="141"/>
      <c r="X10641" s="141"/>
      <c r="Y10641" s="141"/>
      <c r="Z10641" s="141"/>
    </row>
    <row r="10642" spans="16:26" x14ac:dyDescent="0.2">
      <c r="P10642" s="141"/>
      <c r="Q10642" s="141"/>
      <c r="R10642" s="141"/>
      <c r="S10642" s="141"/>
      <c r="T10642" s="141"/>
      <c r="U10642" s="141"/>
      <c r="V10642" s="141"/>
      <c r="W10642" s="141"/>
      <c r="X10642" s="141"/>
      <c r="Y10642" s="141"/>
      <c r="Z10642" s="141"/>
    </row>
    <row r="10643" spans="16:26" x14ac:dyDescent="0.2">
      <c r="P10643" s="141"/>
      <c r="Q10643" s="141"/>
      <c r="R10643" s="141"/>
      <c r="S10643" s="141"/>
      <c r="T10643" s="141"/>
      <c r="U10643" s="141"/>
      <c r="V10643" s="141"/>
      <c r="W10643" s="141"/>
      <c r="X10643" s="141"/>
      <c r="Y10643" s="141"/>
      <c r="Z10643" s="141"/>
    </row>
    <row r="10644" spans="16:26" x14ac:dyDescent="0.2">
      <c r="P10644" s="141"/>
      <c r="Q10644" s="141"/>
      <c r="R10644" s="141"/>
      <c r="S10644" s="141"/>
      <c r="T10644" s="141"/>
      <c r="U10644" s="141"/>
      <c r="V10644" s="141"/>
      <c r="W10644" s="141"/>
      <c r="X10644" s="141"/>
      <c r="Y10644" s="141"/>
      <c r="Z10644" s="141"/>
    </row>
    <row r="10645" spans="16:26" x14ac:dyDescent="0.2">
      <c r="P10645" s="141"/>
      <c r="Q10645" s="141"/>
      <c r="R10645" s="141"/>
      <c r="S10645" s="141"/>
      <c r="T10645" s="141"/>
      <c r="U10645" s="141"/>
      <c r="V10645" s="141"/>
      <c r="W10645" s="141"/>
      <c r="X10645" s="141"/>
      <c r="Y10645" s="141"/>
      <c r="Z10645" s="141"/>
    </row>
    <row r="10646" spans="16:26" x14ac:dyDescent="0.2">
      <c r="P10646" s="141"/>
      <c r="Q10646" s="141"/>
      <c r="R10646" s="141"/>
      <c r="S10646" s="141"/>
      <c r="T10646" s="141"/>
      <c r="U10646" s="141"/>
      <c r="V10646" s="141"/>
      <c r="W10646" s="141"/>
      <c r="X10646" s="141"/>
      <c r="Y10646" s="141"/>
      <c r="Z10646" s="141"/>
    </row>
    <row r="10647" spans="16:26" x14ac:dyDescent="0.2">
      <c r="P10647" s="141"/>
      <c r="Q10647" s="141"/>
      <c r="R10647" s="141"/>
      <c r="S10647" s="141"/>
      <c r="T10647" s="141"/>
      <c r="U10647" s="141"/>
      <c r="V10647" s="141"/>
      <c r="W10647" s="141"/>
      <c r="X10647" s="141"/>
      <c r="Y10647" s="141"/>
      <c r="Z10647" s="141"/>
    </row>
    <row r="10648" spans="16:26" x14ac:dyDescent="0.2">
      <c r="P10648" s="141"/>
      <c r="Q10648" s="141"/>
      <c r="R10648" s="141"/>
      <c r="S10648" s="141"/>
      <c r="T10648" s="141"/>
      <c r="U10648" s="141"/>
      <c r="V10648" s="141"/>
      <c r="W10648" s="141"/>
      <c r="X10648" s="141"/>
      <c r="Y10648" s="141"/>
      <c r="Z10648" s="141"/>
    </row>
    <row r="10649" spans="16:26" x14ac:dyDescent="0.2">
      <c r="P10649" s="141"/>
      <c r="Q10649" s="141"/>
      <c r="R10649" s="141"/>
      <c r="S10649" s="141"/>
      <c r="T10649" s="141"/>
      <c r="U10649" s="141"/>
      <c r="V10649" s="141"/>
      <c r="W10649" s="141"/>
      <c r="X10649" s="141"/>
      <c r="Y10649" s="141"/>
      <c r="Z10649" s="141"/>
    </row>
    <row r="10650" spans="16:26" x14ac:dyDescent="0.2">
      <c r="P10650" s="141"/>
      <c r="Q10650" s="141"/>
      <c r="R10650" s="141"/>
      <c r="S10650" s="141"/>
      <c r="T10650" s="141"/>
      <c r="U10650" s="141"/>
      <c r="V10650" s="141"/>
      <c r="W10650" s="141"/>
      <c r="X10650" s="141"/>
      <c r="Y10650" s="141"/>
      <c r="Z10650" s="141"/>
    </row>
    <row r="10651" spans="16:26" x14ac:dyDescent="0.2">
      <c r="P10651" s="141"/>
      <c r="Q10651" s="141"/>
      <c r="R10651" s="141"/>
      <c r="S10651" s="141"/>
      <c r="T10651" s="141"/>
      <c r="U10651" s="141"/>
      <c r="V10651" s="141"/>
      <c r="W10651" s="141"/>
      <c r="X10651" s="141"/>
      <c r="Y10651" s="141"/>
      <c r="Z10651" s="141"/>
    </row>
    <row r="10652" spans="16:26" x14ac:dyDescent="0.2">
      <c r="P10652" s="141"/>
      <c r="Q10652" s="141"/>
      <c r="R10652" s="141"/>
      <c r="S10652" s="141"/>
      <c r="T10652" s="141"/>
      <c r="U10652" s="141"/>
      <c r="V10652" s="141"/>
      <c r="W10652" s="141"/>
      <c r="X10652" s="141"/>
      <c r="Y10652" s="141"/>
      <c r="Z10652" s="141"/>
    </row>
    <row r="10653" spans="16:26" x14ac:dyDescent="0.2">
      <c r="P10653" s="141"/>
      <c r="Q10653" s="141"/>
      <c r="R10653" s="141"/>
      <c r="S10653" s="141"/>
      <c r="T10653" s="141"/>
      <c r="U10653" s="141"/>
      <c r="V10653" s="141"/>
      <c r="W10653" s="141"/>
      <c r="X10653" s="141"/>
      <c r="Y10653" s="141"/>
      <c r="Z10653" s="141"/>
    </row>
    <row r="10654" spans="16:26" x14ac:dyDescent="0.2">
      <c r="P10654" s="141"/>
      <c r="Q10654" s="141"/>
      <c r="R10654" s="141"/>
      <c r="S10654" s="141"/>
      <c r="T10654" s="141"/>
      <c r="U10654" s="141"/>
      <c r="V10654" s="141"/>
      <c r="W10654" s="141"/>
      <c r="X10654" s="141"/>
      <c r="Y10654" s="141"/>
      <c r="Z10654" s="141"/>
    </row>
    <row r="10655" spans="16:26" x14ac:dyDescent="0.2">
      <c r="P10655" s="141"/>
      <c r="Q10655" s="141"/>
      <c r="R10655" s="141"/>
      <c r="S10655" s="141"/>
      <c r="T10655" s="141"/>
      <c r="U10655" s="141"/>
      <c r="V10655" s="141"/>
      <c r="W10655" s="141"/>
      <c r="X10655" s="141"/>
      <c r="Y10655" s="141"/>
      <c r="Z10655" s="141"/>
    </row>
    <row r="10656" spans="16:26" x14ac:dyDescent="0.2">
      <c r="P10656" s="141"/>
      <c r="Q10656" s="141"/>
      <c r="R10656" s="141"/>
      <c r="S10656" s="141"/>
      <c r="T10656" s="141"/>
      <c r="U10656" s="141"/>
      <c r="V10656" s="141"/>
      <c r="W10656" s="141"/>
      <c r="X10656" s="141"/>
      <c r="Y10656" s="141"/>
      <c r="Z10656" s="141"/>
    </row>
    <row r="10657" spans="16:26" x14ac:dyDescent="0.2">
      <c r="P10657" s="141"/>
      <c r="Q10657" s="141"/>
      <c r="R10657" s="141"/>
      <c r="S10657" s="141"/>
      <c r="T10657" s="141"/>
      <c r="U10657" s="141"/>
      <c r="V10657" s="141"/>
      <c r="W10657" s="141"/>
      <c r="X10657" s="141"/>
      <c r="Y10657" s="141"/>
      <c r="Z10657" s="141"/>
    </row>
    <row r="10658" spans="16:26" x14ac:dyDescent="0.2">
      <c r="P10658" s="141"/>
      <c r="Q10658" s="141"/>
      <c r="R10658" s="141"/>
      <c r="S10658" s="141"/>
      <c r="T10658" s="141"/>
      <c r="U10658" s="141"/>
      <c r="V10658" s="141"/>
      <c r="W10658" s="141"/>
      <c r="X10658" s="141"/>
      <c r="Y10658" s="141"/>
      <c r="Z10658" s="141"/>
    </row>
    <row r="10659" spans="16:26" x14ac:dyDescent="0.2">
      <c r="P10659" s="141"/>
      <c r="Q10659" s="141"/>
      <c r="R10659" s="141"/>
      <c r="S10659" s="141"/>
      <c r="T10659" s="141"/>
      <c r="U10659" s="141"/>
      <c r="V10659" s="141"/>
      <c r="W10659" s="141"/>
      <c r="X10659" s="141"/>
      <c r="Y10659" s="141"/>
      <c r="Z10659" s="141"/>
    </row>
    <row r="10660" spans="16:26" x14ac:dyDescent="0.2">
      <c r="P10660" s="141"/>
      <c r="Q10660" s="141"/>
      <c r="R10660" s="141"/>
      <c r="S10660" s="141"/>
      <c r="T10660" s="141"/>
      <c r="U10660" s="141"/>
      <c r="V10660" s="141"/>
      <c r="W10660" s="141"/>
      <c r="X10660" s="141"/>
      <c r="Y10660" s="141"/>
      <c r="Z10660" s="141"/>
    </row>
    <row r="10661" spans="16:26" x14ac:dyDescent="0.2">
      <c r="P10661" s="141"/>
      <c r="Q10661" s="141"/>
      <c r="R10661" s="141"/>
      <c r="S10661" s="141"/>
      <c r="T10661" s="141"/>
      <c r="U10661" s="141"/>
      <c r="V10661" s="141"/>
      <c r="W10661" s="141"/>
      <c r="X10661" s="141"/>
      <c r="Y10661" s="141"/>
      <c r="Z10661" s="141"/>
    </row>
    <row r="10662" spans="16:26" x14ac:dyDescent="0.2">
      <c r="P10662" s="141"/>
      <c r="Q10662" s="141"/>
      <c r="R10662" s="141"/>
      <c r="S10662" s="141"/>
      <c r="T10662" s="141"/>
      <c r="U10662" s="141"/>
      <c r="V10662" s="141"/>
      <c r="W10662" s="141"/>
      <c r="X10662" s="141"/>
      <c r="Y10662" s="141"/>
      <c r="Z10662" s="141"/>
    </row>
    <row r="10663" spans="16:26" x14ac:dyDescent="0.2">
      <c r="P10663" s="141"/>
      <c r="Q10663" s="141"/>
      <c r="R10663" s="141"/>
      <c r="S10663" s="141"/>
      <c r="T10663" s="141"/>
      <c r="U10663" s="141"/>
      <c r="V10663" s="141"/>
      <c r="W10663" s="141"/>
      <c r="X10663" s="141"/>
      <c r="Y10663" s="141"/>
      <c r="Z10663" s="141"/>
    </row>
    <row r="10664" spans="16:26" x14ac:dyDescent="0.2">
      <c r="P10664" s="141"/>
      <c r="Q10664" s="141"/>
      <c r="R10664" s="141"/>
      <c r="S10664" s="141"/>
      <c r="T10664" s="141"/>
      <c r="U10664" s="141"/>
      <c r="V10664" s="141"/>
      <c r="W10664" s="141"/>
      <c r="X10664" s="141"/>
      <c r="Y10664" s="141"/>
      <c r="Z10664" s="141"/>
    </row>
    <row r="10665" spans="16:26" x14ac:dyDescent="0.2">
      <c r="P10665" s="141"/>
      <c r="Q10665" s="141"/>
      <c r="R10665" s="141"/>
      <c r="S10665" s="141"/>
      <c r="T10665" s="141"/>
      <c r="U10665" s="141"/>
      <c r="V10665" s="141"/>
      <c r="W10665" s="141"/>
      <c r="X10665" s="141"/>
      <c r="Y10665" s="141"/>
      <c r="Z10665" s="141"/>
    </row>
    <row r="10666" spans="16:26" x14ac:dyDescent="0.2">
      <c r="P10666" s="141"/>
      <c r="Q10666" s="141"/>
      <c r="R10666" s="141"/>
      <c r="S10666" s="141"/>
      <c r="T10666" s="141"/>
      <c r="U10666" s="141"/>
      <c r="V10666" s="141"/>
      <c r="W10666" s="141"/>
      <c r="X10666" s="141"/>
      <c r="Y10666" s="141"/>
      <c r="Z10666" s="141"/>
    </row>
    <row r="10667" spans="16:26" x14ac:dyDescent="0.2">
      <c r="P10667" s="141"/>
      <c r="Q10667" s="141"/>
      <c r="R10667" s="141"/>
      <c r="S10667" s="141"/>
      <c r="T10667" s="141"/>
      <c r="U10667" s="141"/>
      <c r="V10667" s="141"/>
      <c r="W10667" s="141"/>
      <c r="X10667" s="141"/>
      <c r="Y10667" s="141"/>
      <c r="Z10667" s="141"/>
    </row>
    <row r="10668" spans="16:26" x14ac:dyDescent="0.2">
      <c r="P10668" s="141"/>
      <c r="Q10668" s="141"/>
      <c r="R10668" s="141"/>
      <c r="S10668" s="141"/>
      <c r="T10668" s="141"/>
      <c r="U10668" s="141"/>
      <c r="V10668" s="141"/>
      <c r="W10668" s="141"/>
      <c r="X10668" s="141"/>
      <c r="Y10668" s="141"/>
      <c r="Z10668" s="141"/>
    </row>
    <row r="10669" spans="16:26" x14ac:dyDescent="0.2">
      <c r="P10669" s="141"/>
      <c r="Q10669" s="141"/>
      <c r="R10669" s="141"/>
      <c r="S10669" s="141"/>
      <c r="T10669" s="141"/>
      <c r="U10669" s="141"/>
      <c r="V10669" s="141"/>
      <c r="W10669" s="141"/>
      <c r="X10669" s="141"/>
      <c r="Y10669" s="141"/>
      <c r="Z10669" s="141"/>
    </row>
    <row r="10670" spans="16:26" x14ac:dyDescent="0.2">
      <c r="P10670" s="141"/>
      <c r="Q10670" s="141"/>
      <c r="R10670" s="141"/>
      <c r="S10670" s="141"/>
      <c r="T10670" s="141"/>
      <c r="U10670" s="141"/>
      <c r="V10670" s="141"/>
      <c r="W10670" s="141"/>
      <c r="X10670" s="141"/>
      <c r="Y10670" s="141"/>
      <c r="Z10670" s="141"/>
    </row>
    <row r="10671" spans="16:26" x14ac:dyDescent="0.2">
      <c r="P10671" s="141"/>
      <c r="Q10671" s="141"/>
      <c r="R10671" s="141"/>
      <c r="S10671" s="141"/>
      <c r="T10671" s="141"/>
      <c r="U10671" s="141"/>
      <c r="V10671" s="141"/>
      <c r="W10671" s="141"/>
      <c r="X10671" s="141"/>
      <c r="Y10671" s="141"/>
      <c r="Z10671" s="141"/>
    </row>
    <row r="10672" spans="16:26" x14ac:dyDescent="0.2">
      <c r="P10672" s="141"/>
      <c r="Q10672" s="141"/>
      <c r="R10672" s="141"/>
      <c r="S10672" s="141"/>
      <c r="T10672" s="141"/>
      <c r="U10672" s="141"/>
      <c r="V10672" s="141"/>
      <c r="W10672" s="141"/>
      <c r="X10672" s="141"/>
      <c r="Y10672" s="141"/>
      <c r="Z10672" s="141"/>
    </row>
    <row r="10673" spans="16:26" x14ac:dyDescent="0.2">
      <c r="P10673" s="141"/>
      <c r="Q10673" s="141"/>
      <c r="R10673" s="141"/>
      <c r="S10673" s="141"/>
      <c r="T10673" s="141"/>
      <c r="U10673" s="141"/>
      <c r="V10673" s="141"/>
      <c r="W10673" s="141"/>
      <c r="X10673" s="141"/>
      <c r="Y10673" s="141"/>
      <c r="Z10673" s="141"/>
    </row>
    <row r="10674" spans="16:26" x14ac:dyDescent="0.2">
      <c r="P10674" s="141"/>
      <c r="Q10674" s="141"/>
      <c r="R10674" s="141"/>
      <c r="S10674" s="141"/>
      <c r="T10674" s="141"/>
      <c r="U10674" s="141"/>
      <c r="V10674" s="141"/>
      <c r="W10674" s="141"/>
      <c r="X10674" s="141"/>
      <c r="Y10674" s="141"/>
      <c r="Z10674" s="141"/>
    </row>
    <row r="10675" spans="16:26" x14ac:dyDescent="0.2">
      <c r="P10675" s="141"/>
      <c r="Q10675" s="141"/>
      <c r="R10675" s="141"/>
      <c r="S10675" s="141"/>
      <c r="T10675" s="141"/>
      <c r="U10675" s="141"/>
      <c r="V10675" s="141"/>
      <c r="W10675" s="141"/>
      <c r="X10675" s="141"/>
      <c r="Y10675" s="141"/>
      <c r="Z10675" s="141"/>
    </row>
    <row r="10676" spans="16:26" x14ac:dyDescent="0.2">
      <c r="P10676" s="141"/>
      <c r="Q10676" s="141"/>
      <c r="R10676" s="141"/>
      <c r="S10676" s="141"/>
      <c r="T10676" s="141"/>
      <c r="U10676" s="141"/>
      <c r="V10676" s="141"/>
      <c r="W10676" s="141"/>
      <c r="X10676" s="141"/>
      <c r="Y10676" s="141"/>
      <c r="Z10676" s="141"/>
    </row>
    <row r="10677" spans="16:26" x14ac:dyDescent="0.2">
      <c r="P10677" s="141"/>
      <c r="Q10677" s="141"/>
      <c r="R10677" s="141"/>
      <c r="S10677" s="141"/>
      <c r="T10677" s="141"/>
      <c r="U10677" s="141"/>
      <c r="V10677" s="141"/>
      <c r="W10677" s="141"/>
      <c r="X10677" s="141"/>
      <c r="Y10677" s="141"/>
      <c r="Z10677" s="141"/>
    </row>
    <row r="10678" spans="16:26" x14ac:dyDescent="0.2">
      <c r="P10678" s="141"/>
      <c r="Q10678" s="141"/>
      <c r="R10678" s="141"/>
      <c r="S10678" s="141"/>
      <c r="T10678" s="141"/>
      <c r="U10678" s="141"/>
      <c r="V10678" s="141"/>
      <c r="W10678" s="141"/>
      <c r="X10678" s="141"/>
      <c r="Y10678" s="141"/>
      <c r="Z10678" s="141"/>
    </row>
    <row r="10679" spans="16:26" x14ac:dyDescent="0.2">
      <c r="P10679" s="141"/>
      <c r="Q10679" s="141"/>
      <c r="R10679" s="141"/>
      <c r="S10679" s="141"/>
      <c r="T10679" s="141"/>
      <c r="U10679" s="141"/>
      <c r="V10679" s="141"/>
      <c r="W10679" s="141"/>
      <c r="X10679" s="141"/>
      <c r="Y10679" s="141"/>
      <c r="Z10679" s="141"/>
    </row>
    <row r="10680" spans="16:26" x14ac:dyDescent="0.2">
      <c r="P10680" s="141"/>
      <c r="Q10680" s="141"/>
      <c r="R10680" s="141"/>
      <c r="S10680" s="141"/>
      <c r="T10680" s="141"/>
      <c r="U10680" s="141"/>
      <c r="V10680" s="141"/>
      <c r="W10680" s="141"/>
      <c r="X10680" s="141"/>
      <c r="Y10680" s="141"/>
      <c r="Z10680" s="141"/>
    </row>
    <row r="10681" spans="16:26" x14ac:dyDescent="0.2">
      <c r="P10681" s="141"/>
      <c r="Q10681" s="141"/>
      <c r="R10681" s="141"/>
      <c r="S10681" s="141"/>
      <c r="T10681" s="141"/>
      <c r="U10681" s="141"/>
      <c r="V10681" s="141"/>
      <c r="W10681" s="141"/>
      <c r="X10681" s="141"/>
      <c r="Y10681" s="141"/>
      <c r="Z10681" s="141"/>
    </row>
  </sheetData>
  <mergeCells count="15">
    <mergeCell ref="DJ1:DM1"/>
    <mergeCell ref="DH1:DI1"/>
    <mergeCell ref="AA1:AI1"/>
    <mergeCell ref="CZ1:DD1"/>
    <mergeCell ref="DE1:DG1"/>
    <mergeCell ref="CC1:CK1"/>
    <mergeCell ref="CL1:CX1"/>
    <mergeCell ref="BB1:BJ1"/>
    <mergeCell ref="B1:H1"/>
    <mergeCell ref="AS1:BA1"/>
    <mergeCell ref="BK1:BS1"/>
    <mergeCell ref="BT1:CB1"/>
    <mergeCell ref="R1:Z1"/>
    <mergeCell ref="I1:Q1"/>
    <mergeCell ref="AJ1:AR1"/>
  </mergeCells>
  <phoneticPr fontId="2" type="noConversion"/>
  <pageMargins left="0.25" right="0.2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Y3070"/>
  <sheetViews>
    <sheetView showGridLines="0" topLeftCell="G1" zoomScale="75" workbookViewId="0">
      <selection activeCell="P39" sqref="P39:S290"/>
    </sheetView>
  </sheetViews>
  <sheetFormatPr defaultRowHeight="12.75" x14ac:dyDescent="0.2"/>
  <cols>
    <col min="1" max="1" width="10.85546875" style="152" customWidth="1"/>
    <col min="2" max="2" width="9.5703125" style="152" bestFit="1" customWidth="1"/>
    <col min="3" max="8" width="9.140625" style="152"/>
    <col min="9" max="9" width="11.5703125" style="152" bestFit="1" customWidth="1"/>
    <col min="10" max="10" width="9.140625" style="152"/>
    <col min="11" max="11" width="9.85546875" style="152" customWidth="1"/>
    <col min="12" max="12" width="9.140625" style="152"/>
    <col min="13" max="13" width="11.5703125" style="207" bestFit="1" customWidth="1"/>
    <col min="14" max="14" width="9.140625" style="207"/>
    <col min="15" max="15" width="11" style="207" bestFit="1" customWidth="1"/>
    <col min="16" max="16" width="9.140625" style="207"/>
    <col min="17" max="17" width="11.5703125" style="207" bestFit="1" customWidth="1"/>
    <col min="18" max="18" width="9.140625" style="207"/>
    <col min="19" max="19" width="11.5703125" style="207" bestFit="1" customWidth="1"/>
    <col min="20" max="23" width="9.140625" style="207"/>
    <col min="24" max="32" width="9.140625" style="152"/>
    <col min="33" max="33" width="5.42578125" style="152" bestFit="1" customWidth="1"/>
    <col min="34" max="34" width="4.28515625" style="152" bestFit="1" customWidth="1"/>
    <col min="35" max="35" width="5.85546875" style="152" customWidth="1"/>
    <col min="36" max="36" width="3.7109375" style="152" bestFit="1" customWidth="1"/>
    <col min="37" max="37" width="4.85546875" style="152" bestFit="1" customWidth="1"/>
    <col min="38" max="39" width="9.140625" style="152"/>
    <col min="40" max="40" width="3" style="152" customWidth="1"/>
    <col min="41" max="41" width="23.5703125" style="152" customWidth="1"/>
    <col min="42" max="42" width="5.7109375" style="152" customWidth="1"/>
    <col min="43" max="43" width="3.140625" style="152" bestFit="1" customWidth="1"/>
    <col min="44" max="44" width="21.28515625" style="152" customWidth="1"/>
    <col min="45" max="45" width="9.140625" style="152"/>
    <col min="46" max="46" width="3.7109375" style="152" customWidth="1"/>
    <col min="47" max="47" width="8.28515625" style="152" customWidth="1"/>
    <col min="48" max="48" width="9.140625" style="152"/>
    <col min="49" max="49" width="4.28515625" style="152" customWidth="1"/>
    <col min="50" max="50" width="22.42578125" style="152" customWidth="1"/>
    <col min="51" max="16384" width="9.140625" style="152"/>
  </cols>
  <sheetData>
    <row r="1" spans="1:51" x14ac:dyDescent="0.2">
      <c r="A1" s="113" t="s">
        <v>1294</v>
      </c>
      <c r="G1" s="153" t="s">
        <v>1290</v>
      </c>
      <c r="H1" s="153" t="s">
        <v>1293</v>
      </c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AI1" s="154" t="s">
        <v>1342</v>
      </c>
    </row>
    <row r="2" spans="1:51" x14ac:dyDescent="0.2">
      <c r="A2" s="37"/>
      <c r="B2" s="39" t="s">
        <v>101</v>
      </c>
      <c r="C2" s="39" t="s">
        <v>102</v>
      </c>
      <c r="D2" s="37"/>
      <c r="E2" s="37"/>
      <c r="G2" s="155" t="s">
        <v>1291</v>
      </c>
      <c r="H2" s="156">
        <f>IF(N13=2,AVERAGE(B14:M29),AVERAGE(B13:M28))</f>
        <v>1.0000150006540325</v>
      </c>
      <c r="I2" s="37"/>
      <c r="J2" s="37"/>
      <c r="K2" s="37"/>
      <c r="L2" s="37"/>
      <c r="M2" s="37"/>
      <c r="N2" s="37"/>
      <c r="O2" s="157"/>
      <c r="P2" s="157"/>
      <c r="Q2" s="152"/>
      <c r="R2" s="152"/>
      <c r="S2" s="152"/>
      <c r="T2" s="152"/>
      <c r="U2" s="152"/>
      <c r="V2" s="152"/>
      <c r="W2" s="152"/>
      <c r="AG2" s="157" t="s">
        <v>1297</v>
      </c>
      <c r="AH2" s="157" t="s">
        <v>1298</v>
      </c>
      <c r="AI2" s="76" t="s">
        <v>1299</v>
      </c>
      <c r="AJ2" s="157" t="s">
        <v>1300</v>
      </c>
      <c r="AK2" s="157" t="s">
        <v>1301</v>
      </c>
      <c r="AM2" s="158"/>
      <c r="AN2" s="158"/>
      <c r="AO2" s="158"/>
      <c r="AP2" s="158"/>
    </row>
    <row r="3" spans="1:51" x14ac:dyDescent="0.2">
      <c r="A3" s="39" t="s">
        <v>90</v>
      </c>
      <c r="B3" s="159">
        <f>IF(N13=2,A14,A13)</f>
        <v>700</v>
      </c>
      <c r="C3" s="159">
        <f>IF(N29=1,A29,A28)</f>
        <v>2200</v>
      </c>
      <c r="D3" s="37"/>
      <c r="E3" s="37"/>
      <c r="G3" s="155" t="s">
        <v>1292</v>
      </c>
      <c r="H3" s="156">
        <f>AVERAGE(B7:M30)</f>
        <v>1.0000085619696304</v>
      </c>
      <c r="I3" s="37"/>
      <c r="J3" s="37"/>
      <c r="K3" s="37"/>
      <c r="L3" s="37"/>
      <c r="M3" s="37"/>
      <c r="N3" s="37"/>
      <c r="O3" s="157"/>
      <c r="P3" s="157"/>
      <c r="Q3" s="152"/>
      <c r="R3" s="152"/>
      <c r="S3" s="152"/>
      <c r="T3" s="152"/>
      <c r="U3" s="152"/>
      <c r="V3" s="152"/>
      <c r="W3" s="152"/>
      <c r="AG3" s="157" t="s">
        <v>1302</v>
      </c>
      <c r="AH3" s="157" t="s">
        <v>1302</v>
      </c>
      <c r="AI3" s="160" t="s">
        <v>1341</v>
      </c>
      <c r="AJ3" s="157"/>
      <c r="AK3" s="157"/>
      <c r="AM3" s="158"/>
      <c r="AN3" s="165">
        <v>3</v>
      </c>
      <c r="AO3" s="166" t="s">
        <v>1303</v>
      </c>
      <c r="AP3" s="158"/>
      <c r="AQ3" s="163">
        <v>11</v>
      </c>
      <c r="AR3" s="164" t="s">
        <v>1287</v>
      </c>
      <c r="AY3" s="142"/>
    </row>
    <row r="4" spans="1:51" x14ac:dyDescent="0.2">
      <c r="A4" s="168"/>
      <c r="B4" s="514" t="s">
        <v>1337</v>
      </c>
      <c r="C4" s="515"/>
      <c r="D4" s="515"/>
      <c r="E4" s="515"/>
      <c r="F4" s="515"/>
      <c r="G4" s="515"/>
      <c r="H4" s="515"/>
      <c r="I4" s="515"/>
      <c r="J4" s="515"/>
      <c r="K4" s="515"/>
      <c r="L4" s="515"/>
      <c r="M4" s="516"/>
      <c r="N4" s="169"/>
      <c r="O4" s="511" t="s">
        <v>1347</v>
      </c>
      <c r="P4" s="512"/>
      <c r="Q4" s="512"/>
      <c r="R4" s="512"/>
      <c r="S4" s="512"/>
      <c r="T4" s="512"/>
      <c r="U4" s="512"/>
      <c r="V4" s="512"/>
      <c r="W4" s="512"/>
      <c r="X4" s="512"/>
      <c r="Y4" s="512"/>
      <c r="Z4" s="513"/>
      <c r="AF4" s="170">
        <v>36557</v>
      </c>
      <c r="AG4" s="157">
        <v>21</v>
      </c>
      <c r="AH4" s="157">
        <v>4</v>
      </c>
      <c r="AI4" s="157">
        <v>4</v>
      </c>
      <c r="AJ4" s="157">
        <v>0</v>
      </c>
      <c r="AK4" s="157">
        <v>29</v>
      </c>
      <c r="AM4" s="171"/>
      <c r="AN4" s="174">
        <v>1</v>
      </c>
      <c r="AO4" s="253" t="s">
        <v>1396</v>
      </c>
      <c r="AP4" s="171"/>
      <c r="AQ4" s="172">
        <v>1</v>
      </c>
      <c r="AR4" s="173" t="s">
        <v>1380</v>
      </c>
      <c r="AS4" s="152">
        <v>24</v>
      </c>
      <c r="AY4" s="142"/>
    </row>
    <row r="5" spans="1:51" x14ac:dyDescent="0.2">
      <c r="A5" s="58"/>
      <c r="B5" s="176">
        <v>1</v>
      </c>
      <c r="C5" s="176">
        <v>2</v>
      </c>
      <c r="D5" s="176">
        <v>3</v>
      </c>
      <c r="E5" s="176">
        <v>4</v>
      </c>
      <c r="F5" s="176">
        <v>5</v>
      </c>
      <c r="G5" s="176">
        <v>6</v>
      </c>
      <c r="H5" s="176">
        <v>7</v>
      </c>
      <c r="I5" s="176">
        <v>8</v>
      </c>
      <c r="J5" s="176">
        <v>9</v>
      </c>
      <c r="K5" s="176">
        <v>10</v>
      </c>
      <c r="L5" s="176">
        <v>11</v>
      </c>
      <c r="M5" s="176">
        <v>12</v>
      </c>
      <c r="N5" s="177"/>
      <c r="O5" s="178">
        <v>1</v>
      </c>
      <c r="P5" s="179">
        <v>2</v>
      </c>
      <c r="Q5" s="179">
        <v>3</v>
      </c>
      <c r="R5" s="179">
        <v>4</v>
      </c>
      <c r="S5" s="179">
        <v>5</v>
      </c>
      <c r="T5" s="179">
        <v>6</v>
      </c>
      <c r="U5" s="179">
        <v>7</v>
      </c>
      <c r="V5" s="179">
        <v>8</v>
      </c>
      <c r="W5" s="179">
        <v>9</v>
      </c>
      <c r="X5" s="179">
        <v>10</v>
      </c>
      <c r="Y5" s="179">
        <v>11</v>
      </c>
      <c r="Z5" s="180">
        <v>12</v>
      </c>
      <c r="AF5" s="170">
        <v>36586</v>
      </c>
      <c r="AG5" s="157">
        <v>23</v>
      </c>
      <c r="AH5" s="157">
        <v>4</v>
      </c>
      <c r="AI5" s="157">
        <v>4</v>
      </c>
      <c r="AJ5" s="157">
        <v>0</v>
      </c>
      <c r="AK5" s="157">
        <v>31</v>
      </c>
      <c r="AM5" s="158"/>
      <c r="AN5" s="174">
        <v>2</v>
      </c>
      <c r="AO5" s="253" t="s">
        <v>1397</v>
      </c>
      <c r="AP5" s="158"/>
      <c r="AQ5" s="172">
        <v>2</v>
      </c>
      <c r="AR5" s="181" t="s">
        <v>1378</v>
      </c>
      <c r="AS5" s="152">
        <v>24</v>
      </c>
      <c r="AY5" s="142"/>
    </row>
    <row r="6" spans="1:51" x14ac:dyDescent="0.2">
      <c r="A6" s="39" t="s">
        <v>126</v>
      </c>
      <c r="B6" s="510" t="s">
        <v>1324</v>
      </c>
      <c r="C6" s="510"/>
      <c r="D6" s="510"/>
      <c r="E6" s="510"/>
      <c r="F6" s="510"/>
      <c r="G6" s="510"/>
      <c r="H6" s="510"/>
      <c r="I6" s="510"/>
      <c r="J6" s="510"/>
      <c r="K6" s="510"/>
      <c r="L6" s="510"/>
      <c r="M6" s="510"/>
      <c r="N6" s="183" t="s">
        <v>127</v>
      </c>
      <c r="O6" s="184"/>
      <c r="P6" s="142"/>
      <c r="Q6" s="185"/>
      <c r="R6" s="185"/>
      <c r="S6" s="185"/>
      <c r="T6" s="185"/>
      <c r="U6" s="185"/>
      <c r="V6" s="185"/>
      <c r="W6" s="185"/>
      <c r="X6" s="185"/>
      <c r="Y6" s="185"/>
      <c r="Z6" s="186"/>
      <c r="AF6" s="170">
        <v>36617</v>
      </c>
      <c r="AG6" s="157">
        <v>20</v>
      </c>
      <c r="AH6" s="157">
        <v>5</v>
      </c>
      <c r="AI6" s="157">
        <v>5</v>
      </c>
      <c r="AJ6" s="157">
        <v>0</v>
      </c>
      <c r="AK6" s="157">
        <v>30</v>
      </c>
      <c r="AM6" s="158"/>
      <c r="AN6" s="174">
        <v>3</v>
      </c>
      <c r="AO6" s="253" t="s">
        <v>1398</v>
      </c>
      <c r="AP6" s="158"/>
      <c r="AQ6" s="172">
        <v>3</v>
      </c>
      <c r="AR6" s="173" t="s">
        <v>1373</v>
      </c>
      <c r="AS6" s="152">
        <v>8</v>
      </c>
    </row>
    <row r="7" spans="1:51" x14ac:dyDescent="0.2">
      <c r="A7" s="37">
        <v>100</v>
      </c>
      <c r="B7" s="187">
        <f>'Power Curves'!AR12</f>
        <v>0.95</v>
      </c>
      <c r="C7" s="187">
        <f>'Power Curves'!AS12</f>
        <v>0.95</v>
      </c>
      <c r="D7" s="187">
        <f>'Power Curves'!AT12</f>
        <v>0.97040774510566918</v>
      </c>
      <c r="E7" s="187">
        <f>'Power Curves'!AU12</f>
        <v>0.99581258108414328</v>
      </c>
      <c r="F7" s="187">
        <f>'Power Curves'!AV12</f>
        <v>0.93483386579872663</v>
      </c>
      <c r="G7" s="187">
        <f>'Power Curves'!AW12</f>
        <v>1.02</v>
      </c>
      <c r="H7" s="187">
        <f>'Power Curves'!AX12</f>
        <v>1.1093405989335892</v>
      </c>
      <c r="I7" s="187">
        <f>'Power Curves'!AY12</f>
        <v>1.1093405989335892</v>
      </c>
      <c r="J7" s="187">
        <f>'Power Curves'!AZ12</f>
        <v>1.02</v>
      </c>
      <c r="K7" s="187">
        <f>'Power Curves'!BA12</f>
        <v>0.99581258108414328</v>
      </c>
      <c r="L7" s="187">
        <f>'Power Curves'!BB12</f>
        <v>0.97599999999999998</v>
      </c>
      <c r="M7" s="187">
        <f>'Power Curves'!BC12</f>
        <v>0.97599999999999998</v>
      </c>
      <c r="N7" s="188">
        <f>VALUE('Power Curves'!BD12)</f>
        <v>2</v>
      </c>
      <c r="O7" s="189">
        <f>IF(AND($N7=1,$N14=1),AVERAGE(B7:B14),0)</f>
        <v>0</v>
      </c>
      <c r="P7" s="190">
        <f t="shared" ref="P7:Z22" si="0">IF(AND($N7=1,$N14=1),AVERAGE(C7:C14),0)</f>
        <v>0</v>
      </c>
      <c r="Q7" s="190">
        <f t="shared" si="0"/>
        <v>0</v>
      </c>
      <c r="R7" s="190">
        <f t="shared" si="0"/>
        <v>0</v>
      </c>
      <c r="S7" s="190">
        <f t="shared" si="0"/>
        <v>0</v>
      </c>
      <c r="T7" s="190">
        <f t="shared" si="0"/>
        <v>0</v>
      </c>
      <c r="U7" s="190">
        <f t="shared" si="0"/>
        <v>0</v>
      </c>
      <c r="V7" s="190">
        <f t="shared" si="0"/>
        <v>0</v>
      </c>
      <c r="W7" s="190">
        <f t="shared" si="0"/>
        <v>0</v>
      </c>
      <c r="X7" s="190">
        <f t="shared" si="0"/>
        <v>0</v>
      </c>
      <c r="Y7" s="190">
        <f t="shared" si="0"/>
        <v>0</v>
      </c>
      <c r="Z7" s="191">
        <f t="shared" si="0"/>
        <v>0</v>
      </c>
      <c r="AF7" s="170">
        <v>36647</v>
      </c>
      <c r="AG7" s="157">
        <v>22</v>
      </c>
      <c r="AH7" s="157">
        <v>4</v>
      </c>
      <c r="AI7" s="157">
        <v>5</v>
      </c>
      <c r="AJ7" s="157">
        <v>1</v>
      </c>
      <c r="AK7" s="157">
        <v>31</v>
      </c>
      <c r="AM7" s="158"/>
      <c r="AN7" s="158"/>
      <c r="AO7" s="158"/>
      <c r="AP7" s="158"/>
      <c r="AQ7" s="172">
        <v>4</v>
      </c>
      <c r="AR7" s="181" t="s">
        <v>1370</v>
      </c>
      <c r="AS7" s="152">
        <v>8</v>
      </c>
      <c r="AT7" s="192"/>
      <c r="AU7" s="192"/>
    </row>
    <row r="8" spans="1:51" x14ac:dyDescent="0.2">
      <c r="A8" s="37">
        <v>200</v>
      </c>
      <c r="B8" s="187">
        <f>'Power Curves'!AR13</f>
        <v>0.9</v>
      </c>
      <c r="C8" s="187">
        <f>'Power Curves'!AS13</f>
        <v>0.9</v>
      </c>
      <c r="D8" s="187">
        <f>'Power Curves'!AT13</f>
        <v>0.93432900971023825</v>
      </c>
      <c r="E8" s="187">
        <f>'Power Curves'!AU13</f>
        <v>0.86749010993427533</v>
      </c>
      <c r="F8" s="187">
        <f>'Power Curves'!AV13</f>
        <v>0.93</v>
      </c>
      <c r="G8" s="187">
        <f>'Power Curves'!AW13</f>
        <v>0.95</v>
      </c>
      <c r="H8" s="187">
        <f>'Power Curves'!AX13</f>
        <v>0.94039391064740063</v>
      </c>
      <c r="I8" s="187">
        <f>'Power Curves'!AY13</f>
        <v>0.94039391064740063</v>
      </c>
      <c r="J8" s="187">
        <f>'Power Curves'!AZ13</f>
        <v>0.95</v>
      </c>
      <c r="K8" s="187">
        <f>'Power Curves'!BA13</f>
        <v>0.86749010993427533</v>
      </c>
      <c r="L8" s="187">
        <f>'Power Curves'!BB13</f>
        <v>0.9</v>
      </c>
      <c r="M8" s="187">
        <f>'Power Curves'!BC13</f>
        <v>0.9</v>
      </c>
      <c r="N8" s="188">
        <f>VALUE('Power Curves'!BD13)</f>
        <v>2</v>
      </c>
      <c r="O8" s="189">
        <f t="shared" ref="O8:O23" si="1">IF(AND($N8=1,$N15=1),AVERAGE(B8:B15),0)</f>
        <v>0</v>
      </c>
      <c r="P8" s="190">
        <f t="shared" si="0"/>
        <v>0</v>
      </c>
      <c r="Q8" s="190">
        <f t="shared" si="0"/>
        <v>0</v>
      </c>
      <c r="R8" s="190">
        <f t="shared" si="0"/>
        <v>0</v>
      </c>
      <c r="S8" s="190">
        <f t="shared" si="0"/>
        <v>0</v>
      </c>
      <c r="T8" s="190">
        <f t="shared" si="0"/>
        <v>0</v>
      </c>
      <c r="U8" s="190">
        <f t="shared" si="0"/>
        <v>0</v>
      </c>
      <c r="V8" s="190">
        <f t="shared" si="0"/>
        <v>0</v>
      </c>
      <c r="W8" s="190">
        <f t="shared" si="0"/>
        <v>0</v>
      </c>
      <c r="X8" s="190">
        <f t="shared" si="0"/>
        <v>0</v>
      </c>
      <c r="Y8" s="190">
        <f t="shared" si="0"/>
        <v>0</v>
      </c>
      <c r="Z8" s="191">
        <f t="shared" si="0"/>
        <v>0</v>
      </c>
      <c r="AF8" s="170">
        <v>36678</v>
      </c>
      <c r="AG8" s="157">
        <v>22</v>
      </c>
      <c r="AH8" s="157">
        <v>4</v>
      </c>
      <c r="AI8" s="157">
        <v>4</v>
      </c>
      <c r="AJ8" s="157">
        <v>0</v>
      </c>
      <c r="AK8" s="157">
        <v>30</v>
      </c>
      <c r="AM8" s="158"/>
      <c r="AN8" s="161">
        <v>2</v>
      </c>
      <c r="AO8" s="162" t="s">
        <v>1303</v>
      </c>
      <c r="AP8" s="158"/>
      <c r="AQ8" s="172">
        <v>5</v>
      </c>
      <c r="AR8" s="181" t="s">
        <v>1379</v>
      </c>
      <c r="AS8" s="152">
        <v>8</v>
      </c>
      <c r="AT8" s="192"/>
    </row>
    <row r="9" spans="1:51" x14ac:dyDescent="0.2">
      <c r="A9" s="37">
        <v>300</v>
      </c>
      <c r="B9" s="187">
        <f>'Power Curves'!AR14</f>
        <v>0.9</v>
      </c>
      <c r="C9" s="187">
        <f>'Power Curves'!AS14</f>
        <v>0.9</v>
      </c>
      <c r="D9" s="187">
        <f>'Power Curves'!AT14</f>
        <v>0.93171633102390283</v>
      </c>
      <c r="E9" s="187">
        <f>'Power Curves'!AU14</f>
        <v>0.82996821771517892</v>
      </c>
      <c r="F9" s="187">
        <f>'Power Curves'!AV14</f>
        <v>0.93</v>
      </c>
      <c r="G9" s="187">
        <f>'Power Curves'!AW14</f>
        <v>0.9</v>
      </c>
      <c r="H9" s="187">
        <f>'Power Curves'!AX14</f>
        <v>0.83371778620831694</v>
      </c>
      <c r="I9" s="187">
        <f>'Power Curves'!AY14</f>
        <v>0.83371778620831694</v>
      </c>
      <c r="J9" s="187">
        <f>'Power Curves'!AZ14</f>
        <v>0.9</v>
      </c>
      <c r="K9" s="187">
        <f>'Power Curves'!BA14</f>
        <v>0.82996821771517892</v>
      </c>
      <c r="L9" s="187">
        <f>'Power Curves'!BB14</f>
        <v>0.9</v>
      </c>
      <c r="M9" s="187">
        <f>'Power Curves'!BC14</f>
        <v>0.9</v>
      </c>
      <c r="N9" s="188">
        <f>VALUE('Power Curves'!BD14)</f>
        <v>2</v>
      </c>
      <c r="O9" s="189">
        <f t="shared" si="1"/>
        <v>0</v>
      </c>
      <c r="P9" s="190">
        <f t="shared" si="0"/>
        <v>0</v>
      </c>
      <c r="Q9" s="190">
        <f t="shared" si="0"/>
        <v>0</v>
      </c>
      <c r="R9" s="190">
        <f t="shared" si="0"/>
        <v>0</v>
      </c>
      <c r="S9" s="190">
        <f t="shared" si="0"/>
        <v>0</v>
      </c>
      <c r="T9" s="190">
        <f t="shared" si="0"/>
        <v>0</v>
      </c>
      <c r="U9" s="190">
        <f t="shared" si="0"/>
        <v>0</v>
      </c>
      <c r="V9" s="190">
        <f t="shared" si="0"/>
        <v>0</v>
      </c>
      <c r="W9" s="190">
        <f t="shared" si="0"/>
        <v>0</v>
      </c>
      <c r="X9" s="190">
        <f t="shared" si="0"/>
        <v>0</v>
      </c>
      <c r="Y9" s="190">
        <f t="shared" si="0"/>
        <v>0</v>
      </c>
      <c r="Z9" s="191">
        <f t="shared" si="0"/>
        <v>0</v>
      </c>
      <c r="AF9" s="170">
        <v>36708</v>
      </c>
      <c r="AG9" s="157">
        <v>20</v>
      </c>
      <c r="AH9" s="157">
        <v>5</v>
      </c>
      <c r="AI9" s="157">
        <v>6</v>
      </c>
      <c r="AJ9" s="157">
        <v>1</v>
      </c>
      <c r="AK9" s="157">
        <v>31</v>
      </c>
      <c r="AN9" s="194">
        <v>1</v>
      </c>
      <c r="AO9" s="195" t="s">
        <v>1359</v>
      </c>
      <c r="AQ9" s="172">
        <v>6</v>
      </c>
      <c r="AR9" s="173" t="s">
        <v>1375</v>
      </c>
      <c r="AS9" s="152">
        <v>16</v>
      </c>
      <c r="AT9" s="192"/>
    </row>
    <row r="10" spans="1:51" x14ac:dyDescent="0.2">
      <c r="A10" s="37">
        <v>400</v>
      </c>
      <c r="B10" s="187">
        <f>'Power Curves'!AR15</f>
        <v>0.9</v>
      </c>
      <c r="C10" s="187">
        <f>'Power Curves'!AS15</f>
        <v>0.9</v>
      </c>
      <c r="D10" s="187">
        <f>'Power Curves'!AT15</f>
        <v>0.93171633102390283</v>
      </c>
      <c r="E10" s="187">
        <f>'Power Curves'!AU15</f>
        <v>0.82996821771517892</v>
      </c>
      <c r="F10" s="187">
        <f>'Power Curves'!AV15</f>
        <v>0.93600000000000005</v>
      </c>
      <c r="G10" s="187">
        <f>'Power Curves'!AW15</f>
        <v>0.85</v>
      </c>
      <c r="H10" s="187">
        <f>'Power Curves'!AX15</f>
        <v>0.79555730190312479</v>
      </c>
      <c r="I10" s="187">
        <f>'Power Curves'!AY15</f>
        <v>0.79555730190312479</v>
      </c>
      <c r="J10" s="187">
        <f>'Power Curves'!AZ15</f>
        <v>0.85</v>
      </c>
      <c r="K10" s="187">
        <f>'Power Curves'!BA15</f>
        <v>0.82996821771517892</v>
      </c>
      <c r="L10" s="187">
        <f>'Power Curves'!BB15</f>
        <v>0.9</v>
      </c>
      <c r="M10" s="187">
        <f>'Power Curves'!BC15</f>
        <v>0.9</v>
      </c>
      <c r="N10" s="188">
        <f>VALUE('Power Curves'!BD15)</f>
        <v>2</v>
      </c>
      <c r="O10" s="189">
        <f t="shared" si="1"/>
        <v>0</v>
      </c>
      <c r="P10" s="190">
        <f t="shared" si="0"/>
        <v>0</v>
      </c>
      <c r="Q10" s="190">
        <f t="shared" si="0"/>
        <v>0</v>
      </c>
      <c r="R10" s="190">
        <f t="shared" si="0"/>
        <v>0</v>
      </c>
      <c r="S10" s="190">
        <f t="shared" si="0"/>
        <v>0</v>
      </c>
      <c r="T10" s="190">
        <f t="shared" si="0"/>
        <v>0</v>
      </c>
      <c r="U10" s="190">
        <f t="shared" si="0"/>
        <v>0</v>
      </c>
      <c r="V10" s="190">
        <f t="shared" si="0"/>
        <v>0</v>
      </c>
      <c r="W10" s="190">
        <f t="shared" si="0"/>
        <v>0</v>
      </c>
      <c r="X10" s="190">
        <f t="shared" si="0"/>
        <v>0</v>
      </c>
      <c r="Y10" s="190">
        <f t="shared" si="0"/>
        <v>0</v>
      </c>
      <c r="Z10" s="191">
        <f t="shared" si="0"/>
        <v>0</v>
      </c>
      <c r="AF10" s="170">
        <v>36739</v>
      </c>
      <c r="AG10" s="157">
        <v>23</v>
      </c>
      <c r="AH10" s="157">
        <v>4</v>
      </c>
      <c r="AI10" s="157">
        <v>4</v>
      </c>
      <c r="AJ10" s="157">
        <v>0</v>
      </c>
      <c r="AK10" s="157">
        <v>31</v>
      </c>
      <c r="AN10" s="194">
        <v>2</v>
      </c>
      <c r="AO10" s="195" t="s">
        <v>1360</v>
      </c>
      <c r="AQ10" s="172">
        <v>7</v>
      </c>
      <c r="AR10" s="173" t="s">
        <v>1372</v>
      </c>
      <c r="AS10" s="152">
        <v>16</v>
      </c>
      <c r="AT10" s="192"/>
    </row>
    <row r="11" spans="1:51" x14ac:dyDescent="0.2">
      <c r="A11" s="37">
        <v>500</v>
      </c>
      <c r="B11" s="187">
        <f>'Power Curves'!AR16</f>
        <v>1</v>
      </c>
      <c r="C11" s="187">
        <f>'Power Curves'!AS16</f>
        <v>1</v>
      </c>
      <c r="D11" s="187">
        <f>'Power Curves'!AT16</f>
        <v>0.96100868442314669</v>
      </c>
      <c r="E11" s="187">
        <f>'Power Curves'!AU16</f>
        <v>0.90412641673294813</v>
      </c>
      <c r="F11" s="187">
        <f>'Power Curves'!AV16</f>
        <v>0.96</v>
      </c>
      <c r="G11" s="187">
        <f>'Power Curves'!AW16</f>
        <v>0.89500000000000002</v>
      </c>
      <c r="H11" s="187">
        <f>'Power Curves'!AX16</f>
        <v>0.81365478360870713</v>
      </c>
      <c r="I11" s="187">
        <f>'Power Curves'!AY16</f>
        <v>0.81365478360870713</v>
      </c>
      <c r="J11" s="187">
        <f>'Power Curves'!AZ16</f>
        <v>0.89500000000000002</v>
      </c>
      <c r="K11" s="187">
        <f>'Power Curves'!BA16</f>
        <v>0.90412641673294813</v>
      </c>
      <c r="L11" s="187">
        <f>'Power Curves'!BB16</f>
        <v>0.95</v>
      </c>
      <c r="M11" s="187">
        <f>'Power Curves'!BC16</f>
        <v>0.95</v>
      </c>
      <c r="N11" s="188">
        <f>VALUE('Power Curves'!BD16)</f>
        <v>2</v>
      </c>
      <c r="O11" s="189">
        <f t="shared" si="1"/>
        <v>0</v>
      </c>
      <c r="P11" s="190">
        <f t="shared" si="0"/>
        <v>0</v>
      </c>
      <c r="Q11" s="190">
        <f t="shared" si="0"/>
        <v>0</v>
      </c>
      <c r="R11" s="190">
        <f t="shared" si="0"/>
        <v>0</v>
      </c>
      <c r="S11" s="190">
        <f t="shared" si="0"/>
        <v>0</v>
      </c>
      <c r="T11" s="190">
        <f t="shared" si="0"/>
        <v>0</v>
      </c>
      <c r="U11" s="190">
        <f t="shared" si="0"/>
        <v>0</v>
      </c>
      <c r="V11" s="190">
        <f t="shared" si="0"/>
        <v>0</v>
      </c>
      <c r="W11" s="190">
        <f t="shared" si="0"/>
        <v>0</v>
      </c>
      <c r="X11" s="190">
        <f t="shared" si="0"/>
        <v>0</v>
      </c>
      <c r="Y11" s="190">
        <f t="shared" si="0"/>
        <v>0</v>
      </c>
      <c r="Z11" s="191">
        <f t="shared" si="0"/>
        <v>0</v>
      </c>
      <c r="AF11" s="170">
        <v>36770</v>
      </c>
      <c r="AG11" s="157">
        <v>20</v>
      </c>
      <c r="AH11" s="157">
        <v>5</v>
      </c>
      <c r="AI11" s="157">
        <v>5</v>
      </c>
      <c r="AJ11" s="157">
        <v>1</v>
      </c>
      <c r="AK11" s="157">
        <v>30</v>
      </c>
      <c r="AQ11" s="172">
        <v>8</v>
      </c>
      <c r="AR11" s="173" t="s">
        <v>1376</v>
      </c>
      <c r="AS11" s="152">
        <v>16</v>
      </c>
      <c r="AT11" s="192"/>
      <c r="AU11" s="192"/>
      <c r="AV11" s="192"/>
    </row>
    <row r="12" spans="1:51" x14ac:dyDescent="0.2">
      <c r="A12" s="37">
        <v>600</v>
      </c>
      <c r="B12" s="187">
        <f>'Power Curves'!AR17</f>
        <v>1.35</v>
      </c>
      <c r="C12" s="187">
        <f>'Power Curves'!AS17</f>
        <v>1.35</v>
      </c>
      <c r="D12" s="187">
        <f>'Power Curves'!AT17</f>
        <v>1.0660006897127419</v>
      </c>
      <c r="E12" s="187">
        <f>'Power Curves'!AU17</f>
        <v>1.1534694065192279</v>
      </c>
      <c r="F12" s="187">
        <f>'Power Curves'!AV17</f>
        <v>1.2</v>
      </c>
      <c r="G12" s="187">
        <f>'Power Curves'!AW17</f>
        <v>0.92</v>
      </c>
      <c r="H12" s="187">
        <f>'Power Curves'!AX17</f>
        <v>1.0213679776619993</v>
      </c>
      <c r="I12" s="187">
        <f>'Power Curves'!AY17</f>
        <v>1.0213679776619993</v>
      </c>
      <c r="J12" s="187">
        <f>'Power Curves'!AZ17</f>
        <v>0.92</v>
      </c>
      <c r="K12" s="187">
        <f>'Power Curves'!BA17</f>
        <v>1.1534694065192279</v>
      </c>
      <c r="L12" s="187">
        <f>'Power Curves'!BB17</f>
        <v>1.2</v>
      </c>
      <c r="M12" s="187">
        <f>'Power Curves'!BC17</f>
        <v>1.1499999999999999</v>
      </c>
      <c r="N12" s="188">
        <f>VALUE('Power Curves'!BD17)</f>
        <v>2</v>
      </c>
      <c r="O12" s="189">
        <f t="shared" si="1"/>
        <v>0</v>
      </c>
      <c r="P12" s="190">
        <f t="shared" si="0"/>
        <v>0</v>
      </c>
      <c r="Q12" s="190">
        <f t="shared" si="0"/>
        <v>0</v>
      </c>
      <c r="R12" s="190">
        <f t="shared" si="0"/>
        <v>0</v>
      </c>
      <c r="S12" s="190">
        <f t="shared" si="0"/>
        <v>0</v>
      </c>
      <c r="T12" s="190">
        <f t="shared" si="0"/>
        <v>0</v>
      </c>
      <c r="U12" s="190">
        <f t="shared" si="0"/>
        <v>0</v>
      </c>
      <c r="V12" s="190">
        <f t="shared" si="0"/>
        <v>0</v>
      </c>
      <c r="W12" s="190">
        <f t="shared" si="0"/>
        <v>0</v>
      </c>
      <c r="X12" s="190">
        <f t="shared" si="0"/>
        <v>0</v>
      </c>
      <c r="Y12" s="190">
        <f t="shared" si="0"/>
        <v>0</v>
      </c>
      <c r="Z12" s="191">
        <f t="shared" si="0"/>
        <v>0</v>
      </c>
      <c r="AF12" s="170">
        <v>36800</v>
      </c>
      <c r="AG12" s="157">
        <v>22</v>
      </c>
      <c r="AH12" s="157">
        <v>4</v>
      </c>
      <c r="AI12" s="157">
        <v>5</v>
      </c>
      <c r="AJ12" s="157">
        <v>0</v>
      </c>
      <c r="AK12" s="157">
        <v>31</v>
      </c>
      <c r="AN12" s="163">
        <v>2</v>
      </c>
      <c r="AO12" s="167" t="s">
        <v>1303</v>
      </c>
      <c r="AQ12" s="172">
        <v>9</v>
      </c>
      <c r="AR12" s="181" t="s">
        <v>1374</v>
      </c>
      <c r="AS12" s="152">
        <v>24</v>
      </c>
      <c r="AT12" s="192"/>
      <c r="AU12" s="192"/>
      <c r="AV12" s="192"/>
    </row>
    <row r="13" spans="1:51" x14ac:dyDescent="0.2">
      <c r="A13" s="37">
        <v>700</v>
      </c>
      <c r="B13" s="187">
        <f>'Power Curves'!AR18</f>
        <v>1.35</v>
      </c>
      <c r="C13" s="187">
        <f>'Power Curves'!AS18</f>
        <v>1.35</v>
      </c>
      <c r="D13" s="187">
        <f>'Power Curves'!AT18</f>
        <v>1.1560999999999999</v>
      </c>
      <c r="E13" s="187">
        <f>'Power Curves'!AU18</f>
        <v>1.22</v>
      </c>
      <c r="F13" s="187">
        <f>'Power Curves'!AV18</f>
        <v>0.85</v>
      </c>
      <c r="G13" s="187">
        <f>'Power Curves'!AW18</f>
        <v>0.47</v>
      </c>
      <c r="H13" s="187">
        <f>'Power Curves'!AX18</f>
        <v>0.37</v>
      </c>
      <c r="I13" s="187">
        <f>'Power Curves'!AY18</f>
        <v>0.37</v>
      </c>
      <c r="J13" s="187">
        <f>'Power Curves'!AZ18</f>
        <v>0.45</v>
      </c>
      <c r="K13" s="187">
        <f>'Power Curves'!BA18</f>
        <v>1.22</v>
      </c>
      <c r="L13" s="187">
        <f>'Power Curves'!BB18</f>
        <v>0.8</v>
      </c>
      <c r="M13" s="187">
        <f>'Power Curves'!BC18</f>
        <v>1</v>
      </c>
      <c r="N13" s="188">
        <f>VALUE('Power Curves'!BD18)</f>
        <v>1</v>
      </c>
      <c r="O13" s="189">
        <f t="shared" si="1"/>
        <v>1.0200738350125944</v>
      </c>
      <c r="P13" s="190">
        <f t="shared" si="0"/>
        <v>1.0200738350125944</v>
      </c>
      <c r="Q13" s="190">
        <f t="shared" si="0"/>
        <v>1.0173448699421965</v>
      </c>
      <c r="R13" s="190">
        <f t="shared" si="0"/>
        <v>1.0049999999999999</v>
      </c>
      <c r="S13" s="190">
        <f t="shared" si="0"/>
        <v>0.95093749999999999</v>
      </c>
      <c r="T13" s="190">
        <f t="shared" si="0"/>
        <v>0.73499999999999999</v>
      </c>
      <c r="U13" s="190">
        <f t="shared" si="0"/>
        <v>0.68500000000000005</v>
      </c>
      <c r="V13" s="190">
        <f t="shared" si="0"/>
        <v>0.68500000000000005</v>
      </c>
      <c r="W13" s="190">
        <f t="shared" si="0"/>
        <v>0.70634386531365312</v>
      </c>
      <c r="X13" s="190">
        <f t="shared" si="0"/>
        <v>1.0049999999999999</v>
      </c>
      <c r="Y13" s="190">
        <f t="shared" si="0"/>
        <v>0.91756849315068489</v>
      </c>
      <c r="Z13" s="191">
        <f t="shared" si="0"/>
        <v>0.97875599315068496</v>
      </c>
      <c r="AF13" s="170">
        <v>36831</v>
      </c>
      <c r="AG13" s="157">
        <v>21</v>
      </c>
      <c r="AH13" s="157">
        <v>4</v>
      </c>
      <c r="AI13" s="157">
        <v>5</v>
      </c>
      <c r="AJ13" s="157">
        <v>1</v>
      </c>
      <c r="AK13" s="157">
        <v>30</v>
      </c>
      <c r="AN13" s="175">
        <v>1</v>
      </c>
      <c r="AO13" s="172" t="s">
        <v>1312</v>
      </c>
      <c r="AQ13" s="172">
        <v>10</v>
      </c>
      <c r="AR13" s="181" t="s">
        <v>1371</v>
      </c>
      <c r="AS13" s="152">
        <v>24</v>
      </c>
      <c r="AT13" s="192"/>
      <c r="AU13" s="192"/>
      <c r="AV13" s="192"/>
    </row>
    <row r="14" spans="1:51" x14ac:dyDescent="0.2">
      <c r="A14" s="37">
        <v>800</v>
      </c>
      <c r="B14" s="187">
        <f>'Power Curves'!AR19</f>
        <v>1.3485</v>
      </c>
      <c r="C14" s="187">
        <f>'Power Curves'!AS19</f>
        <v>1.3485</v>
      </c>
      <c r="D14" s="187">
        <f>'Power Curves'!AT19</f>
        <v>1.2485549132947977</v>
      </c>
      <c r="E14" s="187">
        <f>'Power Curves'!AU19</f>
        <v>1.22</v>
      </c>
      <c r="F14" s="187">
        <f>'Power Curves'!AV19</f>
        <v>0.91749999999999998</v>
      </c>
      <c r="G14" s="187">
        <f>'Power Curves'!AW19</f>
        <v>0.47</v>
      </c>
      <c r="H14" s="187">
        <f>'Power Curves'!AX19</f>
        <v>0.37</v>
      </c>
      <c r="I14" s="187">
        <f>'Power Curves'!AY19</f>
        <v>0.37</v>
      </c>
      <c r="J14" s="187">
        <f>'Power Curves'!AZ19</f>
        <v>0.53136531365313655</v>
      </c>
      <c r="K14" s="187">
        <f>'Power Curves'!BA19</f>
        <v>1.22</v>
      </c>
      <c r="L14" s="187">
        <f>'Power Curves'!BB19</f>
        <v>1.1499999999999999</v>
      </c>
      <c r="M14" s="187">
        <f>'Power Curves'!BC19</f>
        <v>1.2544999999999999</v>
      </c>
      <c r="N14" s="188">
        <f>VALUE('Power Curves'!BD19)</f>
        <v>1</v>
      </c>
      <c r="O14" s="189">
        <f t="shared" si="1"/>
        <v>0.93882383501259448</v>
      </c>
      <c r="P14" s="190">
        <f t="shared" si="0"/>
        <v>0.93882383501259448</v>
      </c>
      <c r="Q14" s="190">
        <f t="shared" si="0"/>
        <v>0.97687861271676324</v>
      </c>
      <c r="R14" s="190">
        <f t="shared" si="0"/>
        <v>0.96249999999999991</v>
      </c>
      <c r="S14" s="190">
        <f t="shared" si="0"/>
        <v>0.97593750000000001</v>
      </c>
      <c r="T14" s="190">
        <f t="shared" si="0"/>
        <v>0.86750000000000005</v>
      </c>
      <c r="U14" s="190">
        <f t="shared" si="0"/>
        <v>0.84249999999999992</v>
      </c>
      <c r="V14" s="190">
        <f t="shared" si="0"/>
        <v>0.84249999999999992</v>
      </c>
      <c r="W14" s="190">
        <f t="shared" si="0"/>
        <v>0.82259386531365319</v>
      </c>
      <c r="X14" s="190">
        <f t="shared" si="0"/>
        <v>0.96249999999999991</v>
      </c>
      <c r="Y14" s="190">
        <f t="shared" si="0"/>
        <v>0.90506849315068505</v>
      </c>
      <c r="Z14" s="191">
        <f t="shared" si="0"/>
        <v>0.9450059931506849</v>
      </c>
      <c r="AF14" s="170">
        <v>36861</v>
      </c>
      <c r="AG14" s="157">
        <v>20</v>
      </c>
      <c r="AH14" s="157">
        <v>5</v>
      </c>
      <c r="AI14" s="157">
        <v>6</v>
      </c>
      <c r="AJ14" s="157">
        <v>1</v>
      </c>
      <c r="AK14" s="157">
        <v>31</v>
      </c>
      <c r="AN14" s="175">
        <v>2</v>
      </c>
      <c r="AO14" s="182" t="s">
        <v>1313</v>
      </c>
      <c r="AQ14" s="172">
        <v>11</v>
      </c>
      <c r="AR14" s="181" t="s">
        <v>1377</v>
      </c>
      <c r="AS14" s="152">
        <v>24</v>
      </c>
    </row>
    <row r="15" spans="1:51" x14ac:dyDescent="0.2">
      <c r="A15" s="37">
        <v>900</v>
      </c>
      <c r="B15" s="187">
        <f>'Power Curves'!AR20</f>
        <v>1.35</v>
      </c>
      <c r="C15" s="187">
        <f>'Power Curves'!AS20</f>
        <v>1.35</v>
      </c>
      <c r="D15" s="187">
        <f>'Power Curves'!AT20</f>
        <v>1.2485549132947977</v>
      </c>
      <c r="E15" s="187">
        <f>'Power Curves'!AU20</f>
        <v>1.1499999999999999</v>
      </c>
      <c r="F15" s="187">
        <f>'Power Curves'!AV20</f>
        <v>0.95</v>
      </c>
      <c r="G15" s="187">
        <f>'Power Curves'!AW20</f>
        <v>0.47</v>
      </c>
      <c r="H15" s="187">
        <f>'Power Curves'!AX20</f>
        <v>0.37</v>
      </c>
      <c r="I15" s="187">
        <f>'Power Curves'!AY20</f>
        <v>0.37</v>
      </c>
      <c r="J15" s="187">
        <f>'Power Curves'!AZ20</f>
        <v>0.56088560885608851</v>
      </c>
      <c r="K15" s="187">
        <f>'Power Curves'!BA20</f>
        <v>1.1499999999999999</v>
      </c>
      <c r="L15" s="187">
        <f>'Power Curves'!BB20</f>
        <v>1.1499999999999999</v>
      </c>
      <c r="M15" s="187">
        <f>'Power Curves'!BC20</f>
        <v>1.26</v>
      </c>
      <c r="N15" s="188">
        <f>VALUE('Power Curves'!BD20)</f>
        <v>1</v>
      </c>
      <c r="O15" s="189">
        <f t="shared" si="1"/>
        <v>0.87026133501259451</v>
      </c>
      <c r="P15" s="190">
        <f t="shared" si="0"/>
        <v>0.87026133501259451</v>
      </c>
      <c r="Q15" s="190">
        <f t="shared" si="0"/>
        <v>0.92485549132947997</v>
      </c>
      <c r="R15" s="190">
        <f t="shared" si="0"/>
        <v>0.91999999999999993</v>
      </c>
      <c r="S15" s="190">
        <f t="shared" si="0"/>
        <v>0.99875000000000003</v>
      </c>
      <c r="T15" s="190">
        <f t="shared" si="0"/>
        <v>1</v>
      </c>
      <c r="U15" s="190">
        <f t="shared" si="0"/>
        <v>1</v>
      </c>
      <c r="V15" s="190">
        <f t="shared" si="0"/>
        <v>1</v>
      </c>
      <c r="W15" s="190">
        <f t="shared" si="0"/>
        <v>0.93492320110701099</v>
      </c>
      <c r="X15" s="190">
        <f t="shared" si="0"/>
        <v>0.91999999999999993</v>
      </c>
      <c r="Y15" s="190">
        <f t="shared" si="0"/>
        <v>0.84881849315068492</v>
      </c>
      <c r="Z15" s="191">
        <f t="shared" si="0"/>
        <v>0.8806934931506849</v>
      </c>
      <c r="AF15" s="170">
        <v>36892</v>
      </c>
      <c r="AG15" s="157">
        <v>22</v>
      </c>
      <c r="AH15" s="157">
        <v>4</v>
      </c>
      <c r="AI15" s="157">
        <v>5</v>
      </c>
      <c r="AJ15" s="157">
        <v>1</v>
      </c>
      <c r="AK15" s="157">
        <v>31</v>
      </c>
    </row>
    <row r="16" spans="1:51" x14ac:dyDescent="0.2">
      <c r="A16" s="37">
        <v>1000</v>
      </c>
      <c r="B16" s="187">
        <f>'Power Curves'!AR21</f>
        <v>1.1000000000000001</v>
      </c>
      <c r="C16" s="187">
        <f>'Power Curves'!AS21</f>
        <v>1.1000000000000001</v>
      </c>
      <c r="D16" s="187">
        <f>'Power Curves'!AT21</f>
        <v>1.1098265895953756</v>
      </c>
      <c r="E16" s="187">
        <f>'Power Curves'!AU21</f>
        <v>1</v>
      </c>
      <c r="F16" s="187">
        <f>'Power Curves'!AV21</f>
        <v>0.97</v>
      </c>
      <c r="G16" s="187">
        <f>'Power Curves'!AW21</f>
        <v>0.47</v>
      </c>
      <c r="H16" s="187">
        <f>'Power Curves'!AX21</f>
        <v>0.37</v>
      </c>
      <c r="I16" s="187">
        <f>'Power Curves'!AY21</f>
        <v>0.37</v>
      </c>
      <c r="J16" s="187">
        <f>'Power Curves'!AZ21</f>
        <v>0.6</v>
      </c>
      <c r="K16" s="187">
        <f>'Power Curves'!BA21</f>
        <v>1</v>
      </c>
      <c r="L16" s="187">
        <f>'Power Curves'!BB21</f>
        <v>1.1499999999999999</v>
      </c>
      <c r="M16" s="187">
        <f>'Power Curves'!BC21</f>
        <v>1.2050000000000001</v>
      </c>
      <c r="N16" s="188">
        <f>VALUE('Power Curves'!BD21)</f>
        <v>1</v>
      </c>
      <c r="O16" s="189">
        <f t="shared" si="1"/>
        <v>0.82651133501259444</v>
      </c>
      <c r="P16" s="190">
        <f t="shared" si="0"/>
        <v>0.82651133501259444</v>
      </c>
      <c r="Q16" s="190">
        <f t="shared" si="0"/>
        <v>0.89595375722543369</v>
      </c>
      <c r="R16" s="190">
        <f t="shared" si="0"/>
        <v>0.90749999999999997</v>
      </c>
      <c r="S16" s="190">
        <f t="shared" si="0"/>
        <v>1.0174999999999998</v>
      </c>
      <c r="T16" s="190">
        <f t="shared" si="0"/>
        <v>1.1325000000000001</v>
      </c>
      <c r="U16" s="190">
        <f t="shared" si="0"/>
        <v>1.1574999999999998</v>
      </c>
      <c r="V16" s="190">
        <f t="shared" si="0"/>
        <v>1.1574999999999998</v>
      </c>
      <c r="W16" s="190">
        <f t="shared" si="0"/>
        <v>1.0585625000000001</v>
      </c>
      <c r="X16" s="190">
        <f t="shared" si="0"/>
        <v>0.90749999999999997</v>
      </c>
      <c r="Y16" s="190">
        <f t="shared" si="0"/>
        <v>0.83006849315068498</v>
      </c>
      <c r="Z16" s="191">
        <f t="shared" si="0"/>
        <v>0.86319349315068494</v>
      </c>
      <c r="AF16" s="170">
        <v>36923</v>
      </c>
      <c r="AG16" s="157">
        <v>20</v>
      </c>
      <c r="AH16" s="157">
        <v>4</v>
      </c>
      <c r="AI16" s="157">
        <v>4</v>
      </c>
      <c r="AJ16" s="157">
        <v>0</v>
      </c>
      <c r="AK16" s="157">
        <v>28</v>
      </c>
      <c r="AN16" s="165">
        <v>2</v>
      </c>
      <c r="AO16" s="166" t="s">
        <v>1303</v>
      </c>
    </row>
    <row r="17" spans="1:45" x14ac:dyDescent="0.2">
      <c r="A17" s="37">
        <v>1100</v>
      </c>
      <c r="B17" s="187">
        <f>'Power Curves'!AR22</f>
        <v>0.88664987405541562</v>
      </c>
      <c r="C17" s="187">
        <f>'Power Curves'!AS22</f>
        <v>0.88664987405541562</v>
      </c>
      <c r="D17" s="187">
        <f>'Power Curves'!AT22</f>
        <v>0.87861271676300579</v>
      </c>
      <c r="E17" s="187">
        <f>'Power Curves'!AU22</f>
        <v>0.9</v>
      </c>
      <c r="F17" s="187">
        <f>'Power Curves'!AV22</f>
        <v>0.97499999999999998</v>
      </c>
      <c r="G17" s="187">
        <f>'Power Curves'!AW22</f>
        <v>0.47</v>
      </c>
      <c r="H17" s="187">
        <f>'Power Curves'!AX22</f>
        <v>0.37</v>
      </c>
      <c r="I17" s="187">
        <f>'Power Curves'!AY22</f>
        <v>0.37</v>
      </c>
      <c r="J17" s="187">
        <f>'Power Curves'!AZ22</f>
        <v>0.66349999999999998</v>
      </c>
      <c r="K17" s="187">
        <f>'Power Curves'!BA22</f>
        <v>0.9</v>
      </c>
      <c r="L17" s="187">
        <f>'Power Curves'!BB22</f>
        <v>0.92054794520547945</v>
      </c>
      <c r="M17" s="187">
        <f>'Power Curves'!BC22</f>
        <v>0.92054794520547945</v>
      </c>
      <c r="N17" s="188">
        <f>VALUE('Power Curves'!BD22)</f>
        <v>1</v>
      </c>
      <c r="O17" s="189">
        <f t="shared" si="1"/>
        <v>0.85151133501259446</v>
      </c>
      <c r="P17" s="190">
        <f t="shared" si="0"/>
        <v>0.85151133501259446</v>
      </c>
      <c r="Q17" s="190">
        <f t="shared" si="0"/>
        <v>0.90751445086705207</v>
      </c>
      <c r="R17" s="190">
        <f t="shared" si="0"/>
        <v>0.9325</v>
      </c>
      <c r="S17" s="190">
        <f t="shared" si="0"/>
        <v>1.0362499999999999</v>
      </c>
      <c r="T17" s="190">
        <f t="shared" si="0"/>
        <v>1.2649999999999999</v>
      </c>
      <c r="U17" s="190">
        <f t="shared" si="0"/>
        <v>1.3149999999999999</v>
      </c>
      <c r="V17" s="190">
        <f t="shared" si="0"/>
        <v>1.3149999999999999</v>
      </c>
      <c r="W17" s="190">
        <f t="shared" si="0"/>
        <v>1.1710625000000001</v>
      </c>
      <c r="X17" s="190">
        <f t="shared" si="0"/>
        <v>0.9325</v>
      </c>
      <c r="Y17" s="190">
        <f t="shared" si="0"/>
        <v>0.84319349315068493</v>
      </c>
      <c r="Z17" s="191">
        <f t="shared" si="0"/>
        <v>0.881318493150685</v>
      </c>
      <c r="AF17" s="170">
        <v>36951</v>
      </c>
      <c r="AG17" s="157">
        <v>22</v>
      </c>
      <c r="AH17" s="157">
        <v>5</v>
      </c>
      <c r="AI17" s="157">
        <v>4</v>
      </c>
      <c r="AJ17" s="157">
        <v>0</v>
      </c>
      <c r="AK17" s="157">
        <v>31</v>
      </c>
      <c r="AN17" s="174">
        <v>1</v>
      </c>
      <c r="AO17" s="253" t="s">
        <v>1399</v>
      </c>
      <c r="AR17" s="193" t="b">
        <v>0</v>
      </c>
      <c r="AS17" s="157" t="s">
        <v>1339</v>
      </c>
    </row>
    <row r="18" spans="1:45" x14ac:dyDescent="0.2">
      <c r="A18" s="37">
        <v>1200</v>
      </c>
      <c r="B18" s="187">
        <f>'Power Curves'!AR23</f>
        <v>0.72544080604534</v>
      </c>
      <c r="C18" s="187">
        <f>'Power Curves'!AS23</f>
        <v>0.72544080604534</v>
      </c>
      <c r="D18" s="187">
        <f>'Power Curves'!AT23</f>
        <v>0.83236994219653182</v>
      </c>
      <c r="E18" s="187">
        <f>'Power Curves'!AU23</f>
        <v>0.85</v>
      </c>
      <c r="F18" s="187">
        <f>'Power Curves'!AV23</f>
        <v>0.98</v>
      </c>
      <c r="G18" s="187">
        <f>'Power Curves'!AW23</f>
        <v>0.47</v>
      </c>
      <c r="H18" s="187">
        <f>'Power Curves'!AX23</f>
        <v>0.37</v>
      </c>
      <c r="I18" s="187">
        <f>'Power Curves'!AY23</f>
        <v>0.37</v>
      </c>
      <c r="J18" s="187">
        <f>'Power Curves'!AZ23</f>
        <v>0.76</v>
      </c>
      <c r="K18" s="187">
        <f>'Power Curves'!BA23</f>
        <v>0.85</v>
      </c>
      <c r="L18" s="187">
        <f>'Power Curves'!BB23</f>
        <v>0.77</v>
      </c>
      <c r="M18" s="187">
        <f>'Power Curves'!BC23</f>
        <v>0.74</v>
      </c>
      <c r="N18" s="188">
        <f>VALUE('Power Curves'!BD23)</f>
        <v>1</v>
      </c>
      <c r="O18" s="189">
        <f t="shared" si="1"/>
        <v>0.90318010075566746</v>
      </c>
      <c r="P18" s="190">
        <f t="shared" si="0"/>
        <v>0.90318010075566746</v>
      </c>
      <c r="Q18" s="190">
        <f t="shared" si="0"/>
        <v>0.94797687861271696</v>
      </c>
      <c r="R18" s="190">
        <f t="shared" si="0"/>
        <v>0.96374999999999988</v>
      </c>
      <c r="S18" s="190">
        <f t="shared" si="0"/>
        <v>1.058125</v>
      </c>
      <c r="T18" s="190">
        <f t="shared" si="0"/>
        <v>1.3975</v>
      </c>
      <c r="U18" s="190">
        <f t="shared" si="0"/>
        <v>1.4724999999999997</v>
      </c>
      <c r="V18" s="190">
        <f t="shared" si="0"/>
        <v>1.4724999999999997</v>
      </c>
      <c r="W18" s="190">
        <f t="shared" si="0"/>
        <v>1.2693749999999997</v>
      </c>
      <c r="X18" s="190">
        <f t="shared" si="0"/>
        <v>0.96374999999999988</v>
      </c>
      <c r="Y18" s="190">
        <f t="shared" si="0"/>
        <v>0.92062500000000003</v>
      </c>
      <c r="Z18" s="191">
        <f t="shared" si="0"/>
        <v>0.93500000000000005</v>
      </c>
      <c r="AF18" s="170">
        <v>36982</v>
      </c>
      <c r="AG18" s="157">
        <v>21</v>
      </c>
      <c r="AH18" s="157">
        <v>4</v>
      </c>
      <c r="AI18" s="157">
        <v>5</v>
      </c>
      <c r="AJ18" s="157">
        <v>0</v>
      </c>
      <c r="AK18" s="157">
        <v>30</v>
      </c>
      <c r="AN18" s="174">
        <v>2</v>
      </c>
      <c r="AO18" s="253" t="s">
        <v>1400</v>
      </c>
    </row>
    <row r="19" spans="1:45" x14ac:dyDescent="0.2">
      <c r="A19" s="37">
        <v>1300</v>
      </c>
      <c r="B19" s="187">
        <f>'Power Curves'!AR24</f>
        <v>0.7</v>
      </c>
      <c r="C19" s="187">
        <f>'Power Curves'!AS24</f>
        <v>0.7</v>
      </c>
      <c r="D19" s="187">
        <f>'Power Curves'!AT24</f>
        <v>0.83236994219653182</v>
      </c>
      <c r="E19" s="187">
        <f>'Power Curves'!AU24</f>
        <v>0.85</v>
      </c>
      <c r="F19" s="187">
        <f>'Power Curves'!AV24</f>
        <v>0.97499999999999998</v>
      </c>
      <c r="G19" s="187">
        <f>'Power Curves'!AW24</f>
        <v>1.53</v>
      </c>
      <c r="H19" s="187">
        <f>'Power Curves'!AX24</f>
        <v>1.63</v>
      </c>
      <c r="I19" s="187">
        <f>'Power Curves'!AY24</f>
        <v>1.63</v>
      </c>
      <c r="J19" s="187">
        <f>'Power Curves'!AZ24</f>
        <v>0.93500000000000005</v>
      </c>
      <c r="K19" s="187">
        <f>'Power Curves'!BA24</f>
        <v>0.85</v>
      </c>
      <c r="L19" s="187">
        <f>'Power Curves'!BB24</f>
        <v>0.7</v>
      </c>
      <c r="M19" s="187">
        <f>'Power Curves'!BC24</f>
        <v>0.73</v>
      </c>
      <c r="N19" s="188">
        <f>VALUE('Power Curves'!BD24)</f>
        <v>1</v>
      </c>
      <c r="O19" s="189">
        <f t="shared" si="1"/>
        <v>0.95624999999999982</v>
      </c>
      <c r="P19" s="190">
        <f t="shared" si="0"/>
        <v>0.95624999999999982</v>
      </c>
      <c r="Q19" s="190">
        <f t="shared" si="0"/>
        <v>0.97109826589595394</v>
      </c>
      <c r="R19" s="190">
        <f t="shared" si="0"/>
        <v>0.98874999999999991</v>
      </c>
      <c r="S19" s="190">
        <f t="shared" si="0"/>
        <v>1.0756250000000001</v>
      </c>
      <c r="T19" s="190">
        <f t="shared" si="0"/>
        <v>1.5299999999999998</v>
      </c>
      <c r="U19" s="190">
        <f t="shared" si="0"/>
        <v>1.6299999999999994</v>
      </c>
      <c r="V19" s="190">
        <f t="shared" si="0"/>
        <v>1.6299999999999994</v>
      </c>
      <c r="W19" s="190">
        <f t="shared" si="0"/>
        <v>1.3431249999999999</v>
      </c>
      <c r="X19" s="190">
        <f t="shared" si="0"/>
        <v>0.98874999999999991</v>
      </c>
      <c r="Y19" s="190">
        <f t="shared" si="0"/>
        <v>1.016875</v>
      </c>
      <c r="Z19" s="191">
        <f t="shared" si="0"/>
        <v>0.99375000000000002</v>
      </c>
      <c r="AF19" s="170">
        <v>37012</v>
      </c>
      <c r="AG19" s="157">
        <v>22</v>
      </c>
      <c r="AH19" s="157">
        <v>4</v>
      </c>
      <c r="AI19" s="157">
        <v>5</v>
      </c>
      <c r="AJ19" s="157">
        <v>1</v>
      </c>
      <c r="AK19" s="157">
        <v>31</v>
      </c>
      <c r="AN19" s="174">
        <v>3</v>
      </c>
      <c r="AO19" s="253" t="s">
        <v>1401</v>
      </c>
      <c r="AR19" s="218" t="b">
        <v>1</v>
      </c>
      <c r="AS19" s="196" t="s">
        <v>1289</v>
      </c>
    </row>
    <row r="20" spans="1:45" x14ac:dyDescent="0.2">
      <c r="A20" s="37">
        <v>1400</v>
      </c>
      <c r="B20" s="187">
        <f>'Power Curves'!AR25</f>
        <v>0.7</v>
      </c>
      <c r="C20" s="187">
        <f>'Power Curves'!AS25</f>
        <v>0.7</v>
      </c>
      <c r="D20" s="187">
        <f>'Power Curves'!AT25</f>
        <v>0.83236994219653182</v>
      </c>
      <c r="E20" s="187">
        <f>'Power Curves'!AU25</f>
        <v>0.85</v>
      </c>
      <c r="F20" s="187">
        <f>'Power Curves'!AV25</f>
        <v>0.99</v>
      </c>
      <c r="G20" s="187">
        <f>'Power Curves'!AW25</f>
        <v>1.53</v>
      </c>
      <c r="H20" s="187">
        <f>'Power Curves'!AX25</f>
        <v>1.63</v>
      </c>
      <c r="I20" s="187">
        <f>'Power Curves'!AY25</f>
        <v>1.63</v>
      </c>
      <c r="J20" s="187">
        <f>'Power Curves'!AZ25</f>
        <v>1.1499999999999999</v>
      </c>
      <c r="K20" s="187">
        <f>'Power Curves'!BA25</f>
        <v>0.85</v>
      </c>
      <c r="L20" s="187">
        <f>'Power Curves'!BB25</f>
        <v>0.7</v>
      </c>
      <c r="M20" s="187">
        <f>'Power Curves'!BC25</f>
        <v>0.72</v>
      </c>
      <c r="N20" s="188">
        <f>VALUE('Power Curves'!BD25)</f>
        <v>1</v>
      </c>
      <c r="O20" s="189">
        <f t="shared" si="1"/>
        <v>0.96874999999999989</v>
      </c>
      <c r="P20" s="190">
        <f t="shared" si="0"/>
        <v>0.96874999999999989</v>
      </c>
      <c r="Q20" s="190">
        <f t="shared" si="0"/>
        <v>0.98265895953757232</v>
      </c>
      <c r="R20" s="190">
        <f t="shared" si="0"/>
        <v>0.995</v>
      </c>
      <c r="S20" s="190">
        <f t="shared" si="0"/>
        <v>1.0666026645768025</v>
      </c>
      <c r="T20" s="190">
        <f t="shared" si="0"/>
        <v>1.3975</v>
      </c>
      <c r="U20" s="190">
        <f t="shared" si="0"/>
        <v>1.4724999999999995</v>
      </c>
      <c r="V20" s="190">
        <f t="shared" si="0"/>
        <v>1.4724999999999995</v>
      </c>
      <c r="W20" s="190">
        <f t="shared" si="0"/>
        <v>1.3512499999999998</v>
      </c>
      <c r="X20" s="190">
        <f t="shared" si="0"/>
        <v>0.995</v>
      </c>
      <c r="Y20" s="190">
        <f t="shared" si="0"/>
        <v>1.08</v>
      </c>
      <c r="Z20" s="191">
        <f t="shared" si="0"/>
        <v>1.02125</v>
      </c>
      <c r="AF20" s="170">
        <v>37043</v>
      </c>
      <c r="AG20" s="157">
        <v>21</v>
      </c>
      <c r="AH20" s="157">
        <v>5</v>
      </c>
      <c r="AI20" s="157">
        <v>4</v>
      </c>
      <c r="AJ20" s="157">
        <v>0</v>
      </c>
      <c r="AK20" s="157">
        <v>30</v>
      </c>
    </row>
    <row r="21" spans="1:45" x14ac:dyDescent="0.2">
      <c r="A21" s="37">
        <v>1500</v>
      </c>
      <c r="B21" s="187">
        <f>'Power Curves'!AR26</f>
        <v>0.7</v>
      </c>
      <c r="C21" s="187">
        <f>'Power Curves'!AS26</f>
        <v>0.7</v>
      </c>
      <c r="D21" s="187">
        <f>'Power Curves'!AT26</f>
        <v>0.83236994219653182</v>
      </c>
      <c r="E21" s="187">
        <f>'Power Curves'!AU26</f>
        <v>0.88</v>
      </c>
      <c r="F21" s="187">
        <f>'Power Curves'!AV26</f>
        <v>1.05</v>
      </c>
      <c r="G21" s="187">
        <f>'Power Curves'!AW26</f>
        <v>1.53</v>
      </c>
      <c r="H21" s="187">
        <f>'Power Curves'!AX26</f>
        <v>1.63</v>
      </c>
      <c r="I21" s="187">
        <f>'Power Curves'!AY26</f>
        <v>1.63</v>
      </c>
      <c r="J21" s="187">
        <f>'Power Curves'!AZ26</f>
        <v>1.38</v>
      </c>
      <c r="K21" s="187">
        <f>'Power Curves'!BA26</f>
        <v>0.88</v>
      </c>
      <c r="L21" s="187">
        <f>'Power Curves'!BB26</f>
        <v>0.7</v>
      </c>
      <c r="M21" s="187">
        <f>'Power Curves'!BC26</f>
        <v>0.73</v>
      </c>
      <c r="N21" s="188">
        <f>VALUE('Power Curves'!BD26)</f>
        <v>1</v>
      </c>
      <c r="O21" s="189">
        <f t="shared" si="1"/>
        <v>0.98</v>
      </c>
      <c r="P21" s="190">
        <f t="shared" si="0"/>
        <v>0.98</v>
      </c>
      <c r="Q21" s="190">
        <f t="shared" si="0"/>
        <v>0.98265895953757232</v>
      </c>
      <c r="R21" s="190">
        <f t="shared" si="0"/>
        <v>0.995</v>
      </c>
      <c r="S21" s="190">
        <f t="shared" si="0"/>
        <v>1.0491026645768027</v>
      </c>
      <c r="T21" s="190">
        <f t="shared" si="0"/>
        <v>1.2650000000000001</v>
      </c>
      <c r="U21" s="190">
        <f t="shared" si="0"/>
        <v>1.3149999999999995</v>
      </c>
      <c r="V21" s="190">
        <f t="shared" si="0"/>
        <v>1.3149999999999995</v>
      </c>
      <c r="W21" s="190">
        <f t="shared" si="0"/>
        <v>1.29375</v>
      </c>
      <c r="X21" s="190">
        <f t="shared" si="0"/>
        <v>0.995</v>
      </c>
      <c r="Y21" s="190">
        <f t="shared" si="0"/>
        <v>1.0825</v>
      </c>
      <c r="Z21" s="191">
        <f t="shared" si="0"/>
        <v>1.02125</v>
      </c>
      <c r="AF21" s="170">
        <v>37073</v>
      </c>
      <c r="AG21" s="157">
        <v>21</v>
      </c>
      <c r="AH21" s="157">
        <v>4</v>
      </c>
      <c r="AI21" s="157">
        <v>6</v>
      </c>
      <c r="AJ21" s="157">
        <v>1</v>
      </c>
      <c r="AK21" s="157">
        <v>31</v>
      </c>
      <c r="AN21" s="163">
        <v>2</v>
      </c>
      <c r="AO21" s="167" t="s">
        <v>1303</v>
      </c>
      <c r="AR21" s="218" t="b">
        <v>1</v>
      </c>
      <c r="AS21" s="196" t="s">
        <v>1420</v>
      </c>
    </row>
    <row r="22" spans="1:45" x14ac:dyDescent="0.2">
      <c r="A22" s="37">
        <v>1600</v>
      </c>
      <c r="B22" s="187">
        <f>'Power Curves'!AR27</f>
        <v>0.8</v>
      </c>
      <c r="C22" s="187">
        <f>'Power Curves'!AS27</f>
        <v>0.8</v>
      </c>
      <c r="D22" s="187">
        <f>'Power Curves'!AT27</f>
        <v>0.83236994219653182</v>
      </c>
      <c r="E22" s="187">
        <f>'Power Curves'!AU27</f>
        <v>0.88</v>
      </c>
      <c r="F22" s="187">
        <f>'Power Curves'!AV27</f>
        <v>1.1000000000000001</v>
      </c>
      <c r="G22" s="187">
        <f>'Power Curves'!AW27</f>
        <v>1.53</v>
      </c>
      <c r="H22" s="187">
        <f>'Power Curves'!AX27</f>
        <v>1.63</v>
      </c>
      <c r="I22" s="187">
        <f>'Power Curves'!AY27</f>
        <v>1.63</v>
      </c>
      <c r="J22" s="187">
        <f>'Power Curves'!AZ27</f>
        <v>1.43</v>
      </c>
      <c r="K22" s="187">
        <f>'Power Curves'!BA27</f>
        <v>0.88</v>
      </c>
      <c r="L22" s="187">
        <f>'Power Curves'!BB27</f>
        <v>0.7</v>
      </c>
      <c r="M22" s="187">
        <f>'Power Curves'!BC27</f>
        <v>0.74</v>
      </c>
      <c r="N22" s="188">
        <f>VALUE('Power Curves'!BD27)</f>
        <v>1</v>
      </c>
      <c r="O22" s="189">
        <f t="shared" si="1"/>
        <v>0</v>
      </c>
      <c r="P22" s="190">
        <f t="shared" si="0"/>
        <v>0</v>
      </c>
      <c r="Q22" s="190">
        <f t="shared" si="0"/>
        <v>0</v>
      </c>
      <c r="R22" s="190">
        <f t="shared" si="0"/>
        <v>0</v>
      </c>
      <c r="S22" s="190">
        <f t="shared" si="0"/>
        <v>0</v>
      </c>
      <c r="T22" s="190">
        <f t="shared" si="0"/>
        <v>0</v>
      </c>
      <c r="U22" s="190">
        <f t="shared" si="0"/>
        <v>0</v>
      </c>
      <c r="V22" s="190">
        <f t="shared" si="0"/>
        <v>0</v>
      </c>
      <c r="W22" s="190">
        <f t="shared" si="0"/>
        <v>0</v>
      </c>
      <c r="X22" s="190">
        <f t="shared" si="0"/>
        <v>0</v>
      </c>
      <c r="Y22" s="190">
        <f t="shared" si="0"/>
        <v>0</v>
      </c>
      <c r="Z22" s="191">
        <f t="shared" si="0"/>
        <v>0</v>
      </c>
      <c r="AF22" s="170">
        <v>37104</v>
      </c>
      <c r="AG22" s="157">
        <v>23</v>
      </c>
      <c r="AH22" s="157">
        <v>4</v>
      </c>
      <c r="AI22" s="157">
        <v>4</v>
      </c>
      <c r="AJ22" s="157">
        <v>0</v>
      </c>
      <c r="AK22" s="157">
        <v>31</v>
      </c>
      <c r="AN22" s="175">
        <v>1</v>
      </c>
      <c r="AO22" s="172" t="s">
        <v>1455</v>
      </c>
    </row>
    <row r="23" spans="1:45" x14ac:dyDescent="0.2">
      <c r="A23" s="37">
        <v>1700</v>
      </c>
      <c r="B23" s="187">
        <f>'Power Curves'!AR28</f>
        <v>1</v>
      </c>
      <c r="C23" s="187">
        <f>'Power Curves'!AS28</f>
        <v>1</v>
      </c>
      <c r="D23" s="187">
        <f>'Power Curves'!AT28</f>
        <v>1.0173410404624277</v>
      </c>
      <c r="E23" s="187">
        <f>'Power Curves'!AU28</f>
        <v>1.05</v>
      </c>
      <c r="F23" s="187">
        <f>'Power Curves'!AV28</f>
        <v>1.1000000000000001</v>
      </c>
      <c r="G23" s="187">
        <f>'Power Curves'!AW28</f>
        <v>1.53</v>
      </c>
      <c r="H23" s="187">
        <f>'Power Curves'!AX28</f>
        <v>1.63</v>
      </c>
      <c r="I23" s="187">
        <f>'Power Curves'!AY28</f>
        <v>1.63</v>
      </c>
      <c r="J23" s="187">
        <f>'Power Curves'!AZ28</f>
        <v>1.55</v>
      </c>
      <c r="K23" s="187">
        <f>'Power Curves'!BA28</f>
        <v>1.05</v>
      </c>
      <c r="L23" s="187">
        <f>'Power Curves'!BB28</f>
        <v>1</v>
      </c>
      <c r="M23" s="187">
        <f>'Power Curves'!BC28</f>
        <v>1.1200000000000001</v>
      </c>
      <c r="N23" s="188">
        <f>VALUE('Power Curves'!BD28)</f>
        <v>1</v>
      </c>
      <c r="O23" s="189">
        <f t="shared" si="1"/>
        <v>0</v>
      </c>
      <c r="P23" s="190">
        <f t="shared" ref="P23:Z23" si="2">IF(AND($N23=1,$N30=1),AVERAGE(C23:C30),0)</f>
        <v>0</v>
      </c>
      <c r="Q23" s="190">
        <f t="shared" si="2"/>
        <v>0</v>
      </c>
      <c r="R23" s="190">
        <f t="shared" si="2"/>
        <v>0</v>
      </c>
      <c r="S23" s="190">
        <f t="shared" si="2"/>
        <v>0</v>
      </c>
      <c r="T23" s="190">
        <f t="shared" si="2"/>
        <v>0</v>
      </c>
      <c r="U23" s="190">
        <f t="shared" si="2"/>
        <v>0</v>
      </c>
      <c r="V23" s="190">
        <f t="shared" si="2"/>
        <v>0</v>
      </c>
      <c r="W23" s="190">
        <f t="shared" si="2"/>
        <v>0</v>
      </c>
      <c r="X23" s="190">
        <f t="shared" si="2"/>
        <v>0</v>
      </c>
      <c r="Y23" s="190">
        <f t="shared" si="2"/>
        <v>0</v>
      </c>
      <c r="Z23" s="191">
        <f t="shared" si="2"/>
        <v>0</v>
      </c>
      <c r="AF23" s="170">
        <v>37135</v>
      </c>
      <c r="AG23" s="157">
        <v>19</v>
      </c>
      <c r="AH23" s="157">
        <v>5</v>
      </c>
      <c r="AI23" s="157">
        <v>6</v>
      </c>
      <c r="AJ23" s="157">
        <v>1</v>
      </c>
      <c r="AK23" s="157">
        <v>30</v>
      </c>
      <c r="AN23" s="175">
        <v>2</v>
      </c>
      <c r="AO23" s="182" t="s">
        <v>1456</v>
      </c>
      <c r="AR23" s="218" t="b">
        <v>0</v>
      </c>
      <c r="AS23" s="196" t="s">
        <v>1435</v>
      </c>
    </row>
    <row r="24" spans="1:45" x14ac:dyDescent="0.2">
      <c r="A24" s="37">
        <v>1800</v>
      </c>
      <c r="B24" s="187">
        <f>'Power Curves'!AR29</f>
        <v>1.3</v>
      </c>
      <c r="C24" s="187">
        <f>'Power Curves'!AS29</f>
        <v>1.3</v>
      </c>
      <c r="D24" s="187">
        <f>'Power Curves'!AT29</f>
        <v>1.2023121387283238</v>
      </c>
      <c r="E24" s="187">
        <f>'Power Curves'!AU29</f>
        <v>1.2</v>
      </c>
      <c r="F24" s="187">
        <f>'Power Curves'!AV29</f>
        <v>1.1200000000000001</v>
      </c>
      <c r="G24" s="187">
        <f>'Power Curves'!AW29</f>
        <v>1.53</v>
      </c>
      <c r="H24" s="187">
        <f>'Power Curves'!AX29</f>
        <v>1.63</v>
      </c>
      <c r="I24" s="187">
        <f>'Power Curves'!AY29</f>
        <v>1.63</v>
      </c>
      <c r="J24" s="187">
        <f>'Power Curves'!AZ29</f>
        <v>1.5</v>
      </c>
      <c r="K24" s="187">
        <f>'Power Curves'!BA29</f>
        <v>1.2</v>
      </c>
      <c r="L24" s="187">
        <f>'Power Curves'!BB29</f>
        <v>1.2549999999999999</v>
      </c>
      <c r="M24" s="187">
        <f>'Power Curves'!BC29</f>
        <v>1.35</v>
      </c>
      <c r="N24" s="188">
        <f>VALUE('Power Curves'!BD29)</f>
        <v>1</v>
      </c>
      <c r="O24" s="184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97"/>
      <c r="AF24" s="170">
        <v>37165</v>
      </c>
      <c r="AG24" s="157">
        <v>23</v>
      </c>
      <c r="AH24" s="157">
        <v>4</v>
      </c>
      <c r="AI24" s="157">
        <v>4</v>
      </c>
      <c r="AJ24" s="157">
        <v>0</v>
      </c>
      <c r="AK24" s="157">
        <v>31</v>
      </c>
    </row>
    <row r="25" spans="1:45" x14ac:dyDescent="0.2">
      <c r="A25" s="37">
        <v>1900</v>
      </c>
      <c r="B25" s="187">
        <f>'Power Curves'!AR30</f>
        <v>1.3</v>
      </c>
      <c r="C25" s="187">
        <f>'Power Curves'!AS30</f>
        <v>1.3</v>
      </c>
      <c r="D25" s="187">
        <f>'Power Curves'!AT30</f>
        <v>1.2023121387283238</v>
      </c>
      <c r="E25" s="187">
        <f>'Power Curves'!AU30</f>
        <v>1.1499999999999999</v>
      </c>
      <c r="F25" s="187">
        <f>'Power Curves'!AV30</f>
        <v>1.1499999999999999</v>
      </c>
      <c r="G25" s="187">
        <f>'Power Curves'!AW30</f>
        <v>1.53</v>
      </c>
      <c r="H25" s="187">
        <f>'Power Curves'!AX30</f>
        <v>1.63</v>
      </c>
      <c r="I25" s="187">
        <f>'Power Curves'!AY30</f>
        <v>1.63</v>
      </c>
      <c r="J25" s="187">
        <f>'Power Curves'!AZ30</f>
        <v>1.45</v>
      </c>
      <c r="K25" s="187">
        <f>'Power Curves'!BA30</f>
        <v>1.1499999999999999</v>
      </c>
      <c r="L25" s="187">
        <f>'Power Curves'!BB30</f>
        <v>1.54</v>
      </c>
      <c r="M25" s="187">
        <f>'Power Curves'!BC30</f>
        <v>1.35</v>
      </c>
      <c r="N25" s="188">
        <f>VALUE('Power Curves'!BD30)</f>
        <v>1</v>
      </c>
      <c r="O25" s="184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97"/>
      <c r="AF25" s="170">
        <v>37196</v>
      </c>
      <c r="AG25" s="157">
        <v>21</v>
      </c>
      <c r="AH25" s="157">
        <v>4</v>
      </c>
      <c r="AI25" s="157">
        <v>5</v>
      </c>
      <c r="AJ25" s="157">
        <v>1</v>
      </c>
      <c r="AK25" s="157">
        <v>30</v>
      </c>
      <c r="AN25" s="163">
        <v>2</v>
      </c>
      <c r="AO25" s="167" t="s">
        <v>1303</v>
      </c>
      <c r="AR25" s="218" t="b">
        <v>1</v>
      </c>
      <c r="AS25" s="196" t="s">
        <v>1471</v>
      </c>
    </row>
    <row r="26" spans="1:45" x14ac:dyDescent="0.2">
      <c r="A26" s="37">
        <v>2000</v>
      </c>
      <c r="B26" s="187">
        <f>'Power Curves'!AR31</f>
        <v>1.1499999999999999</v>
      </c>
      <c r="C26" s="187">
        <f>'Power Curves'!AS31</f>
        <v>1.1499999999999999</v>
      </c>
      <c r="D26" s="187">
        <f>'Power Curves'!AT31</f>
        <v>1.0173410404624277</v>
      </c>
      <c r="E26" s="187">
        <f>'Power Curves'!AU31</f>
        <v>1.05</v>
      </c>
      <c r="F26" s="187">
        <f>'Power Curves'!AV31</f>
        <v>1.1200000000000001</v>
      </c>
      <c r="G26" s="187">
        <f>'Power Curves'!AW31</f>
        <v>1.53</v>
      </c>
      <c r="H26" s="187">
        <f>'Power Curves'!AX31</f>
        <v>1.63</v>
      </c>
      <c r="I26" s="187">
        <f>'Power Curves'!AY31</f>
        <v>1.63</v>
      </c>
      <c r="J26" s="187">
        <f>'Power Curves'!AZ31</f>
        <v>1.35</v>
      </c>
      <c r="K26" s="187">
        <f>'Power Curves'!BA31</f>
        <v>1.05</v>
      </c>
      <c r="L26" s="187">
        <f>'Power Curves'!BB31</f>
        <v>1.54</v>
      </c>
      <c r="M26" s="187">
        <f>'Power Curves'!BC31</f>
        <v>1.21</v>
      </c>
      <c r="N26" s="188">
        <f>VALUE('Power Curves'!BD31)</f>
        <v>1</v>
      </c>
      <c r="O26" s="184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97"/>
      <c r="AF26" s="170">
        <v>37226</v>
      </c>
      <c r="AG26" s="157">
        <v>20</v>
      </c>
      <c r="AH26" s="157">
        <v>5</v>
      </c>
      <c r="AI26" s="157">
        <v>6</v>
      </c>
      <c r="AJ26" s="157">
        <v>1</v>
      </c>
      <c r="AK26" s="157">
        <v>31</v>
      </c>
      <c r="AN26" s="175">
        <v>1</v>
      </c>
      <c r="AO26" s="172" t="s">
        <v>1465</v>
      </c>
    </row>
    <row r="27" spans="1:45" x14ac:dyDescent="0.2">
      <c r="A27" s="37">
        <v>2100</v>
      </c>
      <c r="B27" s="187">
        <f>'Power Curves'!AR32</f>
        <v>0.8</v>
      </c>
      <c r="C27" s="187">
        <f>'Power Curves'!AS32</f>
        <v>0.8</v>
      </c>
      <c r="D27" s="187">
        <f>'Power Curves'!AT32</f>
        <v>0.92485549132947975</v>
      </c>
      <c r="E27" s="187">
        <f>'Power Curves'!AU32</f>
        <v>0.9</v>
      </c>
      <c r="F27" s="187">
        <f>'Power Curves'!AV32</f>
        <v>0.90282131661442011</v>
      </c>
      <c r="G27" s="187">
        <f>'Power Curves'!AW32</f>
        <v>0.47</v>
      </c>
      <c r="H27" s="187">
        <f>'Power Curves'!AX32</f>
        <v>0.37</v>
      </c>
      <c r="I27" s="187">
        <f>'Power Curves'!AY32</f>
        <v>0.37</v>
      </c>
      <c r="J27" s="187">
        <f>'Power Curves'!AZ32</f>
        <v>1</v>
      </c>
      <c r="K27" s="187">
        <f>'Power Curves'!BA32</f>
        <v>0.9</v>
      </c>
      <c r="L27" s="187">
        <f>'Power Curves'!BB32</f>
        <v>1.2050000000000001</v>
      </c>
      <c r="M27" s="187">
        <f>'Power Curves'!BC32</f>
        <v>0.95</v>
      </c>
      <c r="N27" s="188">
        <f>VALUE('Power Curves'!BD32)</f>
        <v>1</v>
      </c>
      <c r="O27" s="184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97"/>
      <c r="AF27" s="170">
        <v>37257</v>
      </c>
      <c r="AG27" s="157">
        <v>22</v>
      </c>
      <c r="AH27" s="157">
        <v>4</v>
      </c>
      <c r="AI27" s="157">
        <v>5</v>
      </c>
      <c r="AJ27" s="157">
        <v>1</v>
      </c>
      <c r="AK27" s="157">
        <v>31</v>
      </c>
      <c r="AN27" s="175">
        <v>2</v>
      </c>
      <c r="AO27" s="182" t="s">
        <v>1466</v>
      </c>
    </row>
    <row r="28" spans="1:45" x14ac:dyDescent="0.2">
      <c r="A28" s="37">
        <v>2200</v>
      </c>
      <c r="B28" s="187">
        <f>'Power Curves'!AR33</f>
        <v>0.79</v>
      </c>
      <c r="C28" s="187">
        <f>'Power Curves'!AS33</f>
        <v>0.79</v>
      </c>
      <c r="D28" s="187">
        <f>'Power Curves'!AT33</f>
        <v>0.83236994219653182</v>
      </c>
      <c r="E28" s="187">
        <f>'Power Curves'!AU33</f>
        <v>0.85</v>
      </c>
      <c r="F28" s="187">
        <f>'Power Curves'!AV33</f>
        <v>0.85</v>
      </c>
      <c r="G28" s="187">
        <f>'Power Curves'!AW33</f>
        <v>0.47</v>
      </c>
      <c r="H28" s="187">
        <f>'Power Curves'!AX33</f>
        <v>0.37</v>
      </c>
      <c r="I28" s="187">
        <f>'Power Curves'!AY33</f>
        <v>0.37</v>
      </c>
      <c r="J28" s="187">
        <f>'Power Curves'!AZ33</f>
        <v>0.69</v>
      </c>
      <c r="K28" s="187">
        <f>'Power Curves'!BA33</f>
        <v>0.85</v>
      </c>
      <c r="L28" s="187">
        <f>'Power Curves'!BB33</f>
        <v>0.72</v>
      </c>
      <c r="M28" s="187">
        <f>'Power Curves'!BC33</f>
        <v>0.72</v>
      </c>
      <c r="N28" s="188">
        <f>VALUE('Power Curves'!BD33)</f>
        <v>1</v>
      </c>
      <c r="O28" s="184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97"/>
      <c r="AF28" s="170">
        <v>37288</v>
      </c>
      <c r="AG28" s="157">
        <v>20</v>
      </c>
      <c r="AH28" s="157">
        <v>4</v>
      </c>
      <c r="AI28" s="157">
        <v>4</v>
      </c>
      <c r="AJ28" s="157">
        <v>0</v>
      </c>
      <c r="AK28" s="157">
        <v>28</v>
      </c>
    </row>
    <row r="29" spans="1:45" x14ac:dyDescent="0.2">
      <c r="A29" s="37">
        <v>2300</v>
      </c>
      <c r="B29" s="187">
        <f>'Power Curves'!AR34</f>
        <v>1.05</v>
      </c>
      <c r="C29" s="187">
        <f>'Power Curves'!AS34</f>
        <v>1.05</v>
      </c>
      <c r="D29" s="187">
        <f>'Power Curves'!AT34</f>
        <v>1.1394258154839256</v>
      </c>
      <c r="E29" s="187">
        <f>'Power Curves'!AU34</f>
        <v>1.2651538630520069</v>
      </c>
      <c r="F29" s="187">
        <f>'Power Curves'!AV34</f>
        <v>1.1499999999999999</v>
      </c>
      <c r="G29" s="187">
        <f>'Power Curves'!AW34</f>
        <v>1.25</v>
      </c>
      <c r="H29" s="187">
        <f>'Power Curves'!AX34</f>
        <v>1.294655820247528</v>
      </c>
      <c r="I29" s="187">
        <f>'Power Curves'!AY34</f>
        <v>1.294655820247528</v>
      </c>
      <c r="J29" s="187">
        <f>'Power Curves'!AZ34</f>
        <v>1.25</v>
      </c>
      <c r="K29" s="187">
        <f>'Power Curves'!BA34</f>
        <v>1.2651538630520069</v>
      </c>
      <c r="L29" s="187">
        <f>'Power Curves'!BB34</f>
        <v>1.1199882405274926</v>
      </c>
      <c r="M29" s="187">
        <f>'Power Curves'!BC34</f>
        <v>1.1199882405274926</v>
      </c>
      <c r="N29" s="188">
        <f>VALUE('Power Curves'!BD34)</f>
        <v>2</v>
      </c>
      <c r="O29" s="184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97"/>
      <c r="AF29" s="170">
        <v>37316</v>
      </c>
      <c r="AG29" s="157">
        <v>21</v>
      </c>
      <c r="AH29" s="157">
        <v>5</v>
      </c>
      <c r="AI29" s="157">
        <v>5</v>
      </c>
      <c r="AJ29" s="157">
        <v>0</v>
      </c>
      <c r="AK29" s="157">
        <v>31</v>
      </c>
      <c r="AN29" s="163">
        <v>1</v>
      </c>
      <c r="AO29" s="167" t="s">
        <v>1303</v>
      </c>
    </row>
    <row r="30" spans="1:45" x14ac:dyDescent="0.2">
      <c r="A30" s="37">
        <v>2400</v>
      </c>
      <c r="B30" s="187">
        <f>'Power Curves'!AR35</f>
        <v>0.95</v>
      </c>
      <c r="C30" s="187">
        <f>'Power Curves'!AS35</f>
        <v>0.95</v>
      </c>
      <c r="D30" s="187">
        <f>'Power Curves'!AT35</f>
        <v>1.0653953935164719</v>
      </c>
      <c r="E30" s="187">
        <f>'Power Curves'!AU35</f>
        <v>1.1540111872470415</v>
      </c>
      <c r="F30" s="187">
        <f>'Power Curves'!AV35</f>
        <v>0.95880733290693432</v>
      </c>
      <c r="G30" s="187">
        <f>'Power Curves'!AW35</f>
        <v>1.2150591296388353</v>
      </c>
      <c r="H30" s="187">
        <f>'Power Curves'!AX35</f>
        <v>1.1913118207893334</v>
      </c>
      <c r="I30" s="187">
        <f>'Power Curves'!AY35</f>
        <v>1.1913118207893334</v>
      </c>
      <c r="J30" s="187">
        <f>'Power Curves'!AZ35</f>
        <v>1.2150591296388353</v>
      </c>
      <c r="K30" s="187">
        <f>'Power Curves'!BA35</f>
        <v>1.1540111872470415</v>
      </c>
      <c r="L30" s="187">
        <f>'Power Curves'!BB35</f>
        <v>1.0539248913203618</v>
      </c>
      <c r="M30" s="187">
        <f>'Power Curves'!BC35</f>
        <v>1.1039248913203601</v>
      </c>
      <c r="N30" s="188">
        <f>VALUE('Power Curves'!BD35)</f>
        <v>2</v>
      </c>
      <c r="O30" s="184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97"/>
      <c r="AF30" s="170">
        <v>37347</v>
      </c>
      <c r="AG30" s="157">
        <v>22</v>
      </c>
      <c r="AH30" s="157">
        <v>4</v>
      </c>
      <c r="AI30" s="157">
        <v>4</v>
      </c>
      <c r="AJ30" s="157">
        <v>0</v>
      </c>
      <c r="AK30" s="157">
        <v>30</v>
      </c>
      <c r="AN30" s="175">
        <v>1</v>
      </c>
      <c r="AO30" s="172" t="s">
        <v>1469</v>
      </c>
    </row>
    <row r="31" spans="1:45" x14ac:dyDescent="0.2">
      <c r="A31" s="157"/>
      <c r="B31" s="153">
        <v>1</v>
      </c>
      <c r="C31" s="153">
        <f>+B31+1</f>
        <v>2</v>
      </c>
      <c r="D31" s="153">
        <f t="shared" ref="D31:M31" si="3">+C31+1</f>
        <v>3</v>
      </c>
      <c r="E31" s="153">
        <f t="shared" si="3"/>
        <v>4</v>
      </c>
      <c r="F31" s="153">
        <f t="shared" si="3"/>
        <v>5</v>
      </c>
      <c r="G31" s="153">
        <f t="shared" si="3"/>
        <v>6</v>
      </c>
      <c r="H31" s="153">
        <f t="shared" si="3"/>
        <v>7</v>
      </c>
      <c r="I31" s="153">
        <f t="shared" si="3"/>
        <v>8</v>
      </c>
      <c r="J31" s="153">
        <f t="shared" si="3"/>
        <v>9</v>
      </c>
      <c r="K31" s="153">
        <f t="shared" si="3"/>
        <v>10</v>
      </c>
      <c r="L31" s="153">
        <f t="shared" si="3"/>
        <v>11</v>
      </c>
      <c r="M31" s="153">
        <f t="shared" si="3"/>
        <v>12</v>
      </c>
      <c r="N31" s="157"/>
      <c r="O31" s="184"/>
      <c r="P31" s="142"/>
      <c r="Q31" s="185"/>
      <c r="R31" s="185"/>
      <c r="S31" s="185"/>
      <c r="T31" s="185"/>
      <c r="U31" s="185"/>
      <c r="V31" s="185"/>
      <c r="W31" s="185"/>
      <c r="X31" s="185"/>
      <c r="Y31" s="185"/>
      <c r="Z31" s="186"/>
      <c r="AF31" s="170">
        <v>37377</v>
      </c>
      <c r="AG31" s="157">
        <v>22</v>
      </c>
      <c r="AH31" s="157">
        <v>4</v>
      </c>
      <c r="AI31" s="157">
        <v>5</v>
      </c>
      <c r="AJ31" s="157">
        <v>1</v>
      </c>
      <c r="AK31" s="157">
        <v>31</v>
      </c>
      <c r="AN31" s="175">
        <v>2</v>
      </c>
      <c r="AO31" s="182" t="s">
        <v>1468</v>
      </c>
    </row>
    <row r="32" spans="1:45" x14ac:dyDescent="0.2">
      <c r="A32" s="198" t="s">
        <v>1295</v>
      </c>
      <c r="B32" s="199">
        <f>O32</f>
        <v>1.0200738350125944</v>
      </c>
      <c r="C32" s="199">
        <f t="shared" ref="C32:M32" si="4">P32</f>
        <v>1.0200738350125944</v>
      </c>
      <c r="D32" s="199">
        <f t="shared" si="4"/>
        <v>1.0173448699421965</v>
      </c>
      <c r="E32" s="199">
        <f t="shared" si="4"/>
        <v>1.0049999999999999</v>
      </c>
      <c r="F32" s="199">
        <f t="shared" si="4"/>
        <v>1.0756250000000001</v>
      </c>
      <c r="G32" s="199">
        <f t="shared" si="4"/>
        <v>1.5299999999999998</v>
      </c>
      <c r="H32" s="199">
        <f t="shared" si="4"/>
        <v>1.6299999999999994</v>
      </c>
      <c r="I32" s="199">
        <f t="shared" si="4"/>
        <v>1.6299999999999994</v>
      </c>
      <c r="J32" s="199">
        <f t="shared" si="4"/>
        <v>1.3512499999999998</v>
      </c>
      <c r="K32" s="199">
        <f t="shared" si="4"/>
        <v>1.0049999999999999</v>
      </c>
      <c r="L32" s="199">
        <f t="shared" si="4"/>
        <v>1.0825</v>
      </c>
      <c r="M32" s="199">
        <f t="shared" si="4"/>
        <v>1.02125</v>
      </c>
      <c r="N32" s="157"/>
      <c r="O32" s="200">
        <f>MAX(O7:O30)</f>
        <v>1.0200738350125944</v>
      </c>
      <c r="P32" s="201">
        <f t="shared" ref="P32:Z32" si="5">MAX(P7:P30)</f>
        <v>1.0200738350125944</v>
      </c>
      <c r="Q32" s="201">
        <f t="shared" si="5"/>
        <v>1.0173448699421965</v>
      </c>
      <c r="R32" s="201">
        <f t="shared" si="5"/>
        <v>1.0049999999999999</v>
      </c>
      <c r="S32" s="201">
        <f t="shared" si="5"/>
        <v>1.0756250000000001</v>
      </c>
      <c r="T32" s="201">
        <f t="shared" si="5"/>
        <v>1.5299999999999998</v>
      </c>
      <c r="U32" s="201">
        <f t="shared" si="5"/>
        <v>1.6299999999999994</v>
      </c>
      <c r="V32" s="201">
        <f t="shared" si="5"/>
        <v>1.6299999999999994</v>
      </c>
      <c r="W32" s="201">
        <f t="shared" si="5"/>
        <v>1.3512499999999998</v>
      </c>
      <c r="X32" s="201">
        <f t="shared" si="5"/>
        <v>1.0049999999999999</v>
      </c>
      <c r="Y32" s="201">
        <f t="shared" si="5"/>
        <v>1.0825</v>
      </c>
      <c r="Z32" s="202">
        <f t="shared" si="5"/>
        <v>1.02125</v>
      </c>
      <c r="AF32" s="170">
        <v>37408</v>
      </c>
      <c r="AG32" s="157">
        <v>20</v>
      </c>
      <c r="AH32" s="157">
        <v>5</v>
      </c>
      <c r="AI32" s="157">
        <v>5</v>
      </c>
      <c r="AJ32" s="157">
        <v>0</v>
      </c>
      <c r="AK32" s="157">
        <v>30</v>
      </c>
    </row>
    <row r="33" spans="1:37" x14ac:dyDescent="0.2">
      <c r="A33" s="203" t="s">
        <v>1451</v>
      </c>
      <c r="B33" s="204"/>
      <c r="C33" s="204"/>
      <c r="D33" s="204"/>
      <c r="E33" s="204"/>
      <c r="F33" s="204"/>
      <c r="G33" s="204"/>
      <c r="H33" s="204"/>
      <c r="I33" s="204"/>
      <c r="J33" s="204"/>
      <c r="M33" s="152"/>
      <c r="N33" s="152"/>
      <c r="O33" s="152"/>
      <c r="P33" s="152"/>
      <c r="Q33" s="152"/>
      <c r="R33" s="152"/>
      <c r="S33" s="152"/>
      <c r="T33" s="152"/>
      <c r="U33" s="152"/>
      <c r="V33" s="152"/>
      <c r="W33" s="152"/>
      <c r="AF33" s="170">
        <v>37438</v>
      </c>
      <c r="AG33" s="157">
        <v>22</v>
      </c>
      <c r="AH33" s="157">
        <v>4</v>
      </c>
      <c r="AI33" s="157">
        <v>5</v>
      </c>
      <c r="AJ33" s="157">
        <v>1</v>
      </c>
      <c r="AK33" s="157">
        <v>31</v>
      </c>
    </row>
    <row r="34" spans="1:37" x14ac:dyDescent="0.2">
      <c r="M34" s="152"/>
      <c r="N34" s="152"/>
      <c r="O34" s="152" t="s">
        <v>1439</v>
      </c>
      <c r="P34" s="152"/>
      <c r="Q34" s="152"/>
      <c r="R34" s="152"/>
      <c r="S34" s="152"/>
      <c r="T34" s="152"/>
      <c r="U34" s="152"/>
      <c r="V34" s="152"/>
      <c r="W34" s="152"/>
      <c r="AF34" s="170">
        <v>37469</v>
      </c>
      <c r="AG34" s="157">
        <v>22</v>
      </c>
      <c r="AH34" s="157">
        <v>5</v>
      </c>
      <c r="AI34" s="157">
        <v>4</v>
      </c>
      <c r="AJ34" s="157">
        <v>0</v>
      </c>
      <c r="AK34" s="157">
        <v>31</v>
      </c>
    </row>
    <row r="35" spans="1:37" ht="13.5" thickBot="1" x14ac:dyDescent="0.25">
      <c r="A35" s="76">
        <v>1</v>
      </c>
      <c r="B35" s="76">
        <f>A35+1</f>
        <v>2</v>
      </c>
      <c r="C35" s="76">
        <f t="shared" ref="C35:N35" si="6">B35+1</f>
        <v>3</v>
      </c>
      <c r="D35" s="76">
        <f t="shared" si="6"/>
        <v>4</v>
      </c>
      <c r="E35" s="76">
        <f t="shared" si="6"/>
        <v>5</v>
      </c>
      <c r="F35" s="76">
        <f t="shared" si="6"/>
        <v>6</v>
      </c>
      <c r="G35" s="76">
        <f t="shared" si="6"/>
        <v>7</v>
      </c>
      <c r="H35" s="76">
        <f t="shared" si="6"/>
        <v>8</v>
      </c>
      <c r="I35" s="76">
        <f t="shared" si="6"/>
        <v>9</v>
      </c>
      <c r="J35" s="76">
        <f t="shared" si="6"/>
        <v>10</v>
      </c>
      <c r="K35" s="76">
        <f t="shared" si="6"/>
        <v>11</v>
      </c>
      <c r="L35" s="76">
        <f t="shared" si="6"/>
        <v>12</v>
      </c>
      <c r="M35" s="76">
        <f t="shared" si="6"/>
        <v>13</v>
      </c>
      <c r="N35" s="76">
        <f t="shared" si="6"/>
        <v>14</v>
      </c>
      <c r="O35" s="152"/>
      <c r="P35" s="152"/>
      <c r="Q35" s="152"/>
      <c r="R35" s="152"/>
      <c r="S35" s="152"/>
      <c r="T35" s="152"/>
      <c r="U35" s="152"/>
      <c r="V35" s="152"/>
      <c r="W35" s="152"/>
      <c r="AF35" s="170">
        <v>37500</v>
      </c>
      <c r="AG35" s="157">
        <v>20</v>
      </c>
      <c r="AH35" s="157">
        <v>4</v>
      </c>
      <c r="AI35" s="157">
        <v>6</v>
      </c>
      <c r="AJ35" s="157">
        <v>1</v>
      </c>
      <c r="AK35" s="157">
        <v>30</v>
      </c>
    </row>
    <row r="36" spans="1:37" ht="13.5" thickBot="1" x14ac:dyDescent="0.25">
      <c r="B36" s="517" t="s">
        <v>1385</v>
      </c>
      <c r="C36" s="518"/>
      <c r="D36" s="518"/>
      <c r="E36" s="518"/>
      <c r="F36" s="518"/>
      <c r="G36" s="518"/>
      <c r="H36" s="518"/>
      <c r="I36" s="518"/>
      <c r="J36" s="518"/>
      <c r="K36" s="518"/>
      <c r="L36" s="519"/>
      <c r="M36" s="152"/>
      <c r="N36" s="205"/>
      <c r="O36" s="205"/>
      <c r="P36" s="520" t="s">
        <v>1386</v>
      </c>
      <c r="Q36" s="521"/>
      <c r="R36" s="521"/>
      <c r="S36" s="521"/>
      <c r="T36" s="521"/>
      <c r="U36" s="521"/>
      <c r="V36" s="521"/>
      <c r="W36" s="521"/>
      <c r="X36" s="521"/>
      <c r="Y36" s="522"/>
      <c r="Z36" s="206"/>
      <c r="AA36" s="206"/>
      <c r="AB36" s="206"/>
      <c r="AC36" s="206"/>
      <c r="AD36" s="206"/>
      <c r="AE36" s="206"/>
      <c r="AF36" s="170">
        <v>37530</v>
      </c>
      <c r="AG36" s="157">
        <v>23</v>
      </c>
      <c r="AH36" s="157">
        <v>4</v>
      </c>
      <c r="AI36" s="157">
        <v>4</v>
      </c>
      <c r="AJ36" s="157">
        <v>0</v>
      </c>
      <c r="AK36" s="157">
        <v>31</v>
      </c>
    </row>
    <row r="37" spans="1:37" x14ac:dyDescent="0.2">
      <c r="B37" s="235" t="s">
        <v>1327</v>
      </c>
      <c r="C37" s="236" t="s">
        <v>1328</v>
      </c>
      <c r="D37" s="237" t="s">
        <v>1329</v>
      </c>
      <c r="E37" s="219" t="s">
        <v>71</v>
      </c>
      <c r="F37" s="143" t="s">
        <v>1381</v>
      </c>
      <c r="G37" s="143" t="s">
        <v>1382</v>
      </c>
      <c r="H37" s="220" t="s">
        <v>1383</v>
      </c>
      <c r="I37" s="219" t="s">
        <v>72</v>
      </c>
      <c r="J37" s="143" t="s">
        <v>1381</v>
      </c>
      <c r="K37" s="143" t="s">
        <v>1382</v>
      </c>
      <c r="L37" s="220" t="s">
        <v>1383</v>
      </c>
      <c r="M37" s="238" t="s">
        <v>1384</v>
      </c>
      <c r="N37" s="239" t="s">
        <v>1335</v>
      </c>
      <c r="O37" s="420" t="str">
        <f>PositionRegion</f>
        <v>REGION 4</v>
      </c>
      <c r="P37" s="208" t="s">
        <v>1321</v>
      </c>
      <c r="Q37" s="208" t="s">
        <v>1322</v>
      </c>
      <c r="R37" s="208" t="s">
        <v>1323</v>
      </c>
      <c r="S37" s="208" t="s">
        <v>1306</v>
      </c>
      <c r="T37" s="208" t="s">
        <v>1333</v>
      </c>
      <c r="U37" s="208" t="s">
        <v>648</v>
      </c>
      <c r="V37" s="208" t="s">
        <v>1348</v>
      </c>
      <c r="W37" s="208" t="s">
        <v>1349</v>
      </c>
      <c r="X37" s="208" t="s">
        <v>1334</v>
      </c>
      <c r="Y37" s="208" t="s">
        <v>1346</v>
      </c>
      <c r="AF37" s="170">
        <v>37561</v>
      </c>
      <c r="AG37" s="157">
        <v>20</v>
      </c>
      <c r="AH37" s="157">
        <v>5</v>
      </c>
      <c r="AI37" s="157">
        <v>5</v>
      </c>
      <c r="AJ37" s="157">
        <v>1</v>
      </c>
      <c r="AK37" s="157">
        <v>30</v>
      </c>
    </row>
    <row r="38" spans="1:37" x14ac:dyDescent="0.2">
      <c r="A38" s="76" t="s">
        <v>1285</v>
      </c>
      <c r="B38" s="226" t="s">
        <v>90</v>
      </c>
      <c r="C38" s="227" t="s">
        <v>90</v>
      </c>
      <c r="D38" s="228" t="s">
        <v>90</v>
      </c>
      <c r="E38" s="219" t="s">
        <v>1288</v>
      </c>
      <c r="F38" s="143" t="s">
        <v>1296</v>
      </c>
      <c r="G38" s="143" t="s">
        <v>1296</v>
      </c>
      <c r="H38" s="220" t="s">
        <v>1296</v>
      </c>
      <c r="I38" s="219" t="s">
        <v>1288</v>
      </c>
      <c r="J38" s="143" t="s">
        <v>1296</v>
      </c>
      <c r="K38" s="143" t="s">
        <v>1296</v>
      </c>
      <c r="L38" s="220" t="s">
        <v>1296</v>
      </c>
      <c r="M38" s="226" t="s">
        <v>1315</v>
      </c>
      <c r="N38" s="237" t="s">
        <v>1296</v>
      </c>
      <c r="O38" s="152"/>
      <c r="P38" s="208" t="s">
        <v>1296</v>
      </c>
      <c r="Q38" s="208" t="s">
        <v>1296</v>
      </c>
      <c r="R38" s="208" t="s">
        <v>1296</v>
      </c>
      <c r="S38" s="208" t="s">
        <v>1315</v>
      </c>
      <c r="T38" s="208" t="s">
        <v>1316</v>
      </c>
      <c r="U38" s="208" t="s">
        <v>1316</v>
      </c>
      <c r="V38" s="208" t="s">
        <v>1274</v>
      </c>
      <c r="W38" s="208" t="s">
        <v>1274</v>
      </c>
      <c r="X38" s="208" t="s">
        <v>1274</v>
      </c>
      <c r="Y38" s="208" t="s">
        <v>1310</v>
      </c>
      <c r="AF38" s="170">
        <v>37591</v>
      </c>
      <c r="AG38" s="157">
        <v>21</v>
      </c>
      <c r="AH38" s="157">
        <v>4</v>
      </c>
      <c r="AI38" s="157">
        <v>6</v>
      </c>
      <c r="AJ38" s="157">
        <v>1</v>
      </c>
      <c r="AK38" s="157">
        <v>31</v>
      </c>
    </row>
    <row r="39" spans="1:37" x14ac:dyDescent="0.2">
      <c r="A39" s="244">
        <f>Calculations!A4</f>
        <v>37135</v>
      </c>
      <c r="B39" s="229">
        <f t="shared" ref="B39:B50" si="7">IF(A39="N/A"," ",P39*VLOOKUP(MONTH(A39),Curveadj,3))</f>
        <v>38.325000762939453</v>
      </c>
      <c r="C39" s="230">
        <f t="shared" ref="C39:C50" si="8">IF(A39="N/A"," ",Q39*VLOOKUP(MONTH(A39),Curveadj,3))</f>
        <v>23</v>
      </c>
      <c r="D39" s="231">
        <f t="shared" ref="D39:D50" si="9">IF(A39="N/A"," ",R39*VLOOKUP(MONTH(A39),Curveadj,3))</f>
        <v>23</v>
      </c>
      <c r="E39" s="421">
        <f>IF(A39="N/A"," ",IF(Scalers=1,(IF(AND(Dynamic=1,MONTH(A39)&gt;=6,MONTH(A39)&lt;=8,OR($O$37="REGION 2",$O$37="REGION 2A",$O$37="REGION 2B",$O$37="REGION 3",$O$37="REGION 3A",$O$37="REGION 3B",$O$37="REGION 3C",$O$37="REGION 4",$O$37="REGION 4B",$O$37="REGION 4C",$O$37="REGION 5",$O$37="REGION 5A")),((0.059228/(B39/100))-(0.4980013/(SQRT(B39/100)))+2.137988),HLOOKUP(MONTH(A39),ScalarTable,28))),1))</f>
        <v>1</v>
      </c>
      <c r="F39" s="221">
        <f>IF(A39="N/A"," ",B39*E39)</f>
        <v>38.325000762939453</v>
      </c>
      <c r="G39" s="221">
        <f t="shared" ref="G39:G102" si="10">IF(A39="N/A"," ",C39*E39)</f>
        <v>23</v>
      </c>
      <c r="H39" s="222">
        <f t="shared" ref="H39:H102" si="11">IF(A39="N/A"," ",D39*E39)</f>
        <v>23</v>
      </c>
      <c r="I39" s="189">
        <f t="shared" ref="I39:I102" si="12">IF(A39="N/A"," ",2-E39)</f>
        <v>1</v>
      </c>
      <c r="J39" s="221">
        <f>IF(A39="N/A"," ",B39*I39)</f>
        <v>38.325000762939453</v>
      </c>
      <c r="K39" s="221">
        <f>IF(A39="N/A"," ",C39*I39)</f>
        <v>23</v>
      </c>
      <c r="L39" s="222">
        <f>IF(A39="N/A"," ",D39*I39)</f>
        <v>23</v>
      </c>
      <c r="M39" s="240">
        <f t="shared" ref="M39:M50" si="13">IF(A39="N/A"," ",S39)</f>
        <v>13</v>
      </c>
      <c r="N39" s="241">
        <f t="shared" ref="N39:N102" ca="1" si="14">IF(A39="N/A"," ",SUM(T39:X39))</f>
        <v>2.9450000000000003</v>
      </c>
      <c r="O39" s="152"/>
      <c r="P39" s="210">
        <f>IF(A39="N/A"," ",VLOOKUP(A39,PeakPowerCurves,(IF(BMO=2,3,IF(BMO=1,2,4))),FALSE)+Inputs!N22)</f>
        <v>38.325000762939453</v>
      </c>
      <c r="Q39" s="210">
        <f>IF(A39="N/A"," ",VLOOKUP(A39,SatSunPeakPwr,(IF(BMO=2,3,IF(BMO=1,2,4))),FALSE)+Inputs!$N$23)</f>
        <v>23</v>
      </c>
      <c r="R39" s="210">
        <f>IF(A39="N/A"," ",VLOOKUP(A39,SatSunPeakPwr,(IF(BMO=2,7,IF(BMO=1,6,8))),FALSE)+Inputs!$N$23)</f>
        <v>23</v>
      </c>
      <c r="S39" s="211">
        <f>IF(A39="N/A"," ",(VLOOKUP(A39,OPPowerPrices,(IF(BMO=2,7,IF(BMO=1,6,8))),FALSE)+Inputs!$N$23))</f>
        <v>13</v>
      </c>
      <c r="T39" s="212">
        <f t="shared" ref="T39:T102" ca="1" si="15">IF(A39="N/A"," ",(VLOOKUP(A39,GasCurves,9,FALSE))+IF(BMO=1,Gasbmo,IF(BMO=3,-Gasbmo,0)))</f>
        <v>2.9450000000000003</v>
      </c>
      <c r="U39" s="212">
        <f t="shared" ref="U39:U102" ca="1" si="16">IF(A39="N/A"," ",IF(Basischeck=TRUE,(VLOOKUP(A39,GasCurves,IF(MONTH(A39)&gt;=4,IF(MONTH(A39)&lt;=10,11,12),12),FALSE)),0))</f>
        <v>0.02</v>
      </c>
      <c r="V39" s="212">
        <f ca="1">IF(A39="N/A"," ",IF(Indexcheck=TRUE,(IF(MONTH(A39)&gt;=4,IF(MONTH(A39)&lt;=10,VLOOKUP(A39,'Gas Curves'!B17:O377,13),VLOOKUP(A39,'Gas Curves'!B17:O377,14)),VLOOKUP(A39,'Gas Curves'!B17:O377,14))),0))</f>
        <v>-0.02</v>
      </c>
      <c r="W39" s="212">
        <f ca="1">IF(A39="N/A"," ",((SUM(T39:V39))/(1-Inputs!$S$11)-(SUM(T39:V39))))</f>
        <v>0</v>
      </c>
      <c r="X39" s="212">
        <f>IF(A39="N/A"," ",(IF(MONTH(A39)&gt;=4,IF(MONTH(A39)&lt;=10,Inputs!$S$9,Inputs!$S$10),Inputs!$S$10)))</f>
        <v>0</v>
      </c>
      <c r="Y39" s="213">
        <f t="shared" ref="Y39:Y102" ca="1" si="17">IF(A39="N/A"," ",(VLOOKUP($A39,InterestRatesTable,2)))</f>
        <v>3.8985375177311696E-2</v>
      </c>
      <c r="AF39" s="170">
        <v>37622</v>
      </c>
      <c r="AG39" s="157">
        <v>22</v>
      </c>
      <c r="AH39" s="157">
        <v>4</v>
      </c>
      <c r="AI39" s="157">
        <v>5</v>
      </c>
      <c r="AJ39" s="157">
        <v>1</v>
      </c>
      <c r="AK39" s="157">
        <v>31</v>
      </c>
    </row>
    <row r="40" spans="1:37" x14ac:dyDescent="0.2">
      <c r="A40" s="244">
        <f>Calculations!A5</f>
        <v>37165</v>
      </c>
      <c r="B40" s="229">
        <f t="shared" si="7"/>
        <v>29.245000762939455</v>
      </c>
      <c r="C40" s="230">
        <f t="shared" si="8"/>
        <v>26.746000289916992</v>
      </c>
      <c r="D40" s="231">
        <f t="shared" si="9"/>
        <v>26.746500015258789</v>
      </c>
      <c r="E40" s="421">
        <f t="shared" ref="E40:E103" si="18">IF(A40="N/A"," ",IF(Scalers=1,(IF(AND(Dynamic=1,MONTH(A40)&gt;=6,MONTH(A40)&lt;=8,OR($O$37="REGION 2",$O$37="REGION 2A",$O$37="REGION 2B",$O$37="REGION 3",$O$37="REGION 3A",$O$37="REGION 3B",$O$37="REGION 3C",$O$37="REGION 4",$O$37="REGION 4B",$O$37="REGION 4C",$O$37="REGION 5",$O$37="REGION 5A")),((0.059228/(B40/100))-(0.4980013/(SQRT(B40/100)))+2.137988),HLOOKUP(MONTH(A40),ScalarTable,28))),1))</f>
        <v>1</v>
      </c>
      <c r="F40" s="221">
        <f t="shared" ref="F40:F103" si="19">IF(A40="N/A"," ",B40*E40)</f>
        <v>29.245000762939455</v>
      </c>
      <c r="G40" s="221">
        <f t="shared" si="10"/>
        <v>26.746000289916992</v>
      </c>
      <c r="H40" s="222">
        <f t="shared" si="11"/>
        <v>26.746500015258789</v>
      </c>
      <c r="I40" s="189">
        <f t="shared" si="12"/>
        <v>1</v>
      </c>
      <c r="J40" s="221">
        <f t="shared" ref="J40:J103" si="20">IF(A40="N/A"," ",B40*I40)</f>
        <v>29.245000762939455</v>
      </c>
      <c r="K40" s="221">
        <f t="shared" ref="K40:K103" si="21">IF(A40="N/A"," ",C40*I40)</f>
        <v>26.746000289916992</v>
      </c>
      <c r="L40" s="222">
        <f t="shared" ref="L40:L103" si="22">IF(A40="N/A"," ",D40*I40)</f>
        <v>26.746500015258789</v>
      </c>
      <c r="M40" s="240">
        <f t="shared" si="13"/>
        <v>16.250003814697266</v>
      </c>
      <c r="N40" s="241">
        <f t="shared" ca="1" si="14"/>
        <v>2.9370000000000007</v>
      </c>
      <c r="O40" s="152"/>
      <c r="P40" s="210">
        <f>IF(A40="N/A"," ",VLOOKUP(A40,PeakPowerCurves,(IF(BMO=2,3,IF(BMO=1,2,4))),FALSE)+Inputs!N23)</f>
        <v>29.245000762939455</v>
      </c>
      <c r="Q40" s="210">
        <f>IF(A40="N/A"," ",VLOOKUP(A40,SatSunPeakPwr,(IF(BMO=2,3,IF(BMO=1,2,4))),FALSE)+Inputs!$N$23)</f>
        <v>26.746000289916992</v>
      </c>
      <c r="R40" s="210">
        <f>IF(A40="N/A"," ",VLOOKUP(A40,SatSunPeakPwr,(IF(BMO=2,7,IF(BMO=1,6,8))),FALSE)+Inputs!$N$23)</f>
        <v>26.746500015258789</v>
      </c>
      <c r="S40" s="211">
        <f>IF(A40="N/A"," ",(VLOOKUP(A40,OPPowerPrices,(IF(BMO=2,7,IF(BMO=1,6,8))),FALSE)+Inputs!$N$23))</f>
        <v>16.250003814697266</v>
      </c>
      <c r="T40" s="212">
        <f t="shared" ca="1" si="15"/>
        <v>2.9870000000000005</v>
      </c>
      <c r="U40" s="212">
        <f t="shared" ca="1" si="16"/>
        <v>-0.03</v>
      </c>
      <c r="V40" s="212">
        <f ca="1">IF(A40="N/A"," ",IF(Indexcheck=TRUE,(IF(MONTH(A40)&gt;=4,IF(MONTH(A40)&lt;=10,VLOOKUP(A40,'Gas Curves'!B18:O378,13),VLOOKUP(A40,'Gas Curves'!B18:O378,14)),VLOOKUP(A40,'Gas Curves'!B18:O378,14))),0))</f>
        <v>-0.02</v>
      </c>
      <c r="W40" s="212">
        <f ca="1">IF(A40="N/A"," ",((SUM(T40:V40))/(1-Inputs!$S$11)-(SUM(T40:V40))))</f>
        <v>0</v>
      </c>
      <c r="X40" s="212">
        <f>IF(A40="N/A"," ",(IF(MONTH(A40)&gt;=4,IF(MONTH(A40)&lt;=10,Inputs!$S$9,Inputs!$S$10),Inputs!$S$10)))</f>
        <v>0</v>
      </c>
      <c r="Y40" s="213">
        <f t="shared" ca="1" si="17"/>
        <v>3.87079394576322E-2</v>
      </c>
      <c r="AF40" s="170">
        <v>37653</v>
      </c>
      <c r="AG40" s="157">
        <v>20</v>
      </c>
      <c r="AH40" s="157">
        <v>4</v>
      </c>
      <c r="AI40" s="157">
        <v>4</v>
      </c>
      <c r="AJ40" s="157">
        <v>0</v>
      </c>
      <c r="AK40" s="157">
        <v>28</v>
      </c>
    </row>
    <row r="41" spans="1:37" x14ac:dyDescent="0.2">
      <c r="A41" s="244">
        <f>Calculations!A6</f>
        <v>37196</v>
      </c>
      <c r="B41" s="229">
        <f t="shared" si="7"/>
        <v>28</v>
      </c>
      <c r="C41" s="230">
        <f t="shared" si="8"/>
        <v>31</v>
      </c>
      <c r="D41" s="231">
        <f t="shared" si="9"/>
        <v>31</v>
      </c>
      <c r="E41" s="421">
        <f t="shared" si="18"/>
        <v>1</v>
      </c>
      <c r="F41" s="221">
        <f t="shared" si="19"/>
        <v>28</v>
      </c>
      <c r="G41" s="221">
        <f t="shared" si="10"/>
        <v>31</v>
      </c>
      <c r="H41" s="222">
        <f t="shared" si="11"/>
        <v>31</v>
      </c>
      <c r="I41" s="189">
        <f t="shared" si="12"/>
        <v>1</v>
      </c>
      <c r="J41" s="221">
        <f t="shared" si="20"/>
        <v>28</v>
      </c>
      <c r="K41" s="221">
        <f t="shared" si="21"/>
        <v>31</v>
      </c>
      <c r="L41" s="222">
        <f t="shared" si="22"/>
        <v>31</v>
      </c>
      <c r="M41" s="240">
        <f t="shared" si="13"/>
        <v>16.500000953674316</v>
      </c>
      <c r="N41" s="241">
        <f t="shared" ca="1" si="14"/>
        <v>2.99</v>
      </c>
      <c r="O41" s="152"/>
      <c r="P41" s="210">
        <f>IF(A41="N/A"," ",VLOOKUP(A41,PeakPowerCurves,(IF(BMO=2,3,IF(BMO=1,2,4))),FALSE)+Inputs!N24)</f>
        <v>28</v>
      </c>
      <c r="Q41" s="210">
        <f>IF(A41="N/A"," ",VLOOKUP(A41,SatSunPeakPwr,(IF(BMO=2,3,IF(BMO=1,2,4))),FALSE)+Inputs!$N$23)</f>
        <v>31</v>
      </c>
      <c r="R41" s="210">
        <f>IF(A41="N/A"," ",VLOOKUP(A41,SatSunPeakPwr,(IF(BMO=2,7,IF(BMO=1,6,8))),FALSE)+Inputs!$N$23)</f>
        <v>31</v>
      </c>
      <c r="S41" s="211">
        <f>IF(A41="N/A"," ",(VLOOKUP(A41,OPPowerPrices,(IF(BMO=2,7,IF(BMO=1,6,8))),FALSE)+Inputs!$N$23))</f>
        <v>16.500000953674316</v>
      </c>
      <c r="T41" s="212">
        <f t="shared" ca="1" si="15"/>
        <v>3.04</v>
      </c>
      <c r="U41" s="212">
        <f t="shared" ca="1" si="16"/>
        <v>-0.03</v>
      </c>
      <c r="V41" s="212">
        <f ca="1">IF(A41="N/A"," ",IF(Indexcheck=TRUE,(IF(MONTH(A41)&gt;=4,IF(MONTH(A41)&lt;=10,VLOOKUP(A41,'Gas Curves'!B19:O379,13),VLOOKUP(A41,'Gas Curves'!B19:O379,14)),VLOOKUP(A41,'Gas Curves'!B19:O379,14))),0))</f>
        <v>-0.02</v>
      </c>
      <c r="W41" s="212">
        <f ca="1">IF(A41="N/A"," ",((SUM(T41:V41))/(1-Inputs!$S$11)-(SUM(T41:V41))))</f>
        <v>0</v>
      </c>
      <c r="X41" s="212">
        <f>IF(A41="N/A"," ",(IF(MONTH(A41)&gt;=4,IF(MONTH(A41)&lt;=10,Inputs!$S$9,Inputs!$S$10),Inputs!$S$10)))</f>
        <v>0</v>
      </c>
      <c r="Y41" s="213">
        <f t="shared" ca="1" si="17"/>
        <v>3.8182769915719103E-2</v>
      </c>
      <c r="AF41" s="170">
        <v>37681</v>
      </c>
      <c r="AG41" s="157">
        <v>21</v>
      </c>
      <c r="AH41" s="157">
        <v>5</v>
      </c>
      <c r="AI41" s="157">
        <v>5</v>
      </c>
      <c r="AJ41" s="157">
        <v>0</v>
      </c>
      <c r="AK41" s="157">
        <v>31</v>
      </c>
    </row>
    <row r="42" spans="1:37" x14ac:dyDescent="0.2">
      <c r="A42" s="244">
        <f>Calculations!A7</f>
        <v>37226</v>
      </c>
      <c r="B42" s="229">
        <f t="shared" si="7"/>
        <v>30</v>
      </c>
      <c r="C42" s="230">
        <f t="shared" si="8"/>
        <v>27.75</v>
      </c>
      <c r="D42" s="231">
        <f t="shared" si="9"/>
        <v>27.75</v>
      </c>
      <c r="E42" s="421">
        <f t="shared" si="18"/>
        <v>1</v>
      </c>
      <c r="F42" s="221">
        <f t="shared" si="19"/>
        <v>30</v>
      </c>
      <c r="G42" s="221">
        <f t="shared" si="10"/>
        <v>27.75</v>
      </c>
      <c r="H42" s="222">
        <f t="shared" si="11"/>
        <v>27.75</v>
      </c>
      <c r="I42" s="189">
        <f t="shared" si="12"/>
        <v>1</v>
      </c>
      <c r="J42" s="221">
        <f t="shared" si="20"/>
        <v>30</v>
      </c>
      <c r="K42" s="221">
        <f t="shared" si="21"/>
        <v>27.75</v>
      </c>
      <c r="L42" s="222">
        <f t="shared" si="22"/>
        <v>27.75</v>
      </c>
      <c r="M42" s="240">
        <f t="shared" si="13"/>
        <v>17.5</v>
      </c>
      <c r="N42" s="241">
        <f t="shared" ca="1" si="14"/>
        <v>3.3605</v>
      </c>
      <c r="O42" s="152"/>
      <c r="P42" s="210">
        <f>IF(A42="N/A"," ",VLOOKUP(A42,PeakPowerCurves,(IF(BMO=2,3,IF(BMO=1,2,4))),FALSE)+Inputs!N25)</f>
        <v>30</v>
      </c>
      <c r="Q42" s="210">
        <f>IF(A42="N/A"," ",VLOOKUP(A42,SatSunPeakPwr,(IF(BMO=2,3,IF(BMO=1,2,4))),FALSE)+Inputs!$N$23)</f>
        <v>27.75</v>
      </c>
      <c r="R42" s="210">
        <f>IF(A42="N/A"," ",VLOOKUP(A42,SatSunPeakPwr,(IF(BMO=2,7,IF(BMO=1,6,8))),FALSE)+Inputs!$N$23)</f>
        <v>27.75</v>
      </c>
      <c r="S42" s="211">
        <f>IF(A42="N/A"," ",(VLOOKUP(A42,OPPowerPrices,(IF(BMO=2,7,IF(BMO=1,6,8))),FALSE)+Inputs!$N$23))</f>
        <v>17.5</v>
      </c>
      <c r="T42" s="212">
        <f t="shared" ca="1" si="15"/>
        <v>3.3130000000000002</v>
      </c>
      <c r="U42" s="212">
        <f t="shared" ca="1" si="16"/>
        <v>6.7500000000000004E-2</v>
      </c>
      <c r="V42" s="212">
        <f ca="1">IF(A42="N/A"," ",IF(Indexcheck=TRUE,(IF(MONTH(A42)&gt;=4,IF(MONTH(A42)&lt;=10,VLOOKUP(A42,'Gas Curves'!B20:O380,13),VLOOKUP(A42,'Gas Curves'!B20:O380,14)),VLOOKUP(A42,'Gas Curves'!B20:O380,14))),0))</f>
        <v>-0.02</v>
      </c>
      <c r="W42" s="212">
        <f ca="1">IF(A42="N/A"," ",((SUM(T42:V42))/(1-Inputs!$S$11)-(SUM(T42:V42))))</f>
        <v>0</v>
      </c>
      <c r="X42" s="212">
        <f>IF(A42="N/A"," ",(IF(MONTH(A42)&gt;=4,IF(MONTH(A42)&lt;=10,Inputs!$S$9,Inputs!$S$10),Inputs!$S$10)))</f>
        <v>0</v>
      </c>
      <c r="Y42" s="213">
        <f t="shared" ca="1" si="17"/>
        <v>3.7777730234875802E-2</v>
      </c>
      <c r="AF42" s="170">
        <v>37712</v>
      </c>
      <c r="AG42" s="157">
        <v>22</v>
      </c>
      <c r="AH42" s="157">
        <v>4</v>
      </c>
      <c r="AI42" s="157">
        <v>4</v>
      </c>
      <c r="AJ42" s="157">
        <v>0</v>
      </c>
      <c r="AK42" s="157">
        <v>30</v>
      </c>
    </row>
    <row r="43" spans="1:37" x14ac:dyDescent="0.2">
      <c r="A43" s="244">
        <f>Calculations!A8</f>
        <v>37257</v>
      </c>
      <c r="B43" s="229">
        <f t="shared" si="7"/>
        <v>32.216667938232419</v>
      </c>
      <c r="C43" s="230">
        <f t="shared" si="8"/>
        <v>29.820001602172852</v>
      </c>
      <c r="D43" s="231">
        <f t="shared" si="9"/>
        <v>20.320001602172852</v>
      </c>
      <c r="E43" s="421">
        <f t="shared" si="18"/>
        <v>1</v>
      </c>
      <c r="F43" s="221">
        <f t="shared" si="19"/>
        <v>32.216667938232419</v>
      </c>
      <c r="G43" s="221">
        <f t="shared" si="10"/>
        <v>29.820001602172852</v>
      </c>
      <c r="H43" s="222">
        <f t="shared" si="11"/>
        <v>20.320001602172852</v>
      </c>
      <c r="I43" s="189">
        <f t="shared" si="12"/>
        <v>1</v>
      </c>
      <c r="J43" s="221">
        <f t="shared" si="20"/>
        <v>32.216667938232419</v>
      </c>
      <c r="K43" s="221">
        <f t="shared" si="21"/>
        <v>29.820001602172852</v>
      </c>
      <c r="L43" s="222">
        <f t="shared" si="22"/>
        <v>20.320001602172852</v>
      </c>
      <c r="M43" s="240">
        <f t="shared" si="13"/>
        <v>19.25</v>
      </c>
      <c r="N43" s="241">
        <f t="shared" ca="1" si="14"/>
        <v>3.6325000000000003</v>
      </c>
      <c r="O43" s="152"/>
      <c r="P43" s="210">
        <f>IF(A43="N/A"," ",VLOOKUP(A43,PeakPowerCurves,(IF(BMO=2,3,IF(BMO=1,2,4))),FALSE)+Inputs!N26)</f>
        <v>32.216667938232419</v>
      </c>
      <c r="Q43" s="210">
        <f>IF(A43="N/A"," ",VLOOKUP(A43,SatSunPeakPwr,(IF(BMO=2,3,IF(BMO=1,2,4))),FALSE)+Inputs!$N$23)</f>
        <v>29.820001602172852</v>
      </c>
      <c r="R43" s="210">
        <f>IF(A43="N/A"," ",VLOOKUP(A43,SatSunPeakPwr,(IF(BMO=2,7,IF(BMO=1,6,8))),FALSE)+Inputs!$N$23)</f>
        <v>20.320001602172852</v>
      </c>
      <c r="S43" s="211">
        <f>IF(A43="N/A"," ",(VLOOKUP(A43,OPPowerPrices,(IF(BMO=2,7,IF(BMO=1,6,8))),FALSE)+Inputs!$N$23))</f>
        <v>19.25</v>
      </c>
      <c r="T43" s="212">
        <f t="shared" ca="1" si="15"/>
        <v>3.5850000000000004</v>
      </c>
      <c r="U43" s="212">
        <f t="shared" ca="1" si="16"/>
        <v>6.7500000000000004E-2</v>
      </c>
      <c r="V43" s="212">
        <f ca="1">IF(A43="N/A"," ",IF(Indexcheck=TRUE,(IF(MONTH(A43)&gt;=4,IF(MONTH(A43)&lt;=10,VLOOKUP(A43,'Gas Curves'!B21:O381,13),VLOOKUP(A43,'Gas Curves'!B21:O381,14)),VLOOKUP(A43,'Gas Curves'!B21:O381,14))),0))</f>
        <v>-0.02</v>
      </c>
      <c r="W43" s="212">
        <f ca="1">IF(A43="N/A"," ",((SUM(T43:V43))/(1-Inputs!$S$11)-(SUM(T43:V43))))</f>
        <v>0</v>
      </c>
      <c r="X43" s="212">
        <f>IF(A43="N/A"," ",(IF(MONTH(A43)&gt;=4,IF(MONTH(A43)&lt;=10,Inputs!$S$9,Inputs!$S$10),Inputs!$S$10)))</f>
        <v>0</v>
      </c>
      <c r="Y43" s="213">
        <f t="shared" ca="1" si="17"/>
        <v>3.7540601199597998E-2</v>
      </c>
      <c r="AF43" s="170">
        <v>37742</v>
      </c>
      <c r="AG43" s="157">
        <v>21</v>
      </c>
      <c r="AH43" s="157">
        <v>5</v>
      </c>
      <c r="AI43" s="157">
        <v>5</v>
      </c>
      <c r="AJ43" s="157">
        <v>1</v>
      </c>
      <c r="AK43" s="157">
        <v>31</v>
      </c>
    </row>
    <row r="44" spans="1:37" x14ac:dyDescent="0.2">
      <c r="A44" s="244">
        <f>Calculations!A9</f>
        <v>37288</v>
      </c>
      <c r="B44" s="229">
        <f t="shared" si="7"/>
        <v>31.866665649414063</v>
      </c>
      <c r="C44" s="230">
        <f t="shared" si="8"/>
        <v>27.416000366210938</v>
      </c>
      <c r="D44" s="231">
        <f t="shared" si="9"/>
        <v>18.916500091552734</v>
      </c>
      <c r="E44" s="421">
        <f t="shared" si="18"/>
        <v>1</v>
      </c>
      <c r="F44" s="221">
        <f t="shared" si="19"/>
        <v>31.866665649414063</v>
      </c>
      <c r="G44" s="221">
        <f t="shared" si="10"/>
        <v>27.416000366210938</v>
      </c>
      <c r="H44" s="222">
        <f t="shared" si="11"/>
        <v>18.916500091552734</v>
      </c>
      <c r="I44" s="189">
        <f t="shared" si="12"/>
        <v>1</v>
      </c>
      <c r="J44" s="221">
        <f t="shared" si="20"/>
        <v>31.866665649414063</v>
      </c>
      <c r="K44" s="221">
        <f t="shared" si="21"/>
        <v>27.416000366210938</v>
      </c>
      <c r="L44" s="222">
        <f t="shared" si="22"/>
        <v>18.916500091552734</v>
      </c>
      <c r="M44" s="240">
        <f t="shared" si="13"/>
        <v>17.75</v>
      </c>
      <c r="N44" s="241">
        <f t="shared" ca="1" si="14"/>
        <v>3.7775000000000003</v>
      </c>
      <c r="O44" s="152"/>
      <c r="P44" s="210">
        <f>IF(A44="N/A"," ",VLOOKUP(A44,PeakPowerCurves,(IF(BMO=2,3,IF(BMO=1,2,4))),FALSE)+Inputs!N27)</f>
        <v>31.866665649414063</v>
      </c>
      <c r="Q44" s="210">
        <f>IF(A44="N/A"," ",VLOOKUP(A44,SatSunPeakPwr,(IF(BMO=2,3,IF(BMO=1,2,4))),FALSE)+Inputs!$N$23)</f>
        <v>27.416000366210938</v>
      </c>
      <c r="R44" s="210">
        <f>IF(A44="N/A"," ",VLOOKUP(A44,SatSunPeakPwr,(IF(BMO=2,7,IF(BMO=1,6,8))),FALSE)+Inputs!$N$23)</f>
        <v>18.916500091552734</v>
      </c>
      <c r="S44" s="211">
        <f>IF(A44="N/A"," ",(VLOOKUP(A44,OPPowerPrices,(IF(BMO=2,7,IF(BMO=1,6,8))),FALSE)+Inputs!$N$23))</f>
        <v>17.75</v>
      </c>
      <c r="T44" s="212">
        <f t="shared" ca="1" si="15"/>
        <v>3.7</v>
      </c>
      <c r="U44" s="212">
        <f t="shared" ca="1" si="16"/>
        <v>9.7500000000000003E-2</v>
      </c>
      <c r="V44" s="212">
        <f ca="1">IF(A44="N/A"," ",IF(Indexcheck=TRUE,(IF(MONTH(A44)&gt;=4,IF(MONTH(A44)&lt;=10,VLOOKUP(A44,'Gas Curves'!B22:O382,13),VLOOKUP(A44,'Gas Curves'!B22:O382,14)),VLOOKUP(A44,'Gas Curves'!B22:O382,14))),0))</f>
        <v>-0.02</v>
      </c>
      <c r="W44" s="212">
        <f ca="1">IF(A44="N/A"," ",((SUM(T44:V44))/(1-Inputs!$S$11)-(SUM(T44:V44))))</f>
        <v>0</v>
      </c>
      <c r="X44" s="212">
        <f>IF(A44="N/A"," ",(IF(MONTH(A44)&gt;=4,IF(MONTH(A44)&lt;=10,Inputs!$S$9,Inputs!$S$10),Inputs!$S$10)))</f>
        <v>0</v>
      </c>
      <c r="Y44" s="213">
        <f t="shared" ca="1" si="17"/>
        <v>3.7457872130751503E-2</v>
      </c>
      <c r="AF44" s="170">
        <v>37773</v>
      </c>
      <c r="AG44" s="157">
        <v>21</v>
      </c>
      <c r="AH44" s="157">
        <v>4</v>
      </c>
      <c r="AI44" s="157">
        <v>5</v>
      </c>
      <c r="AJ44" s="157">
        <v>0</v>
      </c>
      <c r="AK44" s="157">
        <v>30</v>
      </c>
    </row>
    <row r="45" spans="1:37" x14ac:dyDescent="0.2">
      <c r="A45" s="244">
        <f>Calculations!A10</f>
        <v>37316</v>
      </c>
      <c r="B45" s="229">
        <f t="shared" si="7"/>
        <v>30.769767761230469</v>
      </c>
      <c r="C45" s="230">
        <f t="shared" si="8"/>
        <v>22.419998168945313</v>
      </c>
      <c r="D45" s="231">
        <f t="shared" si="9"/>
        <v>16.920000076293945</v>
      </c>
      <c r="E45" s="421">
        <f t="shared" si="18"/>
        <v>1</v>
      </c>
      <c r="F45" s="221">
        <f t="shared" si="19"/>
        <v>30.769767761230469</v>
      </c>
      <c r="G45" s="221">
        <f t="shared" si="10"/>
        <v>22.419998168945313</v>
      </c>
      <c r="H45" s="222">
        <f t="shared" si="11"/>
        <v>16.920000076293945</v>
      </c>
      <c r="I45" s="189">
        <f t="shared" si="12"/>
        <v>1</v>
      </c>
      <c r="J45" s="221">
        <f t="shared" si="20"/>
        <v>30.769767761230469</v>
      </c>
      <c r="K45" s="221">
        <f t="shared" si="21"/>
        <v>22.419998168945313</v>
      </c>
      <c r="L45" s="222">
        <f t="shared" si="22"/>
        <v>16.920000076293945</v>
      </c>
      <c r="M45" s="240">
        <f t="shared" si="13"/>
        <v>18.75</v>
      </c>
      <c r="N45" s="241">
        <f t="shared" ca="1" si="14"/>
        <v>3.7625000000000002</v>
      </c>
      <c r="O45" s="152"/>
      <c r="P45" s="210">
        <f>IF(A45="N/A"," ",VLOOKUP(A45,PeakPowerCurves,(IF(BMO=2,3,IF(BMO=1,2,4))),FALSE)+Inputs!N28)</f>
        <v>30.769767761230469</v>
      </c>
      <c r="Q45" s="210">
        <f>IF(A45="N/A"," ",VLOOKUP(A45,SatSunPeakPwr,(IF(BMO=2,3,IF(BMO=1,2,4))),FALSE)+Inputs!$N$23)</f>
        <v>22.419998168945313</v>
      </c>
      <c r="R45" s="210">
        <f>IF(A45="N/A"," ",VLOOKUP(A45,SatSunPeakPwr,(IF(BMO=2,7,IF(BMO=1,6,8))),FALSE)+Inputs!$N$23)</f>
        <v>16.920000076293945</v>
      </c>
      <c r="S45" s="211">
        <f>IF(A45="N/A"," ",(VLOOKUP(A45,OPPowerPrices,(IF(BMO=2,7,IF(BMO=1,6,8))),FALSE)+Inputs!$N$23))</f>
        <v>18.75</v>
      </c>
      <c r="T45" s="212">
        <f t="shared" ca="1" si="15"/>
        <v>3.6350000000000002</v>
      </c>
      <c r="U45" s="212">
        <f t="shared" ca="1" si="16"/>
        <v>0.14749999999999999</v>
      </c>
      <c r="V45" s="212">
        <f ca="1">IF(A45="N/A"," ",IF(Indexcheck=TRUE,(IF(MONTH(A45)&gt;=4,IF(MONTH(A45)&lt;=10,VLOOKUP(A45,'Gas Curves'!B23:O383,13),VLOOKUP(A45,'Gas Curves'!B23:O383,14)),VLOOKUP(A45,'Gas Curves'!B23:O383,14))),0))</f>
        <v>-0.02</v>
      </c>
      <c r="W45" s="212">
        <f ca="1">IF(A45="N/A"," ",((SUM(T45:V45))/(1-Inputs!$S$11)-(SUM(T45:V45))))</f>
        <v>0</v>
      </c>
      <c r="X45" s="212">
        <f>IF(A45="N/A"," ",(IF(MONTH(A45)&gt;=4,IF(MONTH(A45)&lt;=10,Inputs!$S$9,Inputs!$S$10),Inputs!$S$10)))</f>
        <v>0</v>
      </c>
      <c r="Y45" s="213">
        <f t="shared" ca="1" si="17"/>
        <v>3.7599872031010201E-2</v>
      </c>
      <c r="AF45" s="170">
        <v>37803</v>
      </c>
      <c r="AG45" s="157">
        <v>22</v>
      </c>
      <c r="AH45" s="157">
        <v>4</v>
      </c>
      <c r="AI45" s="157">
        <v>5</v>
      </c>
      <c r="AJ45" s="157">
        <v>1</v>
      </c>
      <c r="AK45" s="157">
        <v>31</v>
      </c>
    </row>
    <row r="46" spans="1:37" x14ac:dyDescent="0.2">
      <c r="A46" s="244">
        <f>Calculations!A11</f>
        <v>37347</v>
      </c>
      <c r="B46" s="229">
        <f t="shared" si="7"/>
        <v>31.719768524169922</v>
      </c>
      <c r="C46" s="230">
        <f t="shared" si="8"/>
        <v>22.419998168945313</v>
      </c>
      <c r="D46" s="231">
        <f t="shared" si="9"/>
        <v>16.915000915527344</v>
      </c>
      <c r="E46" s="421">
        <f t="shared" si="18"/>
        <v>1</v>
      </c>
      <c r="F46" s="221">
        <f t="shared" si="19"/>
        <v>31.719768524169922</v>
      </c>
      <c r="G46" s="221">
        <f t="shared" si="10"/>
        <v>22.419998168945313</v>
      </c>
      <c r="H46" s="222">
        <f t="shared" si="11"/>
        <v>16.915000915527344</v>
      </c>
      <c r="I46" s="189">
        <f t="shared" si="12"/>
        <v>1</v>
      </c>
      <c r="J46" s="221">
        <f t="shared" si="20"/>
        <v>31.719768524169922</v>
      </c>
      <c r="K46" s="221">
        <f t="shared" si="21"/>
        <v>22.419998168945313</v>
      </c>
      <c r="L46" s="222">
        <f t="shared" si="22"/>
        <v>16.915000915527344</v>
      </c>
      <c r="M46" s="240">
        <f t="shared" si="13"/>
        <v>16.750000953674316</v>
      </c>
      <c r="N46" s="241">
        <f t="shared" ca="1" si="14"/>
        <v>3.6575000000000002</v>
      </c>
      <c r="O46" s="152"/>
      <c r="P46" s="210">
        <f>IF(A46="N/A"," ",VLOOKUP(A46,PeakPowerCurves,(IF(BMO=2,3,IF(BMO=1,2,4))),FALSE)+Inputs!N29)</f>
        <v>31.719768524169922</v>
      </c>
      <c r="Q46" s="210">
        <f>IF(A46="N/A"," ",VLOOKUP(A46,SatSunPeakPwr,(IF(BMO=2,3,IF(BMO=1,2,4))),FALSE)+Inputs!$N$23)</f>
        <v>22.419998168945313</v>
      </c>
      <c r="R46" s="210">
        <f>IF(A46="N/A"," ",VLOOKUP(A46,SatSunPeakPwr,(IF(BMO=2,7,IF(BMO=1,6,8))),FALSE)+Inputs!$N$23)</f>
        <v>16.915000915527344</v>
      </c>
      <c r="S46" s="211">
        <f>IF(A46="N/A"," ",(VLOOKUP(A46,OPPowerPrices,(IF(BMO=2,7,IF(BMO=1,6,8))),FALSE)+Inputs!$N$23))</f>
        <v>16.750000953674316</v>
      </c>
      <c r="T46" s="212">
        <f t="shared" ca="1" si="15"/>
        <v>3.52</v>
      </c>
      <c r="U46" s="212">
        <f t="shared" ca="1" si="16"/>
        <v>0.1575</v>
      </c>
      <c r="V46" s="212">
        <f ca="1">IF(A46="N/A"," ",IF(Indexcheck=TRUE,(IF(MONTH(A46)&gt;=4,IF(MONTH(A46)&lt;=10,VLOOKUP(A46,'Gas Curves'!B24:O384,13),VLOOKUP(A46,'Gas Curves'!B24:O384,14)),VLOOKUP(A46,'Gas Curves'!B24:O384,14))),0))</f>
        <v>-0.02</v>
      </c>
      <c r="W46" s="212">
        <f ca="1">IF(A46="N/A"," ",((SUM(T46:V46))/(1-Inputs!$S$11)-(SUM(T46:V46))))</f>
        <v>0</v>
      </c>
      <c r="X46" s="212">
        <f>IF(A46="N/A"," ",(IF(MONTH(A46)&gt;=4,IF(MONTH(A46)&lt;=10,Inputs!$S$9,Inputs!$S$10),Inputs!$S$10)))</f>
        <v>0</v>
      </c>
      <c r="Y46" s="213">
        <f t="shared" ca="1" si="17"/>
        <v>3.7728130011259499E-2</v>
      </c>
      <c r="AF46" s="170">
        <v>37834</v>
      </c>
      <c r="AG46" s="157">
        <v>21</v>
      </c>
      <c r="AH46" s="157">
        <v>5</v>
      </c>
      <c r="AI46" s="157">
        <v>5</v>
      </c>
      <c r="AJ46" s="157">
        <v>0</v>
      </c>
      <c r="AK46" s="157">
        <v>31</v>
      </c>
    </row>
    <row r="47" spans="1:37" x14ac:dyDescent="0.2">
      <c r="A47" s="244">
        <f>Calculations!A12</f>
        <v>37377</v>
      </c>
      <c r="B47" s="229">
        <f t="shared" si="7"/>
        <v>35.625</v>
      </c>
      <c r="C47" s="230">
        <f t="shared" si="8"/>
        <v>24.419998168945313</v>
      </c>
      <c r="D47" s="231">
        <f t="shared" si="9"/>
        <v>17.924997329711914</v>
      </c>
      <c r="E47" s="421">
        <f t="shared" si="18"/>
        <v>1</v>
      </c>
      <c r="F47" s="221">
        <f t="shared" si="19"/>
        <v>35.625</v>
      </c>
      <c r="G47" s="221">
        <f t="shared" si="10"/>
        <v>24.419998168945313</v>
      </c>
      <c r="H47" s="222">
        <f t="shared" si="11"/>
        <v>17.924997329711914</v>
      </c>
      <c r="I47" s="189">
        <f t="shared" si="12"/>
        <v>1</v>
      </c>
      <c r="J47" s="221">
        <f t="shared" si="20"/>
        <v>35.625</v>
      </c>
      <c r="K47" s="221">
        <f t="shared" si="21"/>
        <v>24.419998168945313</v>
      </c>
      <c r="L47" s="222">
        <f t="shared" si="22"/>
        <v>17.924997329711914</v>
      </c>
      <c r="M47" s="240">
        <f t="shared" si="13"/>
        <v>18.75</v>
      </c>
      <c r="N47" s="241">
        <f t="shared" ca="1" si="14"/>
        <v>3.4450000000000003</v>
      </c>
      <c r="O47" s="152"/>
      <c r="P47" s="210">
        <f>IF(A47="N/A"," ",VLOOKUP(A47,PeakPowerCurves,(IF(BMO=2,3,IF(BMO=1,2,4))),FALSE)+Inputs!N30)</f>
        <v>35.625</v>
      </c>
      <c r="Q47" s="210">
        <f>IF(A47="N/A"," ",VLOOKUP(A47,SatSunPeakPwr,(IF(BMO=2,3,IF(BMO=1,2,4))),FALSE)+Inputs!$N$23)</f>
        <v>24.419998168945313</v>
      </c>
      <c r="R47" s="210">
        <f>IF(A47="N/A"," ",VLOOKUP(A47,SatSunPeakPwr,(IF(BMO=2,7,IF(BMO=1,6,8))),FALSE)+Inputs!$N$23)</f>
        <v>17.924997329711914</v>
      </c>
      <c r="S47" s="211">
        <f>IF(A47="N/A"," ",(VLOOKUP(A47,OPPowerPrices,(IF(BMO=2,7,IF(BMO=1,6,8))),FALSE)+Inputs!$N$23))</f>
        <v>18.75</v>
      </c>
      <c r="T47" s="212">
        <f t="shared" ca="1" si="15"/>
        <v>3.3450000000000002</v>
      </c>
      <c r="U47" s="212">
        <f t="shared" ca="1" si="16"/>
        <v>0.1</v>
      </c>
      <c r="V47" s="212">
        <f ca="1">IF(A47="N/A"," ",IF(Indexcheck=TRUE,(IF(MONTH(A47)&gt;=4,IF(MONTH(A47)&lt;=10,VLOOKUP(A47,'Gas Curves'!B25:O385,13),VLOOKUP(A47,'Gas Curves'!B25:O385,14)),VLOOKUP(A47,'Gas Curves'!B25:O385,14))),0))</f>
        <v>0</v>
      </c>
      <c r="W47" s="212">
        <f ca="1">IF(A47="N/A"," ",((SUM(T47:V47))/(1-Inputs!$S$11)-(SUM(T47:V47))))</f>
        <v>0</v>
      </c>
      <c r="X47" s="212">
        <f>IF(A47="N/A"," ",(IF(MONTH(A47)&gt;=4,IF(MONTH(A47)&lt;=10,Inputs!$S$9,Inputs!$S$10),Inputs!$S$10)))</f>
        <v>0</v>
      </c>
      <c r="Y47" s="213">
        <f t="shared" ca="1" si="17"/>
        <v>3.7914157251120399E-2</v>
      </c>
      <c r="AF47" s="170">
        <v>37865</v>
      </c>
      <c r="AG47" s="157">
        <v>21</v>
      </c>
      <c r="AH47" s="157">
        <v>4</v>
      </c>
      <c r="AI47" s="157">
        <v>5</v>
      </c>
      <c r="AJ47" s="157">
        <v>1</v>
      </c>
      <c r="AK47" s="157">
        <v>30</v>
      </c>
    </row>
    <row r="48" spans="1:37" x14ac:dyDescent="0.2">
      <c r="A48" s="244">
        <f>Calculations!A13</f>
        <v>37408</v>
      </c>
      <c r="B48" s="229">
        <f t="shared" si="7"/>
        <v>47.75</v>
      </c>
      <c r="C48" s="230">
        <f t="shared" si="8"/>
        <v>31.419998168945313</v>
      </c>
      <c r="D48" s="231">
        <f t="shared" si="9"/>
        <v>21.919998168945313</v>
      </c>
      <c r="E48" s="421">
        <f t="shared" si="18"/>
        <v>1</v>
      </c>
      <c r="F48" s="221">
        <f t="shared" si="19"/>
        <v>47.75</v>
      </c>
      <c r="G48" s="221">
        <f t="shared" si="10"/>
        <v>31.419998168945313</v>
      </c>
      <c r="H48" s="222">
        <f t="shared" si="11"/>
        <v>21.919998168945313</v>
      </c>
      <c r="I48" s="189">
        <f t="shared" si="12"/>
        <v>1</v>
      </c>
      <c r="J48" s="221">
        <f t="shared" si="20"/>
        <v>47.75</v>
      </c>
      <c r="K48" s="221">
        <f t="shared" si="21"/>
        <v>31.419998168945313</v>
      </c>
      <c r="L48" s="222">
        <f t="shared" si="22"/>
        <v>21.919998168945313</v>
      </c>
      <c r="M48" s="240">
        <f t="shared" si="13"/>
        <v>21.75</v>
      </c>
      <c r="N48" s="241">
        <f t="shared" ca="1" si="14"/>
        <v>3.4600000000000004</v>
      </c>
      <c r="O48" s="152"/>
      <c r="P48" s="210">
        <f>IF(A48="N/A"," ",VLOOKUP(A48,PeakPowerCurves,(IF(BMO=2,3,IF(BMO=1,2,4))),FALSE)+Inputs!N31)</f>
        <v>47.75</v>
      </c>
      <c r="Q48" s="210">
        <f>IF(A48="N/A"," ",VLOOKUP(A48,SatSunPeakPwr,(IF(BMO=2,3,IF(BMO=1,2,4))),FALSE)+Inputs!$N$23)</f>
        <v>31.419998168945313</v>
      </c>
      <c r="R48" s="210">
        <f>IF(A48="N/A"," ",VLOOKUP(A48,SatSunPeakPwr,(IF(BMO=2,7,IF(BMO=1,6,8))),FALSE)+Inputs!$N$23)</f>
        <v>21.919998168945313</v>
      </c>
      <c r="S48" s="211">
        <f>IF(A48="N/A"," ",(VLOOKUP(A48,OPPowerPrices,(IF(BMO=2,7,IF(BMO=1,6,8))),FALSE)+Inputs!$N$23))</f>
        <v>21.75</v>
      </c>
      <c r="T48" s="212">
        <f t="shared" ca="1" si="15"/>
        <v>3.3600000000000003</v>
      </c>
      <c r="U48" s="212">
        <f t="shared" ca="1" si="16"/>
        <v>0.1</v>
      </c>
      <c r="V48" s="212">
        <f ca="1">IF(A48="N/A"," ",IF(Indexcheck=TRUE,(IF(MONTH(A48)&gt;=4,IF(MONTH(A48)&lt;=10,VLOOKUP(A48,'Gas Curves'!B26:O386,13),VLOOKUP(A48,'Gas Curves'!B26:O386,14)),VLOOKUP(A48,'Gas Curves'!B26:O386,14))),0))</f>
        <v>0</v>
      </c>
      <c r="W48" s="212">
        <f ca="1">IF(A48="N/A"," ",((SUM(T48:V48))/(1-Inputs!$S$11)-(SUM(T48:V48))))</f>
        <v>0</v>
      </c>
      <c r="X48" s="212">
        <f>IF(A48="N/A"," ",(IF(MONTH(A48)&gt;=4,IF(MONTH(A48)&lt;=10,Inputs!$S$9,Inputs!$S$10),Inputs!$S$10)))</f>
        <v>0</v>
      </c>
      <c r="Y48" s="213">
        <f t="shared" ca="1" si="17"/>
        <v>3.8144525389639798E-2</v>
      </c>
      <c r="AF48" s="170">
        <v>37895</v>
      </c>
      <c r="AG48" s="157">
        <v>23</v>
      </c>
      <c r="AH48" s="157">
        <v>4</v>
      </c>
      <c r="AI48" s="157">
        <v>4</v>
      </c>
      <c r="AJ48" s="157">
        <v>0</v>
      </c>
      <c r="AK48" s="157">
        <v>31</v>
      </c>
    </row>
    <row r="49" spans="1:37" x14ac:dyDescent="0.2">
      <c r="A49" s="244">
        <f>Calculations!A14</f>
        <v>37438</v>
      </c>
      <c r="B49" s="229">
        <f t="shared" si="7"/>
        <v>64.5</v>
      </c>
      <c r="C49" s="230">
        <f t="shared" si="8"/>
        <v>37.419998168945313</v>
      </c>
      <c r="D49" s="231">
        <f t="shared" si="9"/>
        <v>27.919998168945313</v>
      </c>
      <c r="E49" s="421">
        <f t="shared" si="18"/>
        <v>1</v>
      </c>
      <c r="F49" s="221">
        <f t="shared" si="19"/>
        <v>64.5</v>
      </c>
      <c r="G49" s="221">
        <f t="shared" si="10"/>
        <v>37.419998168945313</v>
      </c>
      <c r="H49" s="222">
        <f t="shared" si="11"/>
        <v>27.919998168945313</v>
      </c>
      <c r="I49" s="189">
        <f t="shared" si="12"/>
        <v>1</v>
      </c>
      <c r="J49" s="221">
        <f t="shared" si="20"/>
        <v>64.5</v>
      </c>
      <c r="K49" s="221">
        <f t="shared" si="21"/>
        <v>37.419998168945313</v>
      </c>
      <c r="L49" s="222">
        <f t="shared" si="22"/>
        <v>27.919998168945313</v>
      </c>
      <c r="M49" s="240">
        <f t="shared" si="13"/>
        <v>22.25</v>
      </c>
      <c r="N49" s="241">
        <f t="shared" ca="1" si="14"/>
        <v>3.5020000000000007</v>
      </c>
      <c r="O49" s="152"/>
      <c r="P49" s="210">
        <f>IF(A49="N/A"," ",VLOOKUP(A49,PeakPowerCurves,(IF(BMO=2,3,IF(BMO=1,2,4))),FALSE)+Inputs!N32)</f>
        <v>64.5</v>
      </c>
      <c r="Q49" s="210">
        <f>IF(A49="N/A"," ",VLOOKUP(A49,SatSunPeakPwr,(IF(BMO=2,3,IF(BMO=1,2,4))),FALSE)+Inputs!$N$23)</f>
        <v>37.419998168945313</v>
      </c>
      <c r="R49" s="210">
        <f>IF(A49="N/A"," ",VLOOKUP(A49,SatSunPeakPwr,(IF(BMO=2,7,IF(BMO=1,6,8))),FALSE)+Inputs!$N$23)</f>
        <v>27.919998168945313</v>
      </c>
      <c r="S49" s="211">
        <f>IF(A49="N/A"," ",(VLOOKUP(A49,OPPowerPrices,(IF(BMO=2,7,IF(BMO=1,6,8))),FALSE)+Inputs!$N$23))</f>
        <v>22.25</v>
      </c>
      <c r="T49" s="212">
        <f t="shared" ca="1" si="15"/>
        <v>3.4020000000000006</v>
      </c>
      <c r="U49" s="212">
        <f t="shared" ca="1" si="16"/>
        <v>0.1</v>
      </c>
      <c r="V49" s="212">
        <f ca="1">IF(A49="N/A"," ",IF(Indexcheck=TRUE,(IF(MONTH(A49)&gt;=4,IF(MONTH(A49)&lt;=10,VLOOKUP(A49,'Gas Curves'!B27:O387,13),VLOOKUP(A49,'Gas Curves'!B27:O387,14)),VLOOKUP(A49,'Gas Curves'!B27:O387,14))),0))</f>
        <v>0</v>
      </c>
      <c r="W49" s="212">
        <f ca="1">IF(A49="N/A"," ",((SUM(T49:V49))/(1-Inputs!$S$11)-(SUM(T49:V49))))</f>
        <v>0</v>
      </c>
      <c r="X49" s="212">
        <f>IF(A49="N/A"," ",(IF(MONTH(A49)&gt;=4,IF(MONTH(A49)&lt;=10,Inputs!$S$9,Inputs!$S$10),Inputs!$S$10)))</f>
        <v>0</v>
      </c>
      <c r="Y49" s="213">
        <f t="shared" ca="1" si="17"/>
        <v>3.8382572484831901E-2</v>
      </c>
      <c r="AF49" s="170">
        <v>37926</v>
      </c>
      <c r="AG49" s="157">
        <v>19</v>
      </c>
      <c r="AH49" s="157">
        <v>5</v>
      </c>
      <c r="AI49" s="157">
        <v>6</v>
      </c>
      <c r="AJ49" s="157">
        <v>1</v>
      </c>
      <c r="AK49" s="157">
        <v>30</v>
      </c>
    </row>
    <row r="50" spans="1:37" x14ac:dyDescent="0.2">
      <c r="A50" s="244">
        <f>Calculations!A15</f>
        <v>37469</v>
      </c>
      <c r="B50" s="229">
        <f t="shared" si="7"/>
        <v>64.5</v>
      </c>
      <c r="C50" s="230">
        <f t="shared" si="8"/>
        <v>35.420001983642578</v>
      </c>
      <c r="D50" s="231">
        <f t="shared" si="9"/>
        <v>27.919998168945313</v>
      </c>
      <c r="E50" s="421">
        <f t="shared" si="18"/>
        <v>1</v>
      </c>
      <c r="F50" s="221">
        <f t="shared" si="19"/>
        <v>64.5</v>
      </c>
      <c r="G50" s="221">
        <f t="shared" si="10"/>
        <v>35.420001983642578</v>
      </c>
      <c r="H50" s="222">
        <f t="shared" si="11"/>
        <v>27.919998168945313</v>
      </c>
      <c r="I50" s="189">
        <f t="shared" si="12"/>
        <v>1</v>
      </c>
      <c r="J50" s="221">
        <f t="shared" si="20"/>
        <v>64.5</v>
      </c>
      <c r="K50" s="221">
        <f t="shared" si="21"/>
        <v>35.420001983642578</v>
      </c>
      <c r="L50" s="222">
        <f t="shared" si="22"/>
        <v>27.919998168945313</v>
      </c>
      <c r="M50" s="240">
        <f t="shared" si="13"/>
        <v>23.25</v>
      </c>
      <c r="N50" s="241">
        <f t="shared" ca="1" si="14"/>
        <v>3.5470000000000006</v>
      </c>
      <c r="O50" s="152"/>
      <c r="P50" s="210">
        <f>IF(A50="N/A"," ",VLOOKUP(A50,PeakPowerCurves,(IF(BMO=2,3,IF(BMO=1,2,4))),FALSE)+Inputs!N33)</f>
        <v>64.5</v>
      </c>
      <c r="Q50" s="210">
        <f>IF(A50="N/A"," ",VLOOKUP(A50,SatSunPeakPwr,(IF(BMO=2,3,IF(BMO=1,2,4))),FALSE)+Inputs!$N$23)</f>
        <v>35.420001983642578</v>
      </c>
      <c r="R50" s="210">
        <f>IF(A50="N/A"," ",VLOOKUP(A50,SatSunPeakPwr,(IF(BMO=2,7,IF(BMO=1,6,8))),FALSE)+Inputs!$N$23)</f>
        <v>27.919998168945313</v>
      </c>
      <c r="S50" s="211">
        <f>IF(A50="N/A"," ",(VLOOKUP(A50,OPPowerPrices,(IF(BMO=2,7,IF(BMO=1,6,8))),FALSE)+Inputs!$N$23))</f>
        <v>23.25</v>
      </c>
      <c r="T50" s="212">
        <f t="shared" ca="1" si="15"/>
        <v>3.4470000000000005</v>
      </c>
      <c r="U50" s="212">
        <f t="shared" ca="1" si="16"/>
        <v>0.1</v>
      </c>
      <c r="V50" s="212">
        <f ca="1">IF(A50="N/A"," ",IF(Indexcheck=TRUE,(IF(MONTH(A50)&gt;=4,IF(MONTH(A50)&lt;=10,VLOOKUP(A50,'Gas Curves'!B28:O388,13),VLOOKUP(A50,'Gas Curves'!B28:O388,14)),VLOOKUP(A50,'Gas Curves'!B28:O388,14))),0))</f>
        <v>0</v>
      </c>
      <c r="W50" s="212">
        <f ca="1">IF(A50="N/A"," ",((SUM(T50:V50))/(1-Inputs!$S$11)-(SUM(T50:V50))))</f>
        <v>0</v>
      </c>
      <c r="X50" s="212">
        <f>IF(A50="N/A"," ",(IF(MONTH(A50)&gt;=4,IF(MONTH(A50)&lt;=10,Inputs!$S$9,Inputs!$S$10),Inputs!$S$10)))</f>
        <v>0</v>
      </c>
      <c r="Y50" s="213">
        <f t="shared" ca="1" si="17"/>
        <v>3.8677245852718901E-2</v>
      </c>
      <c r="AF50" s="170">
        <v>37956</v>
      </c>
      <c r="AG50" s="157">
        <v>22</v>
      </c>
      <c r="AH50" s="157">
        <v>4</v>
      </c>
      <c r="AI50" s="157">
        <v>5</v>
      </c>
      <c r="AJ50" s="157">
        <v>1</v>
      </c>
      <c r="AK50" s="157">
        <v>31</v>
      </c>
    </row>
    <row r="51" spans="1:37" x14ac:dyDescent="0.2">
      <c r="A51" s="244">
        <f>Calculations!A16</f>
        <v>37500</v>
      </c>
      <c r="B51" s="229">
        <f t="shared" ref="B51:B114" si="23">IF(A51="N/A"," ",IF(ISERROR(P51),B39*Pwresc,P51)*VLOOKUP(MONTH(A51),Curveadj,3))</f>
        <v>31.3</v>
      </c>
      <c r="C51" s="230">
        <f t="shared" ref="C51:C114" si="24">IF(A51="N/A"," ",IF(ISERROR(Q51),C39*Pwresc,Q51)*VLOOKUP(MONTH(A51),Curveadj,3))</f>
        <v>27.419998168945313</v>
      </c>
      <c r="D51" s="231">
        <f t="shared" ref="D51:D114" si="25">IF(A51="N/A"," ",IF(ISERROR(R51),D39*Pwresc,R51)*VLOOKUP(MONTH(A51),Curveadj,3))</f>
        <v>21.919998168945313</v>
      </c>
      <c r="E51" s="421">
        <f t="shared" si="18"/>
        <v>1</v>
      </c>
      <c r="F51" s="221">
        <f t="shared" si="19"/>
        <v>31.3</v>
      </c>
      <c r="G51" s="221">
        <f t="shared" si="10"/>
        <v>27.419998168945313</v>
      </c>
      <c r="H51" s="222">
        <f t="shared" si="11"/>
        <v>21.919998168945313</v>
      </c>
      <c r="I51" s="189">
        <f t="shared" si="12"/>
        <v>1</v>
      </c>
      <c r="J51" s="221">
        <f t="shared" si="20"/>
        <v>31.3</v>
      </c>
      <c r="K51" s="221">
        <f t="shared" si="21"/>
        <v>27.419998168945313</v>
      </c>
      <c r="L51" s="222">
        <f t="shared" si="22"/>
        <v>21.919998168945313</v>
      </c>
      <c r="M51" s="240">
        <f t="shared" ref="M51:M114" si="26">IF(A51="N/A"," ",IF(ISERROR(S51),M39*Pwresc,S51))</f>
        <v>17.25</v>
      </c>
      <c r="N51" s="241">
        <f t="shared" ca="1" si="14"/>
        <v>3.5720000000000005</v>
      </c>
      <c r="O51" s="152"/>
      <c r="P51" s="210">
        <f>IF(A51="N/A"," ",VLOOKUP(A51,PeakPowerCurves,(IF(BMO=2,3,IF(BMO=1,2,4))),FALSE)+Inputs!N34)</f>
        <v>31.3</v>
      </c>
      <c r="Q51" s="210">
        <f>IF(A51="N/A"," ",VLOOKUP(A51,SatSunPeakPwr,(IF(BMO=2,3,IF(BMO=1,2,4))),FALSE)+Inputs!$N$23)</f>
        <v>27.419998168945313</v>
      </c>
      <c r="R51" s="210">
        <f>IF(A51="N/A"," ",VLOOKUP(A51,SatSunPeakPwr,(IF(BMO=2,7,IF(BMO=1,6,8))),FALSE)+Inputs!$N$23)</f>
        <v>21.919998168945313</v>
      </c>
      <c r="S51" s="211">
        <f>IF(A51="N/A"," ",(VLOOKUP(A51,OPPowerPrices,(IF(BMO=2,7,IF(BMO=1,6,8))),FALSE)+Inputs!$N$23))</f>
        <v>17.25</v>
      </c>
      <c r="T51" s="212">
        <f t="shared" ca="1" si="15"/>
        <v>3.4720000000000004</v>
      </c>
      <c r="U51" s="212">
        <f t="shared" ca="1" si="16"/>
        <v>0.1</v>
      </c>
      <c r="V51" s="212">
        <f ca="1">IF(A51="N/A"," ",IF(Indexcheck=TRUE,(IF(MONTH(A51)&gt;=4,IF(MONTH(A51)&lt;=10,VLOOKUP(A51,'Gas Curves'!B29:O389,13),VLOOKUP(A51,'Gas Curves'!B29:O389,14)),VLOOKUP(A51,'Gas Curves'!B29:O389,14))),0))</f>
        <v>0</v>
      </c>
      <c r="W51" s="212">
        <f ca="1">IF(A51="N/A"," ",((SUM(T51:V51))/(1-Inputs!$S$11)-(SUM(T51:V51))))</f>
        <v>0</v>
      </c>
      <c r="X51" s="212">
        <f>IF(A51="N/A"," ",(IF(MONTH(A51)&gt;=4,IF(MONTH(A51)&lt;=10,Inputs!$S$9,Inputs!$S$10),Inputs!$S$10)))</f>
        <v>0</v>
      </c>
      <c r="Y51" s="213">
        <f t="shared" ca="1" si="17"/>
        <v>3.9086574168436999E-2</v>
      </c>
      <c r="AF51" s="170">
        <v>37987</v>
      </c>
      <c r="AG51" s="157">
        <v>21</v>
      </c>
      <c r="AH51" s="157">
        <v>5</v>
      </c>
      <c r="AI51" s="157">
        <v>5</v>
      </c>
      <c r="AJ51" s="157">
        <v>1</v>
      </c>
      <c r="AK51" s="157">
        <v>31</v>
      </c>
    </row>
    <row r="52" spans="1:37" x14ac:dyDescent="0.2">
      <c r="A52" s="244">
        <f>Calculations!A17</f>
        <v>37530</v>
      </c>
      <c r="B52" s="229">
        <f t="shared" si="23"/>
        <v>30.356249618530274</v>
      </c>
      <c r="C52" s="230">
        <f t="shared" si="24"/>
        <v>22.415998458862305</v>
      </c>
      <c r="D52" s="231">
        <f t="shared" si="25"/>
        <v>16.916500091552734</v>
      </c>
      <c r="E52" s="421">
        <f t="shared" si="18"/>
        <v>1</v>
      </c>
      <c r="F52" s="221">
        <f t="shared" si="19"/>
        <v>30.356249618530274</v>
      </c>
      <c r="G52" s="221">
        <f t="shared" si="10"/>
        <v>22.415998458862305</v>
      </c>
      <c r="H52" s="222">
        <f t="shared" si="11"/>
        <v>16.916500091552734</v>
      </c>
      <c r="I52" s="189">
        <f t="shared" si="12"/>
        <v>1</v>
      </c>
      <c r="J52" s="221">
        <f t="shared" si="20"/>
        <v>30.356249618530274</v>
      </c>
      <c r="K52" s="221">
        <f t="shared" si="21"/>
        <v>22.415998458862305</v>
      </c>
      <c r="L52" s="222">
        <f t="shared" si="22"/>
        <v>16.916500091552734</v>
      </c>
      <c r="M52" s="240">
        <f t="shared" si="26"/>
        <v>16.750002861022949</v>
      </c>
      <c r="N52" s="241">
        <f t="shared" ca="1" si="14"/>
        <v>3.5820000000000003</v>
      </c>
      <c r="O52" s="152"/>
      <c r="P52" s="210">
        <f>IF(A52="N/A"," ",VLOOKUP(A52,PeakPowerCurves,(IF(BMO=2,3,IF(BMO=1,2,4))),FALSE)+Inputs!N35)</f>
        <v>30.356249618530274</v>
      </c>
      <c r="Q52" s="210">
        <f>IF(A52="N/A"," ",VLOOKUP(A52,SatSunPeakPwr,(IF(BMO=2,3,IF(BMO=1,2,4))),FALSE)+Inputs!$N$23)</f>
        <v>22.415998458862305</v>
      </c>
      <c r="R52" s="210">
        <f>IF(A52="N/A"," ",VLOOKUP(A52,SatSunPeakPwr,(IF(BMO=2,7,IF(BMO=1,6,8))),FALSE)+Inputs!$N$23)</f>
        <v>16.916500091552734</v>
      </c>
      <c r="S52" s="211">
        <f>IF(A52="N/A"," ",(VLOOKUP(A52,OPPowerPrices,(IF(BMO=2,7,IF(BMO=1,6,8))),FALSE)+Inputs!$N$23))</f>
        <v>16.750002861022949</v>
      </c>
      <c r="T52" s="212">
        <f t="shared" ca="1" si="15"/>
        <v>3.4820000000000002</v>
      </c>
      <c r="U52" s="212">
        <f t="shared" ca="1" si="16"/>
        <v>0.1</v>
      </c>
      <c r="V52" s="212">
        <f ca="1">IF(A52="N/A"," ",IF(Indexcheck=TRUE,(IF(MONTH(A52)&gt;=4,IF(MONTH(A52)&lt;=10,VLOOKUP(A52,'Gas Curves'!B30:O390,13),VLOOKUP(A52,'Gas Curves'!B30:O390,14)),VLOOKUP(A52,'Gas Curves'!B30:O390,14))),0))</f>
        <v>0</v>
      </c>
      <c r="W52" s="212">
        <f ca="1">IF(A52="N/A"," ",((SUM(T52:V52))/(1-Inputs!$S$11)-(SUM(T52:V52))))</f>
        <v>0</v>
      </c>
      <c r="X52" s="212">
        <f>IF(A52="N/A"," ",(IF(MONTH(A52)&gt;=4,IF(MONTH(A52)&lt;=10,Inputs!$S$9,Inputs!$S$10),Inputs!$S$10)))</f>
        <v>0</v>
      </c>
      <c r="Y52" s="213">
        <f t="shared" ca="1" si="17"/>
        <v>3.9495902540396303E-2</v>
      </c>
      <c r="AF52" s="170">
        <v>38018</v>
      </c>
      <c r="AG52" s="157">
        <v>20</v>
      </c>
      <c r="AH52" s="157">
        <v>4</v>
      </c>
      <c r="AI52" s="157">
        <v>5</v>
      </c>
      <c r="AJ52" s="157">
        <v>0</v>
      </c>
      <c r="AK52" s="157">
        <v>29</v>
      </c>
    </row>
    <row r="53" spans="1:37" x14ac:dyDescent="0.2">
      <c r="A53" s="244">
        <f>Calculations!A18</f>
        <v>37561</v>
      </c>
      <c r="B53" s="229">
        <f t="shared" si="23"/>
        <v>30.55625228881836</v>
      </c>
      <c r="C53" s="230">
        <f t="shared" si="24"/>
        <v>24.419998168945313</v>
      </c>
      <c r="D53" s="231">
        <f t="shared" si="25"/>
        <v>16.920000076293945</v>
      </c>
      <c r="E53" s="421">
        <f t="shared" si="18"/>
        <v>1</v>
      </c>
      <c r="F53" s="221">
        <f t="shared" si="19"/>
        <v>30.55625228881836</v>
      </c>
      <c r="G53" s="221">
        <f t="shared" si="10"/>
        <v>24.419998168945313</v>
      </c>
      <c r="H53" s="222">
        <f t="shared" si="11"/>
        <v>16.920000076293945</v>
      </c>
      <c r="I53" s="189">
        <f t="shared" si="12"/>
        <v>1</v>
      </c>
      <c r="J53" s="221">
        <f t="shared" si="20"/>
        <v>30.55625228881836</v>
      </c>
      <c r="K53" s="221">
        <f t="shared" si="21"/>
        <v>24.419998168945313</v>
      </c>
      <c r="L53" s="222">
        <f t="shared" si="22"/>
        <v>16.920000076293945</v>
      </c>
      <c r="M53" s="240">
        <f t="shared" si="26"/>
        <v>17.75</v>
      </c>
      <c r="N53" s="241">
        <f t="shared" ca="1" si="14"/>
        <v>3.6020000000000003</v>
      </c>
      <c r="O53" s="152"/>
      <c r="P53" s="210">
        <f>IF(A53="N/A"," ",VLOOKUP(A53,PeakPowerCurves,(IF(BMO=2,3,IF(BMO=1,2,4))),FALSE)+Inputs!N36)</f>
        <v>30.55625228881836</v>
      </c>
      <c r="Q53" s="210">
        <f>IF(A53="N/A"," ",VLOOKUP(A53,SatSunPeakPwr,(IF(BMO=2,3,IF(BMO=1,2,4))),FALSE)+Inputs!$N$23)</f>
        <v>24.419998168945313</v>
      </c>
      <c r="R53" s="210">
        <f>IF(A53="N/A"," ",VLOOKUP(A53,SatSunPeakPwr,(IF(BMO=2,7,IF(BMO=1,6,8))),FALSE)+Inputs!$N$23)</f>
        <v>16.920000076293945</v>
      </c>
      <c r="S53" s="211">
        <f>IF(A53="N/A"," ",(VLOOKUP(A53,OPPowerPrices,(IF(BMO=2,7,IF(BMO=1,6,8))),FALSE)+Inputs!$N$23))</f>
        <v>17.75</v>
      </c>
      <c r="T53" s="212">
        <f t="shared" ca="1" si="15"/>
        <v>3.5020000000000002</v>
      </c>
      <c r="U53" s="212">
        <f t="shared" ca="1" si="16"/>
        <v>0.1</v>
      </c>
      <c r="V53" s="212">
        <f ca="1">IF(A53="N/A"," ",IF(Indexcheck=TRUE,(IF(MONTH(A53)&gt;=4,IF(MONTH(A53)&lt;=10,VLOOKUP(A53,'Gas Curves'!B31:O391,13),VLOOKUP(A53,'Gas Curves'!B31:O391,14)),VLOOKUP(A53,'Gas Curves'!B31:O391,14))),0))</f>
        <v>0</v>
      </c>
      <c r="W53" s="212">
        <f ca="1">IF(A53="N/A"," ",((SUM(T53:V53))/(1-Inputs!$S$11)-(SUM(T53:V53))))</f>
        <v>0</v>
      </c>
      <c r="X53" s="212">
        <f>IF(A53="N/A"," ",(IF(MONTH(A53)&gt;=4,IF(MONTH(A53)&lt;=10,Inputs!$S$9,Inputs!$S$10),Inputs!$S$10)))</f>
        <v>0</v>
      </c>
      <c r="Y53" s="213">
        <f t="shared" ca="1" si="17"/>
        <v>3.9926946617533599E-2</v>
      </c>
      <c r="AF53" s="170">
        <v>38047</v>
      </c>
      <c r="AG53" s="157">
        <v>23</v>
      </c>
      <c r="AH53" s="157">
        <v>4</v>
      </c>
      <c r="AI53" s="157">
        <v>4</v>
      </c>
      <c r="AJ53" s="157">
        <v>0</v>
      </c>
      <c r="AK53" s="157">
        <v>31</v>
      </c>
    </row>
    <row r="54" spans="1:37" x14ac:dyDescent="0.2">
      <c r="A54" s="244">
        <f>Calculations!A19</f>
        <v>37591</v>
      </c>
      <c r="B54" s="229">
        <f t="shared" si="23"/>
        <v>30.756249237060548</v>
      </c>
      <c r="C54" s="230">
        <f t="shared" si="24"/>
        <v>29.419998168945313</v>
      </c>
      <c r="D54" s="231">
        <f t="shared" si="25"/>
        <v>23.919998168945313</v>
      </c>
      <c r="E54" s="421">
        <f t="shared" si="18"/>
        <v>1</v>
      </c>
      <c r="F54" s="221">
        <f t="shared" si="19"/>
        <v>30.756249237060548</v>
      </c>
      <c r="G54" s="221">
        <f t="shared" si="10"/>
        <v>29.419998168945313</v>
      </c>
      <c r="H54" s="222">
        <f t="shared" si="11"/>
        <v>23.919998168945313</v>
      </c>
      <c r="I54" s="189">
        <f t="shared" si="12"/>
        <v>1</v>
      </c>
      <c r="J54" s="221">
        <f t="shared" si="20"/>
        <v>30.756249237060548</v>
      </c>
      <c r="K54" s="221">
        <f t="shared" si="21"/>
        <v>29.419998168945313</v>
      </c>
      <c r="L54" s="222">
        <f t="shared" si="22"/>
        <v>23.919998168945313</v>
      </c>
      <c r="M54" s="240">
        <f t="shared" si="26"/>
        <v>20</v>
      </c>
      <c r="N54" s="241">
        <f t="shared" ca="1" si="14"/>
        <v>3.77</v>
      </c>
      <c r="O54" s="152"/>
      <c r="P54" s="210">
        <f>IF(A54="N/A"," ",VLOOKUP(A54,PeakPowerCurves,(IF(BMO=2,3,IF(BMO=1,2,4))),FALSE)+Inputs!N37)</f>
        <v>30.756249237060548</v>
      </c>
      <c r="Q54" s="210">
        <f>IF(A54="N/A"," ",VLOOKUP(A54,SatSunPeakPwr,(IF(BMO=2,3,IF(BMO=1,2,4))),FALSE)+Inputs!$N$23)</f>
        <v>29.419998168945313</v>
      </c>
      <c r="R54" s="210">
        <f>IF(A54="N/A"," ",VLOOKUP(A54,SatSunPeakPwr,(IF(BMO=2,7,IF(BMO=1,6,8))),FALSE)+Inputs!$N$23)</f>
        <v>23.919998168945313</v>
      </c>
      <c r="S54" s="211">
        <f>IF(A54="N/A"," ",(VLOOKUP(A54,OPPowerPrices,(IF(BMO=2,7,IF(BMO=1,6,8))),FALSE)+Inputs!$N$23))</f>
        <v>20</v>
      </c>
      <c r="T54" s="212">
        <f t="shared" ca="1" si="15"/>
        <v>3.66</v>
      </c>
      <c r="U54" s="212">
        <f t="shared" ca="1" si="16"/>
        <v>0.11</v>
      </c>
      <c r="V54" s="212">
        <f ca="1">IF(A54="N/A"," ",IF(Indexcheck=TRUE,(IF(MONTH(A54)&gt;=4,IF(MONTH(A54)&lt;=10,VLOOKUP(A54,'Gas Curves'!B32:O392,13),VLOOKUP(A54,'Gas Curves'!B32:O392,14)),VLOOKUP(A54,'Gas Curves'!B32:O392,14))),0))</f>
        <v>0</v>
      </c>
      <c r="W54" s="212">
        <f ca="1">IF(A54="N/A"," ",((SUM(T54:V54))/(1-Inputs!$S$11)-(SUM(T54:V54))))</f>
        <v>0</v>
      </c>
      <c r="X54" s="212">
        <f>IF(A54="N/A"," ",(IF(MONTH(A54)&gt;=4,IF(MONTH(A54)&lt;=10,Inputs!$S$9,Inputs!$S$10),Inputs!$S$10)))</f>
        <v>0</v>
      </c>
      <c r="Y54" s="213">
        <f t="shared" ca="1" si="17"/>
        <v>4.0422150351135902E-2</v>
      </c>
      <c r="AF54" s="170">
        <v>38078</v>
      </c>
      <c r="AG54" s="157">
        <v>22</v>
      </c>
      <c r="AH54" s="157">
        <v>4</v>
      </c>
      <c r="AI54" s="157">
        <v>4</v>
      </c>
      <c r="AJ54" s="157">
        <v>0</v>
      </c>
      <c r="AK54" s="157">
        <v>30</v>
      </c>
    </row>
    <row r="55" spans="1:37" x14ac:dyDescent="0.2">
      <c r="A55" s="244">
        <f>Calculations!A20</f>
        <v>37622</v>
      </c>
      <c r="B55" s="229">
        <f t="shared" si="23"/>
        <v>33.635717010498048</v>
      </c>
      <c r="C55" s="230">
        <f t="shared" si="24"/>
        <v>36.269996643066406</v>
      </c>
      <c r="D55" s="231">
        <f t="shared" si="25"/>
        <v>25.769996643066406</v>
      </c>
      <c r="E55" s="421">
        <f t="shared" si="18"/>
        <v>1</v>
      </c>
      <c r="F55" s="221">
        <f t="shared" si="19"/>
        <v>33.635717010498048</v>
      </c>
      <c r="G55" s="221">
        <f t="shared" si="10"/>
        <v>36.269996643066406</v>
      </c>
      <c r="H55" s="222">
        <f t="shared" si="11"/>
        <v>25.769996643066406</v>
      </c>
      <c r="I55" s="189">
        <f t="shared" si="12"/>
        <v>1</v>
      </c>
      <c r="J55" s="221">
        <f t="shared" si="20"/>
        <v>33.635717010498048</v>
      </c>
      <c r="K55" s="221">
        <f t="shared" si="21"/>
        <v>36.269996643066406</v>
      </c>
      <c r="L55" s="222">
        <f t="shared" si="22"/>
        <v>25.769996643066406</v>
      </c>
      <c r="M55" s="240">
        <f t="shared" si="26"/>
        <v>21.889999389648438</v>
      </c>
      <c r="N55" s="241">
        <f t="shared" ca="1" si="14"/>
        <v>3.9550000000000001</v>
      </c>
      <c r="O55" s="152"/>
      <c r="P55" s="210">
        <f>IF(A55="N/A"," ",VLOOKUP(A55,PeakPowerCurves,(IF(BMO=2,3,IF(BMO=1,2,4))),FALSE)+Inputs!N38)</f>
        <v>33.635717010498048</v>
      </c>
      <c r="Q55" s="210">
        <f>IF(A55="N/A"," ",VLOOKUP(A55,SatSunPeakPwr,(IF(BMO=2,3,IF(BMO=1,2,4))),FALSE)+Inputs!$N$23)</f>
        <v>36.269996643066406</v>
      </c>
      <c r="R55" s="210">
        <f>IF(A55="N/A"," ",VLOOKUP(A55,SatSunPeakPwr,(IF(BMO=2,7,IF(BMO=1,6,8))),FALSE)+Inputs!$N$23)</f>
        <v>25.769996643066406</v>
      </c>
      <c r="S55" s="211">
        <f>IF(A55="N/A"," ",(VLOOKUP(A55,OPPowerPrices,(IF(BMO=2,7,IF(BMO=1,6,8))),FALSE)+Inputs!$N$23))</f>
        <v>21.889999389648438</v>
      </c>
      <c r="T55" s="212">
        <f t="shared" ca="1" si="15"/>
        <v>3.8250000000000002</v>
      </c>
      <c r="U55" s="212">
        <f t="shared" ca="1" si="16"/>
        <v>0.13</v>
      </c>
      <c r="V55" s="212">
        <f ca="1">IF(A55="N/A"," ",IF(Indexcheck=TRUE,(IF(MONTH(A55)&gt;=4,IF(MONTH(A55)&lt;=10,VLOOKUP(A55,'Gas Curves'!B33:O393,13),VLOOKUP(A55,'Gas Curves'!B33:O393,14)),VLOOKUP(A55,'Gas Curves'!B33:O393,14))),0))</f>
        <v>0</v>
      </c>
      <c r="W55" s="212">
        <f ca="1">IF(A55="N/A"," ",((SUM(T55:V55))/(1-Inputs!$S$11)-(SUM(T55:V55))))</f>
        <v>0</v>
      </c>
      <c r="X55" s="212">
        <f>IF(A55="N/A"," ",(IF(MONTH(A55)&gt;=4,IF(MONTH(A55)&lt;=10,Inputs!$S$9,Inputs!$S$10),Inputs!$S$10)))</f>
        <v>0</v>
      </c>
      <c r="Y55" s="213">
        <f t="shared" ca="1" si="17"/>
        <v>4.0901379849075596E-2</v>
      </c>
      <c r="AF55" s="170">
        <v>38108</v>
      </c>
      <c r="AG55" s="157">
        <v>20</v>
      </c>
      <c r="AH55" s="157">
        <v>5</v>
      </c>
      <c r="AI55" s="157">
        <v>6</v>
      </c>
      <c r="AJ55" s="157">
        <v>1</v>
      </c>
      <c r="AK55" s="157">
        <v>31</v>
      </c>
    </row>
    <row r="56" spans="1:37" x14ac:dyDescent="0.2">
      <c r="A56" s="244">
        <f>Calculations!A21</f>
        <v>37653</v>
      </c>
      <c r="B56" s="229">
        <f t="shared" si="23"/>
        <v>33.035714721679689</v>
      </c>
      <c r="C56" s="230">
        <f t="shared" si="24"/>
        <v>31.765998840332031</v>
      </c>
      <c r="D56" s="231">
        <f t="shared" si="25"/>
        <v>23.266498565673828</v>
      </c>
      <c r="E56" s="421">
        <f t="shared" si="18"/>
        <v>1</v>
      </c>
      <c r="F56" s="221">
        <f t="shared" si="19"/>
        <v>33.035714721679689</v>
      </c>
      <c r="G56" s="221">
        <f t="shared" si="10"/>
        <v>31.765998840332031</v>
      </c>
      <c r="H56" s="222">
        <f t="shared" si="11"/>
        <v>23.266498565673828</v>
      </c>
      <c r="I56" s="189">
        <f t="shared" si="12"/>
        <v>1</v>
      </c>
      <c r="J56" s="221">
        <f t="shared" si="20"/>
        <v>33.035714721679689</v>
      </c>
      <c r="K56" s="221">
        <f t="shared" si="21"/>
        <v>31.765998840332031</v>
      </c>
      <c r="L56" s="222">
        <f t="shared" si="22"/>
        <v>23.266498565673828</v>
      </c>
      <c r="M56" s="240">
        <f t="shared" si="26"/>
        <v>20.389999389648438</v>
      </c>
      <c r="N56" s="241">
        <f t="shared" ca="1" si="14"/>
        <v>4.04</v>
      </c>
      <c r="O56" s="152"/>
      <c r="P56" s="210">
        <f>IF(A56="N/A"," ",VLOOKUP(A56,PeakPowerCurves,(IF(BMO=2,3,IF(BMO=1,2,4))),FALSE)+Inputs!N39)</f>
        <v>33.035714721679689</v>
      </c>
      <c r="Q56" s="210">
        <f>IF(A56="N/A"," ",VLOOKUP(A56,SatSunPeakPwr,(IF(BMO=2,3,IF(BMO=1,2,4))),FALSE)+Inputs!$N$23)</f>
        <v>31.765998840332031</v>
      </c>
      <c r="R56" s="210">
        <f>IF(A56="N/A"," ",VLOOKUP(A56,SatSunPeakPwr,(IF(BMO=2,7,IF(BMO=1,6,8))),FALSE)+Inputs!$N$23)</f>
        <v>23.266498565673828</v>
      </c>
      <c r="S56" s="211">
        <f>IF(A56="N/A"," ",(VLOOKUP(A56,OPPowerPrices,(IF(BMO=2,7,IF(BMO=1,6,8))),FALSE)+Inputs!$N$23))</f>
        <v>20.389999389648438</v>
      </c>
      <c r="T56" s="212">
        <f t="shared" ca="1" si="15"/>
        <v>3.9000000000000004</v>
      </c>
      <c r="U56" s="212">
        <f t="shared" ca="1" si="16"/>
        <v>0.14000000000000001</v>
      </c>
      <c r="V56" s="212">
        <f ca="1">IF(A56="N/A"," ",IF(Indexcheck=TRUE,(IF(MONTH(A56)&gt;=4,IF(MONTH(A56)&lt;=10,VLOOKUP(A56,'Gas Curves'!B34:O394,13),VLOOKUP(A56,'Gas Curves'!B34:O394,14)),VLOOKUP(A56,'Gas Curves'!B34:O394,14))),0))</f>
        <v>0</v>
      </c>
      <c r="W56" s="212">
        <f ca="1">IF(A56="N/A"," ",((SUM(T56:V56))/(1-Inputs!$S$11)-(SUM(T56:V56))))</f>
        <v>0</v>
      </c>
      <c r="X56" s="212">
        <f>IF(A56="N/A"," ",(IF(MONTH(A56)&gt;=4,IF(MONTH(A56)&lt;=10,Inputs!$S$9,Inputs!$S$10),Inputs!$S$10)))</f>
        <v>0</v>
      </c>
      <c r="Y56" s="213">
        <f t="shared" ca="1" si="17"/>
        <v>4.1424898262739401E-2</v>
      </c>
      <c r="AF56" s="170">
        <v>38139</v>
      </c>
      <c r="AG56" s="157">
        <v>22</v>
      </c>
      <c r="AH56" s="157">
        <v>4</v>
      </c>
      <c r="AI56" s="157">
        <v>4</v>
      </c>
      <c r="AJ56" s="157">
        <v>0</v>
      </c>
      <c r="AK56" s="157">
        <v>30</v>
      </c>
    </row>
    <row r="57" spans="1:37" x14ac:dyDescent="0.2">
      <c r="A57" s="244">
        <f>Calculations!A22</f>
        <v>37681</v>
      </c>
      <c r="B57" s="229">
        <f t="shared" si="23"/>
        <v>32.197678375244138</v>
      </c>
      <c r="C57" s="230">
        <f t="shared" si="24"/>
        <v>26.019996643066406</v>
      </c>
      <c r="D57" s="231">
        <f t="shared" si="25"/>
        <v>20.519996643066406</v>
      </c>
      <c r="E57" s="421">
        <f t="shared" si="18"/>
        <v>1</v>
      </c>
      <c r="F57" s="221">
        <f t="shared" si="19"/>
        <v>32.197678375244138</v>
      </c>
      <c r="G57" s="221">
        <f t="shared" si="10"/>
        <v>26.019996643066406</v>
      </c>
      <c r="H57" s="222">
        <f t="shared" si="11"/>
        <v>20.519996643066406</v>
      </c>
      <c r="I57" s="189">
        <f t="shared" si="12"/>
        <v>1</v>
      </c>
      <c r="J57" s="221">
        <f t="shared" si="20"/>
        <v>32.197678375244138</v>
      </c>
      <c r="K57" s="221">
        <f t="shared" si="21"/>
        <v>26.019996643066406</v>
      </c>
      <c r="L57" s="222">
        <f t="shared" si="22"/>
        <v>20.519996643066406</v>
      </c>
      <c r="M57" s="240">
        <f t="shared" si="26"/>
        <v>21.389999389648438</v>
      </c>
      <c r="N57" s="241">
        <f t="shared" ca="1" si="14"/>
        <v>3.9250000000000003</v>
      </c>
      <c r="O57" s="152"/>
      <c r="P57" s="210">
        <f>IF(A57="N/A"," ",VLOOKUP(A57,PeakPowerCurves,(IF(BMO=2,3,IF(BMO=1,2,4))),FALSE)+Inputs!N40)</f>
        <v>32.197678375244138</v>
      </c>
      <c r="Q57" s="210">
        <f>IF(A57="N/A"," ",VLOOKUP(A57,SatSunPeakPwr,(IF(BMO=2,3,IF(BMO=1,2,4))),FALSE)+Inputs!$N$23)</f>
        <v>26.019996643066406</v>
      </c>
      <c r="R57" s="210">
        <f>IF(A57="N/A"," ",VLOOKUP(A57,SatSunPeakPwr,(IF(BMO=2,7,IF(BMO=1,6,8))),FALSE)+Inputs!$N$23)</f>
        <v>20.519996643066406</v>
      </c>
      <c r="S57" s="211">
        <f>IF(A57="N/A"," ",(VLOOKUP(A57,OPPowerPrices,(IF(BMO=2,7,IF(BMO=1,6,8))),FALSE)+Inputs!$N$23))</f>
        <v>21.389999389648438</v>
      </c>
      <c r="T57" s="212">
        <f t="shared" ca="1" si="15"/>
        <v>3.7850000000000001</v>
      </c>
      <c r="U57" s="212">
        <f t="shared" ca="1" si="16"/>
        <v>0.14000000000000001</v>
      </c>
      <c r="V57" s="212">
        <f ca="1">IF(A57="N/A"," ",IF(Indexcheck=TRUE,(IF(MONTH(A57)&gt;=4,IF(MONTH(A57)&lt;=10,VLOOKUP(A57,'Gas Curves'!B35:O395,13),VLOOKUP(A57,'Gas Curves'!B35:O395,14)),VLOOKUP(A57,'Gas Curves'!B35:O395,14))),0))</f>
        <v>0</v>
      </c>
      <c r="W57" s="212">
        <f ca="1">IF(A57="N/A"," ",((SUM(T57:V57))/(1-Inputs!$S$11)-(SUM(T57:V57))))</f>
        <v>0</v>
      </c>
      <c r="X57" s="212">
        <f>IF(A57="N/A"," ",(IF(MONTH(A57)&gt;=4,IF(MONTH(A57)&lt;=10,Inputs!$S$9,Inputs!$S$10),Inputs!$S$10)))</f>
        <v>0</v>
      </c>
      <c r="Y57" s="213">
        <f t="shared" ca="1" si="17"/>
        <v>4.1982798689660199E-2</v>
      </c>
      <c r="AF57" s="170">
        <v>38169</v>
      </c>
      <c r="AG57" s="157">
        <v>21</v>
      </c>
      <c r="AH57" s="157">
        <v>5</v>
      </c>
      <c r="AI57" s="157">
        <v>5</v>
      </c>
      <c r="AJ57" s="157">
        <v>1</v>
      </c>
      <c r="AK57" s="157">
        <v>31</v>
      </c>
    </row>
    <row r="58" spans="1:37" x14ac:dyDescent="0.2">
      <c r="A58" s="244">
        <f>Calculations!A23</f>
        <v>37712</v>
      </c>
      <c r="B58" s="229">
        <f t="shared" si="23"/>
        <v>32.89767150878906</v>
      </c>
      <c r="C58" s="230">
        <f t="shared" si="24"/>
        <v>22.519996643066406</v>
      </c>
      <c r="D58" s="231">
        <f t="shared" si="25"/>
        <v>17.014999389648438</v>
      </c>
      <c r="E58" s="421">
        <f t="shared" si="18"/>
        <v>1</v>
      </c>
      <c r="F58" s="221">
        <f t="shared" si="19"/>
        <v>32.89767150878906</v>
      </c>
      <c r="G58" s="221">
        <f t="shared" si="10"/>
        <v>22.519996643066406</v>
      </c>
      <c r="H58" s="222">
        <f t="shared" si="11"/>
        <v>17.014999389648438</v>
      </c>
      <c r="I58" s="189">
        <f t="shared" si="12"/>
        <v>1</v>
      </c>
      <c r="J58" s="221">
        <f t="shared" si="20"/>
        <v>32.89767150878906</v>
      </c>
      <c r="K58" s="221">
        <f t="shared" si="21"/>
        <v>22.519996643066406</v>
      </c>
      <c r="L58" s="222">
        <f t="shared" si="22"/>
        <v>17.014999389648438</v>
      </c>
      <c r="M58" s="240">
        <f t="shared" si="26"/>
        <v>18.389999389648438</v>
      </c>
      <c r="N58" s="241">
        <f t="shared" ca="1" si="14"/>
        <v>3.7850000000000001</v>
      </c>
      <c r="O58" s="152"/>
      <c r="P58" s="210">
        <f>IF(A58="N/A"," ",VLOOKUP(A58,PeakPowerCurves,(IF(BMO=2,3,IF(BMO=1,2,4))),FALSE)+Inputs!N41)</f>
        <v>32.89767150878906</v>
      </c>
      <c r="Q58" s="210">
        <f>IF(A58="N/A"," ",VLOOKUP(A58,SatSunPeakPwr,(IF(BMO=2,3,IF(BMO=1,2,4))),FALSE)+Inputs!$N$23)</f>
        <v>22.519996643066406</v>
      </c>
      <c r="R58" s="210">
        <f>IF(A58="N/A"," ",VLOOKUP(A58,SatSunPeakPwr,(IF(BMO=2,7,IF(BMO=1,6,8))),FALSE)+Inputs!$N$23)</f>
        <v>17.014999389648438</v>
      </c>
      <c r="S58" s="211">
        <f>IF(A58="N/A"," ",(VLOOKUP(A58,OPPowerPrices,(IF(BMO=2,7,IF(BMO=1,6,8))),FALSE)+Inputs!$N$23))</f>
        <v>18.389999389648438</v>
      </c>
      <c r="T58" s="212">
        <f t="shared" ca="1" si="15"/>
        <v>3.6550000000000002</v>
      </c>
      <c r="U58" s="212">
        <f t="shared" ca="1" si="16"/>
        <v>0.13</v>
      </c>
      <c r="V58" s="212">
        <f ca="1">IF(A58="N/A"," ",IF(Indexcheck=TRUE,(IF(MONTH(A58)&gt;=4,IF(MONTH(A58)&lt;=10,VLOOKUP(A58,'Gas Curves'!B36:O396,13),VLOOKUP(A58,'Gas Curves'!B36:O396,14)),VLOOKUP(A58,'Gas Curves'!B36:O396,14))),0))</f>
        <v>0</v>
      </c>
      <c r="W58" s="212">
        <f ca="1">IF(A58="N/A"," ",((SUM(T58:V58))/(1-Inputs!$S$11)-(SUM(T58:V58))))</f>
        <v>0</v>
      </c>
      <c r="X58" s="212">
        <f>IF(A58="N/A"," ",(IF(MONTH(A58)&gt;=4,IF(MONTH(A58)&lt;=10,Inputs!$S$9,Inputs!$S$10),Inputs!$S$10)))</f>
        <v>0</v>
      </c>
      <c r="Y58" s="213">
        <f t="shared" ca="1" si="17"/>
        <v>4.2486708842361103E-2</v>
      </c>
      <c r="AF58" s="170">
        <v>38200</v>
      </c>
      <c r="AG58" s="157">
        <v>22</v>
      </c>
      <c r="AH58" s="157">
        <v>4</v>
      </c>
      <c r="AI58" s="157">
        <v>5</v>
      </c>
      <c r="AJ58" s="157">
        <v>0</v>
      </c>
      <c r="AK58" s="157">
        <v>31</v>
      </c>
    </row>
    <row r="59" spans="1:37" x14ac:dyDescent="0.2">
      <c r="A59" s="244">
        <f>Calculations!A24</f>
        <v>37742</v>
      </c>
      <c r="B59" s="229">
        <f t="shared" si="23"/>
        <v>36.174999999999997</v>
      </c>
      <c r="C59" s="230">
        <f t="shared" si="24"/>
        <v>22.839998245239258</v>
      </c>
      <c r="D59" s="231">
        <f t="shared" si="25"/>
        <v>16.345001220703125</v>
      </c>
      <c r="E59" s="421">
        <f t="shared" si="18"/>
        <v>1</v>
      </c>
      <c r="F59" s="221">
        <f t="shared" si="19"/>
        <v>36.174999999999997</v>
      </c>
      <c r="G59" s="221">
        <f t="shared" si="10"/>
        <v>22.839998245239258</v>
      </c>
      <c r="H59" s="222">
        <f t="shared" si="11"/>
        <v>16.345001220703125</v>
      </c>
      <c r="I59" s="189">
        <f t="shared" si="12"/>
        <v>1</v>
      </c>
      <c r="J59" s="221">
        <f t="shared" si="20"/>
        <v>36.174999999999997</v>
      </c>
      <c r="K59" s="221">
        <f t="shared" si="21"/>
        <v>22.839998245239258</v>
      </c>
      <c r="L59" s="222">
        <f t="shared" si="22"/>
        <v>16.345001220703125</v>
      </c>
      <c r="M59" s="240">
        <f t="shared" si="26"/>
        <v>18.930000305175781</v>
      </c>
      <c r="N59" s="241">
        <f t="shared" ca="1" si="14"/>
        <v>3.5450000000000004</v>
      </c>
      <c r="O59" s="152"/>
      <c r="P59" s="210">
        <f>IF(A59="N/A"," ",VLOOKUP(A59,PeakPowerCurves,(IF(BMO=2,3,IF(BMO=1,2,4))),FALSE)+Inputs!N42)</f>
        <v>36.174999999999997</v>
      </c>
      <c r="Q59" s="210">
        <f>IF(A59="N/A"," ",VLOOKUP(A59,SatSunPeakPwr,(IF(BMO=2,3,IF(BMO=1,2,4))),FALSE)+Inputs!$N$23)</f>
        <v>22.839998245239258</v>
      </c>
      <c r="R59" s="210">
        <f>IF(A59="N/A"," ",VLOOKUP(A59,SatSunPeakPwr,(IF(BMO=2,7,IF(BMO=1,6,8))),FALSE)+Inputs!$N$23)</f>
        <v>16.345001220703125</v>
      </c>
      <c r="S59" s="211">
        <f>IF(A59="N/A"," ",(VLOOKUP(A59,OPPowerPrices,(IF(BMO=2,7,IF(BMO=1,6,8))),FALSE)+Inputs!$N$23))</f>
        <v>18.930000305175781</v>
      </c>
      <c r="T59" s="212">
        <f t="shared" ca="1" si="15"/>
        <v>3.4400000000000004</v>
      </c>
      <c r="U59" s="212">
        <f t="shared" ca="1" si="16"/>
        <v>0.105</v>
      </c>
      <c r="V59" s="212">
        <f ca="1">IF(A59="N/A"," ",IF(Indexcheck=TRUE,(IF(MONTH(A59)&gt;=4,IF(MONTH(A59)&lt;=10,VLOOKUP(A59,'Gas Curves'!B37:O397,13),VLOOKUP(A59,'Gas Curves'!B37:O397,14)),VLOOKUP(A59,'Gas Curves'!B37:O397,14))),0))</f>
        <v>0</v>
      </c>
      <c r="W59" s="212">
        <f ca="1">IF(A59="N/A"," ",((SUM(T59:V59))/(1-Inputs!$S$11)-(SUM(T59:V59))))</f>
        <v>0</v>
      </c>
      <c r="X59" s="212">
        <f>IF(A59="N/A"," ",(IF(MONTH(A59)&gt;=4,IF(MONTH(A59)&lt;=10,Inputs!$S$9,Inputs!$S$10),Inputs!$S$10)))</f>
        <v>0</v>
      </c>
      <c r="Y59" s="213">
        <f t="shared" ca="1" si="17"/>
        <v>4.3027115467457702E-2</v>
      </c>
      <c r="AF59" s="170">
        <v>38231</v>
      </c>
      <c r="AG59" s="157">
        <v>21</v>
      </c>
      <c r="AH59" s="157">
        <v>4</v>
      </c>
      <c r="AI59" s="157">
        <v>5</v>
      </c>
      <c r="AJ59" s="157">
        <v>1</v>
      </c>
      <c r="AK59" s="157">
        <v>30</v>
      </c>
    </row>
    <row r="60" spans="1:37" x14ac:dyDescent="0.2">
      <c r="A60" s="244">
        <f>Calculations!A25</f>
        <v>37773</v>
      </c>
      <c r="B60" s="229">
        <f t="shared" si="23"/>
        <v>47</v>
      </c>
      <c r="C60" s="230">
        <f t="shared" si="24"/>
        <v>29.839998245239258</v>
      </c>
      <c r="D60" s="231">
        <f t="shared" si="25"/>
        <v>20.339998245239258</v>
      </c>
      <c r="E60" s="421">
        <f t="shared" si="18"/>
        <v>1</v>
      </c>
      <c r="F60" s="221">
        <f t="shared" si="19"/>
        <v>47</v>
      </c>
      <c r="G60" s="221">
        <f t="shared" si="10"/>
        <v>29.839998245239258</v>
      </c>
      <c r="H60" s="222">
        <f t="shared" si="11"/>
        <v>20.339998245239258</v>
      </c>
      <c r="I60" s="189">
        <f t="shared" si="12"/>
        <v>1</v>
      </c>
      <c r="J60" s="221">
        <f t="shared" si="20"/>
        <v>47</v>
      </c>
      <c r="K60" s="221">
        <f t="shared" si="21"/>
        <v>29.839998245239258</v>
      </c>
      <c r="L60" s="222">
        <f t="shared" si="22"/>
        <v>20.339998245239258</v>
      </c>
      <c r="M60" s="240">
        <f t="shared" si="26"/>
        <v>21.180000305175781</v>
      </c>
      <c r="N60" s="241">
        <f t="shared" ca="1" si="14"/>
        <v>3.5470000000000002</v>
      </c>
      <c r="O60" s="152"/>
      <c r="P60" s="210">
        <f>IF(A60="N/A"," ",VLOOKUP(A60,PeakPowerCurves,(IF(BMO=2,3,IF(BMO=1,2,4))),FALSE)+Inputs!N43)</f>
        <v>47</v>
      </c>
      <c r="Q60" s="210">
        <f>IF(A60="N/A"," ",VLOOKUP(A60,SatSunPeakPwr,(IF(BMO=2,3,IF(BMO=1,2,4))),FALSE)+Inputs!$N$23)</f>
        <v>29.839998245239258</v>
      </c>
      <c r="R60" s="210">
        <f>IF(A60="N/A"," ",VLOOKUP(A60,SatSunPeakPwr,(IF(BMO=2,7,IF(BMO=1,6,8))),FALSE)+Inputs!$N$23)</f>
        <v>20.339998245239258</v>
      </c>
      <c r="S60" s="211">
        <f>IF(A60="N/A"," ",(VLOOKUP(A60,OPPowerPrices,(IF(BMO=2,7,IF(BMO=1,6,8))),FALSE)+Inputs!$N$23))</f>
        <v>21.180000305175781</v>
      </c>
      <c r="T60" s="212">
        <f t="shared" ca="1" si="15"/>
        <v>3.4420000000000002</v>
      </c>
      <c r="U60" s="212">
        <f t="shared" ca="1" si="16"/>
        <v>0.105</v>
      </c>
      <c r="V60" s="212">
        <f ca="1">IF(A60="N/A"," ",IF(Indexcheck=TRUE,(IF(MONTH(A60)&gt;=4,IF(MONTH(A60)&lt;=10,VLOOKUP(A60,'Gas Curves'!B38:O398,13),VLOOKUP(A60,'Gas Curves'!B38:O398,14)),VLOOKUP(A60,'Gas Curves'!B38:O398,14))),0))</f>
        <v>0</v>
      </c>
      <c r="W60" s="212">
        <f ca="1">IF(A60="N/A"," ",((SUM(T60:V60))/(1-Inputs!$S$11)-(SUM(T60:V60))))</f>
        <v>0</v>
      </c>
      <c r="X60" s="212">
        <f>IF(A60="N/A"," ",(IF(MONTH(A60)&gt;=4,IF(MONTH(A60)&lt;=10,Inputs!$S$9,Inputs!$S$10),Inputs!$S$10)))</f>
        <v>0</v>
      </c>
      <c r="Y60" s="213">
        <f t="shared" ca="1" si="17"/>
        <v>4.35228849722544E-2</v>
      </c>
      <c r="AF60" s="170">
        <v>38261</v>
      </c>
      <c r="AG60" s="157">
        <v>21</v>
      </c>
      <c r="AH60" s="157">
        <v>5</v>
      </c>
      <c r="AI60" s="157">
        <v>5</v>
      </c>
      <c r="AJ60" s="157">
        <v>0</v>
      </c>
      <c r="AK60" s="157">
        <v>31</v>
      </c>
    </row>
    <row r="61" spans="1:37" x14ac:dyDescent="0.2">
      <c r="A61" s="244">
        <f>Calculations!A26</f>
        <v>37803</v>
      </c>
      <c r="B61" s="229">
        <f t="shared" si="23"/>
        <v>58.25</v>
      </c>
      <c r="C61" s="230">
        <f t="shared" si="24"/>
        <v>35.840003967285156</v>
      </c>
      <c r="D61" s="231">
        <f t="shared" si="25"/>
        <v>26.339998245239258</v>
      </c>
      <c r="E61" s="421">
        <f t="shared" si="18"/>
        <v>1</v>
      </c>
      <c r="F61" s="221">
        <f t="shared" si="19"/>
        <v>58.25</v>
      </c>
      <c r="G61" s="221">
        <f t="shared" si="10"/>
        <v>35.840003967285156</v>
      </c>
      <c r="H61" s="222">
        <f t="shared" si="11"/>
        <v>26.339998245239258</v>
      </c>
      <c r="I61" s="189">
        <f t="shared" si="12"/>
        <v>1</v>
      </c>
      <c r="J61" s="221">
        <f t="shared" si="20"/>
        <v>58.25</v>
      </c>
      <c r="K61" s="221">
        <f t="shared" si="21"/>
        <v>35.840003967285156</v>
      </c>
      <c r="L61" s="222">
        <f t="shared" si="22"/>
        <v>26.339998245239258</v>
      </c>
      <c r="M61" s="240">
        <f t="shared" si="26"/>
        <v>21.680000305175781</v>
      </c>
      <c r="N61" s="241">
        <f t="shared" ca="1" si="14"/>
        <v>3.5880000000000005</v>
      </c>
      <c r="O61" s="152"/>
      <c r="P61" s="210">
        <f>IF(A61="N/A"," ",VLOOKUP(A61,PeakPowerCurves,(IF(BMO=2,3,IF(BMO=1,2,4))),FALSE)+Inputs!N44)</f>
        <v>58.25</v>
      </c>
      <c r="Q61" s="210">
        <f>IF(A61="N/A"," ",VLOOKUP(A61,SatSunPeakPwr,(IF(BMO=2,3,IF(BMO=1,2,4))),FALSE)+Inputs!$N$23)</f>
        <v>35.840003967285156</v>
      </c>
      <c r="R61" s="210">
        <f>IF(A61="N/A"," ",VLOOKUP(A61,SatSunPeakPwr,(IF(BMO=2,7,IF(BMO=1,6,8))),FALSE)+Inputs!$N$23)</f>
        <v>26.339998245239258</v>
      </c>
      <c r="S61" s="211">
        <f>IF(A61="N/A"," ",(VLOOKUP(A61,OPPowerPrices,(IF(BMO=2,7,IF(BMO=1,6,8))),FALSE)+Inputs!$N$23))</f>
        <v>21.680000305175781</v>
      </c>
      <c r="T61" s="212">
        <f t="shared" ca="1" si="15"/>
        <v>3.4830000000000005</v>
      </c>
      <c r="U61" s="212">
        <f t="shared" ca="1" si="16"/>
        <v>0.105</v>
      </c>
      <c r="V61" s="212">
        <f ca="1">IF(A61="N/A"," ",IF(Indexcheck=TRUE,(IF(MONTH(A61)&gt;=4,IF(MONTH(A61)&lt;=10,VLOOKUP(A61,'Gas Curves'!B39:O399,13),VLOOKUP(A61,'Gas Curves'!B39:O399,14)),VLOOKUP(A61,'Gas Curves'!B39:O399,14))),0))</f>
        <v>0</v>
      </c>
      <c r="W61" s="212">
        <f ca="1">IF(A61="N/A"," ",((SUM(T61:V61))/(1-Inputs!$S$11)-(SUM(T61:V61))))</f>
        <v>0</v>
      </c>
      <c r="X61" s="212">
        <f>IF(A61="N/A"," ",(IF(MONTH(A61)&gt;=4,IF(MONTH(A61)&lt;=10,Inputs!$S$9,Inputs!$S$10),Inputs!$S$10)))</f>
        <v>0</v>
      </c>
      <c r="Y61" s="213">
        <f t="shared" ca="1" si="17"/>
        <v>4.4035180213697303E-2</v>
      </c>
      <c r="AF61" s="170">
        <v>38292</v>
      </c>
      <c r="AG61" s="157">
        <v>21</v>
      </c>
      <c r="AH61" s="157">
        <v>4</v>
      </c>
      <c r="AI61" s="157">
        <v>5</v>
      </c>
      <c r="AJ61" s="157">
        <v>1</v>
      </c>
      <c r="AK61" s="157">
        <v>30</v>
      </c>
    </row>
    <row r="62" spans="1:37" x14ac:dyDescent="0.2">
      <c r="A62" s="244">
        <f>Calculations!A27</f>
        <v>37834</v>
      </c>
      <c r="B62" s="229">
        <f t="shared" si="23"/>
        <v>58.25</v>
      </c>
      <c r="C62" s="230">
        <f t="shared" si="24"/>
        <v>33.840007781982422</v>
      </c>
      <c r="D62" s="231">
        <f t="shared" si="25"/>
        <v>26.339998245239258</v>
      </c>
      <c r="E62" s="421">
        <f t="shared" si="18"/>
        <v>1</v>
      </c>
      <c r="F62" s="221">
        <f t="shared" si="19"/>
        <v>58.25</v>
      </c>
      <c r="G62" s="221">
        <f t="shared" si="10"/>
        <v>33.840007781982422</v>
      </c>
      <c r="H62" s="222">
        <f t="shared" si="11"/>
        <v>26.339998245239258</v>
      </c>
      <c r="I62" s="189">
        <f t="shared" si="12"/>
        <v>1</v>
      </c>
      <c r="J62" s="221">
        <f t="shared" si="20"/>
        <v>58.25</v>
      </c>
      <c r="K62" s="221">
        <f t="shared" si="21"/>
        <v>33.840007781982422</v>
      </c>
      <c r="L62" s="222">
        <f t="shared" si="22"/>
        <v>26.339998245239258</v>
      </c>
      <c r="M62" s="240">
        <f t="shared" si="26"/>
        <v>22.680000305175781</v>
      </c>
      <c r="N62" s="241">
        <f t="shared" ca="1" si="14"/>
        <v>3.6360000000000006</v>
      </c>
      <c r="O62" s="152"/>
      <c r="P62" s="210">
        <f>IF(A62="N/A"," ",VLOOKUP(A62,PeakPowerCurves,(IF(BMO=2,3,IF(BMO=1,2,4))),FALSE)+Inputs!N45)</f>
        <v>58.25</v>
      </c>
      <c r="Q62" s="210">
        <f>IF(A62="N/A"," ",VLOOKUP(A62,SatSunPeakPwr,(IF(BMO=2,3,IF(BMO=1,2,4))),FALSE)+Inputs!$N$23)</f>
        <v>33.840007781982422</v>
      </c>
      <c r="R62" s="210">
        <f>IF(A62="N/A"," ",VLOOKUP(A62,SatSunPeakPwr,(IF(BMO=2,7,IF(BMO=1,6,8))),FALSE)+Inputs!$N$23)</f>
        <v>26.339998245239258</v>
      </c>
      <c r="S62" s="211">
        <f>IF(A62="N/A"," ",(VLOOKUP(A62,OPPowerPrices,(IF(BMO=2,7,IF(BMO=1,6,8))),FALSE)+Inputs!$N$23))</f>
        <v>22.680000305175781</v>
      </c>
      <c r="T62" s="212">
        <f t="shared" ca="1" si="15"/>
        <v>3.5310000000000006</v>
      </c>
      <c r="U62" s="212">
        <f t="shared" ca="1" si="16"/>
        <v>0.105</v>
      </c>
      <c r="V62" s="212">
        <f ca="1">IF(A62="N/A"," ",IF(Indexcheck=TRUE,(IF(MONTH(A62)&gt;=4,IF(MONTH(A62)&lt;=10,VLOOKUP(A62,'Gas Curves'!B40:O400,13),VLOOKUP(A62,'Gas Curves'!B40:O400,14)),VLOOKUP(A62,'Gas Curves'!B40:O400,14))),0))</f>
        <v>0</v>
      </c>
      <c r="W62" s="212">
        <f ca="1">IF(A62="N/A"," ",((SUM(T62:V62))/(1-Inputs!$S$11)-(SUM(T62:V62))))</f>
        <v>0</v>
      </c>
      <c r="X62" s="212">
        <f>IF(A62="N/A"," ",(IF(MONTH(A62)&gt;=4,IF(MONTH(A62)&lt;=10,Inputs!$S$9,Inputs!$S$10),Inputs!$S$10)))</f>
        <v>0</v>
      </c>
      <c r="Y62" s="213">
        <f t="shared" ca="1" si="17"/>
        <v>4.4520984403078501E-2</v>
      </c>
      <c r="AF62" s="170">
        <v>38322</v>
      </c>
      <c r="AG62" s="157">
        <v>23</v>
      </c>
      <c r="AH62" s="157">
        <v>3</v>
      </c>
      <c r="AI62" s="157">
        <v>5</v>
      </c>
      <c r="AJ62" s="157">
        <v>1</v>
      </c>
      <c r="AK62" s="157">
        <v>31</v>
      </c>
    </row>
    <row r="63" spans="1:37" x14ac:dyDescent="0.2">
      <c r="A63" s="244">
        <f>Calculations!A28</f>
        <v>37865</v>
      </c>
      <c r="B63" s="229">
        <f t="shared" si="23"/>
        <v>32.1</v>
      </c>
      <c r="C63" s="230">
        <f t="shared" si="24"/>
        <v>25.839998245239258</v>
      </c>
      <c r="D63" s="231">
        <f t="shared" si="25"/>
        <v>20.339998245239258</v>
      </c>
      <c r="E63" s="421">
        <f t="shared" si="18"/>
        <v>1</v>
      </c>
      <c r="F63" s="221">
        <f t="shared" si="19"/>
        <v>32.1</v>
      </c>
      <c r="G63" s="221">
        <f t="shared" si="10"/>
        <v>25.839998245239258</v>
      </c>
      <c r="H63" s="222">
        <f t="shared" si="11"/>
        <v>20.339998245239258</v>
      </c>
      <c r="I63" s="189">
        <f t="shared" si="12"/>
        <v>1</v>
      </c>
      <c r="J63" s="221">
        <f t="shared" si="20"/>
        <v>32.1</v>
      </c>
      <c r="K63" s="221">
        <f t="shared" si="21"/>
        <v>25.839998245239258</v>
      </c>
      <c r="L63" s="222">
        <f t="shared" si="22"/>
        <v>20.339998245239258</v>
      </c>
      <c r="M63" s="240">
        <f t="shared" si="26"/>
        <v>16.680000305175781</v>
      </c>
      <c r="N63" s="241">
        <f t="shared" ca="1" si="14"/>
        <v>3.665</v>
      </c>
      <c r="O63" s="152"/>
      <c r="P63" s="210">
        <f>IF(A63="N/A"," ",VLOOKUP(A63,PeakPowerCurves,(IF(BMO=2,3,IF(BMO=1,2,4))),FALSE)+Inputs!N46)</f>
        <v>32.1</v>
      </c>
      <c r="Q63" s="210">
        <f>IF(A63="N/A"," ",VLOOKUP(A63,SatSunPeakPwr,(IF(BMO=2,3,IF(BMO=1,2,4))),FALSE)+Inputs!$N$23)</f>
        <v>25.839998245239258</v>
      </c>
      <c r="R63" s="210">
        <f>IF(A63="N/A"," ",VLOOKUP(A63,SatSunPeakPwr,(IF(BMO=2,7,IF(BMO=1,6,8))),FALSE)+Inputs!$N$23)</f>
        <v>20.339998245239258</v>
      </c>
      <c r="S63" s="211">
        <f>IF(A63="N/A"," ",(VLOOKUP(A63,OPPowerPrices,(IF(BMO=2,7,IF(BMO=1,6,8))),FALSE)+Inputs!$N$23))</f>
        <v>16.680000305175781</v>
      </c>
      <c r="T63" s="212">
        <f t="shared" ca="1" si="15"/>
        <v>3.56</v>
      </c>
      <c r="U63" s="212">
        <f t="shared" ca="1" si="16"/>
        <v>0.105</v>
      </c>
      <c r="V63" s="212">
        <f ca="1">IF(A63="N/A"," ",IF(Indexcheck=TRUE,(IF(MONTH(A63)&gt;=4,IF(MONTH(A63)&lt;=10,VLOOKUP(A63,'Gas Curves'!B41:O401,13),VLOOKUP(A63,'Gas Curves'!B41:O401,14)),VLOOKUP(A63,'Gas Curves'!B41:O401,14))),0))</f>
        <v>0</v>
      </c>
      <c r="W63" s="212">
        <f ca="1">IF(A63="N/A"," ",((SUM(T63:V63))/(1-Inputs!$S$11)-(SUM(T63:V63))))</f>
        <v>0</v>
      </c>
      <c r="X63" s="212">
        <f>IF(A63="N/A"," ",(IF(MONTH(A63)&gt;=4,IF(MONTH(A63)&lt;=10,Inputs!$S$9,Inputs!$S$10),Inputs!$S$10)))</f>
        <v>0</v>
      </c>
      <c r="Y63" s="213">
        <f t="shared" ca="1" si="17"/>
        <v>4.5008707542749E-2</v>
      </c>
      <c r="AF63" s="170">
        <v>38353</v>
      </c>
      <c r="AG63" s="157">
        <v>21</v>
      </c>
      <c r="AH63" s="157">
        <v>4</v>
      </c>
      <c r="AI63" s="157">
        <v>6</v>
      </c>
      <c r="AJ63" s="157">
        <v>1</v>
      </c>
      <c r="AK63" s="157">
        <v>31</v>
      </c>
    </row>
    <row r="64" spans="1:37" x14ac:dyDescent="0.2">
      <c r="A64" s="244">
        <f>Calculations!A29</f>
        <v>37895</v>
      </c>
      <c r="B64" s="229">
        <f t="shared" si="23"/>
        <v>31.001563644409181</v>
      </c>
      <c r="C64" s="230">
        <f t="shared" si="24"/>
        <v>20.83599853515625</v>
      </c>
      <c r="D64" s="231">
        <f t="shared" si="25"/>
        <v>15.336502075195313</v>
      </c>
      <c r="E64" s="421">
        <f t="shared" si="18"/>
        <v>1</v>
      </c>
      <c r="F64" s="221">
        <f t="shared" si="19"/>
        <v>31.001563644409181</v>
      </c>
      <c r="G64" s="221">
        <f t="shared" si="10"/>
        <v>20.83599853515625</v>
      </c>
      <c r="H64" s="222">
        <f t="shared" si="11"/>
        <v>15.336502075195313</v>
      </c>
      <c r="I64" s="189">
        <f t="shared" si="12"/>
        <v>1</v>
      </c>
      <c r="J64" s="221">
        <f t="shared" si="20"/>
        <v>31.001563644409181</v>
      </c>
      <c r="K64" s="221">
        <f t="shared" si="21"/>
        <v>20.83599853515625</v>
      </c>
      <c r="L64" s="222">
        <f t="shared" si="22"/>
        <v>15.336502075195313</v>
      </c>
      <c r="M64" s="240">
        <f t="shared" si="26"/>
        <v>16.180002212524414</v>
      </c>
      <c r="N64" s="241">
        <f t="shared" ca="1" si="14"/>
        <v>3.68</v>
      </c>
      <c r="O64" s="152"/>
      <c r="P64" s="210">
        <f>IF(A64="N/A"," ",VLOOKUP(A64,PeakPowerCurves,(IF(BMO=2,3,IF(BMO=1,2,4))),FALSE)+Inputs!N47)</f>
        <v>31.001563644409181</v>
      </c>
      <c r="Q64" s="210">
        <f>IF(A64="N/A"," ",VLOOKUP(A64,SatSunPeakPwr,(IF(BMO=2,3,IF(BMO=1,2,4))),FALSE)+Inputs!$N$23)</f>
        <v>20.83599853515625</v>
      </c>
      <c r="R64" s="210">
        <f>IF(A64="N/A"," ",VLOOKUP(A64,SatSunPeakPwr,(IF(BMO=2,7,IF(BMO=1,6,8))),FALSE)+Inputs!$N$23)</f>
        <v>15.336502075195313</v>
      </c>
      <c r="S64" s="211">
        <f>IF(A64="N/A"," ",(VLOOKUP(A64,OPPowerPrices,(IF(BMO=2,7,IF(BMO=1,6,8))),FALSE)+Inputs!$N$23))</f>
        <v>16.180002212524414</v>
      </c>
      <c r="T64" s="212">
        <f t="shared" ca="1" si="15"/>
        <v>3.5750000000000002</v>
      </c>
      <c r="U64" s="212">
        <f t="shared" ca="1" si="16"/>
        <v>0.105</v>
      </c>
      <c r="V64" s="212">
        <f ca="1">IF(A64="N/A"," ",IF(Indexcheck=TRUE,(IF(MONTH(A64)&gt;=4,IF(MONTH(A64)&lt;=10,VLOOKUP(A64,'Gas Curves'!B42:O402,13),VLOOKUP(A64,'Gas Curves'!B42:O402,14)),VLOOKUP(A64,'Gas Curves'!B42:O402,14))),0))</f>
        <v>0</v>
      </c>
      <c r="W64" s="212">
        <f ca="1">IF(A64="N/A"," ",((SUM(T64:V64))/(1-Inputs!$S$11)-(SUM(T64:V64))))</f>
        <v>0</v>
      </c>
      <c r="X64" s="212">
        <f>IF(A64="N/A"," ",(IF(MONTH(A64)&gt;=4,IF(MONTH(A64)&lt;=10,Inputs!$S$9,Inputs!$S$10),Inputs!$S$10)))</f>
        <v>0</v>
      </c>
      <c r="Y64" s="213">
        <f t="shared" ca="1" si="17"/>
        <v>4.5496430762035807E-2</v>
      </c>
      <c r="AF64" s="170">
        <v>38384</v>
      </c>
      <c r="AG64" s="157">
        <v>20</v>
      </c>
      <c r="AH64" s="157">
        <v>4</v>
      </c>
      <c r="AI64" s="157">
        <v>4</v>
      </c>
      <c r="AJ64" s="157">
        <v>0</v>
      </c>
      <c r="AK64" s="157">
        <v>28</v>
      </c>
    </row>
    <row r="65" spans="1:37" x14ac:dyDescent="0.2">
      <c r="A65" s="244">
        <f>Calculations!A30</f>
        <v>37926</v>
      </c>
      <c r="B65" s="229">
        <f t="shared" si="23"/>
        <v>31.101562118530275</v>
      </c>
      <c r="C65" s="230">
        <f t="shared" si="24"/>
        <v>22.839998245239258</v>
      </c>
      <c r="D65" s="231">
        <f t="shared" si="25"/>
        <v>15.340002059936523</v>
      </c>
      <c r="E65" s="421">
        <f t="shared" si="18"/>
        <v>1</v>
      </c>
      <c r="F65" s="221">
        <f t="shared" si="19"/>
        <v>31.101562118530275</v>
      </c>
      <c r="G65" s="221">
        <f t="shared" si="10"/>
        <v>22.839998245239258</v>
      </c>
      <c r="H65" s="222">
        <f t="shared" si="11"/>
        <v>15.340002059936523</v>
      </c>
      <c r="I65" s="189">
        <f t="shared" si="12"/>
        <v>1</v>
      </c>
      <c r="J65" s="221">
        <f t="shared" si="20"/>
        <v>31.101562118530275</v>
      </c>
      <c r="K65" s="221">
        <f t="shared" si="21"/>
        <v>22.839998245239258</v>
      </c>
      <c r="L65" s="222">
        <f t="shared" si="22"/>
        <v>15.340002059936523</v>
      </c>
      <c r="M65" s="240">
        <f t="shared" si="26"/>
        <v>17.180000305175781</v>
      </c>
      <c r="N65" s="241">
        <f t="shared" ca="1" si="14"/>
        <v>3.7040000000000002</v>
      </c>
      <c r="O65" s="152"/>
      <c r="P65" s="210">
        <f>IF(A65="N/A"," ",VLOOKUP(A65,PeakPowerCurves,(IF(BMO=2,3,IF(BMO=1,2,4))),FALSE)+Inputs!N48)</f>
        <v>31.101562118530275</v>
      </c>
      <c r="Q65" s="210">
        <f>IF(A65="N/A"," ",VLOOKUP(A65,SatSunPeakPwr,(IF(BMO=2,3,IF(BMO=1,2,4))),FALSE)+Inputs!$N$23)</f>
        <v>22.839998245239258</v>
      </c>
      <c r="R65" s="210">
        <f>IF(A65="N/A"," ",VLOOKUP(A65,SatSunPeakPwr,(IF(BMO=2,7,IF(BMO=1,6,8))),FALSE)+Inputs!$N$23)</f>
        <v>15.340002059936523</v>
      </c>
      <c r="S65" s="211">
        <f>IF(A65="N/A"," ",(VLOOKUP(A65,OPPowerPrices,(IF(BMO=2,7,IF(BMO=1,6,8))),FALSE)+Inputs!$N$23))</f>
        <v>17.180000305175781</v>
      </c>
      <c r="T65" s="212">
        <f t="shared" ca="1" si="15"/>
        <v>3.5990000000000002</v>
      </c>
      <c r="U65" s="212">
        <f t="shared" ca="1" si="16"/>
        <v>0.105</v>
      </c>
      <c r="V65" s="212">
        <f ca="1">IF(A65="N/A"," ",IF(Indexcheck=TRUE,(IF(MONTH(A65)&gt;=4,IF(MONTH(A65)&lt;=10,VLOOKUP(A65,'Gas Curves'!B43:O403,13),VLOOKUP(A65,'Gas Curves'!B43:O403,14)),VLOOKUP(A65,'Gas Curves'!B43:O403,14))),0))</f>
        <v>0</v>
      </c>
      <c r="W65" s="212">
        <f ca="1">IF(A65="N/A"," ",((SUM(T65:V65))/(1-Inputs!$S$11)-(SUM(T65:V65))))</f>
        <v>0</v>
      </c>
      <c r="X65" s="212">
        <f>IF(A65="N/A"," ",(IF(MONTH(A65)&gt;=4,IF(MONTH(A65)&lt;=10,Inputs!$S$9,Inputs!$S$10),Inputs!$S$10)))</f>
        <v>0</v>
      </c>
      <c r="Y65" s="213">
        <f t="shared" ca="1" si="17"/>
        <v>4.59491698608403E-2</v>
      </c>
      <c r="AF65" s="170">
        <v>38412</v>
      </c>
      <c r="AG65" s="157">
        <v>23</v>
      </c>
      <c r="AH65" s="157">
        <v>4</v>
      </c>
      <c r="AI65" s="157">
        <v>4</v>
      </c>
      <c r="AJ65" s="157">
        <v>0</v>
      </c>
      <c r="AK65" s="157">
        <v>31</v>
      </c>
    </row>
    <row r="66" spans="1:37" x14ac:dyDescent="0.2">
      <c r="A66" s="244">
        <f>Calculations!A31</f>
        <v>37956</v>
      </c>
      <c r="B66" s="229">
        <f t="shared" si="23"/>
        <v>31.201560592651369</v>
      </c>
      <c r="C66" s="230">
        <f t="shared" si="24"/>
        <v>27.839998245239258</v>
      </c>
      <c r="D66" s="231">
        <f t="shared" si="25"/>
        <v>22.339998245239258</v>
      </c>
      <c r="E66" s="421">
        <f t="shared" si="18"/>
        <v>1</v>
      </c>
      <c r="F66" s="221">
        <f t="shared" si="19"/>
        <v>31.201560592651369</v>
      </c>
      <c r="G66" s="221">
        <f t="shared" si="10"/>
        <v>27.839998245239258</v>
      </c>
      <c r="H66" s="222">
        <f t="shared" si="11"/>
        <v>22.339998245239258</v>
      </c>
      <c r="I66" s="189">
        <f t="shared" si="12"/>
        <v>1</v>
      </c>
      <c r="J66" s="221">
        <f t="shared" si="20"/>
        <v>31.201560592651369</v>
      </c>
      <c r="K66" s="221">
        <f t="shared" si="21"/>
        <v>27.839998245239258</v>
      </c>
      <c r="L66" s="222">
        <f t="shared" si="22"/>
        <v>22.339998245239258</v>
      </c>
      <c r="M66" s="240">
        <f t="shared" si="26"/>
        <v>19.430000305175781</v>
      </c>
      <c r="N66" s="241">
        <f t="shared" ca="1" si="14"/>
        <v>3.8990000000000005</v>
      </c>
      <c r="O66" s="152"/>
      <c r="P66" s="210">
        <f>IF(A66="N/A"," ",VLOOKUP(A66,PeakPowerCurves,(IF(BMO=2,3,IF(BMO=1,2,4))),FALSE)+Inputs!N49)</f>
        <v>31.201560592651369</v>
      </c>
      <c r="Q66" s="210">
        <f>IF(A66="N/A"," ",VLOOKUP(A66,SatSunPeakPwr,(IF(BMO=2,3,IF(BMO=1,2,4))),FALSE)+Inputs!$N$23)</f>
        <v>27.839998245239258</v>
      </c>
      <c r="R66" s="210">
        <f>IF(A66="N/A"," ",VLOOKUP(A66,SatSunPeakPwr,(IF(BMO=2,7,IF(BMO=1,6,8))),FALSE)+Inputs!$N$23)</f>
        <v>22.339998245239258</v>
      </c>
      <c r="S66" s="211">
        <f>IF(A66="N/A"," ",(VLOOKUP(A66,OPPowerPrices,(IF(BMO=2,7,IF(BMO=1,6,8))),FALSE)+Inputs!$N$23))</f>
        <v>19.430000305175781</v>
      </c>
      <c r="T66" s="212">
        <f t="shared" ca="1" si="15"/>
        <v>3.7390000000000003</v>
      </c>
      <c r="U66" s="212">
        <f t="shared" ca="1" si="16"/>
        <v>0.16</v>
      </c>
      <c r="V66" s="212">
        <f ca="1">IF(A66="N/A"," ",IF(Indexcheck=TRUE,(IF(MONTH(A66)&gt;=4,IF(MONTH(A66)&lt;=10,VLOOKUP(A66,'Gas Curves'!B44:O404,13),VLOOKUP(A66,'Gas Curves'!B44:O404,14)),VLOOKUP(A66,'Gas Curves'!B44:O404,14))),0))</f>
        <v>0</v>
      </c>
      <c r="W66" s="212">
        <f ca="1">IF(A66="N/A"," ",((SUM(T66:V66))/(1-Inputs!$S$11)-(SUM(T66:V66))))</f>
        <v>0</v>
      </c>
      <c r="X66" s="212">
        <f>IF(A66="N/A"," ",(IF(MONTH(A66)&gt;=4,IF(MONTH(A66)&lt;=10,Inputs!$S$9,Inputs!$S$10),Inputs!$S$10)))</f>
        <v>0</v>
      </c>
      <c r="Y66" s="213">
        <f t="shared" ca="1" si="17"/>
        <v>4.6392873913509998E-2</v>
      </c>
      <c r="AF66" s="170">
        <v>38443</v>
      </c>
      <c r="AG66" s="157">
        <v>21</v>
      </c>
      <c r="AH66" s="157">
        <v>5</v>
      </c>
      <c r="AI66" s="157">
        <v>4</v>
      </c>
      <c r="AJ66" s="157">
        <v>0</v>
      </c>
      <c r="AK66" s="157">
        <v>30</v>
      </c>
    </row>
    <row r="67" spans="1:37" x14ac:dyDescent="0.2">
      <c r="A67" s="244" t="str">
        <f>Calculations!A32</f>
        <v>N/A</v>
      </c>
      <c r="B67" s="229" t="str">
        <f t="shared" si="23"/>
        <v xml:space="preserve"> </v>
      </c>
      <c r="C67" s="230" t="str">
        <f t="shared" si="24"/>
        <v xml:space="preserve"> </v>
      </c>
      <c r="D67" s="231" t="str">
        <f t="shared" si="25"/>
        <v xml:space="preserve"> </v>
      </c>
      <c r="E67" s="421" t="str">
        <f t="shared" si="18"/>
        <v xml:space="preserve"> </v>
      </c>
      <c r="F67" s="221" t="str">
        <f t="shared" si="19"/>
        <v xml:space="preserve"> </v>
      </c>
      <c r="G67" s="221" t="str">
        <f t="shared" si="10"/>
        <v xml:space="preserve"> </v>
      </c>
      <c r="H67" s="222" t="str">
        <f t="shared" si="11"/>
        <v xml:space="preserve"> </v>
      </c>
      <c r="I67" s="189" t="str">
        <f t="shared" si="12"/>
        <v xml:space="preserve"> </v>
      </c>
      <c r="J67" s="221" t="str">
        <f t="shared" si="20"/>
        <v xml:space="preserve"> </v>
      </c>
      <c r="K67" s="221" t="str">
        <f t="shared" si="21"/>
        <v xml:space="preserve"> </v>
      </c>
      <c r="L67" s="222" t="str">
        <f t="shared" si="22"/>
        <v xml:space="preserve"> </v>
      </c>
      <c r="M67" s="240" t="str">
        <f t="shared" si="26"/>
        <v xml:space="preserve"> </v>
      </c>
      <c r="N67" s="241" t="str">
        <f t="shared" si="14"/>
        <v xml:space="preserve"> </v>
      </c>
      <c r="O67" s="152"/>
      <c r="P67" s="210" t="str">
        <f>IF(A67="N/A"," ",VLOOKUP(A67,PeakPowerCurves,(IF(BMO=2,3,IF(BMO=1,2,4))),FALSE)+Inputs!N50)</f>
        <v xml:space="preserve"> </v>
      </c>
      <c r="Q67" s="210" t="str">
        <f>IF(A67="N/A"," ",VLOOKUP(A67,SatSunPeakPwr,(IF(BMO=2,3,IF(BMO=1,2,4))),FALSE)+Inputs!$N$23)</f>
        <v xml:space="preserve"> </v>
      </c>
      <c r="R67" s="210" t="str">
        <f>IF(A67="N/A"," ",VLOOKUP(A67,SatSunPeakPwr,(IF(BMO=2,7,IF(BMO=1,6,8))),FALSE)+Inputs!$N$23)</f>
        <v xml:space="preserve"> </v>
      </c>
      <c r="S67" s="211" t="str">
        <f>IF(A67="N/A"," ",(VLOOKUP(A67,OPPowerPrices,(IF(BMO=2,7,IF(BMO=1,6,8))),FALSE)+Inputs!$N$23))</f>
        <v xml:space="preserve"> </v>
      </c>
      <c r="T67" s="212" t="str">
        <f t="shared" si="15"/>
        <v xml:space="preserve"> </v>
      </c>
      <c r="U67" s="212" t="str">
        <f t="shared" si="16"/>
        <v xml:space="preserve"> </v>
      </c>
      <c r="V67" s="212" t="str">
        <f>IF(A67="N/A"," ",IF(Indexcheck=TRUE,(IF(MONTH(A67)&gt;=4,IF(MONTH(A67)&lt;=10,VLOOKUP(A67,'Gas Curves'!B45:O405,13),VLOOKUP(A67,'Gas Curves'!B45:O405,14)),VLOOKUP(A67,'Gas Curves'!B45:O405,14))),0))</f>
        <v xml:space="preserve"> </v>
      </c>
      <c r="W67" s="212" t="str">
        <f>IF(A67="N/A"," ",((SUM(T67:V67))/(1-Inputs!$S$11)-(SUM(T67:V67))))</f>
        <v xml:space="preserve"> </v>
      </c>
      <c r="X67" s="212" t="str">
        <f>IF(A67="N/A"," ",(IF(MONTH(A67)&gt;=4,IF(MONTH(A67)&lt;=10,Inputs!$S$9,Inputs!$S$10),Inputs!$S$10)))</f>
        <v xml:space="preserve"> </v>
      </c>
      <c r="Y67" s="213" t="str">
        <f t="shared" si="17"/>
        <v xml:space="preserve"> </v>
      </c>
      <c r="AF67" s="170">
        <v>38473</v>
      </c>
      <c r="AG67" s="157">
        <v>21</v>
      </c>
      <c r="AH67" s="157">
        <v>4</v>
      </c>
      <c r="AI67" s="157">
        <v>6</v>
      </c>
      <c r="AJ67" s="157">
        <v>1</v>
      </c>
      <c r="AK67" s="157">
        <v>31</v>
      </c>
    </row>
    <row r="68" spans="1:37" x14ac:dyDescent="0.2">
      <c r="A68" s="244" t="str">
        <f>Calculations!A33</f>
        <v>N/A</v>
      </c>
      <c r="B68" s="229" t="str">
        <f t="shared" si="23"/>
        <v xml:space="preserve"> </v>
      </c>
      <c r="C68" s="230" t="str">
        <f t="shared" si="24"/>
        <v xml:space="preserve"> </v>
      </c>
      <c r="D68" s="231" t="str">
        <f t="shared" si="25"/>
        <v xml:space="preserve"> </v>
      </c>
      <c r="E68" s="421" t="str">
        <f t="shared" si="18"/>
        <v xml:space="preserve"> </v>
      </c>
      <c r="F68" s="221" t="str">
        <f t="shared" si="19"/>
        <v xml:space="preserve"> </v>
      </c>
      <c r="G68" s="221" t="str">
        <f t="shared" si="10"/>
        <v xml:space="preserve"> </v>
      </c>
      <c r="H68" s="222" t="str">
        <f t="shared" si="11"/>
        <v xml:space="preserve"> </v>
      </c>
      <c r="I68" s="189" t="str">
        <f t="shared" si="12"/>
        <v xml:space="preserve"> </v>
      </c>
      <c r="J68" s="221" t="str">
        <f t="shared" si="20"/>
        <v xml:space="preserve"> </v>
      </c>
      <c r="K68" s="221" t="str">
        <f t="shared" si="21"/>
        <v xml:space="preserve"> </v>
      </c>
      <c r="L68" s="222" t="str">
        <f t="shared" si="22"/>
        <v xml:space="preserve"> </v>
      </c>
      <c r="M68" s="240" t="str">
        <f t="shared" si="26"/>
        <v xml:space="preserve"> </v>
      </c>
      <c r="N68" s="241" t="str">
        <f t="shared" si="14"/>
        <v xml:space="preserve"> </v>
      </c>
      <c r="O68" s="152"/>
      <c r="P68" s="210" t="str">
        <f>IF(A68="N/A"," ",VLOOKUP(A68,PeakPowerCurves,(IF(BMO=2,3,IF(BMO=1,2,4))),FALSE)+Inputs!N51)</f>
        <v xml:space="preserve"> </v>
      </c>
      <c r="Q68" s="210" t="str">
        <f>IF(A68="N/A"," ",VLOOKUP(A68,SatSunPeakPwr,(IF(BMO=2,3,IF(BMO=1,2,4))),FALSE)+Inputs!$N$23)</f>
        <v xml:space="preserve"> </v>
      </c>
      <c r="R68" s="210" t="str">
        <f>IF(A68="N/A"," ",VLOOKUP(A68,SatSunPeakPwr,(IF(BMO=2,7,IF(BMO=1,6,8))),FALSE)+Inputs!$N$23)</f>
        <v xml:space="preserve"> </v>
      </c>
      <c r="S68" s="211" t="str">
        <f>IF(A68="N/A"," ",(VLOOKUP(A68,OPPowerPrices,(IF(BMO=2,7,IF(BMO=1,6,8))),FALSE)+Inputs!$N$23))</f>
        <v xml:space="preserve"> </v>
      </c>
      <c r="T68" s="212" t="str">
        <f t="shared" si="15"/>
        <v xml:space="preserve"> </v>
      </c>
      <c r="U68" s="212" t="str">
        <f t="shared" si="16"/>
        <v xml:space="preserve"> </v>
      </c>
      <c r="V68" s="212" t="str">
        <f>IF(A68="N/A"," ",IF(Indexcheck=TRUE,(IF(MONTH(A68)&gt;=4,IF(MONTH(A68)&lt;=10,VLOOKUP(A68,'Gas Curves'!B46:O406,13),VLOOKUP(A68,'Gas Curves'!B46:O406,14)),VLOOKUP(A68,'Gas Curves'!B46:O406,14))),0))</f>
        <v xml:space="preserve"> </v>
      </c>
      <c r="W68" s="212" t="str">
        <f>IF(A68="N/A"," ",((SUM(T68:V68))/(1-Inputs!$S$11)-(SUM(T68:V68))))</f>
        <v xml:space="preserve"> </v>
      </c>
      <c r="X68" s="212" t="str">
        <f>IF(A68="N/A"," ",(IF(MONTH(A68)&gt;=4,IF(MONTH(A68)&lt;=10,Inputs!$S$9,Inputs!$S$10),Inputs!$S$10)))</f>
        <v xml:space="preserve"> </v>
      </c>
      <c r="Y68" s="213" t="str">
        <f t="shared" si="17"/>
        <v xml:space="preserve"> </v>
      </c>
      <c r="AF68" s="170">
        <v>38504</v>
      </c>
      <c r="AG68" s="157">
        <v>22</v>
      </c>
      <c r="AH68" s="157">
        <v>4</v>
      </c>
      <c r="AI68" s="157">
        <v>4</v>
      </c>
      <c r="AJ68" s="157">
        <v>0</v>
      </c>
      <c r="AK68" s="157">
        <v>30</v>
      </c>
    </row>
    <row r="69" spans="1:37" x14ac:dyDescent="0.2">
      <c r="A69" s="244" t="str">
        <f>Calculations!A34</f>
        <v>N/A</v>
      </c>
      <c r="B69" s="229" t="str">
        <f t="shared" si="23"/>
        <v xml:space="preserve"> </v>
      </c>
      <c r="C69" s="230" t="str">
        <f t="shared" si="24"/>
        <v xml:space="preserve"> </v>
      </c>
      <c r="D69" s="231" t="str">
        <f t="shared" si="25"/>
        <v xml:space="preserve"> </v>
      </c>
      <c r="E69" s="421" t="str">
        <f t="shared" si="18"/>
        <v xml:space="preserve"> </v>
      </c>
      <c r="F69" s="221" t="str">
        <f t="shared" si="19"/>
        <v xml:space="preserve"> </v>
      </c>
      <c r="G69" s="221" t="str">
        <f t="shared" si="10"/>
        <v xml:space="preserve"> </v>
      </c>
      <c r="H69" s="222" t="str">
        <f t="shared" si="11"/>
        <v xml:space="preserve"> </v>
      </c>
      <c r="I69" s="189" t="str">
        <f t="shared" si="12"/>
        <v xml:space="preserve"> </v>
      </c>
      <c r="J69" s="221" t="str">
        <f t="shared" si="20"/>
        <v xml:space="preserve"> </v>
      </c>
      <c r="K69" s="221" t="str">
        <f t="shared" si="21"/>
        <v xml:space="preserve"> </v>
      </c>
      <c r="L69" s="222" t="str">
        <f t="shared" si="22"/>
        <v xml:space="preserve"> </v>
      </c>
      <c r="M69" s="240" t="str">
        <f t="shared" si="26"/>
        <v xml:space="preserve"> </v>
      </c>
      <c r="N69" s="241" t="str">
        <f t="shared" si="14"/>
        <v xml:space="preserve"> </v>
      </c>
      <c r="O69" s="152"/>
      <c r="P69" s="210" t="str">
        <f>IF(A69="N/A"," ",VLOOKUP(A69,PeakPowerCurves,(IF(BMO=2,3,IF(BMO=1,2,4))),FALSE)+Inputs!N52)</f>
        <v xml:space="preserve"> </v>
      </c>
      <c r="Q69" s="210" t="str">
        <f>IF(A69="N/A"," ",VLOOKUP(A69,SatSunPeakPwr,(IF(BMO=2,3,IF(BMO=1,2,4))),FALSE)+Inputs!$N$23)</f>
        <v xml:space="preserve"> </v>
      </c>
      <c r="R69" s="210" t="str">
        <f>IF(A69="N/A"," ",VLOOKUP(A69,SatSunPeakPwr,(IF(BMO=2,7,IF(BMO=1,6,8))),FALSE)+Inputs!$N$23)</f>
        <v xml:space="preserve"> </v>
      </c>
      <c r="S69" s="211" t="str">
        <f>IF(A69="N/A"," ",(VLOOKUP(A69,OPPowerPrices,(IF(BMO=2,7,IF(BMO=1,6,8))),FALSE)+Inputs!$N$23))</f>
        <v xml:space="preserve"> </v>
      </c>
      <c r="T69" s="212" t="str">
        <f t="shared" si="15"/>
        <v xml:space="preserve"> </v>
      </c>
      <c r="U69" s="212" t="str">
        <f t="shared" si="16"/>
        <v xml:space="preserve"> </v>
      </c>
      <c r="V69" s="212" t="str">
        <f>IF(A69="N/A"," ",IF(Indexcheck=TRUE,(IF(MONTH(A69)&gt;=4,IF(MONTH(A69)&lt;=10,VLOOKUP(A69,'Gas Curves'!B47:O407,13),VLOOKUP(A69,'Gas Curves'!B47:O407,14)),VLOOKUP(A69,'Gas Curves'!B47:O407,14))),0))</f>
        <v xml:space="preserve"> </v>
      </c>
      <c r="W69" s="212" t="str">
        <f>IF(A69="N/A"," ",((SUM(T69:V69))/(1-Inputs!$S$11)-(SUM(T69:V69))))</f>
        <v xml:space="preserve"> </v>
      </c>
      <c r="X69" s="212" t="str">
        <f>IF(A69="N/A"," ",(IF(MONTH(A69)&gt;=4,IF(MONTH(A69)&lt;=10,Inputs!$S$9,Inputs!$S$10),Inputs!$S$10)))</f>
        <v xml:space="preserve"> </v>
      </c>
      <c r="Y69" s="213" t="str">
        <f t="shared" si="17"/>
        <v xml:space="preserve"> </v>
      </c>
      <c r="AF69" s="170">
        <v>38534</v>
      </c>
      <c r="AG69" s="157">
        <v>20</v>
      </c>
      <c r="AH69" s="157">
        <v>5</v>
      </c>
      <c r="AI69" s="157">
        <v>6</v>
      </c>
      <c r="AJ69" s="157">
        <v>1</v>
      </c>
      <c r="AK69" s="157">
        <v>31</v>
      </c>
    </row>
    <row r="70" spans="1:37" x14ac:dyDescent="0.2">
      <c r="A70" s="244" t="str">
        <f>Calculations!A35</f>
        <v>N/A</v>
      </c>
      <c r="B70" s="229" t="str">
        <f t="shared" si="23"/>
        <v xml:space="preserve"> </v>
      </c>
      <c r="C70" s="230" t="str">
        <f t="shared" si="24"/>
        <v xml:space="preserve"> </v>
      </c>
      <c r="D70" s="231" t="str">
        <f t="shared" si="25"/>
        <v xml:space="preserve"> </v>
      </c>
      <c r="E70" s="421" t="str">
        <f t="shared" si="18"/>
        <v xml:space="preserve"> </v>
      </c>
      <c r="F70" s="221" t="str">
        <f t="shared" si="19"/>
        <v xml:space="preserve"> </v>
      </c>
      <c r="G70" s="221" t="str">
        <f t="shared" si="10"/>
        <v xml:space="preserve"> </v>
      </c>
      <c r="H70" s="222" t="str">
        <f t="shared" si="11"/>
        <v xml:space="preserve"> </v>
      </c>
      <c r="I70" s="189" t="str">
        <f t="shared" si="12"/>
        <v xml:space="preserve"> </v>
      </c>
      <c r="J70" s="221" t="str">
        <f t="shared" si="20"/>
        <v xml:space="preserve"> </v>
      </c>
      <c r="K70" s="221" t="str">
        <f t="shared" si="21"/>
        <v xml:space="preserve"> </v>
      </c>
      <c r="L70" s="222" t="str">
        <f t="shared" si="22"/>
        <v xml:space="preserve"> </v>
      </c>
      <c r="M70" s="240" t="str">
        <f t="shared" si="26"/>
        <v xml:space="preserve"> </v>
      </c>
      <c r="N70" s="241" t="str">
        <f t="shared" si="14"/>
        <v xml:space="preserve"> </v>
      </c>
      <c r="O70" s="152"/>
      <c r="P70" s="210" t="str">
        <f>IF(A70="N/A"," ",VLOOKUP(A70,PeakPowerCurves,(IF(BMO=2,3,IF(BMO=1,2,4))),FALSE)+Inputs!N53)</f>
        <v xml:space="preserve"> </v>
      </c>
      <c r="Q70" s="210" t="str">
        <f>IF(A70="N/A"," ",VLOOKUP(A70,SatSunPeakPwr,(IF(BMO=2,3,IF(BMO=1,2,4))),FALSE)+Inputs!$N$23)</f>
        <v xml:space="preserve"> </v>
      </c>
      <c r="R70" s="210" t="str">
        <f>IF(A70="N/A"," ",VLOOKUP(A70,SatSunPeakPwr,(IF(BMO=2,7,IF(BMO=1,6,8))),FALSE)+Inputs!$N$23)</f>
        <v xml:space="preserve"> </v>
      </c>
      <c r="S70" s="211" t="str">
        <f>IF(A70="N/A"," ",(VLOOKUP(A70,OPPowerPrices,(IF(BMO=2,7,IF(BMO=1,6,8))),FALSE)+Inputs!$N$23))</f>
        <v xml:space="preserve"> </v>
      </c>
      <c r="T70" s="212" t="str">
        <f t="shared" si="15"/>
        <v xml:space="preserve"> </v>
      </c>
      <c r="U70" s="212" t="str">
        <f t="shared" si="16"/>
        <v xml:space="preserve"> </v>
      </c>
      <c r="V70" s="212" t="str">
        <f>IF(A70="N/A"," ",IF(Indexcheck=TRUE,(IF(MONTH(A70)&gt;=4,IF(MONTH(A70)&lt;=10,VLOOKUP(A70,'Gas Curves'!B48:O408,13),VLOOKUP(A70,'Gas Curves'!B48:O408,14)),VLOOKUP(A70,'Gas Curves'!B48:O408,14))),0))</f>
        <v xml:space="preserve"> </v>
      </c>
      <c r="W70" s="212" t="str">
        <f>IF(A70="N/A"," ",((SUM(T70:V70))/(1-Inputs!$S$11)-(SUM(T70:V70))))</f>
        <v xml:space="preserve"> </v>
      </c>
      <c r="X70" s="212" t="str">
        <f>IF(A70="N/A"," ",(IF(MONTH(A70)&gt;=4,IF(MONTH(A70)&lt;=10,Inputs!$S$9,Inputs!$S$10),Inputs!$S$10)))</f>
        <v xml:space="preserve"> </v>
      </c>
      <c r="Y70" s="213" t="str">
        <f t="shared" si="17"/>
        <v xml:space="preserve"> </v>
      </c>
      <c r="AF70" s="170">
        <v>38565</v>
      </c>
      <c r="AG70" s="157">
        <v>23</v>
      </c>
      <c r="AH70" s="157">
        <v>4</v>
      </c>
      <c r="AI70" s="157">
        <v>4</v>
      </c>
      <c r="AJ70" s="157">
        <v>0</v>
      </c>
      <c r="AK70" s="157">
        <v>31</v>
      </c>
    </row>
    <row r="71" spans="1:37" x14ac:dyDescent="0.2">
      <c r="A71" s="244" t="str">
        <f>Calculations!A36</f>
        <v>N/A</v>
      </c>
      <c r="B71" s="229" t="str">
        <f t="shared" si="23"/>
        <v xml:space="preserve"> </v>
      </c>
      <c r="C71" s="230" t="str">
        <f t="shared" si="24"/>
        <v xml:space="preserve"> </v>
      </c>
      <c r="D71" s="231" t="str">
        <f t="shared" si="25"/>
        <v xml:space="preserve"> </v>
      </c>
      <c r="E71" s="421" t="str">
        <f t="shared" si="18"/>
        <v xml:space="preserve"> </v>
      </c>
      <c r="F71" s="221" t="str">
        <f t="shared" si="19"/>
        <v xml:space="preserve"> </v>
      </c>
      <c r="G71" s="221" t="str">
        <f t="shared" si="10"/>
        <v xml:space="preserve"> </v>
      </c>
      <c r="H71" s="222" t="str">
        <f t="shared" si="11"/>
        <v xml:space="preserve"> </v>
      </c>
      <c r="I71" s="189" t="str">
        <f t="shared" si="12"/>
        <v xml:space="preserve"> </v>
      </c>
      <c r="J71" s="221" t="str">
        <f t="shared" si="20"/>
        <v xml:space="preserve"> </v>
      </c>
      <c r="K71" s="221" t="str">
        <f t="shared" si="21"/>
        <v xml:space="preserve"> </v>
      </c>
      <c r="L71" s="222" t="str">
        <f t="shared" si="22"/>
        <v xml:space="preserve"> </v>
      </c>
      <c r="M71" s="240" t="str">
        <f t="shared" si="26"/>
        <v xml:space="preserve"> </v>
      </c>
      <c r="N71" s="241" t="str">
        <f t="shared" si="14"/>
        <v xml:space="preserve"> </v>
      </c>
      <c r="O71" s="152"/>
      <c r="P71" s="210" t="str">
        <f>IF(A71="N/A"," ",VLOOKUP(A71,PeakPowerCurves,(IF(BMO=2,3,IF(BMO=1,2,4))),FALSE)+Inputs!N54)</f>
        <v xml:space="preserve"> </v>
      </c>
      <c r="Q71" s="210" t="str">
        <f>IF(A71="N/A"," ",VLOOKUP(A71,SatSunPeakPwr,(IF(BMO=2,3,IF(BMO=1,2,4))),FALSE)+Inputs!$N$23)</f>
        <v xml:space="preserve"> </v>
      </c>
      <c r="R71" s="210" t="str">
        <f>IF(A71="N/A"," ",VLOOKUP(A71,SatSunPeakPwr,(IF(BMO=2,7,IF(BMO=1,6,8))),FALSE)+Inputs!$N$23)</f>
        <v xml:space="preserve"> </v>
      </c>
      <c r="S71" s="211" t="str">
        <f>IF(A71="N/A"," ",(VLOOKUP(A71,OPPowerPrices,(IF(BMO=2,7,IF(BMO=1,6,8))),FALSE)+Inputs!$N$23))</f>
        <v xml:space="preserve"> </v>
      </c>
      <c r="T71" s="212" t="str">
        <f t="shared" si="15"/>
        <v xml:space="preserve"> </v>
      </c>
      <c r="U71" s="212" t="str">
        <f t="shared" si="16"/>
        <v xml:space="preserve"> </v>
      </c>
      <c r="V71" s="212" t="str">
        <f>IF(A71="N/A"," ",IF(Indexcheck=TRUE,(IF(MONTH(A71)&gt;=4,IF(MONTH(A71)&lt;=10,VLOOKUP(A71,'Gas Curves'!B49:O409,13),VLOOKUP(A71,'Gas Curves'!B49:O409,14)),VLOOKUP(A71,'Gas Curves'!B49:O409,14))),0))</f>
        <v xml:space="preserve"> </v>
      </c>
      <c r="W71" s="212" t="str">
        <f>IF(A71="N/A"," ",((SUM(T71:V71))/(1-Inputs!$S$11)-(SUM(T71:V71))))</f>
        <v xml:space="preserve"> </v>
      </c>
      <c r="X71" s="212" t="str">
        <f>IF(A71="N/A"," ",(IF(MONTH(A71)&gt;=4,IF(MONTH(A71)&lt;=10,Inputs!$S$9,Inputs!$S$10),Inputs!$S$10)))</f>
        <v xml:space="preserve"> </v>
      </c>
      <c r="Y71" s="213" t="str">
        <f t="shared" si="17"/>
        <v xml:space="preserve"> </v>
      </c>
      <c r="AF71" s="170">
        <v>38596</v>
      </c>
      <c r="AG71" s="157">
        <v>21</v>
      </c>
      <c r="AH71" s="157">
        <v>4</v>
      </c>
      <c r="AI71" s="157">
        <v>5</v>
      </c>
      <c r="AJ71" s="157">
        <v>1</v>
      </c>
      <c r="AK71" s="157">
        <v>30</v>
      </c>
    </row>
    <row r="72" spans="1:37" x14ac:dyDescent="0.2">
      <c r="A72" s="244" t="str">
        <f>Calculations!A37</f>
        <v>N/A</v>
      </c>
      <c r="B72" s="229" t="str">
        <f t="shared" si="23"/>
        <v xml:space="preserve"> </v>
      </c>
      <c r="C72" s="230" t="str">
        <f t="shared" si="24"/>
        <v xml:space="preserve"> </v>
      </c>
      <c r="D72" s="231" t="str">
        <f t="shared" si="25"/>
        <v xml:space="preserve"> </v>
      </c>
      <c r="E72" s="421" t="str">
        <f t="shared" si="18"/>
        <v xml:space="preserve"> </v>
      </c>
      <c r="F72" s="221" t="str">
        <f t="shared" si="19"/>
        <v xml:space="preserve"> </v>
      </c>
      <c r="G72" s="221" t="str">
        <f t="shared" si="10"/>
        <v xml:space="preserve"> </v>
      </c>
      <c r="H72" s="222" t="str">
        <f t="shared" si="11"/>
        <v xml:space="preserve"> </v>
      </c>
      <c r="I72" s="189" t="str">
        <f t="shared" si="12"/>
        <v xml:space="preserve"> </v>
      </c>
      <c r="J72" s="221" t="str">
        <f t="shared" si="20"/>
        <v xml:space="preserve"> </v>
      </c>
      <c r="K72" s="221" t="str">
        <f t="shared" si="21"/>
        <v xml:space="preserve"> </v>
      </c>
      <c r="L72" s="222" t="str">
        <f t="shared" si="22"/>
        <v xml:space="preserve"> </v>
      </c>
      <c r="M72" s="240" t="str">
        <f t="shared" si="26"/>
        <v xml:space="preserve"> </v>
      </c>
      <c r="N72" s="241" t="str">
        <f t="shared" si="14"/>
        <v xml:space="preserve"> </v>
      </c>
      <c r="O72" s="152"/>
      <c r="P72" s="210" t="str">
        <f>IF(A72="N/A"," ",VLOOKUP(A72,PeakPowerCurves,(IF(BMO=2,3,IF(BMO=1,2,4))),FALSE)+Inputs!N55)</f>
        <v xml:space="preserve"> </v>
      </c>
      <c r="Q72" s="210" t="str">
        <f>IF(A72="N/A"," ",VLOOKUP(A72,SatSunPeakPwr,(IF(BMO=2,3,IF(BMO=1,2,4))),FALSE)+Inputs!$N$23)</f>
        <v xml:space="preserve"> </v>
      </c>
      <c r="R72" s="210" t="str">
        <f>IF(A72="N/A"," ",VLOOKUP(A72,SatSunPeakPwr,(IF(BMO=2,7,IF(BMO=1,6,8))),FALSE)+Inputs!$N$23)</f>
        <v xml:space="preserve"> </v>
      </c>
      <c r="S72" s="211" t="str">
        <f>IF(A72="N/A"," ",(VLOOKUP(A72,OPPowerPrices,(IF(BMO=2,7,IF(BMO=1,6,8))),FALSE)+Inputs!$N$23))</f>
        <v xml:space="preserve"> </v>
      </c>
      <c r="T72" s="212" t="str">
        <f t="shared" si="15"/>
        <v xml:space="preserve"> </v>
      </c>
      <c r="U72" s="212" t="str">
        <f t="shared" si="16"/>
        <v xml:space="preserve"> </v>
      </c>
      <c r="V72" s="212" t="str">
        <f>IF(A72="N/A"," ",IF(Indexcheck=TRUE,(IF(MONTH(A72)&gt;=4,IF(MONTH(A72)&lt;=10,VLOOKUP(A72,'Gas Curves'!B50:O410,13),VLOOKUP(A72,'Gas Curves'!B50:O410,14)),VLOOKUP(A72,'Gas Curves'!B50:O410,14))),0))</f>
        <v xml:space="preserve"> </v>
      </c>
      <c r="W72" s="212" t="str">
        <f>IF(A72="N/A"," ",((SUM(T72:V72))/(1-Inputs!$S$11)-(SUM(T72:V72))))</f>
        <v xml:space="preserve"> </v>
      </c>
      <c r="X72" s="212" t="str">
        <f>IF(A72="N/A"," ",(IF(MONTH(A72)&gt;=4,IF(MONTH(A72)&lt;=10,Inputs!$S$9,Inputs!$S$10),Inputs!$S$10)))</f>
        <v xml:space="preserve"> </v>
      </c>
      <c r="Y72" s="213" t="str">
        <f t="shared" si="17"/>
        <v xml:space="preserve"> </v>
      </c>
      <c r="AF72" s="170">
        <v>38626</v>
      </c>
      <c r="AG72" s="157">
        <v>21</v>
      </c>
      <c r="AH72" s="157">
        <v>5</v>
      </c>
      <c r="AI72" s="157">
        <v>5</v>
      </c>
      <c r="AJ72" s="157">
        <v>0</v>
      </c>
      <c r="AK72" s="157">
        <v>31</v>
      </c>
    </row>
    <row r="73" spans="1:37" x14ac:dyDescent="0.2">
      <c r="A73" s="244" t="str">
        <f>Calculations!A38</f>
        <v>N/A</v>
      </c>
      <c r="B73" s="229" t="str">
        <f t="shared" si="23"/>
        <v xml:space="preserve"> </v>
      </c>
      <c r="C73" s="230" t="str">
        <f t="shared" si="24"/>
        <v xml:space="preserve"> </v>
      </c>
      <c r="D73" s="231" t="str">
        <f t="shared" si="25"/>
        <v xml:space="preserve"> </v>
      </c>
      <c r="E73" s="421" t="str">
        <f t="shared" si="18"/>
        <v xml:space="preserve"> </v>
      </c>
      <c r="F73" s="221" t="str">
        <f t="shared" si="19"/>
        <v xml:space="preserve"> </v>
      </c>
      <c r="G73" s="221" t="str">
        <f t="shared" si="10"/>
        <v xml:space="preserve"> </v>
      </c>
      <c r="H73" s="222" t="str">
        <f t="shared" si="11"/>
        <v xml:space="preserve"> </v>
      </c>
      <c r="I73" s="189" t="str">
        <f t="shared" si="12"/>
        <v xml:space="preserve"> </v>
      </c>
      <c r="J73" s="221" t="str">
        <f t="shared" si="20"/>
        <v xml:space="preserve"> </v>
      </c>
      <c r="K73" s="221" t="str">
        <f t="shared" si="21"/>
        <v xml:space="preserve"> </v>
      </c>
      <c r="L73" s="222" t="str">
        <f t="shared" si="22"/>
        <v xml:space="preserve"> </v>
      </c>
      <c r="M73" s="240" t="str">
        <f t="shared" si="26"/>
        <v xml:space="preserve"> </v>
      </c>
      <c r="N73" s="241" t="str">
        <f t="shared" si="14"/>
        <v xml:space="preserve"> </v>
      </c>
      <c r="O73" s="152"/>
      <c r="P73" s="210" t="str">
        <f>IF(A73="N/A"," ",VLOOKUP(A73,PeakPowerCurves,(IF(BMO=2,3,IF(BMO=1,2,4))),FALSE)+Inputs!N56)</f>
        <v xml:space="preserve"> </v>
      </c>
      <c r="Q73" s="210" t="str">
        <f>IF(A73="N/A"," ",VLOOKUP(A73,SatSunPeakPwr,(IF(BMO=2,3,IF(BMO=1,2,4))),FALSE)+Inputs!$N$23)</f>
        <v xml:space="preserve"> </v>
      </c>
      <c r="R73" s="210" t="str">
        <f>IF(A73="N/A"," ",VLOOKUP(A73,SatSunPeakPwr,(IF(BMO=2,7,IF(BMO=1,6,8))),FALSE)+Inputs!$N$23)</f>
        <v xml:space="preserve"> </v>
      </c>
      <c r="S73" s="211" t="str">
        <f>IF(A73="N/A"," ",(VLOOKUP(A73,OPPowerPrices,(IF(BMO=2,7,IF(BMO=1,6,8))),FALSE)+Inputs!$N$23))</f>
        <v xml:space="preserve"> </v>
      </c>
      <c r="T73" s="212" t="str">
        <f t="shared" si="15"/>
        <v xml:space="preserve"> </v>
      </c>
      <c r="U73" s="212" t="str">
        <f t="shared" si="16"/>
        <v xml:space="preserve"> </v>
      </c>
      <c r="V73" s="212" t="str">
        <f>IF(A73="N/A"," ",IF(Indexcheck=TRUE,(IF(MONTH(A73)&gt;=4,IF(MONTH(A73)&lt;=10,VLOOKUP(A73,'Gas Curves'!B51:O411,13),VLOOKUP(A73,'Gas Curves'!B51:O411,14)),VLOOKUP(A73,'Gas Curves'!B51:O411,14))),0))</f>
        <v xml:space="preserve"> </v>
      </c>
      <c r="W73" s="212" t="str">
        <f>IF(A73="N/A"," ",((SUM(T73:V73))/(1-Inputs!$S$11)-(SUM(T73:V73))))</f>
        <v xml:space="preserve"> </v>
      </c>
      <c r="X73" s="212" t="str">
        <f>IF(A73="N/A"," ",(IF(MONTH(A73)&gt;=4,IF(MONTH(A73)&lt;=10,Inputs!$S$9,Inputs!$S$10),Inputs!$S$10)))</f>
        <v xml:space="preserve"> </v>
      </c>
      <c r="Y73" s="213" t="str">
        <f t="shared" si="17"/>
        <v xml:space="preserve"> </v>
      </c>
      <c r="AF73" s="170">
        <v>38657</v>
      </c>
      <c r="AG73" s="157">
        <v>21</v>
      </c>
      <c r="AH73" s="157">
        <v>4</v>
      </c>
      <c r="AI73" s="157">
        <v>5</v>
      </c>
      <c r="AJ73" s="157">
        <v>1</v>
      </c>
      <c r="AK73" s="157">
        <v>30</v>
      </c>
    </row>
    <row r="74" spans="1:37" x14ac:dyDescent="0.2">
      <c r="A74" s="244" t="str">
        <f>Calculations!A39</f>
        <v>N/A</v>
      </c>
      <c r="B74" s="229" t="str">
        <f t="shared" si="23"/>
        <v xml:space="preserve"> </v>
      </c>
      <c r="C74" s="230" t="str">
        <f t="shared" si="24"/>
        <v xml:space="preserve"> </v>
      </c>
      <c r="D74" s="231" t="str">
        <f t="shared" si="25"/>
        <v xml:space="preserve"> </v>
      </c>
      <c r="E74" s="421" t="str">
        <f t="shared" si="18"/>
        <v xml:space="preserve"> </v>
      </c>
      <c r="F74" s="221" t="str">
        <f t="shared" si="19"/>
        <v xml:space="preserve"> </v>
      </c>
      <c r="G74" s="221" t="str">
        <f t="shared" si="10"/>
        <v xml:space="preserve"> </v>
      </c>
      <c r="H74" s="222" t="str">
        <f t="shared" si="11"/>
        <v xml:space="preserve"> </v>
      </c>
      <c r="I74" s="189" t="str">
        <f t="shared" si="12"/>
        <v xml:space="preserve"> </v>
      </c>
      <c r="J74" s="221" t="str">
        <f t="shared" si="20"/>
        <v xml:space="preserve"> </v>
      </c>
      <c r="K74" s="221" t="str">
        <f t="shared" si="21"/>
        <v xml:space="preserve"> </v>
      </c>
      <c r="L74" s="222" t="str">
        <f t="shared" si="22"/>
        <v xml:space="preserve"> </v>
      </c>
      <c r="M74" s="240" t="str">
        <f t="shared" si="26"/>
        <v xml:space="preserve"> </v>
      </c>
      <c r="N74" s="241" t="str">
        <f t="shared" si="14"/>
        <v xml:space="preserve"> </v>
      </c>
      <c r="O74" s="152"/>
      <c r="P74" s="210" t="str">
        <f>IF(A74="N/A"," ",VLOOKUP(A74,PeakPowerCurves,(IF(BMO=2,3,IF(BMO=1,2,4))),FALSE)+Inputs!N57)</f>
        <v xml:space="preserve"> </v>
      </c>
      <c r="Q74" s="210" t="str">
        <f>IF(A74="N/A"," ",VLOOKUP(A74,SatSunPeakPwr,(IF(BMO=2,3,IF(BMO=1,2,4))),FALSE)+Inputs!$N$23)</f>
        <v xml:space="preserve"> </v>
      </c>
      <c r="R74" s="210" t="str">
        <f>IF(A74="N/A"," ",VLOOKUP(A74,SatSunPeakPwr,(IF(BMO=2,7,IF(BMO=1,6,8))),FALSE)+Inputs!$N$23)</f>
        <v xml:space="preserve"> </v>
      </c>
      <c r="S74" s="211" t="str">
        <f>IF(A74="N/A"," ",(VLOOKUP(A74,OPPowerPrices,(IF(BMO=2,7,IF(BMO=1,6,8))),FALSE)+Inputs!$N$23))</f>
        <v xml:space="preserve"> </v>
      </c>
      <c r="T74" s="212" t="str">
        <f t="shared" si="15"/>
        <v xml:space="preserve"> </v>
      </c>
      <c r="U74" s="212" t="str">
        <f t="shared" si="16"/>
        <v xml:space="preserve"> </v>
      </c>
      <c r="V74" s="212" t="str">
        <f>IF(A74="N/A"," ",IF(Indexcheck=TRUE,(IF(MONTH(A74)&gt;=4,IF(MONTH(A74)&lt;=10,VLOOKUP(A74,'Gas Curves'!B52:O412,13),VLOOKUP(A74,'Gas Curves'!B52:O412,14)),VLOOKUP(A74,'Gas Curves'!B52:O412,14))),0))</f>
        <v xml:space="preserve"> </v>
      </c>
      <c r="W74" s="212" t="str">
        <f>IF(A74="N/A"," ",((SUM(T74:V74))/(1-Inputs!$S$11)-(SUM(T74:V74))))</f>
        <v xml:space="preserve"> </v>
      </c>
      <c r="X74" s="212" t="str">
        <f>IF(A74="N/A"," ",(IF(MONTH(A74)&gt;=4,IF(MONTH(A74)&lt;=10,Inputs!$S$9,Inputs!$S$10),Inputs!$S$10)))</f>
        <v xml:space="preserve"> </v>
      </c>
      <c r="Y74" s="213" t="str">
        <f t="shared" si="17"/>
        <v xml:space="preserve"> </v>
      </c>
      <c r="AF74" s="170">
        <v>38687</v>
      </c>
      <c r="AG74" s="157">
        <v>21</v>
      </c>
      <c r="AH74" s="157">
        <v>5</v>
      </c>
      <c r="AI74" s="157">
        <v>5</v>
      </c>
      <c r="AJ74" s="157">
        <v>1</v>
      </c>
      <c r="AK74" s="157">
        <v>31</v>
      </c>
    </row>
    <row r="75" spans="1:37" x14ac:dyDescent="0.2">
      <c r="A75" s="244" t="str">
        <f>Calculations!A40</f>
        <v>N/A</v>
      </c>
      <c r="B75" s="229" t="str">
        <f t="shared" si="23"/>
        <v xml:space="preserve"> </v>
      </c>
      <c r="C75" s="230" t="str">
        <f t="shared" si="24"/>
        <v xml:space="preserve"> </v>
      </c>
      <c r="D75" s="231" t="str">
        <f t="shared" si="25"/>
        <v xml:space="preserve"> </v>
      </c>
      <c r="E75" s="421" t="str">
        <f t="shared" si="18"/>
        <v xml:space="preserve"> </v>
      </c>
      <c r="F75" s="221" t="str">
        <f t="shared" si="19"/>
        <v xml:space="preserve"> </v>
      </c>
      <c r="G75" s="221" t="str">
        <f t="shared" si="10"/>
        <v xml:space="preserve"> </v>
      </c>
      <c r="H75" s="222" t="str">
        <f t="shared" si="11"/>
        <v xml:space="preserve"> </v>
      </c>
      <c r="I75" s="189" t="str">
        <f t="shared" si="12"/>
        <v xml:space="preserve"> </v>
      </c>
      <c r="J75" s="221" t="str">
        <f t="shared" si="20"/>
        <v xml:space="preserve"> </v>
      </c>
      <c r="K75" s="221" t="str">
        <f t="shared" si="21"/>
        <v xml:space="preserve"> </v>
      </c>
      <c r="L75" s="222" t="str">
        <f t="shared" si="22"/>
        <v xml:space="preserve"> </v>
      </c>
      <c r="M75" s="240" t="str">
        <f t="shared" si="26"/>
        <v xml:space="preserve"> </v>
      </c>
      <c r="N75" s="241" t="str">
        <f t="shared" si="14"/>
        <v xml:space="preserve"> </v>
      </c>
      <c r="O75" s="152"/>
      <c r="P75" s="210" t="str">
        <f>IF(A75="N/A"," ",VLOOKUP(A75,PeakPowerCurves,(IF(BMO=2,3,IF(BMO=1,2,4))),FALSE)+Inputs!N58)</f>
        <v xml:space="preserve"> </v>
      </c>
      <c r="Q75" s="210" t="str">
        <f>IF(A75="N/A"," ",VLOOKUP(A75,SatSunPeakPwr,(IF(BMO=2,3,IF(BMO=1,2,4))),FALSE)+Inputs!$N$23)</f>
        <v xml:space="preserve"> </v>
      </c>
      <c r="R75" s="210" t="str">
        <f>IF(A75="N/A"," ",VLOOKUP(A75,SatSunPeakPwr,(IF(BMO=2,7,IF(BMO=1,6,8))),FALSE)+Inputs!$N$23)</f>
        <v xml:space="preserve"> </v>
      </c>
      <c r="S75" s="211" t="str">
        <f>IF(A75="N/A"," ",(VLOOKUP(A75,OPPowerPrices,(IF(BMO=2,7,IF(BMO=1,6,8))),FALSE)+Inputs!$N$23))</f>
        <v xml:space="preserve"> </v>
      </c>
      <c r="T75" s="212" t="str">
        <f t="shared" si="15"/>
        <v xml:space="preserve"> </v>
      </c>
      <c r="U75" s="212" t="str">
        <f t="shared" si="16"/>
        <v xml:space="preserve"> </v>
      </c>
      <c r="V75" s="212" t="str">
        <f>IF(A75="N/A"," ",IF(Indexcheck=TRUE,(IF(MONTH(A75)&gt;=4,IF(MONTH(A75)&lt;=10,VLOOKUP(A75,'Gas Curves'!B53:O413,13),VLOOKUP(A75,'Gas Curves'!B53:O413,14)),VLOOKUP(A75,'Gas Curves'!B53:O413,14))),0))</f>
        <v xml:space="preserve"> </v>
      </c>
      <c r="W75" s="212" t="str">
        <f>IF(A75="N/A"," ",((SUM(T75:V75))/(1-Inputs!$S$11)-(SUM(T75:V75))))</f>
        <v xml:space="preserve"> </v>
      </c>
      <c r="X75" s="212" t="str">
        <f>IF(A75="N/A"," ",(IF(MONTH(A75)&gt;=4,IF(MONTH(A75)&lt;=10,Inputs!$S$9,Inputs!$S$10),Inputs!$S$10)))</f>
        <v xml:space="preserve"> </v>
      </c>
      <c r="Y75" s="213" t="str">
        <f t="shared" si="17"/>
        <v xml:space="preserve"> </v>
      </c>
      <c r="AF75" s="170">
        <v>38718</v>
      </c>
      <c r="AG75" s="157">
        <v>21</v>
      </c>
      <c r="AH75" s="157">
        <v>4</v>
      </c>
      <c r="AI75" s="157">
        <v>6</v>
      </c>
      <c r="AJ75" s="157">
        <v>1</v>
      </c>
      <c r="AK75" s="157">
        <v>31</v>
      </c>
    </row>
    <row r="76" spans="1:37" x14ac:dyDescent="0.2">
      <c r="A76" s="244" t="str">
        <f>Calculations!A41</f>
        <v>N/A</v>
      </c>
      <c r="B76" s="229" t="str">
        <f t="shared" si="23"/>
        <v xml:space="preserve"> </v>
      </c>
      <c r="C76" s="230" t="str">
        <f t="shared" si="24"/>
        <v xml:space="preserve"> </v>
      </c>
      <c r="D76" s="231" t="str">
        <f t="shared" si="25"/>
        <v xml:space="preserve"> </v>
      </c>
      <c r="E76" s="421" t="str">
        <f t="shared" si="18"/>
        <v xml:space="preserve"> </v>
      </c>
      <c r="F76" s="221" t="str">
        <f t="shared" si="19"/>
        <v xml:space="preserve"> </v>
      </c>
      <c r="G76" s="221" t="str">
        <f t="shared" si="10"/>
        <v xml:space="preserve"> </v>
      </c>
      <c r="H76" s="222" t="str">
        <f t="shared" si="11"/>
        <v xml:space="preserve"> </v>
      </c>
      <c r="I76" s="189" t="str">
        <f t="shared" si="12"/>
        <v xml:space="preserve"> </v>
      </c>
      <c r="J76" s="221" t="str">
        <f t="shared" si="20"/>
        <v xml:space="preserve"> </v>
      </c>
      <c r="K76" s="221" t="str">
        <f t="shared" si="21"/>
        <v xml:space="preserve"> </v>
      </c>
      <c r="L76" s="222" t="str">
        <f t="shared" si="22"/>
        <v xml:space="preserve"> </v>
      </c>
      <c r="M76" s="240" t="str">
        <f t="shared" si="26"/>
        <v xml:space="preserve"> </v>
      </c>
      <c r="N76" s="241" t="str">
        <f t="shared" si="14"/>
        <v xml:space="preserve"> </v>
      </c>
      <c r="O76" s="152"/>
      <c r="P76" s="210" t="str">
        <f>IF(A76="N/A"," ",VLOOKUP(A76,PeakPowerCurves,(IF(BMO=2,3,IF(BMO=1,2,4))),FALSE)+Inputs!N59)</f>
        <v xml:space="preserve"> </v>
      </c>
      <c r="Q76" s="210" t="str">
        <f>IF(A76="N/A"," ",VLOOKUP(A76,SatSunPeakPwr,(IF(BMO=2,3,IF(BMO=1,2,4))),FALSE)+Inputs!$N$23)</f>
        <v xml:space="preserve"> </v>
      </c>
      <c r="R76" s="210" t="str">
        <f>IF(A76="N/A"," ",VLOOKUP(A76,SatSunPeakPwr,(IF(BMO=2,7,IF(BMO=1,6,8))),FALSE)+Inputs!$N$23)</f>
        <v xml:space="preserve"> </v>
      </c>
      <c r="S76" s="211" t="str">
        <f>IF(A76="N/A"," ",(VLOOKUP(A76,OPPowerPrices,(IF(BMO=2,7,IF(BMO=1,6,8))),FALSE)+Inputs!$N$23))</f>
        <v xml:space="preserve"> </v>
      </c>
      <c r="T76" s="212" t="str">
        <f t="shared" si="15"/>
        <v xml:space="preserve"> </v>
      </c>
      <c r="U76" s="212" t="str">
        <f t="shared" si="16"/>
        <v xml:space="preserve"> </v>
      </c>
      <c r="V76" s="212" t="str">
        <f>IF(A76="N/A"," ",IF(Indexcheck=TRUE,(IF(MONTH(A76)&gt;=4,IF(MONTH(A76)&lt;=10,VLOOKUP(A76,'Gas Curves'!B54:O414,13),VLOOKUP(A76,'Gas Curves'!B54:O414,14)),VLOOKUP(A76,'Gas Curves'!B54:O414,14))),0))</f>
        <v xml:space="preserve"> </v>
      </c>
      <c r="W76" s="212" t="str">
        <f>IF(A76="N/A"," ",((SUM(T76:V76))/(1-Inputs!$S$11)-(SUM(T76:V76))))</f>
        <v xml:space="preserve"> </v>
      </c>
      <c r="X76" s="212" t="str">
        <f>IF(A76="N/A"," ",(IF(MONTH(A76)&gt;=4,IF(MONTH(A76)&lt;=10,Inputs!$S$9,Inputs!$S$10),Inputs!$S$10)))</f>
        <v xml:space="preserve"> </v>
      </c>
      <c r="Y76" s="213" t="str">
        <f t="shared" si="17"/>
        <v xml:space="preserve"> </v>
      </c>
      <c r="AF76" s="170">
        <v>38749</v>
      </c>
      <c r="AG76" s="157">
        <v>20</v>
      </c>
      <c r="AH76" s="157">
        <v>4</v>
      </c>
      <c r="AI76" s="157">
        <v>4</v>
      </c>
      <c r="AJ76" s="157">
        <v>0</v>
      </c>
      <c r="AK76" s="157">
        <v>28</v>
      </c>
    </row>
    <row r="77" spans="1:37" x14ac:dyDescent="0.2">
      <c r="A77" s="244" t="str">
        <f>Calculations!A42</f>
        <v>N/A</v>
      </c>
      <c r="B77" s="229" t="str">
        <f t="shared" si="23"/>
        <v xml:space="preserve"> </v>
      </c>
      <c r="C77" s="230" t="str">
        <f t="shared" si="24"/>
        <v xml:space="preserve"> </v>
      </c>
      <c r="D77" s="231" t="str">
        <f t="shared" si="25"/>
        <v xml:space="preserve"> </v>
      </c>
      <c r="E77" s="421" t="str">
        <f t="shared" si="18"/>
        <v xml:space="preserve"> </v>
      </c>
      <c r="F77" s="221" t="str">
        <f t="shared" si="19"/>
        <v xml:space="preserve"> </v>
      </c>
      <c r="G77" s="221" t="str">
        <f t="shared" si="10"/>
        <v xml:space="preserve"> </v>
      </c>
      <c r="H77" s="222" t="str">
        <f t="shared" si="11"/>
        <v xml:space="preserve"> </v>
      </c>
      <c r="I77" s="189" t="str">
        <f t="shared" si="12"/>
        <v xml:space="preserve"> </v>
      </c>
      <c r="J77" s="221" t="str">
        <f t="shared" si="20"/>
        <v xml:space="preserve"> </v>
      </c>
      <c r="K77" s="221" t="str">
        <f t="shared" si="21"/>
        <v xml:space="preserve"> </v>
      </c>
      <c r="L77" s="222" t="str">
        <f t="shared" si="22"/>
        <v xml:space="preserve"> </v>
      </c>
      <c r="M77" s="240" t="str">
        <f t="shared" si="26"/>
        <v xml:space="preserve"> </v>
      </c>
      <c r="N77" s="241" t="str">
        <f t="shared" si="14"/>
        <v xml:space="preserve"> </v>
      </c>
      <c r="O77" s="152"/>
      <c r="P77" s="210" t="str">
        <f>IF(A77="N/A"," ",VLOOKUP(A77,PeakPowerCurves,(IF(BMO=2,3,IF(BMO=1,2,4))),FALSE)+Inputs!N60)</f>
        <v xml:space="preserve"> </v>
      </c>
      <c r="Q77" s="210" t="str">
        <f>IF(A77="N/A"," ",VLOOKUP(A77,SatSunPeakPwr,(IF(BMO=2,3,IF(BMO=1,2,4))),FALSE)+Inputs!$N$23)</f>
        <v xml:space="preserve"> </v>
      </c>
      <c r="R77" s="210" t="str">
        <f>IF(A77="N/A"," ",VLOOKUP(A77,SatSunPeakPwr,(IF(BMO=2,7,IF(BMO=1,6,8))),FALSE)+Inputs!$N$23)</f>
        <v xml:space="preserve"> </v>
      </c>
      <c r="S77" s="211" t="str">
        <f>IF(A77="N/A"," ",(VLOOKUP(A77,OPPowerPrices,(IF(BMO=2,7,IF(BMO=1,6,8))),FALSE)+Inputs!$N$23))</f>
        <v xml:space="preserve"> </v>
      </c>
      <c r="T77" s="212" t="str">
        <f t="shared" si="15"/>
        <v xml:space="preserve"> </v>
      </c>
      <c r="U77" s="212" t="str">
        <f t="shared" si="16"/>
        <v xml:space="preserve"> </v>
      </c>
      <c r="V77" s="212" t="str">
        <f>IF(A77="N/A"," ",IF(Indexcheck=TRUE,(IF(MONTH(A77)&gt;=4,IF(MONTH(A77)&lt;=10,VLOOKUP(A77,'Gas Curves'!B55:O415,13),VLOOKUP(A77,'Gas Curves'!B55:O415,14)),VLOOKUP(A77,'Gas Curves'!B55:O415,14))),0))</f>
        <v xml:space="preserve"> </v>
      </c>
      <c r="W77" s="212" t="str">
        <f>IF(A77="N/A"," ",((SUM(T77:V77))/(1-Inputs!$S$11)-(SUM(T77:V77))))</f>
        <v xml:space="preserve"> </v>
      </c>
      <c r="X77" s="212" t="str">
        <f>IF(A77="N/A"," ",(IF(MONTH(A77)&gt;=4,IF(MONTH(A77)&lt;=10,Inputs!$S$9,Inputs!$S$10),Inputs!$S$10)))</f>
        <v xml:space="preserve"> </v>
      </c>
      <c r="Y77" s="213" t="str">
        <f t="shared" si="17"/>
        <v xml:space="preserve"> </v>
      </c>
      <c r="AF77" s="170">
        <v>38777</v>
      </c>
      <c r="AG77" s="157">
        <v>23</v>
      </c>
      <c r="AH77" s="157">
        <v>4</v>
      </c>
      <c r="AI77" s="157">
        <v>4</v>
      </c>
      <c r="AJ77" s="157">
        <v>0</v>
      </c>
      <c r="AK77" s="157">
        <v>31</v>
      </c>
    </row>
    <row r="78" spans="1:37" x14ac:dyDescent="0.2">
      <c r="A78" s="244" t="str">
        <f>Calculations!A43</f>
        <v>N/A</v>
      </c>
      <c r="B78" s="229" t="str">
        <f t="shared" si="23"/>
        <v xml:space="preserve"> </v>
      </c>
      <c r="C78" s="230" t="str">
        <f t="shared" si="24"/>
        <v xml:space="preserve"> </v>
      </c>
      <c r="D78" s="231" t="str">
        <f t="shared" si="25"/>
        <v xml:space="preserve"> </v>
      </c>
      <c r="E78" s="421" t="str">
        <f t="shared" si="18"/>
        <v xml:space="preserve"> </v>
      </c>
      <c r="F78" s="221" t="str">
        <f t="shared" si="19"/>
        <v xml:space="preserve"> </v>
      </c>
      <c r="G78" s="221" t="str">
        <f t="shared" si="10"/>
        <v xml:space="preserve"> </v>
      </c>
      <c r="H78" s="222" t="str">
        <f t="shared" si="11"/>
        <v xml:space="preserve"> </v>
      </c>
      <c r="I78" s="189" t="str">
        <f t="shared" si="12"/>
        <v xml:space="preserve"> </v>
      </c>
      <c r="J78" s="221" t="str">
        <f t="shared" si="20"/>
        <v xml:space="preserve"> </v>
      </c>
      <c r="K78" s="221" t="str">
        <f t="shared" si="21"/>
        <v xml:space="preserve"> </v>
      </c>
      <c r="L78" s="222" t="str">
        <f t="shared" si="22"/>
        <v xml:space="preserve"> </v>
      </c>
      <c r="M78" s="240" t="str">
        <f t="shared" si="26"/>
        <v xml:space="preserve"> </v>
      </c>
      <c r="N78" s="241" t="str">
        <f t="shared" si="14"/>
        <v xml:space="preserve"> </v>
      </c>
      <c r="O78" s="152"/>
      <c r="P78" s="210" t="str">
        <f>IF(A78="N/A"," ",VLOOKUP(A78,PeakPowerCurves,(IF(BMO=2,3,IF(BMO=1,2,4))),FALSE)+Inputs!N61)</f>
        <v xml:space="preserve"> </v>
      </c>
      <c r="Q78" s="210" t="str">
        <f>IF(A78="N/A"," ",VLOOKUP(A78,SatSunPeakPwr,(IF(BMO=2,3,IF(BMO=1,2,4))),FALSE)+Inputs!$N$23)</f>
        <v xml:space="preserve"> </v>
      </c>
      <c r="R78" s="210" t="str">
        <f>IF(A78="N/A"," ",VLOOKUP(A78,SatSunPeakPwr,(IF(BMO=2,7,IF(BMO=1,6,8))),FALSE)+Inputs!$N$23)</f>
        <v xml:space="preserve"> </v>
      </c>
      <c r="S78" s="211" t="str">
        <f>IF(A78="N/A"," ",(VLOOKUP(A78,OPPowerPrices,(IF(BMO=2,7,IF(BMO=1,6,8))),FALSE)+Inputs!$N$23))</f>
        <v xml:space="preserve"> </v>
      </c>
      <c r="T78" s="212" t="str">
        <f t="shared" si="15"/>
        <v xml:space="preserve"> </v>
      </c>
      <c r="U78" s="212" t="str">
        <f t="shared" si="16"/>
        <v xml:space="preserve"> </v>
      </c>
      <c r="V78" s="212" t="str">
        <f>IF(A78="N/A"," ",IF(Indexcheck=TRUE,(IF(MONTH(A78)&gt;=4,IF(MONTH(A78)&lt;=10,VLOOKUP(A78,'Gas Curves'!B56:O416,13),VLOOKUP(A78,'Gas Curves'!B56:O416,14)),VLOOKUP(A78,'Gas Curves'!B56:O416,14))),0))</f>
        <v xml:space="preserve"> </v>
      </c>
      <c r="W78" s="212" t="str">
        <f>IF(A78="N/A"," ",((SUM(T78:V78))/(1-Inputs!$S$11)-(SUM(T78:V78))))</f>
        <v xml:space="preserve"> </v>
      </c>
      <c r="X78" s="212" t="str">
        <f>IF(A78="N/A"," ",(IF(MONTH(A78)&gt;=4,IF(MONTH(A78)&lt;=10,Inputs!$S$9,Inputs!$S$10),Inputs!$S$10)))</f>
        <v xml:space="preserve"> </v>
      </c>
      <c r="Y78" s="213" t="str">
        <f t="shared" si="17"/>
        <v xml:space="preserve"> </v>
      </c>
      <c r="AF78" s="170">
        <v>38808</v>
      </c>
      <c r="AG78" s="157">
        <v>20</v>
      </c>
      <c r="AH78" s="157">
        <v>5</v>
      </c>
      <c r="AI78" s="157">
        <v>5</v>
      </c>
      <c r="AJ78" s="157">
        <v>0</v>
      </c>
      <c r="AK78" s="157">
        <v>30</v>
      </c>
    </row>
    <row r="79" spans="1:37" x14ac:dyDescent="0.2">
      <c r="A79" s="244" t="str">
        <f>Calculations!A44</f>
        <v>N/A</v>
      </c>
      <c r="B79" s="229" t="str">
        <f t="shared" si="23"/>
        <v xml:space="preserve"> </v>
      </c>
      <c r="C79" s="230" t="str">
        <f t="shared" si="24"/>
        <v xml:space="preserve"> </v>
      </c>
      <c r="D79" s="231" t="str">
        <f t="shared" si="25"/>
        <v xml:space="preserve"> </v>
      </c>
      <c r="E79" s="421" t="str">
        <f t="shared" si="18"/>
        <v xml:space="preserve"> </v>
      </c>
      <c r="F79" s="221" t="str">
        <f t="shared" si="19"/>
        <v xml:space="preserve"> </v>
      </c>
      <c r="G79" s="221" t="str">
        <f t="shared" si="10"/>
        <v xml:space="preserve"> </v>
      </c>
      <c r="H79" s="222" t="str">
        <f t="shared" si="11"/>
        <v xml:space="preserve"> </v>
      </c>
      <c r="I79" s="189" t="str">
        <f t="shared" si="12"/>
        <v xml:space="preserve"> </v>
      </c>
      <c r="J79" s="221" t="str">
        <f t="shared" si="20"/>
        <v xml:space="preserve"> </v>
      </c>
      <c r="K79" s="221" t="str">
        <f t="shared" si="21"/>
        <v xml:space="preserve"> </v>
      </c>
      <c r="L79" s="222" t="str">
        <f t="shared" si="22"/>
        <v xml:space="preserve"> </v>
      </c>
      <c r="M79" s="240" t="str">
        <f t="shared" si="26"/>
        <v xml:space="preserve"> </v>
      </c>
      <c r="N79" s="241" t="str">
        <f t="shared" si="14"/>
        <v xml:space="preserve"> </v>
      </c>
      <c r="O79" s="152"/>
      <c r="P79" s="210" t="str">
        <f>IF(A79="N/A"," ",VLOOKUP(A79,PeakPowerCurves,(IF(BMO=2,3,IF(BMO=1,2,4))),FALSE)+Inputs!N62)</f>
        <v xml:space="preserve"> </v>
      </c>
      <c r="Q79" s="210" t="str">
        <f>IF(A79="N/A"," ",VLOOKUP(A79,SatSunPeakPwr,(IF(BMO=2,3,IF(BMO=1,2,4))),FALSE)+Inputs!$N$23)</f>
        <v xml:space="preserve"> </v>
      </c>
      <c r="R79" s="210" t="str">
        <f>IF(A79="N/A"," ",VLOOKUP(A79,SatSunPeakPwr,(IF(BMO=2,7,IF(BMO=1,6,8))),FALSE)+Inputs!$N$23)</f>
        <v xml:space="preserve"> </v>
      </c>
      <c r="S79" s="211" t="str">
        <f>IF(A79="N/A"," ",(VLOOKUP(A79,OPPowerPrices,(IF(BMO=2,7,IF(BMO=1,6,8))),FALSE)+Inputs!$N$23))</f>
        <v xml:space="preserve"> </v>
      </c>
      <c r="T79" s="212" t="str">
        <f t="shared" si="15"/>
        <v xml:space="preserve"> </v>
      </c>
      <c r="U79" s="212" t="str">
        <f t="shared" si="16"/>
        <v xml:space="preserve"> </v>
      </c>
      <c r="V79" s="212" t="str">
        <f>IF(A79="N/A"," ",IF(Indexcheck=TRUE,(IF(MONTH(A79)&gt;=4,IF(MONTH(A79)&lt;=10,VLOOKUP(A79,'Gas Curves'!B57:O417,13),VLOOKUP(A79,'Gas Curves'!B57:O417,14)),VLOOKUP(A79,'Gas Curves'!B57:O417,14))),0))</f>
        <v xml:space="preserve"> </v>
      </c>
      <c r="W79" s="212" t="str">
        <f>IF(A79="N/A"," ",((SUM(T79:V79))/(1-Inputs!$S$11)-(SUM(T79:V79))))</f>
        <v xml:space="preserve"> </v>
      </c>
      <c r="X79" s="212" t="str">
        <f>IF(A79="N/A"," ",(IF(MONTH(A79)&gt;=4,IF(MONTH(A79)&lt;=10,Inputs!$S$9,Inputs!$S$10),Inputs!$S$10)))</f>
        <v xml:space="preserve"> </v>
      </c>
      <c r="Y79" s="213" t="str">
        <f t="shared" si="17"/>
        <v xml:space="preserve"> </v>
      </c>
      <c r="AF79" s="170">
        <v>38838</v>
      </c>
      <c r="AG79" s="157">
        <v>22</v>
      </c>
      <c r="AH79" s="157">
        <v>4</v>
      </c>
      <c r="AI79" s="157">
        <v>5</v>
      </c>
      <c r="AJ79" s="157">
        <v>1</v>
      </c>
      <c r="AK79" s="157">
        <v>31</v>
      </c>
    </row>
    <row r="80" spans="1:37" x14ac:dyDescent="0.2">
      <c r="A80" s="244" t="str">
        <f>Calculations!A45</f>
        <v>N/A</v>
      </c>
      <c r="B80" s="229" t="str">
        <f t="shared" si="23"/>
        <v xml:space="preserve"> </v>
      </c>
      <c r="C80" s="230" t="str">
        <f t="shared" si="24"/>
        <v xml:space="preserve"> </v>
      </c>
      <c r="D80" s="231" t="str">
        <f t="shared" si="25"/>
        <v xml:space="preserve"> </v>
      </c>
      <c r="E80" s="421" t="str">
        <f t="shared" si="18"/>
        <v xml:space="preserve"> </v>
      </c>
      <c r="F80" s="221" t="str">
        <f t="shared" si="19"/>
        <v xml:space="preserve"> </v>
      </c>
      <c r="G80" s="221" t="str">
        <f t="shared" si="10"/>
        <v xml:space="preserve"> </v>
      </c>
      <c r="H80" s="222" t="str">
        <f t="shared" si="11"/>
        <v xml:space="preserve"> </v>
      </c>
      <c r="I80" s="189" t="str">
        <f t="shared" si="12"/>
        <v xml:space="preserve"> </v>
      </c>
      <c r="J80" s="221" t="str">
        <f t="shared" si="20"/>
        <v xml:space="preserve"> </v>
      </c>
      <c r="K80" s="221" t="str">
        <f t="shared" si="21"/>
        <v xml:space="preserve"> </v>
      </c>
      <c r="L80" s="222" t="str">
        <f t="shared" si="22"/>
        <v xml:space="preserve"> </v>
      </c>
      <c r="M80" s="240" t="str">
        <f t="shared" si="26"/>
        <v xml:space="preserve"> </v>
      </c>
      <c r="N80" s="241" t="str">
        <f t="shared" si="14"/>
        <v xml:space="preserve"> </v>
      </c>
      <c r="O80" s="152"/>
      <c r="P80" s="210" t="str">
        <f>IF(A80="N/A"," ",VLOOKUP(A80,PeakPowerCurves,(IF(BMO=2,3,IF(BMO=1,2,4))),FALSE)+Inputs!N63)</f>
        <v xml:space="preserve"> </v>
      </c>
      <c r="Q80" s="210" t="str">
        <f>IF(A80="N/A"," ",VLOOKUP(A80,SatSunPeakPwr,(IF(BMO=2,3,IF(BMO=1,2,4))),FALSE)+Inputs!$N$23)</f>
        <v xml:space="preserve"> </v>
      </c>
      <c r="R80" s="210" t="str">
        <f>IF(A80="N/A"," ",VLOOKUP(A80,SatSunPeakPwr,(IF(BMO=2,7,IF(BMO=1,6,8))),FALSE)+Inputs!$N$23)</f>
        <v xml:space="preserve"> </v>
      </c>
      <c r="S80" s="211" t="str">
        <f>IF(A80="N/A"," ",(VLOOKUP(A80,OPPowerPrices,(IF(BMO=2,7,IF(BMO=1,6,8))),FALSE)+Inputs!$N$23))</f>
        <v xml:space="preserve"> </v>
      </c>
      <c r="T80" s="212" t="str">
        <f t="shared" si="15"/>
        <v xml:space="preserve"> </v>
      </c>
      <c r="U80" s="212" t="str">
        <f t="shared" si="16"/>
        <v xml:space="preserve"> </v>
      </c>
      <c r="V80" s="212" t="str">
        <f>IF(A80="N/A"," ",IF(Indexcheck=TRUE,(IF(MONTH(A80)&gt;=4,IF(MONTH(A80)&lt;=10,VLOOKUP(A80,'Gas Curves'!B58:O418,13),VLOOKUP(A80,'Gas Curves'!B58:O418,14)),VLOOKUP(A80,'Gas Curves'!B58:O418,14))),0))</f>
        <v xml:space="preserve"> </v>
      </c>
      <c r="W80" s="212" t="str">
        <f>IF(A80="N/A"," ",((SUM(T80:V80))/(1-Inputs!$S$11)-(SUM(T80:V80))))</f>
        <v xml:space="preserve"> </v>
      </c>
      <c r="X80" s="212" t="str">
        <f>IF(A80="N/A"," ",(IF(MONTH(A80)&gt;=4,IF(MONTH(A80)&lt;=10,Inputs!$S$9,Inputs!$S$10),Inputs!$S$10)))</f>
        <v xml:space="preserve"> </v>
      </c>
      <c r="Y80" s="213" t="str">
        <f t="shared" si="17"/>
        <v xml:space="preserve"> </v>
      </c>
      <c r="AF80" s="170">
        <v>38869</v>
      </c>
      <c r="AG80" s="157">
        <v>22</v>
      </c>
      <c r="AH80" s="157">
        <v>4</v>
      </c>
      <c r="AI80" s="157">
        <v>4</v>
      </c>
      <c r="AJ80" s="157">
        <v>0</v>
      </c>
      <c r="AK80" s="157">
        <v>30</v>
      </c>
    </row>
    <row r="81" spans="1:37" x14ac:dyDescent="0.2">
      <c r="A81" s="244" t="str">
        <f>Calculations!A46</f>
        <v>N/A</v>
      </c>
      <c r="B81" s="229" t="str">
        <f t="shared" si="23"/>
        <v xml:space="preserve"> </v>
      </c>
      <c r="C81" s="230" t="str">
        <f t="shared" si="24"/>
        <v xml:space="preserve"> </v>
      </c>
      <c r="D81" s="231" t="str">
        <f t="shared" si="25"/>
        <v xml:space="preserve"> </v>
      </c>
      <c r="E81" s="421" t="str">
        <f t="shared" si="18"/>
        <v xml:space="preserve"> </v>
      </c>
      <c r="F81" s="221" t="str">
        <f t="shared" si="19"/>
        <v xml:space="preserve"> </v>
      </c>
      <c r="G81" s="221" t="str">
        <f t="shared" si="10"/>
        <v xml:space="preserve"> </v>
      </c>
      <c r="H81" s="222" t="str">
        <f t="shared" si="11"/>
        <v xml:space="preserve"> </v>
      </c>
      <c r="I81" s="189" t="str">
        <f t="shared" si="12"/>
        <v xml:space="preserve"> </v>
      </c>
      <c r="J81" s="221" t="str">
        <f t="shared" si="20"/>
        <v xml:space="preserve"> </v>
      </c>
      <c r="K81" s="221" t="str">
        <f t="shared" si="21"/>
        <v xml:space="preserve"> </v>
      </c>
      <c r="L81" s="222" t="str">
        <f t="shared" si="22"/>
        <v xml:space="preserve"> </v>
      </c>
      <c r="M81" s="240" t="str">
        <f t="shared" si="26"/>
        <v xml:space="preserve"> </v>
      </c>
      <c r="N81" s="241" t="str">
        <f t="shared" si="14"/>
        <v xml:space="preserve"> </v>
      </c>
      <c r="O81" s="152"/>
      <c r="P81" s="210" t="str">
        <f>IF(A81="N/A"," ",VLOOKUP(A81,PeakPowerCurves,(IF(BMO=2,3,IF(BMO=1,2,4))),FALSE)+Inputs!N64)</f>
        <v xml:space="preserve"> </v>
      </c>
      <c r="Q81" s="210" t="str">
        <f>IF(A81="N/A"," ",VLOOKUP(A81,SatSunPeakPwr,(IF(BMO=2,3,IF(BMO=1,2,4))),FALSE)+Inputs!$N$23)</f>
        <v xml:space="preserve"> </v>
      </c>
      <c r="R81" s="210" t="str">
        <f>IF(A81="N/A"," ",VLOOKUP(A81,SatSunPeakPwr,(IF(BMO=2,7,IF(BMO=1,6,8))),FALSE)+Inputs!$N$23)</f>
        <v xml:space="preserve"> </v>
      </c>
      <c r="S81" s="211" t="str">
        <f>IF(A81="N/A"," ",(VLOOKUP(A81,OPPowerPrices,(IF(BMO=2,7,IF(BMO=1,6,8))),FALSE)+Inputs!$N$23))</f>
        <v xml:space="preserve"> </v>
      </c>
      <c r="T81" s="212" t="str">
        <f t="shared" si="15"/>
        <v xml:space="preserve"> </v>
      </c>
      <c r="U81" s="212" t="str">
        <f t="shared" si="16"/>
        <v xml:space="preserve"> </v>
      </c>
      <c r="V81" s="212" t="str">
        <f>IF(A81="N/A"," ",IF(Indexcheck=TRUE,(IF(MONTH(A81)&gt;=4,IF(MONTH(A81)&lt;=10,VLOOKUP(A81,'Gas Curves'!B59:O419,13),VLOOKUP(A81,'Gas Curves'!B59:O419,14)),VLOOKUP(A81,'Gas Curves'!B59:O419,14))),0))</f>
        <v xml:space="preserve"> </v>
      </c>
      <c r="W81" s="212" t="str">
        <f>IF(A81="N/A"," ",((SUM(T81:V81))/(1-Inputs!$S$11)-(SUM(T81:V81))))</f>
        <v xml:space="preserve"> </v>
      </c>
      <c r="X81" s="212" t="str">
        <f>IF(A81="N/A"," ",(IF(MONTH(A81)&gt;=4,IF(MONTH(A81)&lt;=10,Inputs!$S$9,Inputs!$S$10),Inputs!$S$10)))</f>
        <v xml:space="preserve"> </v>
      </c>
      <c r="Y81" s="213" t="str">
        <f t="shared" si="17"/>
        <v xml:space="preserve"> </v>
      </c>
      <c r="AF81" s="170">
        <v>38899</v>
      </c>
      <c r="AG81" s="157">
        <v>20</v>
      </c>
      <c r="AH81" s="157">
        <v>5</v>
      </c>
      <c r="AI81" s="157">
        <v>6</v>
      </c>
      <c r="AJ81" s="157">
        <v>1</v>
      </c>
      <c r="AK81" s="157">
        <v>31</v>
      </c>
    </row>
    <row r="82" spans="1:37" x14ac:dyDescent="0.2">
      <c r="A82" s="244" t="str">
        <f>Calculations!A47</f>
        <v>N/A</v>
      </c>
      <c r="B82" s="229" t="str">
        <f t="shared" si="23"/>
        <v xml:space="preserve"> </v>
      </c>
      <c r="C82" s="230" t="str">
        <f t="shared" si="24"/>
        <v xml:space="preserve"> </v>
      </c>
      <c r="D82" s="231" t="str">
        <f t="shared" si="25"/>
        <v xml:space="preserve"> </v>
      </c>
      <c r="E82" s="421" t="str">
        <f t="shared" si="18"/>
        <v xml:space="preserve"> </v>
      </c>
      <c r="F82" s="221" t="str">
        <f t="shared" si="19"/>
        <v xml:space="preserve"> </v>
      </c>
      <c r="G82" s="221" t="str">
        <f t="shared" si="10"/>
        <v xml:space="preserve"> </v>
      </c>
      <c r="H82" s="222" t="str">
        <f t="shared" si="11"/>
        <v xml:space="preserve"> </v>
      </c>
      <c r="I82" s="189" t="str">
        <f t="shared" si="12"/>
        <v xml:space="preserve"> </v>
      </c>
      <c r="J82" s="221" t="str">
        <f t="shared" si="20"/>
        <v xml:space="preserve"> </v>
      </c>
      <c r="K82" s="221" t="str">
        <f t="shared" si="21"/>
        <v xml:space="preserve"> </v>
      </c>
      <c r="L82" s="222" t="str">
        <f t="shared" si="22"/>
        <v xml:space="preserve"> </v>
      </c>
      <c r="M82" s="240" t="str">
        <f t="shared" si="26"/>
        <v xml:space="preserve"> </v>
      </c>
      <c r="N82" s="241" t="str">
        <f t="shared" si="14"/>
        <v xml:space="preserve"> </v>
      </c>
      <c r="O82" s="152"/>
      <c r="P82" s="210" t="str">
        <f>IF(A82="N/A"," ",VLOOKUP(A82,PeakPowerCurves,(IF(BMO=2,3,IF(BMO=1,2,4))),FALSE)+Inputs!N65)</f>
        <v xml:space="preserve"> </v>
      </c>
      <c r="Q82" s="210" t="str">
        <f>IF(A82="N/A"," ",VLOOKUP(A82,SatSunPeakPwr,(IF(BMO=2,3,IF(BMO=1,2,4))),FALSE)+Inputs!$N$23)</f>
        <v xml:space="preserve"> </v>
      </c>
      <c r="R82" s="210" t="str">
        <f>IF(A82="N/A"," ",VLOOKUP(A82,SatSunPeakPwr,(IF(BMO=2,7,IF(BMO=1,6,8))),FALSE)+Inputs!$N$23)</f>
        <v xml:space="preserve"> </v>
      </c>
      <c r="S82" s="211" t="str">
        <f>IF(A82="N/A"," ",(VLOOKUP(A82,OPPowerPrices,(IF(BMO=2,7,IF(BMO=1,6,8))),FALSE)+Inputs!$N$23))</f>
        <v xml:space="preserve"> </v>
      </c>
      <c r="T82" s="212" t="str">
        <f t="shared" si="15"/>
        <v xml:space="preserve"> </v>
      </c>
      <c r="U82" s="212" t="str">
        <f t="shared" si="16"/>
        <v xml:space="preserve"> </v>
      </c>
      <c r="V82" s="212" t="str">
        <f>IF(A82="N/A"," ",IF(Indexcheck=TRUE,(IF(MONTH(A82)&gt;=4,IF(MONTH(A82)&lt;=10,VLOOKUP(A82,'Gas Curves'!B60:O420,13),VLOOKUP(A82,'Gas Curves'!B60:O420,14)),VLOOKUP(A82,'Gas Curves'!B60:O420,14))),0))</f>
        <v xml:space="preserve"> </v>
      </c>
      <c r="W82" s="212" t="str">
        <f>IF(A82="N/A"," ",((SUM(T82:V82))/(1-Inputs!$S$11)-(SUM(T82:V82))))</f>
        <v xml:space="preserve"> </v>
      </c>
      <c r="X82" s="212" t="str">
        <f>IF(A82="N/A"," ",(IF(MONTH(A82)&gt;=4,IF(MONTH(A82)&lt;=10,Inputs!$S$9,Inputs!$S$10),Inputs!$S$10)))</f>
        <v xml:space="preserve"> </v>
      </c>
      <c r="Y82" s="213" t="str">
        <f t="shared" si="17"/>
        <v xml:space="preserve"> </v>
      </c>
      <c r="AF82" s="170">
        <v>38930</v>
      </c>
      <c r="AG82" s="157">
        <v>23</v>
      </c>
      <c r="AH82" s="157">
        <v>4</v>
      </c>
      <c r="AI82" s="157">
        <v>4</v>
      </c>
      <c r="AJ82" s="157">
        <v>0</v>
      </c>
      <c r="AK82" s="157">
        <v>31</v>
      </c>
    </row>
    <row r="83" spans="1:37" x14ac:dyDescent="0.2">
      <c r="A83" s="244" t="str">
        <f>Calculations!A48</f>
        <v>N/A</v>
      </c>
      <c r="B83" s="229" t="str">
        <f t="shared" si="23"/>
        <v xml:space="preserve"> </v>
      </c>
      <c r="C83" s="230" t="str">
        <f t="shared" si="24"/>
        <v xml:space="preserve"> </v>
      </c>
      <c r="D83" s="231" t="str">
        <f t="shared" si="25"/>
        <v xml:space="preserve"> </v>
      </c>
      <c r="E83" s="421" t="str">
        <f t="shared" si="18"/>
        <v xml:space="preserve"> </v>
      </c>
      <c r="F83" s="221" t="str">
        <f t="shared" si="19"/>
        <v xml:space="preserve"> </v>
      </c>
      <c r="G83" s="221" t="str">
        <f t="shared" si="10"/>
        <v xml:space="preserve"> </v>
      </c>
      <c r="H83" s="222" t="str">
        <f t="shared" si="11"/>
        <v xml:space="preserve"> </v>
      </c>
      <c r="I83" s="189" t="str">
        <f t="shared" si="12"/>
        <v xml:space="preserve"> </v>
      </c>
      <c r="J83" s="221" t="str">
        <f t="shared" si="20"/>
        <v xml:space="preserve"> </v>
      </c>
      <c r="K83" s="221" t="str">
        <f t="shared" si="21"/>
        <v xml:space="preserve"> </v>
      </c>
      <c r="L83" s="222" t="str">
        <f t="shared" si="22"/>
        <v xml:space="preserve"> </v>
      </c>
      <c r="M83" s="240" t="str">
        <f t="shared" si="26"/>
        <v xml:space="preserve"> </v>
      </c>
      <c r="N83" s="241" t="str">
        <f t="shared" si="14"/>
        <v xml:space="preserve"> </v>
      </c>
      <c r="O83" s="152"/>
      <c r="P83" s="210" t="str">
        <f>IF(A83="N/A"," ",VLOOKUP(A83,PeakPowerCurves,(IF(BMO=2,3,IF(BMO=1,2,4))),FALSE)+Inputs!N66)</f>
        <v xml:space="preserve"> </v>
      </c>
      <c r="Q83" s="210" t="str">
        <f>IF(A83="N/A"," ",VLOOKUP(A83,SatSunPeakPwr,(IF(BMO=2,3,IF(BMO=1,2,4))),FALSE)+Inputs!$N$23)</f>
        <v xml:space="preserve"> </v>
      </c>
      <c r="R83" s="210" t="str">
        <f>IF(A83="N/A"," ",VLOOKUP(A83,SatSunPeakPwr,(IF(BMO=2,7,IF(BMO=1,6,8))),FALSE)+Inputs!$N$23)</f>
        <v xml:space="preserve"> </v>
      </c>
      <c r="S83" s="211" t="str">
        <f>IF(A83="N/A"," ",(VLOOKUP(A83,OPPowerPrices,(IF(BMO=2,7,IF(BMO=1,6,8))),FALSE)+Inputs!$N$23))</f>
        <v xml:space="preserve"> </v>
      </c>
      <c r="T83" s="212" t="str">
        <f t="shared" si="15"/>
        <v xml:space="preserve"> </v>
      </c>
      <c r="U83" s="212" t="str">
        <f t="shared" si="16"/>
        <v xml:space="preserve"> </v>
      </c>
      <c r="V83" s="212" t="str">
        <f>IF(A83="N/A"," ",IF(Indexcheck=TRUE,(IF(MONTH(A83)&gt;=4,IF(MONTH(A83)&lt;=10,VLOOKUP(A83,'Gas Curves'!B61:O421,13),VLOOKUP(A83,'Gas Curves'!B61:O421,14)),VLOOKUP(A83,'Gas Curves'!B61:O421,14))),0))</f>
        <v xml:space="preserve"> </v>
      </c>
      <c r="W83" s="212" t="str">
        <f>IF(A83="N/A"," ",((SUM(T83:V83))/(1-Inputs!$S$11)-(SUM(T83:V83))))</f>
        <v xml:space="preserve"> </v>
      </c>
      <c r="X83" s="212" t="str">
        <f>IF(A83="N/A"," ",(IF(MONTH(A83)&gt;=4,IF(MONTH(A83)&lt;=10,Inputs!$S$9,Inputs!$S$10),Inputs!$S$10)))</f>
        <v xml:space="preserve"> </v>
      </c>
      <c r="Y83" s="213" t="str">
        <f t="shared" si="17"/>
        <v xml:space="preserve"> </v>
      </c>
      <c r="AF83" s="170">
        <v>38961</v>
      </c>
      <c r="AG83" s="157">
        <v>20</v>
      </c>
      <c r="AH83" s="157">
        <v>5</v>
      </c>
      <c r="AI83" s="157">
        <v>5</v>
      </c>
      <c r="AJ83" s="157">
        <v>1</v>
      </c>
      <c r="AK83" s="157">
        <v>30</v>
      </c>
    </row>
    <row r="84" spans="1:37" x14ac:dyDescent="0.2">
      <c r="A84" s="244" t="str">
        <f>Calculations!A49</f>
        <v>N/A</v>
      </c>
      <c r="B84" s="229" t="str">
        <f t="shared" si="23"/>
        <v xml:space="preserve"> </v>
      </c>
      <c r="C84" s="230" t="str">
        <f t="shared" si="24"/>
        <v xml:space="preserve"> </v>
      </c>
      <c r="D84" s="231" t="str">
        <f t="shared" si="25"/>
        <v xml:space="preserve"> </v>
      </c>
      <c r="E84" s="421" t="str">
        <f t="shared" si="18"/>
        <v xml:space="preserve"> </v>
      </c>
      <c r="F84" s="221" t="str">
        <f t="shared" si="19"/>
        <v xml:space="preserve"> </v>
      </c>
      <c r="G84" s="221" t="str">
        <f t="shared" si="10"/>
        <v xml:space="preserve"> </v>
      </c>
      <c r="H84" s="222" t="str">
        <f t="shared" si="11"/>
        <v xml:space="preserve"> </v>
      </c>
      <c r="I84" s="189" t="str">
        <f t="shared" si="12"/>
        <v xml:space="preserve"> </v>
      </c>
      <c r="J84" s="221" t="str">
        <f t="shared" si="20"/>
        <v xml:space="preserve"> </v>
      </c>
      <c r="K84" s="221" t="str">
        <f t="shared" si="21"/>
        <v xml:space="preserve"> </v>
      </c>
      <c r="L84" s="222" t="str">
        <f t="shared" si="22"/>
        <v xml:space="preserve"> </v>
      </c>
      <c r="M84" s="240" t="str">
        <f t="shared" si="26"/>
        <v xml:space="preserve"> </v>
      </c>
      <c r="N84" s="241" t="str">
        <f t="shared" si="14"/>
        <v xml:space="preserve"> </v>
      </c>
      <c r="O84" s="152"/>
      <c r="P84" s="210" t="str">
        <f>IF(A84="N/A"," ",VLOOKUP(A84,PeakPowerCurves,(IF(BMO=2,3,IF(BMO=1,2,4))),FALSE)+Inputs!N67)</f>
        <v xml:space="preserve"> </v>
      </c>
      <c r="Q84" s="210" t="str">
        <f>IF(A84="N/A"," ",VLOOKUP(A84,SatSunPeakPwr,(IF(BMO=2,3,IF(BMO=1,2,4))),FALSE)+Inputs!$N$23)</f>
        <v xml:space="preserve"> </v>
      </c>
      <c r="R84" s="210" t="str">
        <f>IF(A84="N/A"," ",VLOOKUP(A84,SatSunPeakPwr,(IF(BMO=2,7,IF(BMO=1,6,8))),FALSE)+Inputs!$N$23)</f>
        <v xml:space="preserve"> </v>
      </c>
      <c r="S84" s="211" t="str">
        <f>IF(A84="N/A"," ",(VLOOKUP(A84,OPPowerPrices,(IF(BMO=2,7,IF(BMO=1,6,8))),FALSE)+Inputs!$N$23))</f>
        <v xml:space="preserve"> </v>
      </c>
      <c r="T84" s="212" t="str">
        <f t="shared" si="15"/>
        <v xml:space="preserve"> </v>
      </c>
      <c r="U84" s="212" t="str">
        <f t="shared" si="16"/>
        <v xml:space="preserve"> </v>
      </c>
      <c r="V84" s="212" t="str">
        <f>IF(A84="N/A"," ",IF(Indexcheck=TRUE,(IF(MONTH(A84)&gt;=4,IF(MONTH(A84)&lt;=10,VLOOKUP(A84,'Gas Curves'!B62:O422,13),VLOOKUP(A84,'Gas Curves'!B62:O422,14)),VLOOKUP(A84,'Gas Curves'!B62:O422,14))),0))</f>
        <v xml:space="preserve"> </v>
      </c>
      <c r="W84" s="212" t="str">
        <f>IF(A84="N/A"," ",((SUM(T84:V84))/(1-Inputs!$S$11)-(SUM(T84:V84))))</f>
        <v xml:space="preserve"> </v>
      </c>
      <c r="X84" s="212" t="str">
        <f>IF(A84="N/A"," ",(IF(MONTH(A84)&gt;=4,IF(MONTH(A84)&lt;=10,Inputs!$S$9,Inputs!$S$10),Inputs!$S$10)))</f>
        <v xml:space="preserve"> </v>
      </c>
      <c r="Y84" s="213" t="str">
        <f t="shared" si="17"/>
        <v xml:space="preserve"> </v>
      </c>
      <c r="AF84" s="170">
        <v>38991</v>
      </c>
      <c r="AG84" s="157">
        <v>22</v>
      </c>
      <c r="AH84" s="157">
        <v>4</v>
      </c>
      <c r="AI84" s="157">
        <v>5</v>
      </c>
      <c r="AJ84" s="157">
        <v>0</v>
      </c>
      <c r="AK84" s="157">
        <v>31</v>
      </c>
    </row>
    <row r="85" spans="1:37" x14ac:dyDescent="0.2">
      <c r="A85" s="244" t="str">
        <f>Calculations!A50</f>
        <v>N/A</v>
      </c>
      <c r="B85" s="229" t="str">
        <f t="shared" si="23"/>
        <v xml:space="preserve"> </v>
      </c>
      <c r="C85" s="230" t="str">
        <f t="shared" si="24"/>
        <v xml:space="preserve"> </v>
      </c>
      <c r="D85" s="231" t="str">
        <f t="shared" si="25"/>
        <v xml:space="preserve"> </v>
      </c>
      <c r="E85" s="421" t="str">
        <f t="shared" si="18"/>
        <v xml:space="preserve"> </v>
      </c>
      <c r="F85" s="221" t="str">
        <f t="shared" si="19"/>
        <v xml:space="preserve"> </v>
      </c>
      <c r="G85" s="221" t="str">
        <f t="shared" si="10"/>
        <v xml:space="preserve"> </v>
      </c>
      <c r="H85" s="222" t="str">
        <f t="shared" si="11"/>
        <v xml:space="preserve"> </v>
      </c>
      <c r="I85" s="189" t="str">
        <f t="shared" si="12"/>
        <v xml:space="preserve"> </v>
      </c>
      <c r="J85" s="221" t="str">
        <f t="shared" si="20"/>
        <v xml:space="preserve"> </v>
      </c>
      <c r="K85" s="221" t="str">
        <f t="shared" si="21"/>
        <v xml:space="preserve"> </v>
      </c>
      <c r="L85" s="222" t="str">
        <f t="shared" si="22"/>
        <v xml:space="preserve"> </v>
      </c>
      <c r="M85" s="240" t="str">
        <f t="shared" si="26"/>
        <v xml:space="preserve"> </v>
      </c>
      <c r="N85" s="241" t="str">
        <f t="shared" si="14"/>
        <v xml:space="preserve"> </v>
      </c>
      <c r="O85" s="152"/>
      <c r="P85" s="210" t="str">
        <f>IF(A85="N/A"," ",VLOOKUP(A85,PeakPowerCurves,(IF(BMO=2,3,IF(BMO=1,2,4))),FALSE)+Inputs!N68)</f>
        <v xml:space="preserve"> </v>
      </c>
      <c r="Q85" s="210" t="str">
        <f>IF(A85="N/A"," ",VLOOKUP(A85,SatSunPeakPwr,(IF(BMO=2,3,IF(BMO=1,2,4))),FALSE)+Inputs!$N$23)</f>
        <v xml:space="preserve"> </v>
      </c>
      <c r="R85" s="210" t="str">
        <f>IF(A85="N/A"," ",VLOOKUP(A85,SatSunPeakPwr,(IF(BMO=2,7,IF(BMO=1,6,8))),FALSE)+Inputs!$N$23)</f>
        <v xml:space="preserve"> </v>
      </c>
      <c r="S85" s="211" t="str">
        <f>IF(A85="N/A"," ",(VLOOKUP(A85,OPPowerPrices,(IF(BMO=2,7,IF(BMO=1,6,8))),FALSE)+Inputs!$N$23))</f>
        <v xml:space="preserve"> </v>
      </c>
      <c r="T85" s="212" t="str">
        <f t="shared" si="15"/>
        <v xml:space="preserve"> </v>
      </c>
      <c r="U85" s="212" t="str">
        <f t="shared" si="16"/>
        <v xml:space="preserve"> </v>
      </c>
      <c r="V85" s="212" t="str">
        <f>IF(A85="N/A"," ",IF(Indexcheck=TRUE,(IF(MONTH(A85)&gt;=4,IF(MONTH(A85)&lt;=10,VLOOKUP(A85,'Gas Curves'!B63:O423,13),VLOOKUP(A85,'Gas Curves'!B63:O423,14)),VLOOKUP(A85,'Gas Curves'!B63:O423,14))),0))</f>
        <v xml:space="preserve"> </v>
      </c>
      <c r="W85" s="212" t="str">
        <f>IF(A85="N/A"," ",((SUM(T85:V85))/(1-Inputs!$S$11)-(SUM(T85:V85))))</f>
        <v xml:space="preserve"> </v>
      </c>
      <c r="X85" s="212" t="str">
        <f>IF(A85="N/A"," ",(IF(MONTH(A85)&gt;=4,IF(MONTH(A85)&lt;=10,Inputs!$S$9,Inputs!$S$10),Inputs!$S$10)))</f>
        <v xml:space="preserve"> </v>
      </c>
      <c r="Y85" s="213" t="str">
        <f t="shared" si="17"/>
        <v xml:space="preserve"> </v>
      </c>
      <c r="AF85" s="170">
        <v>39022</v>
      </c>
      <c r="AG85" s="157">
        <v>21</v>
      </c>
      <c r="AH85" s="157">
        <v>4</v>
      </c>
      <c r="AI85" s="157">
        <v>5</v>
      </c>
      <c r="AJ85" s="157">
        <v>1</v>
      </c>
      <c r="AK85" s="157">
        <v>30</v>
      </c>
    </row>
    <row r="86" spans="1:37" x14ac:dyDescent="0.2">
      <c r="A86" s="244" t="str">
        <f>Calculations!A51</f>
        <v>N/A</v>
      </c>
      <c r="B86" s="229" t="str">
        <f t="shared" si="23"/>
        <v xml:space="preserve"> </v>
      </c>
      <c r="C86" s="230" t="str">
        <f t="shared" si="24"/>
        <v xml:space="preserve"> </v>
      </c>
      <c r="D86" s="231" t="str">
        <f t="shared" si="25"/>
        <v xml:space="preserve"> </v>
      </c>
      <c r="E86" s="421" t="str">
        <f t="shared" si="18"/>
        <v xml:space="preserve"> </v>
      </c>
      <c r="F86" s="221" t="str">
        <f t="shared" si="19"/>
        <v xml:space="preserve"> </v>
      </c>
      <c r="G86" s="221" t="str">
        <f t="shared" si="10"/>
        <v xml:space="preserve"> </v>
      </c>
      <c r="H86" s="222" t="str">
        <f t="shared" si="11"/>
        <v xml:space="preserve"> </v>
      </c>
      <c r="I86" s="189" t="str">
        <f t="shared" si="12"/>
        <v xml:space="preserve"> </v>
      </c>
      <c r="J86" s="221" t="str">
        <f t="shared" si="20"/>
        <v xml:space="preserve"> </v>
      </c>
      <c r="K86" s="221" t="str">
        <f t="shared" si="21"/>
        <v xml:space="preserve"> </v>
      </c>
      <c r="L86" s="222" t="str">
        <f t="shared" si="22"/>
        <v xml:space="preserve"> </v>
      </c>
      <c r="M86" s="240" t="str">
        <f t="shared" si="26"/>
        <v xml:space="preserve"> </v>
      </c>
      <c r="N86" s="241" t="str">
        <f t="shared" si="14"/>
        <v xml:space="preserve"> </v>
      </c>
      <c r="O86" s="152"/>
      <c r="P86" s="210" t="str">
        <f>IF(A86="N/A"," ",VLOOKUP(A86,PeakPowerCurves,(IF(BMO=2,3,IF(BMO=1,2,4))),FALSE)+Inputs!N69)</f>
        <v xml:space="preserve"> </v>
      </c>
      <c r="Q86" s="210" t="str">
        <f>IF(A86="N/A"," ",VLOOKUP(A86,SatSunPeakPwr,(IF(BMO=2,3,IF(BMO=1,2,4))),FALSE)+Inputs!$N$23)</f>
        <v xml:space="preserve"> </v>
      </c>
      <c r="R86" s="210" t="str">
        <f>IF(A86="N/A"," ",VLOOKUP(A86,SatSunPeakPwr,(IF(BMO=2,7,IF(BMO=1,6,8))),FALSE)+Inputs!$N$23)</f>
        <v xml:space="preserve"> </v>
      </c>
      <c r="S86" s="211" t="str">
        <f>IF(A86="N/A"," ",(VLOOKUP(A86,OPPowerPrices,(IF(BMO=2,7,IF(BMO=1,6,8))),FALSE)+Inputs!$N$23))</f>
        <v xml:space="preserve"> </v>
      </c>
      <c r="T86" s="212" t="str">
        <f t="shared" si="15"/>
        <v xml:space="preserve"> </v>
      </c>
      <c r="U86" s="212" t="str">
        <f t="shared" si="16"/>
        <v xml:space="preserve"> </v>
      </c>
      <c r="V86" s="212" t="str">
        <f>IF(A86="N/A"," ",IF(Indexcheck=TRUE,(IF(MONTH(A86)&gt;=4,IF(MONTH(A86)&lt;=10,VLOOKUP(A86,'Gas Curves'!B64:O424,13),VLOOKUP(A86,'Gas Curves'!B64:O424,14)),VLOOKUP(A86,'Gas Curves'!B64:O424,14))),0))</f>
        <v xml:space="preserve"> </v>
      </c>
      <c r="W86" s="212" t="str">
        <f>IF(A86="N/A"," ",((SUM(T86:V86))/(1-Inputs!$S$11)-(SUM(T86:V86))))</f>
        <v xml:space="preserve"> </v>
      </c>
      <c r="X86" s="212" t="str">
        <f>IF(A86="N/A"," ",(IF(MONTH(A86)&gt;=4,IF(MONTH(A86)&lt;=10,Inputs!$S$9,Inputs!$S$10),Inputs!$S$10)))</f>
        <v xml:space="preserve"> </v>
      </c>
      <c r="Y86" s="213" t="str">
        <f t="shared" si="17"/>
        <v xml:space="preserve"> </v>
      </c>
      <c r="AF86" s="170">
        <v>39052</v>
      </c>
      <c r="AG86" s="157">
        <v>20</v>
      </c>
      <c r="AH86" s="157">
        <v>5</v>
      </c>
      <c r="AI86" s="157">
        <v>6</v>
      </c>
      <c r="AJ86" s="157">
        <v>1</v>
      </c>
      <c r="AK86" s="157">
        <v>31</v>
      </c>
    </row>
    <row r="87" spans="1:37" x14ac:dyDescent="0.2">
      <c r="A87" s="244" t="str">
        <f>Calculations!A52</f>
        <v>N/A</v>
      </c>
      <c r="B87" s="229" t="str">
        <f t="shared" si="23"/>
        <v xml:space="preserve"> </v>
      </c>
      <c r="C87" s="230" t="str">
        <f t="shared" si="24"/>
        <v xml:space="preserve"> </v>
      </c>
      <c r="D87" s="231" t="str">
        <f t="shared" si="25"/>
        <v xml:space="preserve"> </v>
      </c>
      <c r="E87" s="421" t="str">
        <f t="shared" si="18"/>
        <v xml:space="preserve"> </v>
      </c>
      <c r="F87" s="221" t="str">
        <f t="shared" si="19"/>
        <v xml:space="preserve"> </v>
      </c>
      <c r="G87" s="221" t="str">
        <f t="shared" si="10"/>
        <v xml:space="preserve"> </v>
      </c>
      <c r="H87" s="222" t="str">
        <f t="shared" si="11"/>
        <v xml:space="preserve"> </v>
      </c>
      <c r="I87" s="189" t="str">
        <f t="shared" si="12"/>
        <v xml:space="preserve"> </v>
      </c>
      <c r="J87" s="221" t="str">
        <f t="shared" si="20"/>
        <v xml:space="preserve"> </v>
      </c>
      <c r="K87" s="221" t="str">
        <f t="shared" si="21"/>
        <v xml:space="preserve"> </v>
      </c>
      <c r="L87" s="222" t="str">
        <f t="shared" si="22"/>
        <v xml:space="preserve"> </v>
      </c>
      <c r="M87" s="240" t="str">
        <f t="shared" si="26"/>
        <v xml:space="preserve"> </v>
      </c>
      <c r="N87" s="241" t="str">
        <f t="shared" si="14"/>
        <v xml:space="preserve"> </v>
      </c>
      <c r="O87" s="152"/>
      <c r="P87" s="210" t="str">
        <f>IF(A87="N/A"," ",VLOOKUP(A87,PeakPowerCurves,(IF(BMO=2,3,IF(BMO=1,2,4))),FALSE)+Inputs!N70)</f>
        <v xml:space="preserve"> </v>
      </c>
      <c r="Q87" s="210" t="str">
        <f>IF(A87="N/A"," ",VLOOKUP(A87,SatSunPeakPwr,(IF(BMO=2,3,IF(BMO=1,2,4))),FALSE)+Inputs!$N$23)</f>
        <v xml:space="preserve"> </v>
      </c>
      <c r="R87" s="210" t="str">
        <f>IF(A87="N/A"," ",VLOOKUP(A87,SatSunPeakPwr,(IF(BMO=2,7,IF(BMO=1,6,8))),FALSE)+Inputs!$N$23)</f>
        <v xml:space="preserve"> </v>
      </c>
      <c r="S87" s="211" t="str">
        <f>IF(A87="N/A"," ",(VLOOKUP(A87,OPPowerPrices,(IF(BMO=2,7,IF(BMO=1,6,8))),FALSE)+Inputs!$N$23))</f>
        <v xml:space="preserve"> </v>
      </c>
      <c r="T87" s="212" t="str">
        <f t="shared" si="15"/>
        <v xml:space="preserve"> </v>
      </c>
      <c r="U87" s="212" t="str">
        <f t="shared" si="16"/>
        <v xml:space="preserve"> </v>
      </c>
      <c r="V87" s="212" t="str">
        <f>IF(A87="N/A"," ",IF(Indexcheck=TRUE,(IF(MONTH(A87)&gt;=4,IF(MONTH(A87)&lt;=10,VLOOKUP(A87,'Gas Curves'!B65:O425,13),VLOOKUP(A87,'Gas Curves'!B65:O425,14)),VLOOKUP(A87,'Gas Curves'!B65:O425,14))),0))</f>
        <v xml:space="preserve"> </v>
      </c>
      <c r="W87" s="212" t="str">
        <f>IF(A87="N/A"," ",((SUM(T87:V87))/(1-Inputs!$S$11)-(SUM(T87:V87))))</f>
        <v xml:space="preserve"> </v>
      </c>
      <c r="X87" s="212" t="str">
        <f>IF(A87="N/A"," ",(IF(MONTH(A87)&gt;=4,IF(MONTH(A87)&lt;=10,Inputs!$S$9,Inputs!$S$10),Inputs!$S$10)))</f>
        <v xml:space="preserve"> </v>
      </c>
      <c r="Y87" s="213" t="str">
        <f t="shared" si="17"/>
        <v xml:space="preserve"> </v>
      </c>
      <c r="AF87" s="170">
        <v>39083</v>
      </c>
      <c r="AG87" s="157">
        <v>22</v>
      </c>
      <c r="AH87" s="157">
        <v>4</v>
      </c>
      <c r="AI87" s="157">
        <v>5</v>
      </c>
      <c r="AJ87" s="157">
        <v>1</v>
      </c>
      <c r="AK87" s="157">
        <v>31</v>
      </c>
    </row>
    <row r="88" spans="1:37" x14ac:dyDescent="0.2">
      <c r="A88" s="244" t="str">
        <f>Calculations!A53</f>
        <v>N/A</v>
      </c>
      <c r="B88" s="229" t="str">
        <f t="shared" si="23"/>
        <v xml:space="preserve"> </v>
      </c>
      <c r="C88" s="230" t="str">
        <f t="shared" si="24"/>
        <v xml:space="preserve"> </v>
      </c>
      <c r="D88" s="231" t="str">
        <f t="shared" si="25"/>
        <v xml:space="preserve"> </v>
      </c>
      <c r="E88" s="421" t="str">
        <f t="shared" si="18"/>
        <v xml:space="preserve"> </v>
      </c>
      <c r="F88" s="221" t="str">
        <f t="shared" si="19"/>
        <v xml:space="preserve"> </v>
      </c>
      <c r="G88" s="221" t="str">
        <f t="shared" si="10"/>
        <v xml:space="preserve"> </v>
      </c>
      <c r="H88" s="222" t="str">
        <f t="shared" si="11"/>
        <v xml:space="preserve"> </v>
      </c>
      <c r="I88" s="189" t="str">
        <f t="shared" si="12"/>
        <v xml:space="preserve"> </v>
      </c>
      <c r="J88" s="221" t="str">
        <f t="shared" si="20"/>
        <v xml:space="preserve"> </v>
      </c>
      <c r="K88" s="221" t="str">
        <f t="shared" si="21"/>
        <v xml:space="preserve"> </v>
      </c>
      <c r="L88" s="222" t="str">
        <f t="shared" si="22"/>
        <v xml:space="preserve"> </v>
      </c>
      <c r="M88" s="240" t="str">
        <f t="shared" si="26"/>
        <v xml:space="preserve"> </v>
      </c>
      <c r="N88" s="241" t="str">
        <f t="shared" si="14"/>
        <v xml:space="preserve"> </v>
      </c>
      <c r="O88" s="152"/>
      <c r="P88" s="210" t="str">
        <f>IF(A88="N/A"," ",VLOOKUP(A88,PeakPowerCurves,(IF(BMO=2,3,IF(BMO=1,2,4))),FALSE)+Inputs!N71)</f>
        <v xml:space="preserve"> </v>
      </c>
      <c r="Q88" s="210" t="str">
        <f>IF(A88="N/A"," ",VLOOKUP(A88,SatSunPeakPwr,(IF(BMO=2,3,IF(BMO=1,2,4))),FALSE)+Inputs!$N$23)</f>
        <v xml:space="preserve"> </v>
      </c>
      <c r="R88" s="210" t="str">
        <f>IF(A88="N/A"," ",VLOOKUP(A88,SatSunPeakPwr,(IF(BMO=2,7,IF(BMO=1,6,8))),FALSE)+Inputs!$N$23)</f>
        <v xml:space="preserve"> </v>
      </c>
      <c r="S88" s="211" t="str">
        <f>IF(A88="N/A"," ",(VLOOKUP(A88,OPPowerPrices,(IF(BMO=2,7,IF(BMO=1,6,8))),FALSE)+Inputs!$N$23))</f>
        <v xml:space="preserve"> </v>
      </c>
      <c r="T88" s="212" t="str">
        <f t="shared" si="15"/>
        <v xml:space="preserve"> </v>
      </c>
      <c r="U88" s="212" t="str">
        <f t="shared" si="16"/>
        <v xml:space="preserve"> </v>
      </c>
      <c r="V88" s="212" t="str">
        <f>IF(A88="N/A"," ",IF(Indexcheck=TRUE,(IF(MONTH(A88)&gt;=4,IF(MONTH(A88)&lt;=10,VLOOKUP(A88,'Gas Curves'!B66:O426,13),VLOOKUP(A88,'Gas Curves'!B66:O426,14)),VLOOKUP(A88,'Gas Curves'!B66:O426,14))),0))</f>
        <v xml:space="preserve"> </v>
      </c>
      <c r="W88" s="212" t="str">
        <f>IF(A88="N/A"," ",((SUM(T88:V88))/(1-Inputs!$S$11)-(SUM(T88:V88))))</f>
        <v xml:space="preserve"> </v>
      </c>
      <c r="X88" s="212" t="str">
        <f>IF(A88="N/A"," ",(IF(MONTH(A88)&gt;=4,IF(MONTH(A88)&lt;=10,Inputs!$S$9,Inputs!$S$10),Inputs!$S$10)))</f>
        <v xml:space="preserve"> </v>
      </c>
      <c r="Y88" s="213" t="str">
        <f t="shared" si="17"/>
        <v xml:space="preserve"> </v>
      </c>
      <c r="AF88" s="170">
        <v>39114</v>
      </c>
      <c r="AG88" s="157">
        <v>20</v>
      </c>
      <c r="AH88" s="157">
        <v>4</v>
      </c>
      <c r="AI88" s="157">
        <v>4</v>
      </c>
      <c r="AJ88" s="157">
        <v>0</v>
      </c>
      <c r="AK88" s="157">
        <v>28</v>
      </c>
    </row>
    <row r="89" spans="1:37" x14ac:dyDescent="0.2">
      <c r="A89" s="244" t="str">
        <f>Calculations!A54</f>
        <v>N/A</v>
      </c>
      <c r="B89" s="229" t="str">
        <f t="shared" si="23"/>
        <v xml:space="preserve"> </v>
      </c>
      <c r="C89" s="230" t="str">
        <f t="shared" si="24"/>
        <v xml:space="preserve"> </v>
      </c>
      <c r="D89" s="231" t="str">
        <f t="shared" si="25"/>
        <v xml:space="preserve"> </v>
      </c>
      <c r="E89" s="421" t="str">
        <f t="shared" si="18"/>
        <v xml:space="preserve"> </v>
      </c>
      <c r="F89" s="221" t="str">
        <f t="shared" si="19"/>
        <v xml:space="preserve"> </v>
      </c>
      <c r="G89" s="221" t="str">
        <f t="shared" si="10"/>
        <v xml:space="preserve"> </v>
      </c>
      <c r="H89" s="222" t="str">
        <f t="shared" si="11"/>
        <v xml:space="preserve"> </v>
      </c>
      <c r="I89" s="189" t="str">
        <f t="shared" si="12"/>
        <v xml:space="preserve"> </v>
      </c>
      <c r="J89" s="221" t="str">
        <f t="shared" si="20"/>
        <v xml:space="preserve"> </v>
      </c>
      <c r="K89" s="221" t="str">
        <f t="shared" si="21"/>
        <v xml:space="preserve"> </v>
      </c>
      <c r="L89" s="222" t="str">
        <f t="shared" si="22"/>
        <v xml:space="preserve"> </v>
      </c>
      <c r="M89" s="240" t="str">
        <f t="shared" si="26"/>
        <v xml:space="preserve"> </v>
      </c>
      <c r="N89" s="241" t="str">
        <f t="shared" si="14"/>
        <v xml:space="preserve"> </v>
      </c>
      <c r="O89" s="152"/>
      <c r="P89" s="210" t="str">
        <f>IF(A89="N/A"," ",VLOOKUP(A89,PeakPowerCurves,(IF(BMO=2,3,IF(BMO=1,2,4))),FALSE)+Inputs!N72)</f>
        <v xml:space="preserve"> </v>
      </c>
      <c r="Q89" s="210" t="str">
        <f>IF(A89="N/A"," ",VLOOKUP(A89,SatSunPeakPwr,(IF(BMO=2,3,IF(BMO=1,2,4))),FALSE)+Inputs!$N$23)</f>
        <v xml:space="preserve"> </v>
      </c>
      <c r="R89" s="210" t="str">
        <f>IF(A89="N/A"," ",VLOOKUP(A89,SatSunPeakPwr,(IF(BMO=2,7,IF(BMO=1,6,8))),FALSE)+Inputs!$N$23)</f>
        <v xml:space="preserve"> </v>
      </c>
      <c r="S89" s="211" t="str">
        <f>IF(A89="N/A"," ",(VLOOKUP(A89,OPPowerPrices,(IF(BMO=2,7,IF(BMO=1,6,8))),FALSE)+Inputs!$N$23))</f>
        <v xml:space="preserve"> </v>
      </c>
      <c r="T89" s="212" t="str">
        <f t="shared" si="15"/>
        <v xml:space="preserve"> </v>
      </c>
      <c r="U89" s="212" t="str">
        <f t="shared" si="16"/>
        <v xml:space="preserve"> </v>
      </c>
      <c r="V89" s="212" t="str">
        <f>IF(A89="N/A"," ",IF(Indexcheck=TRUE,(IF(MONTH(A89)&gt;=4,IF(MONTH(A89)&lt;=10,VLOOKUP(A89,'Gas Curves'!B67:O427,13),VLOOKUP(A89,'Gas Curves'!B67:O427,14)),VLOOKUP(A89,'Gas Curves'!B67:O427,14))),0))</f>
        <v xml:space="preserve"> </v>
      </c>
      <c r="W89" s="212" t="str">
        <f>IF(A89="N/A"," ",((SUM(T89:V89))/(1-Inputs!$S$11)-(SUM(T89:V89))))</f>
        <v xml:space="preserve"> </v>
      </c>
      <c r="X89" s="212" t="str">
        <f>IF(A89="N/A"," ",(IF(MONTH(A89)&gt;=4,IF(MONTH(A89)&lt;=10,Inputs!$S$9,Inputs!$S$10),Inputs!$S$10)))</f>
        <v xml:space="preserve"> </v>
      </c>
      <c r="Y89" s="213" t="str">
        <f t="shared" si="17"/>
        <v xml:space="preserve"> </v>
      </c>
      <c r="AF89" s="170">
        <v>39142</v>
      </c>
      <c r="AG89" s="157">
        <v>22</v>
      </c>
      <c r="AH89" s="157">
        <v>5</v>
      </c>
      <c r="AI89" s="157">
        <v>4</v>
      </c>
      <c r="AJ89" s="157">
        <v>0</v>
      </c>
      <c r="AK89" s="157">
        <v>31</v>
      </c>
    </row>
    <row r="90" spans="1:37" x14ac:dyDescent="0.2">
      <c r="A90" s="244" t="str">
        <f>Calculations!A55</f>
        <v>N/A</v>
      </c>
      <c r="B90" s="229" t="str">
        <f t="shared" si="23"/>
        <v xml:space="preserve"> </v>
      </c>
      <c r="C90" s="230" t="str">
        <f t="shared" si="24"/>
        <v xml:space="preserve"> </v>
      </c>
      <c r="D90" s="231" t="str">
        <f t="shared" si="25"/>
        <v xml:space="preserve"> </v>
      </c>
      <c r="E90" s="421" t="str">
        <f t="shared" si="18"/>
        <v xml:space="preserve"> </v>
      </c>
      <c r="F90" s="221" t="str">
        <f t="shared" si="19"/>
        <v xml:space="preserve"> </v>
      </c>
      <c r="G90" s="221" t="str">
        <f t="shared" si="10"/>
        <v xml:space="preserve"> </v>
      </c>
      <c r="H90" s="222" t="str">
        <f t="shared" si="11"/>
        <v xml:space="preserve"> </v>
      </c>
      <c r="I90" s="189" t="str">
        <f t="shared" si="12"/>
        <v xml:space="preserve"> </v>
      </c>
      <c r="J90" s="221" t="str">
        <f t="shared" si="20"/>
        <v xml:space="preserve"> </v>
      </c>
      <c r="K90" s="221" t="str">
        <f t="shared" si="21"/>
        <v xml:space="preserve"> </v>
      </c>
      <c r="L90" s="222" t="str">
        <f t="shared" si="22"/>
        <v xml:space="preserve"> </v>
      </c>
      <c r="M90" s="240" t="str">
        <f t="shared" si="26"/>
        <v xml:space="preserve"> </v>
      </c>
      <c r="N90" s="241" t="str">
        <f t="shared" si="14"/>
        <v xml:space="preserve"> </v>
      </c>
      <c r="O90" s="152"/>
      <c r="P90" s="210" t="str">
        <f>IF(A90="N/A"," ",VLOOKUP(A90,PeakPowerCurves,(IF(BMO=2,3,IF(BMO=1,2,4))),FALSE)+Inputs!N73)</f>
        <v xml:space="preserve"> </v>
      </c>
      <c r="Q90" s="210" t="str">
        <f>IF(A90="N/A"," ",VLOOKUP(A90,SatSunPeakPwr,(IF(BMO=2,3,IF(BMO=1,2,4))),FALSE)+Inputs!$N$23)</f>
        <v xml:space="preserve"> </v>
      </c>
      <c r="R90" s="210" t="str">
        <f>IF(A90="N/A"," ",VLOOKUP(A90,SatSunPeakPwr,(IF(BMO=2,7,IF(BMO=1,6,8))),FALSE)+Inputs!$N$23)</f>
        <v xml:space="preserve"> </v>
      </c>
      <c r="S90" s="211" t="str">
        <f>IF(A90="N/A"," ",(VLOOKUP(A90,OPPowerPrices,(IF(BMO=2,7,IF(BMO=1,6,8))),FALSE)+Inputs!$N$23))</f>
        <v xml:space="preserve"> </v>
      </c>
      <c r="T90" s="212" t="str">
        <f t="shared" si="15"/>
        <v xml:space="preserve"> </v>
      </c>
      <c r="U90" s="212" t="str">
        <f t="shared" si="16"/>
        <v xml:space="preserve"> </v>
      </c>
      <c r="V90" s="212" t="str">
        <f>IF(A90="N/A"," ",IF(Indexcheck=TRUE,(IF(MONTH(A90)&gt;=4,IF(MONTH(A90)&lt;=10,VLOOKUP(A90,'Gas Curves'!B68:O428,13),VLOOKUP(A90,'Gas Curves'!B68:O428,14)),VLOOKUP(A90,'Gas Curves'!B68:O428,14))),0))</f>
        <v xml:space="preserve"> </v>
      </c>
      <c r="W90" s="212" t="str">
        <f>IF(A90="N/A"," ",((SUM(T90:V90))/(1-Inputs!$S$11)-(SUM(T90:V90))))</f>
        <v xml:space="preserve"> </v>
      </c>
      <c r="X90" s="212" t="str">
        <f>IF(A90="N/A"," ",(IF(MONTH(A90)&gt;=4,IF(MONTH(A90)&lt;=10,Inputs!$S$9,Inputs!$S$10),Inputs!$S$10)))</f>
        <v xml:space="preserve"> </v>
      </c>
      <c r="Y90" s="213" t="str">
        <f t="shared" si="17"/>
        <v xml:space="preserve"> </v>
      </c>
      <c r="AF90" s="170">
        <v>39173</v>
      </c>
      <c r="AG90" s="157">
        <v>21</v>
      </c>
      <c r="AH90" s="157">
        <v>4</v>
      </c>
      <c r="AI90" s="157">
        <v>5</v>
      </c>
      <c r="AJ90" s="157">
        <v>0</v>
      </c>
      <c r="AK90" s="157">
        <v>30</v>
      </c>
    </row>
    <row r="91" spans="1:37" x14ac:dyDescent="0.2">
      <c r="A91" s="244" t="str">
        <f>Calculations!A56</f>
        <v>N/A</v>
      </c>
      <c r="B91" s="229" t="str">
        <f t="shared" si="23"/>
        <v xml:space="preserve"> </v>
      </c>
      <c r="C91" s="230" t="str">
        <f t="shared" si="24"/>
        <v xml:space="preserve"> </v>
      </c>
      <c r="D91" s="231" t="str">
        <f t="shared" si="25"/>
        <v xml:space="preserve"> </v>
      </c>
      <c r="E91" s="421" t="str">
        <f t="shared" si="18"/>
        <v xml:space="preserve"> </v>
      </c>
      <c r="F91" s="221" t="str">
        <f t="shared" si="19"/>
        <v xml:space="preserve"> </v>
      </c>
      <c r="G91" s="221" t="str">
        <f t="shared" si="10"/>
        <v xml:space="preserve"> </v>
      </c>
      <c r="H91" s="222" t="str">
        <f t="shared" si="11"/>
        <v xml:space="preserve"> </v>
      </c>
      <c r="I91" s="189" t="str">
        <f t="shared" si="12"/>
        <v xml:space="preserve"> </v>
      </c>
      <c r="J91" s="221" t="str">
        <f t="shared" si="20"/>
        <v xml:space="preserve"> </v>
      </c>
      <c r="K91" s="221" t="str">
        <f t="shared" si="21"/>
        <v xml:space="preserve"> </v>
      </c>
      <c r="L91" s="222" t="str">
        <f t="shared" si="22"/>
        <v xml:space="preserve"> </v>
      </c>
      <c r="M91" s="240" t="str">
        <f t="shared" si="26"/>
        <v xml:space="preserve"> </v>
      </c>
      <c r="N91" s="241" t="str">
        <f t="shared" si="14"/>
        <v xml:space="preserve"> </v>
      </c>
      <c r="O91" s="152"/>
      <c r="P91" s="210" t="str">
        <f>IF(A91="N/A"," ",VLOOKUP(A91,PeakPowerCurves,(IF(BMO=2,3,IF(BMO=1,2,4))),FALSE)+Inputs!N74)</f>
        <v xml:space="preserve"> </v>
      </c>
      <c r="Q91" s="210" t="str">
        <f>IF(A91="N/A"," ",VLOOKUP(A91,SatSunPeakPwr,(IF(BMO=2,3,IF(BMO=1,2,4))),FALSE)+Inputs!$N$23)</f>
        <v xml:space="preserve"> </v>
      </c>
      <c r="R91" s="210" t="str">
        <f>IF(A91="N/A"," ",VLOOKUP(A91,SatSunPeakPwr,(IF(BMO=2,7,IF(BMO=1,6,8))),FALSE)+Inputs!$N$23)</f>
        <v xml:space="preserve"> </v>
      </c>
      <c r="S91" s="211" t="str">
        <f>IF(A91="N/A"," ",(VLOOKUP(A91,OPPowerPrices,(IF(BMO=2,7,IF(BMO=1,6,8))),FALSE)+Inputs!$N$23))</f>
        <v xml:space="preserve"> </v>
      </c>
      <c r="T91" s="212" t="str">
        <f t="shared" si="15"/>
        <v xml:space="preserve"> </v>
      </c>
      <c r="U91" s="212" t="str">
        <f t="shared" si="16"/>
        <v xml:space="preserve"> </v>
      </c>
      <c r="V91" s="212" t="str">
        <f>IF(A91="N/A"," ",IF(Indexcheck=TRUE,(IF(MONTH(A91)&gt;=4,IF(MONTH(A91)&lt;=10,VLOOKUP(A91,'Gas Curves'!B69:O429,13),VLOOKUP(A91,'Gas Curves'!B69:O429,14)),VLOOKUP(A91,'Gas Curves'!B69:O429,14))),0))</f>
        <v xml:space="preserve"> </v>
      </c>
      <c r="W91" s="212" t="str">
        <f>IF(A91="N/A"," ",((SUM(T91:V91))/(1-Inputs!$S$11)-(SUM(T91:V91))))</f>
        <v xml:space="preserve"> </v>
      </c>
      <c r="X91" s="212" t="str">
        <f>IF(A91="N/A"," ",(IF(MONTH(A91)&gt;=4,IF(MONTH(A91)&lt;=10,Inputs!$S$9,Inputs!$S$10),Inputs!$S$10)))</f>
        <v xml:space="preserve"> </v>
      </c>
      <c r="Y91" s="213" t="str">
        <f t="shared" si="17"/>
        <v xml:space="preserve"> </v>
      </c>
      <c r="AF91" s="170">
        <v>39203</v>
      </c>
      <c r="AG91" s="157">
        <v>22</v>
      </c>
      <c r="AH91" s="157">
        <v>4</v>
      </c>
      <c r="AI91" s="157">
        <v>5</v>
      </c>
      <c r="AJ91" s="157">
        <v>1</v>
      </c>
      <c r="AK91" s="157">
        <v>31</v>
      </c>
    </row>
    <row r="92" spans="1:37" x14ac:dyDescent="0.2">
      <c r="A92" s="244" t="str">
        <f>Calculations!A57</f>
        <v>N/A</v>
      </c>
      <c r="B92" s="229" t="str">
        <f t="shared" si="23"/>
        <v xml:space="preserve"> </v>
      </c>
      <c r="C92" s="230" t="str">
        <f t="shared" si="24"/>
        <v xml:space="preserve"> </v>
      </c>
      <c r="D92" s="231" t="str">
        <f t="shared" si="25"/>
        <v xml:space="preserve"> </v>
      </c>
      <c r="E92" s="421" t="str">
        <f t="shared" si="18"/>
        <v xml:space="preserve"> </v>
      </c>
      <c r="F92" s="221" t="str">
        <f t="shared" si="19"/>
        <v xml:space="preserve"> </v>
      </c>
      <c r="G92" s="221" t="str">
        <f t="shared" si="10"/>
        <v xml:space="preserve"> </v>
      </c>
      <c r="H92" s="222" t="str">
        <f t="shared" si="11"/>
        <v xml:space="preserve"> </v>
      </c>
      <c r="I92" s="189" t="str">
        <f t="shared" si="12"/>
        <v xml:space="preserve"> </v>
      </c>
      <c r="J92" s="221" t="str">
        <f t="shared" si="20"/>
        <v xml:space="preserve"> </v>
      </c>
      <c r="K92" s="221" t="str">
        <f t="shared" si="21"/>
        <v xml:space="preserve"> </v>
      </c>
      <c r="L92" s="222" t="str">
        <f t="shared" si="22"/>
        <v xml:space="preserve"> </v>
      </c>
      <c r="M92" s="240" t="str">
        <f t="shared" si="26"/>
        <v xml:space="preserve"> </v>
      </c>
      <c r="N92" s="241" t="str">
        <f t="shared" si="14"/>
        <v xml:space="preserve"> </v>
      </c>
      <c r="O92" s="152"/>
      <c r="P92" s="210" t="str">
        <f>IF(A92="N/A"," ",VLOOKUP(A92,PeakPowerCurves,(IF(BMO=2,3,IF(BMO=1,2,4))),FALSE)+Inputs!N75)</f>
        <v xml:space="preserve"> </v>
      </c>
      <c r="Q92" s="210" t="str">
        <f>IF(A92="N/A"," ",VLOOKUP(A92,SatSunPeakPwr,(IF(BMO=2,3,IF(BMO=1,2,4))),FALSE)+Inputs!$N$23)</f>
        <v xml:space="preserve"> </v>
      </c>
      <c r="R92" s="210" t="str">
        <f>IF(A92="N/A"," ",VLOOKUP(A92,SatSunPeakPwr,(IF(BMO=2,7,IF(BMO=1,6,8))),FALSE)+Inputs!$N$23)</f>
        <v xml:space="preserve"> </v>
      </c>
      <c r="S92" s="211" t="str">
        <f>IF(A92="N/A"," ",(VLOOKUP(A92,OPPowerPrices,(IF(BMO=2,7,IF(BMO=1,6,8))),FALSE)+Inputs!$N$23))</f>
        <v xml:space="preserve"> </v>
      </c>
      <c r="T92" s="212" t="str">
        <f t="shared" si="15"/>
        <v xml:space="preserve"> </v>
      </c>
      <c r="U92" s="212" t="str">
        <f t="shared" si="16"/>
        <v xml:space="preserve"> </v>
      </c>
      <c r="V92" s="212" t="str">
        <f>IF(A92="N/A"," ",IF(Indexcheck=TRUE,(IF(MONTH(A92)&gt;=4,IF(MONTH(A92)&lt;=10,VLOOKUP(A92,'Gas Curves'!B70:O430,13),VLOOKUP(A92,'Gas Curves'!B70:O430,14)),VLOOKUP(A92,'Gas Curves'!B70:O430,14))),0))</f>
        <v xml:space="preserve"> </v>
      </c>
      <c r="W92" s="212" t="str">
        <f>IF(A92="N/A"," ",((SUM(T92:V92))/(1-Inputs!$S$11)-(SUM(T92:V92))))</f>
        <v xml:space="preserve"> </v>
      </c>
      <c r="X92" s="212" t="str">
        <f>IF(A92="N/A"," ",(IF(MONTH(A92)&gt;=4,IF(MONTH(A92)&lt;=10,Inputs!$S$9,Inputs!$S$10),Inputs!$S$10)))</f>
        <v xml:space="preserve"> </v>
      </c>
      <c r="Y92" s="213" t="str">
        <f t="shared" si="17"/>
        <v xml:space="preserve"> </v>
      </c>
      <c r="AF92" s="170">
        <v>39234</v>
      </c>
      <c r="AG92" s="157">
        <v>21</v>
      </c>
      <c r="AH92" s="157">
        <v>5</v>
      </c>
      <c r="AI92" s="157">
        <v>4</v>
      </c>
      <c r="AJ92" s="157">
        <v>0</v>
      </c>
      <c r="AK92" s="157">
        <v>30</v>
      </c>
    </row>
    <row r="93" spans="1:37" x14ac:dyDescent="0.2">
      <c r="A93" s="244" t="str">
        <f>Calculations!A58</f>
        <v>N/A</v>
      </c>
      <c r="B93" s="229" t="str">
        <f t="shared" si="23"/>
        <v xml:space="preserve"> </v>
      </c>
      <c r="C93" s="230" t="str">
        <f t="shared" si="24"/>
        <v xml:space="preserve"> </v>
      </c>
      <c r="D93" s="231" t="str">
        <f t="shared" si="25"/>
        <v xml:space="preserve"> </v>
      </c>
      <c r="E93" s="421" t="str">
        <f t="shared" si="18"/>
        <v xml:space="preserve"> </v>
      </c>
      <c r="F93" s="221" t="str">
        <f t="shared" si="19"/>
        <v xml:space="preserve"> </v>
      </c>
      <c r="G93" s="221" t="str">
        <f t="shared" si="10"/>
        <v xml:space="preserve"> </v>
      </c>
      <c r="H93" s="222" t="str">
        <f t="shared" si="11"/>
        <v xml:space="preserve"> </v>
      </c>
      <c r="I93" s="189" t="str">
        <f t="shared" si="12"/>
        <v xml:space="preserve"> </v>
      </c>
      <c r="J93" s="221" t="str">
        <f t="shared" si="20"/>
        <v xml:space="preserve"> </v>
      </c>
      <c r="K93" s="221" t="str">
        <f t="shared" si="21"/>
        <v xml:space="preserve"> </v>
      </c>
      <c r="L93" s="222" t="str">
        <f t="shared" si="22"/>
        <v xml:space="preserve"> </v>
      </c>
      <c r="M93" s="240" t="str">
        <f t="shared" si="26"/>
        <v xml:space="preserve"> </v>
      </c>
      <c r="N93" s="241" t="str">
        <f t="shared" si="14"/>
        <v xml:space="preserve"> </v>
      </c>
      <c r="O93" s="152"/>
      <c r="P93" s="210" t="str">
        <f>IF(A93="N/A"," ",VLOOKUP(A93,PeakPowerCurves,(IF(BMO=2,3,IF(BMO=1,2,4))),FALSE)+Inputs!N76)</f>
        <v xml:space="preserve"> </v>
      </c>
      <c r="Q93" s="210" t="str">
        <f>IF(A93="N/A"," ",VLOOKUP(A93,SatSunPeakPwr,(IF(BMO=2,3,IF(BMO=1,2,4))),FALSE)+Inputs!$N$23)</f>
        <v xml:space="preserve"> </v>
      </c>
      <c r="R93" s="210" t="str">
        <f>IF(A93="N/A"," ",VLOOKUP(A93,SatSunPeakPwr,(IF(BMO=2,7,IF(BMO=1,6,8))),FALSE)+Inputs!$N$23)</f>
        <v xml:space="preserve"> </v>
      </c>
      <c r="S93" s="211" t="str">
        <f>IF(A93="N/A"," ",(VLOOKUP(A93,OPPowerPrices,(IF(BMO=2,7,IF(BMO=1,6,8))),FALSE)+Inputs!$N$23))</f>
        <v xml:space="preserve"> </v>
      </c>
      <c r="T93" s="212" t="str">
        <f t="shared" si="15"/>
        <v xml:space="preserve"> </v>
      </c>
      <c r="U93" s="212" t="str">
        <f t="shared" si="16"/>
        <v xml:space="preserve"> </v>
      </c>
      <c r="V93" s="212" t="str">
        <f>IF(A93="N/A"," ",IF(Indexcheck=TRUE,(IF(MONTH(A93)&gt;=4,IF(MONTH(A93)&lt;=10,VLOOKUP(A93,'Gas Curves'!B71:O431,13),VLOOKUP(A93,'Gas Curves'!B71:O431,14)),VLOOKUP(A93,'Gas Curves'!B71:O431,14))),0))</f>
        <v xml:space="preserve"> </v>
      </c>
      <c r="W93" s="212" t="str">
        <f>IF(A93="N/A"," ",((SUM(T93:V93))/(1-Inputs!$S$11)-(SUM(T93:V93))))</f>
        <v xml:space="preserve"> </v>
      </c>
      <c r="X93" s="212" t="str">
        <f>IF(A93="N/A"," ",(IF(MONTH(A93)&gt;=4,IF(MONTH(A93)&lt;=10,Inputs!$S$9,Inputs!$S$10),Inputs!$S$10)))</f>
        <v xml:space="preserve"> </v>
      </c>
      <c r="Y93" s="213" t="str">
        <f t="shared" si="17"/>
        <v xml:space="preserve"> </v>
      </c>
      <c r="AF93" s="170">
        <v>39264</v>
      </c>
      <c r="AG93" s="157">
        <v>21</v>
      </c>
      <c r="AH93" s="157">
        <v>4</v>
      </c>
      <c r="AI93" s="157">
        <v>6</v>
      </c>
      <c r="AJ93" s="157">
        <v>1</v>
      </c>
      <c r="AK93" s="157">
        <v>31</v>
      </c>
    </row>
    <row r="94" spans="1:37" x14ac:dyDescent="0.2">
      <c r="A94" s="244" t="str">
        <f>Calculations!A59</f>
        <v>N/A</v>
      </c>
      <c r="B94" s="229" t="str">
        <f t="shared" si="23"/>
        <v xml:space="preserve"> </v>
      </c>
      <c r="C94" s="230" t="str">
        <f t="shared" si="24"/>
        <v xml:space="preserve"> </v>
      </c>
      <c r="D94" s="231" t="str">
        <f t="shared" si="25"/>
        <v xml:space="preserve"> </v>
      </c>
      <c r="E94" s="421" t="str">
        <f t="shared" si="18"/>
        <v xml:space="preserve"> </v>
      </c>
      <c r="F94" s="221" t="str">
        <f t="shared" si="19"/>
        <v xml:space="preserve"> </v>
      </c>
      <c r="G94" s="221" t="str">
        <f t="shared" si="10"/>
        <v xml:space="preserve"> </v>
      </c>
      <c r="H94" s="222" t="str">
        <f t="shared" si="11"/>
        <v xml:space="preserve"> </v>
      </c>
      <c r="I94" s="189" t="str">
        <f t="shared" si="12"/>
        <v xml:space="preserve"> </v>
      </c>
      <c r="J94" s="221" t="str">
        <f t="shared" si="20"/>
        <v xml:space="preserve"> </v>
      </c>
      <c r="K94" s="221" t="str">
        <f t="shared" si="21"/>
        <v xml:space="preserve"> </v>
      </c>
      <c r="L94" s="222" t="str">
        <f t="shared" si="22"/>
        <v xml:space="preserve"> </v>
      </c>
      <c r="M94" s="240" t="str">
        <f t="shared" si="26"/>
        <v xml:space="preserve"> </v>
      </c>
      <c r="N94" s="241" t="str">
        <f t="shared" si="14"/>
        <v xml:space="preserve"> </v>
      </c>
      <c r="O94" s="152"/>
      <c r="P94" s="210" t="str">
        <f>IF(A94="N/A"," ",VLOOKUP(A94,PeakPowerCurves,(IF(BMO=2,3,IF(BMO=1,2,4))),FALSE)+Inputs!N77)</f>
        <v xml:space="preserve"> </v>
      </c>
      <c r="Q94" s="210" t="str">
        <f>IF(A94="N/A"," ",VLOOKUP(A94,SatSunPeakPwr,(IF(BMO=2,3,IF(BMO=1,2,4))),FALSE)+Inputs!$N$23)</f>
        <v xml:space="preserve"> </v>
      </c>
      <c r="R94" s="210" t="str">
        <f>IF(A94="N/A"," ",VLOOKUP(A94,SatSunPeakPwr,(IF(BMO=2,7,IF(BMO=1,6,8))),FALSE)+Inputs!$N$23)</f>
        <v xml:space="preserve"> </v>
      </c>
      <c r="S94" s="211" t="str">
        <f>IF(A94="N/A"," ",(VLOOKUP(A94,OPPowerPrices,(IF(BMO=2,7,IF(BMO=1,6,8))),FALSE)+Inputs!$N$23))</f>
        <v xml:space="preserve"> </v>
      </c>
      <c r="T94" s="212" t="str">
        <f t="shared" si="15"/>
        <v xml:space="preserve"> </v>
      </c>
      <c r="U94" s="212" t="str">
        <f t="shared" si="16"/>
        <v xml:space="preserve"> </v>
      </c>
      <c r="V94" s="212" t="str">
        <f>IF(A94="N/A"," ",IF(Indexcheck=TRUE,(IF(MONTH(A94)&gt;=4,IF(MONTH(A94)&lt;=10,VLOOKUP(A94,'Gas Curves'!B72:O432,13),VLOOKUP(A94,'Gas Curves'!B72:O432,14)),VLOOKUP(A94,'Gas Curves'!B72:O432,14))),0))</f>
        <v xml:space="preserve"> </v>
      </c>
      <c r="W94" s="212" t="str">
        <f>IF(A94="N/A"," ",((SUM(T94:V94))/(1-Inputs!$S$11)-(SUM(T94:V94))))</f>
        <v xml:space="preserve"> </v>
      </c>
      <c r="X94" s="212" t="str">
        <f>IF(A94="N/A"," ",(IF(MONTH(A94)&gt;=4,IF(MONTH(A94)&lt;=10,Inputs!$S$9,Inputs!$S$10),Inputs!$S$10)))</f>
        <v xml:space="preserve"> </v>
      </c>
      <c r="Y94" s="213" t="str">
        <f t="shared" si="17"/>
        <v xml:space="preserve"> </v>
      </c>
      <c r="AF94" s="170">
        <v>39295</v>
      </c>
      <c r="AG94" s="157">
        <v>23</v>
      </c>
      <c r="AH94" s="157">
        <v>4</v>
      </c>
      <c r="AI94" s="157">
        <v>4</v>
      </c>
      <c r="AJ94" s="157">
        <v>0</v>
      </c>
      <c r="AK94" s="157">
        <v>31</v>
      </c>
    </row>
    <row r="95" spans="1:37" x14ac:dyDescent="0.2">
      <c r="A95" s="244" t="str">
        <f>Calculations!A60</f>
        <v>N/A</v>
      </c>
      <c r="B95" s="229" t="str">
        <f t="shared" si="23"/>
        <v xml:space="preserve"> </v>
      </c>
      <c r="C95" s="230" t="str">
        <f t="shared" si="24"/>
        <v xml:space="preserve"> </v>
      </c>
      <c r="D95" s="231" t="str">
        <f t="shared" si="25"/>
        <v xml:space="preserve"> </v>
      </c>
      <c r="E95" s="421" t="str">
        <f t="shared" si="18"/>
        <v xml:space="preserve"> </v>
      </c>
      <c r="F95" s="221" t="str">
        <f t="shared" si="19"/>
        <v xml:space="preserve"> </v>
      </c>
      <c r="G95" s="221" t="str">
        <f t="shared" si="10"/>
        <v xml:space="preserve"> </v>
      </c>
      <c r="H95" s="222" t="str">
        <f t="shared" si="11"/>
        <v xml:space="preserve"> </v>
      </c>
      <c r="I95" s="189" t="str">
        <f t="shared" si="12"/>
        <v xml:space="preserve"> </v>
      </c>
      <c r="J95" s="221" t="str">
        <f t="shared" si="20"/>
        <v xml:space="preserve"> </v>
      </c>
      <c r="K95" s="221" t="str">
        <f t="shared" si="21"/>
        <v xml:space="preserve"> </v>
      </c>
      <c r="L95" s="222" t="str">
        <f t="shared" si="22"/>
        <v xml:space="preserve"> </v>
      </c>
      <c r="M95" s="240" t="str">
        <f t="shared" si="26"/>
        <v xml:space="preserve"> </v>
      </c>
      <c r="N95" s="241" t="str">
        <f t="shared" si="14"/>
        <v xml:space="preserve"> </v>
      </c>
      <c r="O95" s="152"/>
      <c r="P95" s="210" t="str">
        <f>IF(A95="N/A"," ",VLOOKUP(A95,PeakPowerCurves,(IF(BMO=2,3,IF(BMO=1,2,4))),FALSE)+Inputs!N78)</f>
        <v xml:space="preserve"> </v>
      </c>
      <c r="Q95" s="210" t="str">
        <f>IF(A95="N/A"," ",VLOOKUP(A95,SatSunPeakPwr,(IF(BMO=2,3,IF(BMO=1,2,4))),FALSE)+Inputs!$N$23)</f>
        <v xml:space="preserve"> </v>
      </c>
      <c r="R95" s="210" t="str">
        <f>IF(A95="N/A"," ",VLOOKUP(A95,SatSunPeakPwr,(IF(BMO=2,7,IF(BMO=1,6,8))),FALSE)+Inputs!$N$23)</f>
        <v xml:space="preserve"> </v>
      </c>
      <c r="S95" s="211" t="str">
        <f>IF(A95="N/A"," ",(VLOOKUP(A95,OPPowerPrices,(IF(BMO=2,7,IF(BMO=1,6,8))),FALSE)+Inputs!$N$23))</f>
        <v xml:space="preserve"> </v>
      </c>
      <c r="T95" s="212" t="str">
        <f t="shared" si="15"/>
        <v xml:space="preserve"> </v>
      </c>
      <c r="U95" s="212" t="str">
        <f t="shared" si="16"/>
        <v xml:space="preserve"> </v>
      </c>
      <c r="V95" s="212" t="str">
        <f>IF(A95="N/A"," ",IF(Indexcheck=TRUE,(IF(MONTH(A95)&gt;=4,IF(MONTH(A95)&lt;=10,VLOOKUP(A95,'Gas Curves'!B73:O433,13),VLOOKUP(A95,'Gas Curves'!B73:O433,14)),VLOOKUP(A95,'Gas Curves'!B73:O433,14))),0))</f>
        <v xml:space="preserve"> </v>
      </c>
      <c r="W95" s="212" t="str">
        <f>IF(A95="N/A"," ",((SUM(T95:V95))/(1-Inputs!$S$11)-(SUM(T95:V95))))</f>
        <v xml:space="preserve"> </v>
      </c>
      <c r="X95" s="212" t="str">
        <f>IF(A95="N/A"," ",(IF(MONTH(A95)&gt;=4,IF(MONTH(A95)&lt;=10,Inputs!$S$9,Inputs!$S$10),Inputs!$S$10)))</f>
        <v xml:space="preserve"> </v>
      </c>
      <c r="Y95" s="213" t="str">
        <f t="shared" si="17"/>
        <v xml:space="preserve"> </v>
      </c>
      <c r="AF95" s="170">
        <v>39326</v>
      </c>
      <c r="AG95" s="157">
        <v>19</v>
      </c>
      <c r="AH95" s="157">
        <v>5</v>
      </c>
      <c r="AI95" s="157">
        <v>6</v>
      </c>
      <c r="AJ95" s="157">
        <v>1</v>
      </c>
      <c r="AK95" s="157">
        <v>30</v>
      </c>
    </row>
    <row r="96" spans="1:37" x14ac:dyDescent="0.2">
      <c r="A96" s="244" t="str">
        <f>Calculations!A61</f>
        <v>N/A</v>
      </c>
      <c r="B96" s="229" t="str">
        <f t="shared" si="23"/>
        <v xml:space="preserve"> </v>
      </c>
      <c r="C96" s="230" t="str">
        <f t="shared" si="24"/>
        <v xml:space="preserve"> </v>
      </c>
      <c r="D96" s="231" t="str">
        <f t="shared" si="25"/>
        <v xml:space="preserve"> </v>
      </c>
      <c r="E96" s="421" t="str">
        <f t="shared" si="18"/>
        <v xml:space="preserve"> </v>
      </c>
      <c r="F96" s="221" t="str">
        <f t="shared" si="19"/>
        <v xml:space="preserve"> </v>
      </c>
      <c r="G96" s="221" t="str">
        <f t="shared" si="10"/>
        <v xml:space="preserve"> </v>
      </c>
      <c r="H96" s="222" t="str">
        <f t="shared" si="11"/>
        <v xml:space="preserve"> </v>
      </c>
      <c r="I96" s="189" t="str">
        <f t="shared" si="12"/>
        <v xml:space="preserve"> </v>
      </c>
      <c r="J96" s="221" t="str">
        <f t="shared" si="20"/>
        <v xml:space="preserve"> </v>
      </c>
      <c r="K96" s="221" t="str">
        <f t="shared" si="21"/>
        <v xml:space="preserve"> </v>
      </c>
      <c r="L96" s="222" t="str">
        <f t="shared" si="22"/>
        <v xml:space="preserve"> </v>
      </c>
      <c r="M96" s="240" t="str">
        <f t="shared" si="26"/>
        <v xml:space="preserve"> </v>
      </c>
      <c r="N96" s="241" t="str">
        <f t="shared" si="14"/>
        <v xml:space="preserve"> </v>
      </c>
      <c r="O96" s="152"/>
      <c r="P96" s="210" t="str">
        <f>IF(A96="N/A"," ",VLOOKUP(A96,PeakPowerCurves,(IF(BMO=2,3,IF(BMO=1,2,4))),FALSE)+Inputs!N79)</f>
        <v xml:space="preserve"> </v>
      </c>
      <c r="Q96" s="210" t="str">
        <f>IF(A96="N/A"," ",VLOOKUP(A96,SatSunPeakPwr,(IF(BMO=2,3,IF(BMO=1,2,4))),FALSE)+Inputs!$N$23)</f>
        <v xml:space="preserve"> </v>
      </c>
      <c r="R96" s="210" t="str">
        <f>IF(A96="N/A"," ",VLOOKUP(A96,SatSunPeakPwr,(IF(BMO=2,7,IF(BMO=1,6,8))),FALSE)+Inputs!$N$23)</f>
        <v xml:space="preserve"> </v>
      </c>
      <c r="S96" s="211" t="str">
        <f>IF(A96="N/A"," ",(VLOOKUP(A96,OPPowerPrices,(IF(BMO=2,7,IF(BMO=1,6,8))),FALSE)+Inputs!$N$23))</f>
        <v xml:space="preserve"> </v>
      </c>
      <c r="T96" s="212" t="str">
        <f t="shared" si="15"/>
        <v xml:space="preserve"> </v>
      </c>
      <c r="U96" s="212" t="str">
        <f t="shared" si="16"/>
        <v xml:space="preserve"> </v>
      </c>
      <c r="V96" s="212" t="str">
        <f>IF(A96="N/A"," ",IF(Indexcheck=TRUE,(IF(MONTH(A96)&gt;=4,IF(MONTH(A96)&lt;=10,VLOOKUP(A96,'Gas Curves'!B74:O434,13),VLOOKUP(A96,'Gas Curves'!B74:O434,14)),VLOOKUP(A96,'Gas Curves'!B74:O434,14))),0))</f>
        <v xml:space="preserve"> </v>
      </c>
      <c r="W96" s="212" t="str">
        <f>IF(A96="N/A"," ",((SUM(T96:V96))/(1-Inputs!$S$11)-(SUM(T96:V96))))</f>
        <v xml:space="preserve"> </v>
      </c>
      <c r="X96" s="212" t="str">
        <f>IF(A96="N/A"," ",(IF(MONTH(A96)&gt;=4,IF(MONTH(A96)&lt;=10,Inputs!$S$9,Inputs!$S$10),Inputs!$S$10)))</f>
        <v xml:space="preserve"> </v>
      </c>
      <c r="Y96" s="213" t="str">
        <f t="shared" si="17"/>
        <v xml:space="preserve"> </v>
      </c>
      <c r="AF96" s="170">
        <v>39356</v>
      </c>
      <c r="AG96" s="157">
        <v>23</v>
      </c>
      <c r="AH96" s="157">
        <v>4</v>
      </c>
      <c r="AI96" s="157">
        <v>4</v>
      </c>
      <c r="AJ96" s="157">
        <v>0</v>
      </c>
      <c r="AK96" s="157">
        <v>31</v>
      </c>
    </row>
    <row r="97" spans="1:37" x14ac:dyDescent="0.2">
      <c r="A97" s="244" t="str">
        <f>Calculations!A62</f>
        <v>N/A</v>
      </c>
      <c r="B97" s="229" t="str">
        <f t="shared" si="23"/>
        <v xml:space="preserve"> </v>
      </c>
      <c r="C97" s="230" t="str">
        <f t="shared" si="24"/>
        <v xml:space="preserve"> </v>
      </c>
      <c r="D97" s="231" t="str">
        <f t="shared" si="25"/>
        <v xml:space="preserve"> </v>
      </c>
      <c r="E97" s="421" t="str">
        <f t="shared" si="18"/>
        <v xml:space="preserve"> </v>
      </c>
      <c r="F97" s="221" t="str">
        <f t="shared" si="19"/>
        <v xml:space="preserve"> </v>
      </c>
      <c r="G97" s="221" t="str">
        <f t="shared" si="10"/>
        <v xml:space="preserve"> </v>
      </c>
      <c r="H97" s="222" t="str">
        <f t="shared" si="11"/>
        <v xml:space="preserve"> </v>
      </c>
      <c r="I97" s="189" t="str">
        <f t="shared" si="12"/>
        <v xml:space="preserve"> </v>
      </c>
      <c r="J97" s="221" t="str">
        <f t="shared" si="20"/>
        <v xml:space="preserve"> </v>
      </c>
      <c r="K97" s="221" t="str">
        <f t="shared" si="21"/>
        <v xml:space="preserve"> </v>
      </c>
      <c r="L97" s="222" t="str">
        <f t="shared" si="22"/>
        <v xml:space="preserve"> </v>
      </c>
      <c r="M97" s="240" t="str">
        <f t="shared" si="26"/>
        <v xml:space="preserve"> </v>
      </c>
      <c r="N97" s="241" t="str">
        <f t="shared" si="14"/>
        <v xml:space="preserve"> </v>
      </c>
      <c r="O97" s="152"/>
      <c r="P97" s="210" t="str">
        <f>IF(A97="N/A"," ",VLOOKUP(A97,PeakPowerCurves,(IF(BMO=2,3,IF(BMO=1,2,4))),FALSE)+Inputs!N80)</f>
        <v xml:space="preserve"> </v>
      </c>
      <c r="Q97" s="210" t="str">
        <f>IF(A97="N/A"," ",VLOOKUP(A97,SatSunPeakPwr,(IF(BMO=2,3,IF(BMO=1,2,4))),FALSE)+Inputs!$N$23)</f>
        <v xml:space="preserve"> </v>
      </c>
      <c r="R97" s="210" t="str">
        <f>IF(A97="N/A"," ",VLOOKUP(A97,SatSunPeakPwr,(IF(BMO=2,7,IF(BMO=1,6,8))),FALSE)+Inputs!$N$23)</f>
        <v xml:space="preserve"> </v>
      </c>
      <c r="S97" s="211" t="str">
        <f>IF(A97="N/A"," ",(VLOOKUP(A97,OPPowerPrices,(IF(BMO=2,7,IF(BMO=1,6,8))),FALSE)+Inputs!$N$23))</f>
        <v xml:space="preserve"> </v>
      </c>
      <c r="T97" s="212" t="str">
        <f t="shared" si="15"/>
        <v xml:space="preserve"> </v>
      </c>
      <c r="U97" s="212" t="str">
        <f t="shared" si="16"/>
        <v xml:space="preserve"> </v>
      </c>
      <c r="V97" s="212" t="str">
        <f>IF(A97="N/A"," ",IF(Indexcheck=TRUE,(IF(MONTH(A97)&gt;=4,IF(MONTH(A97)&lt;=10,VLOOKUP(A97,'Gas Curves'!B75:O435,13),VLOOKUP(A97,'Gas Curves'!B75:O435,14)),VLOOKUP(A97,'Gas Curves'!B75:O435,14))),0))</f>
        <v xml:space="preserve"> </v>
      </c>
      <c r="W97" s="212" t="str">
        <f>IF(A97="N/A"," ",((SUM(T97:V97))/(1-Inputs!$S$11)-(SUM(T97:V97))))</f>
        <v xml:space="preserve"> </v>
      </c>
      <c r="X97" s="212" t="str">
        <f>IF(A97="N/A"," ",(IF(MONTH(A97)&gt;=4,IF(MONTH(A97)&lt;=10,Inputs!$S$9,Inputs!$S$10),Inputs!$S$10)))</f>
        <v xml:space="preserve"> </v>
      </c>
      <c r="Y97" s="213" t="str">
        <f t="shared" si="17"/>
        <v xml:space="preserve"> </v>
      </c>
      <c r="AF97" s="170">
        <v>39387</v>
      </c>
      <c r="AG97" s="157">
        <v>21</v>
      </c>
      <c r="AH97" s="157">
        <v>4</v>
      </c>
      <c r="AI97" s="157">
        <v>5</v>
      </c>
      <c r="AJ97" s="157">
        <v>1</v>
      </c>
      <c r="AK97" s="157">
        <v>30</v>
      </c>
    </row>
    <row r="98" spans="1:37" x14ac:dyDescent="0.2">
      <c r="A98" s="244" t="str">
        <f>Calculations!A63</f>
        <v>N/A</v>
      </c>
      <c r="B98" s="229" t="str">
        <f t="shared" si="23"/>
        <v xml:space="preserve"> </v>
      </c>
      <c r="C98" s="230" t="str">
        <f t="shared" si="24"/>
        <v xml:space="preserve"> </v>
      </c>
      <c r="D98" s="231" t="str">
        <f t="shared" si="25"/>
        <v xml:space="preserve"> </v>
      </c>
      <c r="E98" s="421" t="str">
        <f t="shared" si="18"/>
        <v xml:space="preserve"> </v>
      </c>
      <c r="F98" s="221" t="str">
        <f t="shared" si="19"/>
        <v xml:space="preserve"> </v>
      </c>
      <c r="G98" s="221" t="str">
        <f t="shared" si="10"/>
        <v xml:space="preserve"> </v>
      </c>
      <c r="H98" s="222" t="str">
        <f t="shared" si="11"/>
        <v xml:space="preserve"> </v>
      </c>
      <c r="I98" s="189" t="str">
        <f t="shared" si="12"/>
        <v xml:space="preserve"> </v>
      </c>
      <c r="J98" s="221" t="str">
        <f t="shared" si="20"/>
        <v xml:space="preserve"> </v>
      </c>
      <c r="K98" s="221" t="str">
        <f t="shared" si="21"/>
        <v xml:space="preserve"> </v>
      </c>
      <c r="L98" s="222" t="str">
        <f t="shared" si="22"/>
        <v xml:space="preserve"> </v>
      </c>
      <c r="M98" s="240" t="str">
        <f t="shared" si="26"/>
        <v xml:space="preserve"> </v>
      </c>
      <c r="N98" s="241" t="str">
        <f t="shared" si="14"/>
        <v xml:space="preserve"> </v>
      </c>
      <c r="O98" s="152"/>
      <c r="P98" s="210" t="str">
        <f>IF(A98="N/A"," ",VLOOKUP(A98,PeakPowerCurves,(IF(BMO=2,3,IF(BMO=1,2,4))),FALSE)+Inputs!N81)</f>
        <v xml:space="preserve"> </v>
      </c>
      <c r="Q98" s="210" t="str">
        <f>IF(A98="N/A"," ",VLOOKUP(A98,SatSunPeakPwr,(IF(BMO=2,3,IF(BMO=1,2,4))),FALSE)+Inputs!$N$23)</f>
        <v xml:space="preserve"> </v>
      </c>
      <c r="R98" s="210" t="str">
        <f>IF(A98="N/A"," ",VLOOKUP(A98,SatSunPeakPwr,(IF(BMO=2,7,IF(BMO=1,6,8))),FALSE)+Inputs!$N$23)</f>
        <v xml:space="preserve"> </v>
      </c>
      <c r="S98" s="211" t="str">
        <f>IF(A98="N/A"," ",(VLOOKUP(A98,OPPowerPrices,(IF(BMO=2,7,IF(BMO=1,6,8))),FALSE)+Inputs!$N$23))</f>
        <v xml:space="preserve"> </v>
      </c>
      <c r="T98" s="212" t="str">
        <f t="shared" si="15"/>
        <v xml:space="preserve"> </v>
      </c>
      <c r="U98" s="212" t="str">
        <f t="shared" si="16"/>
        <v xml:space="preserve"> </v>
      </c>
      <c r="V98" s="212" t="str">
        <f>IF(A98="N/A"," ",IF(Indexcheck=TRUE,(IF(MONTH(A98)&gt;=4,IF(MONTH(A98)&lt;=10,VLOOKUP(A98,'Gas Curves'!B76:O436,13),VLOOKUP(A98,'Gas Curves'!B76:O436,14)),VLOOKUP(A98,'Gas Curves'!B76:O436,14))),0))</f>
        <v xml:space="preserve"> </v>
      </c>
      <c r="W98" s="212" t="str">
        <f>IF(A98="N/A"," ",((SUM(T98:V98))/(1-Inputs!$S$11)-(SUM(T98:V98))))</f>
        <v xml:space="preserve"> </v>
      </c>
      <c r="X98" s="212" t="str">
        <f>IF(A98="N/A"," ",(IF(MONTH(A98)&gt;=4,IF(MONTH(A98)&lt;=10,Inputs!$S$9,Inputs!$S$10),Inputs!$S$10)))</f>
        <v xml:space="preserve"> </v>
      </c>
      <c r="Y98" s="213" t="str">
        <f t="shared" si="17"/>
        <v xml:space="preserve"> </v>
      </c>
      <c r="AF98" s="170">
        <v>39417</v>
      </c>
      <c r="AG98" s="157">
        <v>20</v>
      </c>
      <c r="AH98" s="157">
        <v>5</v>
      </c>
      <c r="AI98" s="157">
        <v>6</v>
      </c>
      <c r="AJ98" s="157">
        <v>1</v>
      </c>
      <c r="AK98" s="157">
        <v>31</v>
      </c>
    </row>
    <row r="99" spans="1:37" x14ac:dyDescent="0.2">
      <c r="A99" s="244" t="str">
        <f>Calculations!A64</f>
        <v>N/A</v>
      </c>
      <c r="B99" s="229" t="str">
        <f t="shared" si="23"/>
        <v xml:space="preserve"> </v>
      </c>
      <c r="C99" s="230" t="str">
        <f t="shared" si="24"/>
        <v xml:space="preserve"> </v>
      </c>
      <c r="D99" s="231" t="str">
        <f t="shared" si="25"/>
        <v xml:space="preserve"> </v>
      </c>
      <c r="E99" s="421" t="str">
        <f t="shared" si="18"/>
        <v xml:space="preserve"> </v>
      </c>
      <c r="F99" s="221" t="str">
        <f t="shared" si="19"/>
        <v xml:space="preserve"> </v>
      </c>
      <c r="G99" s="221" t="str">
        <f t="shared" si="10"/>
        <v xml:space="preserve"> </v>
      </c>
      <c r="H99" s="222" t="str">
        <f t="shared" si="11"/>
        <v xml:space="preserve"> </v>
      </c>
      <c r="I99" s="189" t="str">
        <f t="shared" si="12"/>
        <v xml:space="preserve"> </v>
      </c>
      <c r="J99" s="221" t="str">
        <f t="shared" si="20"/>
        <v xml:space="preserve"> </v>
      </c>
      <c r="K99" s="221" t="str">
        <f t="shared" si="21"/>
        <v xml:space="preserve"> </v>
      </c>
      <c r="L99" s="222" t="str">
        <f t="shared" si="22"/>
        <v xml:space="preserve"> </v>
      </c>
      <c r="M99" s="240" t="str">
        <f t="shared" si="26"/>
        <v xml:space="preserve"> </v>
      </c>
      <c r="N99" s="241" t="str">
        <f t="shared" si="14"/>
        <v xml:space="preserve"> </v>
      </c>
      <c r="O99" s="152"/>
      <c r="P99" s="210" t="str">
        <f>IF(A99="N/A"," ",VLOOKUP(A99,PeakPowerCurves,(IF(BMO=2,3,IF(BMO=1,2,4))),FALSE)+Inputs!N82)</f>
        <v xml:space="preserve"> </v>
      </c>
      <c r="Q99" s="210" t="str">
        <f>IF(A99="N/A"," ",VLOOKUP(A99,SatSunPeakPwr,(IF(BMO=2,3,IF(BMO=1,2,4))),FALSE)+Inputs!$N$23)</f>
        <v xml:space="preserve"> </v>
      </c>
      <c r="R99" s="210" t="str">
        <f>IF(A99="N/A"," ",VLOOKUP(A99,SatSunPeakPwr,(IF(BMO=2,7,IF(BMO=1,6,8))),FALSE)+Inputs!$N$23)</f>
        <v xml:space="preserve"> </v>
      </c>
      <c r="S99" s="211" t="str">
        <f>IF(A99="N/A"," ",(VLOOKUP(A99,OPPowerPrices,(IF(BMO=2,7,IF(BMO=1,6,8))),FALSE)+Inputs!$N$23))</f>
        <v xml:space="preserve"> </v>
      </c>
      <c r="T99" s="212" t="str">
        <f t="shared" si="15"/>
        <v xml:space="preserve"> </v>
      </c>
      <c r="U99" s="212" t="str">
        <f t="shared" si="16"/>
        <v xml:space="preserve"> </v>
      </c>
      <c r="V99" s="212" t="str">
        <f>IF(A99="N/A"," ",IF(Indexcheck=TRUE,(IF(MONTH(A99)&gt;=4,IF(MONTH(A99)&lt;=10,VLOOKUP(A99,'Gas Curves'!B77:O437,13),VLOOKUP(A99,'Gas Curves'!B77:O437,14)),VLOOKUP(A99,'Gas Curves'!B77:O437,14))),0))</f>
        <v xml:space="preserve"> </v>
      </c>
      <c r="W99" s="212" t="str">
        <f>IF(A99="N/A"," ",((SUM(T99:V99))/(1-Inputs!$S$11)-(SUM(T99:V99))))</f>
        <v xml:space="preserve"> </v>
      </c>
      <c r="X99" s="212" t="str">
        <f>IF(A99="N/A"," ",(IF(MONTH(A99)&gt;=4,IF(MONTH(A99)&lt;=10,Inputs!$S$9,Inputs!$S$10),Inputs!$S$10)))</f>
        <v xml:space="preserve"> </v>
      </c>
      <c r="Y99" s="213" t="str">
        <f t="shared" si="17"/>
        <v xml:space="preserve"> </v>
      </c>
      <c r="AF99" s="170">
        <v>39448</v>
      </c>
      <c r="AG99" s="157">
        <v>22</v>
      </c>
      <c r="AH99" s="157">
        <v>4</v>
      </c>
      <c r="AI99" s="157">
        <v>5</v>
      </c>
      <c r="AJ99" s="157">
        <v>1</v>
      </c>
      <c r="AK99" s="157">
        <v>31</v>
      </c>
    </row>
    <row r="100" spans="1:37" x14ac:dyDescent="0.2">
      <c r="A100" s="244" t="str">
        <f>Calculations!A65</f>
        <v>N/A</v>
      </c>
      <c r="B100" s="229" t="str">
        <f t="shared" si="23"/>
        <v xml:space="preserve"> </v>
      </c>
      <c r="C100" s="230" t="str">
        <f t="shared" si="24"/>
        <v xml:space="preserve"> </v>
      </c>
      <c r="D100" s="231" t="str">
        <f t="shared" si="25"/>
        <v xml:space="preserve"> </v>
      </c>
      <c r="E100" s="421" t="str">
        <f t="shared" si="18"/>
        <v xml:space="preserve"> </v>
      </c>
      <c r="F100" s="221" t="str">
        <f t="shared" si="19"/>
        <v xml:space="preserve"> </v>
      </c>
      <c r="G100" s="221" t="str">
        <f t="shared" si="10"/>
        <v xml:space="preserve"> </v>
      </c>
      <c r="H100" s="222" t="str">
        <f t="shared" si="11"/>
        <v xml:space="preserve"> </v>
      </c>
      <c r="I100" s="189" t="str">
        <f t="shared" si="12"/>
        <v xml:space="preserve"> </v>
      </c>
      <c r="J100" s="221" t="str">
        <f t="shared" si="20"/>
        <v xml:space="preserve"> </v>
      </c>
      <c r="K100" s="221" t="str">
        <f t="shared" si="21"/>
        <v xml:space="preserve"> </v>
      </c>
      <c r="L100" s="222" t="str">
        <f t="shared" si="22"/>
        <v xml:space="preserve"> </v>
      </c>
      <c r="M100" s="240" t="str">
        <f t="shared" si="26"/>
        <v xml:space="preserve"> </v>
      </c>
      <c r="N100" s="241" t="str">
        <f t="shared" si="14"/>
        <v xml:space="preserve"> </v>
      </c>
      <c r="O100" s="152"/>
      <c r="P100" s="210" t="str">
        <f>IF(A100="N/A"," ",VLOOKUP(A100,PeakPowerCurves,(IF(BMO=2,3,IF(BMO=1,2,4))),FALSE)+Inputs!N83)</f>
        <v xml:space="preserve"> </v>
      </c>
      <c r="Q100" s="210" t="str">
        <f>IF(A100="N/A"," ",VLOOKUP(A100,SatSunPeakPwr,(IF(BMO=2,3,IF(BMO=1,2,4))),FALSE)+Inputs!$N$23)</f>
        <v xml:space="preserve"> </v>
      </c>
      <c r="R100" s="210" t="str">
        <f>IF(A100="N/A"," ",VLOOKUP(A100,SatSunPeakPwr,(IF(BMO=2,7,IF(BMO=1,6,8))),FALSE)+Inputs!$N$23)</f>
        <v xml:space="preserve"> </v>
      </c>
      <c r="S100" s="211" t="str">
        <f>IF(A100="N/A"," ",(VLOOKUP(A100,OPPowerPrices,(IF(BMO=2,7,IF(BMO=1,6,8))),FALSE)+Inputs!$N$23))</f>
        <v xml:space="preserve"> </v>
      </c>
      <c r="T100" s="212" t="str">
        <f t="shared" si="15"/>
        <v xml:space="preserve"> </v>
      </c>
      <c r="U100" s="212" t="str">
        <f t="shared" si="16"/>
        <v xml:space="preserve"> </v>
      </c>
      <c r="V100" s="212" t="str">
        <f>IF(A100="N/A"," ",IF(Indexcheck=TRUE,(IF(MONTH(A100)&gt;=4,IF(MONTH(A100)&lt;=10,VLOOKUP(A100,'Gas Curves'!B78:O438,13),VLOOKUP(A100,'Gas Curves'!B78:O438,14)),VLOOKUP(A100,'Gas Curves'!B78:O438,14))),0))</f>
        <v xml:space="preserve"> </v>
      </c>
      <c r="W100" s="212" t="str">
        <f>IF(A100="N/A"," ",((SUM(T100:V100))/(1-Inputs!$S$11)-(SUM(T100:V100))))</f>
        <v xml:space="preserve"> </v>
      </c>
      <c r="X100" s="212" t="str">
        <f>IF(A100="N/A"," ",(IF(MONTH(A100)&gt;=4,IF(MONTH(A100)&lt;=10,Inputs!$S$9,Inputs!$S$10),Inputs!$S$10)))</f>
        <v xml:space="preserve"> </v>
      </c>
      <c r="Y100" s="213" t="str">
        <f t="shared" si="17"/>
        <v xml:space="preserve"> </v>
      </c>
      <c r="AF100" s="170">
        <v>39479</v>
      </c>
      <c r="AG100" s="157">
        <v>21</v>
      </c>
      <c r="AH100" s="157">
        <v>4</v>
      </c>
      <c r="AI100" s="157">
        <v>4</v>
      </c>
      <c r="AJ100" s="157">
        <v>0</v>
      </c>
      <c r="AK100" s="157">
        <v>29</v>
      </c>
    </row>
    <row r="101" spans="1:37" x14ac:dyDescent="0.2">
      <c r="A101" s="244" t="str">
        <f>Calculations!A66</f>
        <v>N/A</v>
      </c>
      <c r="B101" s="229" t="str">
        <f t="shared" si="23"/>
        <v xml:space="preserve"> </v>
      </c>
      <c r="C101" s="230" t="str">
        <f t="shared" si="24"/>
        <v xml:space="preserve"> </v>
      </c>
      <c r="D101" s="231" t="str">
        <f t="shared" si="25"/>
        <v xml:space="preserve"> </v>
      </c>
      <c r="E101" s="421" t="str">
        <f t="shared" si="18"/>
        <v xml:space="preserve"> </v>
      </c>
      <c r="F101" s="221" t="str">
        <f t="shared" si="19"/>
        <v xml:space="preserve"> </v>
      </c>
      <c r="G101" s="221" t="str">
        <f t="shared" si="10"/>
        <v xml:space="preserve"> </v>
      </c>
      <c r="H101" s="222" t="str">
        <f t="shared" si="11"/>
        <v xml:space="preserve"> </v>
      </c>
      <c r="I101" s="189" t="str">
        <f t="shared" si="12"/>
        <v xml:space="preserve"> </v>
      </c>
      <c r="J101" s="221" t="str">
        <f t="shared" si="20"/>
        <v xml:space="preserve"> </v>
      </c>
      <c r="K101" s="221" t="str">
        <f t="shared" si="21"/>
        <v xml:space="preserve"> </v>
      </c>
      <c r="L101" s="222" t="str">
        <f t="shared" si="22"/>
        <v xml:space="preserve"> </v>
      </c>
      <c r="M101" s="240" t="str">
        <f t="shared" si="26"/>
        <v xml:space="preserve"> </v>
      </c>
      <c r="N101" s="241" t="str">
        <f t="shared" si="14"/>
        <v xml:space="preserve"> </v>
      </c>
      <c r="O101" s="152"/>
      <c r="P101" s="210" t="str">
        <f>IF(A101="N/A"," ",VLOOKUP(A101,PeakPowerCurves,(IF(BMO=2,3,IF(BMO=1,2,4))),FALSE)+Inputs!N84)</f>
        <v xml:space="preserve"> </v>
      </c>
      <c r="Q101" s="210" t="str">
        <f>IF(A101="N/A"," ",VLOOKUP(A101,SatSunPeakPwr,(IF(BMO=2,3,IF(BMO=1,2,4))),FALSE)+Inputs!$N$23)</f>
        <v xml:space="preserve"> </v>
      </c>
      <c r="R101" s="210" t="str">
        <f>IF(A101="N/A"," ",VLOOKUP(A101,SatSunPeakPwr,(IF(BMO=2,7,IF(BMO=1,6,8))),FALSE)+Inputs!$N$23)</f>
        <v xml:space="preserve"> </v>
      </c>
      <c r="S101" s="211" t="str">
        <f>IF(A101="N/A"," ",(VLOOKUP(A101,OPPowerPrices,(IF(BMO=2,7,IF(BMO=1,6,8))),FALSE)+Inputs!$N$23))</f>
        <v xml:space="preserve"> </v>
      </c>
      <c r="T101" s="212" t="str">
        <f t="shared" si="15"/>
        <v xml:space="preserve"> </v>
      </c>
      <c r="U101" s="212" t="str">
        <f t="shared" si="16"/>
        <v xml:space="preserve"> </v>
      </c>
      <c r="V101" s="212" t="str">
        <f>IF(A101="N/A"," ",IF(Indexcheck=TRUE,(IF(MONTH(A101)&gt;=4,IF(MONTH(A101)&lt;=10,VLOOKUP(A101,'Gas Curves'!B79:O439,13),VLOOKUP(A101,'Gas Curves'!B79:O439,14)),VLOOKUP(A101,'Gas Curves'!B79:O439,14))),0))</f>
        <v xml:space="preserve"> </v>
      </c>
      <c r="W101" s="212" t="str">
        <f>IF(A101="N/A"," ",((SUM(T101:V101))/(1-Inputs!$S$11)-(SUM(T101:V101))))</f>
        <v xml:space="preserve"> </v>
      </c>
      <c r="X101" s="212" t="str">
        <f>IF(A101="N/A"," ",(IF(MONTH(A101)&gt;=4,IF(MONTH(A101)&lt;=10,Inputs!$S$9,Inputs!$S$10),Inputs!$S$10)))</f>
        <v xml:space="preserve"> </v>
      </c>
      <c r="Y101" s="213" t="str">
        <f t="shared" si="17"/>
        <v xml:space="preserve"> </v>
      </c>
      <c r="AF101" s="170">
        <v>39508</v>
      </c>
      <c r="AG101" s="157">
        <v>21</v>
      </c>
      <c r="AH101" s="157">
        <v>5</v>
      </c>
      <c r="AI101" s="157">
        <v>5</v>
      </c>
      <c r="AJ101" s="157">
        <v>0</v>
      </c>
      <c r="AK101" s="157">
        <v>31</v>
      </c>
    </row>
    <row r="102" spans="1:37" x14ac:dyDescent="0.2">
      <c r="A102" s="244" t="str">
        <f>Calculations!A67</f>
        <v>N/A</v>
      </c>
      <c r="B102" s="229" t="str">
        <f t="shared" si="23"/>
        <v xml:space="preserve"> </v>
      </c>
      <c r="C102" s="230" t="str">
        <f t="shared" si="24"/>
        <v xml:space="preserve"> </v>
      </c>
      <c r="D102" s="231" t="str">
        <f t="shared" si="25"/>
        <v xml:space="preserve"> </v>
      </c>
      <c r="E102" s="421" t="str">
        <f t="shared" si="18"/>
        <v xml:space="preserve"> </v>
      </c>
      <c r="F102" s="221" t="str">
        <f t="shared" si="19"/>
        <v xml:space="preserve"> </v>
      </c>
      <c r="G102" s="221" t="str">
        <f t="shared" si="10"/>
        <v xml:space="preserve"> </v>
      </c>
      <c r="H102" s="222" t="str">
        <f t="shared" si="11"/>
        <v xml:space="preserve"> </v>
      </c>
      <c r="I102" s="189" t="str">
        <f t="shared" si="12"/>
        <v xml:space="preserve"> </v>
      </c>
      <c r="J102" s="221" t="str">
        <f t="shared" si="20"/>
        <v xml:space="preserve"> </v>
      </c>
      <c r="K102" s="221" t="str">
        <f t="shared" si="21"/>
        <v xml:space="preserve"> </v>
      </c>
      <c r="L102" s="222" t="str">
        <f t="shared" si="22"/>
        <v xml:space="preserve"> </v>
      </c>
      <c r="M102" s="240" t="str">
        <f t="shared" si="26"/>
        <v xml:space="preserve"> </v>
      </c>
      <c r="N102" s="241" t="str">
        <f t="shared" si="14"/>
        <v xml:space="preserve"> </v>
      </c>
      <c r="O102" s="152"/>
      <c r="P102" s="210" t="str">
        <f>IF(A102="N/A"," ",VLOOKUP(A102,PeakPowerCurves,(IF(BMO=2,3,IF(BMO=1,2,4))),FALSE)+Inputs!N85)</f>
        <v xml:space="preserve"> </v>
      </c>
      <c r="Q102" s="210" t="str">
        <f>IF(A102="N/A"," ",VLOOKUP(A102,SatSunPeakPwr,(IF(BMO=2,3,IF(BMO=1,2,4))),FALSE)+Inputs!$N$23)</f>
        <v xml:space="preserve"> </v>
      </c>
      <c r="R102" s="210" t="str">
        <f>IF(A102="N/A"," ",VLOOKUP(A102,SatSunPeakPwr,(IF(BMO=2,7,IF(BMO=1,6,8))),FALSE)+Inputs!$N$23)</f>
        <v xml:space="preserve"> </v>
      </c>
      <c r="S102" s="211" t="str">
        <f>IF(A102="N/A"," ",(VLOOKUP(A102,OPPowerPrices,(IF(BMO=2,7,IF(BMO=1,6,8))),FALSE)+Inputs!$N$23))</f>
        <v xml:space="preserve"> </v>
      </c>
      <c r="T102" s="212" t="str">
        <f t="shared" si="15"/>
        <v xml:space="preserve"> </v>
      </c>
      <c r="U102" s="212" t="str">
        <f t="shared" si="16"/>
        <v xml:space="preserve"> </v>
      </c>
      <c r="V102" s="212" t="str">
        <f>IF(A102="N/A"," ",IF(Indexcheck=TRUE,(IF(MONTH(A102)&gt;=4,IF(MONTH(A102)&lt;=10,VLOOKUP(A102,'Gas Curves'!B80:O440,13),VLOOKUP(A102,'Gas Curves'!B80:O440,14)),VLOOKUP(A102,'Gas Curves'!B80:O440,14))),0))</f>
        <v xml:space="preserve"> </v>
      </c>
      <c r="W102" s="212" t="str">
        <f>IF(A102="N/A"," ",((SUM(T102:V102))/(1-Inputs!$S$11)-(SUM(T102:V102))))</f>
        <v xml:space="preserve"> </v>
      </c>
      <c r="X102" s="212" t="str">
        <f>IF(A102="N/A"," ",(IF(MONTH(A102)&gt;=4,IF(MONTH(A102)&lt;=10,Inputs!$S$9,Inputs!$S$10),Inputs!$S$10)))</f>
        <v xml:space="preserve"> </v>
      </c>
      <c r="Y102" s="213" t="str">
        <f t="shared" si="17"/>
        <v xml:space="preserve"> </v>
      </c>
      <c r="AF102" s="170">
        <v>39539</v>
      </c>
      <c r="AG102" s="157">
        <v>22</v>
      </c>
      <c r="AH102" s="157">
        <v>4</v>
      </c>
      <c r="AI102" s="157">
        <v>4</v>
      </c>
      <c r="AJ102" s="157">
        <v>0</v>
      </c>
      <c r="AK102" s="157">
        <v>30</v>
      </c>
    </row>
    <row r="103" spans="1:37" x14ac:dyDescent="0.2">
      <c r="A103" s="244" t="str">
        <f>Calculations!A68</f>
        <v>N/A</v>
      </c>
      <c r="B103" s="229" t="str">
        <f t="shared" si="23"/>
        <v xml:space="preserve"> </v>
      </c>
      <c r="C103" s="230" t="str">
        <f t="shared" si="24"/>
        <v xml:space="preserve"> </v>
      </c>
      <c r="D103" s="231" t="str">
        <f t="shared" si="25"/>
        <v xml:space="preserve"> </v>
      </c>
      <c r="E103" s="421" t="str">
        <f t="shared" si="18"/>
        <v xml:space="preserve"> </v>
      </c>
      <c r="F103" s="221" t="str">
        <f t="shared" si="19"/>
        <v xml:space="preserve"> </v>
      </c>
      <c r="G103" s="221" t="str">
        <f t="shared" ref="G103:G166" si="27">IF(A103="N/A"," ",C103*E103)</f>
        <v xml:space="preserve"> </v>
      </c>
      <c r="H103" s="222" t="str">
        <f t="shared" ref="H103:H166" si="28">IF(A103="N/A"," ",D103*E103)</f>
        <v xml:space="preserve"> </v>
      </c>
      <c r="I103" s="189" t="str">
        <f t="shared" ref="I103:I166" si="29">IF(A103="N/A"," ",2-E103)</f>
        <v xml:space="preserve"> </v>
      </c>
      <c r="J103" s="221" t="str">
        <f t="shared" si="20"/>
        <v xml:space="preserve"> </v>
      </c>
      <c r="K103" s="221" t="str">
        <f t="shared" si="21"/>
        <v xml:space="preserve"> </v>
      </c>
      <c r="L103" s="222" t="str">
        <f t="shared" si="22"/>
        <v xml:space="preserve"> </v>
      </c>
      <c r="M103" s="240" t="str">
        <f t="shared" si="26"/>
        <v xml:space="preserve"> </v>
      </c>
      <c r="N103" s="241" t="str">
        <f t="shared" ref="N103:N166" si="30">IF(A103="N/A"," ",SUM(T103:X103))</f>
        <v xml:space="preserve"> </v>
      </c>
      <c r="O103" s="152"/>
      <c r="P103" s="210" t="str">
        <f>IF(A103="N/A"," ",VLOOKUP(A103,PeakPowerCurves,(IF(BMO=2,3,IF(BMO=1,2,4))),FALSE)+Inputs!N86)</f>
        <v xml:space="preserve"> </v>
      </c>
      <c r="Q103" s="210" t="str">
        <f>IF(A103="N/A"," ",VLOOKUP(A103,SatSunPeakPwr,(IF(BMO=2,3,IF(BMO=1,2,4))),FALSE)+Inputs!$N$23)</f>
        <v xml:space="preserve"> </v>
      </c>
      <c r="R103" s="210" t="str">
        <f>IF(A103="N/A"," ",VLOOKUP(A103,SatSunPeakPwr,(IF(BMO=2,7,IF(BMO=1,6,8))),FALSE)+Inputs!$N$23)</f>
        <v xml:space="preserve"> </v>
      </c>
      <c r="S103" s="211" t="str">
        <f>IF(A103="N/A"," ",(VLOOKUP(A103,OPPowerPrices,(IF(BMO=2,7,IF(BMO=1,6,8))),FALSE)+Inputs!$N$23))</f>
        <v xml:space="preserve"> </v>
      </c>
      <c r="T103" s="212" t="str">
        <f t="shared" ref="T103:T166" si="31">IF(A103="N/A"," ",(VLOOKUP(A103,GasCurves,9,FALSE))+IF(BMO=1,Gasbmo,IF(BMO=3,-Gasbmo,0)))</f>
        <v xml:space="preserve"> </v>
      </c>
      <c r="U103" s="212" t="str">
        <f t="shared" ref="U103:U166" si="32">IF(A103="N/A"," ",IF(Basischeck=TRUE,(VLOOKUP(A103,GasCurves,IF(MONTH(A103)&gt;=4,IF(MONTH(A103)&lt;=10,11,12),12),FALSE)),0))</f>
        <v xml:space="preserve"> </v>
      </c>
      <c r="V103" s="212" t="str">
        <f>IF(A103="N/A"," ",IF(Indexcheck=TRUE,(IF(MONTH(A103)&gt;=4,IF(MONTH(A103)&lt;=10,VLOOKUP(A103,'Gas Curves'!B81:O441,13),VLOOKUP(A103,'Gas Curves'!B81:O441,14)),VLOOKUP(A103,'Gas Curves'!B81:O441,14))),0))</f>
        <v xml:space="preserve"> </v>
      </c>
      <c r="W103" s="212" t="str">
        <f>IF(A103="N/A"," ",((SUM(T103:V103))/(1-Inputs!$S$11)-(SUM(T103:V103))))</f>
        <v xml:space="preserve"> </v>
      </c>
      <c r="X103" s="212" t="str">
        <f>IF(A103="N/A"," ",(IF(MONTH(A103)&gt;=4,IF(MONTH(A103)&lt;=10,Inputs!$S$9,Inputs!$S$10),Inputs!$S$10)))</f>
        <v xml:space="preserve"> </v>
      </c>
      <c r="Y103" s="213" t="str">
        <f t="shared" ref="Y103:Y166" si="33">IF(A103="N/A"," ",(VLOOKUP($A103,InterestRatesTable,2)))</f>
        <v xml:space="preserve"> </v>
      </c>
      <c r="AF103" s="170">
        <v>39569</v>
      </c>
      <c r="AG103" s="157">
        <v>21</v>
      </c>
      <c r="AH103" s="157">
        <v>5</v>
      </c>
      <c r="AI103" s="157">
        <v>5</v>
      </c>
      <c r="AJ103" s="157">
        <v>1</v>
      </c>
      <c r="AK103" s="157">
        <v>31</v>
      </c>
    </row>
    <row r="104" spans="1:37" x14ac:dyDescent="0.2">
      <c r="A104" s="244" t="str">
        <f>Calculations!A69</f>
        <v>N/A</v>
      </c>
      <c r="B104" s="229" t="str">
        <f t="shared" si="23"/>
        <v xml:space="preserve"> </v>
      </c>
      <c r="C104" s="230" t="str">
        <f t="shared" si="24"/>
        <v xml:space="preserve"> </v>
      </c>
      <c r="D104" s="231" t="str">
        <f t="shared" si="25"/>
        <v xml:space="preserve"> </v>
      </c>
      <c r="E104" s="421" t="str">
        <f t="shared" ref="E104:E167" si="34">IF(A104="N/A"," ",IF(Scalers=1,(IF(AND(Dynamic=1,MONTH(A104)&gt;=6,MONTH(A104)&lt;=8,OR($O$37="REGION 2",$O$37="REGION 2A",$O$37="REGION 2B",$O$37="REGION 3",$O$37="REGION 3A",$O$37="REGION 3B",$O$37="REGION 3C",$O$37="REGION 4",$O$37="REGION 4B",$O$37="REGION 4C",$O$37="REGION 5",$O$37="REGION 5A")),((0.059228/(B104/100))-(0.4980013/(SQRT(B104/100)))+2.137988),HLOOKUP(MONTH(A104),ScalarTable,28))),1))</f>
        <v xml:space="preserve"> </v>
      </c>
      <c r="F104" s="221" t="str">
        <f t="shared" ref="F104:F167" si="35">IF(A104="N/A"," ",B104*E104)</f>
        <v xml:space="preserve"> </v>
      </c>
      <c r="G104" s="221" t="str">
        <f t="shared" si="27"/>
        <v xml:space="preserve"> </v>
      </c>
      <c r="H104" s="222" t="str">
        <f t="shared" si="28"/>
        <v xml:space="preserve"> </v>
      </c>
      <c r="I104" s="189" t="str">
        <f t="shared" si="29"/>
        <v xml:space="preserve"> </v>
      </c>
      <c r="J104" s="221" t="str">
        <f t="shared" ref="J104:J167" si="36">IF(A104="N/A"," ",B104*I104)</f>
        <v xml:space="preserve"> </v>
      </c>
      <c r="K104" s="221" t="str">
        <f t="shared" ref="K104:K167" si="37">IF(A104="N/A"," ",C104*I104)</f>
        <v xml:space="preserve"> </v>
      </c>
      <c r="L104" s="222" t="str">
        <f t="shared" ref="L104:L167" si="38">IF(A104="N/A"," ",D104*I104)</f>
        <v xml:space="preserve"> </v>
      </c>
      <c r="M104" s="240" t="str">
        <f t="shared" si="26"/>
        <v xml:space="preserve"> </v>
      </c>
      <c r="N104" s="241" t="str">
        <f t="shared" si="30"/>
        <v xml:space="preserve"> </v>
      </c>
      <c r="O104" s="152"/>
      <c r="P104" s="210" t="str">
        <f>IF(A104="N/A"," ",VLOOKUP(A104,PeakPowerCurves,(IF(BMO=2,3,IF(BMO=1,2,4))),FALSE)+Inputs!N87)</f>
        <v xml:space="preserve"> </v>
      </c>
      <c r="Q104" s="210" t="str">
        <f>IF(A104="N/A"," ",VLOOKUP(A104,SatSunPeakPwr,(IF(BMO=2,3,IF(BMO=1,2,4))),FALSE)+Inputs!$N$23)</f>
        <v xml:space="preserve"> </v>
      </c>
      <c r="R104" s="210" t="str">
        <f>IF(A104="N/A"," ",VLOOKUP(A104,SatSunPeakPwr,(IF(BMO=2,7,IF(BMO=1,6,8))),FALSE)+Inputs!$N$23)</f>
        <v xml:space="preserve"> </v>
      </c>
      <c r="S104" s="211" t="str">
        <f>IF(A104="N/A"," ",(VLOOKUP(A104,OPPowerPrices,(IF(BMO=2,7,IF(BMO=1,6,8))),FALSE)+Inputs!$N$23))</f>
        <v xml:space="preserve"> </v>
      </c>
      <c r="T104" s="212" t="str">
        <f t="shared" si="31"/>
        <v xml:space="preserve"> </v>
      </c>
      <c r="U104" s="212" t="str">
        <f t="shared" si="32"/>
        <v xml:space="preserve"> </v>
      </c>
      <c r="V104" s="212" t="str">
        <f>IF(A104="N/A"," ",IF(Indexcheck=TRUE,(IF(MONTH(A104)&gt;=4,IF(MONTH(A104)&lt;=10,VLOOKUP(A104,'Gas Curves'!B82:O442,13),VLOOKUP(A104,'Gas Curves'!B82:O442,14)),VLOOKUP(A104,'Gas Curves'!B82:O442,14))),0))</f>
        <v xml:space="preserve"> </v>
      </c>
      <c r="W104" s="212" t="str">
        <f>IF(A104="N/A"," ",((SUM(T104:V104))/(1-Inputs!$S$11)-(SUM(T104:V104))))</f>
        <v xml:space="preserve"> </v>
      </c>
      <c r="X104" s="212" t="str">
        <f>IF(A104="N/A"," ",(IF(MONTH(A104)&gt;=4,IF(MONTH(A104)&lt;=10,Inputs!$S$9,Inputs!$S$10),Inputs!$S$10)))</f>
        <v xml:space="preserve"> </v>
      </c>
      <c r="Y104" s="213" t="str">
        <f t="shared" si="33"/>
        <v xml:space="preserve"> </v>
      </c>
      <c r="AF104" s="170">
        <v>39600</v>
      </c>
      <c r="AG104" s="157">
        <v>21</v>
      </c>
      <c r="AH104" s="157">
        <v>4</v>
      </c>
      <c r="AI104" s="157">
        <v>5</v>
      </c>
      <c r="AJ104" s="157">
        <v>0</v>
      </c>
      <c r="AK104" s="157">
        <v>30</v>
      </c>
    </row>
    <row r="105" spans="1:37" x14ac:dyDescent="0.2">
      <c r="A105" s="244" t="str">
        <f>Calculations!A70</f>
        <v>N/A</v>
      </c>
      <c r="B105" s="229" t="str">
        <f t="shared" si="23"/>
        <v xml:space="preserve"> </v>
      </c>
      <c r="C105" s="230" t="str">
        <f t="shared" si="24"/>
        <v xml:space="preserve"> </v>
      </c>
      <c r="D105" s="231" t="str">
        <f t="shared" si="25"/>
        <v xml:space="preserve"> </v>
      </c>
      <c r="E105" s="421" t="str">
        <f t="shared" si="34"/>
        <v xml:space="preserve"> </v>
      </c>
      <c r="F105" s="221" t="str">
        <f t="shared" si="35"/>
        <v xml:space="preserve"> </v>
      </c>
      <c r="G105" s="221" t="str">
        <f t="shared" si="27"/>
        <v xml:space="preserve"> </v>
      </c>
      <c r="H105" s="222" t="str">
        <f t="shared" si="28"/>
        <v xml:space="preserve"> </v>
      </c>
      <c r="I105" s="189" t="str">
        <f t="shared" si="29"/>
        <v xml:space="preserve"> </v>
      </c>
      <c r="J105" s="221" t="str">
        <f t="shared" si="36"/>
        <v xml:space="preserve"> </v>
      </c>
      <c r="K105" s="221" t="str">
        <f t="shared" si="37"/>
        <v xml:space="preserve"> </v>
      </c>
      <c r="L105" s="222" t="str">
        <f t="shared" si="38"/>
        <v xml:space="preserve"> </v>
      </c>
      <c r="M105" s="240" t="str">
        <f t="shared" si="26"/>
        <v xml:space="preserve"> </v>
      </c>
      <c r="N105" s="241" t="str">
        <f t="shared" si="30"/>
        <v xml:space="preserve"> </v>
      </c>
      <c r="O105" s="152"/>
      <c r="P105" s="210" t="str">
        <f>IF(A105="N/A"," ",VLOOKUP(A105,PeakPowerCurves,(IF(BMO=2,3,IF(BMO=1,2,4))),FALSE)+Inputs!N88)</f>
        <v xml:space="preserve"> </v>
      </c>
      <c r="Q105" s="210" t="str">
        <f>IF(A105="N/A"," ",VLOOKUP(A105,SatSunPeakPwr,(IF(BMO=2,3,IF(BMO=1,2,4))),FALSE)+Inputs!$N$23)</f>
        <v xml:space="preserve"> </v>
      </c>
      <c r="R105" s="210" t="str">
        <f>IF(A105="N/A"," ",VLOOKUP(A105,SatSunPeakPwr,(IF(BMO=2,7,IF(BMO=1,6,8))),FALSE)+Inputs!$N$23)</f>
        <v xml:space="preserve"> </v>
      </c>
      <c r="S105" s="211" t="str">
        <f>IF(A105="N/A"," ",(VLOOKUP(A105,OPPowerPrices,(IF(BMO=2,7,IF(BMO=1,6,8))),FALSE)+Inputs!$N$23))</f>
        <v xml:space="preserve"> </v>
      </c>
      <c r="T105" s="212" t="str">
        <f t="shared" si="31"/>
        <v xml:space="preserve"> </v>
      </c>
      <c r="U105" s="212" t="str">
        <f t="shared" si="32"/>
        <v xml:space="preserve"> </v>
      </c>
      <c r="V105" s="212" t="str">
        <f>IF(A105="N/A"," ",IF(Indexcheck=TRUE,(IF(MONTH(A105)&gt;=4,IF(MONTH(A105)&lt;=10,VLOOKUP(A105,'Gas Curves'!B83:O443,13),VLOOKUP(A105,'Gas Curves'!B83:O443,14)),VLOOKUP(A105,'Gas Curves'!B83:O443,14))),0))</f>
        <v xml:space="preserve"> </v>
      </c>
      <c r="W105" s="212" t="str">
        <f>IF(A105="N/A"," ",((SUM(T105:V105))/(1-Inputs!$S$11)-(SUM(T105:V105))))</f>
        <v xml:space="preserve"> </v>
      </c>
      <c r="X105" s="212" t="str">
        <f>IF(A105="N/A"," ",(IF(MONTH(A105)&gt;=4,IF(MONTH(A105)&lt;=10,Inputs!$S$9,Inputs!$S$10),Inputs!$S$10)))</f>
        <v xml:space="preserve"> </v>
      </c>
      <c r="Y105" s="213" t="str">
        <f t="shared" si="33"/>
        <v xml:space="preserve"> </v>
      </c>
      <c r="AF105" s="170">
        <v>39630</v>
      </c>
      <c r="AG105" s="157">
        <v>22</v>
      </c>
      <c r="AH105" s="157">
        <v>4</v>
      </c>
      <c r="AI105" s="157">
        <v>5</v>
      </c>
      <c r="AJ105" s="157">
        <v>1</v>
      </c>
      <c r="AK105" s="157">
        <v>31</v>
      </c>
    </row>
    <row r="106" spans="1:37" x14ac:dyDescent="0.2">
      <c r="A106" s="244" t="str">
        <f>Calculations!A71</f>
        <v>N/A</v>
      </c>
      <c r="B106" s="229" t="str">
        <f t="shared" si="23"/>
        <v xml:space="preserve"> </v>
      </c>
      <c r="C106" s="230" t="str">
        <f t="shared" si="24"/>
        <v xml:space="preserve"> </v>
      </c>
      <c r="D106" s="231" t="str">
        <f t="shared" si="25"/>
        <v xml:space="preserve"> </v>
      </c>
      <c r="E106" s="421" t="str">
        <f t="shared" si="34"/>
        <v xml:space="preserve"> </v>
      </c>
      <c r="F106" s="221" t="str">
        <f t="shared" si="35"/>
        <v xml:space="preserve"> </v>
      </c>
      <c r="G106" s="221" t="str">
        <f t="shared" si="27"/>
        <v xml:space="preserve"> </v>
      </c>
      <c r="H106" s="222" t="str">
        <f t="shared" si="28"/>
        <v xml:space="preserve"> </v>
      </c>
      <c r="I106" s="189" t="str">
        <f t="shared" si="29"/>
        <v xml:space="preserve"> </v>
      </c>
      <c r="J106" s="221" t="str">
        <f t="shared" si="36"/>
        <v xml:space="preserve"> </v>
      </c>
      <c r="K106" s="221" t="str">
        <f t="shared" si="37"/>
        <v xml:space="preserve"> </v>
      </c>
      <c r="L106" s="222" t="str">
        <f t="shared" si="38"/>
        <v xml:space="preserve"> </v>
      </c>
      <c r="M106" s="240" t="str">
        <f t="shared" si="26"/>
        <v xml:space="preserve"> </v>
      </c>
      <c r="N106" s="241" t="str">
        <f t="shared" si="30"/>
        <v xml:space="preserve"> </v>
      </c>
      <c r="O106" s="152"/>
      <c r="P106" s="210" t="str">
        <f>IF(A106="N/A"," ",VLOOKUP(A106,PeakPowerCurves,(IF(BMO=2,3,IF(BMO=1,2,4))),FALSE)+Inputs!N89)</f>
        <v xml:space="preserve"> </v>
      </c>
      <c r="Q106" s="210" t="str">
        <f>IF(A106="N/A"," ",VLOOKUP(A106,SatSunPeakPwr,(IF(BMO=2,3,IF(BMO=1,2,4))),FALSE)+Inputs!$N$23)</f>
        <v xml:space="preserve"> </v>
      </c>
      <c r="R106" s="210" t="str">
        <f>IF(A106="N/A"," ",VLOOKUP(A106,SatSunPeakPwr,(IF(BMO=2,7,IF(BMO=1,6,8))),FALSE)+Inputs!$N$23)</f>
        <v xml:space="preserve"> </v>
      </c>
      <c r="S106" s="211" t="str">
        <f>IF(A106="N/A"," ",(VLOOKUP(A106,OPPowerPrices,(IF(BMO=2,7,IF(BMO=1,6,8))),FALSE)+Inputs!$N$23))</f>
        <v xml:space="preserve"> </v>
      </c>
      <c r="T106" s="212" t="str">
        <f t="shared" si="31"/>
        <v xml:space="preserve"> </v>
      </c>
      <c r="U106" s="212" t="str">
        <f t="shared" si="32"/>
        <v xml:space="preserve"> </v>
      </c>
      <c r="V106" s="212" t="str">
        <f>IF(A106="N/A"," ",IF(Indexcheck=TRUE,(IF(MONTH(A106)&gt;=4,IF(MONTH(A106)&lt;=10,VLOOKUP(A106,'Gas Curves'!B84:O444,13),VLOOKUP(A106,'Gas Curves'!B84:O444,14)),VLOOKUP(A106,'Gas Curves'!B84:O444,14))),0))</f>
        <v xml:space="preserve"> </v>
      </c>
      <c r="W106" s="212" t="str">
        <f>IF(A106="N/A"," ",((SUM(T106:V106))/(1-Inputs!$S$11)-(SUM(T106:V106))))</f>
        <v xml:space="preserve"> </v>
      </c>
      <c r="X106" s="212" t="str">
        <f>IF(A106="N/A"," ",(IF(MONTH(A106)&gt;=4,IF(MONTH(A106)&lt;=10,Inputs!$S$9,Inputs!$S$10),Inputs!$S$10)))</f>
        <v xml:space="preserve"> </v>
      </c>
      <c r="Y106" s="213" t="str">
        <f t="shared" si="33"/>
        <v xml:space="preserve"> </v>
      </c>
      <c r="AF106" s="170">
        <v>39661</v>
      </c>
      <c r="AG106" s="157">
        <v>21</v>
      </c>
      <c r="AH106" s="157">
        <v>5</v>
      </c>
      <c r="AI106" s="157">
        <v>5</v>
      </c>
      <c r="AJ106" s="157">
        <v>0</v>
      </c>
      <c r="AK106" s="157">
        <v>31</v>
      </c>
    </row>
    <row r="107" spans="1:37" x14ac:dyDescent="0.2">
      <c r="A107" s="244" t="str">
        <f>Calculations!A72</f>
        <v>N/A</v>
      </c>
      <c r="B107" s="229" t="str">
        <f t="shared" si="23"/>
        <v xml:space="preserve"> </v>
      </c>
      <c r="C107" s="230" t="str">
        <f t="shared" si="24"/>
        <v xml:space="preserve"> </v>
      </c>
      <c r="D107" s="231" t="str">
        <f t="shared" si="25"/>
        <v xml:space="preserve"> </v>
      </c>
      <c r="E107" s="421" t="str">
        <f t="shared" si="34"/>
        <v xml:space="preserve"> </v>
      </c>
      <c r="F107" s="221" t="str">
        <f t="shared" si="35"/>
        <v xml:space="preserve"> </v>
      </c>
      <c r="G107" s="221" t="str">
        <f t="shared" si="27"/>
        <v xml:space="preserve"> </v>
      </c>
      <c r="H107" s="222" t="str">
        <f t="shared" si="28"/>
        <v xml:space="preserve"> </v>
      </c>
      <c r="I107" s="189" t="str">
        <f t="shared" si="29"/>
        <v xml:space="preserve"> </v>
      </c>
      <c r="J107" s="221" t="str">
        <f t="shared" si="36"/>
        <v xml:space="preserve"> </v>
      </c>
      <c r="K107" s="221" t="str">
        <f t="shared" si="37"/>
        <v xml:space="preserve"> </v>
      </c>
      <c r="L107" s="222" t="str">
        <f t="shared" si="38"/>
        <v xml:space="preserve"> </v>
      </c>
      <c r="M107" s="240" t="str">
        <f t="shared" si="26"/>
        <v xml:space="preserve"> </v>
      </c>
      <c r="N107" s="241" t="str">
        <f t="shared" si="30"/>
        <v xml:space="preserve"> </v>
      </c>
      <c r="O107" s="152"/>
      <c r="P107" s="210" t="str">
        <f>IF(A107="N/A"," ",VLOOKUP(A107,PeakPowerCurves,(IF(BMO=2,3,IF(BMO=1,2,4))),FALSE)+Inputs!N90)</f>
        <v xml:space="preserve"> </v>
      </c>
      <c r="Q107" s="210" t="str">
        <f>IF(A107="N/A"," ",VLOOKUP(A107,SatSunPeakPwr,(IF(BMO=2,3,IF(BMO=1,2,4))),FALSE)+Inputs!$N$23)</f>
        <v xml:space="preserve"> </v>
      </c>
      <c r="R107" s="210" t="str">
        <f>IF(A107="N/A"," ",VLOOKUP(A107,SatSunPeakPwr,(IF(BMO=2,7,IF(BMO=1,6,8))),FALSE)+Inputs!$N$23)</f>
        <v xml:space="preserve"> </v>
      </c>
      <c r="S107" s="211" t="str">
        <f>IF(A107="N/A"," ",(VLOOKUP(A107,OPPowerPrices,(IF(BMO=2,7,IF(BMO=1,6,8))),FALSE)+Inputs!$N$23))</f>
        <v xml:space="preserve"> </v>
      </c>
      <c r="T107" s="212" t="str">
        <f t="shared" si="31"/>
        <v xml:space="preserve"> </v>
      </c>
      <c r="U107" s="212" t="str">
        <f t="shared" si="32"/>
        <v xml:space="preserve"> </v>
      </c>
      <c r="V107" s="212" t="str">
        <f>IF(A107="N/A"," ",IF(Indexcheck=TRUE,(IF(MONTH(A107)&gt;=4,IF(MONTH(A107)&lt;=10,VLOOKUP(A107,'Gas Curves'!B85:O445,13),VLOOKUP(A107,'Gas Curves'!B85:O445,14)),VLOOKUP(A107,'Gas Curves'!B85:O445,14))),0))</f>
        <v xml:space="preserve"> </v>
      </c>
      <c r="W107" s="212" t="str">
        <f>IF(A107="N/A"," ",((SUM(T107:V107))/(1-Inputs!$S$11)-(SUM(T107:V107))))</f>
        <v xml:space="preserve"> </v>
      </c>
      <c r="X107" s="212" t="str">
        <f>IF(A107="N/A"," ",(IF(MONTH(A107)&gt;=4,IF(MONTH(A107)&lt;=10,Inputs!$S$9,Inputs!$S$10),Inputs!$S$10)))</f>
        <v xml:space="preserve"> </v>
      </c>
      <c r="Y107" s="213" t="str">
        <f t="shared" si="33"/>
        <v xml:space="preserve"> </v>
      </c>
      <c r="AF107" s="170">
        <v>39692</v>
      </c>
      <c r="AG107" s="157">
        <v>21</v>
      </c>
      <c r="AH107" s="157">
        <v>4</v>
      </c>
      <c r="AI107" s="157">
        <v>5</v>
      </c>
      <c r="AJ107" s="157">
        <v>1</v>
      </c>
      <c r="AK107" s="157">
        <v>30</v>
      </c>
    </row>
    <row r="108" spans="1:37" x14ac:dyDescent="0.2">
      <c r="A108" s="244" t="str">
        <f>Calculations!A73</f>
        <v>N/A</v>
      </c>
      <c r="B108" s="229" t="str">
        <f t="shared" si="23"/>
        <v xml:space="preserve"> </v>
      </c>
      <c r="C108" s="230" t="str">
        <f t="shared" si="24"/>
        <v xml:space="preserve"> </v>
      </c>
      <c r="D108" s="231" t="str">
        <f t="shared" si="25"/>
        <v xml:space="preserve"> </v>
      </c>
      <c r="E108" s="421" t="str">
        <f t="shared" si="34"/>
        <v xml:space="preserve"> </v>
      </c>
      <c r="F108" s="221" t="str">
        <f t="shared" si="35"/>
        <v xml:space="preserve"> </v>
      </c>
      <c r="G108" s="221" t="str">
        <f t="shared" si="27"/>
        <v xml:space="preserve"> </v>
      </c>
      <c r="H108" s="222" t="str">
        <f t="shared" si="28"/>
        <v xml:space="preserve"> </v>
      </c>
      <c r="I108" s="189" t="str">
        <f t="shared" si="29"/>
        <v xml:space="preserve"> </v>
      </c>
      <c r="J108" s="221" t="str">
        <f t="shared" si="36"/>
        <v xml:space="preserve"> </v>
      </c>
      <c r="K108" s="221" t="str">
        <f t="shared" si="37"/>
        <v xml:space="preserve"> </v>
      </c>
      <c r="L108" s="222" t="str">
        <f t="shared" si="38"/>
        <v xml:space="preserve"> </v>
      </c>
      <c r="M108" s="240" t="str">
        <f t="shared" si="26"/>
        <v xml:space="preserve"> </v>
      </c>
      <c r="N108" s="241" t="str">
        <f t="shared" si="30"/>
        <v xml:space="preserve"> </v>
      </c>
      <c r="O108" s="152"/>
      <c r="P108" s="210" t="str">
        <f>IF(A108="N/A"," ",VLOOKUP(A108,PeakPowerCurves,(IF(BMO=2,3,IF(BMO=1,2,4))),FALSE)+Inputs!N91)</f>
        <v xml:space="preserve"> </v>
      </c>
      <c r="Q108" s="210" t="str">
        <f>IF(A108="N/A"," ",VLOOKUP(A108,SatSunPeakPwr,(IF(BMO=2,3,IF(BMO=1,2,4))),FALSE)+Inputs!$N$23)</f>
        <v xml:space="preserve"> </v>
      </c>
      <c r="R108" s="210" t="str">
        <f>IF(A108="N/A"," ",VLOOKUP(A108,SatSunPeakPwr,(IF(BMO=2,7,IF(BMO=1,6,8))),FALSE)+Inputs!$N$23)</f>
        <v xml:space="preserve"> </v>
      </c>
      <c r="S108" s="211" t="str">
        <f>IF(A108="N/A"," ",(VLOOKUP(A108,OPPowerPrices,(IF(BMO=2,7,IF(BMO=1,6,8))),FALSE)+Inputs!$N$23))</f>
        <v xml:space="preserve"> </v>
      </c>
      <c r="T108" s="212" t="str">
        <f t="shared" si="31"/>
        <v xml:space="preserve"> </v>
      </c>
      <c r="U108" s="212" t="str">
        <f t="shared" si="32"/>
        <v xml:space="preserve"> </v>
      </c>
      <c r="V108" s="212" t="str">
        <f>IF(A108="N/A"," ",IF(Indexcheck=TRUE,(IF(MONTH(A108)&gt;=4,IF(MONTH(A108)&lt;=10,VLOOKUP(A108,'Gas Curves'!B86:O446,13),VLOOKUP(A108,'Gas Curves'!B86:O446,14)),VLOOKUP(A108,'Gas Curves'!B86:O446,14))),0))</f>
        <v xml:space="preserve"> </v>
      </c>
      <c r="W108" s="212" t="str">
        <f>IF(A108="N/A"," ",((SUM(T108:V108))/(1-Inputs!$S$11)-(SUM(T108:V108))))</f>
        <v xml:space="preserve"> </v>
      </c>
      <c r="X108" s="212" t="str">
        <f>IF(A108="N/A"," ",(IF(MONTH(A108)&gt;=4,IF(MONTH(A108)&lt;=10,Inputs!$S$9,Inputs!$S$10),Inputs!$S$10)))</f>
        <v xml:space="preserve"> </v>
      </c>
      <c r="Y108" s="213" t="str">
        <f t="shared" si="33"/>
        <v xml:space="preserve"> </v>
      </c>
      <c r="AF108" s="170">
        <v>39722</v>
      </c>
      <c r="AG108" s="157">
        <v>23</v>
      </c>
      <c r="AH108" s="157">
        <v>4</v>
      </c>
      <c r="AI108" s="157">
        <v>4</v>
      </c>
      <c r="AJ108" s="157">
        <v>0</v>
      </c>
      <c r="AK108" s="157">
        <v>31</v>
      </c>
    </row>
    <row r="109" spans="1:37" x14ac:dyDescent="0.2">
      <c r="A109" s="244" t="str">
        <f>Calculations!A74</f>
        <v>N/A</v>
      </c>
      <c r="B109" s="229" t="str">
        <f t="shared" si="23"/>
        <v xml:space="preserve"> </v>
      </c>
      <c r="C109" s="230" t="str">
        <f t="shared" si="24"/>
        <v xml:space="preserve"> </v>
      </c>
      <c r="D109" s="231" t="str">
        <f t="shared" si="25"/>
        <v xml:space="preserve"> </v>
      </c>
      <c r="E109" s="421" t="str">
        <f t="shared" si="34"/>
        <v xml:space="preserve"> </v>
      </c>
      <c r="F109" s="221" t="str">
        <f t="shared" si="35"/>
        <v xml:space="preserve"> </v>
      </c>
      <c r="G109" s="221" t="str">
        <f t="shared" si="27"/>
        <v xml:space="preserve"> </v>
      </c>
      <c r="H109" s="222" t="str">
        <f t="shared" si="28"/>
        <v xml:space="preserve"> </v>
      </c>
      <c r="I109" s="189" t="str">
        <f t="shared" si="29"/>
        <v xml:space="preserve"> </v>
      </c>
      <c r="J109" s="221" t="str">
        <f t="shared" si="36"/>
        <v xml:space="preserve"> </v>
      </c>
      <c r="K109" s="221" t="str">
        <f t="shared" si="37"/>
        <v xml:space="preserve"> </v>
      </c>
      <c r="L109" s="222" t="str">
        <f t="shared" si="38"/>
        <v xml:space="preserve"> </v>
      </c>
      <c r="M109" s="240" t="str">
        <f t="shared" si="26"/>
        <v xml:space="preserve"> </v>
      </c>
      <c r="N109" s="241" t="str">
        <f t="shared" si="30"/>
        <v xml:space="preserve"> </v>
      </c>
      <c r="O109" s="152"/>
      <c r="P109" s="210" t="str">
        <f>IF(A109="N/A"," ",VLOOKUP(A109,PeakPowerCurves,(IF(BMO=2,3,IF(BMO=1,2,4))),FALSE)+Inputs!N92)</f>
        <v xml:space="preserve"> </v>
      </c>
      <c r="Q109" s="210" t="str">
        <f>IF(A109="N/A"," ",VLOOKUP(A109,SatSunPeakPwr,(IF(BMO=2,3,IF(BMO=1,2,4))),FALSE)+Inputs!$N$23)</f>
        <v xml:space="preserve"> </v>
      </c>
      <c r="R109" s="210" t="str">
        <f>IF(A109="N/A"," ",VLOOKUP(A109,SatSunPeakPwr,(IF(BMO=2,7,IF(BMO=1,6,8))),FALSE)+Inputs!$N$23)</f>
        <v xml:space="preserve"> </v>
      </c>
      <c r="S109" s="211" t="str">
        <f>IF(A109="N/A"," ",(VLOOKUP(A109,OPPowerPrices,(IF(BMO=2,7,IF(BMO=1,6,8))),FALSE)+Inputs!$N$23))</f>
        <v xml:space="preserve"> </v>
      </c>
      <c r="T109" s="212" t="str">
        <f t="shared" si="31"/>
        <v xml:space="preserve"> </v>
      </c>
      <c r="U109" s="212" t="str">
        <f t="shared" si="32"/>
        <v xml:space="preserve"> </v>
      </c>
      <c r="V109" s="212" t="str">
        <f>IF(A109="N/A"," ",IF(Indexcheck=TRUE,(IF(MONTH(A109)&gt;=4,IF(MONTH(A109)&lt;=10,VLOOKUP(A109,'Gas Curves'!B87:O447,13),VLOOKUP(A109,'Gas Curves'!B87:O447,14)),VLOOKUP(A109,'Gas Curves'!B87:O447,14))),0))</f>
        <v xml:space="preserve"> </v>
      </c>
      <c r="W109" s="212" t="str">
        <f>IF(A109="N/A"," ",((SUM(T109:V109))/(1-Inputs!$S$11)-(SUM(T109:V109))))</f>
        <v xml:space="preserve"> </v>
      </c>
      <c r="X109" s="212" t="str">
        <f>IF(A109="N/A"," ",(IF(MONTH(A109)&gt;=4,IF(MONTH(A109)&lt;=10,Inputs!$S$9,Inputs!$S$10),Inputs!$S$10)))</f>
        <v xml:space="preserve"> </v>
      </c>
      <c r="Y109" s="213" t="str">
        <f t="shared" si="33"/>
        <v xml:space="preserve"> </v>
      </c>
      <c r="AF109" s="170">
        <v>39753</v>
      </c>
      <c r="AG109" s="157">
        <v>19</v>
      </c>
      <c r="AH109" s="157">
        <v>5</v>
      </c>
      <c r="AI109" s="157">
        <v>6</v>
      </c>
      <c r="AJ109" s="157">
        <v>1</v>
      </c>
      <c r="AK109" s="157">
        <v>30</v>
      </c>
    </row>
    <row r="110" spans="1:37" x14ac:dyDescent="0.2">
      <c r="A110" s="244" t="str">
        <f>Calculations!A75</f>
        <v>N/A</v>
      </c>
      <c r="B110" s="229" t="str">
        <f t="shared" si="23"/>
        <v xml:space="preserve"> </v>
      </c>
      <c r="C110" s="230" t="str">
        <f t="shared" si="24"/>
        <v xml:space="preserve"> </v>
      </c>
      <c r="D110" s="231" t="str">
        <f t="shared" si="25"/>
        <v xml:space="preserve"> </v>
      </c>
      <c r="E110" s="421" t="str">
        <f t="shared" si="34"/>
        <v xml:space="preserve"> </v>
      </c>
      <c r="F110" s="221" t="str">
        <f t="shared" si="35"/>
        <v xml:space="preserve"> </v>
      </c>
      <c r="G110" s="221" t="str">
        <f t="shared" si="27"/>
        <v xml:space="preserve"> </v>
      </c>
      <c r="H110" s="222" t="str">
        <f t="shared" si="28"/>
        <v xml:space="preserve"> </v>
      </c>
      <c r="I110" s="189" t="str">
        <f t="shared" si="29"/>
        <v xml:space="preserve"> </v>
      </c>
      <c r="J110" s="221" t="str">
        <f t="shared" si="36"/>
        <v xml:space="preserve"> </v>
      </c>
      <c r="K110" s="221" t="str">
        <f t="shared" si="37"/>
        <v xml:space="preserve"> </v>
      </c>
      <c r="L110" s="222" t="str">
        <f t="shared" si="38"/>
        <v xml:space="preserve"> </v>
      </c>
      <c r="M110" s="240" t="str">
        <f t="shared" si="26"/>
        <v xml:space="preserve"> </v>
      </c>
      <c r="N110" s="241" t="str">
        <f t="shared" si="30"/>
        <v xml:space="preserve"> </v>
      </c>
      <c r="O110" s="152"/>
      <c r="P110" s="210" t="str">
        <f>IF(A110="N/A"," ",VLOOKUP(A110,PeakPowerCurves,(IF(BMO=2,3,IF(BMO=1,2,4))),FALSE)+Inputs!N93)</f>
        <v xml:space="preserve"> </v>
      </c>
      <c r="Q110" s="210" t="str">
        <f>IF(A110="N/A"," ",VLOOKUP(A110,SatSunPeakPwr,(IF(BMO=2,3,IF(BMO=1,2,4))),FALSE)+Inputs!$N$23)</f>
        <v xml:space="preserve"> </v>
      </c>
      <c r="R110" s="210" t="str">
        <f>IF(A110="N/A"," ",VLOOKUP(A110,SatSunPeakPwr,(IF(BMO=2,7,IF(BMO=1,6,8))),FALSE)+Inputs!$N$23)</f>
        <v xml:space="preserve"> </v>
      </c>
      <c r="S110" s="211" t="str">
        <f>IF(A110="N/A"," ",(VLOOKUP(A110,OPPowerPrices,(IF(BMO=2,7,IF(BMO=1,6,8))),FALSE)+Inputs!$N$23))</f>
        <v xml:space="preserve"> </v>
      </c>
      <c r="T110" s="212" t="str">
        <f t="shared" si="31"/>
        <v xml:space="preserve"> </v>
      </c>
      <c r="U110" s="212" t="str">
        <f t="shared" si="32"/>
        <v xml:space="preserve"> </v>
      </c>
      <c r="V110" s="212" t="str">
        <f>IF(A110="N/A"," ",IF(Indexcheck=TRUE,(IF(MONTH(A110)&gt;=4,IF(MONTH(A110)&lt;=10,VLOOKUP(A110,'Gas Curves'!B88:O448,13),VLOOKUP(A110,'Gas Curves'!B88:O448,14)),VLOOKUP(A110,'Gas Curves'!B88:O448,14))),0))</f>
        <v xml:space="preserve"> </v>
      </c>
      <c r="W110" s="212" t="str">
        <f>IF(A110="N/A"," ",((SUM(T110:V110))/(1-Inputs!$S$11)-(SUM(T110:V110))))</f>
        <v xml:space="preserve"> </v>
      </c>
      <c r="X110" s="212" t="str">
        <f>IF(A110="N/A"," ",(IF(MONTH(A110)&gt;=4,IF(MONTH(A110)&lt;=10,Inputs!$S$9,Inputs!$S$10),Inputs!$S$10)))</f>
        <v xml:space="preserve"> </v>
      </c>
      <c r="Y110" s="213" t="str">
        <f t="shared" si="33"/>
        <v xml:space="preserve"> </v>
      </c>
      <c r="AF110" s="170">
        <v>39783</v>
      </c>
      <c r="AG110" s="157">
        <v>22</v>
      </c>
      <c r="AH110" s="157">
        <v>4</v>
      </c>
      <c r="AI110" s="157">
        <v>5</v>
      </c>
      <c r="AJ110" s="157">
        <v>1</v>
      </c>
      <c r="AK110" s="157">
        <v>31</v>
      </c>
    </row>
    <row r="111" spans="1:37" x14ac:dyDescent="0.2">
      <c r="A111" s="244" t="str">
        <f>Calculations!A76</f>
        <v>N/A</v>
      </c>
      <c r="B111" s="229" t="str">
        <f t="shared" si="23"/>
        <v xml:space="preserve"> </v>
      </c>
      <c r="C111" s="230" t="str">
        <f t="shared" si="24"/>
        <v xml:space="preserve"> </v>
      </c>
      <c r="D111" s="231" t="str">
        <f t="shared" si="25"/>
        <v xml:space="preserve"> </v>
      </c>
      <c r="E111" s="421" t="str">
        <f t="shared" si="34"/>
        <v xml:space="preserve"> </v>
      </c>
      <c r="F111" s="221" t="str">
        <f t="shared" si="35"/>
        <v xml:space="preserve"> </v>
      </c>
      <c r="G111" s="221" t="str">
        <f t="shared" si="27"/>
        <v xml:space="preserve"> </v>
      </c>
      <c r="H111" s="222" t="str">
        <f t="shared" si="28"/>
        <v xml:space="preserve"> </v>
      </c>
      <c r="I111" s="189" t="str">
        <f t="shared" si="29"/>
        <v xml:space="preserve"> </v>
      </c>
      <c r="J111" s="221" t="str">
        <f t="shared" si="36"/>
        <v xml:space="preserve"> </v>
      </c>
      <c r="K111" s="221" t="str">
        <f t="shared" si="37"/>
        <v xml:space="preserve"> </v>
      </c>
      <c r="L111" s="222" t="str">
        <f t="shared" si="38"/>
        <v xml:space="preserve"> </v>
      </c>
      <c r="M111" s="240" t="str">
        <f t="shared" si="26"/>
        <v xml:space="preserve"> </v>
      </c>
      <c r="N111" s="241" t="str">
        <f t="shared" si="30"/>
        <v xml:space="preserve"> </v>
      </c>
      <c r="O111" s="152"/>
      <c r="P111" s="210" t="str">
        <f>IF(A111="N/A"," ",VLOOKUP(A111,PeakPowerCurves,(IF(BMO=2,3,IF(BMO=1,2,4))),FALSE)+Inputs!N94)</f>
        <v xml:space="preserve"> </v>
      </c>
      <c r="Q111" s="210" t="str">
        <f>IF(A111="N/A"," ",VLOOKUP(A111,SatSunPeakPwr,(IF(BMO=2,3,IF(BMO=1,2,4))),FALSE)+Inputs!$N$23)</f>
        <v xml:space="preserve"> </v>
      </c>
      <c r="R111" s="210" t="str">
        <f>IF(A111="N/A"," ",VLOOKUP(A111,SatSunPeakPwr,(IF(BMO=2,7,IF(BMO=1,6,8))),FALSE)+Inputs!$N$23)</f>
        <v xml:space="preserve"> </v>
      </c>
      <c r="S111" s="211" t="str">
        <f>IF(A111="N/A"," ",(VLOOKUP(A111,OPPowerPrices,(IF(BMO=2,7,IF(BMO=1,6,8))),FALSE)+Inputs!$N$23))</f>
        <v xml:space="preserve"> </v>
      </c>
      <c r="T111" s="212" t="str">
        <f t="shared" si="31"/>
        <v xml:space="preserve"> </v>
      </c>
      <c r="U111" s="212" t="str">
        <f t="shared" si="32"/>
        <v xml:space="preserve"> </v>
      </c>
      <c r="V111" s="212" t="str">
        <f>IF(A111="N/A"," ",IF(Indexcheck=TRUE,(IF(MONTH(A111)&gt;=4,IF(MONTH(A111)&lt;=10,VLOOKUP(A111,'Gas Curves'!B89:O449,13),VLOOKUP(A111,'Gas Curves'!B89:O449,14)),VLOOKUP(A111,'Gas Curves'!B89:O449,14))),0))</f>
        <v xml:space="preserve"> </v>
      </c>
      <c r="W111" s="212" t="str">
        <f>IF(A111="N/A"," ",((SUM(T111:V111))/(1-Inputs!$S$11)-(SUM(T111:V111))))</f>
        <v xml:space="preserve"> </v>
      </c>
      <c r="X111" s="212" t="str">
        <f>IF(A111="N/A"," ",(IF(MONTH(A111)&gt;=4,IF(MONTH(A111)&lt;=10,Inputs!$S$9,Inputs!$S$10),Inputs!$S$10)))</f>
        <v xml:space="preserve"> </v>
      </c>
      <c r="Y111" s="213" t="str">
        <f t="shared" si="33"/>
        <v xml:space="preserve"> </v>
      </c>
      <c r="AF111" s="170">
        <v>39814</v>
      </c>
      <c r="AG111" s="157">
        <v>21</v>
      </c>
      <c r="AH111" s="157">
        <v>5</v>
      </c>
      <c r="AI111" s="157">
        <v>5</v>
      </c>
      <c r="AJ111" s="157">
        <v>1</v>
      </c>
      <c r="AK111" s="157">
        <v>31</v>
      </c>
    </row>
    <row r="112" spans="1:37" x14ac:dyDescent="0.2">
      <c r="A112" s="244" t="str">
        <f>Calculations!A77</f>
        <v>N/A</v>
      </c>
      <c r="B112" s="229" t="str">
        <f t="shared" si="23"/>
        <v xml:space="preserve"> </v>
      </c>
      <c r="C112" s="230" t="str">
        <f t="shared" si="24"/>
        <v xml:space="preserve"> </v>
      </c>
      <c r="D112" s="231" t="str">
        <f t="shared" si="25"/>
        <v xml:space="preserve"> </v>
      </c>
      <c r="E112" s="421" t="str">
        <f t="shared" si="34"/>
        <v xml:space="preserve"> </v>
      </c>
      <c r="F112" s="221" t="str">
        <f t="shared" si="35"/>
        <v xml:space="preserve"> </v>
      </c>
      <c r="G112" s="221" t="str">
        <f t="shared" si="27"/>
        <v xml:space="preserve"> </v>
      </c>
      <c r="H112" s="222" t="str">
        <f t="shared" si="28"/>
        <v xml:space="preserve"> </v>
      </c>
      <c r="I112" s="189" t="str">
        <f t="shared" si="29"/>
        <v xml:space="preserve"> </v>
      </c>
      <c r="J112" s="221" t="str">
        <f t="shared" si="36"/>
        <v xml:space="preserve"> </v>
      </c>
      <c r="K112" s="221" t="str">
        <f t="shared" si="37"/>
        <v xml:space="preserve"> </v>
      </c>
      <c r="L112" s="222" t="str">
        <f t="shared" si="38"/>
        <v xml:space="preserve"> </v>
      </c>
      <c r="M112" s="240" t="str">
        <f t="shared" si="26"/>
        <v xml:space="preserve"> </v>
      </c>
      <c r="N112" s="241" t="str">
        <f t="shared" si="30"/>
        <v xml:space="preserve"> </v>
      </c>
      <c r="O112" s="152"/>
      <c r="P112" s="210" t="str">
        <f>IF(A112="N/A"," ",VLOOKUP(A112,PeakPowerCurves,(IF(BMO=2,3,IF(BMO=1,2,4))),FALSE)+Inputs!N95)</f>
        <v xml:space="preserve"> </v>
      </c>
      <c r="Q112" s="210" t="str">
        <f>IF(A112="N/A"," ",VLOOKUP(A112,SatSunPeakPwr,(IF(BMO=2,3,IF(BMO=1,2,4))),FALSE)+Inputs!$N$23)</f>
        <v xml:space="preserve"> </v>
      </c>
      <c r="R112" s="210" t="str">
        <f>IF(A112="N/A"," ",VLOOKUP(A112,SatSunPeakPwr,(IF(BMO=2,7,IF(BMO=1,6,8))),FALSE)+Inputs!$N$23)</f>
        <v xml:space="preserve"> </v>
      </c>
      <c r="S112" s="211" t="str">
        <f>IF(A112="N/A"," ",(VLOOKUP(A112,OPPowerPrices,(IF(BMO=2,7,IF(BMO=1,6,8))),FALSE)+Inputs!$N$23))</f>
        <v xml:space="preserve"> </v>
      </c>
      <c r="T112" s="212" t="str">
        <f t="shared" si="31"/>
        <v xml:space="preserve"> </v>
      </c>
      <c r="U112" s="212" t="str">
        <f t="shared" si="32"/>
        <v xml:space="preserve"> </v>
      </c>
      <c r="V112" s="212" t="str">
        <f>IF(A112="N/A"," ",IF(Indexcheck=TRUE,(IF(MONTH(A112)&gt;=4,IF(MONTH(A112)&lt;=10,VLOOKUP(A112,'Gas Curves'!B90:O450,13),VLOOKUP(A112,'Gas Curves'!B90:O450,14)),VLOOKUP(A112,'Gas Curves'!B90:O450,14))),0))</f>
        <v xml:space="preserve"> </v>
      </c>
      <c r="W112" s="212" t="str">
        <f>IF(A112="N/A"," ",((SUM(T112:V112))/(1-Inputs!$S$11)-(SUM(T112:V112))))</f>
        <v xml:space="preserve"> </v>
      </c>
      <c r="X112" s="212" t="str">
        <f>IF(A112="N/A"," ",(IF(MONTH(A112)&gt;=4,IF(MONTH(A112)&lt;=10,Inputs!$S$9,Inputs!$S$10),Inputs!$S$10)))</f>
        <v xml:space="preserve"> </v>
      </c>
      <c r="Y112" s="213" t="str">
        <f t="shared" si="33"/>
        <v xml:space="preserve"> </v>
      </c>
      <c r="AF112" s="170">
        <v>39845</v>
      </c>
      <c r="AG112" s="157">
        <v>20</v>
      </c>
      <c r="AH112" s="157">
        <v>4</v>
      </c>
      <c r="AI112" s="157">
        <v>4</v>
      </c>
      <c r="AJ112" s="157">
        <v>0</v>
      </c>
      <c r="AK112" s="157">
        <v>28</v>
      </c>
    </row>
    <row r="113" spans="1:37" x14ac:dyDescent="0.2">
      <c r="A113" s="244" t="str">
        <f>Calculations!A78</f>
        <v>N/A</v>
      </c>
      <c r="B113" s="229" t="str">
        <f t="shared" si="23"/>
        <v xml:space="preserve"> </v>
      </c>
      <c r="C113" s="230" t="str">
        <f t="shared" si="24"/>
        <v xml:space="preserve"> </v>
      </c>
      <c r="D113" s="231" t="str">
        <f t="shared" si="25"/>
        <v xml:space="preserve"> </v>
      </c>
      <c r="E113" s="421" t="str">
        <f t="shared" si="34"/>
        <v xml:space="preserve"> </v>
      </c>
      <c r="F113" s="221" t="str">
        <f t="shared" si="35"/>
        <v xml:space="preserve"> </v>
      </c>
      <c r="G113" s="221" t="str">
        <f t="shared" si="27"/>
        <v xml:space="preserve"> </v>
      </c>
      <c r="H113" s="222" t="str">
        <f t="shared" si="28"/>
        <v xml:space="preserve"> </v>
      </c>
      <c r="I113" s="189" t="str">
        <f t="shared" si="29"/>
        <v xml:space="preserve"> </v>
      </c>
      <c r="J113" s="221" t="str">
        <f t="shared" si="36"/>
        <v xml:space="preserve"> </v>
      </c>
      <c r="K113" s="221" t="str">
        <f t="shared" si="37"/>
        <v xml:space="preserve"> </v>
      </c>
      <c r="L113" s="222" t="str">
        <f t="shared" si="38"/>
        <v xml:space="preserve"> </v>
      </c>
      <c r="M113" s="240" t="str">
        <f t="shared" si="26"/>
        <v xml:space="preserve"> </v>
      </c>
      <c r="N113" s="241" t="str">
        <f t="shared" si="30"/>
        <v xml:space="preserve"> </v>
      </c>
      <c r="O113" s="152"/>
      <c r="P113" s="210" t="str">
        <f>IF(A113="N/A"," ",VLOOKUP(A113,PeakPowerCurves,(IF(BMO=2,3,IF(BMO=1,2,4))),FALSE)+Inputs!N96)</f>
        <v xml:space="preserve"> </v>
      </c>
      <c r="Q113" s="210" t="str">
        <f>IF(A113="N/A"," ",VLOOKUP(A113,SatSunPeakPwr,(IF(BMO=2,3,IF(BMO=1,2,4))),FALSE)+Inputs!$N$23)</f>
        <v xml:space="preserve"> </v>
      </c>
      <c r="R113" s="210" t="str">
        <f>IF(A113="N/A"," ",VLOOKUP(A113,SatSunPeakPwr,(IF(BMO=2,7,IF(BMO=1,6,8))),FALSE)+Inputs!$N$23)</f>
        <v xml:space="preserve"> </v>
      </c>
      <c r="S113" s="211" t="str">
        <f>IF(A113="N/A"," ",(VLOOKUP(A113,OPPowerPrices,(IF(BMO=2,7,IF(BMO=1,6,8))),FALSE)+Inputs!$N$23))</f>
        <v xml:space="preserve"> </v>
      </c>
      <c r="T113" s="212" t="str">
        <f t="shared" si="31"/>
        <v xml:space="preserve"> </v>
      </c>
      <c r="U113" s="212" t="str">
        <f t="shared" si="32"/>
        <v xml:space="preserve"> </v>
      </c>
      <c r="V113" s="212" t="str">
        <f>IF(A113="N/A"," ",IF(Indexcheck=TRUE,(IF(MONTH(A113)&gt;=4,IF(MONTH(A113)&lt;=10,VLOOKUP(A113,'Gas Curves'!B91:O451,13),VLOOKUP(A113,'Gas Curves'!B91:O451,14)),VLOOKUP(A113,'Gas Curves'!B91:O451,14))),0))</f>
        <v xml:space="preserve"> </v>
      </c>
      <c r="W113" s="212" t="str">
        <f>IF(A113="N/A"," ",((SUM(T113:V113))/(1-Inputs!$S$11)-(SUM(T113:V113))))</f>
        <v xml:space="preserve"> </v>
      </c>
      <c r="X113" s="212" t="str">
        <f>IF(A113="N/A"," ",(IF(MONTH(A113)&gt;=4,IF(MONTH(A113)&lt;=10,Inputs!$S$9,Inputs!$S$10),Inputs!$S$10)))</f>
        <v xml:space="preserve"> </v>
      </c>
      <c r="Y113" s="213" t="str">
        <f t="shared" si="33"/>
        <v xml:space="preserve"> </v>
      </c>
      <c r="AF113" s="170">
        <v>39873</v>
      </c>
      <c r="AG113" s="157">
        <v>22</v>
      </c>
      <c r="AH113" s="157">
        <v>4</v>
      </c>
      <c r="AI113" s="157">
        <v>5</v>
      </c>
      <c r="AJ113" s="157">
        <v>0</v>
      </c>
      <c r="AK113" s="157">
        <v>31</v>
      </c>
    </row>
    <row r="114" spans="1:37" x14ac:dyDescent="0.2">
      <c r="A114" s="244" t="str">
        <f>Calculations!A79</f>
        <v>N/A</v>
      </c>
      <c r="B114" s="229" t="str">
        <f t="shared" si="23"/>
        <v xml:space="preserve"> </v>
      </c>
      <c r="C114" s="230" t="str">
        <f t="shared" si="24"/>
        <v xml:space="preserve"> </v>
      </c>
      <c r="D114" s="231" t="str">
        <f t="shared" si="25"/>
        <v xml:space="preserve"> </v>
      </c>
      <c r="E114" s="421" t="str">
        <f t="shared" si="34"/>
        <v xml:space="preserve"> </v>
      </c>
      <c r="F114" s="221" t="str">
        <f t="shared" si="35"/>
        <v xml:space="preserve"> </v>
      </c>
      <c r="G114" s="221" t="str">
        <f t="shared" si="27"/>
        <v xml:space="preserve"> </v>
      </c>
      <c r="H114" s="222" t="str">
        <f t="shared" si="28"/>
        <v xml:space="preserve"> </v>
      </c>
      <c r="I114" s="189" t="str">
        <f t="shared" si="29"/>
        <v xml:space="preserve"> </v>
      </c>
      <c r="J114" s="221" t="str">
        <f t="shared" si="36"/>
        <v xml:space="preserve"> </v>
      </c>
      <c r="K114" s="221" t="str">
        <f t="shared" si="37"/>
        <v xml:space="preserve"> </v>
      </c>
      <c r="L114" s="222" t="str">
        <f t="shared" si="38"/>
        <v xml:space="preserve"> </v>
      </c>
      <c r="M114" s="240" t="str">
        <f t="shared" si="26"/>
        <v xml:space="preserve"> </v>
      </c>
      <c r="N114" s="241" t="str">
        <f t="shared" si="30"/>
        <v xml:space="preserve"> </v>
      </c>
      <c r="O114" s="152"/>
      <c r="P114" s="210" t="str">
        <f>IF(A114="N/A"," ",VLOOKUP(A114,PeakPowerCurves,(IF(BMO=2,3,IF(BMO=1,2,4))),FALSE)+Inputs!N97)</f>
        <v xml:space="preserve"> </v>
      </c>
      <c r="Q114" s="210" t="str">
        <f>IF(A114="N/A"," ",VLOOKUP(A114,SatSunPeakPwr,(IF(BMO=2,3,IF(BMO=1,2,4))),FALSE)+Inputs!$N$23)</f>
        <v xml:space="preserve"> </v>
      </c>
      <c r="R114" s="210" t="str">
        <f>IF(A114="N/A"," ",VLOOKUP(A114,SatSunPeakPwr,(IF(BMO=2,7,IF(BMO=1,6,8))),FALSE)+Inputs!$N$23)</f>
        <v xml:space="preserve"> </v>
      </c>
      <c r="S114" s="211" t="str">
        <f>IF(A114="N/A"," ",(VLOOKUP(A114,OPPowerPrices,(IF(BMO=2,7,IF(BMO=1,6,8))),FALSE)+Inputs!$N$23))</f>
        <v xml:space="preserve"> </v>
      </c>
      <c r="T114" s="212" t="str">
        <f t="shared" si="31"/>
        <v xml:space="preserve"> </v>
      </c>
      <c r="U114" s="212" t="str">
        <f t="shared" si="32"/>
        <v xml:space="preserve"> </v>
      </c>
      <c r="V114" s="212" t="str">
        <f>IF(A114="N/A"," ",IF(Indexcheck=TRUE,(IF(MONTH(A114)&gt;=4,IF(MONTH(A114)&lt;=10,VLOOKUP(A114,'Gas Curves'!B92:O452,13),VLOOKUP(A114,'Gas Curves'!B92:O452,14)),VLOOKUP(A114,'Gas Curves'!B92:O452,14))),0))</f>
        <v xml:space="preserve"> </v>
      </c>
      <c r="W114" s="212" t="str">
        <f>IF(A114="N/A"," ",((SUM(T114:V114))/(1-Inputs!$S$11)-(SUM(T114:V114))))</f>
        <v xml:space="preserve"> </v>
      </c>
      <c r="X114" s="212" t="str">
        <f>IF(A114="N/A"," ",(IF(MONTH(A114)&gt;=4,IF(MONTH(A114)&lt;=10,Inputs!$S$9,Inputs!$S$10),Inputs!$S$10)))</f>
        <v xml:space="preserve"> </v>
      </c>
      <c r="Y114" s="213" t="str">
        <f t="shared" si="33"/>
        <v xml:space="preserve"> </v>
      </c>
      <c r="AF114" s="170">
        <v>39904</v>
      </c>
      <c r="AG114" s="157">
        <v>22</v>
      </c>
      <c r="AH114" s="157">
        <v>4</v>
      </c>
      <c r="AI114" s="157">
        <v>4</v>
      </c>
      <c r="AJ114" s="157">
        <v>0</v>
      </c>
      <c r="AK114" s="157">
        <v>30</v>
      </c>
    </row>
    <row r="115" spans="1:37" x14ac:dyDescent="0.2">
      <c r="A115" s="244" t="str">
        <f>Calculations!A80</f>
        <v>N/A</v>
      </c>
      <c r="B115" s="229" t="str">
        <f t="shared" ref="B115:B178" si="39">IF(A115="N/A"," ",IF(ISERROR(P115),B103*Pwresc,P115)*VLOOKUP(MONTH(A115),Curveadj,3))</f>
        <v xml:space="preserve"> </v>
      </c>
      <c r="C115" s="230" t="str">
        <f t="shared" ref="C115:C178" si="40">IF(A115="N/A"," ",IF(ISERROR(Q115),C103*Pwresc,Q115)*VLOOKUP(MONTH(A115),Curveadj,3))</f>
        <v xml:space="preserve"> </v>
      </c>
      <c r="D115" s="231" t="str">
        <f t="shared" ref="D115:D178" si="41">IF(A115="N/A"," ",IF(ISERROR(R115),D103*Pwresc,R115)*VLOOKUP(MONTH(A115),Curveadj,3))</f>
        <v xml:space="preserve"> </v>
      </c>
      <c r="E115" s="421" t="str">
        <f t="shared" si="34"/>
        <v xml:space="preserve"> </v>
      </c>
      <c r="F115" s="221" t="str">
        <f t="shared" si="35"/>
        <v xml:space="preserve"> </v>
      </c>
      <c r="G115" s="221" t="str">
        <f t="shared" si="27"/>
        <v xml:space="preserve"> </v>
      </c>
      <c r="H115" s="222" t="str">
        <f t="shared" si="28"/>
        <v xml:space="preserve"> </v>
      </c>
      <c r="I115" s="189" t="str">
        <f t="shared" si="29"/>
        <v xml:space="preserve"> </v>
      </c>
      <c r="J115" s="221" t="str">
        <f t="shared" si="36"/>
        <v xml:space="preserve"> </v>
      </c>
      <c r="K115" s="221" t="str">
        <f t="shared" si="37"/>
        <v xml:space="preserve"> </v>
      </c>
      <c r="L115" s="222" t="str">
        <f t="shared" si="38"/>
        <v xml:space="preserve"> </v>
      </c>
      <c r="M115" s="240" t="str">
        <f t="shared" ref="M115:M178" si="42">IF(A115="N/A"," ",IF(ISERROR(S115),M103*Pwresc,S115))</f>
        <v xml:space="preserve"> </v>
      </c>
      <c r="N115" s="241" t="str">
        <f t="shared" si="30"/>
        <v xml:space="preserve"> </v>
      </c>
      <c r="O115" s="152"/>
      <c r="P115" s="210" t="str">
        <f>IF(A115="N/A"," ",VLOOKUP(A115,PeakPowerCurves,(IF(BMO=2,3,IF(BMO=1,2,4))),FALSE)+Inputs!N98)</f>
        <v xml:space="preserve"> </v>
      </c>
      <c r="Q115" s="210" t="str">
        <f>IF(A115="N/A"," ",VLOOKUP(A115,SatSunPeakPwr,(IF(BMO=2,3,IF(BMO=1,2,4))),FALSE)+Inputs!$N$23)</f>
        <v xml:space="preserve"> </v>
      </c>
      <c r="R115" s="210" t="str">
        <f>IF(A115="N/A"," ",VLOOKUP(A115,SatSunPeakPwr,(IF(BMO=2,7,IF(BMO=1,6,8))),FALSE)+Inputs!$N$23)</f>
        <v xml:space="preserve"> </v>
      </c>
      <c r="S115" s="211" t="str">
        <f>IF(A115="N/A"," ",(VLOOKUP(A115,OPPowerPrices,(IF(BMO=2,7,IF(BMO=1,6,8))),FALSE)+Inputs!$N$23))</f>
        <v xml:space="preserve"> </v>
      </c>
      <c r="T115" s="212" t="str">
        <f t="shared" si="31"/>
        <v xml:space="preserve"> </v>
      </c>
      <c r="U115" s="212" t="str">
        <f t="shared" si="32"/>
        <v xml:space="preserve"> </v>
      </c>
      <c r="V115" s="212" t="str">
        <f>IF(A115="N/A"," ",IF(Indexcheck=TRUE,(IF(MONTH(A115)&gt;=4,IF(MONTH(A115)&lt;=10,VLOOKUP(A115,'Gas Curves'!B93:O453,13),VLOOKUP(A115,'Gas Curves'!B93:O453,14)),VLOOKUP(A115,'Gas Curves'!B93:O453,14))),0))</f>
        <v xml:space="preserve"> </v>
      </c>
      <c r="W115" s="212" t="str">
        <f>IF(A115="N/A"," ",((SUM(T115:V115))/(1-Inputs!$S$11)-(SUM(T115:V115))))</f>
        <v xml:space="preserve"> </v>
      </c>
      <c r="X115" s="212" t="str">
        <f>IF(A115="N/A"," ",(IF(MONTH(A115)&gt;=4,IF(MONTH(A115)&lt;=10,Inputs!$S$9,Inputs!$S$10),Inputs!$S$10)))</f>
        <v xml:space="preserve"> </v>
      </c>
      <c r="Y115" s="213" t="str">
        <f t="shared" si="33"/>
        <v xml:space="preserve"> </v>
      </c>
      <c r="AF115" s="170">
        <v>39934</v>
      </c>
      <c r="AG115" s="157">
        <v>20</v>
      </c>
      <c r="AH115" s="157">
        <v>5</v>
      </c>
      <c r="AI115" s="157">
        <v>6</v>
      </c>
      <c r="AJ115" s="157">
        <v>1</v>
      </c>
      <c r="AK115" s="157">
        <v>31</v>
      </c>
    </row>
    <row r="116" spans="1:37" x14ac:dyDescent="0.2">
      <c r="A116" s="244" t="str">
        <f>Calculations!A81</f>
        <v>N/A</v>
      </c>
      <c r="B116" s="229" t="str">
        <f t="shared" si="39"/>
        <v xml:space="preserve"> </v>
      </c>
      <c r="C116" s="230" t="str">
        <f t="shared" si="40"/>
        <v xml:space="preserve"> </v>
      </c>
      <c r="D116" s="231" t="str">
        <f t="shared" si="41"/>
        <v xml:space="preserve"> </v>
      </c>
      <c r="E116" s="421" t="str">
        <f t="shared" si="34"/>
        <v xml:space="preserve"> </v>
      </c>
      <c r="F116" s="221" t="str">
        <f t="shared" si="35"/>
        <v xml:space="preserve"> </v>
      </c>
      <c r="G116" s="221" t="str">
        <f t="shared" si="27"/>
        <v xml:space="preserve"> </v>
      </c>
      <c r="H116" s="222" t="str">
        <f t="shared" si="28"/>
        <v xml:space="preserve"> </v>
      </c>
      <c r="I116" s="189" t="str">
        <f t="shared" si="29"/>
        <v xml:space="preserve"> </v>
      </c>
      <c r="J116" s="221" t="str">
        <f t="shared" si="36"/>
        <v xml:space="preserve"> </v>
      </c>
      <c r="K116" s="221" t="str">
        <f t="shared" si="37"/>
        <v xml:space="preserve"> </v>
      </c>
      <c r="L116" s="222" t="str">
        <f t="shared" si="38"/>
        <v xml:space="preserve"> </v>
      </c>
      <c r="M116" s="240" t="str">
        <f t="shared" si="42"/>
        <v xml:space="preserve"> </v>
      </c>
      <c r="N116" s="241" t="str">
        <f t="shared" si="30"/>
        <v xml:space="preserve"> </v>
      </c>
      <c r="O116" s="152"/>
      <c r="P116" s="210" t="str">
        <f>IF(A116="N/A"," ",VLOOKUP(A116,PeakPowerCurves,(IF(BMO=2,3,IF(BMO=1,2,4))),FALSE)+Inputs!N99)</f>
        <v xml:space="preserve"> </v>
      </c>
      <c r="Q116" s="210" t="str">
        <f>IF(A116="N/A"," ",VLOOKUP(A116,SatSunPeakPwr,(IF(BMO=2,3,IF(BMO=1,2,4))),FALSE)+Inputs!$N$23)</f>
        <v xml:space="preserve"> </v>
      </c>
      <c r="R116" s="210" t="str">
        <f>IF(A116="N/A"," ",VLOOKUP(A116,SatSunPeakPwr,(IF(BMO=2,7,IF(BMO=1,6,8))),FALSE)+Inputs!$N$23)</f>
        <v xml:space="preserve"> </v>
      </c>
      <c r="S116" s="211" t="str">
        <f>IF(A116="N/A"," ",(VLOOKUP(A116,OPPowerPrices,(IF(BMO=2,7,IF(BMO=1,6,8))),FALSE)+Inputs!$N$23))</f>
        <v xml:space="preserve"> </v>
      </c>
      <c r="T116" s="212" t="str">
        <f t="shared" si="31"/>
        <v xml:space="preserve"> </v>
      </c>
      <c r="U116" s="212" t="str">
        <f t="shared" si="32"/>
        <v xml:space="preserve"> </v>
      </c>
      <c r="V116" s="212" t="str">
        <f>IF(A116="N/A"," ",IF(Indexcheck=TRUE,(IF(MONTH(A116)&gt;=4,IF(MONTH(A116)&lt;=10,VLOOKUP(A116,'Gas Curves'!B94:O454,13),VLOOKUP(A116,'Gas Curves'!B94:O454,14)),VLOOKUP(A116,'Gas Curves'!B94:O454,14))),0))</f>
        <v xml:space="preserve"> </v>
      </c>
      <c r="W116" s="212" t="str">
        <f>IF(A116="N/A"," ",((SUM(T116:V116))/(1-Inputs!$S$11)-(SUM(T116:V116))))</f>
        <v xml:space="preserve"> </v>
      </c>
      <c r="X116" s="212" t="str">
        <f>IF(A116="N/A"," ",(IF(MONTH(A116)&gt;=4,IF(MONTH(A116)&lt;=10,Inputs!$S$9,Inputs!$S$10),Inputs!$S$10)))</f>
        <v xml:space="preserve"> </v>
      </c>
      <c r="Y116" s="213" t="str">
        <f t="shared" si="33"/>
        <v xml:space="preserve"> </v>
      </c>
      <c r="AF116" s="170">
        <v>39965</v>
      </c>
      <c r="AG116" s="157">
        <v>22</v>
      </c>
      <c r="AH116" s="157">
        <v>4</v>
      </c>
      <c r="AI116" s="157">
        <v>4</v>
      </c>
      <c r="AJ116" s="157">
        <v>0</v>
      </c>
      <c r="AK116" s="157">
        <v>30</v>
      </c>
    </row>
    <row r="117" spans="1:37" x14ac:dyDescent="0.2">
      <c r="A117" s="244" t="str">
        <f>Calculations!A82</f>
        <v>N/A</v>
      </c>
      <c r="B117" s="229" t="str">
        <f t="shared" si="39"/>
        <v xml:space="preserve"> </v>
      </c>
      <c r="C117" s="230" t="str">
        <f t="shared" si="40"/>
        <v xml:space="preserve"> </v>
      </c>
      <c r="D117" s="231" t="str">
        <f t="shared" si="41"/>
        <v xml:space="preserve"> </v>
      </c>
      <c r="E117" s="421" t="str">
        <f t="shared" si="34"/>
        <v xml:space="preserve"> </v>
      </c>
      <c r="F117" s="221" t="str">
        <f t="shared" si="35"/>
        <v xml:space="preserve"> </v>
      </c>
      <c r="G117" s="221" t="str">
        <f t="shared" si="27"/>
        <v xml:space="preserve"> </v>
      </c>
      <c r="H117" s="222" t="str">
        <f t="shared" si="28"/>
        <v xml:space="preserve"> </v>
      </c>
      <c r="I117" s="189" t="str">
        <f t="shared" si="29"/>
        <v xml:space="preserve"> </v>
      </c>
      <c r="J117" s="221" t="str">
        <f t="shared" si="36"/>
        <v xml:space="preserve"> </v>
      </c>
      <c r="K117" s="221" t="str">
        <f t="shared" si="37"/>
        <v xml:space="preserve"> </v>
      </c>
      <c r="L117" s="222" t="str">
        <f t="shared" si="38"/>
        <v xml:space="preserve"> </v>
      </c>
      <c r="M117" s="240" t="str">
        <f t="shared" si="42"/>
        <v xml:space="preserve"> </v>
      </c>
      <c r="N117" s="241" t="str">
        <f t="shared" si="30"/>
        <v xml:space="preserve"> </v>
      </c>
      <c r="O117" s="152"/>
      <c r="P117" s="210" t="str">
        <f>IF(A117="N/A"," ",VLOOKUP(A117,PeakPowerCurves,(IF(BMO=2,3,IF(BMO=1,2,4))),FALSE)+Inputs!N100)</f>
        <v xml:space="preserve"> </v>
      </c>
      <c r="Q117" s="210" t="str">
        <f>IF(A117="N/A"," ",VLOOKUP(A117,SatSunPeakPwr,(IF(BMO=2,3,IF(BMO=1,2,4))),FALSE)+Inputs!$N$23)</f>
        <v xml:space="preserve"> </v>
      </c>
      <c r="R117" s="210" t="str">
        <f>IF(A117="N/A"," ",VLOOKUP(A117,SatSunPeakPwr,(IF(BMO=2,7,IF(BMO=1,6,8))),FALSE)+Inputs!$N$23)</f>
        <v xml:space="preserve"> </v>
      </c>
      <c r="S117" s="211" t="str">
        <f>IF(A117="N/A"," ",(VLOOKUP(A117,OPPowerPrices,(IF(BMO=2,7,IF(BMO=1,6,8))),FALSE)+Inputs!$N$23))</f>
        <v xml:space="preserve"> </v>
      </c>
      <c r="T117" s="212" t="str">
        <f t="shared" si="31"/>
        <v xml:space="preserve"> </v>
      </c>
      <c r="U117" s="212" t="str">
        <f t="shared" si="32"/>
        <v xml:space="preserve"> </v>
      </c>
      <c r="V117" s="212" t="str">
        <f>IF(A117="N/A"," ",IF(Indexcheck=TRUE,(IF(MONTH(A117)&gt;=4,IF(MONTH(A117)&lt;=10,VLOOKUP(A117,'Gas Curves'!B95:O455,13),VLOOKUP(A117,'Gas Curves'!B95:O455,14)),VLOOKUP(A117,'Gas Curves'!B95:O455,14))),0))</f>
        <v xml:space="preserve"> </v>
      </c>
      <c r="W117" s="212" t="str">
        <f>IF(A117="N/A"," ",((SUM(T117:V117))/(1-Inputs!$S$11)-(SUM(T117:V117))))</f>
        <v xml:space="preserve"> </v>
      </c>
      <c r="X117" s="212" t="str">
        <f>IF(A117="N/A"," ",(IF(MONTH(A117)&gt;=4,IF(MONTH(A117)&lt;=10,Inputs!$S$9,Inputs!$S$10),Inputs!$S$10)))</f>
        <v xml:space="preserve"> </v>
      </c>
      <c r="Y117" s="213" t="str">
        <f t="shared" si="33"/>
        <v xml:space="preserve"> </v>
      </c>
      <c r="AF117" s="170">
        <v>39995</v>
      </c>
      <c r="AG117" s="157">
        <v>23</v>
      </c>
      <c r="AH117" s="157">
        <v>3</v>
      </c>
      <c r="AI117" s="157">
        <v>5</v>
      </c>
      <c r="AJ117" s="157">
        <v>1</v>
      </c>
      <c r="AK117" s="157">
        <v>31</v>
      </c>
    </row>
    <row r="118" spans="1:37" x14ac:dyDescent="0.2">
      <c r="A118" s="244" t="str">
        <f>Calculations!A83</f>
        <v>N/A</v>
      </c>
      <c r="B118" s="229" t="str">
        <f t="shared" si="39"/>
        <v xml:space="preserve"> </v>
      </c>
      <c r="C118" s="230" t="str">
        <f t="shared" si="40"/>
        <v xml:space="preserve"> </v>
      </c>
      <c r="D118" s="231" t="str">
        <f t="shared" si="41"/>
        <v xml:space="preserve"> </v>
      </c>
      <c r="E118" s="421" t="str">
        <f t="shared" si="34"/>
        <v xml:space="preserve"> </v>
      </c>
      <c r="F118" s="221" t="str">
        <f t="shared" si="35"/>
        <v xml:space="preserve"> </v>
      </c>
      <c r="G118" s="221" t="str">
        <f t="shared" si="27"/>
        <v xml:space="preserve"> </v>
      </c>
      <c r="H118" s="222" t="str">
        <f t="shared" si="28"/>
        <v xml:space="preserve"> </v>
      </c>
      <c r="I118" s="189" t="str">
        <f t="shared" si="29"/>
        <v xml:space="preserve"> </v>
      </c>
      <c r="J118" s="221" t="str">
        <f t="shared" si="36"/>
        <v xml:space="preserve"> </v>
      </c>
      <c r="K118" s="221" t="str">
        <f t="shared" si="37"/>
        <v xml:space="preserve"> </v>
      </c>
      <c r="L118" s="222" t="str">
        <f t="shared" si="38"/>
        <v xml:space="preserve"> </v>
      </c>
      <c r="M118" s="240" t="str">
        <f t="shared" si="42"/>
        <v xml:space="preserve"> </v>
      </c>
      <c r="N118" s="241" t="str">
        <f t="shared" si="30"/>
        <v xml:space="preserve"> </v>
      </c>
      <c r="O118" s="152"/>
      <c r="P118" s="210" t="str">
        <f>IF(A118="N/A"," ",VLOOKUP(A118,PeakPowerCurves,(IF(BMO=2,3,IF(BMO=1,2,4))),FALSE)+Inputs!N101)</f>
        <v xml:space="preserve"> </v>
      </c>
      <c r="Q118" s="210" t="str">
        <f>IF(A118="N/A"," ",VLOOKUP(A118,SatSunPeakPwr,(IF(BMO=2,3,IF(BMO=1,2,4))),FALSE)+Inputs!$N$23)</f>
        <v xml:space="preserve"> </v>
      </c>
      <c r="R118" s="210" t="str">
        <f>IF(A118="N/A"," ",VLOOKUP(A118,SatSunPeakPwr,(IF(BMO=2,7,IF(BMO=1,6,8))),FALSE)+Inputs!$N$23)</f>
        <v xml:space="preserve"> </v>
      </c>
      <c r="S118" s="211" t="str">
        <f>IF(A118="N/A"," ",(VLOOKUP(A118,OPPowerPrices,(IF(BMO=2,7,IF(BMO=1,6,8))),FALSE)+Inputs!$N$23))</f>
        <v xml:space="preserve"> </v>
      </c>
      <c r="T118" s="212" t="str">
        <f t="shared" si="31"/>
        <v xml:space="preserve"> </v>
      </c>
      <c r="U118" s="212" t="str">
        <f t="shared" si="32"/>
        <v xml:space="preserve"> </v>
      </c>
      <c r="V118" s="212" t="str">
        <f>IF(A118="N/A"," ",IF(Indexcheck=TRUE,(IF(MONTH(A118)&gt;=4,IF(MONTH(A118)&lt;=10,VLOOKUP(A118,'Gas Curves'!B96:O456,13),VLOOKUP(A118,'Gas Curves'!B96:O456,14)),VLOOKUP(A118,'Gas Curves'!B96:O456,14))),0))</f>
        <v xml:space="preserve"> </v>
      </c>
      <c r="W118" s="212" t="str">
        <f>IF(A118="N/A"," ",((SUM(T118:V118))/(1-Inputs!$S$11)-(SUM(T118:V118))))</f>
        <v xml:space="preserve"> </v>
      </c>
      <c r="X118" s="212" t="str">
        <f>IF(A118="N/A"," ",(IF(MONTH(A118)&gt;=4,IF(MONTH(A118)&lt;=10,Inputs!$S$9,Inputs!$S$10),Inputs!$S$10)))</f>
        <v xml:space="preserve"> </v>
      </c>
      <c r="Y118" s="213" t="str">
        <f t="shared" si="33"/>
        <v xml:space="preserve"> </v>
      </c>
      <c r="AF118" s="170">
        <v>40026</v>
      </c>
      <c r="AG118" s="157">
        <v>21</v>
      </c>
      <c r="AH118" s="157">
        <v>5</v>
      </c>
      <c r="AI118" s="157">
        <v>5</v>
      </c>
      <c r="AJ118" s="157">
        <v>0</v>
      </c>
      <c r="AK118" s="157">
        <v>31</v>
      </c>
    </row>
    <row r="119" spans="1:37" x14ac:dyDescent="0.2">
      <c r="A119" s="244" t="str">
        <f>Calculations!A84</f>
        <v>N/A</v>
      </c>
      <c r="B119" s="229" t="str">
        <f t="shared" si="39"/>
        <v xml:space="preserve"> </v>
      </c>
      <c r="C119" s="230" t="str">
        <f t="shared" si="40"/>
        <v xml:space="preserve"> </v>
      </c>
      <c r="D119" s="231" t="str">
        <f t="shared" si="41"/>
        <v xml:space="preserve"> </v>
      </c>
      <c r="E119" s="421" t="str">
        <f t="shared" si="34"/>
        <v xml:space="preserve"> </v>
      </c>
      <c r="F119" s="221" t="str">
        <f t="shared" si="35"/>
        <v xml:space="preserve"> </v>
      </c>
      <c r="G119" s="221" t="str">
        <f t="shared" si="27"/>
        <v xml:space="preserve"> </v>
      </c>
      <c r="H119" s="222" t="str">
        <f t="shared" si="28"/>
        <v xml:space="preserve"> </v>
      </c>
      <c r="I119" s="189" t="str">
        <f t="shared" si="29"/>
        <v xml:space="preserve"> </v>
      </c>
      <c r="J119" s="221" t="str">
        <f t="shared" si="36"/>
        <v xml:space="preserve"> </v>
      </c>
      <c r="K119" s="221" t="str">
        <f t="shared" si="37"/>
        <v xml:space="preserve"> </v>
      </c>
      <c r="L119" s="222" t="str">
        <f t="shared" si="38"/>
        <v xml:space="preserve"> </v>
      </c>
      <c r="M119" s="240" t="str">
        <f t="shared" si="42"/>
        <v xml:space="preserve"> </v>
      </c>
      <c r="N119" s="241" t="str">
        <f t="shared" si="30"/>
        <v xml:space="preserve"> </v>
      </c>
      <c r="O119" s="152"/>
      <c r="P119" s="210" t="str">
        <f>IF(A119="N/A"," ",VLOOKUP(A119,PeakPowerCurves,(IF(BMO=2,3,IF(BMO=1,2,4))),FALSE)+Inputs!N102)</f>
        <v xml:space="preserve"> </v>
      </c>
      <c r="Q119" s="210" t="str">
        <f>IF(A119="N/A"," ",VLOOKUP(A119,SatSunPeakPwr,(IF(BMO=2,3,IF(BMO=1,2,4))),FALSE)+Inputs!$N$23)</f>
        <v xml:space="preserve"> </v>
      </c>
      <c r="R119" s="210" t="str">
        <f>IF(A119="N/A"," ",VLOOKUP(A119,SatSunPeakPwr,(IF(BMO=2,7,IF(BMO=1,6,8))),FALSE)+Inputs!$N$23)</f>
        <v xml:space="preserve"> </v>
      </c>
      <c r="S119" s="211" t="str">
        <f>IF(A119="N/A"," ",(VLOOKUP(A119,OPPowerPrices,(IF(BMO=2,7,IF(BMO=1,6,8))),FALSE)+Inputs!$N$23))</f>
        <v xml:space="preserve"> </v>
      </c>
      <c r="T119" s="212" t="str">
        <f t="shared" si="31"/>
        <v xml:space="preserve"> </v>
      </c>
      <c r="U119" s="212" t="str">
        <f t="shared" si="32"/>
        <v xml:space="preserve"> </v>
      </c>
      <c r="V119" s="212" t="str">
        <f>IF(A119="N/A"," ",IF(Indexcheck=TRUE,(IF(MONTH(A119)&gt;=4,IF(MONTH(A119)&lt;=10,VLOOKUP(A119,'Gas Curves'!B97:O457,13),VLOOKUP(A119,'Gas Curves'!B97:O457,14)),VLOOKUP(A119,'Gas Curves'!B97:O457,14))),0))</f>
        <v xml:space="preserve"> </v>
      </c>
      <c r="W119" s="212" t="str">
        <f>IF(A119="N/A"," ",((SUM(T119:V119))/(1-Inputs!$S$11)-(SUM(T119:V119))))</f>
        <v xml:space="preserve"> </v>
      </c>
      <c r="X119" s="212" t="str">
        <f>IF(A119="N/A"," ",(IF(MONTH(A119)&gt;=4,IF(MONTH(A119)&lt;=10,Inputs!$S$9,Inputs!$S$10),Inputs!$S$10)))</f>
        <v xml:space="preserve"> </v>
      </c>
      <c r="Y119" s="213" t="str">
        <f t="shared" si="33"/>
        <v xml:space="preserve"> </v>
      </c>
      <c r="AF119" s="170">
        <v>40057</v>
      </c>
      <c r="AG119" s="157">
        <v>21</v>
      </c>
      <c r="AH119" s="157">
        <v>4</v>
      </c>
      <c r="AI119" s="157">
        <v>5</v>
      </c>
      <c r="AJ119" s="157">
        <v>1</v>
      </c>
      <c r="AK119" s="157">
        <v>30</v>
      </c>
    </row>
    <row r="120" spans="1:37" x14ac:dyDescent="0.2">
      <c r="A120" s="244" t="str">
        <f>Calculations!A85</f>
        <v>N/A</v>
      </c>
      <c r="B120" s="229" t="str">
        <f t="shared" si="39"/>
        <v xml:space="preserve"> </v>
      </c>
      <c r="C120" s="230" t="str">
        <f t="shared" si="40"/>
        <v xml:space="preserve"> </v>
      </c>
      <c r="D120" s="231" t="str">
        <f t="shared" si="41"/>
        <v xml:space="preserve"> </v>
      </c>
      <c r="E120" s="421" t="str">
        <f t="shared" si="34"/>
        <v xml:space="preserve"> </v>
      </c>
      <c r="F120" s="221" t="str">
        <f t="shared" si="35"/>
        <v xml:space="preserve"> </v>
      </c>
      <c r="G120" s="221" t="str">
        <f t="shared" si="27"/>
        <v xml:space="preserve"> </v>
      </c>
      <c r="H120" s="222" t="str">
        <f t="shared" si="28"/>
        <v xml:space="preserve"> </v>
      </c>
      <c r="I120" s="189" t="str">
        <f t="shared" si="29"/>
        <v xml:space="preserve"> </v>
      </c>
      <c r="J120" s="221" t="str">
        <f t="shared" si="36"/>
        <v xml:space="preserve"> </v>
      </c>
      <c r="K120" s="221" t="str">
        <f t="shared" si="37"/>
        <v xml:space="preserve"> </v>
      </c>
      <c r="L120" s="222" t="str">
        <f t="shared" si="38"/>
        <v xml:space="preserve"> </v>
      </c>
      <c r="M120" s="240" t="str">
        <f t="shared" si="42"/>
        <v xml:space="preserve"> </v>
      </c>
      <c r="N120" s="241" t="str">
        <f t="shared" si="30"/>
        <v xml:space="preserve"> </v>
      </c>
      <c r="O120" s="152"/>
      <c r="P120" s="210" t="str">
        <f>IF(A120="N/A"," ",VLOOKUP(A120,PeakPowerCurves,(IF(BMO=2,3,IF(BMO=1,2,4))),FALSE)+Inputs!N103)</f>
        <v xml:space="preserve"> </v>
      </c>
      <c r="Q120" s="210" t="str">
        <f>IF(A120="N/A"," ",VLOOKUP(A120,SatSunPeakPwr,(IF(BMO=2,3,IF(BMO=1,2,4))),FALSE)+Inputs!$N$23)</f>
        <v xml:space="preserve"> </v>
      </c>
      <c r="R120" s="210" t="str">
        <f>IF(A120="N/A"," ",VLOOKUP(A120,SatSunPeakPwr,(IF(BMO=2,7,IF(BMO=1,6,8))),FALSE)+Inputs!$N$23)</f>
        <v xml:space="preserve"> </v>
      </c>
      <c r="S120" s="211" t="str">
        <f>IF(A120="N/A"," ",(VLOOKUP(A120,OPPowerPrices,(IF(BMO=2,7,IF(BMO=1,6,8))),FALSE)+Inputs!$N$23))</f>
        <v xml:space="preserve"> </v>
      </c>
      <c r="T120" s="212" t="str">
        <f t="shared" si="31"/>
        <v xml:space="preserve"> </v>
      </c>
      <c r="U120" s="212" t="str">
        <f t="shared" si="32"/>
        <v xml:space="preserve"> </v>
      </c>
      <c r="V120" s="212" t="str">
        <f>IF(A120="N/A"," ",IF(Indexcheck=TRUE,(IF(MONTH(A120)&gt;=4,IF(MONTH(A120)&lt;=10,VLOOKUP(A120,'Gas Curves'!B98:O458,13),VLOOKUP(A120,'Gas Curves'!B98:O458,14)),VLOOKUP(A120,'Gas Curves'!B98:O458,14))),0))</f>
        <v xml:space="preserve"> </v>
      </c>
      <c r="W120" s="212" t="str">
        <f>IF(A120="N/A"," ",((SUM(T120:V120))/(1-Inputs!$S$11)-(SUM(T120:V120))))</f>
        <v xml:space="preserve"> </v>
      </c>
      <c r="X120" s="212" t="str">
        <f>IF(A120="N/A"," ",(IF(MONTH(A120)&gt;=4,IF(MONTH(A120)&lt;=10,Inputs!$S$9,Inputs!$S$10),Inputs!$S$10)))</f>
        <v xml:space="preserve"> </v>
      </c>
      <c r="Y120" s="213" t="str">
        <f t="shared" si="33"/>
        <v xml:space="preserve"> </v>
      </c>
      <c r="AF120" s="170">
        <v>40087</v>
      </c>
      <c r="AG120" s="157">
        <v>22</v>
      </c>
      <c r="AH120" s="157">
        <v>5</v>
      </c>
      <c r="AI120" s="157">
        <v>4</v>
      </c>
      <c r="AJ120" s="157">
        <v>0</v>
      </c>
      <c r="AK120" s="157">
        <v>31</v>
      </c>
    </row>
    <row r="121" spans="1:37" x14ac:dyDescent="0.2">
      <c r="A121" s="244" t="str">
        <f>Calculations!A86</f>
        <v>N/A</v>
      </c>
      <c r="B121" s="229" t="str">
        <f t="shared" si="39"/>
        <v xml:space="preserve"> </v>
      </c>
      <c r="C121" s="230" t="str">
        <f t="shared" si="40"/>
        <v xml:space="preserve"> </v>
      </c>
      <c r="D121" s="231" t="str">
        <f t="shared" si="41"/>
        <v xml:space="preserve"> </v>
      </c>
      <c r="E121" s="421" t="str">
        <f t="shared" si="34"/>
        <v xml:space="preserve"> </v>
      </c>
      <c r="F121" s="221" t="str">
        <f t="shared" si="35"/>
        <v xml:space="preserve"> </v>
      </c>
      <c r="G121" s="221" t="str">
        <f t="shared" si="27"/>
        <v xml:space="preserve"> </v>
      </c>
      <c r="H121" s="222" t="str">
        <f t="shared" si="28"/>
        <v xml:space="preserve"> </v>
      </c>
      <c r="I121" s="189" t="str">
        <f t="shared" si="29"/>
        <v xml:space="preserve"> </v>
      </c>
      <c r="J121" s="221" t="str">
        <f t="shared" si="36"/>
        <v xml:space="preserve"> </v>
      </c>
      <c r="K121" s="221" t="str">
        <f t="shared" si="37"/>
        <v xml:space="preserve"> </v>
      </c>
      <c r="L121" s="222" t="str">
        <f t="shared" si="38"/>
        <v xml:space="preserve"> </v>
      </c>
      <c r="M121" s="240" t="str">
        <f t="shared" si="42"/>
        <v xml:space="preserve"> </v>
      </c>
      <c r="N121" s="241" t="str">
        <f t="shared" si="30"/>
        <v xml:space="preserve"> </v>
      </c>
      <c r="O121" s="152"/>
      <c r="P121" s="210" t="str">
        <f>IF(A121="N/A"," ",VLOOKUP(A121,PeakPowerCurves,(IF(BMO=2,3,IF(BMO=1,2,4))),FALSE)+Inputs!N104)</f>
        <v xml:space="preserve"> </v>
      </c>
      <c r="Q121" s="210" t="str">
        <f>IF(A121="N/A"," ",VLOOKUP(A121,SatSunPeakPwr,(IF(BMO=2,3,IF(BMO=1,2,4))),FALSE)+Inputs!$N$23)</f>
        <v xml:space="preserve"> </v>
      </c>
      <c r="R121" s="210" t="str">
        <f>IF(A121="N/A"," ",VLOOKUP(A121,SatSunPeakPwr,(IF(BMO=2,7,IF(BMO=1,6,8))),FALSE)+Inputs!$N$23)</f>
        <v xml:space="preserve"> </v>
      </c>
      <c r="S121" s="211" t="str">
        <f>IF(A121="N/A"," ",(VLOOKUP(A121,OPPowerPrices,(IF(BMO=2,7,IF(BMO=1,6,8))),FALSE)+Inputs!$N$23))</f>
        <v xml:space="preserve"> </v>
      </c>
      <c r="T121" s="212" t="str">
        <f t="shared" si="31"/>
        <v xml:space="preserve"> </v>
      </c>
      <c r="U121" s="212" t="str">
        <f t="shared" si="32"/>
        <v xml:space="preserve"> </v>
      </c>
      <c r="V121" s="212" t="str">
        <f>IF(A121="N/A"," ",IF(Indexcheck=TRUE,(IF(MONTH(A121)&gt;=4,IF(MONTH(A121)&lt;=10,VLOOKUP(A121,'Gas Curves'!B99:O459,13),VLOOKUP(A121,'Gas Curves'!B99:O459,14)),VLOOKUP(A121,'Gas Curves'!B99:O459,14))),0))</f>
        <v xml:space="preserve"> </v>
      </c>
      <c r="W121" s="212" t="str">
        <f>IF(A121="N/A"," ",((SUM(T121:V121))/(1-Inputs!$S$11)-(SUM(T121:V121))))</f>
        <v xml:space="preserve"> </v>
      </c>
      <c r="X121" s="212" t="str">
        <f>IF(A121="N/A"," ",(IF(MONTH(A121)&gt;=4,IF(MONTH(A121)&lt;=10,Inputs!$S$9,Inputs!$S$10),Inputs!$S$10)))</f>
        <v xml:space="preserve"> </v>
      </c>
      <c r="Y121" s="213" t="str">
        <f t="shared" si="33"/>
        <v xml:space="preserve"> </v>
      </c>
      <c r="AF121" s="170">
        <v>40118</v>
      </c>
      <c r="AG121" s="157">
        <v>20</v>
      </c>
      <c r="AH121" s="157">
        <v>4</v>
      </c>
      <c r="AI121" s="157">
        <v>6</v>
      </c>
      <c r="AJ121" s="157">
        <v>1</v>
      </c>
      <c r="AK121" s="157">
        <v>30</v>
      </c>
    </row>
    <row r="122" spans="1:37" x14ac:dyDescent="0.2">
      <c r="A122" s="244" t="str">
        <f>Calculations!A87</f>
        <v>N/A</v>
      </c>
      <c r="B122" s="229" t="str">
        <f t="shared" si="39"/>
        <v xml:space="preserve"> </v>
      </c>
      <c r="C122" s="230" t="str">
        <f t="shared" si="40"/>
        <v xml:space="preserve"> </v>
      </c>
      <c r="D122" s="231" t="str">
        <f t="shared" si="41"/>
        <v xml:space="preserve"> </v>
      </c>
      <c r="E122" s="421" t="str">
        <f t="shared" si="34"/>
        <v xml:space="preserve"> </v>
      </c>
      <c r="F122" s="221" t="str">
        <f t="shared" si="35"/>
        <v xml:space="preserve"> </v>
      </c>
      <c r="G122" s="221" t="str">
        <f t="shared" si="27"/>
        <v xml:space="preserve"> </v>
      </c>
      <c r="H122" s="222" t="str">
        <f t="shared" si="28"/>
        <v xml:space="preserve"> </v>
      </c>
      <c r="I122" s="189" t="str">
        <f t="shared" si="29"/>
        <v xml:space="preserve"> </v>
      </c>
      <c r="J122" s="221" t="str">
        <f t="shared" si="36"/>
        <v xml:space="preserve"> </v>
      </c>
      <c r="K122" s="221" t="str">
        <f t="shared" si="37"/>
        <v xml:space="preserve"> </v>
      </c>
      <c r="L122" s="222" t="str">
        <f t="shared" si="38"/>
        <v xml:space="preserve"> </v>
      </c>
      <c r="M122" s="240" t="str">
        <f t="shared" si="42"/>
        <v xml:space="preserve"> </v>
      </c>
      <c r="N122" s="241" t="str">
        <f t="shared" si="30"/>
        <v xml:space="preserve"> </v>
      </c>
      <c r="O122" s="152"/>
      <c r="P122" s="210" t="str">
        <f>IF(A122="N/A"," ",VLOOKUP(A122,PeakPowerCurves,(IF(BMO=2,3,IF(BMO=1,2,4))),FALSE)+Inputs!N105)</f>
        <v xml:space="preserve"> </v>
      </c>
      <c r="Q122" s="210" t="str">
        <f>IF(A122="N/A"," ",VLOOKUP(A122,SatSunPeakPwr,(IF(BMO=2,3,IF(BMO=1,2,4))),FALSE)+Inputs!$N$23)</f>
        <v xml:space="preserve"> </v>
      </c>
      <c r="R122" s="210" t="str">
        <f>IF(A122="N/A"," ",VLOOKUP(A122,SatSunPeakPwr,(IF(BMO=2,7,IF(BMO=1,6,8))),FALSE)+Inputs!$N$23)</f>
        <v xml:space="preserve"> </v>
      </c>
      <c r="S122" s="211" t="str">
        <f>IF(A122="N/A"," ",(VLOOKUP(A122,OPPowerPrices,(IF(BMO=2,7,IF(BMO=1,6,8))),FALSE)+Inputs!$N$23))</f>
        <v xml:space="preserve"> </v>
      </c>
      <c r="T122" s="212" t="str">
        <f t="shared" si="31"/>
        <v xml:space="preserve"> </v>
      </c>
      <c r="U122" s="212" t="str">
        <f t="shared" si="32"/>
        <v xml:space="preserve"> </v>
      </c>
      <c r="V122" s="212" t="str">
        <f>IF(A122="N/A"," ",IF(Indexcheck=TRUE,(IF(MONTH(A122)&gt;=4,IF(MONTH(A122)&lt;=10,VLOOKUP(A122,'Gas Curves'!B100:O460,13),VLOOKUP(A122,'Gas Curves'!B100:O460,14)),VLOOKUP(A122,'Gas Curves'!B100:O460,14))),0))</f>
        <v xml:space="preserve"> </v>
      </c>
      <c r="W122" s="212" t="str">
        <f>IF(A122="N/A"," ",((SUM(T122:V122))/(1-Inputs!$S$11)-(SUM(T122:V122))))</f>
        <v xml:space="preserve"> </v>
      </c>
      <c r="X122" s="212" t="str">
        <f>IF(A122="N/A"," ",(IF(MONTH(A122)&gt;=4,IF(MONTH(A122)&lt;=10,Inputs!$S$9,Inputs!$S$10),Inputs!$S$10)))</f>
        <v xml:space="preserve"> </v>
      </c>
      <c r="Y122" s="213" t="str">
        <f t="shared" si="33"/>
        <v xml:space="preserve"> </v>
      </c>
      <c r="AF122" s="170">
        <v>40148</v>
      </c>
      <c r="AG122" s="157">
        <v>22</v>
      </c>
      <c r="AH122" s="157">
        <v>4</v>
      </c>
      <c r="AI122" s="157">
        <v>5</v>
      </c>
      <c r="AJ122" s="157">
        <v>1</v>
      </c>
      <c r="AK122" s="157">
        <v>31</v>
      </c>
    </row>
    <row r="123" spans="1:37" x14ac:dyDescent="0.2">
      <c r="A123" s="244" t="str">
        <f>Calculations!A88</f>
        <v>N/A</v>
      </c>
      <c r="B123" s="229" t="str">
        <f t="shared" si="39"/>
        <v xml:space="preserve"> </v>
      </c>
      <c r="C123" s="230" t="str">
        <f t="shared" si="40"/>
        <v xml:space="preserve"> </v>
      </c>
      <c r="D123" s="231" t="str">
        <f t="shared" si="41"/>
        <v xml:space="preserve"> </v>
      </c>
      <c r="E123" s="421" t="str">
        <f t="shared" si="34"/>
        <v xml:space="preserve"> </v>
      </c>
      <c r="F123" s="221" t="str">
        <f t="shared" si="35"/>
        <v xml:space="preserve"> </v>
      </c>
      <c r="G123" s="221" t="str">
        <f t="shared" si="27"/>
        <v xml:space="preserve"> </v>
      </c>
      <c r="H123" s="222" t="str">
        <f t="shared" si="28"/>
        <v xml:space="preserve"> </v>
      </c>
      <c r="I123" s="189" t="str">
        <f t="shared" si="29"/>
        <v xml:space="preserve"> </v>
      </c>
      <c r="J123" s="221" t="str">
        <f t="shared" si="36"/>
        <v xml:space="preserve"> </v>
      </c>
      <c r="K123" s="221" t="str">
        <f t="shared" si="37"/>
        <v xml:space="preserve"> </v>
      </c>
      <c r="L123" s="222" t="str">
        <f t="shared" si="38"/>
        <v xml:space="preserve"> </v>
      </c>
      <c r="M123" s="240" t="str">
        <f t="shared" si="42"/>
        <v xml:space="preserve"> </v>
      </c>
      <c r="N123" s="241" t="str">
        <f t="shared" si="30"/>
        <v xml:space="preserve"> </v>
      </c>
      <c r="O123" s="152"/>
      <c r="P123" s="210" t="str">
        <f>IF(A123="N/A"," ",VLOOKUP(A123,PeakPowerCurves,(IF(BMO=2,3,IF(BMO=1,2,4))),FALSE)+Inputs!N106)</f>
        <v xml:space="preserve"> </v>
      </c>
      <c r="Q123" s="210" t="str">
        <f>IF(A123="N/A"," ",VLOOKUP(A123,SatSunPeakPwr,(IF(BMO=2,3,IF(BMO=1,2,4))),FALSE)+Inputs!$N$23)</f>
        <v xml:space="preserve"> </v>
      </c>
      <c r="R123" s="210" t="str">
        <f>IF(A123="N/A"," ",VLOOKUP(A123,SatSunPeakPwr,(IF(BMO=2,7,IF(BMO=1,6,8))),FALSE)+Inputs!$N$23)</f>
        <v xml:space="preserve"> </v>
      </c>
      <c r="S123" s="211" t="str">
        <f>IF(A123="N/A"," ",(VLOOKUP(A123,OPPowerPrices,(IF(BMO=2,7,IF(BMO=1,6,8))),FALSE)+Inputs!$N$23))</f>
        <v xml:space="preserve"> </v>
      </c>
      <c r="T123" s="212" t="str">
        <f t="shared" si="31"/>
        <v xml:space="preserve"> </v>
      </c>
      <c r="U123" s="212" t="str">
        <f t="shared" si="32"/>
        <v xml:space="preserve"> </v>
      </c>
      <c r="V123" s="212" t="str">
        <f>IF(A123="N/A"," ",IF(Indexcheck=TRUE,(IF(MONTH(A123)&gt;=4,IF(MONTH(A123)&lt;=10,VLOOKUP(A123,'Gas Curves'!B101:O461,13),VLOOKUP(A123,'Gas Curves'!B101:O461,14)),VLOOKUP(A123,'Gas Curves'!B101:O461,14))),0))</f>
        <v xml:space="preserve"> </v>
      </c>
      <c r="W123" s="212" t="str">
        <f>IF(A123="N/A"," ",((SUM(T123:V123))/(1-Inputs!$S$11)-(SUM(T123:V123))))</f>
        <v xml:space="preserve"> </v>
      </c>
      <c r="X123" s="212" t="str">
        <f>IF(A123="N/A"," ",(IF(MONTH(A123)&gt;=4,IF(MONTH(A123)&lt;=10,Inputs!$S$9,Inputs!$S$10),Inputs!$S$10)))</f>
        <v xml:space="preserve"> </v>
      </c>
      <c r="Y123" s="213" t="str">
        <f t="shared" si="33"/>
        <v xml:space="preserve"> </v>
      </c>
      <c r="AF123" s="170">
        <v>40179</v>
      </c>
      <c r="AG123" s="157">
        <v>20</v>
      </c>
      <c r="AH123" s="157">
        <v>5</v>
      </c>
      <c r="AI123" s="157">
        <v>6</v>
      </c>
      <c r="AJ123" s="157">
        <v>1</v>
      </c>
      <c r="AK123" s="157">
        <v>31</v>
      </c>
    </row>
    <row r="124" spans="1:37" x14ac:dyDescent="0.2">
      <c r="A124" s="244" t="str">
        <f>Calculations!A89</f>
        <v>N/A</v>
      </c>
      <c r="B124" s="229" t="str">
        <f t="shared" si="39"/>
        <v xml:space="preserve"> </v>
      </c>
      <c r="C124" s="230" t="str">
        <f t="shared" si="40"/>
        <v xml:space="preserve"> </v>
      </c>
      <c r="D124" s="231" t="str">
        <f t="shared" si="41"/>
        <v xml:space="preserve"> </v>
      </c>
      <c r="E124" s="421" t="str">
        <f t="shared" si="34"/>
        <v xml:space="preserve"> </v>
      </c>
      <c r="F124" s="221" t="str">
        <f t="shared" si="35"/>
        <v xml:space="preserve"> </v>
      </c>
      <c r="G124" s="221" t="str">
        <f t="shared" si="27"/>
        <v xml:space="preserve"> </v>
      </c>
      <c r="H124" s="222" t="str">
        <f t="shared" si="28"/>
        <v xml:space="preserve"> </v>
      </c>
      <c r="I124" s="189" t="str">
        <f t="shared" si="29"/>
        <v xml:space="preserve"> </v>
      </c>
      <c r="J124" s="221" t="str">
        <f t="shared" si="36"/>
        <v xml:space="preserve"> </v>
      </c>
      <c r="K124" s="221" t="str">
        <f t="shared" si="37"/>
        <v xml:space="preserve"> </v>
      </c>
      <c r="L124" s="222" t="str">
        <f t="shared" si="38"/>
        <v xml:space="preserve"> </v>
      </c>
      <c r="M124" s="240" t="str">
        <f t="shared" si="42"/>
        <v xml:space="preserve"> </v>
      </c>
      <c r="N124" s="241" t="str">
        <f t="shared" si="30"/>
        <v xml:space="preserve"> </v>
      </c>
      <c r="O124" s="152"/>
      <c r="P124" s="210" t="str">
        <f>IF(A124="N/A"," ",VLOOKUP(A124,PeakPowerCurves,(IF(BMO=2,3,IF(BMO=1,2,4))),FALSE)+Inputs!N107)</f>
        <v xml:space="preserve"> </v>
      </c>
      <c r="Q124" s="210" t="str">
        <f>IF(A124="N/A"," ",VLOOKUP(A124,SatSunPeakPwr,(IF(BMO=2,3,IF(BMO=1,2,4))),FALSE)+Inputs!$N$23)</f>
        <v xml:space="preserve"> </v>
      </c>
      <c r="R124" s="210" t="str">
        <f>IF(A124="N/A"," ",VLOOKUP(A124,SatSunPeakPwr,(IF(BMO=2,7,IF(BMO=1,6,8))),FALSE)+Inputs!$N$23)</f>
        <v xml:space="preserve"> </v>
      </c>
      <c r="S124" s="211" t="str">
        <f>IF(A124="N/A"," ",(VLOOKUP(A124,OPPowerPrices,(IF(BMO=2,7,IF(BMO=1,6,8))),FALSE)+Inputs!$N$23))</f>
        <v xml:space="preserve"> </v>
      </c>
      <c r="T124" s="212" t="str">
        <f t="shared" si="31"/>
        <v xml:space="preserve"> </v>
      </c>
      <c r="U124" s="212" t="str">
        <f t="shared" si="32"/>
        <v xml:space="preserve"> </v>
      </c>
      <c r="V124" s="212" t="str">
        <f>IF(A124="N/A"," ",IF(Indexcheck=TRUE,(IF(MONTH(A124)&gt;=4,IF(MONTH(A124)&lt;=10,VLOOKUP(A124,'Gas Curves'!B102:O462,13),VLOOKUP(A124,'Gas Curves'!B102:O462,14)),VLOOKUP(A124,'Gas Curves'!B102:O462,14))),0))</f>
        <v xml:space="preserve"> </v>
      </c>
      <c r="W124" s="212" t="str">
        <f>IF(A124="N/A"," ",((SUM(T124:V124))/(1-Inputs!$S$11)-(SUM(T124:V124))))</f>
        <v xml:space="preserve"> </v>
      </c>
      <c r="X124" s="212" t="str">
        <f>IF(A124="N/A"," ",(IF(MONTH(A124)&gt;=4,IF(MONTH(A124)&lt;=10,Inputs!$S$9,Inputs!$S$10),Inputs!$S$10)))</f>
        <v xml:space="preserve"> </v>
      </c>
      <c r="Y124" s="213" t="str">
        <f t="shared" si="33"/>
        <v xml:space="preserve"> </v>
      </c>
      <c r="AF124" s="170">
        <v>40210</v>
      </c>
      <c r="AG124" s="157">
        <v>20</v>
      </c>
      <c r="AH124" s="157">
        <v>4</v>
      </c>
      <c r="AI124" s="157">
        <v>4</v>
      </c>
      <c r="AJ124" s="157">
        <v>0</v>
      </c>
      <c r="AK124" s="157">
        <v>28</v>
      </c>
    </row>
    <row r="125" spans="1:37" x14ac:dyDescent="0.2">
      <c r="A125" s="244" t="str">
        <f>Calculations!A90</f>
        <v>N/A</v>
      </c>
      <c r="B125" s="229" t="str">
        <f t="shared" si="39"/>
        <v xml:space="preserve"> </v>
      </c>
      <c r="C125" s="230" t="str">
        <f t="shared" si="40"/>
        <v xml:space="preserve"> </v>
      </c>
      <c r="D125" s="231" t="str">
        <f t="shared" si="41"/>
        <v xml:space="preserve"> </v>
      </c>
      <c r="E125" s="421" t="str">
        <f t="shared" si="34"/>
        <v xml:space="preserve"> </v>
      </c>
      <c r="F125" s="221" t="str">
        <f t="shared" si="35"/>
        <v xml:space="preserve"> </v>
      </c>
      <c r="G125" s="221" t="str">
        <f t="shared" si="27"/>
        <v xml:space="preserve"> </v>
      </c>
      <c r="H125" s="222" t="str">
        <f t="shared" si="28"/>
        <v xml:space="preserve"> </v>
      </c>
      <c r="I125" s="189" t="str">
        <f t="shared" si="29"/>
        <v xml:space="preserve"> </v>
      </c>
      <c r="J125" s="221" t="str">
        <f t="shared" si="36"/>
        <v xml:space="preserve"> </v>
      </c>
      <c r="K125" s="221" t="str">
        <f t="shared" si="37"/>
        <v xml:space="preserve"> </v>
      </c>
      <c r="L125" s="222" t="str">
        <f t="shared" si="38"/>
        <v xml:space="preserve"> </v>
      </c>
      <c r="M125" s="240" t="str">
        <f t="shared" si="42"/>
        <v xml:space="preserve"> </v>
      </c>
      <c r="N125" s="241" t="str">
        <f t="shared" si="30"/>
        <v xml:space="preserve"> </v>
      </c>
      <c r="O125" s="152"/>
      <c r="P125" s="210" t="str">
        <f>IF(A125="N/A"," ",VLOOKUP(A125,PeakPowerCurves,(IF(BMO=2,3,IF(BMO=1,2,4))),FALSE)+Inputs!N108)</f>
        <v xml:space="preserve"> </v>
      </c>
      <c r="Q125" s="210" t="str">
        <f>IF(A125="N/A"," ",VLOOKUP(A125,SatSunPeakPwr,(IF(BMO=2,3,IF(BMO=1,2,4))),FALSE)+Inputs!$N$23)</f>
        <v xml:space="preserve"> </v>
      </c>
      <c r="R125" s="210" t="str">
        <f>IF(A125="N/A"," ",VLOOKUP(A125,SatSunPeakPwr,(IF(BMO=2,7,IF(BMO=1,6,8))),FALSE)+Inputs!$N$23)</f>
        <v xml:space="preserve"> </v>
      </c>
      <c r="S125" s="211" t="str">
        <f>IF(A125="N/A"," ",(VLOOKUP(A125,OPPowerPrices,(IF(BMO=2,7,IF(BMO=1,6,8))),FALSE)+Inputs!$N$23))</f>
        <v xml:space="preserve"> </v>
      </c>
      <c r="T125" s="212" t="str">
        <f t="shared" si="31"/>
        <v xml:space="preserve"> </v>
      </c>
      <c r="U125" s="212" t="str">
        <f t="shared" si="32"/>
        <v xml:space="preserve"> </v>
      </c>
      <c r="V125" s="212" t="str">
        <f>IF(A125="N/A"," ",IF(Indexcheck=TRUE,(IF(MONTH(A125)&gt;=4,IF(MONTH(A125)&lt;=10,VLOOKUP(A125,'Gas Curves'!B103:O463,13),VLOOKUP(A125,'Gas Curves'!B103:O463,14)),VLOOKUP(A125,'Gas Curves'!B103:O463,14))),0))</f>
        <v xml:space="preserve"> </v>
      </c>
      <c r="W125" s="212" t="str">
        <f>IF(A125="N/A"," ",((SUM(T125:V125))/(1-Inputs!$S$11)-(SUM(T125:V125))))</f>
        <v xml:space="preserve"> </v>
      </c>
      <c r="X125" s="212" t="str">
        <f>IF(A125="N/A"," ",(IF(MONTH(A125)&gt;=4,IF(MONTH(A125)&lt;=10,Inputs!$S$9,Inputs!$S$10),Inputs!$S$10)))</f>
        <v xml:space="preserve"> </v>
      </c>
      <c r="Y125" s="213" t="str">
        <f t="shared" si="33"/>
        <v xml:space="preserve"> </v>
      </c>
      <c r="AF125" s="170">
        <v>40238</v>
      </c>
      <c r="AG125" s="157">
        <v>23</v>
      </c>
      <c r="AH125" s="157">
        <v>4</v>
      </c>
      <c r="AI125" s="157">
        <v>4</v>
      </c>
      <c r="AJ125" s="157">
        <v>0</v>
      </c>
      <c r="AK125" s="157">
        <v>31</v>
      </c>
    </row>
    <row r="126" spans="1:37" x14ac:dyDescent="0.2">
      <c r="A126" s="244" t="str">
        <f>Calculations!A91</f>
        <v>N/A</v>
      </c>
      <c r="B126" s="229" t="str">
        <f t="shared" si="39"/>
        <v xml:space="preserve"> </v>
      </c>
      <c r="C126" s="230" t="str">
        <f t="shared" si="40"/>
        <v xml:space="preserve"> </v>
      </c>
      <c r="D126" s="231" t="str">
        <f t="shared" si="41"/>
        <v xml:space="preserve"> </v>
      </c>
      <c r="E126" s="421" t="str">
        <f t="shared" si="34"/>
        <v xml:space="preserve"> </v>
      </c>
      <c r="F126" s="221" t="str">
        <f t="shared" si="35"/>
        <v xml:space="preserve"> </v>
      </c>
      <c r="G126" s="221" t="str">
        <f t="shared" si="27"/>
        <v xml:space="preserve"> </v>
      </c>
      <c r="H126" s="222" t="str">
        <f t="shared" si="28"/>
        <v xml:space="preserve"> </v>
      </c>
      <c r="I126" s="189" t="str">
        <f t="shared" si="29"/>
        <v xml:space="preserve"> </v>
      </c>
      <c r="J126" s="221" t="str">
        <f t="shared" si="36"/>
        <v xml:space="preserve"> </v>
      </c>
      <c r="K126" s="221" t="str">
        <f t="shared" si="37"/>
        <v xml:space="preserve"> </v>
      </c>
      <c r="L126" s="222" t="str">
        <f t="shared" si="38"/>
        <v xml:space="preserve"> </v>
      </c>
      <c r="M126" s="240" t="str">
        <f t="shared" si="42"/>
        <v xml:space="preserve"> </v>
      </c>
      <c r="N126" s="241" t="str">
        <f t="shared" si="30"/>
        <v xml:space="preserve"> </v>
      </c>
      <c r="O126" s="152"/>
      <c r="P126" s="210" t="str">
        <f>IF(A126="N/A"," ",VLOOKUP(A126,PeakPowerCurves,(IF(BMO=2,3,IF(BMO=1,2,4))),FALSE)+Inputs!N109)</f>
        <v xml:space="preserve"> </v>
      </c>
      <c r="Q126" s="210" t="str">
        <f>IF(A126="N/A"," ",VLOOKUP(A126,SatSunPeakPwr,(IF(BMO=2,3,IF(BMO=1,2,4))),FALSE)+Inputs!$N$23)</f>
        <v xml:space="preserve"> </v>
      </c>
      <c r="R126" s="210" t="str">
        <f>IF(A126="N/A"," ",VLOOKUP(A126,SatSunPeakPwr,(IF(BMO=2,7,IF(BMO=1,6,8))),FALSE)+Inputs!$N$23)</f>
        <v xml:space="preserve"> </v>
      </c>
      <c r="S126" s="211" t="str">
        <f>IF(A126="N/A"," ",(VLOOKUP(A126,OPPowerPrices,(IF(BMO=2,7,IF(BMO=1,6,8))),FALSE)+Inputs!$N$23))</f>
        <v xml:space="preserve"> </v>
      </c>
      <c r="T126" s="212" t="str">
        <f t="shared" si="31"/>
        <v xml:space="preserve"> </v>
      </c>
      <c r="U126" s="212" t="str">
        <f t="shared" si="32"/>
        <v xml:space="preserve"> </v>
      </c>
      <c r="V126" s="212" t="str">
        <f>IF(A126="N/A"," ",IF(Indexcheck=TRUE,(IF(MONTH(A126)&gt;=4,IF(MONTH(A126)&lt;=10,VLOOKUP(A126,'Gas Curves'!B104:O464,13),VLOOKUP(A126,'Gas Curves'!B104:O464,14)),VLOOKUP(A126,'Gas Curves'!B104:O464,14))),0))</f>
        <v xml:space="preserve"> </v>
      </c>
      <c r="W126" s="212" t="str">
        <f>IF(A126="N/A"," ",((SUM(T126:V126))/(1-Inputs!$S$11)-(SUM(T126:V126))))</f>
        <v xml:space="preserve"> </v>
      </c>
      <c r="X126" s="212" t="str">
        <f>IF(A126="N/A"," ",(IF(MONTH(A126)&gt;=4,IF(MONTH(A126)&lt;=10,Inputs!$S$9,Inputs!$S$10),Inputs!$S$10)))</f>
        <v xml:space="preserve"> </v>
      </c>
      <c r="Y126" s="213" t="str">
        <f t="shared" si="33"/>
        <v xml:space="preserve"> </v>
      </c>
      <c r="AF126" s="170">
        <v>40269</v>
      </c>
      <c r="AG126" s="157">
        <v>22</v>
      </c>
      <c r="AH126" s="157">
        <v>4</v>
      </c>
      <c r="AI126" s="157">
        <v>4</v>
      </c>
      <c r="AJ126" s="157">
        <v>0</v>
      </c>
      <c r="AK126" s="157">
        <v>30</v>
      </c>
    </row>
    <row r="127" spans="1:37" x14ac:dyDescent="0.2">
      <c r="A127" s="244" t="str">
        <f>Calculations!A92</f>
        <v>N/A</v>
      </c>
      <c r="B127" s="229" t="str">
        <f t="shared" si="39"/>
        <v xml:space="preserve"> </v>
      </c>
      <c r="C127" s="230" t="str">
        <f t="shared" si="40"/>
        <v xml:space="preserve"> </v>
      </c>
      <c r="D127" s="231" t="str">
        <f t="shared" si="41"/>
        <v xml:space="preserve"> </v>
      </c>
      <c r="E127" s="421" t="str">
        <f t="shared" si="34"/>
        <v xml:space="preserve"> </v>
      </c>
      <c r="F127" s="221" t="str">
        <f t="shared" si="35"/>
        <v xml:space="preserve"> </v>
      </c>
      <c r="G127" s="221" t="str">
        <f t="shared" si="27"/>
        <v xml:space="preserve"> </v>
      </c>
      <c r="H127" s="222" t="str">
        <f t="shared" si="28"/>
        <v xml:space="preserve"> </v>
      </c>
      <c r="I127" s="189" t="str">
        <f t="shared" si="29"/>
        <v xml:space="preserve"> </v>
      </c>
      <c r="J127" s="221" t="str">
        <f t="shared" si="36"/>
        <v xml:space="preserve"> </v>
      </c>
      <c r="K127" s="221" t="str">
        <f t="shared" si="37"/>
        <v xml:space="preserve"> </v>
      </c>
      <c r="L127" s="222" t="str">
        <f t="shared" si="38"/>
        <v xml:space="preserve"> </v>
      </c>
      <c r="M127" s="240" t="str">
        <f t="shared" si="42"/>
        <v xml:space="preserve"> </v>
      </c>
      <c r="N127" s="241" t="str">
        <f t="shared" si="30"/>
        <v xml:space="preserve"> </v>
      </c>
      <c r="O127" s="152"/>
      <c r="P127" s="210" t="str">
        <f>IF(A127="N/A"," ",VLOOKUP(A127,PeakPowerCurves,(IF(BMO=2,3,IF(BMO=1,2,4))),FALSE)+Inputs!N110)</f>
        <v xml:space="preserve"> </v>
      </c>
      <c r="Q127" s="210" t="str">
        <f>IF(A127="N/A"," ",VLOOKUP(A127,SatSunPeakPwr,(IF(BMO=2,3,IF(BMO=1,2,4))),FALSE)+Inputs!$N$23)</f>
        <v xml:space="preserve"> </v>
      </c>
      <c r="R127" s="210" t="str">
        <f>IF(A127="N/A"," ",VLOOKUP(A127,SatSunPeakPwr,(IF(BMO=2,7,IF(BMO=1,6,8))),FALSE)+Inputs!$N$23)</f>
        <v xml:space="preserve"> </v>
      </c>
      <c r="S127" s="211" t="str">
        <f>IF(A127="N/A"," ",(VLOOKUP(A127,OPPowerPrices,(IF(BMO=2,7,IF(BMO=1,6,8))),FALSE)+Inputs!$N$23))</f>
        <v xml:space="preserve"> </v>
      </c>
      <c r="T127" s="212" t="str">
        <f t="shared" si="31"/>
        <v xml:space="preserve"> </v>
      </c>
      <c r="U127" s="212" t="str">
        <f t="shared" si="32"/>
        <v xml:space="preserve"> </v>
      </c>
      <c r="V127" s="212" t="str">
        <f>IF(A127="N/A"," ",IF(Indexcheck=TRUE,(IF(MONTH(A127)&gt;=4,IF(MONTH(A127)&lt;=10,VLOOKUP(A127,'Gas Curves'!B105:O465,13),VLOOKUP(A127,'Gas Curves'!B105:O465,14)),VLOOKUP(A127,'Gas Curves'!B105:O465,14))),0))</f>
        <v xml:space="preserve"> </v>
      </c>
      <c r="W127" s="212" t="str">
        <f>IF(A127="N/A"," ",((SUM(T127:V127))/(1-Inputs!$S$11)-(SUM(T127:V127))))</f>
        <v xml:space="preserve"> </v>
      </c>
      <c r="X127" s="212" t="str">
        <f>IF(A127="N/A"," ",(IF(MONTH(A127)&gt;=4,IF(MONTH(A127)&lt;=10,Inputs!$S$9,Inputs!$S$10),Inputs!$S$10)))</f>
        <v xml:space="preserve"> </v>
      </c>
      <c r="Y127" s="213" t="str">
        <f t="shared" si="33"/>
        <v xml:space="preserve"> </v>
      </c>
      <c r="AF127" s="170">
        <v>40299</v>
      </c>
      <c r="AG127" s="157">
        <v>20</v>
      </c>
      <c r="AH127" s="157">
        <v>5</v>
      </c>
      <c r="AI127" s="157">
        <v>6</v>
      </c>
      <c r="AJ127" s="157">
        <v>1</v>
      </c>
      <c r="AK127" s="157">
        <v>31</v>
      </c>
    </row>
    <row r="128" spans="1:37" x14ac:dyDescent="0.2">
      <c r="A128" s="244" t="str">
        <f>Calculations!A93</f>
        <v>N/A</v>
      </c>
      <c r="B128" s="229" t="str">
        <f t="shared" si="39"/>
        <v xml:space="preserve"> </v>
      </c>
      <c r="C128" s="230" t="str">
        <f t="shared" si="40"/>
        <v xml:space="preserve"> </v>
      </c>
      <c r="D128" s="231" t="str">
        <f t="shared" si="41"/>
        <v xml:space="preserve"> </v>
      </c>
      <c r="E128" s="421" t="str">
        <f t="shared" si="34"/>
        <v xml:space="preserve"> </v>
      </c>
      <c r="F128" s="221" t="str">
        <f t="shared" si="35"/>
        <v xml:space="preserve"> </v>
      </c>
      <c r="G128" s="221" t="str">
        <f t="shared" si="27"/>
        <v xml:space="preserve"> </v>
      </c>
      <c r="H128" s="222" t="str">
        <f t="shared" si="28"/>
        <v xml:space="preserve"> </v>
      </c>
      <c r="I128" s="189" t="str">
        <f t="shared" si="29"/>
        <v xml:space="preserve"> </v>
      </c>
      <c r="J128" s="221" t="str">
        <f t="shared" si="36"/>
        <v xml:space="preserve"> </v>
      </c>
      <c r="K128" s="221" t="str">
        <f t="shared" si="37"/>
        <v xml:space="preserve"> </v>
      </c>
      <c r="L128" s="222" t="str">
        <f t="shared" si="38"/>
        <v xml:space="preserve"> </v>
      </c>
      <c r="M128" s="240" t="str">
        <f t="shared" si="42"/>
        <v xml:space="preserve"> </v>
      </c>
      <c r="N128" s="241" t="str">
        <f t="shared" si="30"/>
        <v xml:space="preserve"> </v>
      </c>
      <c r="O128" s="152"/>
      <c r="P128" s="210" t="str">
        <f>IF(A128="N/A"," ",VLOOKUP(A128,PeakPowerCurves,(IF(BMO=2,3,IF(BMO=1,2,4))),FALSE)+Inputs!N111)</f>
        <v xml:space="preserve"> </v>
      </c>
      <c r="Q128" s="210" t="str">
        <f>IF(A128="N/A"," ",VLOOKUP(A128,SatSunPeakPwr,(IF(BMO=2,3,IF(BMO=1,2,4))),FALSE)+Inputs!$N$23)</f>
        <v xml:space="preserve"> </v>
      </c>
      <c r="R128" s="210" t="str">
        <f>IF(A128="N/A"," ",VLOOKUP(A128,SatSunPeakPwr,(IF(BMO=2,7,IF(BMO=1,6,8))),FALSE)+Inputs!$N$23)</f>
        <v xml:space="preserve"> </v>
      </c>
      <c r="S128" s="211" t="str">
        <f>IF(A128="N/A"," ",(VLOOKUP(A128,OPPowerPrices,(IF(BMO=2,7,IF(BMO=1,6,8))),FALSE)+Inputs!$N$23))</f>
        <v xml:space="preserve"> </v>
      </c>
      <c r="T128" s="212" t="str">
        <f t="shared" si="31"/>
        <v xml:space="preserve"> </v>
      </c>
      <c r="U128" s="212" t="str">
        <f t="shared" si="32"/>
        <v xml:space="preserve"> </v>
      </c>
      <c r="V128" s="212" t="str">
        <f>IF(A128="N/A"," ",IF(Indexcheck=TRUE,(IF(MONTH(A128)&gt;=4,IF(MONTH(A128)&lt;=10,VLOOKUP(A128,'Gas Curves'!B106:O466,13),VLOOKUP(A128,'Gas Curves'!B106:O466,14)),VLOOKUP(A128,'Gas Curves'!B106:O466,14))),0))</f>
        <v xml:space="preserve"> </v>
      </c>
      <c r="W128" s="212" t="str">
        <f>IF(A128="N/A"," ",((SUM(T128:V128))/(1-Inputs!$S$11)-(SUM(T128:V128))))</f>
        <v xml:space="preserve"> </v>
      </c>
      <c r="X128" s="212" t="str">
        <f>IF(A128="N/A"," ",(IF(MONTH(A128)&gt;=4,IF(MONTH(A128)&lt;=10,Inputs!$S$9,Inputs!$S$10),Inputs!$S$10)))</f>
        <v xml:space="preserve"> </v>
      </c>
      <c r="Y128" s="213" t="str">
        <f t="shared" si="33"/>
        <v xml:space="preserve"> </v>
      </c>
      <c r="AF128" s="170">
        <v>40330</v>
      </c>
      <c r="AG128" s="157">
        <v>22</v>
      </c>
      <c r="AH128" s="157">
        <v>4</v>
      </c>
      <c r="AI128" s="157">
        <v>4</v>
      </c>
      <c r="AJ128" s="157">
        <v>0</v>
      </c>
      <c r="AK128" s="157">
        <v>30</v>
      </c>
    </row>
    <row r="129" spans="1:37" x14ac:dyDescent="0.2">
      <c r="A129" s="244" t="str">
        <f>Calculations!A94</f>
        <v>N/A</v>
      </c>
      <c r="B129" s="229" t="str">
        <f t="shared" si="39"/>
        <v xml:space="preserve"> </v>
      </c>
      <c r="C129" s="230" t="str">
        <f t="shared" si="40"/>
        <v xml:space="preserve"> </v>
      </c>
      <c r="D129" s="231" t="str">
        <f t="shared" si="41"/>
        <v xml:space="preserve"> </v>
      </c>
      <c r="E129" s="421" t="str">
        <f t="shared" si="34"/>
        <v xml:space="preserve"> </v>
      </c>
      <c r="F129" s="221" t="str">
        <f t="shared" si="35"/>
        <v xml:space="preserve"> </v>
      </c>
      <c r="G129" s="221" t="str">
        <f t="shared" si="27"/>
        <v xml:space="preserve"> </v>
      </c>
      <c r="H129" s="222" t="str">
        <f t="shared" si="28"/>
        <v xml:space="preserve"> </v>
      </c>
      <c r="I129" s="189" t="str">
        <f t="shared" si="29"/>
        <v xml:space="preserve"> </v>
      </c>
      <c r="J129" s="221" t="str">
        <f t="shared" si="36"/>
        <v xml:space="preserve"> </v>
      </c>
      <c r="K129" s="221" t="str">
        <f t="shared" si="37"/>
        <v xml:space="preserve"> </v>
      </c>
      <c r="L129" s="222" t="str">
        <f t="shared" si="38"/>
        <v xml:space="preserve"> </v>
      </c>
      <c r="M129" s="240" t="str">
        <f t="shared" si="42"/>
        <v xml:space="preserve"> </v>
      </c>
      <c r="N129" s="241" t="str">
        <f t="shared" si="30"/>
        <v xml:space="preserve"> </v>
      </c>
      <c r="O129" s="152"/>
      <c r="P129" s="210" t="str">
        <f>IF(A129="N/A"," ",VLOOKUP(A129,PeakPowerCurves,(IF(BMO=2,3,IF(BMO=1,2,4))),FALSE)+Inputs!N112)</f>
        <v xml:space="preserve"> </v>
      </c>
      <c r="Q129" s="210" t="str">
        <f>IF(A129="N/A"," ",VLOOKUP(A129,SatSunPeakPwr,(IF(BMO=2,3,IF(BMO=1,2,4))),FALSE)+Inputs!$N$23)</f>
        <v xml:space="preserve"> </v>
      </c>
      <c r="R129" s="210" t="str">
        <f>IF(A129="N/A"," ",VLOOKUP(A129,SatSunPeakPwr,(IF(BMO=2,7,IF(BMO=1,6,8))),FALSE)+Inputs!$N$23)</f>
        <v xml:space="preserve"> </v>
      </c>
      <c r="S129" s="211" t="str">
        <f>IF(A129="N/A"," ",(VLOOKUP(A129,OPPowerPrices,(IF(BMO=2,7,IF(BMO=1,6,8))),FALSE)+Inputs!$N$23))</f>
        <v xml:space="preserve"> </v>
      </c>
      <c r="T129" s="212" t="str">
        <f t="shared" si="31"/>
        <v xml:space="preserve"> </v>
      </c>
      <c r="U129" s="212" t="str">
        <f t="shared" si="32"/>
        <v xml:space="preserve"> </v>
      </c>
      <c r="V129" s="212" t="str">
        <f>IF(A129="N/A"," ",IF(Indexcheck=TRUE,(IF(MONTH(A129)&gt;=4,IF(MONTH(A129)&lt;=10,VLOOKUP(A129,'Gas Curves'!B107:O467,13),VLOOKUP(A129,'Gas Curves'!B107:O467,14)),VLOOKUP(A129,'Gas Curves'!B107:O467,14))),0))</f>
        <v xml:space="preserve"> </v>
      </c>
      <c r="W129" s="212" t="str">
        <f>IF(A129="N/A"," ",((SUM(T129:V129))/(1-Inputs!$S$11)-(SUM(T129:V129))))</f>
        <v xml:space="preserve"> </v>
      </c>
      <c r="X129" s="212" t="str">
        <f>IF(A129="N/A"," ",(IF(MONTH(A129)&gt;=4,IF(MONTH(A129)&lt;=10,Inputs!$S$9,Inputs!$S$10),Inputs!$S$10)))</f>
        <v xml:space="preserve"> </v>
      </c>
      <c r="Y129" s="213" t="str">
        <f t="shared" si="33"/>
        <v xml:space="preserve"> </v>
      </c>
      <c r="AF129" s="170">
        <v>40360</v>
      </c>
      <c r="AG129" s="157">
        <v>21</v>
      </c>
      <c r="AH129" s="157">
        <v>5</v>
      </c>
      <c r="AI129" s="157">
        <v>5</v>
      </c>
      <c r="AJ129" s="157">
        <v>1</v>
      </c>
      <c r="AK129" s="157">
        <v>31</v>
      </c>
    </row>
    <row r="130" spans="1:37" x14ac:dyDescent="0.2">
      <c r="A130" s="244" t="str">
        <f>Calculations!A95</f>
        <v>N/A</v>
      </c>
      <c r="B130" s="229" t="str">
        <f t="shared" si="39"/>
        <v xml:space="preserve"> </v>
      </c>
      <c r="C130" s="230" t="str">
        <f t="shared" si="40"/>
        <v xml:space="preserve"> </v>
      </c>
      <c r="D130" s="231" t="str">
        <f t="shared" si="41"/>
        <v xml:space="preserve"> </v>
      </c>
      <c r="E130" s="421" t="str">
        <f t="shared" si="34"/>
        <v xml:space="preserve"> </v>
      </c>
      <c r="F130" s="221" t="str">
        <f t="shared" si="35"/>
        <v xml:space="preserve"> </v>
      </c>
      <c r="G130" s="221" t="str">
        <f t="shared" si="27"/>
        <v xml:space="preserve"> </v>
      </c>
      <c r="H130" s="222" t="str">
        <f t="shared" si="28"/>
        <v xml:space="preserve"> </v>
      </c>
      <c r="I130" s="189" t="str">
        <f t="shared" si="29"/>
        <v xml:space="preserve"> </v>
      </c>
      <c r="J130" s="221" t="str">
        <f t="shared" si="36"/>
        <v xml:space="preserve"> </v>
      </c>
      <c r="K130" s="221" t="str">
        <f t="shared" si="37"/>
        <v xml:space="preserve"> </v>
      </c>
      <c r="L130" s="222" t="str">
        <f t="shared" si="38"/>
        <v xml:space="preserve"> </v>
      </c>
      <c r="M130" s="240" t="str">
        <f t="shared" si="42"/>
        <v xml:space="preserve"> </v>
      </c>
      <c r="N130" s="241" t="str">
        <f t="shared" si="30"/>
        <v xml:space="preserve"> </v>
      </c>
      <c r="O130" s="152"/>
      <c r="P130" s="210" t="str">
        <f>IF(A130="N/A"," ",VLOOKUP(A130,PeakPowerCurves,(IF(BMO=2,3,IF(BMO=1,2,4))),FALSE)+Inputs!N113)</f>
        <v xml:space="preserve"> </v>
      </c>
      <c r="Q130" s="210" t="str">
        <f>IF(A130="N/A"," ",VLOOKUP(A130,SatSunPeakPwr,(IF(BMO=2,3,IF(BMO=1,2,4))),FALSE)+Inputs!$N$23)</f>
        <v xml:space="preserve"> </v>
      </c>
      <c r="R130" s="210" t="str">
        <f>IF(A130="N/A"," ",VLOOKUP(A130,SatSunPeakPwr,(IF(BMO=2,7,IF(BMO=1,6,8))),FALSE)+Inputs!$N$23)</f>
        <v xml:space="preserve"> </v>
      </c>
      <c r="S130" s="211" t="str">
        <f>IF(A130="N/A"," ",(VLOOKUP(A130,OPPowerPrices,(IF(BMO=2,7,IF(BMO=1,6,8))),FALSE)+Inputs!$N$23))</f>
        <v xml:space="preserve"> </v>
      </c>
      <c r="T130" s="212" t="str">
        <f t="shared" si="31"/>
        <v xml:space="preserve"> </v>
      </c>
      <c r="U130" s="212" t="str">
        <f t="shared" si="32"/>
        <v xml:space="preserve"> </v>
      </c>
      <c r="V130" s="212" t="str">
        <f>IF(A130="N/A"," ",IF(Indexcheck=TRUE,(IF(MONTH(A130)&gt;=4,IF(MONTH(A130)&lt;=10,VLOOKUP(A130,'Gas Curves'!B108:O468,13),VLOOKUP(A130,'Gas Curves'!B108:O468,14)),VLOOKUP(A130,'Gas Curves'!B108:O468,14))),0))</f>
        <v xml:space="preserve"> </v>
      </c>
      <c r="W130" s="212" t="str">
        <f>IF(A130="N/A"," ",((SUM(T130:V130))/(1-Inputs!$S$11)-(SUM(T130:V130))))</f>
        <v xml:space="preserve"> </v>
      </c>
      <c r="X130" s="212" t="str">
        <f>IF(A130="N/A"," ",(IF(MONTH(A130)&gt;=4,IF(MONTH(A130)&lt;=10,Inputs!$S$9,Inputs!$S$10),Inputs!$S$10)))</f>
        <v xml:space="preserve"> </v>
      </c>
      <c r="Y130" s="213" t="str">
        <f t="shared" si="33"/>
        <v xml:space="preserve"> </v>
      </c>
      <c r="AF130" s="170">
        <v>40391</v>
      </c>
      <c r="AG130" s="157">
        <v>22</v>
      </c>
      <c r="AH130" s="157">
        <v>4</v>
      </c>
      <c r="AI130" s="157">
        <v>5</v>
      </c>
      <c r="AJ130" s="157">
        <v>0</v>
      </c>
      <c r="AK130" s="157">
        <v>31</v>
      </c>
    </row>
    <row r="131" spans="1:37" x14ac:dyDescent="0.2">
      <c r="A131" s="244" t="str">
        <f>Calculations!A96</f>
        <v>N/A</v>
      </c>
      <c r="B131" s="229" t="str">
        <f t="shared" si="39"/>
        <v xml:space="preserve"> </v>
      </c>
      <c r="C131" s="230" t="str">
        <f t="shared" si="40"/>
        <v xml:space="preserve"> </v>
      </c>
      <c r="D131" s="231" t="str">
        <f t="shared" si="41"/>
        <v xml:space="preserve"> </v>
      </c>
      <c r="E131" s="421" t="str">
        <f t="shared" si="34"/>
        <v xml:space="preserve"> </v>
      </c>
      <c r="F131" s="221" t="str">
        <f t="shared" si="35"/>
        <v xml:space="preserve"> </v>
      </c>
      <c r="G131" s="221" t="str">
        <f t="shared" si="27"/>
        <v xml:space="preserve"> </v>
      </c>
      <c r="H131" s="222" t="str">
        <f t="shared" si="28"/>
        <v xml:space="preserve"> </v>
      </c>
      <c r="I131" s="189" t="str">
        <f t="shared" si="29"/>
        <v xml:space="preserve"> </v>
      </c>
      <c r="J131" s="221" t="str">
        <f t="shared" si="36"/>
        <v xml:space="preserve"> </v>
      </c>
      <c r="K131" s="221" t="str">
        <f t="shared" si="37"/>
        <v xml:space="preserve"> </v>
      </c>
      <c r="L131" s="222" t="str">
        <f t="shared" si="38"/>
        <v xml:space="preserve"> </v>
      </c>
      <c r="M131" s="240" t="str">
        <f t="shared" si="42"/>
        <v xml:space="preserve"> </v>
      </c>
      <c r="N131" s="241" t="str">
        <f t="shared" si="30"/>
        <v xml:space="preserve"> </v>
      </c>
      <c r="O131" s="152"/>
      <c r="P131" s="210" t="str">
        <f>IF(A131="N/A"," ",VLOOKUP(A131,PeakPowerCurves,(IF(BMO=2,3,IF(BMO=1,2,4))),FALSE)+Inputs!N114)</f>
        <v xml:space="preserve"> </v>
      </c>
      <c r="Q131" s="210" t="str">
        <f>IF(A131="N/A"," ",VLOOKUP(A131,SatSunPeakPwr,(IF(BMO=2,3,IF(BMO=1,2,4))),FALSE)+Inputs!$N$23)</f>
        <v xml:space="preserve"> </v>
      </c>
      <c r="R131" s="210" t="str">
        <f>IF(A131="N/A"," ",VLOOKUP(A131,SatSunPeakPwr,(IF(BMO=2,7,IF(BMO=1,6,8))),FALSE)+Inputs!$N$23)</f>
        <v xml:space="preserve"> </v>
      </c>
      <c r="S131" s="211" t="str">
        <f>IF(A131="N/A"," ",(VLOOKUP(A131,OPPowerPrices,(IF(BMO=2,7,IF(BMO=1,6,8))),FALSE)+Inputs!$N$23))</f>
        <v xml:space="preserve"> </v>
      </c>
      <c r="T131" s="212" t="str">
        <f t="shared" si="31"/>
        <v xml:space="preserve"> </v>
      </c>
      <c r="U131" s="212" t="str">
        <f t="shared" si="32"/>
        <v xml:space="preserve"> </v>
      </c>
      <c r="V131" s="212" t="str">
        <f>IF(A131="N/A"," ",IF(Indexcheck=TRUE,(IF(MONTH(A131)&gt;=4,IF(MONTH(A131)&lt;=10,VLOOKUP(A131,'Gas Curves'!B109:O469,13),VLOOKUP(A131,'Gas Curves'!B109:O469,14)),VLOOKUP(A131,'Gas Curves'!B109:O469,14))),0))</f>
        <v xml:space="preserve"> </v>
      </c>
      <c r="W131" s="212" t="str">
        <f>IF(A131="N/A"," ",((SUM(T131:V131))/(1-Inputs!$S$11)-(SUM(T131:V131))))</f>
        <v xml:space="preserve"> </v>
      </c>
      <c r="X131" s="212" t="str">
        <f>IF(A131="N/A"," ",(IF(MONTH(A131)&gt;=4,IF(MONTH(A131)&lt;=10,Inputs!$S$9,Inputs!$S$10),Inputs!$S$10)))</f>
        <v xml:space="preserve"> </v>
      </c>
      <c r="Y131" s="213" t="str">
        <f t="shared" si="33"/>
        <v xml:space="preserve"> </v>
      </c>
      <c r="AF131" s="170">
        <v>40422</v>
      </c>
      <c r="AG131" s="157">
        <v>21</v>
      </c>
      <c r="AH131" s="157">
        <v>4</v>
      </c>
      <c r="AI131" s="157">
        <v>5</v>
      </c>
      <c r="AJ131" s="157">
        <v>1</v>
      </c>
      <c r="AK131" s="157">
        <v>30</v>
      </c>
    </row>
    <row r="132" spans="1:37" x14ac:dyDescent="0.2">
      <c r="A132" s="244" t="str">
        <f>Calculations!A97</f>
        <v>N/A</v>
      </c>
      <c r="B132" s="229" t="str">
        <f t="shared" si="39"/>
        <v xml:space="preserve"> </v>
      </c>
      <c r="C132" s="230" t="str">
        <f t="shared" si="40"/>
        <v xml:space="preserve"> </v>
      </c>
      <c r="D132" s="231" t="str">
        <f t="shared" si="41"/>
        <v xml:space="preserve"> </v>
      </c>
      <c r="E132" s="421" t="str">
        <f t="shared" si="34"/>
        <v xml:space="preserve"> </v>
      </c>
      <c r="F132" s="221" t="str">
        <f t="shared" si="35"/>
        <v xml:space="preserve"> </v>
      </c>
      <c r="G132" s="221" t="str">
        <f t="shared" si="27"/>
        <v xml:space="preserve"> </v>
      </c>
      <c r="H132" s="222" t="str">
        <f t="shared" si="28"/>
        <v xml:space="preserve"> </v>
      </c>
      <c r="I132" s="189" t="str">
        <f t="shared" si="29"/>
        <v xml:space="preserve"> </v>
      </c>
      <c r="J132" s="221" t="str">
        <f t="shared" si="36"/>
        <v xml:space="preserve"> </v>
      </c>
      <c r="K132" s="221" t="str">
        <f t="shared" si="37"/>
        <v xml:space="preserve"> </v>
      </c>
      <c r="L132" s="222" t="str">
        <f t="shared" si="38"/>
        <v xml:space="preserve"> </v>
      </c>
      <c r="M132" s="240" t="str">
        <f t="shared" si="42"/>
        <v xml:space="preserve"> </v>
      </c>
      <c r="N132" s="241" t="str">
        <f t="shared" si="30"/>
        <v xml:space="preserve"> </v>
      </c>
      <c r="O132" s="152"/>
      <c r="P132" s="210" t="str">
        <f>IF(A132="N/A"," ",VLOOKUP(A132,PeakPowerCurves,(IF(BMO=2,3,IF(BMO=1,2,4))),FALSE)+Inputs!N115)</f>
        <v xml:space="preserve"> </v>
      </c>
      <c r="Q132" s="210" t="str">
        <f>IF(A132="N/A"," ",VLOOKUP(A132,SatSunPeakPwr,(IF(BMO=2,3,IF(BMO=1,2,4))),FALSE)+Inputs!$N$23)</f>
        <v xml:space="preserve"> </v>
      </c>
      <c r="R132" s="210" t="str">
        <f>IF(A132="N/A"," ",VLOOKUP(A132,SatSunPeakPwr,(IF(BMO=2,7,IF(BMO=1,6,8))),FALSE)+Inputs!$N$23)</f>
        <v xml:space="preserve"> </v>
      </c>
      <c r="S132" s="211" t="str">
        <f>IF(A132="N/A"," ",(VLOOKUP(A132,OPPowerPrices,(IF(BMO=2,7,IF(BMO=1,6,8))),FALSE)+Inputs!$N$23))</f>
        <v xml:space="preserve"> </v>
      </c>
      <c r="T132" s="212" t="str">
        <f t="shared" si="31"/>
        <v xml:space="preserve"> </v>
      </c>
      <c r="U132" s="212" t="str">
        <f t="shared" si="32"/>
        <v xml:space="preserve"> </v>
      </c>
      <c r="V132" s="212" t="str">
        <f>IF(A132="N/A"," ",IF(Indexcheck=TRUE,(IF(MONTH(A132)&gt;=4,IF(MONTH(A132)&lt;=10,VLOOKUP(A132,'Gas Curves'!B110:O470,13),VLOOKUP(A132,'Gas Curves'!B110:O470,14)),VLOOKUP(A132,'Gas Curves'!B110:O470,14))),0))</f>
        <v xml:space="preserve"> </v>
      </c>
      <c r="W132" s="212" t="str">
        <f>IF(A132="N/A"," ",((SUM(T132:V132))/(1-Inputs!$S$11)-(SUM(T132:V132))))</f>
        <v xml:space="preserve"> </v>
      </c>
      <c r="X132" s="212" t="str">
        <f>IF(A132="N/A"," ",(IF(MONTH(A132)&gt;=4,IF(MONTH(A132)&lt;=10,Inputs!$S$9,Inputs!$S$10),Inputs!$S$10)))</f>
        <v xml:space="preserve"> </v>
      </c>
      <c r="Y132" s="213" t="str">
        <f t="shared" si="33"/>
        <v xml:space="preserve"> </v>
      </c>
      <c r="AF132" s="170">
        <v>40452</v>
      </c>
      <c r="AG132" s="157">
        <v>21</v>
      </c>
      <c r="AH132" s="157">
        <v>5</v>
      </c>
      <c r="AI132" s="157">
        <v>5</v>
      </c>
      <c r="AJ132" s="157">
        <v>0</v>
      </c>
      <c r="AK132" s="157">
        <v>31</v>
      </c>
    </row>
    <row r="133" spans="1:37" x14ac:dyDescent="0.2">
      <c r="A133" s="244" t="str">
        <f>Calculations!A98</f>
        <v>N/A</v>
      </c>
      <c r="B133" s="229" t="str">
        <f t="shared" si="39"/>
        <v xml:space="preserve"> </v>
      </c>
      <c r="C133" s="230" t="str">
        <f t="shared" si="40"/>
        <v xml:space="preserve"> </v>
      </c>
      <c r="D133" s="231" t="str">
        <f t="shared" si="41"/>
        <v xml:space="preserve"> </v>
      </c>
      <c r="E133" s="421" t="str">
        <f t="shared" si="34"/>
        <v xml:space="preserve"> </v>
      </c>
      <c r="F133" s="221" t="str">
        <f t="shared" si="35"/>
        <v xml:space="preserve"> </v>
      </c>
      <c r="G133" s="221" t="str">
        <f t="shared" si="27"/>
        <v xml:space="preserve"> </v>
      </c>
      <c r="H133" s="222" t="str">
        <f t="shared" si="28"/>
        <v xml:space="preserve"> </v>
      </c>
      <c r="I133" s="189" t="str">
        <f t="shared" si="29"/>
        <v xml:space="preserve"> </v>
      </c>
      <c r="J133" s="221" t="str">
        <f t="shared" si="36"/>
        <v xml:space="preserve"> </v>
      </c>
      <c r="K133" s="221" t="str">
        <f t="shared" si="37"/>
        <v xml:space="preserve"> </v>
      </c>
      <c r="L133" s="222" t="str">
        <f t="shared" si="38"/>
        <v xml:space="preserve"> </v>
      </c>
      <c r="M133" s="240" t="str">
        <f t="shared" si="42"/>
        <v xml:space="preserve"> </v>
      </c>
      <c r="N133" s="241" t="str">
        <f t="shared" si="30"/>
        <v xml:space="preserve"> </v>
      </c>
      <c r="O133" s="152"/>
      <c r="P133" s="210" t="str">
        <f>IF(A133="N/A"," ",VLOOKUP(A133,PeakPowerCurves,(IF(BMO=2,3,IF(BMO=1,2,4))),FALSE)+Inputs!N116)</f>
        <v xml:space="preserve"> </v>
      </c>
      <c r="Q133" s="210" t="str">
        <f>IF(A133="N/A"," ",VLOOKUP(A133,SatSunPeakPwr,(IF(BMO=2,3,IF(BMO=1,2,4))),FALSE)+Inputs!$N$23)</f>
        <v xml:space="preserve"> </v>
      </c>
      <c r="R133" s="210" t="str">
        <f>IF(A133="N/A"," ",VLOOKUP(A133,SatSunPeakPwr,(IF(BMO=2,7,IF(BMO=1,6,8))),FALSE)+Inputs!$N$23)</f>
        <v xml:space="preserve"> </v>
      </c>
      <c r="S133" s="211" t="str">
        <f>IF(A133="N/A"," ",(VLOOKUP(A133,OPPowerPrices,(IF(BMO=2,7,IF(BMO=1,6,8))),FALSE)+Inputs!$N$23))</f>
        <v xml:space="preserve"> </v>
      </c>
      <c r="T133" s="212" t="str">
        <f t="shared" si="31"/>
        <v xml:space="preserve"> </v>
      </c>
      <c r="U133" s="212" t="str">
        <f t="shared" si="32"/>
        <v xml:space="preserve"> </v>
      </c>
      <c r="V133" s="212" t="str">
        <f>IF(A133="N/A"," ",IF(Indexcheck=TRUE,(IF(MONTH(A133)&gt;=4,IF(MONTH(A133)&lt;=10,VLOOKUP(A133,'Gas Curves'!B111:O471,13),VLOOKUP(A133,'Gas Curves'!B111:O471,14)),VLOOKUP(A133,'Gas Curves'!B111:O471,14))),0))</f>
        <v xml:space="preserve"> </v>
      </c>
      <c r="W133" s="212" t="str">
        <f>IF(A133="N/A"," ",((SUM(T133:V133))/(1-Inputs!$S$11)-(SUM(T133:V133))))</f>
        <v xml:space="preserve"> </v>
      </c>
      <c r="X133" s="212" t="str">
        <f>IF(A133="N/A"," ",(IF(MONTH(A133)&gt;=4,IF(MONTH(A133)&lt;=10,Inputs!$S$9,Inputs!$S$10),Inputs!$S$10)))</f>
        <v xml:space="preserve"> </v>
      </c>
      <c r="Y133" s="213" t="str">
        <f t="shared" si="33"/>
        <v xml:space="preserve"> </v>
      </c>
      <c r="AF133" s="170">
        <v>40483</v>
      </c>
      <c r="AG133" s="157">
        <v>21</v>
      </c>
      <c r="AH133" s="157">
        <v>4</v>
      </c>
      <c r="AI133" s="157">
        <v>5</v>
      </c>
      <c r="AJ133" s="157">
        <v>1</v>
      </c>
      <c r="AK133" s="157">
        <v>30</v>
      </c>
    </row>
    <row r="134" spans="1:37" x14ac:dyDescent="0.2">
      <c r="A134" s="244" t="str">
        <f>Calculations!A99</f>
        <v>N/A</v>
      </c>
      <c r="B134" s="229" t="str">
        <f t="shared" si="39"/>
        <v xml:space="preserve"> </v>
      </c>
      <c r="C134" s="230" t="str">
        <f t="shared" si="40"/>
        <v xml:space="preserve"> </v>
      </c>
      <c r="D134" s="231" t="str">
        <f t="shared" si="41"/>
        <v xml:space="preserve"> </v>
      </c>
      <c r="E134" s="421" t="str">
        <f t="shared" si="34"/>
        <v xml:space="preserve"> </v>
      </c>
      <c r="F134" s="221" t="str">
        <f t="shared" si="35"/>
        <v xml:space="preserve"> </v>
      </c>
      <c r="G134" s="221" t="str">
        <f t="shared" si="27"/>
        <v xml:space="preserve"> </v>
      </c>
      <c r="H134" s="222" t="str">
        <f t="shared" si="28"/>
        <v xml:space="preserve"> </v>
      </c>
      <c r="I134" s="189" t="str">
        <f t="shared" si="29"/>
        <v xml:space="preserve"> </v>
      </c>
      <c r="J134" s="221" t="str">
        <f t="shared" si="36"/>
        <v xml:space="preserve"> </v>
      </c>
      <c r="K134" s="221" t="str">
        <f t="shared" si="37"/>
        <v xml:space="preserve"> </v>
      </c>
      <c r="L134" s="222" t="str">
        <f t="shared" si="38"/>
        <v xml:space="preserve"> </v>
      </c>
      <c r="M134" s="240" t="str">
        <f t="shared" si="42"/>
        <v xml:space="preserve"> </v>
      </c>
      <c r="N134" s="241" t="str">
        <f t="shared" si="30"/>
        <v xml:space="preserve"> </v>
      </c>
      <c r="O134" s="152"/>
      <c r="P134" s="210" t="str">
        <f>IF(A134="N/A"," ",VLOOKUP(A134,PeakPowerCurves,(IF(BMO=2,3,IF(BMO=1,2,4))),FALSE)+Inputs!N117)</f>
        <v xml:space="preserve"> </v>
      </c>
      <c r="Q134" s="210" t="str">
        <f>IF(A134="N/A"," ",VLOOKUP(A134,SatSunPeakPwr,(IF(BMO=2,3,IF(BMO=1,2,4))),FALSE)+Inputs!$N$23)</f>
        <v xml:space="preserve"> </v>
      </c>
      <c r="R134" s="210" t="str">
        <f>IF(A134="N/A"," ",VLOOKUP(A134,SatSunPeakPwr,(IF(BMO=2,7,IF(BMO=1,6,8))),FALSE)+Inputs!$N$23)</f>
        <v xml:space="preserve"> </v>
      </c>
      <c r="S134" s="211" t="str">
        <f>IF(A134="N/A"," ",(VLOOKUP(A134,OPPowerPrices,(IF(BMO=2,7,IF(BMO=1,6,8))),FALSE)+Inputs!$N$23))</f>
        <v xml:space="preserve"> </v>
      </c>
      <c r="T134" s="212" t="str">
        <f t="shared" si="31"/>
        <v xml:space="preserve"> </v>
      </c>
      <c r="U134" s="212" t="str">
        <f t="shared" si="32"/>
        <v xml:space="preserve"> </v>
      </c>
      <c r="V134" s="212" t="str">
        <f>IF(A134="N/A"," ",IF(Indexcheck=TRUE,(IF(MONTH(A134)&gt;=4,IF(MONTH(A134)&lt;=10,VLOOKUP(A134,'Gas Curves'!B112:O472,13),VLOOKUP(A134,'Gas Curves'!B112:O472,14)),VLOOKUP(A134,'Gas Curves'!B112:O472,14))),0))</f>
        <v xml:space="preserve"> </v>
      </c>
      <c r="W134" s="212" t="str">
        <f>IF(A134="N/A"," ",((SUM(T134:V134))/(1-Inputs!$S$11)-(SUM(T134:V134))))</f>
        <v xml:space="preserve"> </v>
      </c>
      <c r="X134" s="212" t="str">
        <f>IF(A134="N/A"," ",(IF(MONTH(A134)&gt;=4,IF(MONTH(A134)&lt;=10,Inputs!$S$9,Inputs!$S$10),Inputs!$S$10)))</f>
        <v xml:space="preserve"> </v>
      </c>
      <c r="Y134" s="213" t="str">
        <f t="shared" si="33"/>
        <v xml:space="preserve"> </v>
      </c>
      <c r="AF134" s="170">
        <v>40513</v>
      </c>
      <c r="AG134" s="157">
        <v>23</v>
      </c>
      <c r="AH134" s="157">
        <v>3</v>
      </c>
      <c r="AI134" s="157">
        <v>5</v>
      </c>
      <c r="AJ134" s="157">
        <v>1</v>
      </c>
      <c r="AK134" s="157">
        <v>31</v>
      </c>
    </row>
    <row r="135" spans="1:37" x14ac:dyDescent="0.2">
      <c r="A135" s="244" t="str">
        <f>Calculations!A100</f>
        <v>N/A</v>
      </c>
      <c r="B135" s="229" t="str">
        <f t="shared" si="39"/>
        <v xml:space="preserve"> </v>
      </c>
      <c r="C135" s="230" t="str">
        <f t="shared" si="40"/>
        <v xml:space="preserve"> </v>
      </c>
      <c r="D135" s="231" t="str">
        <f t="shared" si="41"/>
        <v xml:space="preserve"> </v>
      </c>
      <c r="E135" s="421" t="str">
        <f t="shared" si="34"/>
        <v xml:space="preserve"> </v>
      </c>
      <c r="F135" s="221" t="str">
        <f t="shared" si="35"/>
        <v xml:space="preserve"> </v>
      </c>
      <c r="G135" s="221" t="str">
        <f t="shared" si="27"/>
        <v xml:space="preserve"> </v>
      </c>
      <c r="H135" s="222" t="str">
        <f t="shared" si="28"/>
        <v xml:space="preserve"> </v>
      </c>
      <c r="I135" s="189" t="str">
        <f t="shared" si="29"/>
        <v xml:space="preserve"> </v>
      </c>
      <c r="J135" s="221" t="str">
        <f t="shared" si="36"/>
        <v xml:space="preserve"> </v>
      </c>
      <c r="K135" s="221" t="str">
        <f t="shared" si="37"/>
        <v xml:space="preserve"> </v>
      </c>
      <c r="L135" s="222" t="str">
        <f t="shared" si="38"/>
        <v xml:space="preserve"> </v>
      </c>
      <c r="M135" s="240" t="str">
        <f t="shared" si="42"/>
        <v xml:space="preserve"> </v>
      </c>
      <c r="N135" s="241" t="str">
        <f t="shared" si="30"/>
        <v xml:space="preserve"> </v>
      </c>
      <c r="O135" s="152"/>
      <c r="P135" s="210" t="str">
        <f>IF(A135="N/A"," ",VLOOKUP(A135,PeakPowerCurves,(IF(BMO=2,3,IF(BMO=1,2,4))),FALSE)+Inputs!N118)</f>
        <v xml:space="preserve"> </v>
      </c>
      <c r="Q135" s="210" t="str">
        <f>IF(A135="N/A"," ",VLOOKUP(A135,SatSunPeakPwr,(IF(BMO=2,3,IF(BMO=1,2,4))),FALSE)+Inputs!$N$23)</f>
        <v xml:space="preserve"> </v>
      </c>
      <c r="R135" s="210" t="str">
        <f>IF(A135="N/A"," ",VLOOKUP(A135,SatSunPeakPwr,(IF(BMO=2,7,IF(BMO=1,6,8))),FALSE)+Inputs!$N$23)</f>
        <v xml:space="preserve"> </v>
      </c>
      <c r="S135" s="211" t="str">
        <f>IF(A135="N/A"," ",(VLOOKUP(A135,OPPowerPrices,(IF(BMO=2,7,IF(BMO=1,6,8))),FALSE)+Inputs!$N$23))</f>
        <v xml:space="preserve"> </v>
      </c>
      <c r="T135" s="212" t="str">
        <f t="shared" si="31"/>
        <v xml:space="preserve"> </v>
      </c>
      <c r="U135" s="212" t="str">
        <f t="shared" si="32"/>
        <v xml:space="preserve"> </v>
      </c>
      <c r="V135" s="212" t="str">
        <f>IF(A135="N/A"," ",IF(Indexcheck=TRUE,(IF(MONTH(A135)&gt;=4,IF(MONTH(A135)&lt;=10,VLOOKUP(A135,'Gas Curves'!B113:O473,13),VLOOKUP(A135,'Gas Curves'!B113:O473,14)),VLOOKUP(A135,'Gas Curves'!B113:O473,14))),0))</f>
        <v xml:space="preserve"> </v>
      </c>
      <c r="W135" s="212" t="str">
        <f>IF(A135="N/A"," ",((SUM(T135:V135))/(1-Inputs!$S$11)-(SUM(T135:V135))))</f>
        <v xml:space="preserve"> </v>
      </c>
      <c r="X135" s="212" t="str">
        <f>IF(A135="N/A"," ",(IF(MONTH(A135)&gt;=4,IF(MONTH(A135)&lt;=10,Inputs!$S$9,Inputs!$S$10),Inputs!$S$10)))</f>
        <v xml:space="preserve"> </v>
      </c>
      <c r="Y135" s="213" t="str">
        <f t="shared" si="33"/>
        <v xml:space="preserve"> </v>
      </c>
      <c r="AF135" s="170">
        <v>40544</v>
      </c>
      <c r="AG135" s="157">
        <v>21</v>
      </c>
      <c r="AH135" s="157">
        <v>4</v>
      </c>
      <c r="AI135" s="157">
        <v>6</v>
      </c>
      <c r="AJ135" s="157">
        <v>1</v>
      </c>
      <c r="AK135" s="157">
        <v>31</v>
      </c>
    </row>
    <row r="136" spans="1:37" x14ac:dyDescent="0.2">
      <c r="A136" s="244" t="str">
        <f>Calculations!A101</f>
        <v>N/A</v>
      </c>
      <c r="B136" s="229" t="str">
        <f t="shared" si="39"/>
        <v xml:space="preserve"> </v>
      </c>
      <c r="C136" s="230" t="str">
        <f t="shared" si="40"/>
        <v xml:space="preserve"> </v>
      </c>
      <c r="D136" s="231" t="str">
        <f t="shared" si="41"/>
        <v xml:space="preserve"> </v>
      </c>
      <c r="E136" s="421" t="str">
        <f t="shared" si="34"/>
        <v xml:space="preserve"> </v>
      </c>
      <c r="F136" s="221" t="str">
        <f t="shared" si="35"/>
        <v xml:space="preserve"> </v>
      </c>
      <c r="G136" s="221" t="str">
        <f t="shared" si="27"/>
        <v xml:space="preserve"> </v>
      </c>
      <c r="H136" s="222" t="str">
        <f t="shared" si="28"/>
        <v xml:space="preserve"> </v>
      </c>
      <c r="I136" s="189" t="str">
        <f t="shared" si="29"/>
        <v xml:space="preserve"> </v>
      </c>
      <c r="J136" s="221" t="str">
        <f t="shared" si="36"/>
        <v xml:space="preserve"> </v>
      </c>
      <c r="K136" s="221" t="str">
        <f t="shared" si="37"/>
        <v xml:space="preserve"> </v>
      </c>
      <c r="L136" s="222" t="str">
        <f t="shared" si="38"/>
        <v xml:space="preserve"> </v>
      </c>
      <c r="M136" s="240" t="str">
        <f t="shared" si="42"/>
        <v xml:space="preserve"> </v>
      </c>
      <c r="N136" s="241" t="str">
        <f t="shared" si="30"/>
        <v xml:space="preserve"> </v>
      </c>
      <c r="O136" s="152"/>
      <c r="P136" s="210" t="str">
        <f>IF(A136="N/A"," ",VLOOKUP(A136,PeakPowerCurves,(IF(BMO=2,3,IF(BMO=1,2,4))),FALSE)+Inputs!N119)</f>
        <v xml:space="preserve"> </v>
      </c>
      <c r="Q136" s="210" t="str">
        <f>IF(A136="N/A"," ",VLOOKUP(A136,SatSunPeakPwr,(IF(BMO=2,3,IF(BMO=1,2,4))),FALSE)+Inputs!$N$23)</f>
        <v xml:space="preserve"> </v>
      </c>
      <c r="R136" s="210" t="str">
        <f>IF(A136="N/A"," ",VLOOKUP(A136,SatSunPeakPwr,(IF(BMO=2,7,IF(BMO=1,6,8))),FALSE)+Inputs!$N$23)</f>
        <v xml:space="preserve"> </v>
      </c>
      <c r="S136" s="211" t="str">
        <f>IF(A136="N/A"," ",(VLOOKUP(A136,OPPowerPrices,(IF(BMO=2,7,IF(BMO=1,6,8))),FALSE)+Inputs!$N$23))</f>
        <v xml:space="preserve"> </v>
      </c>
      <c r="T136" s="212" t="str">
        <f t="shared" si="31"/>
        <v xml:space="preserve"> </v>
      </c>
      <c r="U136" s="212" t="str">
        <f t="shared" si="32"/>
        <v xml:space="preserve"> </v>
      </c>
      <c r="V136" s="212" t="str">
        <f>IF(A136="N/A"," ",IF(Indexcheck=TRUE,(IF(MONTH(A136)&gt;=4,IF(MONTH(A136)&lt;=10,VLOOKUP(A136,'Gas Curves'!B114:O474,13),VLOOKUP(A136,'Gas Curves'!B114:O474,14)),VLOOKUP(A136,'Gas Curves'!B114:O474,14))),0))</f>
        <v xml:space="preserve"> </v>
      </c>
      <c r="W136" s="212" t="str">
        <f>IF(A136="N/A"," ",((SUM(T136:V136))/(1-Inputs!$S$11)-(SUM(T136:V136))))</f>
        <v xml:space="preserve"> </v>
      </c>
      <c r="X136" s="212" t="str">
        <f>IF(A136="N/A"," ",(IF(MONTH(A136)&gt;=4,IF(MONTH(A136)&lt;=10,Inputs!$S$9,Inputs!$S$10),Inputs!$S$10)))</f>
        <v xml:space="preserve"> </v>
      </c>
      <c r="Y136" s="213" t="str">
        <f t="shared" si="33"/>
        <v xml:space="preserve"> </v>
      </c>
      <c r="AF136" s="170">
        <v>40575</v>
      </c>
      <c r="AG136" s="157">
        <v>20</v>
      </c>
      <c r="AH136" s="157">
        <v>4</v>
      </c>
      <c r="AI136" s="157">
        <v>4</v>
      </c>
      <c r="AJ136" s="157">
        <v>0</v>
      </c>
      <c r="AK136" s="157">
        <v>28</v>
      </c>
    </row>
    <row r="137" spans="1:37" x14ac:dyDescent="0.2">
      <c r="A137" s="244" t="str">
        <f>Calculations!A102</f>
        <v>N/A</v>
      </c>
      <c r="B137" s="229" t="str">
        <f t="shared" si="39"/>
        <v xml:space="preserve"> </v>
      </c>
      <c r="C137" s="230" t="str">
        <f t="shared" si="40"/>
        <v xml:space="preserve"> </v>
      </c>
      <c r="D137" s="231" t="str">
        <f t="shared" si="41"/>
        <v xml:space="preserve"> </v>
      </c>
      <c r="E137" s="421" t="str">
        <f t="shared" si="34"/>
        <v xml:space="preserve"> </v>
      </c>
      <c r="F137" s="221" t="str">
        <f t="shared" si="35"/>
        <v xml:space="preserve"> </v>
      </c>
      <c r="G137" s="221" t="str">
        <f t="shared" si="27"/>
        <v xml:space="preserve"> </v>
      </c>
      <c r="H137" s="222" t="str">
        <f t="shared" si="28"/>
        <v xml:space="preserve"> </v>
      </c>
      <c r="I137" s="189" t="str">
        <f t="shared" si="29"/>
        <v xml:space="preserve"> </v>
      </c>
      <c r="J137" s="221" t="str">
        <f t="shared" si="36"/>
        <v xml:space="preserve"> </v>
      </c>
      <c r="K137" s="221" t="str">
        <f t="shared" si="37"/>
        <v xml:space="preserve"> </v>
      </c>
      <c r="L137" s="222" t="str">
        <f t="shared" si="38"/>
        <v xml:space="preserve"> </v>
      </c>
      <c r="M137" s="240" t="str">
        <f t="shared" si="42"/>
        <v xml:space="preserve"> </v>
      </c>
      <c r="N137" s="241" t="str">
        <f t="shared" si="30"/>
        <v xml:space="preserve"> </v>
      </c>
      <c r="O137" s="152"/>
      <c r="P137" s="210" t="str">
        <f>IF(A137="N/A"," ",VLOOKUP(A137,PeakPowerCurves,(IF(BMO=2,3,IF(BMO=1,2,4))),FALSE)+Inputs!N120)</f>
        <v xml:space="preserve"> </v>
      </c>
      <c r="Q137" s="210" t="str">
        <f>IF(A137="N/A"," ",VLOOKUP(A137,SatSunPeakPwr,(IF(BMO=2,3,IF(BMO=1,2,4))),FALSE)+Inputs!$N$23)</f>
        <v xml:space="preserve"> </v>
      </c>
      <c r="R137" s="210" t="str">
        <f>IF(A137="N/A"," ",VLOOKUP(A137,SatSunPeakPwr,(IF(BMO=2,7,IF(BMO=1,6,8))),FALSE)+Inputs!$N$23)</f>
        <v xml:space="preserve"> </v>
      </c>
      <c r="S137" s="211" t="str">
        <f>IF(A137="N/A"," ",(VLOOKUP(A137,OPPowerPrices,(IF(BMO=2,7,IF(BMO=1,6,8))),FALSE)+Inputs!$N$23))</f>
        <v xml:space="preserve"> </v>
      </c>
      <c r="T137" s="212" t="str">
        <f t="shared" si="31"/>
        <v xml:space="preserve"> </v>
      </c>
      <c r="U137" s="212" t="str">
        <f t="shared" si="32"/>
        <v xml:space="preserve"> </v>
      </c>
      <c r="V137" s="212" t="str">
        <f>IF(A137="N/A"," ",IF(Indexcheck=TRUE,(IF(MONTH(A137)&gt;=4,IF(MONTH(A137)&lt;=10,VLOOKUP(A137,'Gas Curves'!B115:O475,13),VLOOKUP(A137,'Gas Curves'!B115:O475,14)),VLOOKUP(A137,'Gas Curves'!B115:O475,14))),0))</f>
        <v xml:space="preserve"> </v>
      </c>
      <c r="W137" s="212" t="str">
        <f>IF(A137="N/A"," ",((SUM(T137:V137))/(1-Inputs!$S$11)-(SUM(T137:V137))))</f>
        <v xml:space="preserve"> </v>
      </c>
      <c r="X137" s="212" t="str">
        <f>IF(A137="N/A"," ",(IF(MONTH(A137)&gt;=4,IF(MONTH(A137)&lt;=10,Inputs!$S$9,Inputs!$S$10),Inputs!$S$10)))</f>
        <v xml:space="preserve"> </v>
      </c>
      <c r="Y137" s="213" t="str">
        <f t="shared" si="33"/>
        <v xml:space="preserve"> </v>
      </c>
      <c r="AF137" s="170">
        <v>40603</v>
      </c>
      <c r="AG137" s="157">
        <v>23</v>
      </c>
      <c r="AH137" s="157">
        <v>4</v>
      </c>
      <c r="AI137" s="157">
        <v>4</v>
      </c>
      <c r="AJ137" s="157">
        <v>0</v>
      </c>
      <c r="AK137" s="157">
        <v>31</v>
      </c>
    </row>
    <row r="138" spans="1:37" x14ac:dyDescent="0.2">
      <c r="A138" s="244" t="str">
        <f>Calculations!A103</f>
        <v>N/A</v>
      </c>
      <c r="B138" s="229" t="str">
        <f t="shared" si="39"/>
        <v xml:space="preserve"> </v>
      </c>
      <c r="C138" s="230" t="str">
        <f t="shared" si="40"/>
        <v xml:space="preserve"> </v>
      </c>
      <c r="D138" s="231" t="str">
        <f t="shared" si="41"/>
        <v xml:space="preserve"> </v>
      </c>
      <c r="E138" s="421" t="str">
        <f t="shared" si="34"/>
        <v xml:space="preserve"> </v>
      </c>
      <c r="F138" s="221" t="str">
        <f t="shared" si="35"/>
        <v xml:space="preserve"> </v>
      </c>
      <c r="G138" s="221" t="str">
        <f t="shared" si="27"/>
        <v xml:space="preserve"> </v>
      </c>
      <c r="H138" s="222" t="str">
        <f t="shared" si="28"/>
        <v xml:space="preserve"> </v>
      </c>
      <c r="I138" s="189" t="str">
        <f t="shared" si="29"/>
        <v xml:space="preserve"> </v>
      </c>
      <c r="J138" s="221" t="str">
        <f t="shared" si="36"/>
        <v xml:space="preserve"> </v>
      </c>
      <c r="K138" s="221" t="str">
        <f t="shared" si="37"/>
        <v xml:space="preserve"> </v>
      </c>
      <c r="L138" s="222" t="str">
        <f t="shared" si="38"/>
        <v xml:space="preserve"> </v>
      </c>
      <c r="M138" s="240" t="str">
        <f t="shared" si="42"/>
        <v xml:space="preserve"> </v>
      </c>
      <c r="N138" s="241" t="str">
        <f t="shared" si="30"/>
        <v xml:space="preserve"> </v>
      </c>
      <c r="O138" s="152"/>
      <c r="P138" s="210" t="str">
        <f>IF(A138="N/A"," ",VLOOKUP(A138,PeakPowerCurves,(IF(BMO=2,3,IF(BMO=1,2,4))),FALSE)+Inputs!N121)</f>
        <v xml:space="preserve"> </v>
      </c>
      <c r="Q138" s="210" t="str">
        <f>IF(A138="N/A"," ",VLOOKUP(A138,SatSunPeakPwr,(IF(BMO=2,3,IF(BMO=1,2,4))),FALSE)+Inputs!$N$23)</f>
        <v xml:space="preserve"> </v>
      </c>
      <c r="R138" s="210" t="str">
        <f>IF(A138="N/A"," ",VLOOKUP(A138,SatSunPeakPwr,(IF(BMO=2,7,IF(BMO=1,6,8))),FALSE)+Inputs!$N$23)</f>
        <v xml:space="preserve"> </v>
      </c>
      <c r="S138" s="211" t="str">
        <f>IF(A138="N/A"," ",(VLOOKUP(A138,OPPowerPrices,(IF(BMO=2,7,IF(BMO=1,6,8))),FALSE)+Inputs!$N$23))</f>
        <v xml:space="preserve"> </v>
      </c>
      <c r="T138" s="212" t="str">
        <f t="shared" si="31"/>
        <v xml:space="preserve"> </v>
      </c>
      <c r="U138" s="212" t="str">
        <f t="shared" si="32"/>
        <v xml:space="preserve"> </v>
      </c>
      <c r="V138" s="212" t="str">
        <f>IF(A138="N/A"," ",IF(Indexcheck=TRUE,(IF(MONTH(A138)&gt;=4,IF(MONTH(A138)&lt;=10,VLOOKUP(A138,'Gas Curves'!B116:O476,13),VLOOKUP(A138,'Gas Curves'!B116:O476,14)),VLOOKUP(A138,'Gas Curves'!B116:O476,14))),0))</f>
        <v xml:space="preserve"> </v>
      </c>
      <c r="W138" s="212" t="str">
        <f>IF(A138="N/A"," ",((SUM(T138:V138))/(1-Inputs!$S$11)-(SUM(T138:V138))))</f>
        <v xml:space="preserve"> </v>
      </c>
      <c r="X138" s="212" t="str">
        <f>IF(A138="N/A"," ",(IF(MONTH(A138)&gt;=4,IF(MONTH(A138)&lt;=10,Inputs!$S$9,Inputs!$S$10),Inputs!$S$10)))</f>
        <v xml:space="preserve"> </v>
      </c>
      <c r="Y138" s="213" t="str">
        <f t="shared" si="33"/>
        <v xml:space="preserve"> </v>
      </c>
      <c r="AF138" s="170">
        <v>40634</v>
      </c>
      <c r="AG138" s="157">
        <v>21</v>
      </c>
      <c r="AH138" s="157">
        <v>5</v>
      </c>
      <c r="AI138" s="157">
        <v>4</v>
      </c>
      <c r="AJ138" s="157">
        <v>0</v>
      </c>
      <c r="AK138" s="157">
        <v>30</v>
      </c>
    </row>
    <row r="139" spans="1:37" x14ac:dyDescent="0.2">
      <c r="A139" s="244" t="str">
        <f>Calculations!A104</f>
        <v>N/A</v>
      </c>
      <c r="B139" s="229" t="str">
        <f t="shared" si="39"/>
        <v xml:space="preserve"> </v>
      </c>
      <c r="C139" s="230" t="str">
        <f t="shared" si="40"/>
        <v xml:space="preserve"> </v>
      </c>
      <c r="D139" s="231" t="str">
        <f t="shared" si="41"/>
        <v xml:space="preserve"> </v>
      </c>
      <c r="E139" s="421" t="str">
        <f t="shared" si="34"/>
        <v xml:space="preserve"> </v>
      </c>
      <c r="F139" s="221" t="str">
        <f t="shared" si="35"/>
        <v xml:space="preserve"> </v>
      </c>
      <c r="G139" s="221" t="str">
        <f t="shared" si="27"/>
        <v xml:space="preserve"> </v>
      </c>
      <c r="H139" s="222" t="str">
        <f t="shared" si="28"/>
        <v xml:space="preserve"> </v>
      </c>
      <c r="I139" s="189" t="str">
        <f t="shared" si="29"/>
        <v xml:space="preserve"> </v>
      </c>
      <c r="J139" s="221" t="str">
        <f t="shared" si="36"/>
        <v xml:space="preserve"> </v>
      </c>
      <c r="K139" s="221" t="str">
        <f t="shared" si="37"/>
        <v xml:space="preserve"> </v>
      </c>
      <c r="L139" s="222" t="str">
        <f t="shared" si="38"/>
        <v xml:space="preserve"> </v>
      </c>
      <c r="M139" s="240" t="str">
        <f t="shared" si="42"/>
        <v xml:space="preserve"> </v>
      </c>
      <c r="N139" s="241" t="str">
        <f t="shared" si="30"/>
        <v xml:space="preserve"> </v>
      </c>
      <c r="O139" s="152"/>
      <c r="P139" s="210" t="str">
        <f>IF(A139="N/A"," ",VLOOKUP(A139,PeakPowerCurves,(IF(BMO=2,3,IF(BMO=1,2,4))),FALSE)+Inputs!N122)</f>
        <v xml:space="preserve"> </v>
      </c>
      <c r="Q139" s="210" t="str">
        <f>IF(A139="N/A"," ",VLOOKUP(A139,SatSunPeakPwr,(IF(BMO=2,3,IF(BMO=1,2,4))),FALSE)+Inputs!$N$23)</f>
        <v xml:space="preserve"> </v>
      </c>
      <c r="R139" s="210" t="str">
        <f>IF(A139="N/A"," ",VLOOKUP(A139,SatSunPeakPwr,(IF(BMO=2,7,IF(BMO=1,6,8))),FALSE)+Inputs!$N$23)</f>
        <v xml:space="preserve"> </v>
      </c>
      <c r="S139" s="211" t="str">
        <f>IF(A139="N/A"," ",(VLOOKUP(A139,OPPowerPrices,(IF(BMO=2,7,IF(BMO=1,6,8))),FALSE)+Inputs!$N$23))</f>
        <v xml:space="preserve"> </v>
      </c>
      <c r="T139" s="212" t="str">
        <f t="shared" si="31"/>
        <v xml:space="preserve"> </v>
      </c>
      <c r="U139" s="212" t="str">
        <f t="shared" si="32"/>
        <v xml:space="preserve"> </v>
      </c>
      <c r="V139" s="212" t="str">
        <f>IF(A139="N/A"," ",IF(Indexcheck=TRUE,(IF(MONTH(A139)&gt;=4,IF(MONTH(A139)&lt;=10,VLOOKUP(A139,'Gas Curves'!B117:O477,13),VLOOKUP(A139,'Gas Curves'!B117:O477,14)),VLOOKUP(A139,'Gas Curves'!B117:O477,14))),0))</f>
        <v xml:space="preserve"> </v>
      </c>
      <c r="W139" s="212" t="str">
        <f>IF(A139="N/A"," ",((SUM(T139:V139))/(1-Inputs!$S$11)-(SUM(T139:V139))))</f>
        <v xml:space="preserve"> </v>
      </c>
      <c r="X139" s="212" t="str">
        <f>IF(A139="N/A"," ",(IF(MONTH(A139)&gt;=4,IF(MONTH(A139)&lt;=10,Inputs!$S$9,Inputs!$S$10),Inputs!$S$10)))</f>
        <v xml:space="preserve"> </v>
      </c>
      <c r="Y139" s="213" t="str">
        <f t="shared" si="33"/>
        <v xml:space="preserve"> </v>
      </c>
      <c r="AF139" s="170">
        <v>40664</v>
      </c>
      <c r="AG139" s="157">
        <v>21</v>
      </c>
      <c r="AH139" s="157">
        <v>4</v>
      </c>
      <c r="AI139" s="157">
        <v>6</v>
      </c>
      <c r="AJ139" s="157">
        <v>1</v>
      </c>
      <c r="AK139" s="157">
        <v>31</v>
      </c>
    </row>
    <row r="140" spans="1:37" x14ac:dyDescent="0.2">
      <c r="A140" s="244" t="str">
        <f>Calculations!A105</f>
        <v>N/A</v>
      </c>
      <c r="B140" s="229" t="str">
        <f t="shared" si="39"/>
        <v xml:space="preserve"> </v>
      </c>
      <c r="C140" s="230" t="str">
        <f t="shared" si="40"/>
        <v xml:space="preserve"> </v>
      </c>
      <c r="D140" s="231" t="str">
        <f t="shared" si="41"/>
        <v xml:space="preserve"> </v>
      </c>
      <c r="E140" s="421" t="str">
        <f t="shared" si="34"/>
        <v xml:space="preserve"> </v>
      </c>
      <c r="F140" s="221" t="str">
        <f t="shared" si="35"/>
        <v xml:space="preserve"> </v>
      </c>
      <c r="G140" s="221" t="str">
        <f t="shared" si="27"/>
        <v xml:space="preserve"> </v>
      </c>
      <c r="H140" s="222" t="str">
        <f t="shared" si="28"/>
        <v xml:space="preserve"> </v>
      </c>
      <c r="I140" s="189" t="str">
        <f t="shared" si="29"/>
        <v xml:space="preserve"> </v>
      </c>
      <c r="J140" s="221" t="str">
        <f t="shared" si="36"/>
        <v xml:space="preserve"> </v>
      </c>
      <c r="K140" s="221" t="str">
        <f t="shared" si="37"/>
        <v xml:space="preserve"> </v>
      </c>
      <c r="L140" s="222" t="str">
        <f t="shared" si="38"/>
        <v xml:space="preserve"> </v>
      </c>
      <c r="M140" s="240" t="str">
        <f t="shared" si="42"/>
        <v xml:space="preserve"> </v>
      </c>
      <c r="N140" s="241" t="str">
        <f t="shared" si="30"/>
        <v xml:space="preserve"> </v>
      </c>
      <c r="O140" s="152"/>
      <c r="P140" s="210" t="str">
        <f>IF(A140="N/A"," ",VLOOKUP(A140,PeakPowerCurves,(IF(BMO=2,3,IF(BMO=1,2,4))),FALSE)+Inputs!N123)</f>
        <v xml:space="preserve"> </v>
      </c>
      <c r="Q140" s="210" t="str">
        <f>IF(A140="N/A"," ",VLOOKUP(A140,SatSunPeakPwr,(IF(BMO=2,3,IF(BMO=1,2,4))),FALSE)+Inputs!$N$23)</f>
        <v xml:space="preserve"> </v>
      </c>
      <c r="R140" s="210" t="str">
        <f>IF(A140="N/A"," ",VLOOKUP(A140,SatSunPeakPwr,(IF(BMO=2,7,IF(BMO=1,6,8))),FALSE)+Inputs!$N$23)</f>
        <v xml:space="preserve"> </v>
      </c>
      <c r="S140" s="211" t="str">
        <f>IF(A140="N/A"," ",(VLOOKUP(A140,OPPowerPrices,(IF(BMO=2,7,IF(BMO=1,6,8))),FALSE)+Inputs!$N$23))</f>
        <v xml:space="preserve"> </v>
      </c>
      <c r="T140" s="212" t="str">
        <f t="shared" si="31"/>
        <v xml:space="preserve"> </v>
      </c>
      <c r="U140" s="212" t="str">
        <f t="shared" si="32"/>
        <v xml:space="preserve"> </v>
      </c>
      <c r="V140" s="212" t="str">
        <f>IF(A140="N/A"," ",IF(Indexcheck=TRUE,(IF(MONTH(A140)&gt;=4,IF(MONTH(A140)&lt;=10,VLOOKUP(A140,'Gas Curves'!B118:O478,13),VLOOKUP(A140,'Gas Curves'!B118:O478,14)),VLOOKUP(A140,'Gas Curves'!B118:O478,14))),0))</f>
        <v xml:space="preserve"> </v>
      </c>
      <c r="W140" s="212" t="str">
        <f>IF(A140="N/A"," ",((SUM(T140:V140))/(1-Inputs!$S$11)-(SUM(T140:V140))))</f>
        <v xml:space="preserve"> </v>
      </c>
      <c r="X140" s="212" t="str">
        <f>IF(A140="N/A"," ",(IF(MONTH(A140)&gt;=4,IF(MONTH(A140)&lt;=10,Inputs!$S$9,Inputs!$S$10),Inputs!$S$10)))</f>
        <v xml:space="preserve"> </v>
      </c>
      <c r="Y140" s="213" t="str">
        <f t="shared" si="33"/>
        <v xml:space="preserve"> </v>
      </c>
      <c r="AF140" s="170">
        <v>40695</v>
      </c>
      <c r="AG140" s="157">
        <v>22</v>
      </c>
      <c r="AH140" s="157">
        <v>4</v>
      </c>
      <c r="AI140" s="157">
        <v>4</v>
      </c>
      <c r="AJ140" s="157">
        <v>0</v>
      </c>
      <c r="AK140" s="157">
        <v>30</v>
      </c>
    </row>
    <row r="141" spans="1:37" x14ac:dyDescent="0.2">
      <c r="A141" s="244" t="str">
        <f>Calculations!A106</f>
        <v>N/A</v>
      </c>
      <c r="B141" s="229" t="str">
        <f t="shared" si="39"/>
        <v xml:space="preserve"> </v>
      </c>
      <c r="C141" s="230" t="str">
        <f t="shared" si="40"/>
        <v xml:space="preserve"> </v>
      </c>
      <c r="D141" s="231" t="str">
        <f t="shared" si="41"/>
        <v xml:space="preserve"> </v>
      </c>
      <c r="E141" s="421" t="str">
        <f t="shared" si="34"/>
        <v xml:space="preserve"> </v>
      </c>
      <c r="F141" s="221" t="str">
        <f t="shared" si="35"/>
        <v xml:space="preserve"> </v>
      </c>
      <c r="G141" s="221" t="str">
        <f t="shared" si="27"/>
        <v xml:space="preserve"> </v>
      </c>
      <c r="H141" s="222" t="str">
        <f t="shared" si="28"/>
        <v xml:space="preserve"> </v>
      </c>
      <c r="I141" s="189" t="str">
        <f t="shared" si="29"/>
        <v xml:space="preserve"> </v>
      </c>
      <c r="J141" s="221" t="str">
        <f t="shared" si="36"/>
        <v xml:space="preserve"> </v>
      </c>
      <c r="K141" s="221" t="str">
        <f t="shared" si="37"/>
        <v xml:space="preserve"> </v>
      </c>
      <c r="L141" s="222" t="str">
        <f t="shared" si="38"/>
        <v xml:space="preserve"> </v>
      </c>
      <c r="M141" s="240" t="str">
        <f t="shared" si="42"/>
        <v xml:space="preserve"> </v>
      </c>
      <c r="N141" s="241" t="str">
        <f t="shared" si="30"/>
        <v xml:space="preserve"> </v>
      </c>
      <c r="O141" s="152"/>
      <c r="P141" s="210" t="str">
        <f>IF(A141="N/A"," ",VLOOKUP(A141,PeakPowerCurves,(IF(BMO=2,3,IF(BMO=1,2,4))),FALSE)+Inputs!N124)</f>
        <v xml:space="preserve"> </v>
      </c>
      <c r="Q141" s="210" t="str">
        <f>IF(A141="N/A"," ",VLOOKUP(A141,SatSunPeakPwr,(IF(BMO=2,3,IF(BMO=1,2,4))),FALSE)+Inputs!$N$23)</f>
        <v xml:space="preserve"> </v>
      </c>
      <c r="R141" s="210" t="str">
        <f>IF(A141="N/A"," ",VLOOKUP(A141,SatSunPeakPwr,(IF(BMO=2,7,IF(BMO=1,6,8))),FALSE)+Inputs!$N$23)</f>
        <v xml:space="preserve"> </v>
      </c>
      <c r="S141" s="211" t="str">
        <f>IF(A141="N/A"," ",(VLOOKUP(A141,OPPowerPrices,(IF(BMO=2,7,IF(BMO=1,6,8))),FALSE)+Inputs!$N$23))</f>
        <v xml:space="preserve"> </v>
      </c>
      <c r="T141" s="212" t="str">
        <f t="shared" si="31"/>
        <v xml:space="preserve"> </v>
      </c>
      <c r="U141" s="212" t="str">
        <f t="shared" si="32"/>
        <v xml:space="preserve"> </v>
      </c>
      <c r="V141" s="212" t="str">
        <f>IF(A141="N/A"," ",IF(Indexcheck=TRUE,(IF(MONTH(A141)&gt;=4,IF(MONTH(A141)&lt;=10,VLOOKUP(A141,'Gas Curves'!B119:O479,13),VLOOKUP(A141,'Gas Curves'!B119:O479,14)),VLOOKUP(A141,'Gas Curves'!B119:O479,14))),0))</f>
        <v xml:space="preserve"> </v>
      </c>
      <c r="W141" s="212" t="str">
        <f>IF(A141="N/A"," ",((SUM(T141:V141))/(1-Inputs!$S$11)-(SUM(T141:V141))))</f>
        <v xml:space="preserve"> </v>
      </c>
      <c r="X141" s="212" t="str">
        <f>IF(A141="N/A"," ",(IF(MONTH(A141)&gt;=4,IF(MONTH(A141)&lt;=10,Inputs!$S$9,Inputs!$S$10),Inputs!$S$10)))</f>
        <v xml:space="preserve"> </v>
      </c>
      <c r="Y141" s="213" t="str">
        <f t="shared" si="33"/>
        <v xml:space="preserve"> </v>
      </c>
      <c r="AF141" s="170">
        <v>40725</v>
      </c>
      <c r="AG141" s="157">
        <v>20</v>
      </c>
      <c r="AH141" s="157">
        <v>5</v>
      </c>
      <c r="AI141" s="157">
        <v>6</v>
      </c>
      <c r="AJ141" s="157">
        <v>1</v>
      </c>
      <c r="AK141" s="157">
        <v>31</v>
      </c>
    </row>
    <row r="142" spans="1:37" x14ac:dyDescent="0.2">
      <c r="A142" s="244" t="str">
        <f>Calculations!A107</f>
        <v>N/A</v>
      </c>
      <c r="B142" s="229" t="str">
        <f t="shared" si="39"/>
        <v xml:space="preserve"> </v>
      </c>
      <c r="C142" s="230" t="str">
        <f t="shared" si="40"/>
        <v xml:space="preserve"> </v>
      </c>
      <c r="D142" s="231" t="str">
        <f t="shared" si="41"/>
        <v xml:space="preserve"> </v>
      </c>
      <c r="E142" s="421" t="str">
        <f t="shared" si="34"/>
        <v xml:space="preserve"> </v>
      </c>
      <c r="F142" s="221" t="str">
        <f t="shared" si="35"/>
        <v xml:space="preserve"> </v>
      </c>
      <c r="G142" s="221" t="str">
        <f t="shared" si="27"/>
        <v xml:space="preserve"> </v>
      </c>
      <c r="H142" s="222" t="str">
        <f t="shared" si="28"/>
        <v xml:space="preserve"> </v>
      </c>
      <c r="I142" s="189" t="str">
        <f t="shared" si="29"/>
        <v xml:space="preserve"> </v>
      </c>
      <c r="J142" s="221" t="str">
        <f t="shared" si="36"/>
        <v xml:space="preserve"> </v>
      </c>
      <c r="K142" s="221" t="str">
        <f t="shared" si="37"/>
        <v xml:space="preserve"> </v>
      </c>
      <c r="L142" s="222" t="str">
        <f t="shared" si="38"/>
        <v xml:space="preserve"> </v>
      </c>
      <c r="M142" s="240" t="str">
        <f t="shared" si="42"/>
        <v xml:space="preserve"> </v>
      </c>
      <c r="N142" s="241" t="str">
        <f t="shared" si="30"/>
        <v xml:space="preserve"> </v>
      </c>
      <c r="O142" s="152"/>
      <c r="P142" s="210" t="str">
        <f>IF(A142="N/A"," ",VLOOKUP(A142,PeakPowerCurves,(IF(BMO=2,3,IF(BMO=1,2,4))),FALSE)+Inputs!N125)</f>
        <v xml:space="preserve"> </v>
      </c>
      <c r="Q142" s="210" t="str">
        <f>IF(A142="N/A"," ",VLOOKUP(A142,SatSunPeakPwr,(IF(BMO=2,3,IF(BMO=1,2,4))),FALSE)+Inputs!$N$23)</f>
        <v xml:space="preserve"> </v>
      </c>
      <c r="R142" s="210" t="str">
        <f>IF(A142="N/A"," ",VLOOKUP(A142,SatSunPeakPwr,(IF(BMO=2,7,IF(BMO=1,6,8))),FALSE)+Inputs!$N$23)</f>
        <v xml:space="preserve"> </v>
      </c>
      <c r="S142" s="211" t="str">
        <f>IF(A142="N/A"," ",(VLOOKUP(A142,OPPowerPrices,(IF(BMO=2,7,IF(BMO=1,6,8))),FALSE)+Inputs!$N$23))</f>
        <v xml:space="preserve"> </v>
      </c>
      <c r="T142" s="212" t="str">
        <f t="shared" si="31"/>
        <v xml:space="preserve"> </v>
      </c>
      <c r="U142" s="212" t="str">
        <f t="shared" si="32"/>
        <v xml:space="preserve"> </v>
      </c>
      <c r="V142" s="212" t="str">
        <f>IF(A142="N/A"," ",IF(Indexcheck=TRUE,(IF(MONTH(A142)&gt;=4,IF(MONTH(A142)&lt;=10,VLOOKUP(A142,'Gas Curves'!B120:O480,13),VLOOKUP(A142,'Gas Curves'!B120:O480,14)),VLOOKUP(A142,'Gas Curves'!B120:O480,14))),0))</f>
        <v xml:space="preserve"> </v>
      </c>
      <c r="W142" s="212" t="str">
        <f>IF(A142="N/A"," ",((SUM(T142:V142))/(1-Inputs!$S$11)-(SUM(T142:V142))))</f>
        <v xml:space="preserve"> </v>
      </c>
      <c r="X142" s="212" t="str">
        <f>IF(A142="N/A"," ",(IF(MONTH(A142)&gt;=4,IF(MONTH(A142)&lt;=10,Inputs!$S$9,Inputs!$S$10),Inputs!$S$10)))</f>
        <v xml:space="preserve"> </v>
      </c>
      <c r="Y142" s="213" t="str">
        <f t="shared" si="33"/>
        <v xml:space="preserve"> </v>
      </c>
      <c r="AF142" s="170">
        <v>40756</v>
      </c>
      <c r="AG142" s="157">
        <v>23</v>
      </c>
      <c r="AH142" s="157">
        <v>4</v>
      </c>
      <c r="AI142" s="157">
        <v>4</v>
      </c>
      <c r="AJ142" s="157">
        <v>0</v>
      </c>
      <c r="AK142" s="157">
        <v>31</v>
      </c>
    </row>
    <row r="143" spans="1:37" x14ac:dyDescent="0.2">
      <c r="A143" s="244" t="str">
        <f>Calculations!A108</f>
        <v>N/A</v>
      </c>
      <c r="B143" s="229" t="str">
        <f t="shared" si="39"/>
        <v xml:space="preserve"> </v>
      </c>
      <c r="C143" s="230" t="str">
        <f t="shared" si="40"/>
        <v xml:space="preserve"> </v>
      </c>
      <c r="D143" s="231" t="str">
        <f t="shared" si="41"/>
        <v xml:space="preserve"> </v>
      </c>
      <c r="E143" s="421" t="str">
        <f t="shared" si="34"/>
        <v xml:space="preserve"> </v>
      </c>
      <c r="F143" s="221" t="str">
        <f t="shared" si="35"/>
        <v xml:space="preserve"> </v>
      </c>
      <c r="G143" s="221" t="str">
        <f t="shared" si="27"/>
        <v xml:space="preserve"> </v>
      </c>
      <c r="H143" s="222" t="str">
        <f t="shared" si="28"/>
        <v xml:space="preserve"> </v>
      </c>
      <c r="I143" s="189" t="str">
        <f t="shared" si="29"/>
        <v xml:space="preserve"> </v>
      </c>
      <c r="J143" s="221" t="str">
        <f t="shared" si="36"/>
        <v xml:space="preserve"> </v>
      </c>
      <c r="K143" s="221" t="str">
        <f t="shared" si="37"/>
        <v xml:space="preserve"> </v>
      </c>
      <c r="L143" s="222" t="str">
        <f t="shared" si="38"/>
        <v xml:space="preserve"> </v>
      </c>
      <c r="M143" s="240" t="str">
        <f t="shared" si="42"/>
        <v xml:space="preserve"> </v>
      </c>
      <c r="N143" s="241" t="str">
        <f t="shared" si="30"/>
        <v xml:space="preserve"> </v>
      </c>
      <c r="O143" s="152"/>
      <c r="P143" s="210" t="str">
        <f>IF(A143="N/A"," ",VLOOKUP(A143,PeakPowerCurves,(IF(BMO=2,3,IF(BMO=1,2,4))),FALSE)+Inputs!N126)</f>
        <v xml:space="preserve"> </v>
      </c>
      <c r="Q143" s="210" t="str">
        <f>IF(A143="N/A"," ",VLOOKUP(A143,SatSunPeakPwr,(IF(BMO=2,3,IF(BMO=1,2,4))),FALSE)+Inputs!$N$23)</f>
        <v xml:space="preserve"> </v>
      </c>
      <c r="R143" s="210" t="str">
        <f>IF(A143="N/A"," ",VLOOKUP(A143,SatSunPeakPwr,(IF(BMO=2,7,IF(BMO=1,6,8))),FALSE)+Inputs!$N$23)</f>
        <v xml:space="preserve"> </v>
      </c>
      <c r="S143" s="211" t="str">
        <f>IF(A143="N/A"," ",(VLOOKUP(A143,OPPowerPrices,(IF(BMO=2,7,IF(BMO=1,6,8))),FALSE)+Inputs!$N$23))</f>
        <v xml:space="preserve"> </v>
      </c>
      <c r="T143" s="212" t="str">
        <f t="shared" si="31"/>
        <v xml:space="preserve"> </v>
      </c>
      <c r="U143" s="212" t="str">
        <f t="shared" si="32"/>
        <v xml:space="preserve"> </v>
      </c>
      <c r="V143" s="212" t="str">
        <f>IF(A143="N/A"," ",IF(Indexcheck=TRUE,(IF(MONTH(A143)&gt;=4,IF(MONTH(A143)&lt;=10,VLOOKUP(A143,'Gas Curves'!B121:O481,13),VLOOKUP(A143,'Gas Curves'!B121:O481,14)),VLOOKUP(A143,'Gas Curves'!B121:O481,14))),0))</f>
        <v xml:space="preserve"> </v>
      </c>
      <c r="W143" s="212" t="str">
        <f>IF(A143="N/A"," ",((SUM(T143:V143))/(1-Inputs!$S$11)-(SUM(T143:V143))))</f>
        <v xml:space="preserve"> </v>
      </c>
      <c r="X143" s="212" t="str">
        <f>IF(A143="N/A"," ",(IF(MONTH(A143)&gt;=4,IF(MONTH(A143)&lt;=10,Inputs!$S$9,Inputs!$S$10),Inputs!$S$10)))</f>
        <v xml:space="preserve"> </v>
      </c>
      <c r="Y143" s="213" t="str">
        <f t="shared" si="33"/>
        <v xml:space="preserve"> </v>
      </c>
      <c r="AF143" s="170">
        <v>40787</v>
      </c>
      <c r="AG143" s="157">
        <v>21</v>
      </c>
      <c r="AH143" s="157">
        <v>4</v>
      </c>
      <c r="AI143" s="157">
        <v>5</v>
      </c>
      <c r="AJ143" s="157">
        <v>1</v>
      </c>
      <c r="AK143" s="157">
        <v>30</v>
      </c>
    </row>
    <row r="144" spans="1:37" x14ac:dyDescent="0.2">
      <c r="A144" s="244" t="str">
        <f>Calculations!A109</f>
        <v>N/A</v>
      </c>
      <c r="B144" s="229" t="str">
        <f t="shared" si="39"/>
        <v xml:space="preserve"> </v>
      </c>
      <c r="C144" s="230" t="str">
        <f t="shared" si="40"/>
        <v xml:space="preserve"> </v>
      </c>
      <c r="D144" s="231" t="str">
        <f t="shared" si="41"/>
        <v xml:space="preserve"> </v>
      </c>
      <c r="E144" s="421" t="str">
        <f t="shared" si="34"/>
        <v xml:space="preserve"> </v>
      </c>
      <c r="F144" s="221" t="str">
        <f t="shared" si="35"/>
        <v xml:space="preserve"> </v>
      </c>
      <c r="G144" s="221" t="str">
        <f t="shared" si="27"/>
        <v xml:space="preserve"> </v>
      </c>
      <c r="H144" s="222" t="str">
        <f t="shared" si="28"/>
        <v xml:space="preserve"> </v>
      </c>
      <c r="I144" s="189" t="str">
        <f t="shared" si="29"/>
        <v xml:space="preserve"> </v>
      </c>
      <c r="J144" s="221" t="str">
        <f t="shared" si="36"/>
        <v xml:space="preserve"> </v>
      </c>
      <c r="K144" s="221" t="str">
        <f t="shared" si="37"/>
        <v xml:space="preserve"> </v>
      </c>
      <c r="L144" s="222" t="str">
        <f t="shared" si="38"/>
        <v xml:space="preserve"> </v>
      </c>
      <c r="M144" s="240" t="str">
        <f t="shared" si="42"/>
        <v xml:space="preserve"> </v>
      </c>
      <c r="N144" s="241" t="str">
        <f t="shared" si="30"/>
        <v xml:space="preserve"> </v>
      </c>
      <c r="O144" s="152"/>
      <c r="P144" s="210" t="str">
        <f>IF(A144="N/A"," ",VLOOKUP(A144,PeakPowerCurves,(IF(BMO=2,3,IF(BMO=1,2,4))),FALSE)+Inputs!N127)</f>
        <v xml:space="preserve"> </v>
      </c>
      <c r="Q144" s="210" t="str">
        <f>IF(A144="N/A"," ",VLOOKUP(A144,SatSunPeakPwr,(IF(BMO=2,3,IF(BMO=1,2,4))),FALSE)+Inputs!$N$23)</f>
        <v xml:space="preserve"> </v>
      </c>
      <c r="R144" s="210" t="str">
        <f>IF(A144="N/A"," ",VLOOKUP(A144,SatSunPeakPwr,(IF(BMO=2,7,IF(BMO=1,6,8))),FALSE)+Inputs!$N$23)</f>
        <v xml:space="preserve"> </v>
      </c>
      <c r="S144" s="211" t="str">
        <f>IF(A144="N/A"," ",(VLOOKUP(A144,OPPowerPrices,(IF(BMO=2,7,IF(BMO=1,6,8))),FALSE)+Inputs!$N$23))</f>
        <v xml:space="preserve"> </v>
      </c>
      <c r="T144" s="212" t="str">
        <f t="shared" si="31"/>
        <v xml:space="preserve"> </v>
      </c>
      <c r="U144" s="212" t="str">
        <f t="shared" si="32"/>
        <v xml:space="preserve"> </v>
      </c>
      <c r="V144" s="212" t="str">
        <f>IF(A144="N/A"," ",IF(Indexcheck=TRUE,(IF(MONTH(A144)&gt;=4,IF(MONTH(A144)&lt;=10,VLOOKUP(A144,'Gas Curves'!B122:O482,13),VLOOKUP(A144,'Gas Curves'!B122:O482,14)),VLOOKUP(A144,'Gas Curves'!B122:O482,14))),0))</f>
        <v xml:space="preserve"> </v>
      </c>
      <c r="W144" s="212" t="str">
        <f>IF(A144="N/A"," ",((SUM(T144:V144))/(1-Inputs!$S$11)-(SUM(T144:V144))))</f>
        <v xml:space="preserve"> </v>
      </c>
      <c r="X144" s="212" t="str">
        <f>IF(A144="N/A"," ",(IF(MONTH(A144)&gt;=4,IF(MONTH(A144)&lt;=10,Inputs!$S$9,Inputs!$S$10),Inputs!$S$10)))</f>
        <v xml:space="preserve"> </v>
      </c>
      <c r="Y144" s="213" t="str">
        <f t="shared" si="33"/>
        <v xml:space="preserve"> </v>
      </c>
      <c r="AF144" s="170">
        <v>40817</v>
      </c>
      <c r="AG144" s="157">
        <v>21</v>
      </c>
      <c r="AH144" s="157">
        <v>5</v>
      </c>
      <c r="AI144" s="157">
        <v>5</v>
      </c>
      <c r="AJ144" s="157">
        <v>0</v>
      </c>
      <c r="AK144" s="157">
        <v>31</v>
      </c>
    </row>
    <row r="145" spans="1:37" x14ac:dyDescent="0.2">
      <c r="A145" s="244" t="str">
        <f>Calculations!A110</f>
        <v>N/A</v>
      </c>
      <c r="B145" s="229" t="str">
        <f t="shared" si="39"/>
        <v xml:space="preserve"> </v>
      </c>
      <c r="C145" s="230" t="str">
        <f t="shared" si="40"/>
        <v xml:space="preserve"> </v>
      </c>
      <c r="D145" s="231" t="str">
        <f t="shared" si="41"/>
        <v xml:space="preserve"> </v>
      </c>
      <c r="E145" s="421" t="str">
        <f t="shared" si="34"/>
        <v xml:space="preserve"> </v>
      </c>
      <c r="F145" s="221" t="str">
        <f t="shared" si="35"/>
        <v xml:space="preserve"> </v>
      </c>
      <c r="G145" s="221" t="str">
        <f t="shared" si="27"/>
        <v xml:space="preserve"> </v>
      </c>
      <c r="H145" s="222" t="str">
        <f t="shared" si="28"/>
        <v xml:space="preserve"> </v>
      </c>
      <c r="I145" s="189" t="str">
        <f t="shared" si="29"/>
        <v xml:space="preserve"> </v>
      </c>
      <c r="J145" s="221" t="str">
        <f t="shared" si="36"/>
        <v xml:space="preserve"> </v>
      </c>
      <c r="K145" s="221" t="str">
        <f t="shared" si="37"/>
        <v xml:space="preserve"> </v>
      </c>
      <c r="L145" s="222" t="str">
        <f t="shared" si="38"/>
        <v xml:space="preserve"> </v>
      </c>
      <c r="M145" s="240" t="str">
        <f t="shared" si="42"/>
        <v xml:space="preserve"> </v>
      </c>
      <c r="N145" s="241" t="str">
        <f t="shared" si="30"/>
        <v xml:space="preserve"> </v>
      </c>
      <c r="O145" s="152"/>
      <c r="P145" s="210" t="str">
        <f>IF(A145="N/A"," ",VLOOKUP(A145,PeakPowerCurves,(IF(BMO=2,3,IF(BMO=1,2,4))),FALSE)+Inputs!N128)</f>
        <v xml:space="preserve"> </v>
      </c>
      <c r="Q145" s="210" t="str">
        <f>IF(A145="N/A"," ",VLOOKUP(A145,SatSunPeakPwr,(IF(BMO=2,3,IF(BMO=1,2,4))),FALSE)+Inputs!$N$23)</f>
        <v xml:space="preserve"> </v>
      </c>
      <c r="R145" s="210" t="str">
        <f>IF(A145="N/A"," ",VLOOKUP(A145,SatSunPeakPwr,(IF(BMO=2,7,IF(BMO=1,6,8))),FALSE)+Inputs!$N$23)</f>
        <v xml:space="preserve"> </v>
      </c>
      <c r="S145" s="211" t="str">
        <f>IF(A145="N/A"," ",(VLOOKUP(A145,OPPowerPrices,(IF(BMO=2,7,IF(BMO=1,6,8))),FALSE)+Inputs!$N$23))</f>
        <v xml:space="preserve"> </v>
      </c>
      <c r="T145" s="212" t="str">
        <f t="shared" si="31"/>
        <v xml:space="preserve"> </v>
      </c>
      <c r="U145" s="212" t="str">
        <f t="shared" si="32"/>
        <v xml:space="preserve"> </v>
      </c>
      <c r="V145" s="212" t="str">
        <f>IF(A145="N/A"," ",IF(Indexcheck=TRUE,(IF(MONTH(A145)&gt;=4,IF(MONTH(A145)&lt;=10,VLOOKUP(A145,'Gas Curves'!B123:O483,13),VLOOKUP(A145,'Gas Curves'!B123:O483,14)),VLOOKUP(A145,'Gas Curves'!B123:O483,14))),0))</f>
        <v xml:space="preserve"> </v>
      </c>
      <c r="W145" s="212" t="str">
        <f>IF(A145="N/A"," ",((SUM(T145:V145))/(1-Inputs!$S$11)-(SUM(T145:V145))))</f>
        <v xml:space="preserve"> </v>
      </c>
      <c r="X145" s="212" t="str">
        <f>IF(A145="N/A"," ",(IF(MONTH(A145)&gt;=4,IF(MONTH(A145)&lt;=10,Inputs!$S$9,Inputs!$S$10),Inputs!$S$10)))</f>
        <v xml:space="preserve"> </v>
      </c>
      <c r="Y145" s="213" t="str">
        <f t="shared" si="33"/>
        <v xml:space="preserve"> </v>
      </c>
      <c r="AF145" s="170">
        <v>40848</v>
      </c>
      <c r="AG145" s="157">
        <v>21</v>
      </c>
      <c r="AH145" s="157">
        <v>4</v>
      </c>
      <c r="AI145" s="157">
        <v>5</v>
      </c>
      <c r="AJ145" s="157">
        <v>1</v>
      </c>
      <c r="AK145" s="157">
        <v>30</v>
      </c>
    </row>
    <row r="146" spans="1:37" x14ac:dyDescent="0.2">
      <c r="A146" s="244" t="str">
        <f>Calculations!A111</f>
        <v>N/A</v>
      </c>
      <c r="B146" s="229" t="str">
        <f t="shared" si="39"/>
        <v xml:space="preserve"> </v>
      </c>
      <c r="C146" s="230" t="str">
        <f t="shared" si="40"/>
        <v xml:space="preserve"> </v>
      </c>
      <c r="D146" s="231" t="str">
        <f t="shared" si="41"/>
        <v xml:space="preserve"> </v>
      </c>
      <c r="E146" s="421" t="str">
        <f t="shared" si="34"/>
        <v xml:space="preserve"> </v>
      </c>
      <c r="F146" s="221" t="str">
        <f t="shared" si="35"/>
        <v xml:space="preserve"> </v>
      </c>
      <c r="G146" s="221" t="str">
        <f t="shared" si="27"/>
        <v xml:space="preserve"> </v>
      </c>
      <c r="H146" s="222" t="str">
        <f t="shared" si="28"/>
        <v xml:space="preserve"> </v>
      </c>
      <c r="I146" s="189" t="str">
        <f t="shared" si="29"/>
        <v xml:space="preserve"> </v>
      </c>
      <c r="J146" s="221" t="str">
        <f t="shared" si="36"/>
        <v xml:space="preserve"> </v>
      </c>
      <c r="K146" s="221" t="str">
        <f t="shared" si="37"/>
        <v xml:space="preserve"> </v>
      </c>
      <c r="L146" s="222" t="str">
        <f t="shared" si="38"/>
        <v xml:space="preserve"> </v>
      </c>
      <c r="M146" s="240" t="str">
        <f t="shared" si="42"/>
        <v xml:space="preserve"> </v>
      </c>
      <c r="N146" s="241" t="str">
        <f t="shared" si="30"/>
        <v xml:space="preserve"> </v>
      </c>
      <c r="O146" s="152"/>
      <c r="P146" s="210" t="str">
        <f>IF(A146="N/A"," ",VLOOKUP(A146,PeakPowerCurves,(IF(BMO=2,3,IF(BMO=1,2,4))),FALSE)+Inputs!N129)</f>
        <v xml:space="preserve"> </v>
      </c>
      <c r="Q146" s="210" t="str">
        <f>IF(A146="N/A"," ",VLOOKUP(A146,SatSunPeakPwr,(IF(BMO=2,3,IF(BMO=1,2,4))),FALSE)+Inputs!$N$23)</f>
        <v xml:space="preserve"> </v>
      </c>
      <c r="R146" s="210" t="str">
        <f>IF(A146="N/A"," ",VLOOKUP(A146,SatSunPeakPwr,(IF(BMO=2,7,IF(BMO=1,6,8))),FALSE)+Inputs!$N$23)</f>
        <v xml:space="preserve"> </v>
      </c>
      <c r="S146" s="211" t="str">
        <f>IF(A146="N/A"," ",(VLOOKUP(A146,OPPowerPrices,(IF(BMO=2,7,IF(BMO=1,6,8))),FALSE)+Inputs!$N$23))</f>
        <v xml:space="preserve"> </v>
      </c>
      <c r="T146" s="212" t="str">
        <f t="shared" si="31"/>
        <v xml:space="preserve"> </v>
      </c>
      <c r="U146" s="212" t="str">
        <f t="shared" si="32"/>
        <v xml:space="preserve"> </v>
      </c>
      <c r="V146" s="212" t="str">
        <f>IF(A146="N/A"," ",IF(Indexcheck=TRUE,(IF(MONTH(A146)&gt;=4,IF(MONTH(A146)&lt;=10,VLOOKUP(A146,'Gas Curves'!B124:O484,13),VLOOKUP(A146,'Gas Curves'!B124:O484,14)),VLOOKUP(A146,'Gas Curves'!B124:O484,14))),0))</f>
        <v xml:space="preserve"> </v>
      </c>
      <c r="W146" s="212" t="str">
        <f>IF(A146="N/A"," ",((SUM(T146:V146))/(1-Inputs!$S$11)-(SUM(T146:V146))))</f>
        <v xml:space="preserve"> </v>
      </c>
      <c r="X146" s="212" t="str">
        <f>IF(A146="N/A"," ",(IF(MONTH(A146)&gt;=4,IF(MONTH(A146)&lt;=10,Inputs!$S$9,Inputs!$S$10),Inputs!$S$10)))</f>
        <v xml:space="preserve"> </v>
      </c>
      <c r="Y146" s="213" t="str">
        <f t="shared" si="33"/>
        <v xml:space="preserve"> </v>
      </c>
      <c r="AF146" s="170">
        <v>40878</v>
      </c>
      <c r="AG146" s="157">
        <v>21</v>
      </c>
      <c r="AH146" s="157">
        <v>5</v>
      </c>
      <c r="AI146" s="157">
        <v>5</v>
      </c>
      <c r="AJ146" s="157">
        <v>1</v>
      </c>
      <c r="AK146" s="157">
        <v>31</v>
      </c>
    </row>
    <row r="147" spans="1:37" x14ac:dyDescent="0.2">
      <c r="A147" s="244" t="str">
        <f>Calculations!A112</f>
        <v>N/A</v>
      </c>
      <c r="B147" s="229" t="str">
        <f t="shared" si="39"/>
        <v xml:space="preserve"> </v>
      </c>
      <c r="C147" s="230" t="str">
        <f t="shared" si="40"/>
        <v xml:space="preserve"> </v>
      </c>
      <c r="D147" s="231" t="str">
        <f t="shared" si="41"/>
        <v xml:space="preserve"> </v>
      </c>
      <c r="E147" s="421" t="str">
        <f t="shared" si="34"/>
        <v xml:space="preserve"> </v>
      </c>
      <c r="F147" s="221" t="str">
        <f t="shared" si="35"/>
        <v xml:space="preserve"> </v>
      </c>
      <c r="G147" s="221" t="str">
        <f t="shared" si="27"/>
        <v xml:space="preserve"> </v>
      </c>
      <c r="H147" s="222" t="str">
        <f t="shared" si="28"/>
        <v xml:space="preserve"> </v>
      </c>
      <c r="I147" s="189" t="str">
        <f t="shared" si="29"/>
        <v xml:space="preserve"> </v>
      </c>
      <c r="J147" s="221" t="str">
        <f t="shared" si="36"/>
        <v xml:space="preserve"> </v>
      </c>
      <c r="K147" s="221" t="str">
        <f t="shared" si="37"/>
        <v xml:space="preserve"> </v>
      </c>
      <c r="L147" s="222" t="str">
        <f t="shared" si="38"/>
        <v xml:space="preserve"> </v>
      </c>
      <c r="M147" s="240" t="str">
        <f t="shared" si="42"/>
        <v xml:space="preserve"> </v>
      </c>
      <c r="N147" s="241" t="str">
        <f t="shared" si="30"/>
        <v xml:space="preserve"> </v>
      </c>
      <c r="O147" s="152"/>
      <c r="P147" s="210" t="str">
        <f>IF(A147="N/A"," ",VLOOKUP(A147,PeakPowerCurves,(IF(BMO=2,3,IF(BMO=1,2,4))),FALSE)+Inputs!N130)</f>
        <v xml:space="preserve"> </v>
      </c>
      <c r="Q147" s="210" t="str">
        <f>IF(A147="N/A"," ",VLOOKUP(A147,SatSunPeakPwr,(IF(BMO=2,3,IF(BMO=1,2,4))),FALSE)+Inputs!$N$23)</f>
        <v xml:space="preserve"> </v>
      </c>
      <c r="R147" s="210" t="str">
        <f>IF(A147="N/A"," ",VLOOKUP(A147,SatSunPeakPwr,(IF(BMO=2,7,IF(BMO=1,6,8))),FALSE)+Inputs!$N$23)</f>
        <v xml:space="preserve"> </v>
      </c>
      <c r="S147" s="211" t="str">
        <f>IF(A147="N/A"," ",(VLOOKUP(A147,OPPowerPrices,(IF(BMO=2,7,IF(BMO=1,6,8))),FALSE)+Inputs!$N$23))</f>
        <v xml:space="preserve"> </v>
      </c>
      <c r="T147" s="212" t="str">
        <f t="shared" si="31"/>
        <v xml:space="preserve"> </v>
      </c>
      <c r="U147" s="212" t="str">
        <f t="shared" si="32"/>
        <v xml:space="preserve"> </v>
      </c>
      <c r="V147" s="212" t="str">
        <f>IF(A147="N/A"," ",IF(Indexcheck=TRUE,(IF(MONTH(A147)&gt;=4,IF(MONTH(A147)&lt;=10,VLOOKUP(A147,'Gas Curves'!B125:O485,13),VLOOKUP(A147,'Gas Curves'!B125:O485,14)),VLOOKUP(A147,'Gas Curves'!B125:O485,14))),0))</f>
        <v xml:space="preserve"> </v>
      </c>
      <c r="W147" s="212" t="str">
        <f>IF(A147="N/A"," ",((SUM(T147:V147))/(1-Inputs!$S$11)-(SUM(T147:V147))))</f>
        <v xml:space="preserve"> </v>
      </c>
      <c r="X147" s="212" t="str">
        <f>IF(A147="N/A"," ",(IF(MONTH(A147)&gt;=4,IF(MONTH(A147)&lt;=10,Inputs!$S$9,Inputs!$S$10),Inputs!$S$10)))</f>
        <v xml:space="preserve"> </v>
      </c>
      <c r="Y147" s="213" t="str">
        <f t="shared" si="33"/>
        <v xml:space="preserve"> </v>
      </c>
      <c r="AF147" s="170">
        <v>40909</v>
      </c>
      <c r="AG147" s="157">
        <v>21</v>
      </c>
      <c r="AH147" s="157">
        <v>4</v>
      </c>
      <c r="AI147" s="157">
        <v>6</v>
      </c>
      <c r="AJ147" s="157">
        <v>1</v>
      </c>
      <c r="AK147" s="157">
        <v>31</v>
      </c>
    </row>
    <row r="148" spans="1:37" x14ac:dyDescent="0.2">
      <c r="A148" s="244" t="str">
        <f>Calculations!A113</f>
        <v>N/A</v>
      </c>
      <c r="B148" s="229" t="str">
        <f t="shared" si="39"/>
        <v xml:space="preserve"> </v>
      </c>
      <c r="C148" s="230" t="str">
        <f t="shared" si="40"/>
        <v xml:space="preserve"> </v>
      </c>
      <c r="D148" s="231" t="str">
        <f t="shared" si="41"/>
        <v xml:space="preserve"> </v>
      </c>
      <c r="E148" s="421" t="str">
        <f t="shared" si="34"/>
        <v xml:space="preserve"> </v>
      </c>
      <c r="F148" s="221" t="str">
        <f t="shared" si="35"/>
        <v xml:space="preserve"> </v>
      </c>
      <c r="G148" s="221" t="str">
        <f t="shared" si="27"/>
        <v xml:space="preserve"> </v>
      </c>
      <c r="H148" s="222" t="str">
        <f t="shared" si="28"/>
        <v xml:space="preserve"> </v>
      </c>
      <c r="I148" s="189" t="str">
        <f t="shared" si="29"/>
        <v xml:space="preserve"> </v>
      </c>
      <c r="J148" s="221" t="str">
        <f t="shared" si="36"/>
        <v xml:space="preserve"> </v>
      </c>
      <c r="K148" s="221" t="str">
        <f t="shared" si="37"/>
        <v xml:space="preserve"> </v>
      </c>
      <c r="L148" s="222" t="str">
        <f t="shared" si="38"/>
        <v xml:space="preserve"> </v>
      </c>
      <c r="M148" s="240" t="str">
        <f t="shared" si="42"/>
        <v xml:space="preserve"> </v>
      </c>
      <c r="N148" s="241" t="str">
        <f t="shared" si="30"/>
        <v xml:space="preserve"> </v>
      </c>
      <c r="O148" s="152"/>
      <c r="P148" s="210" t="str">
        <f>IF(A148="N/A"," ",VLOOKUP(A148,PeakPowerCurves,(IF(BMO=2,3,IF(BMO=1,2,4))),FALSE)+Inputs!N131)</f>
        <v xml:space="preserve"> </v>
      </c>
      <c r="Q148" s="210" t="str">
        <f>IF(A148="N/A"," ",VLOOKUP(A148,SatSunPeakPwr,(IF(BMO=2,3,IF(BMO=1,2,4))),FALSE)+Inputs!$N$23)</f>
        <v xml:space="preserve"> </v>
      </c>
      <c r="R148" s="210" t="str">
        <f>IF(A148="N/A"," ",VLOOKUP(A148,SatSunPeakPwr,(IF(BMO=2,7,IF(BMO=1,6,8))),FALSE)+Inputs!$N$23)</f>
        <v xml:space="preserve"> </v>
      </c>
      <c r="S148" s="211" t="str">
        <f>IF(A148="N/A"," ",(VLOOKUP(A148,OPPowerPrices,(IF(BMO=2,7,IF(BMO=1,6,8))),FALSE)+Inputs!$N$23))</f>
        <v xml:space="preserve"> </v>
      </c>
      <c r="T148" s="212" t="str">
        <f t="shared" si="31"/>
        <v xml:space="preserve"> </v>
      </c>
      <c r="U148" s="212" t="str">
        <f t="shared" si="32"/>
        <v xml:space="preserve"> </v>
      </c>
      <c r="V148" s="212" t="str">
        <f>IF(A148="N/A"," ",IF(Indexcheck=TRUE,(IF(MONTH(A148)&gt;=4,IF(MONTH(A148)&lt;=10,VLOOKUP(A148,'Gas Curves'!B126:O486,13),VLOOKUP(A148,'Gas Curves'!B126:O486,14)),VLOOKUP(A148,'Gas Curves'!B126:O486,14))),0))</f>
        <v xml:space="preserve"> </v>
      </c>
      <c r="W148" s="212" t="str">
        <f>IF(A148="N/A"," ",((SUM(T148:V148))/(1-Inputs!$S$11)-(SUM(T148:V148))))</f>
        <v xml:space="preserve"> </v>
      </c>
      <c r="X148" s="212" t="str">
        <f>IF(A148="N/A"," ",(IF(MONTH(A148)&gt;=4,IF(MONTH(A148)&lt;=10,Inputs!$S$9,Inputs!$S$10),Inputs!$S$10)))</f>
        <v xml:space="preserve"> </v>
      </c>
      <c r="Y148" s="213" t="str">
        <f t="shared" si="33"/>
        <v xml:space="preserve"> </v>
      </c>
      <c r="AF148" s="170">
        <v>40940</v>
      </c>
      <c r="AG148" s="157">
        <v>21</v>
      </c>
      <c r="AH148" s="157">
        <v>4</v>
      </c>
      <c r="AI148" s="157">
        <v>4</v>
      </c>
      <c r="AJ148" s="157">
        <v>0</v>
      </c>
      <c r="AK148" s="157">
        <v>29</v>
      </c>
    </row>
    <row r="149" spans="1:37" x14ac:dyDescent="0.2">
      <c r="A149" s="244" t="str">
        <f>Calculations!A114</f>
        <v>N/A</v>
      </c>
      <c r="B149" s="229" t="str">
        <f t="shared" si="39"/>
        <v xml:space="preserve"> </v>
      </c>
      <c r="C149" s="230" t="str">
        <f t="shared" si="40"/>
        <v xml:space="preserve"> </v>
      </c>
      <c r="D149" s="231" t="str">
        <f t="shared" si="41"/>
        <v xml:space="preserve"> </v>
      </c>
      <c r="E149" s="421" t="str">
        <f t="shared" si="34"/>
        <v xml:space="preserve"> </v>
      </c>
      <c r="F149" s="221" t="str">
        <f t="shared" si="35"/>
        <v xml:space="preserve"> </v>
      </c>
      <c r="G149" s="221" t="str">
        <f t="shared" si="27"/>
        <v xml:space="preserve"> </v>
      </c>
      <c r="H149" s="222" t="str">
        <f t="shared" si="28"/>
        <v xml:space="preserve"> </v>
      </c>
      <c r="I149" s="189" t="str">
        <f t="shared" si="29"/>
        <v xml:space="preserve"> </v>
      </c>
      <c r="J149" s="221" t="str">
        <f t="shared" si="36"/>
        <v xml:space="preserve"> </v>
      </c>
      <c r="K149" s="221" t="str">
        <f t="shared" si="37"/>
        <v xml:space="preserve"> </v>
      </c>
      <c r="L149" s="222" t="str">
        <f t="shared" si="38"/>
        <v xml:space="preserve"> </v>
      </c>
      <c r="M149" s="240" t="str">
        <f t="shared" si="42"/>
        <v xml:space="preserve"> </v>
      </c>
      <c r="N149" s="241" t="str">
        <f t="shared" si="30"/>
        <v xml:space="preserve"> </v>
      </c>
      <c r="O149" s="152"/>
      <c r="P149" s="210" t="str">
        <f>IF(A149="N/A"," ",VLOOKUP(A149,PeakPowerCurves,(IF(BMO=2,3,IF(BMO=1,2,4))),FALSE)+Inputs!N132)</f>
        <v xml:space="preserve"> </v>
      </c>
      <c r="Q149" s="210" t="str">
        <f>IF(A149="N/A"," ",VLOOKUP(A149,SatSunPeakPwr,(IF(BMO=2,3,IF(BMO=1,2,4))),FALSE)+Inputs!$N$23)</f>
        <v xml:space="preserve"> </v>
      </c>
      <c r="R149" s="210" t="str">
        <f>IF(A149="N/A"," ",VLOOKUP(A149,SatSunPeakPwr,(IF(BMO=2,7,IF(BMO=1,6,8))),FALSE)+Inputs!$N$23)</f>
        <v xml:space="preserve"> </v>
      </c>
      <c r="S149" s="211" t="str">
        <f>IF(A149="N/A"," ",(VLOOKUP(A149,OPPowerPrices,(IF(BMO=2,7,IF(BMO=1,6,8))),FALSE)+Inputs!$N$23))</f>
        <v xml:space="preserve"> </v>
      </c>
      <c r="T149" s="212" t="str">
        <f t="shared" si="31"/>
        <v xml:space="preserve"> </v>
      </c>
      <c r="U149" s="212" t="str">
        <f t="shared" si="32"/>
        <v xml:space="preserve"> </v>
      </c>
      <c r="V149" s="212" t="str">
        <f>IF(A149="N/A"," ",IF(Indexcheck=TRUE,(IF(MONTH(A149)&gt;=4,IF(MONTH(A149)&lt;=10,VLOOKUP(A149,'Gas Curves'!B127:O487,13),VLOOKUP(A149,'Gas Curves'!B127:O487,14)),VLOOKUP(A149,'Gas Curves'!B127:O487,14))),0))</f>
        <v xml:space="preserve"> </v>
      </c>
      <c r="W149" s="212" t="str">
        <f>IF(A149="N/A"," ",((SUM(T149:V149))/(1-Inputs!$S$11)-(SUM(T149:V149))))</f>
        <v xml:space="preserve"> </v>
      </c>
      <c r="X149" s="212" t="str">
        <f>IF(A149="N/A"," ",(IF(MONTH(A149)&gt;=4,IF(MONTH(A149)&lt;=10,Inputs!$S$9,Inputs!$S$10),Inputs!$S$10)))</f>
        <v xml:space="preserve"> </v>
      </c>
      <c r="Y149" s="213" t="str">
        <f t="shared" si="33"/>
        <v xml:space="preserve"> </v>
      </c>
      <c r="AF149" s="170">
        <v>40969</v>
      </c>
      <c r="AG149" s="157">
        <v>22</v>
      </c>
      <c r="AH149" s="157">
        <v>5</v>
      </c>
      <c r="AI149" s="157">
        <v>4</v>
      </c>
      <c r="AJ149" s="157">
        <v>0</v>
      </c>
      <c r="AK149" s="157">
        <v>31</v>
      </c>
    </row>
    <row r="150" spans="1:37" x14ac:dyDescent="0.2">
      <c r="A150" s="244" t="str">
        <f>Calculations!A115</f>
        <v>N/A</v>
      </c>
      <c r="B150" s="229" t="str">
        <f t="shared" si="39"/>
        <v xml:space="preserve"> </v>
      </c>
      <c r="C150" s="230" t="str">
        <f t="shared" si="40"/>
        <v xml:space="preserve"> </v>
      </c>
      <c r="D150" s="231" t="str">
        <f t="shared" si="41"/>
        <v xml:space="preserve"> </v>
      </c>
      <c r="E150" s="421" t="str">
        <f t="shared" si="34"/>
        <v xml:space="preserve"> </v>
      </c>
      <c r="F150" s="221" t="str">
        <f t="shared" si="35"/>
        <v xml:space="preserve"> </v>
      </c>
      <c r="G150" s="221" t="str">
        <f t="shared" si="27"/>
        <v xml:space="preserve"> </v>
      </c>
      <c r="H150" s="222" t="str">
        <f t="shared" si="28"/>
        <v xml:space="preserve"> </v>
      </c>
      <c r="I150" s="189" t="str">
        <f t="shared" si="29"/>
        <v xml:space="preserve"> </v>
      </c>
      <c r="J150" s="221" t="str">
        <f t="shared" si="36"/>
        <v xml:space="preserve"> </v>
      </c>
      <c r="K150" s="221" t="str">
        <f t="shared" si="37"/>
        <v xml:space="preserve"> </v>
      </c>
      <c r="L150" s="222" t="str">
        <f t="shared" si="38"/>
        <v xml:space="preserve"> </v>
      </c>
      <c r="M150" s="240" t="str">
        <f t="shared" si="42"/>
        <v xml:space="preserve"> </v>
      </c>
      <c r="N150" s="241" t="str">
        <f t="shared" si="30"/>
        <v xml:space="preserve"> </v>
      </c>
      <c r="O150" s="152"/>
      <c r="P150" s="210" t="str">
        <f>IF(A150="N/A"," ",VLOOKUP(A150,PeakPowerCurves,(IF(BMO=2,3,IF(BMO=1,2,4))),FALSE)+Inputs!N133)</f>
        <v xml:space="preserve"> </v>
      </c>
      <c r="Q150" s="210" t="str">
        <f>IF(A150="N/A"," ",VLOOKUP(A150,SatSunPeakPwr,(IF(BMO=2,3,IF(BMO=1,2,4))),FALSE)+Inputs!$N$23)</f>
        <v xml:space="preserve"> </v>
      </c>
      <c r="R150" s="210" t="str">
        <f>IF(A150="N/A"," ",VLOOKUP(A150,SatSunPeakPwr,(IF(BMO=2,7,IF(BMO=1,6,8))),FALSE)+Inputs!$N$23)</f>
        <v xml:space="preserve"> </v>
      </c>
      <c r="S150" s="211" t="str">
        <f>IF(A150="N/A"," ",(VLOOKUP(A150,OPPowerPrices,(IF(BMO=2,7,IF(BMO=1,6,8))),FALSE)+Inputs!$N$23))</f>
        <v xml:space="preserve"> </v>
      </c>
      <c r="T150" s="212" t="str">
        <f t="shared" si="31"/>
        <v xml:space="preserve"> </v>
      </c>
      <c r="U150" s="212" t="str">
        <f t="shared" si="32"/>
        <v xml:space="preserve"> </v>
      </c>
      <c r="V150" s="212" t="str">
        <f>IF(A150="N/A"," ",IF(Indexcheck=TRUE,(IF(MONTH(A150)&gt;=4,IF(MONTH(A150)&lt;=10,VLOOKUP(A150,'Gas Curves'!B128:O488,13),VLOOKUP(A150,'Gas Curves'!B128:O488,14)),VLOOKUP(A150,'Gas Curves'!B128:O488,14))),0))</f>
        <v xml:space="preserve"> </v>
      </c>
      <c r="W150" s="212" t="str">
        <f>IF(A150="N/A"," ",((SUM(T150:V150))/(1-Inputs!$S$11)-(SUM(T150:V150))))</f>
        <v xml:space="preserve"> </v>
      </c>
      <c r="X150" s="212" t="str">
        <f>IF(A150="N/A"," ",(IF(MONTH(A150)&gt;=4,IF(MONTH(A150)&lt;=10,Inputs!$S$9,Inputs!$S$10),Inputs!$S$10)))</f>
        <v xml:space="preserve"> </v>
      </c>
      <c r="Y150" s="213" t="str">
        <f t="shared" si="33"/>
        <v xml:space="preserve"> </v>
      </c>
      <c r="AF150" s="170">
        <v>41000</v>
      </c>
      <c r="AG150" s="157">
        <v>21</v>
      </c>
      <c r="AH150" s="157">
        <v>4</v>
      </c>
      <c r="AI150" s="157">
        <v>5</v>
      </c>
      <c r="AJ150" s="157">
        <v>0</v>
      </c>
      <c r="AK150" s="157">
        <v>30</v>
      </c>
    </row>
    <row r="151" spans="1:37" x14ac:dyDescent="0.2">
      <c r="A151" s="244" t="str">
        <f>Calculations!A116</f>
        <v>N/A</v>
      </c>
      <c r="B151" s="229" t="str">
        <f t="shared" si="39"/>
        <v xml:space="preserve"> </v>
      </c>
      <c r="C151" s="230" t="str">
        <f t="shared" si="40"/>
        <v xml:space="preserve"> </v>
      </c>
      <c r="D151" s="231" t="str">
        <f t="shared" si="41"/>
        <v xml:space="preserve"> </v>
      </c>
      <c r="E151" s="421" t="str">
        <f t="shared" si="34"/>
        <v xml:space="preserve"> </v>
      </c>
      <c r="F151" s="221" t="str">
        <f t="shared" si="35"/>
        <v xml:space="preserve"> </v>
      </c>
      <c r="G151" s="221" t="str">
        <f t="shared" si="27"/>
        <v xml:space="preserve"> </v>
      </c>
      <c r="H151" s="222" t="str">
        <f t="shared" si="28"/>
        <v xml:space="preserve"> </v>
      </c>
      <c r="I151" s="189" t="str">
        <f t="shared" si="29"/>
        <v xml:space="preserve"> </v>
      </c>
      <c r="J151" s="221" t="str">
        <f t="shared" si="36"/>
        <v xml:space="preserve"> </v>
      </c>
      <c r="K151" s="221" t="str">
        <f t="shared" si="37"/>
        <v xml:space="preserve"> </v>
      </c>
      <c r="L151" s="222" t="str">
        <f t="shared" si="38"/>
        <v xml:space="preserve"> </v>
      </c>
      <c r="M151" s="240" t="str">
        <f t="shared" si="42"/>
        <v xml:space="preserve"> </v>
      </c>
      <c r="N151" s="241" t="str">
        <f t="shared" si="30"/>
        <v xml:space="preserve"> </v>
      </c>
      <c r="O151" s="152"/>
      <c r="P151" s="210" t="str">
        <f>IF(A151="N/A"," ",VLOOKUP(A151,PeakPowerCurves,(IF(BMO=2,3,IF(BMO=1,2,4))),FALSE)+Inputs!N134)</f>
        <v xml:space="preserve"> </v>
      </c>
      <c r="Q151" s="210" t="str">
        <f>IF(A151="N/A"," ",VLOOKUP(A151,SatSunPeakPwr,(IF(BMO=2,3,IF(BMO=1,2,4))),FALSE)+Inputs!$N$23)</f>
        <v xml:space="preserve"> </v>
      </c>
      <c r="R151" s="210" t="str">
        <f>IF(A151="N/A"," ",VLOOKUP(A151,SatSunPeakPwr,(IF(BMO=2,7,IF(BMO=1,6,8))),FALSE)+Inputs!$N$23)</f>
        <v xml:space="preserve"> </v>
      </c>
      <c r="S151" s="211" t="str">
        <f>IF(A151="N/A"," ",(VLOOKUP(A151,OPPowerPrices,(IF(BMO=2,7,IF(BMO=1,6,8))),FALSE)+Inputs!$N$23))</f>
        <v xml:space="preserve"> </v>
      </c>
      <c r="T151" s="212" t="str">
        <f t="shared" si="31"/>
        <v xml:space="preserve"> </v>
      </c>
      <c r="U151" s="212" t="str">
        <f t="shared" si="32"/>
        <v xml:space="preserve"> </v>
      </c>
      <c r="V151" s="212" t="str">
        <f>IF(A151="N/A"," ",IF(Indexcheck=TRUE,(IF(MONTH(A151)&gt;=4,IF(MONTH(A151)&lt;=10,VLOOKUP(A151,'Gas Curves'!B129:O489,13),VLOOKUP(A151,'Gas Curves'!B129:O489,14)),VLOOKUP(A151,'Gas Curves'!B129:O489,14))),0))</f>
        <v xml:space="preserve"> </v>
      </c>
      <c r="W151" s="212" t="str">
        <f>IF(A151="N/A"," ",((SUM(T151:V151))/(1-Inputs!$S$11)-(SUM(T151:V151))))</f>
        <v xml:space="preserve"> </v>
      </c>
      <c r="X151" s="212" t="str">
        <f>IF(A151="N/A"," ",(IF(MONTH(A151)&gt;=4,IF(MONTH(A151)&lt;=10,Inputs!$S$9,Inputs!$S$10),Inputs!$S$10)))</f>
        <v xml:space="preserve"> </v>
      </c>
      <c r="Y151" s="213" t="str">
        <f t="shared" si="33"/>
        <v xml:space="preserve"> </v>
      </c>
      <c r="AF151" s="170">
        <v>41030</v>
      </c>
      <c r="AG151" s="157">
        <v>22</v>
      </c>
      <c r="AH151" s="157">
        <v>4</v>
      </c>
      <c r="AI151" s="157">
        <v>5</v>
      </c>
      <c r="AJ151" s="157">
        <v>1</v>
      </c>
      <c r="AK151" s="157">
        <v>31</v>
      </c>
    </row>
    <row r="152" spans="1:37" x14ac:dyDescent="0.2">
      <c r="A152" s="244" t="str">
        <f>Calculations!A117</f>
        <v>N/A</v>
      </c>
      <c r="B152" s="229" t="str">
        <f t="shared" si="39"/>
        <v xml:space="preserve"> </v>
      </c>
      <c r="C152" s="230" t="str">
        <f t="shared" si="40"/>
        <v xml:space="preserve"> </v>
      </c>
      <c r="D152" s="231" t="str">
        <f t="shared" si="41"/>
        <v xml:space="preserve"> </v>
      </c>
      <c r="E152" s="421" t="str">
        <f t="shared" si="34"/>
        <v xml:space="preserve"> </v>
      </c>
      <c r="F152" s="221" t="str">
        <f t="shared" si="35"/>
        <v xml:space="preserve"> </v>
      </c>
      <c r="G152" s="221" t="str">
        <f t="shared" si="27"/>
        <v xml:space="preserve"> </v>
      </c>
      <c r="H152" s="222" t="str">
        <f t="shared" si="28"/>
        <v xml:space="preserve"> </v>
      </c>
      <c r="I152" s="189" t="str">
        <f t="shared" si="29"/>
        <v xml:space="preserve"> </v>
      </c>
      <c r="J152" s="221" t="str">
        <f t="shared" si="36"/>
        <v xml:space="preserve"> </v>
      </c>
      <c r="K152" s="221" t="str">
        <f t="shared" si="37"/>
        <v xml:space="preserve"> </v>
      </c>
      <c r="L152" s="222" t="str">
        <f t="shared" si="38"/>
        <v xml:space="preserve"> </v>
      </c>
      <c r="M152" s="240" t="str">
        <f t="shared" si="42"/>
        <v xml:space="preserve"> </v>
      </c>
      <c r="N152" s="241" t="str">
        <f t="shared" si="30"/>
        <v xml:space="preserve"> </v>
      </c>
      <c r="O152" s="152"/>
      <c r="P152" s="210" t="str">
        <f>IF(A152="N/A"," ",VLOOKUP(A152,PeakPowerCurves,(IF(BMO=2,3,IF(BMO=1,2,4))),FALSE)+Inputs!N135)</f>
        <v xml:space="preserve"> </v>
      </c>
      <c r="Q152" s="210" t="str">
        <f>IF(A152="N/A"," ",VLOOKUP(A152,SatSunPeakPwr,(IF(BMO=2,3,IF(BMO=1,2,4))),FALSE)+Inputs!$N$23)</f>
        <v xml:space="preserve"> </v>
      </c>
      <c r="R152" s="210" t="str">
        <f>IF(A152="N/A"," ",VLOOKUP(A152,SatSunPeakPwr,(IF(BMO=2,7,IF(BMO=1,6,8))),FALSE)+Inputs!$N$23)</f>
        <v xml:space="preserve"> </v>
      </c>
      <c r="S152" s="211" t="str">
        <f>IF(A152="N/A"," ",(VLOOKUP(A152,OPPowerPrices,(IF(BMO=2,7,IF(BMO=1,6,8))),FALSE)+Inputs!$N$23))</f>
        <v xml:space="preserve"> </v>
      </c>
      <c r="T152" s="212" t="str">
        <f t="shared" si="31"/>
        <v xml:space="preserve"> </v>
      </c>
      <c r="U152" s="212" t="str">
        <f t="shared" si="32"/>
        <v xml:space="preserve"> </v>
      </c>
      <c r="V152" s="212" t="str">
        <f>IF(A152="N/A"," ",IF(Indexcheck=TRUE,(IF(MONTH(A152)&gt;=4,IF(MONTH(A152)&lt;=10,VLOOKUP(A152,'Gas Curves'!B130:O490,13),VLOOKUP(A152,'Gas Curves'!B130:O490,14)),VLOOKUP(A152,'Gas Curves'!B130:O490,14))),0))</f>
        <v xml:space="preserve"> </v>
      </c>
      <c r="W152" s="212" t="str">
        <f>IF(A152="N/A"," ",((SUM(T152:V152))/(1-Inputs!$S$11)-(SUM(T152:V152))))</f>
        <v xml:space="preserve"> </v>
      </c>
      <c r="X152" s="212" t="str">
        <f>IF(A152="N/A"," ",(IF(MONTH(A152)&gt;=4,IF(MONTH(A152)&lt;=10,Inputs!$S$9,Inputs!$S$10),Inputs!$S$10)))</f>
        <v xml:space="preserve"> </v>
      </c>
      <c r="Y152" s="213" t="str">
        <f t="shared" si="33"/>
        <v xml:space="preserve"> </v>
      </c>
      <c r="AF152" s="170">
        <v>41061</v>
      </c>
      <c r="AG152" s="157">
        <v>21</v>
      </c>
      <c r="AH152" s="157">
        <v>5</v>
      </c>
      <c r="AI152" s="157">
        <v>4</v>
      </c>
      <c r="AJ152" s="157">
        <v>0</v>
      </c>
      <c r="AK152" s="157">
        <v>30</v>
      </c>
    </row>
    <row r="153" spans="1:37" x14ac:dyDescent="0.2">
      <c r="A153" s="244" t="str">
        <f>Calculations!A118</f>
        <v>N/A</v>
      </c>
      <c r="B153" s="229" t="str">
        <f t="shared" si="39"/>
        <v xml:space="preserve"> </v>
      </c>
      <c r="C153" s="230" t="str">
        <f t="shared" si="40"/>
        <v xml:space="preserve"> </v>
      </c>
      <c r="D153" s="231" t="str">
        <f t="shared" si="41"/>
        <v xml:space="preserve"> </v>
      </c>
      <c r="E153" s="421" t="str">
        <f t="shared" si="34"/>
        <v xml:space="preserve"> </v>
      </c>
      <c r="F153" s="221" t="str">
        <f t="shared" si="35"/>
        <v xml:space="preserve"> </v>
      </c>
      <c r="G153" s="221" t="str">
        <f t="shared" si="27"/>
        <v xml:space="preserve"> </v>
      </c>
      <c r="H153" s="222" t="str">
        <f t="shared" si="28"/>
        <v xml:space="preserve"> </v>
      </c>
      <c r="I153" s="189" t="str">
        <f t="shared" si="29"/>
        <v xml:space="preserve"> </v>
      </c>
      <c r="J153" s="221" t="str">
        <f t="shared" si="36"/>
        <v xml:space="preserve"> </v>
      </c>
      <c r="K153" s="221" t="str">
        <f t="shared" si="37"/>
        <v xml:space="preserve"> </v>
      </c>
      <c r="L153" s="222" t="str">
        <f t="shared" si="38"/>
        <v xml:space="preserve"> </v>
      </c>
      <c r="M153" s="240" t="str">
        <f t="shared" si="42"/>
        <v xml:space="preserve"> </v>
      </c>
      <c r="N153" s="241" t="str">
        <f t="shared" si="30"/>
        <v xml:space="preserve"> </v>
      </c>
      <c r="O153" s="152"/>
      <c r="P153" s="210" t="str">
        <f>IF(A153="N/A"," ",VLOOKUP(A153,PeakPowerCurves,(IF(BMO=2,3,IF(BMO=1,2,4))),FALSE)+Inputs!N136)</f>
        <v xml:space="preserve"> </v>
      </c>
      <c r="Q153" s="210" t="str">
        <f>IF(A153="N/A"," ",VLOOKUP(A153,SatSunPeakPwr,(IF(BMO=2,3,IF(BMO=1,2,4))),FALSE)+Inputs!$N$23)</f>
        <v xml:space="preserve"> </v>
      </c>
      <c r="R153" s="210" t="str">
        <f>IF(A153="N/A"," ",VLOOKUP(A153,SatSunPeakPwr,(IF(BMO=2,7,IF(BMO=1,6,8))),FALSE)+Inputs!$N$23)</f>
        <v xml:space="preserve"> </v>
      </c>
      <c r="S153" s="211" t="str">
        <f>IF(A153="N/A"," ",(VLOOKUP(A153,OPPowerPrices,(IF(BMO=2,7,IF(BMO=1,6,8))),FALSE)+Inputs!$N$23))</f>
        <v xml:space="preserve"> </v>
      </c>
      <c r="T153" s="212" t="str">
        <f t="shared" si="31"/>
        <v xml:space="preserve"> </v>
      </c>
      <c r="U153" s="212" t="str">
        <f t="shared" si="32"/>
        <v xml:space="preserve"> </v>
      </c>
      <c r="V153" s="212" t="str">
        <f>IF(A153="N/A"," ",IF(Indexcheck=TRUE,(IF(MONTH(A153)&gt;=4,IF(MONTH(A153)&lt;=10,VLOOKUP(A153,'Gas Curves'!B131:O491,13),VLOOKUP(A153,'Gas Curves'!B131:O491,14)),VLOOKUP(A153,'Gas Curves'!B131:O491,14))),0))</f>
        <v xml:space="preserve"> </v>
      </c>
      <c r="W153" s="212" t="str">
        <f>IF(A153="N/A"," ",((SUM(T153:V153))/(1-Inputs!$S$11)-(SUM(T153:V153))))</f>
        <v xml:space="preserve"> </v>
      </c>
      <c r="X153" s="212" t="str">
        <f>IF(A153="N/A"," ",(IF(MONTH(A153)&gt;=4,IF(MONTH(A153)&lt;=10,Inputs!$S$9,Inputs!$S$10),Inputs!$S$10)))</f>
        <v xml:space="preserve"> </v>
      </c>
      <c r="Y153" s="213" t="str">
        <f t="shared" si="33"/>
        <v xml:space="preserve"> </v>
      </c>
      <c r="AF153" s="170">
        <v>41091</v>
      </c>
      <c r="AG153" s="157">
        <v>21</v>
      </c>
      <c r="AH153" s="157">
        <v>4</v>
      </c>
      <c r="AI153" s="157">
        <v>6</v>
      </c>
      <c r="AJ153" s="157">
        <v>1</v>
      </c>
      <c r="AK153" s="157">
        <v>31</v>
      </c>
    </row>
    <row r="154" spans="1:37" x14ac:dyDescent="0.2">
      <c r="A154" s="244" t="str">
        <f>Calculations!A119</f>
        <v>N/A</v>
      </c>
      <c r="B154" s="229" t="str">
        <f t="shared" si="39"/>
        <v xml:space="preserve"> </v>
      </c>
      <c r="C154" s="230" t="str">
        <f t="shared" si="40"/>
        <v xml:space="preserve"> </v>
      </c>
      <c r="D154" s="231" t="str">
        <f t="shared" si="41"/>
        <v xml:space="preserve"> </v>
      </c>
      <c r="E154" s="421" t="str">
        <f t="shared" si="34"/>
        <v xml:space="preserve"> </v>
      </c>
      <c r="F154" s="221" t="str">
        <f t="shared" si="35"/>
        <v xml:space="preserve"> </v>
      </c>
      <c r="G154" s="221" t="str">
        <f t="shared" si="27"/>
        <v xml:space="preserve"> </v>
      </c>
      <c r="H154" s="222" t="str">
        <f t="shared" si="28"/>
        <v xml:space="preserve"> </v>
      </c>
      <c r="I154" s="189" t="str">
        <f t="shared" si="29"/>
        <v xml:space="preserve"> </v>
      </c>
      <c r="J154" s="221" t="str">
        <f t="shared" si="36"/>
        <v xml:space="preserve"> </v>
      </c>
      <c r="K154" s="221" t="str">
        <f t="shared" si="37"/>
        <v xml:space="preserve"> </v>
      </c>
      <c r="L154" s="222" t="str">
        <f t="shared" si="38"/>
        <v xml:space="preserve"> </v>
      </c>
      <c r="M154" s="240" t="str">
        <f t="shared" si="42"/>
        <v xml:space="preserve"> </v>
      </c>
      <c r="N154" s="241" t="str">
        <f t="shared" si="30"/>
        <v xml:space="preserve"> </v>
      </c>
      <c r="O154" s="152"/>
      <c r="P154" s="210" t="str">
        <f>IF(A154="N/A"," ",VLOOKUP(A154,PeakPowerCurves,(IF(BMO=2,3,IF(BMO=1,2,4))),FALSE)+Inputs!N137)</f>
        <v xml:space="preserve"> </v>
      </c>
      <c r="Q154" s="210" t="str">
        <f>IF(A154="N/A"," ",VLOOKUP(A154,SatSunPeakPwr,(IF(BMO=2,3,IF(BMO=1,2,4))),FALSE)+Inputs!$N$23)</f>
        <v xml:space="preserve"> </v>
      </c>
      <c r="R154" s="210" t="str">
        <f>IF(A154="N/A"," ",VLOOKUP(A154,SatSunPeakPwr,(IF(BMO=2,7,IF(BMO=1,6,8))),FALSE)+Inputs!$N$23)</f>
        <v xml:space="preserve"> </v>
      </c>
      <c r="S154" s="211" t="str">
        <f>IF(A154="N/A"," ",(VLOOKUP(A154,OPPowerPrices,(IF(BMO=2,7,IF(BMO=1,6,8))),FALSE)+Inputs!$N$23))</f>
        <v xml:space="preserve"> </v>
      </c>
      <c r="T154" s="212" t="str">
        <f t="shared" si="31"/>
        <v xml:space="preserve"> </v>
      </c>
      <c r="U154" s="212" t="str">
        <f t="shared" si="32"/>
        <v xml:space="preserve"> </v>
      </c>
      <c r="V154" s="212" t="str">
        <f>IF(A154="N/A"," ",IF(Indexcheck=TRUE,(IF(MONTH(A154)&gt;=4,IF(MONTH(A154)&lt;=10,VLOOKUP(A154,'Gas Curves'!B132:O492,13),VLOOKUP(A154,'Gas Curves'!B132:O492,14)),VLOOKUP(A154,'Gas Curves'!B132:O492,14))),0))</f>
        <v xml:space="preserve"> </v>
      </c>
      <c r="W154" s="212" t="str">
        <f>IF(A154="N/A"," ",((SUM(T154:V154))/(1-Inputs!$S$11)-(SUM(T154:V154))))</f>
        <v xml:space="preserve"> </v>
      </c>
      <c r="X154" s="212" t="str">
        <f>IF(A154="N/A"," ",(IF(MONTH(A154)&gt;=4,IF(MONTH(A154)&lt;=10,Inputs!$S$9,Inputs!$S$10),Inputs!$S$10)))</f>
        <v xml:space="preserve"> </v>
      </c>
      <c r="Y154" s="213" t="str">
        <f t="shared" si="33"/>
        <v xml:space="preserve"> </v>
      </c>
      <c r="AF154" s="170">
        <v>41122</v>
      </c>
      <c r="AG154" s="157">
        <v>23</v>
      </c>
      <c r="AH154" s="157">
        <v>4</v>
      </c>
      <c r="AI154" s="157">
        <v>4</v>
      </c>
      <c r="AJ154" s="157">
        <v>0</v>
      </c>
      <c r="AK154" s="157">
        <v>31</v>
      </c>
    </row>
    <row r="155" spans="1:37" x14ac:dyDescent="0.2">
      <c r="A155" s="244" t="str">
        <f>Calculations!A120</f>
        <v>N/A</v>
      </c>
      <c r="B155" s="229" t="str">
        <f t="shared" si="39"/>
        <v xml:space="preserve"> </v>
      </c>
      <c r="C155" s="230" t="str">
        <f t="shared" si="40"/>
        <v xml:space="preserve"> </v>
      </c>
      <c r="D155" s="231" t="str">
        <f t="shared" si="41"/>
        <v xml:space="preserve"> </v>
      </c>
      <c r="E155" s="421" t="str">
        <f t="shared" si="34"/>
        <v xml:space="preserve"> </v>
      </c>
      <c r="F155" s="221" t="str">
        <f t="shared" si="35"/>
        <v xml:space="preserve"> </v>
      </c>
      <c r="G155" s="221" t="str">
        <f t="shared" si="27"/>
        <v xml:space="preserve"> </v>
      </c>
      <c r="H155" s="222" t="str">
        <f t="shared" si="28"/>
        <v xml:space="preserve"> </v>
      </c>
      <c r="I155" s="189" t="str">
        <f t="shared" si="29"/>
        <v xml:space="preserve"> </v>
      </c>
      <c r="J155" s="221" t="str">
        <f t="shared" si="36"/>
        <v xml:space="preserve"> </v>
      </c>
      <c r="K155" s="221" t="str">
        <f t="shared" si="37"/>
        <v xml:space="preserve"> </v>
      </c>
      <c r="L155" s="222" t="str">
        <f t="shared" si="38"/>
        <v xml:space="preserve"> </v>
      </c>
      <c r="M155" s="240" t="str">
        <f t="shared" si="42"/>
        <v xml:space="preserve"> </v>
      </c>
      <c r="N155" s="241" t="str">
        <f t="shared" si="30"/>
        <v xml:space="preserve"> </v>
      </c>
      <c r="O155" s="152"/>
      <c r="P155" s="210" t="str">
        <f>IF(A155="N/A"," ",VLOOKUP(A155,PeakPowerCurves,(IF(BMO=2,3,IF(BMO=1,2,4))),FALSE)+Inputs!N138)</f>
        <v xml:space="preserve"> </v>
      </c>
      <c r="Q155" s="210" t="str">
        <f>IF(A155="N/A"," ",VLOOKUP(A155,SatSunPeakPwr,(IF(BMO=2,3,IF(BMO=1,2,4))),FALSE)+Inputs!$N$23)</f>
        <v xml:space="preserve"> </v>
      </c>
      <c r="R155" s="210" t="str">
        <f>IF(A155="N/A"," ",VLOOKUP(A155,SatSunPeakPwr,(IF(BMO=2,7,IF(BMO=1,6,8))),FALSE)+Inputs!$N$23)</f>
        <v xml:space="preserve"> </v>
      </c>
      <c r="S155" s="211" t="str">
        <f>IF(A155="N/A"," ",(VLOOKUP(A155,OPPowerPrices,(IF(BMO=2,7,IF(BMO=1,6,8))),FALSE)+Inputs!$N$23))</f>
        <v xml:space="preserve"> </v>
      </c>
      <c r="T155" s="212" t="str">
        <f t="shared" si="31"/>
        <v xml:space="preserve"> </v>
      </c>
      <c r="U155" s="212" t="str">
        <f t="shared" si="32"/>
        <v xml:space="preserve"> </v>
      </c>
      <c r="V155" s="212" t="str">
        <f>IF(A155="N/A"," ",IF(Indexcheck=TRUE,(IF(MONTH(A155)&gt;=4,IF(MONTH(A155)&lt;=10,VLOOKUP(A155,'Gas Curves'!B133:O493,13),VLOOKUP(A155,'Gas Curves'!B133:O493,14)),VLOOKUP(A155,'Gas Curves'!B133:O493,14))),0))</f>
        <v xml:space="preserve"> </v>
      </c>
      <c r="W155" s="212" t="str">
        <f>IF(A155="N/A"," ",((SUM(T155:V155))/(1-Inputs!$S$11)-(SUM(T155:V155))))</f>
        <v xml:space="preserve"> </v>
      </c>
      <c r="X155" s="212" t="str">
        <f>IF(A155="N/A"," ",(IF(MONTH(A155)&gt;=4,IF(MONTH(A155)&lt;=10,Inputs!$S$9,Inputs!$S$10),Inputs!$S$10)))</f>
        <v xml:space="preserve"> </v>
      </c>
      <c r="Y155" s="213" t="str">
        <f t="shared" si="33"/>
        <v xml:space="preserve"> </v>
      </c>
      <c r="AF155" s="170">
        <v>41153</v>
      </c>
      <c r="AG155" s="157">
        <v>19</v>
      </c>
      <c r="AH155" s="157">
        <v>5</v>
      </c>
      <c r="AI155" s="157">
        <v>6</v>
      </c>
      <c r="AJ155" s="157">
        <v>1</v>
      </c>
      <c r="AK155" s="157">
        <v>30</v>
      </c>
    </row>
    <row r="156" spans="1:37" x14ac:dyDescent="0.2">
      <c r="A156" s="244" t="str">
        <f>Calculations!A121</f>
        <v>N/A</v>
      </c>
      <c r="B156" s="229" t="str">
        <f t="shared" si="39"/>
        <v xml:space="preserve"> </v>
      </c>
      <c r="C156" s="230" t="str">
        <f t="shared" si="40"/>
        <v xml:space="preserve"> </v>
      </c>
      <c r="D156" s="231" t="str">
        <f t="shared" si="41"/>
        <v xml:space="preserve"> </v>
      </c>
      <c r="E156" s="421" t="str">
        <f t="shared" si="34"/>
        <v xml:space="preserve"> </v>
      </c>
      <c r="F156" s="221" t="str">
        <f t="shared" si="35"/>
        <v xml:space="preserve"> </v>
      </c>
      <c r="G156" s="221" t="str">
        <f t="shared" si="27"/>
        <v xml:space="preserve"> </v>
      </c>
      <c r="H156" s="222" t="str">
        <f t="shared" si="28"/>
        <v xml:space="preserve"> </v>
      </c>
      <c r="I156" s="189" t="str">
        <f t="shared" si="29"/>
        <v xml:space="preserve"> </v>
      </c>
      <c r="J156" s="221" t="str">
        <f t="shared" si="36"/>
        <v xml:space="preserve"> </v>
      </c>
      <c r="K156" s="221" t="str">
        <f t="shared" si="37"/>
        <v xml:space="preserve"> </v>
      </c>
      <c r="L156" s="222" t="str">
        <f t="shared" si="38"/>
        <v xml:space="preserve"> </v>
      </c>
      <c r="M156" s="240" t="str">
        <f t="shared" si="42"/>
        <v xml:space="preserve"> </v>
      </c>
      <c r="N156" s="241" t="str">
        <f t="shared" si="30"/>
        <v xml:space="preserve"> </v>
      </c>
      <c r="O156" s="152"/>
      <c r="P156" s="210" t="str">
        <f>IF(A156="N/A"," ",VLOOKUP(A156,PeakPowerCurves,(IF(BMO=2,3,IF(BMO=1,2,4))),FALSE)+Inputs!N139)</f>
        <v xml:space="preserve"> </v>
      </c>
      <c r="Q156" s="210" t="str">
        <f>IF(A156="N/A"," ",VLOOKUP(A156,SatSunPeakPwr,(IF(BMO=2,3,IF(BMO=1,2,4))),FALSE)+Inputs!$N$23)</f>
        <v xml:space="preserve"> </v>
      </c>
      <c r="R156" s="210" t="str">
        <f>IF(A156="N/A"," ",VLOOKUP(A156,SatSunPeakPwr,(IF(BMO=2,7,IF(BMO=1,6,8))),FALSE)+Inputs!$N$23)</f>
        <v xml:space="preserve"> </v>
      </c>
      <c r="S156" s="211" t="str">
        <f>IF(A156="N/A"," ",(VLOOKUP(A156,OPPowerPrices,(IF(BMO=2,7,IF(BMO=1,6,8))),FALSE)+Inputs!$N$23))</f>
        <v xml:space="preserve"> </v>
      </c>
      <c r="T156" s="212" t="str">
        <f t="shared" si="31"/>
        <v xml:space="preserve"> </v>
      </c>
      <c r="U156" s="212" t="str">
        <f t="shared" si="32"/>
        <v xml:space="preserve"> </v>
      </c>
      <c r="V156" s="212" t="str">
        <f>IF(A156="N/A"," ",IF(Indexcheck=TRUE,(IF(MONTH(A156)&gt;=4,IF(MONTH(A156)&lt;=10,VLOOKUP(A156,'Gas Curves'!B134:O494,13),VLOOKUP(A156,'Gas Curves'!B134:O494,14)),VLOOKUP(A156,'Gas Curves'!B134:O494,14))),0))</f>
        <v xml:space="preserve"> </v>
      </c>
      <c r="W156" s="212" t="str">
        <f>IF(A156="N/A"," ",((SUM(T156:V156))/(1-Inputs!$S$11)-(SUM(T156:V156))))</f>
        <v xml:space="preserve"> </v>
      </c>
      <c r="X156" s="212" t="str">
        <f>IF(A156="N/A"," ",(IF(MONTH(A156)&gt;=4,IF(MONTH(A156)&lt;=10,Inputs!$S$9,Inputs!$S$10),Inputs!$S$10)))</f>
        <v xml:space="preserve"> </v>
      </c>
      <c r="Y156" s="213" t="str">
        <f t="shared" si="33"/>
        <v xml:space="preserve"> </v>
      </c>
      <c r="AF156" s="170">
        <v>41183</v>
      </c>
      <c r="AG156" s="157">
        <v>23</v>
      </c>
      <c r="AH156" s="157">
        <v>4</v>
      </c>
      <c r="AI156" s="157">
        <v>4</v>
      </c>
      <c r="AJ156" s="157">
        <v>0</v>
      </c>
      <c r="AK156" s="157">
        <v>31</v>
      </c>
    </row>
    <row r="157" spans="1:37" x14ac:dyDescent="0.2">
      <c r="A157" s="244" t="str">
        <f>Calculations!A122</f>
        <v>N/A</v>
      </c>
      <c r="B157" s="229" t="str">
        <f t="shared" si="39"/>
        <v xml:space="preserve"> </v>
      </c>
      <c r="C157" s="230" t="str">
        <f t="shared" si="40"/>
        <v xml:space="preserve"> </v>
      </c>
      <c r="D157" s="231" t="str">
        <f t="shared" si="41"/>
        <v xml:space="preserve"> </v>
      </c>
      <c r="E157" s="421" t="str">
        <f t="shared" si="34"/>
        <v xml:space="preserve"> </v>
      </c>
      <c r="F157" s="221" t="str">
        <f t="shared" si="35"/>
        <v xml:space="preserve"> </v>
      </c>
      <c r="G157" s="221" t="str">
        <f t="shared" si="27"/>
        <v xml:space="preserve"> </v>
      </c>
      <c r="H157" s="222" t="str">
        <f t="shared" si="28"/>
        <v xml:space="preserve"> </v>
      </c>
      <c r="I157" s="189" t="str">
        <f t="shared" si="29"/>
        <v xml:space="preserve"> </v>
      </c>
      <c r="J157" s="221" t="str">
        <f t="shared" si="36"/>
        <v xml:space="preserve"> </v>
      </c>
      <c r="K157" s="221" t="str">
        <f t="shared" si="37"/>
        <v xml:space="preserve"> </v>
      </c>
      <c r="L157" s="222" t="str">
        <f t="shared" si="38"/>
        <v xml:space="preserve"> </v>
      </c>
      <c r="M157" s="240" t="str">
        <f t="shared" si="42"/>
        <v xml:space="preserve"> </v>
      </c>
      <c r="N157" s="241" t="str">
        <f t="shared" si="30"/>
        <v xml:space="preserve"> </v>
      </c>
      <c r="O157" s="152"/>
      <c r="P157" s="210" t="str">
        <f>IF(A157="N/A"," ",VLOOKUP(A157,PeakPowerCurves,(IF(BMO=2,3,IF(BMO=1,2,4))),FALSE)+Inputs!N140)</f>
        <v xml:space="preserve"> </v>
      </c>
      <c r="Q157" s="210" t="str">
        <f>IF(A157="N/A"," ",VLOOKUP(A157,SatSunPeakPwr,(IF(BMO=2,3,IF(BMO=1,2,4))),FALSE)+Inputs!$N$23)</f>
        <v xml:space="preserve"> </v>
      </c>
      <c r="R157" s="210" t="str">
        <f>IF(A157="N/A"," ",VLOOKUP(A157,SatSunPeakPwr,(IF(BMO=2,7,IF(BMO=1,6,8))),FALSE)+Inputs!$N$23)</f>
        <v xml:space="preserve"> </v>
      </c>
      <c r="S157" s="211" t="str">
        <f>IF(A157="N/A"," ",(VLOOKUP(A157,OPPowerPrices,(IF(BMO=2,7,IF(BMO=1,6,8))),FALSE)+Inputs!$N$23))</f>
        <v xml:space="preserve"> </v>
      </c>
      <c r="T157" s="212" t="str">
        <f t="shared" si="31"/>
        <v xml:space="preserve"> </v>
      </c>
      <c r="U157" s="212" t="str">
        <f t="shared" si="32"/>
        <v xml:space="preserve"> </v>
      </c>
      <c r="V157" s="212" t="str">
        <f>IF(A157="N/A"," ",IF(Indexcheck=TRUE,(IF(MONTH(A157)&gt;=4,IF(MONTH(A157)&lt;=10,VLOOKUP(A157,'Gas Curves'!B135:O495,13),VLOOKUP(A157,'Gas Curves'!B135:O495,14)),VLOOKUP(A157,'Gas Curves'!B135:O495,14))),0))</f>
        <v xml:space="preserve"> </v>
      </c>
      <c r="W157" s="212" t="str">
        <f>IF(A157="N/A"," ",((SUM(T157:V157))/(1-Inputs!$S$11)-(SUM(T157:V157))))</f>
        <v xml:space="preserve"> </v>
      </c>
      <c r="X157" s="212" t="str">
        <f>IF(A157="N/A"," ",(IF(MONTH(A157)&gt;=4,IF(MONTH(A157)&lt;=10,Inputs!$S$9,Inputs!$S$10),Inputs!$S$10)))</f>
        <v xml:space="preserve"> </v>
      </c>
      <c r="Y157" s="213" t="str">
        <f t="shared" si="33"/>
        <v xml:space="preserve"> </v>
      </c>
      <c r="AF157" s="170">
        <v>41214</v>
      </c>
      <c r="AG157" s="157">
        <v>21</v>
      </c>
      <c r="AH157" s="157">
        <v>4</v>
      </c>
      <c r="AI157" s="157">
        <v>5</v>
      </c>
      <c r="AJ157" s="157">
        <v>1</v>
      </c>
      <c r="AK157" s="157">
        <v>30</v>
      </c>
    </row>
    <row r="158" spans="1:37" x14ac:dyDescent="0.2">
      <c r="A158" s="244" t="str">
        <f>Calculations!A123</f>
        <v>N/A</v>
      </c>
      <c r="B158" s="229" t="str">
        <f t="shared" si="39"/>
        <v xml:space="preserve"> </v>
      </c>
      <c r="C158" s="230" t="str">
        <f t="shared" si="40"/>
        <v xml:space="preserve"> </v>
      </c>
      <c r="D158" s="231" t="str">
        <f t="shared" si="41"/>
        <v xml:space="preserve"> </v>
      </c>
      <c r="E158" s="421" t="str">
        <f t="shared" si="34"/>
        <v xml:space="preserve"> </v>
      </c>
      <c r="F158" s="221" t="str">
        <f t="shared" si="35"/>
        <v xml:space="preserve"> </v>
      </c>
      <c r="G158" s="221" t="str">
        <f t="shared" si="27"/>
        <v xml:space="preserve"> </v>
      </c>
      <c r="H158" s="222" t="str">
        <f t="shared" si="28"/>
        <v xml:space="preserve"> </v>
      </c>
      <c r="I158" s="189" t="str">
        <f t="shared" si="29"/>
        <v xml:space="preserve"> </v>
      </c>
      <c r="J158" s="221" t="str">
        <f t="shared" si="36"/>
        <v xml:space="preserve"> </v>
      </c>
      <c r="K158" s="221" t="str">
        <f t="shared" si="37"/>
        <v xml:space="preserve"> </v>
      </c>
      <c r="L158" s="222" t="str">
        <f t="shared" si="38"/>
        <v xml:space="preserve"> </v>
      </c>
      <c r="M158" s="240" t="str">
        <f t="shared" si="42"/>
        <v xml:space="preserve"> </v>
      </c>
      <c r="N158" s="241" t="str">
        <f t="shared" si="30"/>
        <v xml:space="preserve"> </v>
      </c>
      <c r="O158" s="152"/>
      <c r="P158" s="210" t="str">
        <f>IF(A158="N/A"," ",VLOOKUP(A158,PeakPowerCurves,(IF(BMO=2,3,IF(BMO=1,2,4))),FALSE)+Inputs!N141)</f>
        <v xml:space="preserve"> </v>
      </c>
      <c r="Q158" s="210" t="str">
        <f>IF(A158="N/A"," ",VLOOKUP(A158,SatSunPeakPwr,(IF(BMO=2,3,IF(BMO=1,2,4))),FALSE)+Inputs!$N$23)</f>
        <v xml:space="preserve"> </v>
      </c>
      <c r="R158" s="210" t="str">
        <f>IF(A158="N/A"," ",VLOOKUP(A158,SatSunPeakPwr,(IF(BMO=2,7,IF(BMO=1,6,8))),FALSE)+Inputs!$N$23)</f>
        <v xml:space="preserve"> </v>
      </c>
      <c r="S158" s="211" t="str">
        <f>IF(A158="N/A"," ",(VLOOKUP(A158,OPPowerPrices,(IF(BMO=2,7,IF(BMO=1,6,8))),FALSE)+Inputs!$N$23))</f>
        <v xml:space="preserve"> </v>
      </c>
      <c r="T158" s="212" t="str">
        <f t="shared" si="31"/>
        <v xml:space="preserve"> </v>
      </c>
      <c r="U158" s="212" t="str">
        <f t="shared" si="32"/>
        <v xml:space="preserve"> </v>
      </c>
      <c r="V158" s="212" t="str">
        <f>IF(A158="N/A"," ",IF(Indexcheck=TRUE,(IF(MONTH(A158)&gt;=4,IF(MONTH(A158)&lt;=10,VLOOKUP(A158,'Gas Curves'!B136:O496,13),VLOOKUP(A158,'Gas Curves'!B136:O496,14)),VLOOKUP(A158,'Gas Curves'!B136:O496,14))),0))</f>
        <v xml:space="preserve"> </v>
      </c>
      <c r="W158" s="212" t="str">
        <f>IF(A158="N/A"," ",((SUM(T158:V158))/(1-Inputs!$S$11)-(SUM(T158:V158))))</f>
        <v xml:space="preserve"> </v>
      </c>
      <c r="X158" s="212" t="str">
        <f>IF(A158="N/A"," ",(IF(MONTH(A158)&gt;=4,IF(MONTH(A158)&lt;=10,Inputs!$S$9,Inputs!$S$10),Inputs!$S$10)))</f>
        <v xml:space="preserve"> </v>
      </c>
      <c r="Y158" s="213" t="str">
        <f t="shared" si="33"/>
        <v xml:space="preserve"> </v>
      </c>
      <c r="AF158" s="170">
        <v>41244</v>
      </c>
      <c r="AG158" s="157">
        <v>20</v>
      </c>
      <c r="AH158" s="157">
        <v>5</v>
      </c>
      <c r="AI158" s="157">
        <v>6</v>
      </c>
      <c r="AJ158" s="157">
        <v>1</v>
      </c>
      <c r="AK158" s="157">
        <v>31</v>
      </c>
    </row>
    <row r="159" spans="1:37" x14ac:dyDescent="0.2">
      <c r="A159" s="244" t="str">
        <f>Calculations!A124</f>
        <v>N/A</v>
      </c>
      <c r="B159" s="229" t="str">
        <f t="shared" si="39"/>
        <v xml:space="preserve"> </v>
      </c>
      <c r="C159" s="230" t="str">
        <f t="shared" si="40"/>
        <v xml:space="preserve"> </v>
      </c>
      <c r="D159" s="231" t="str">
        <f t="shared" si="41"/>
        <v xml:space="preserve"> </v>
      </c>
      <c r="E159" s="421" t="str">
        <f t="shared" si="34"/>
        <v xml:space="preserve"> </v>
      </c>
      <c r="F159" s="221" t="str">
        <f t="shared" si="35"/>
        <v xml:space="preserve"> </v>
      </c>
      <c r="G159" s="221" t="str">
        <f t="shared" si="27"/>
        <v xml:space="preserve"> </v>
      </c>
      <c r="H159" s="222" t="str">
        <f t="shared" si="28"/>
        <v xml:space="preserve"> </v>
      </c>
      <c r="I159" s="189" t="str">
        <f t="shared" si="29"/>
        <v xml:space="preserve"> </v>
      </c>
      <c r="J159" s="221" t="str">
        <f t="shared" si="36"/>
        <v xml:space="preserve"> </v>
      </c>
      <c r="K159" s="221" t="str">
        <f t="shared" si="37"/>
        <v xml:space="preserve"> </v>
      </c>
      <c r="L159" s="222" t="str">
        <f t="shared" si="38"/>
        <v xml:space="preserve"> </v>
      </c>
      <c r="M159" s="240" t="str">
        <f t="shared" si="42"/>
        <v xml:space="preserve"> </v>
      </c>
      <c r="N159" s="241" t="str">
        <f t="shared" si="30"/>
        <v xml:space="preserve"> </v>
      </c>
      <c r="O159" s="152"/>
      <c r="P159" s="210" t="str">
        <f>IF(A159="N/A"," ",VLOOKUP(A159,PeakPowerCurves,(IF(BMO=2,3,IF(BMO=1,2,4))),FALSE)+Inputs!N142)</f>
        <v xml:space="preserve"> </v>
      </c>
      <c r="Q159" s="210" t="str">
        <f>IF(A159="N/A"," ",VLOOKUP(A159,SatSunPeakPwr,(IF(BMO=2,3,IF(BMO=1,2,4))),FALSE)+Inputs!$N$23)</f>
        <v xml:space="preserve"> </v>
      </c>
      <c r="R159" s="210" t="str">
        <f>IF(A159="N/A"," ",VLOOKUP(A159,SatSunPeakPwr,(IF(BMO=2,7,IF(BMO=1,6,8))),FALSE)+Inputs!$N$23)</f>
        <v xml:space="preserve"> </v>
      </c>
      <c r="S159" s="211" t="str">
        <f>IF(A159="N/A"," ",(VLOOKUP(A159,OPPowerPrices,(IF(BMO=2,7,IF(BMO=1,6,8))),FALSE)+Inputs!$N$23))</f>
        <v xml:space="preserve"> </v>
      </c>
      <c r="T159" s="212" t="str">
        <f t="shared" si="31"/>
        <v xml:space="preserve"> </v>
      </c>
      <c r="U159" s="212" t="str">
        <f t="shared" si="32"/>
        <v xml:space="preserve"> </v>
      </c>
      <c r="V159" s="212" t="str">
        <f>IF(A159="N/A"," ",IF(Indexcheck=TRUE,(IF(MONTH(A159)&gt;=4,IF(MONTH(A159)&lt;=10,VLOOKUP(A159,'Gas Curves'!B137:O497,13),VLOOKUP(A159,'Gas Curves'!B137:O497,14)),VLOOKUP(A159,'Gas Curves'!B137:O497,14))),0))</f>
        <v xml:space="preserve"> </v>
      </c>
      <c r="W159" s="212" t="str">
        <f>IF(A159="N/A"," ",((SUM(T159:V159))/(1-Inputs!$S$11)-(SUM(T159:V159))))</f>
        <v xml:space="preserve"> </v>
      </c>
      <c r="X159" s="212" t="str">
        <f>IF(A159="N/A"," ",(IF(MONTH(A159)&gt;=4,IF(MONTH(A159)&lt;=10,Inputs!$S$9,Inputs!$S$10),Inputs!$S$10)))</f>
        <v xml:space="preserve"> </v>
      </c>
      <c r="Y159" s="213" t="str">
        <f t="shared" si="33"/>
        <v xml:space="preserve"> </v>
      </c>
      <c r="AF159" s="170">
        <v>41275</v>
      </c>
      <c r="AG159" s="157">
        <v>22</v>
      </c>
      <c r="AH159" s="157">
        <v>4</v>
      </c>
      <c r="AI159" s="157">
        <v>5</v>
      </c>
      <c r="AJ159" s="157">
        <v>1</v>
      </c>
      <c r="AK159" s="157">
        <v>31</v>
      </c>
    </row>
    <row r="160" spans="1:37" x14ac:dyDescent="0.2">
      <c r="A160" s="244" t="str">
        <f>Calculations!A125</f>
        <v>N/A</v>
      </c>
      <c r="B160" s="229" t="str">
        <f t="shared" si="39"/>
        <v xml:space="preserve"> </v>
      </c>
      <c r="C160" s="230" t="str">
        <f t="shared" si="40"/>
        <v xml:space="preserve"> </v>
      </c>
      <c r="D160" s="231" t="str">
        <f t="shared" si="41"/>
        <v xml:space="preserve"> </v>
      </c>
      <c r="E160" s="421" t="str">
        <f t="shared" si="34"/>
        <v xml:space="preserve"> </v>
      </c>
      <c r="F160" s="221" t="str">
        <f t="shared" si="35"/>
        <v xml:space="preserve"> </v>
      </c>
      <c r="G160" s="221" t="str">
        <f t="shared" si="27"/>
        <v xml:space="preserve"> </v>
      </c>
      <c r="H160" s="222" t="str">
        <f t="shared" si="28"/>
        <v xml:space="preserve"> </v>
      </c>
      <c r="I160" s="189" t="str">
        <f t="shared" si="29"/>
        <v xml:space="preserve"> </v>
      </c>
      <c r="J160" s="221" t="str">
        <f t="shared" si="36"/>
        <v xml:space="preserve"> </v>
      </c>
      <c r="K160" s="221" t="str">
        <f t="shared" si="37"/>
        <v xml:space="preserve"> </v>
      </c>
      <c r="L160" s="222" t="str">
        <f t="shared" si="38"/>
        <v xml:space="preserve"> </v>
      </c>
      <c r="M160" s="240" t="str">
        <f t="shared" si="42"/>
        <v xml:space="preserve"> </v>
      </c>
      <c r="N160" s="241" t="str">
        <f t="shared" si="30"/>
        <v xml:space="preserve"> </v>
      </c>
      <c r="O160" s="152"/>
      <c r="P160" s="210" t="str">
        <f>IF(A160="N/A"," ",VLOOKUP(A160,PeakPowerCurves,(IF(BMO=2,3,IF(BMO=1,2,4))),FALSE)+Inputs!N143)</f>
        <v xml:space="preserve"> </v>
      </c>
      <c r="Q160" s="210" t="str">
        <f>IF(A160="N/A"," ",VLOOKUP(A160,SatSunPeakPwr,(IF(BMO=2,3,IF(BMO=1,2,4))),FALSE)+Inputs!$N$23)</f>
        <v xml:space="preserve"> </v>
      </c>
      <c r="R160" s="210" t="str">
        <f>IF(A160="N/A"," ",VLOOKUP(A160,SatSunPeakPwr,(IF(BMO=2,7,IF(BMO=1,6,8))),FALSE)+Inputs!$N$23)</f>
        <v xml:space="preserve"> </v>
      </c>
      <c r="S160" s="211" t="str">
        <f>IF(A160="N/A"," ",(VLOOKUP(A160,OPPowerPrices,(IF(BMO=2,7,IF(BMO=1,6,8))),FALSE)+Inputs!$N$23))</f>
        <v xml:space="preserve"> </v>
      </c>
      <c r="T160" s="212" t="str">
        <f t="shared" si="31"/>
        <v xml:space="preserve"> </v>
      </c>
      <c r="U160" s="212" t="str">
        <f t="shared" si="32"/>
        <v xml:space="preserve"> </v>
      </c>
      <c r="V160" s="212" t="str">
        <f>IF(A160="N/A"," ",IF(Indexcheck=TRUE,(IF(MONTH(A160)&gt;=4,IF(MONTH(A160)&lt;=10,VLOOKUP(A160,'Gas Curves'!B138:O498,13),VLOOKUP(A160,'Gas Curves'!B138:O498,14)),VLOOKUP(A160,'Gas Curves'!B138:O498,14))),0))</f>
        <v xml:space="preserve"> </v>
      </c>
      <c r="W160" s="212" t="str">
        <f>IF(A160="N/A"," ",((SUM(T160:V160))/(1-Inputs!$S$11)-(SUM(T160:V160))))</f>
        <v xml:space="preserve"> </v>
      </c>
      <c r="X160" s="212" t="str">
        <f>IF(A160="N/A"," ",(IF(MONTH(A160)&gt;=4,IF(MONTH(A160)&lt;=10,Inputs!$S$9,Inputs!$S$10),Inputs!$S$10)))</f>
        <v xml:space="preserve"> </v>
      </c>
      <c r="Y160" s="213" t="str">
        <f t="shared" si="33"/>
        <v xml:space="preserve"> </v>
      </c>
      <c r="AF160" s="170">
        <v>41306</v>
      </c>
      <c r="AG160" s="157">
        <v>20</v>
      </c>
      <c r="AH160" s="157">
        <v>4</v>
      </c>
      <c r="AI160" s="157">
        <v>4</v>
      </c>
      <c r="AJ160" s="157">
        <v>0</v>
      </c>
      <c r="AK160" s="157">
        <v>28</v>
      </c>
    </row>
    <row r="161" spans="1:37" x14ac:dyDescent="0.2">
      <c r="A161" s="244" t="str">
        <f>Calculations!A126</f>
        <v>N/A</v>
      </c>
      <c r="B161" s="229" t="str">
        <f t="shared" si="39"/>
        <v xml:space="preserve"> </v>
      </c>
      <c r="C161" s="230" t="str">
        <f t="shared" si="40"/>
        <v xml:space="preserve"> </v>
      </c>
      <c r="D161" s="231" t="str">
        <f t="shared" si="41"/>
        <v xml:space="preserve"> </v>
      </c>
      <c r="E161" s="421" t="str">
        <f t="shared" si="34"/>
        <v xml:space="preserve"> </v>
      </c>
      <c r="F161" s="221" t="str">
        <f t="shared" si="35"/>
        <v xml:space="preserve"> </v>
      </c>
      <c r="G161" s="221" t="str">
        <f t="shared" si="27"/>
        <v xml:space="preserve"> </v>
      </c>
      <c r="H161" s="222" t="str">
        <f t="shared" si="28"/>
        <v xml:space="preserve"> </v>
      </c>
      <c r="I161" s="189" t="str">
        <f t="shared" si="29"/>
        <v xml:space="preserve"> </v>
      </c>
      <c r="J161" s="221" t="str">
        <f t="shared" si="36"/>
        <v xml:space="preserve"> </v>
      </c>
      <c r="K161" s="221" t="str">
        <f t="shared" si="37"/>
        <v xml:space="preserve"> </v>
      </c>
      <c r="L161" s="222" t="str">
        <f t="shared" si="38"/>
        <v xml:space="preserve"> </v>
      </c>
      <c r="M161" s="240" t="str">
        <f t="shared" si="42"/>
        <v xml:space="preserve"> </v>
      </c>
      <c r="N161" s="241" t="str">
        <f t="shared" si="30"/>
        <v xml:space="preserve"> </v>
      </c>
      <c r="O161" s="152"/>
      <c r="P161" s="210" t="str">
        <f>IF(A161="N/A"," ",VLOOKUP(A161,PeakPowerCurves,(IF(BMO=2,3,IF(BMO=1,2,4))),FALSE)+Inputs!N144)</f>
        <v xml:space="preserve"> </v>
      </c>
      <c r="Q161" s="210" t="str">
        <f>IF(A161="N/A"," ",VLOOKUP(A161,SatSunPeakPwr,(IF(BMO=2,3,IF(BMO=1,2,4))),FALSE)+Inputs!$N$23)</f>
        <v xml:space="preserve"> </v>
      </c>
      <c r="R161" s="210" t="str">
        <f>IF(A161="N/A"," ",VLOOKUP(A161,SatSunPeakPwr,(IF(BMO=2,7,IF(BMO=1,6,8))),FALSE)+Inputs!$N$23)</f>
        <v xml:space="preserve"> </v>
      </c>
      <c r="S161" s="211" t="str">
        <f>IF(A161="N/A"," ",(VLOOKUP(A161,OPPowerPrices,(IF(BMO=2,7,IF(BMO=1,6,8))),FALSE)+Inputs!$N$23))</f>
        <v xml:space="preserve"> </v>
      </c>
      <c r="T161" s="212" t="str">
        <f t="shared" si="31"/>
        <v xml:space="preserve"> </v>
      </c>
      <c r="U161" s="212" t="str">
        <f t="shared" si="32"/>
        <v xml:space="preserve"> </v>
      </c>
      <c r="V161" s="212" t="str">
        <f>IF(A161="N/A"," ",IF(Indexcheck=TRUE,(IF(MONTH(A161)&gt;=4,IF(MONTH(A161)&lt;=10,VLOOKUP(A161,'Gas Curves'!B139:O499,13),VLOOKUP(A161,'Gas Curves'!B139:O499,14)),VLOOKUP(A161,'Gas Curves'!B139:O499,14))),0))</f>
        <v xml:space="preserve"> </v>
      </c>
      <c r="W161" s="212" t="str">
        <f>IF(A161="N/A"," ",((SUM(T161:V161))/(1-Inputs!$S$11)-(SUM(T161:V161))))</f>
        <v xml:space="preserve"> </v>
      </c>
      <c r="X161" s="212" t="str">
        <f>IF(A161="N/A"," ",(IF(MONTH(A161)&gt;=4,IF(MONTH(A161)&lt;=10,Inputs!$S$9,Inputs!$S$10),Inputs!$S$10)))</f>
        <v xml:space="preserve"> </v>
      </c>
      <c r="Y161" s="213" t="str">
        <f t="shared" si="33"/>
        <v xml:space="preserve"> </v>
      </c>
      <c r="AF161" s="170">
        <v>41334</v>
      </c>
      <c r="AG161" s="157">
        <v>21</v>
      </c>
      <c r="AH161" s="157">
        <v>5</v>
      </c>
      <c r="AI161" s="157">
        <v>5</v>
      </c>
      <c r="AJ161" s="157">
        <v>0</v>
      </c>
      <c r="AK161" s="157">
        <v>31</v>
      </c>
    </row>
    <row r="162" spans="1:37" x14ac:dyDescent="0.2">
      <c r="A162" s="244" t="str">
        <f>Calculations!A127</f>
        <v>N/A</v>
      </c>
      <c r="B162" s="229" t="str">
        <f t="shared" si="39"/>
        <v xml:space="preserve"> </v>
      </c>
      <c r="C162" s="230" t="str">
        <f t="shared" si="40"/>
        <v xml:space="preserve"> </v>
      </c>
      <c r="D162" s="231" t="str">
        <f t="shared" si="41"/>
        <v xml:space="preserve"> </v>
      </c>
      <c r="E162" s="421" t="str">
        <f t="shared" si="34"/>
        <v xml:space="preserve"> </v>
      </c>
      <c r="F162" s="221" t="str">
        <f t="shared" si="35"/>
        <v xml:space="preserve"> </v>
      </c>
      <c r="G162" s="221" t="str">
        <f t="shared" si="27"/>
        <v xml:space="preserve"> </v>
      </c>
      <c r="H162" s="222" t="str">
        <f t="shared" si="28"/>
        <v xml:space="preserve"> </v>
      </c>
      <c r="I162" s="189" t="str">
        <f t="shared" si="29"/>
        <v xml:space="preserve"> </v>
      </c>
      <c r="J162" s="221" t="str">
        <f t="shared" si="36"/>
        <v xml:space="preserve"> </v>
      </c>
      <c r="K162" s="221" t="str">
        <f t="shared" si="37"/>
        <v xml:space="preserve"> </v>
      </c>
      <c r="L162" s="222" t="str">
        <f t="shared" si="38"/>
        <v xml:space="preserve"> </v>
      </c>
      <c r="M162" s="240" t="str">
        <f t="shared" si="42"/>
        <v xml:space="preserve"> </v>
      </c>
      <c r="N162" s="241" t="str">
        <f t="shared" si="30"/>
        <v xml:space="preserve"> </v>
      </c>
      <c r="O162" s="152"/>
      <c r="P162" s="210" t="str">
        <f>IF(A162="N/A"," ",VLOOKUP(A162,PeakPowerCurves,(IF(BMO=2,3,IF(BMO=1,2,4))),FALSE)+Inputs!N145)</f>
        <v xml:space="preserve"> </v>
      </c>
      <c r="Q162" s="210" t="str">
        <f>IF(A162="N/A"," ",VLOOKUP(A162,SatSunPeakPwr,(IF(BMO=2,3,IF(BMO=1,2,4))),FALSE)+Inputs!$N$23)</f>
        <v xml:space="preserve"> </v>
      </c>
      <c r="R162" s="210" t="str">
        <f>IF(A162="N/A"," ",VLOOKUP(A162,SatSunPeakPwr,(IF(BMO=2,7,IF(BMO=1,6,8))),FALSE)+Inputs!$N$23)</f>
        <v xml:space="preserve"> </v>
      </c>
      <c r="S162" s="211" t="str">
        <f>IF(A162="N/A"," ",(VLOOKUP(A162,OPPowerPrices,(IF(BMO=2,7,IF(BMO=1,6,8))),FALSE)+Inputs!$N$23))</f>
        <v xml:space="preserve"> </v>
      </c>
      <c r="T162" s="212" t="str">
        <f t="shared" si="31"/>
        <v xml:space="preserve"> </v>
      </c>
      <c r="U162" s="212" t="str">
        <f t="shared" si="32"/>
        <v xml:space="preserve"> </v>
      </c>
      <c r="V162" s="212" t="str">
        <f>IF(A162="N/A"," ",IF(Indexcheck=TRUE,(IF(MONTH(A162)&gt;=4,IF(MONTH(A162)&lt;=10,VLOOKUP(A162,'Gas Curves'!B140:O500,13),VLOOKUP(A162,'Gas Curves'!B140:O500,14)),VLOOKUP(A162,'Gas Curves'!B140:O500,14))),0))</f>
        <v xml:space="preserve"> </v>
      </c>
      <c r="W162" s="212" t="str">
        <f>IF(A162="N/A"," ",((SUM(T162:V162))/(1-Inputs!$S$11)-(SUM(T162:V162))))</f>
        <v xml:space="preserve"> </v>
      </c>
      <c r="X162" s="212" t="str">
        <f>IF(A162="N/A"," ",(IF(MONTH(A162)&gt;=4,IF(MONTH(A162)&lt;=10,Inputs!$S$9,Inputs!$S$10),Inputs!$S$10)))</f>
        <v xml:space="preserve"> </v>
      </c>
      <c r="Y162" s="213" t="str">
        <f t="shared" si="33"/>
        <v xml:space="preserve"> </v>
      </c>
      <c r="AF162" s="170">
        <v>41365</v>
      </c>
      <c r="AG162" s="157">
        <v>22</v>
      </c>
      <c r="AH162" s="157">
        <v>4</v>
      </c>
      <c r="AI162" s="157">
        <v>4</v>
      </c>
      <c r="AJ162" s="157">
        <v>0</v>
      </c>
      <c r="AK162" s="157">
        <v>30</v>
      </c>
    </row>
    <row r="163" spans="1:37" x14ac:dyDescent="0.2">
      <c r="A163" s="244" t="str">
        <f>Calculations!A128</f>
        <v>N/A</v>
      </c>
      <c r="B163" s="229" t="str">
        <f t="shared" si="39"/>
        <v xml:space="preserve"> </v>
      </c>
      <c r="C163" s="230" t="str">
        <f t="shared" si="40"/>
        <v xml:space="preserve"> </v>
      </c>
      <c r="D163" s="231" t="str">
        <f t="shared" si="41"/>
        <v xml:space="preserve"> </v>
      </c>
      <c r="E163" s="421" t="str">
        <f t="shared" si="34"/>
        <v xml:space="preserve"> </v>
      </c>
      <c r="F163" s="221" t="str">
        <f t="shared" si="35"/>
        <v xml:space="preserve"> </v>
      </c>
      <c r="G163" s="221" t="str">
        <f t="shared" si="27"/>
        <v xml:space="preserve"> </v>
      </c>
      <c r="H163" s="222" t="str">
        <f t="shared" si="28"/>
        <v xml:space="preserve"> </v>
      </c>
      <c r="I163" s="189" t="str">
        <f t="shared" si="29"/>
        <v xml:space="preserve"> </v>
      </c>
      <c r="J163" s="221" t="str">
        <f t="shared" si="36"/>
        <v xml:space="preserve"> </v>
      </c>
      <c r="K163" s="221" t="str">
        <f t="shared" si="37"/>
        <v xml:space="preserve"> </v>
      </c>
      <c r="L163" s="222" t="str">
        <f t="shared" si="38"/>
        <v xml:space="preserve"> </v>
      </c>
      <c r="M163" s="240" t="str">
        <f t="shared" si="42"/>
        <v xml:space="preserve"> </v>
      </c>
      <c r="N163" s="241" t="str">
        <f t="shared" si="30"/>
        <v xml:space="preserve"> </v>
      </c>
      <c r="O163" s="152"/>
      <c r="P163" s="210" t="str">
        <f>IF(A163="N/A"," ",VLOOKUP(A163,PeakPowerCurves,(IF(BMO=2,3,IF(BMO=1,2,4))),FALSE)+Inputs!N146)</f>
        <v xml:space="preserve"> </v>
      </c>
      <c r="Q163" s="210" t="str">
        <f>IF(A163="N/A"," ",VLOOKUP(A163,SatSunPeakPwr,(IF(BMO=2,3,IF(BMO=1,2,4))),FALSE)+Inputs!$N$23)</f>
        <v xml:space="preserve"> </v>
      </c>
      <c r="R163" s="210" t="str">
        <f>IF(A163="N/A"," ",VLOOKUP(A163,SatSunPeakPwr,(IF(BMO=2,7,IF(BMO=1,6,8))),FALSE)+Inputs!$N$23)</f>
        <v xml:space="preserve"> </v>
      </c>
      <c r="S163" s="211" t="str">
        <f>IF(A163="N/A"," ",(VLOOKUP(A163,OPPowerPrices,(IF(BMO=2,7,IF(BMO=1,6,8))),FALSE)+Inputs!$N$23))</f>
        <v xml:space="preserve"> </v>
      </c>
      <c r="T163" s="212" t="str">
        <f t="shared" si="31"/>
        <v xml:space="preserve"> </v>
      </c>
      <c r="U163" s="212" t="str">
        <f t="shared" si="32"/>
        <v xml:space="preserve"> </v>
      </c>
      <c r="V163" s="212" t="str">
        <f>IF(A163="N/A"," ",IF(Indexcheck=TRUE,(IF(MONTH(A163)&gt;=4,IF(MONTH(A163)&lt;=10,VLOOKUP(A163,'Gas Curves'!B141:O501,13),VLOOKUP(A163,'Gas Curves'!B141:O501,14)),VLOOKUP(A163,'Gas Curves'!B141:O501,14))),0))</f>
        <v xml:space="preserve"> </v>
      </c>
      <c r="W163" s="212" t="str">
        <f>IF(A163="N/A"," ",((SUM(T163:V163))/(1-Inputs!$S$11)-(SUM(T163:V163))))</f>
        <v xml:space="preserve"> </v>
      </c>
      <c r="X163" s="212" t="str">
        <f>IF(A163="N/A"," ",(IF(MONTH(A163)&gt;=4,IF(MONTH(A163)&lt;=10,Inputs!$S$9,Inputs!$S$10),Inputs!$S$10)))</f>
        <v xml:space="preserve"> </v>
      </c>
      <c r="Y163" s="213" t="str">
        <f t="shared" si="33"/>
        <v xml:space="preserve"> </v>
      </c>
      <c r="AF163" s="170">
        <v>41395</v>
      </c>
      <c r="AG163" s="157">
        <v>22</v>
      </c>
      <c r="AH163" s="157">
        <v>4</v>
      </c>
      <c r="AI163" s="157">
        <v>5</v>
      </c>
      <c r="AJ163" s="157">
        <v>1</v>
      </c>
      <c r="AK163" s="157">
        <v>31</v>
      </c>
    </row>
    <row r="164" spans="1:37" x14ac:dyDescent="0.2">
      <c r="A164" s="244" t="str">
        <f>Calculations!A129</f>
        <v>N/A</v>
      </c>
      <c r="B164" s="229" t="str">
        <f t="shared" si="39"/>
        <v xml:space="preserve"> </v>
      </c>
      <c r="C164" s="230" t="str">
        <f t="shared" si="40"/>
        <v xml:space="preserve"> </v>
      </c>
      <c r="D164" s="231" t="str">
        <f t="shared" si="41"/>
        <v xml:space="preserve"> </v>
      </c>
      <c r="E164" s="421" t="str">
        <f t="shared" si="34"/>
        <v xml:space="preserve"> </v>
      </c>
      <c r="F164" s="221" t="str">
        <f t="shared" si="35"/>
        <v xml:space="preserve"> </v>
      </c>
      <c r="G164" s="221" t="str">
        <f t="shared" si="27"/>
        <v xml:space="preserve"> </v>
      </c>
      <c r="H164" s="222" t="str">
        <f t="shared" si="28"/>
        <v xml:space="preserve"> </v>
      </c>
      <c r="I164" s="189" t="str">
        <f t="shared" si="29"/>
        <v xml:space="preserve"> </v>
      </c>
      <c r="J164" s="221" t="str">
        <f t="shared" si="36"/>
        <v xml:space="preserve"> </v>
      </c>
      <c r="K164" s="221" t="str">
        <f t="shared" si="37"/>
        <v xml:space="preserve"> </v>
      </c>
      <c r="L164" s="222" t="str">
        <f t="shared" si="38"/>
        <v xml:space="preserve"> </v>
      </c>
      <c r="M164" s="240" t="str">
        <f t="shared" si="42"/>
        <v xml:space="preserve"> </v>
      </c>
      <c r="N164" s="241" t="str">
        <f t="shared" si="30"/>
        <v xml:space="preserve"> </v>
      </c>
      <c r="O164" s="152"/>
      <c r="P164" s="210" t="str">
        <f>IF(A164="N/A"," ",VLOOKUP(A164,PeakPowerCurves,(IF(BMO=2,3,IF(BMO=1,2,4))),FALSE)+Inputs!N147)</f>
        <v xml:space="preserve"> </v>
      </c>
      <c r="Q164" s="210" t="str">
        <f>IF(A164="N/A"," ",VLOOKUP(A164,SatSunPeakPwr,(IF(BMO=2,3,IF(BMO=1,2,4))),FALSE)+Inputs!$N$23)</f>
        <v xml:space="preserve"> </v>
      </c>
      <c r="R164" s="210" t="str">
        <f>IF(A164="N/A"," ",VLOOKUP(A164,SatSunPeakPwr,(IF(BMO=2,7,IF(BMO=1,6,8))),FALSE)+Inputs!$N$23)</f>
        <v xml:space="preserve"> </v>
      </c>
      <c r="S164" s="211" t="str">
        <f>IF(A164="N/A"," ",(VLOOKUP(A164,OPPowerPrices,(IF(BMO=2,7,IF(BMO=1,6,8))),FALSE)+Inputs!$N$23))</f>
        <v xml:space="preserve"> </v>
      </c>
      <c r="T164" s="212" t="str">
        <f t="shared" si="31"/>
        <v xml:space="preserve"> </v>
      </c>
      <c r="U164" s="212" t="str">
        <f t="shared" si="32"/>
        <v xml:space="preserve"> </v>
      </c>
      <c r="V164" s="212" t="str">
        <f>IF(A164="N/A"," ",IF(Indexcheck=TRUE,(IF(MONTH(A164)&gt;=4,IF(MONTH(A164)&lt;=10,VLOOKUP(A164,'Gas Curves'!B142:O502,13),VLOOKUP(A164,'Gas Curves'!B142:O502,14)),VLOOKUP(A164,'Gas Curves'!B142:O502,14))),0))</f>
        <v xml:space="preserve"> </v>
      </c>
      <c r="W164" s="212" t="str">
        <f>IF(A164="N/A"," ",((SUM(T164:V164))/(1-Inputs!$S$11)-(SUM(T164:V164))))</f>
        <v xml:space="preserve"> </v>
      </c>
      <c r="X164" s="212" t="str">
        <f>IF(A164="N/A"," ",(IF(MONTH(A164)&gt;=4,IF(MONTH(A164)&lt;=10,Inputs!$S$9,Inputs!$S$10),Inputs!$S$10)))</f>
        <v xml:space="preserve"> </v>
      </c>
      <c r="Y164" s="213" t="str">
        <f t="shared" si="33"/>
        <v xml:space="preserve"> </v>
      </c>
      <c r="AF164" s="170">
        <v>41426</v>
      </c>
      <c r="AG164" s="157">
        <v>20</v>
      </c>
      <c r="AH164" s="157">
        <v>5</v>
      </c>
      <c r="AI164" s="157">
        <v>5</v>
      </c>
      <c r="AJ164" s="157">
        <v>0</v>
      </c>
      <c r="AK164" s="157">
        <v>30</v>
      </c>
    </row>
    <row r="165" spans="1:37" x14ac:dyDescent="0.2">
      <c r="A165" s="244" t="str">
        <f>Calculations!A130</f>
        <v>N/A</v>
      </c>
      <c r="B165" s="229" t="str">
        <f t="shared" si="39"/>
        <v xml:space="preserve"> </v>
      </c>
      <c r="C165" s="230" t="str">
        <f t="shared" si="40"/>
        <v xml:space="preserve"> </v>
      </c>
      <c r="D165" s="231" t="str">
        <f t="shared" si="41"/>
        <v xml:space="preserve"> </v>
      </c>
      <c r="E165" s="421" t="str">
        <f t="shared" si="34"/>
        <v xml:space="preserve"> </v>
      </c>
      <c r="F165" s="221" t="str">
        <f t="shared" si="35"/>
        <v xml:space="preserve"> </v>
      </c>
      <c r="G165" s="221" t="str">
        <f t="shared" si="27"/>
        <v xml:space="preserve"> </v>
      </c>
      <c r="H165" s="222" t="str">
        <f t="shared" si="28"/>
        <v xml:space="preserve"> </v>
      </c>
      <c r="I165" s="189" t="str">
        <f t="shared" si="29"/>
        <v xml:space="preserve"> </v>
      </c>
      <c r="J165" s="221" t="str">
        <f t="shared" si="36"/>
        <v xml:space="preserve"> </v>
      </c>
      <c r="K165" s="221" t="str">
        <f t="shared" si="37"/>
        <v xml:space="preserve"> </v>
      </c>
      <c r="L165" s="222" t="str">
        <f t="shared" si="38"/>
        <v xml:space="preserve"> </v>
      </c>
      <c r="M165" s="240" t="str">
        <f t="shared" si="42"/>
        <v xml:space="preserve"> </v>
      </c>
      <c r="N165" s="241" t="str">
        <f t="shared" si="30"/>
        <v xml:space="preserve"> </v>
      </c>
      <c r="O165" s="152"/>
      <c r="P165" s="210" t="str">
        <f>IF(A165="N/A"," ",VLOOKUP(A165,PeakPowerCurves,(IF(BMO=2,3,IF(BMO=1,2,4))),FALSE)+Inputs!N148)</f>
        <v xml:space="preserve"> </v>
      </c>
      <c r="Q165" s="210" t="str">
        <f>IF(A165="N/A"," ",VLOOKUP(A165,SatSunPeakPwr,(IF(BMO=2,3,IF(BMO=1,2,4))),FALSE)+Inputs!$N$23)</f>
        <v xml:space="preserve"> </v>
      </c>
      <c r="R165" s="210" t="str">
        <f>IF(A165="N/A"," ",VLOOKUP(A165,SatSunPeakPwr,(IF(BMO=2,7,IF(BMO=1,6,8))),FALSE)+Inputs!$N$23)</f>
        <v xml:space="preserve"> </v>
      </c>
      <c r="S165" s="211" t="str">
        <f>IF(A165="N/A"," ",(VLOOKUP(A165,OPPowerPrices,(IF(BMO=2,7,IF(BMO=1,6,8))),FALSE)+Inputs!$N$23))</f>
        <v xml:space="preserve"> </v>
      </c>
      <c r="T165" s="212" t="str">
        <f t="shared" si="31"/>
        <v xml:space="preserve"> </v>
      </c>
      <c r="U165" s="212" t="str">
        <f t="shared" si="32"/>
        <v xml:space="preserve"> </v>
      </c>
      <c r="V165" s="212" t="str">
        <f>IF(A165="N/A"," ",IF(Indexcheck=TRUE,(IF(MONTH(A165)&gt;=4,IF(MONTH(A165)&lt;=10,VLOOKUP(A165,'Gas Curves'!B143:O503,13),VLOOKUP(A165,'Gas Curves'!B143:O503,14)),VLOOKUP(A165,'Gas Curves'!B143:O503,14))),0))</f>
        <v xml:space="preserve"> </v>
      </c>
      <c r="W165" s="212" t="str">
        <f>IF(A165="N/A"," ",((SUM(T165:V165))/(1-Inputs!$S$11)-(SUM(T165:V165))))</f>
        <v xml:space="preserve"> </v>
      </c>
      <c r="X165" s="212" t="str">
        <f>IF(A165="N/A"," ",(IF(MONTH(A165)&gt;=4,IF(MONTH(A165)&lt;=10,Inputs!$S$9,Inputs!$S$10),Inputs!$S$10)))</f>
        <v xml:space="preserve"> </v>
      </c>
      <c r="Y165" s="213" t="str">
        <f t="shared" si="33"/>
        <v xml:space="preserve"> </v>
      </c>
      <c r="AF165" s="170">
        <v>41456</v>
      </c>
      <c r="AG165" s="157">
        <v>22</v>
      </c>
      <c r="AH165" s="157">
        <v>4</v>
      </c>
      <c r="AI165" s="157">
        <v>5</v>
      </c>
      <c r="AJ165" s="157">
        <v>1</v>
      </c>
      <c r="AK165" s="157">
        <v>31</v>
      </c>
    </row>
    <row r="166" spans="1:37" x14ac:dyDescent="0.2">
      <c r="A166" s="244" t="str">
        <f>Calculations!A131</f>
        <v>N/A</v>
      </c>
      <c r="B166" s="229" t="str">
        <f t="shared" si="39"/>
        <v xml:space="preserve"> </v>
      </c>
      <c r="C166" s="230" t="str">
        <f t="shared" si="40"/>
        <v xml:space="preserve"> </v>
      </c>
      <c r="D166" s="231" t="str">
        <f t="shared" si="41"/>
        <v xml:space="preserve"> </v>
      </c>
      <c r="E166" s="421" t="str">
        <f t="shared" si="34"/>
        <v xml:space="preserve"> </v>
      </c>
      <c r="F166" s="221" t="str">
        <f t="shared" si="35"/>
        <v xml:space="preserve"> </v>
      </c>
      <c r="G166" s="221" t="str">
        <f t="shared" si="27"/>
        <v xml:space="preserve"> </v>
      </c>
      <c r="H166" s="222" t="str">
        <f t="shared" si="28"/>
        <v xml:space="preserve"> </v>
      </c>
      <c r="I166" s="189" t="str">
        <f t="shared" si="29"/>
        <v xml:space="preserve"> </v>
      </c>
      <c r="J166" s="221" t="str">
        <f t="shared" si="36"/>
        <v xml:space="preserve"> </v>
      </c>
      <c r="K166" s="221" t="str">
        <f t="shared" si="37"/>
        <v xml:space="preserve"> </v>
      </c>
      <c r="L166" s="222" t="str">
        <f t="shared" si="38"/>
        <v xml:space="preserve"> </v>
      </c>
      <c r="M166" s="240" t="str">
        <f t="shared" si="42"/>
        <v xml:space="preserve"> </v>
      </c>
      <c r="N166" s="241" t="str">
        <f t="shared" si="30"/>
        <v xml:space="preserve"> </v>
      </c>
      <c r="O166" s="152"/>
      <c r="P166" s="210" t="str">
        <f>IF(A166="N/A"," ",VLOOKUP(A166,PeakPowerCurves,(IF(BMO=2,3,IF(BMO=1,2,4))),FALSE)+Inputs!N149)</f>
        <v xml:space="preserve"> </v>
      </c>
      <c r="Q166" s="210" t="str">
        <f>IF(A166="N/A"," ",VLOOKUP(A166,SatSunPeakPwr,(IF(BMO=2,3,IF(BMO=1,2,4))),FALSE)+Inputs!$N$23)</f>
        <v xml:space="preserve"> </v>
      </c>
      <c r="R166" s="210" t="str">
        <f>IF(A166="N/A"," ",VLOOKUP(A166,SatSunPeakPwr,(IF(BMO=2,7,IF(BMO=1,6,8))),FALSE)+Inputs!$N$23)</f>
        <v xml:space="preserve"> </v>
      </c>
      <c r="S166" s="211" t="str">
        <f>IF(A166="N/A"," ",(VLOOKUP(A166,OPPowerPrices,(IF(BMO=2,7,IF(BMO=1,6,8))),FALSE)+Inputs!$N$23))</f>
        <v xml:space="preserve"> </v>
      </c>
      <c r="T166" s="212" t="str">
        <f t="shared" si="31"/>
        <v xml:space="preserve"> </v>
      </c>
      <c r="U166" s="212" t="str">
        <f t="shared" si="32"/>
        <v xml:space="preserve"> </v>
      </c>
      <c r="V166" s="212" t="str">
        <f>IF(A166="N/A"," ",IF(Indexcheck=TRUE,(IF(MONTH(A166)&gt;=4,IF(MONTH(A166)&lt;=10,VLOOKUP(A166,'Gas Curves'!B144:O504,13),VLOOKUP(A166,'Gas Curves'!B144:O504,14)),VLOOKUP(A166,'Gas Curves'!B144:O504,14))),0))</f>
        <v xml:space="preserve"> </v>
      </c>
      <c r="W166" s="212" t="str">
        <f>IF(A166="N/A"," ",((SUM(T166:V166))/(1-Inputs!$S$11)-(SUM(T166:V166))))</f>
        <v xml:space="preserve"> </v>
      </c>
      <c r="X166" s="212" t="str">
        <f>IF(A166="N/A"," ",(IF(MONTH(A166)&gt;=4,IF(MONTH(A166)&lt;=10,Inputs!$S$9,Inputs!$S$10),Inputs!$S$10)))</f>
        <v xml:space="preserve"> </v>
      </c>
      <c r="Y166" s="213" t="str">
        <f t="shared" si="33"/>
        <v xml:space="preserve"> </v>
      </c>
      <c r="AF166" s="170">
        <v>41487</v>
      </c>
      <c r="AG166" s="157">
        <v>22</v>
      </c>
      <c r="AH166" s="157">
        <v>5</v>
      </c>
      <c r="AI166" s="157">
        <v>4</v>
      </c>
      <c r="AJ166" s="157">
        <v>0</v>
      </c>
      <c r="AK166" s="157">
        <v>31</v>
      </c>
    </row>
    <row r="167" spans="1:37" x14ac:dyDescent="0.2">
      <c r="A167" s="244" t="str">
        <f>Calculations!A132</f>
        <v>N/A</v>
      </c>
      <c r="B167" s="229" t="str">
        <f t="shared" si="39"/>
        <v xml:space="preserve"> </v>
      </c>
      <c r="C167" s="230" t="str">
        <f t="shared" si="40"/>
        <v xml:space="preserve"> </v>
      </c>
      <c r="D167" s="231" t="str">
        <f t="shared" si="41"/>
        <v xml:space="preserve"> </v>
      </c>
      <c r="E167" s="421" t="str">
        <f t="shared" si="34"/>
        <v xml:space="preserve"> </v>
      </c>
      <c r="F167" s="221" t="str">
        <f t="shared" si="35"/>
        <v xml:space="preserve"> </v>
      </c>
      <c r="G167" s="221" t="str">
        <f t="shared" ref="G167:G230" si="43">IF(A167="N/A"," ",C167*E167)</f>
        <v xml:space="preserve"> </v>
      </c>
      <c r="H167" s="222" t="str">
        <f t="shared" ref="H167:H230" si="44">IF(A167="N/A"," ",D167*E167)</f>
        <v xml:space="preserve"> </v>
      </c>
      <c r="I167" s="189" t="str">
        <f t="shared" ref="I167:I230" si="45">IF(A167="N/A"," ",2-E167)</f>
        <v xml:space="preserve"> </v>
      </c>
      <c r="J167" s="221" t="str">
        <f t="shared" si="36"/>
        <v xml:space="preserve"> </v>
      </c>
      <c r="K167" s="221" t="str">
        <f t="shared" si="37"/>
        <v xml:space="preserve"> </v>
      </c>
      <c r="L167" s="222" t="str">
        <f t="shared" si="38"/>
        <v xml:space="preserve"> </v>
      </c>
      <c r="M167" s="240" t="str">
        <f t="shared" si="42"/>
        <v xml:space="preserve"> </v>
      </c>
      <c r="N167" s="241" t="str">
        <f t="shared" ref="N167:N230" si="46">IF(A167="N/A"," ",SUM(T167:X167))</f>
        <v xml:space="preserve"> </v>
      </c>
      <c r="O167" s="152"/>
      <c r="P167" s="210" t="str">
        <f>IF(A167="N/A"," ",VLOOKUP(A167,PeakPowerCurves,(IF(BMO=2,3,IF(BMO=1,2,4))),FALSE)+Inputs!N150)</f>
        <v xml:space="preserve"> </v>
      </c>
      <c r="Q167" s="210" t="str">
        <f>IF(A167="N/A"," ",VLOOKUP(A167,SatSunPeakPwr,(IF(BMO=2,3,IF(BMO=1,2,4))),FALSE)+Inputs!$N$23)</f>
        <v xml:space="preserve"> </v>
      </c>
      <c r="R167" s="210" t="str">
        <f>IF(A167="N/A"," ",VLOOKUP(A167,SatSunPeakPwr,(IF(BMO=2,7,IF(BMO=1,6,8))),FALSE)+Inputs!$N$23)</f>
        <v xml:space="preserve"> </v>
      </c>
      <c r="S167" s="211" t="str">
        <f>IF(A167="N/A"," ",(VLOOKUP(A167,OPPowerPrices,(IF(BMO=2,7,IF(BMO=1,6,8))),FALSE)+Inputs!$N$23))</f>
        <v xml:space="preserve"> </v>
      </c>
      <c r="T167" s="212" t="str">
        <f t="shared" ref="T167:T230" si="47">IF(A167="N/A"," ",(VLOOKUP(A167,GasCurves,9,FALSE))+IF(BMO=1,Gasbmo,IF(BMO=3,-Gasbmo,0)))</f>
        <v xml:space="preserve"> </v>
      </c>
      <c r="U167" s="212" t="str">
        <f t="shared" ref="U167:U230" si="48">IF(A167="N/A"," ",IF(Basischeck=TRUE,(VLOOKUP(A167,GasCurves,IF(MONTH(A167)&gt;=4,IF(MONTH(A167)&lt;=10,11,12),12),FALSE)),0))</f>
        <v xml:space="preserve"> </v>
      </c>
      <c r="V167" s="212" t="str">
        <f>IF(A167="N/A"," ",IF(Indexcheck=TRUE,(IF(MONTH(A167)&gt;=4,IF(MONTH(A167)&lt;=10,VLOOKUP(A167,'Gas Curves'!B145:O505,13),VLOOKUP(A167,'Gas Curves'!B145:O505,14)),VLOOKUP(A167,'Gas Curves'!B145:O505,14))),0))</f>
        <v xml:space="preserve"> </v>
      </c>
      <c r="W167" s="212" t="str">
        <f>IF(A167="N/A"," ",((SUM(T167:V167))/(1-Inputs!$S$11)-(SUM(T167:V167))))</f>
        <v xml:space="preserve"> </v>
      </c>
      <c r="X167" s="212" t="str">
        <f>IF(A167="N/A"," ",(IF(MONTH(A167)&gt;=4,IF(MONTH(A167)&lt;=10,Inputs!$S$9,Inputs!$S$10),Inputs!$S$10)))</f>
        <v xml:space="preserve"> </v>
      </c>
      <c r="Y167" s="213" t="str">
        <f t="shared" ref="Y167:Y230" si="49">IF(A167="N/A"," ",(VLOOKUP($A167,InterestRatesTable,2)))</f>
        <v xml:space="preserve"> </v>
      </c>
      <c r="AF167" s="170">
        <v>41518</v>
      </c>
      <c r="AG167" s="157">
        <v>20</v>
      </c>
      <c r="AH167" s="157">
        <v>4</v>
      </c>
      <c r="AI167" s="157">
        <v>6</v>
      </c>
      <c r="AJ167" s="157">
        <v>1</v>
      </c>
      <c r="AK167" s="157">
        <v>30</v>
      </c>
    </row>
    <row r="168" spans="1:37" x14ac:dyDescent="0.2">
      <c r="A168" s="244" t="str">
        <f>Calculations!A133</f>
        <v>N/A</v>
      </c>
      <c r="B168" s="229" t="str">
        <f t="shared" si="39"/>
        <v xml:space="preserve"> </v>
      </c>
      <c r="C168" s="230" t="str">
        <f t="shared" si="40"/>
        <v xml:space="preserve"> </v>
      </c>
      <c r="D168" s="231" t="str">
        <f t="shared" si="41"/>
        <v xml:space="preserve"> </v>
      </c>
      <c r="E168" s="421" t="str">
        <f t="shared" ref="E168:E231" si="50">IF(A168="N/A"," ",IF(Scalers=1,(IF(AND(Dynamic=1,MONTH(A168)&gt;=6,MONTH(A168)&lt;=8,OR($O$37="REGION 2",$O$37="REGION 2A",$O$37="REGION 2B",$O$37="REGION 3",$O$37="REGION 3A",$O$37="REGION 3B",$O$37="REGION 3C",$O$37="REGION 4",$O$37="REGION 4B",$O$37="REGION 4C",$O$37="REGION 5",$O$37="REGION 5A")),((0.059228/(B168/100))-(0.4980013/(SQRT(B168/100)))+2.137988),HLOOKUP(MONTH(A168),ScalarTable,28))),1))</f>
        <v xml:space="preserve"> </v>
      </c>
      <c r="F168" s="221" t="str">
        <f t="shared" ref="F168:F231" si="51">IF(A168="N/A"," ",B168*E168)</f>
        <v xml:space="preserve"> </v>
      </c>
      <c r="G168" s="221" t="str">
        <f t="shared" si="43"/>
        <v xml:space="preserve"> </v>
      </c>
      <c r="H168" s="222" t="str">
        <f t="shared" si="44"/>
        <v xml:space="preserve"> </v>
      </c>
      <c r="I168" s="189" t="str">
        <f t="shared" si="45"/>
        <v xml:space="preserve"> </v>
      </c>
      <c r="J168" s="221" t="str">
        <f t="shared" ref="J168:J231" si="52">IF(A168="N/A"," ",B168*I168)</f>
        <v xml:space="preserve"> </v>
      </c>
      <c r="K168" s="221" t="str">
        <f t="shared" ref="K168:K231" si="53">IF(A168="N/A"," ",C168*I168)</f>
        <v xml:space="preserve"> </v>
      </c>
      <c r="L168" s="222" t="str">
        <f t="shared" ref="L168:L231" si="54">IF(A168="N/A"," ",D168*I168)</f>
        <v xml:space="preserve"> </v>
      </c>
      <c r="M168" s="240" t="str">
        <f t="shared" si="42"/>
        <v xml:space="preserve"> </v>
      </c>
      <c r="N168" s="241" t="str">
        <f t="shared" si="46"/>
        <v xml:space="preserve"> </v>
      </c>
      <c r="O168" s="152"/>
      <c r="P168" s="210" t="str">
        <f>IF(A168="N/A"," ",VLOOKUP(A168,PeakPowerCurves,(IF(BMO=2,3,IF(BMO=1,2,4))),FALSE)+Inputs!N151)</f>
        <v xml:space="preserve"> </v>
      </c>
      <c r="Q168" s="210" t="str">
        <f>IF(A168="N/A"," ",VLOOKUP(A168,SatSunPeakPwr,(IF(BMO=2,3,IF(BMO=1,2,4))),FALSE)+Inputs!$N$23)</f>
        <v xml:space="preserve"> </v>
      </c>
      <c r="R168" s="210" t="str">
        <f>IF(A168="N/A"," ",VLOOKUP(A168,SatSunPeakPwr,(IF(BMO=2,7,IF(BMO=1,6,8))),FALSE)+Inputs!$N$23)</f>
        <v xml:space="preserve"> </v>
      </c>
      <c r="S168" s="211" t="str">
        <f>IF(A168="N/A"," ",(VLOOKUP(A168,OPPowerPrices,(IF(BMO=2,7,IF(BMO=1,6,8))),FALSE)+Inputs!$N$23))</f>
        <v xml:space="preserve"> </v>
      </c>
      <c r="T168" s="212" t="str">
        <f t="shared" si="47"/>
        <v xml:space="preserve"> </v>
      </c>
      <c r="U168" s="212" t="str">
        <f t="shared" si="48"/>
        <v xml:space="preserve"> </v>
      </c>
      <c r="V168" s="212" t="str">
        <f>IF(A168="N/A"," ",IF(Indexcheck=TRUE,(IF(MONTH(A168)&gt;=4,IF(MONTH(A168)&lt;=10,VLOOKUP(A168,'Gas Curves'!B146:O506,13),VLOOKUP(A168,'Gas Curves'!B146:O506,14)),VLOOKUP(A168,'Gas Curves'!B146:O506,14))),0))</f>
        <v xml:space="preserve"> </v>
      </c>
      <c r="W168" s="212" t="str">
        <f>IF(A168="N/A"," ",((SUM(T168:V168))/(1-Inputs!$S$11)-(SUM(T168:V168))))</f>
        <v xml:space="preserve"> </v>
      </c>
      <c r="X168" s="212" t="str">
        <f>IF(A168="N/A"," ",(IF(MONTH(A168)&gt;=4,IF(MONTH(A168)&lt;=10,Inputs!$S$9,Inputs!$S$10),Inputs!$S$10)))</f>
        <v xml:space="preserve"> </v>
      </c>
      <c r="Y168" s="213" t="str">
        <f t="shared" si="49"/>
        <v xml:space="preserve"> </v>
      </c>
      <c r="AF168" s="170">
        <v>41548</v>
      </c>
      <c r="AG168" s="157">
        <v>23</v>
      </c>
      <c r="AH168" s="157">
        <v>4</v>
      </c>
      <c r="AI168" s="157">
        <v>4</v>
      </c>
      <c r="AJ168" s="157">
        <v>0</v>
      </c>
      <c r="AK168" s="157">
        <v>31</v>
      </c>
    </row>
    <row r="169" spans="1:37" x14ac:dyDescent="0.2">
      <c r="A169" s="244" t="str">
        <f>Calculations!A134</f>
        <v>N/A</v>
      </c>
      <c r="B169" s="229" t="str">
        <f t="shared" si="39"/>
        <v xml:space="preserve"> </v>
      </c>
      <c r="C169" s="230" t="str">
        <f t="shared" si="40"/>
        <v xml:space="preserve"> </v>
      </c>
      <c r="D169" s="231" t="str">
        <f t="shared" si="41"/>
        <v xml:space="preserve"> </v>
      </c>
      <c r="E169" s="421" t="str">
        <f t="shared" si="50"/>
        <v xml:space="preserve"> </v>
      </c>
      <c r="F169" s="221" t="str">
        <f t="shared" si="51"/>
        <v xml:space="preserve"> </v>
      </c>
      <c r="G169" s="221" t="str">
        <f t="shared" si="43"/>
        <v xml:space="preserve"> </v>
      </c>
      <c r="H169" s="222" t="str">
        <f t="shared" si="44"/>
        <v xml:space="preserve"> </v>
      </c>
      <c r="I169" s="189" t="str">
        <f t="shared" si="45"/>
        <v xml:space="preserve"> </v>
      </c>
      <c r="J169" s="221" t="str">
        <f t="shared" si="52"/>
        <v xml:space="preserve"> </v>
      </c>
      <c r="K169" s="221" t="str">
        <f t="shared" si="53"/>
        <v xml:space="preserve"> </v>
      </c>
      <c r="L169" s="222" t="str">
        <f t="shared" si="54"/>
        <v xml:space="preserve"> </v>
      </c>
      <c r="M169" s="240" t="str">
        <f t="shared" si="42"/>
        <v xml:space="preserve"> </v>
      </c>
      <c r="N169" s="241" t="str">
        <f t="shared" si="46"/>
        <v xml:space="preserve"> </v>
      </c>
      <c r="O169" s="152"/>
      <c r="P169" s="210" t="str">
        <f>IF(A169="N/A"," ",VLOOKUP(A169,PeakPowerCurves,(IF(BMO=2,3,IF(BMO=1,2,4))),FALSE)+Inputs!N152)</f>
        <v xml:space="preserve"> </v>
      </c>
      <c r="Q169" s="210" t="str">
        <f>IF(A169="N/A"," ",VLOOKUP(A169,SatSunPeakPwr,(IF(BMO=2,3,IF(BMO=1,2,4))),FALSE)+Inputs!$N$23)</f>
        <v xml:space="preserve"> </v>
      </c>
      <c r="R169" s="210" t="str">
        <f>IF(A169="N/A"," ",VLOOKUP(A169,SatSunPeakPwr,(IF(BMO=2,7,IF(BMO=1,6,8))),FALSE)+Inputs!$N$23)</f>
        <v xml:space="preserve"> </v>
      </c>
      <c r="S169" s="211" t="str">
        <f>IF(A169="N/A"," ",(VLOOKUP(A169,OPPowerPrices,(IF(BMO=2,7,IF(BMO=1,6,8))),FALSE)+Inputs!$N$23))</f>
        <v xml:space="preserve"> </v>
      </c>
      <c r="T169" s="212" t="str">
        <f t="shared" si="47"/>
        <v xml:space="preserve"> </v>
      </c>
      <c r="U169" s="212" t="str">
        <f t="shared" si="48"/>
        <v xml:space="preserve"> </v>
      </c>
      <c r="V169" s="212" t="str">
        <f>IF(A169="N/A"," ",IF(Indexcheck=TRUE,(IF(MONTH(A169)&gt;=4,IF(MONTH(A169)&lt;=10,VLOOKUP(A169,'Gas Curves'!B147:O507,13),VLOOKUP(A169,'Gas Curves'!B147:O507,14)),VLOOKUP(A169,'Gas Curves'!B147:O507,14))),0))</f>
        <v xml:space="preserve"> </v>
      </c>
      <c r="W169" s="212" t="str">
        <f>IF(A169="N/A"," ",((SUM(T169:V169))/(1-Inputs!$S$11)-(SUM(T169:V169))))</f>
        <v xml:space="preserve"> </v>
      </c>
      <c r="X169" s="212" t="str">
        <f>IF(A169="N/A"," ",(IF(MONTH(A169)&gt;=4,IF(MONTH(A169)&lt;=10,Inputs!$S$9,Inputs!$S$10),Inputs!$S$10)))</f>
        <v xml:space="preserve"> </v>
      </c>
      <c r="Y169" s="213" t="str">
        <f t="shared" si="49"/>
        <v xml:space="preserve"> </v>
      </c>
      <c r="AF169" s="170">
        <v>41579</v>
      </c>
      <c r="AG169" s="157">
        <v>20</v>
      </c>
      <c r="AH169" s="157">
        <v>5</v>
      </c>
      <c r="AI169" s="157">
        <v>5</v>
      </c>
      <c r="AJ169" s="157">
        <v>1</v>
      </c>
      <c r="AK169" s="157">
        <v>30</v>
      </c>
    </row>
    <row r="170" spans="1:37" x14ac:dyDescent="0.2">
      <c r="A170" s="244" t="str">
        <f>Calculations!A135</f>
        <v>N/A</v>
      </c>
      <c r="B170" s="229" t="str">
        <f t="shared" si="39"/>
        <v xml:space="preserve"> </v>
      </c>
      <c r="C170" s="230" t="str">
        <f t="shared" si="40"/>
        <v xml:space="preserve"> </v>
      </c>
      <c r="D170" s="231" t="str">
        <f t="shared" si="41"/>
        <v xml:space="preserve"> </v>
      </c>
      <c r="E170" s="421" t="str">
        <f t="shared" si="50"/>
        <v xml:space="preserve"> </v>
      </c>
      <c r="F170" s="221" t="str">
        <f t="shared" si="51"/>
        <v xml:space="preserve"> </v>
      </c>
      <c r="G170" s="221" t="str">
        <f t="shared" si="43"/>
        <v xml:space="preserve"> </v>
      </c>
      <c r="H170" s="222" t="str">
        <f t="shared" si="44"/>
        <v xml:space="preserve"> </v>
      </c>
      <c r="I170" s="189" t="str">
        <f t="shared" si="45"/>
        <v xml:space="preserve"> </v>
      </c>
      <c r="J170" s="221" t="str">
        <f t="shared" si="52"/>
        <v xml:space="preserve"> </v>
      </c>
      <c r="K170" s="221" t="str">
        <f t="shared" si="53"/>
        <v xml:space="preserve"> </v>
      </c>
      <c r="L170" s="222" t="str">
        <f t="shared" si="54"/>
        <v xml:space="preserve"> </v>
      </c>
      <c r="M170" s="240" t="str">
        <f t="shared" si="42"/>
        <v xml:space="preserve"> </v>
      </c>
      <c r="N170" s="241" t="str">
        <f t="shared" si="46"/>
        <v xml:space="preserve"> </v>
      </c>
      <c r="O170" s="152"/>
      <c r="P170" s="210" t="str">
        <f>IF(A170="N/A"," ",VLOOKUP(A170,PeakPowerCurves,(IF(BMO=2,3,IF(BMO=1,2,4))),FALSE)+Inputs!N153)</f>
        <v xml:space="preserve"> </v>
      </c>
      <c r="Q170" s="210" t="str">
        <f>IF(A170="N/A"," ",VLOOKUP(A170,SatSunPeakPwr,(IF(BMO=2,3,IF(BMO=1,2,4))),FALSE)+Inputs!$N$23)</f>
        <v xml:space="preserve"> </v>
      </c>
      <c r="R170" s="210" t="str">
        <f>IF(A170="N/A"," ",VLOOKUP(A170,SatSunPeakPwr,(IF(BMO=2,7,IF(BMO=1,6,8))),FALSE)+Inputs!$N$23)</f>
        <v xml:space="preserve"> </v>
      </c>
      <c r="S170" s="211" t="str">
        <f>IF(A170="N/A"," ",(VLOOKUP(A170,OPPowerPrices,(IF(BMO=2,7,IF(BMO=1,6,8))),FALSE)+Inputs!$N$23))</f>
        <v xml:space="preserve"> </v>
      </c>
      <c r="T170" s="212" t="str">
        <f t="shared" si="47"/>
        <v xml:space="preserve"> </v>
      </c>
      <c r="U170" s="212" t="str">
        <f t="shared" si="48"/>
        <v xml:space="preserve"> </v>
      </c>
      <c r="V170" s="212" t="str">
        <f>IF(A170="N/A"," ",IF(Indexcheck=TRUE,(IF(MONTH(A170)&gt;=4,IF(MONTH(A170)&lt;=10,VLOOKUP(A170,'Gas Curves'!B148:O508,13),VLOOKUP(A170,'Gas Curves'!B148:O508,14)),VLOOKUP(A170,'Gas Curves'!B148:O508,14))),0))</f>
        <v xml:space="preserve"> </v>
      </c>
      <c r="W170" s="212" t="str">
        <f>IF(A170="N/A"," ",((SUM(T170:V170))/(1-Inputs!$S$11)-(SUM(T170:V170))))</f>
        <v xml:space="preserve"> </v>
      </c>
      <c r="X170" s="212" t="str">
        <f>IF(A170="N/A"," ",(IF(MONTH(A170)&gt;=4,IF(MONTH(A170)&lt;=10,Inputs!$S$9,Inputs!$S$10),Inputs!$S$10)))</f>
        <v xml:space="preserve"> </v>
      </c>
      <c r="Y170" s="213" t="str">
        <f t="shared" si="49"/>
        <v xml:space="preserve"> </v>
      </c>
      <c r="AF170" s="170">
        <v>41609</v>
      </c>
      <c r="AG170" s="157">
        <v>21</v>
      </c>
      <c r="AH170" s="157">
        <v>4</v>
      </c>
      <c r="AI170" s="157">
        <v>6</v>
      </c>
      <c r="AJ170" s="157">
        <v>1</v>
      </c>
      <c r="AK170" s="157">
        <v>31</v>
      </c>
    </row>
    <row r="171" spans="1:37" x14ac:dyDescent="0.2">
      <c r="A171" s="244" t="str">
        <f>Calculations!A136</f>
        <v>N/A</v>
      </c>
      <c r="B171" s="229" t="str">
        <f t="shared" si="39"/>
        <v xml:space="preserve"> </v>
      </c>
      <c r="C171" s="230" t="str">
        <f t="shared" si="40"/>
        <v xml:space="preserve"> </v>
      </c>
      <c r="D171" s="231" t="str">
        <f t="shared" si="41"/>
        <v xml:space="preserve"> </v>
      </c>
      <c r="E171" s="421" t="str">
        <f t="shared" si="50"/>
        <v xml:space="preserve"> </v>
      </c>
      <c r="F171" s="221" t="str">
        <f t="shared" si="51"/>
        <v xml:space="preserve"> </v>
      </c>
      <c r="G171" s="221" t="str">
        <f t="shared" si="43"/>
        <v xml:space="preserve"> </v>
      </c>
      <c r="H171" s="222" t="str">
        <f t="shared" si="44"/>
        <v xml:space="preserve"> </v>
      </c>
      <c r="I171" s="189" t="str">
        <f t="shared" si="45"/>
        <v xml:space="preserve"> </v>
      </c>
      <c r="J171" s="221" t="str">
        <f t="shared" si="52"/>
        <v xml:space="preserve"> </v>
      </c>
      <c r="K171" s="221" t="str">
        <f t="shared" si="53"/>
        <v xml:space="preserve"> </v>
      </c>
      <c r="L171" s="222" t="str">
        <f t="shared" si="54"/>
        <v xml:space="preserve"> </v>
      </c>
      <c r="M171" s="240" t="str">
        <f t="shared" si="42"/>
        <v xml:space="preserve"> </v>
      </c>
      <c r="N171" s="241" t="str">
        <f t="shared" si="46"/>
        <v xml:space="preserve"> </v>
      </c>
      <c r="O171" s="152"/>
      <c r="P171" s="210" t="str">
        <f>IF(A171="N/A"," ",VLOOKUP(A171,PeakPowerCurves,(IF(BMO=2,3,IF(BMO=1,2,4))),FALSE)+Inputs!N154)</f>
        <v xml:space="preserve"> </v>
      </c>
      <c r="Q171" s="210" t="str">
        <f>IF(A171="N/A"," ",VLOOKUP(A171,SatSunPeakPwr,(IF(BMO=2,3,IF(BMO=1,2,4))),FALSE)+Inputs!$N$23)</f>
        <v xml:space="preserve"> </v>
      </c>
      <c r="R171" s="210" t="str">
        <f>IF(A171="N/A"," ",VLOOKUP(A171,SatSunPeakPwr,(IF(BMO=2,7,IF(BMO=1,6,8))),FALSE)+Inputs!$N$23)</f>
        <v xml:space="preserve"> </v>
      </c>
      <c r="S171" s="211" t="str">
        <f>IF(A171="N/A"," ",(VLOOKUP(A171,OPPowerPrices,(IF(BMO=2,7,IF(BMO=1,6,8))),FALSE)+Inputs!$N$23))</f>
        <v xml:space="preserve"> </v>
      </c>
      <c r="T171" s="212" t="str">
        <f t="shared" si="47"/>
        <v xml:space="preserve"> </v>
      </c>
      <c r="U171" s="212" t="str">
        <f t="shared" si="48"/>
        <v xml:space="preserve"> </v>
      </c>
      <c r="V171" s="212" t="str">
        <f>IF(A171="N/A"," ",IF(Indexcheck=TRUE,(IF(MONTH(A171)&gt;=4,IF(MONTH(A171)&lt;=10,VLOOKUP(A171,'Gas Curves'!B149:O509,13),VLOOKUP(A171,'Gas Curves'!B149:O509,14)),VLOOKUP(A171,'Gas Curves'!B149:O509,14))),0))</f>
        <v xml:space="preserve"> </v>
      </c>
      <c r="W171" s="212" t="str">
        <f>IF(A171="N/A"," ",((SUM(T171:V171))/(1-Inputs!$S$11)-(SUM(T171:V171))))</f>
        <v xml:space="preserve"> </v>
      </c>
      <c r="X171" s="212" t="str">
        <f>IF(A171="N/A"," ",(IF(MONTH(A171)&gt;=4,IF(MONTH(A171)&lt;=10,Inputs!$S$9,Inputs!$S$10),Inputs!$S$10)))</f>
        <v xml:space="preserve"> </v>
      </c>
      <c r="Y171" s="213" t="str">
        <f t="shared" si="49"/>
        <v xml:space="preserve"> </v>
      </c>
      <c r="AF171" s="170">
        <v>41640</v>
      </c>
      <c r="AG171" s="157">
        <v>22</v>
      </c>
      <c r="AH171" s="157">
        <v>4</v>
      </c>
      <c r="AI171" s="157">
        <v>5</v>
      </c>
      <c r="AJ171" s="157">
        <v>1</v>
      </c>
      <c r="AK171" s="157">
        <v>31</v>
      </c>
    </row>
    <row r="172" spans="1:37" x14ac:dyDescent="0.2">
      <c r="A172" s="244" t="str">
        <f>Calculations!A137</f>
        <v>N/A</v>
      </c>
      <c r="B172" s="229" t="str">
        <f t="shared" si="39"/>
        <v xml:space="preserve"> </v>
      </c>
      <c r="C172" s="230" t="str">
        <f t="shared" si="40"/>
        <v xml:space="preserve"> </v>
      </c>
      <c r="D172" s="231" t="str">
        <f t="shared" si="41"/>
        <v xml:space="preserve"> </v>
      </c>
      <c r="E172" s="421" t="str">
        <f t="shared" si="50"/>
        <v xml:space="preserve"> </v>
      </c>
      <c r="F172" s="221" t="str">
        <f t="shared" si="51"/>
        <v xml:space="preserve"> </v>
      </c>
      <c r="G172" s="221" t="str">
        <f t="shared" si="43"/>
        <v xml:space="preserve"> </v>
      </c>
      <c r="H172" s="222" t="str">
        <f t="shared" si="44"/>
        <v xml:space="preserve"> </v>
      </c>
      <c r="I172" s="189" t="str">
        <f t="shared" si="45"/>
        <v xml:space="preserve"> </v>
      </c>
      <c r="J172" s="221" t="str">
        <f t="shared" si="52"/>
        <v xml:space="preserve"> </v>
      </c>
      <c r="K172" s="221" t="str">
        <f t="shared" si="53"/>
        <v xml:space="preserve"> </v>
      </c>
      <c r="L172" s="222" t="str">
        <f t="shared" si="54"/>
        <v xml:space="preserve"> </v>
      </c>
      <c r="M172" s="240" t="str">
        <f t="shared" si="42"/>
        <v xml:space="preserve"> </v>
      </c>
      <c r="N172" s="241" t="str">
        <f t="shared" si="46"/>
        <v xml:space="preserve"> </v>
      </c>
      <c r="O172" s="152"/>
      <c r="P172" s="210" t="str">
        <f>IF(A172="N/A"," ",VLOOKUP(A172,PeakPowerCurves,(IF(BMO=2,3,IF(BMO=1,2,4))),FALSE)+Inputs!N155)</f>
        <v xml:space="preserve"> </v>
      </c>
      <c r="Q172" s="210" t="str">
        <f>IF(A172="N/A"," ",VLOOKUP(A172,SatSunPeakPwr,(IF(BMO=2,3,IF(BMO=1,2,4))),FALSE)+Inputs!$N$23)</f>
        <v xml:space="preserve"> </v>
      </c>
      <c r="R172" s="210" t="str">
        <f>IF(A172="N/A"," ",VLOOKUP(A172,SatSunPeakPwr,(IF(BMO=2,7,IF(BMO=1,6,8))),FALSE)+Inputs!$N$23)</f>
        <v xml:space="preserve"> </v>
      </c>
      <c r="S172" s="211" t="str">
        <f>IF(A172="N/A"," ",(VLOOKUP(A172,OPPowerPrices,(IF(BMO=2,7,IF(BMO=1,6,8))),FALSE)+Inputs!$N$23))</f>
        <v xml:space="preserve"> </v>
      </c>
      <c r="T172" s="212" t="str">
        <f t="shared" si="47"/>
        <v xml:space="preserve"> </v>
      </c>
      <c r="U172" s="212" t="str">
        <f t="shared" si="48"/>
        <v xml:space="preserve"> </v>
      </c>
      <c r="V172" s="212" t="str">
        <f>IF(A172="N/A"," ",IF(Indexcheck=TRUE,(IF(MONTH(A172)&gt;=4,IF(MONTH(A172)&lt;=10,VLOOKUP(A172,'Gas Curves'!B150:O510,13),VLOOKUP(A172,'Gas Curves'!B150:O510,14)),VLOOKUP(A172,'Gas Curves'!B150:O510,14))),0))</f>
        <v xml:space="preserve"> </v>
      </c>
      <c r="W172" s="212" t="str">
        <f>IF(A172="N/A"," ",((SUM(T172:V172))/(1-Inputs!$S$11)-(SUM(T172:V172))))</f>
        <v xml:space="preserve"> </v>
      </c>
      <c r="X172" s="212" t="str">
        <f>IF(A172="N/A"," ",(IF(MONTH(A172)&gt;=4,IF(MONTH(A172)&lt;=10,Inputs!$S$9,Inputs!$S$10),Inputs!$S$10)))</f>
        <v xml:space="preserve"> </v>
      </c>
      <c r="Y172" s="213" t="str">
        <f t="shared" si="49"/>
        <v xml:space="preserve"> </v>
      </c>
      <c r="AF172" s="170">
        <v>41671</v>
      </c>
      <c r="AG172" s="157">
        <v>20</v>
      </c>
      <c r="AH172" s="157">
        <v>4</v>
      </c>
      <c r="AI172" s="157">
        <v>4</v>
      </c>
      <c r="AJ172" s="157">
        <v>0</v>
      </c>
      <c r="AK172" s="157">
        <v>28</v>
      </c>
    </row>
    <row r="173" spans="1:37" x14ac:dyDescent="0.2">
      <c r="A173" s="244" t="str">
        <f>Calculations!A138</f>
        <v>N/A</v>
      </c>
      <c r="B173" s="229" t="str">
        <f t="shared" si="39"/>
        <v xml:space="preserve"> </v>
      </c>
      <c r="C173" s="230" t="str">
        <f t="shared" si="40"/>
        <v xml:space="preserve"> </v>
      </c>
      <c r="D173" s="231" t="str">
        <f t="shared" si="41"/>
        <v xml:space="preserve"> </v>
      </c>
      <c r="E173" s="421" t="str">
        <f t="shared" si="50"/>
        <v xml:space="preserve"> </v>
      </c>
      <c r="F173" s="221" t="str">
        <f t="shared" si="51"/>
        <v xml:space="preserve"> </v>
      </c>
      <c r="G173" s="221" t="str">
        <f t="shared" si="43"/>
        <v xml:space="preserve"> </v>
      </c>
      <c r="H173" s="222" t="str">
        <f t="shared" si="44"/>
        <v xml:space="preserve"> </v>
      </c>
      <c r="I173" s="189" t="str">
        <f t="shared" si="45"/>
        <v xml:space="preserve"> </v>
      </c>
      <c r="J173" s="221" t="str">
        <f t="shared" si="52"/>
        <v xml:space="preserve"> </v>
      </c>
      <c r="K173" s="221" t="str">
        <f t="shared" si="53"/>
        <v xml:space="preserve"> </v>
      </c>
      <c r="L173" s="222" t="str">
        <f t="shared" si="54"/>
        <v xml:space="preserve"> </v>
      </c>
      <c r="M173" s="240" t="str">
        <f t="shared" si="42"/>
        <v xml:space="preserve"> </v>
      </c>
      <c r="N173" s="241" t="str">
        <f t="shared" si="46"/>
        <v xml:space="preserve"> </v>
      </c>
      <c r="O173" s="152"/>
      <c r="P173" s="210" t="str">
        <f>IF(A173="N/A"," ",VLOOKUP(A173,PeakPowerCurves,(IF(BMO=2,3,IF(BMO=1,2,4))),FALSE)+Inputs!N156)</f>
        <v xml:space="preserve"> </v>
      </c>
      <c r="Q173" s="210" t="str">
        <f>IF(A173="N/A"," ",VLOOKUP(A173,SatSunPeakPwr,(IF(BMO=2,3,IF(BMO=1,2,4))),FALSE)+Inputs!$N$23)</f>
        <v xml:space="preserve"> </v>
      </c>
      <c r="R173" s="210" t="str">
        <f>IF(A173="N/A"," ",VLOOKUP(A173,SatSunPeakPwr,(IF(BMO=2,7,IF(BMO=1,6,8))),FALSE)+Inputs!$N$23)</f>
        <v xml:space="preserve"> </v>
      </c>
      <c r="S173" s="211" t="str">
        <f>IF(A173="N/A"," ",(VLOOKUP(A173,OPPowerPrices,(IF(BMO=2,7,IF(BMO=1,6,8))),FALSE)+Inputs!$N$23))</f>
        <v xml:space="preserve"> </v>
      </c>
      <c r="T173" s="212" t="str">
        <f t="shared" si="47"/>
        <v xml:space="preserve"> </v>
      </c>
      <c r="U173" s="212" t="str">
        <f t="shared" si="48"/>
        <v xml:space="preserve"> </v>
      </c>
      <c r="V173" s="212" t="str">
        <f>IF(A173="N/A"," ",IF(Indexcheck=TRUE,(IF(MONTH(A173)&gt;=4,IF(MONTH(A173)&lt;=10,VLOOKUP(A173,'Gas Curves'!B151:O511,13),VLOOKUP(A173,'Gas Curves'!B151:O511,14)),VLOOKUP(A173,'Gas Curves'!B151:O511,14))),0))</f>
        <v xml:space="preserve"> </v>
      </c>
      <c r="W173" s="212" t="str">
        <f>IF(A173="N/A"," ",((SUM(T173:V173))/(1-Inputs!$S$11)-(SUM(T173:V173))))</f>
        <v xml:space="preserve"> </v>
      </c>
      <c r="X173" s="212" t="str">
        <f>IF(A173="N/A"," ",(IF(MONTH(A173)&gt;=4,IF(MONTH(A173)&lt;=10,Inputs!$S$9,Inputs!$S$10),Inputs!$S$10)))</f>
        <v xml:space="preserve"> </v>
      </c>
      <c r="Y173" s="213" t="str">
        <f t="shared" si="49"/>
        <v xml:space="preserve"> </v>
      </c>
      <c r="AF173" s="170">
        <v>41699</v>
      </c>
      <c r="AG173" s="157">
        <v>21</v>
      </c>
      <c r="AH173" s="157">
        <v>5</v>
      </c>
      <c r="AI173" s="157">
        <v>5</v>
      </c>
      <c r="AJ173" s="157">
        <v>0</v>
      </c>
      <c r="AK173" s="157">
        <v>31</v>
      </c>
    </row>
    <row r="174" spans="1:37" x14ac:dyDescent="0.2">
      <c r="A174" s="244" t="str">
        <f>Calculations!A139</f>
        <v>N/A</v>
      </c>
      <c r="B174" s="229" t="str">
        <f t="shared" si="39"/>
        <v xml:space="preserve"> </v>
      </c>
      <c r="C174" s="230" t="str">
        <f t="shared" si="40"/>
        <v xml:space="preserve"> </v>
      </c>
      <c r="D174" s="231" t="str">
        <f t="shared" si="41"/>
        <v xml:space="preserve"> </v>
      </c>
      <c r="E174" s="421" t="str">
        <f t="shared" si="50"/>
        <v xml:space="preserve"> </v>
      </c>
      <c r="F174" s="221" t="str">
        <f t="shared" si="51"/>
        <v xml:space="preserve"> </v>
      </c>
      <c r="G174" s="221" t="str">
        <f t="shared" si="43"/>
        <v xml:space="preserve"> </v>
      </c>
      <c r="H174" s="222" t="str">
        <f t="shared" si="44"/>
        <v xml:space="preserve"> </v>
      </c>
      <c r="I174" s="189" t="str">
        <f t="shared" si="45"/>
        <v xml:space="preserve"> </v>
      </c>
      <c r="J174" s="221" t="str">
        <f t="shared" si="52"/>
        <v xml:space="preserve"> </v>
      </c>
      <c r="K174" s="221" t="str">
        <f t="shared" si="53"/>
        <v xml:space="preserve"> </v>
      </c>
      <c r="L174" s="222" t="str">
        <f t="shared" si="54"/>
        <v xml:space="preserve"> </v>
      </c>
      <c r="M174" s="240" t="str">
        <f t="shared" si="42"/>
        <v xml:space="preserve"> </v>
      </c>
      <c r="N174" s="241" t="str">
        <f t="shared" si="46"/>
        <v xml:space="preserve"> </v>
      </c>
      <c r="O174" s="152"/>
      <c r="P174" s="210" t="str">
        <f>IF(A174="N/A"," ",VLOOKUP(A174,PeakPowerCurves,(IF(BMO=2,3,IF(BMO=1,2,4))),FALSE)+Inputs!N157)</f>
        <v xml:space="preserve"> </v>
      </c>
      <c r="Q174" s="210" t="str">
        <f>IF(A174="N/A"," ",VLOOKUP(A174,SatSunPeakPwr,(IF(BMO=2,3,IF(BMO=1,2,4))),FALSE)+Inputs!$N$23)</f>
        <v xml:space="preserve"> </v>
      </c>
      <c r="R174" s="210" t="str">
        <f>IF(A174="N/A"," ",VLOOKUP(A174,SatSunPeakPwr,(IF(BMO=2,7,IF(BMO=1,6,8))),FALSE)+Inputs!$N$23)</f>
        <v xml:space="preserve"> </v>
      </c>
      <c r="S174" s="211" t="str">
        <f>IF(A174="N/A"," ",(VLOOKUP(A174,OPPowerPrices,(IF(BMO=2,7,IF(BMO=1,6,8))),FALSE)+Inputs!$N$23))</f>
        <v xml:space="preserve"> </v>
      </c>
      <c r="T174" s="212" t="str">
        <f t="shared" si="47"/>
        <v xml:space="preserve"> </v>
      </c>
      <c r="U174" s="212" t="str">
        <f t="shared" si="48"/>
        <v xml:space="preserve"> </v>
      </c>
      <c r="V174" s="212" t="str">
        <f>IF(A174="N/A"," ",IF(Indexcheck=TRUE,(IF(MONTH(A174)&gt;=4,IF(MONTH(A174)&lt;=10,VLOOKUP(A174,'Gas Curves'!B152:O512,13),VLOOKUP(A174,'Gas Curves'!B152:O512,14)),VLOOKUP(A174,'Gas Curves'!B152:O512,14))),0))</f>
        <v xml:space="preserve"> </v>
      </c>
      <c r="W174" s="212" t="str">
        <f>IF(A174="N/A"," ",((SUM(T174:V174))/(1-Inputs!$S$11)-(SUM(T174:V174))))</f>
        <v xml:space="preserve"> </v>
      </c>
      <c r="X174" s="212" t="str">
        <f>IF(A174="N/A"," ",(IF(MONTH(A174)&gt;=4,IF(MONTH(A174)&lt;=10,Inputs!$S$9,Inputs!$S$10),Inputs!$S$10)))</f>
        <v xml:space="preserve"> </v>
      </c>
      <c r="Y174" s="213" t="str">
        <f t="shared" si="49"/>
        <v xml:space="preserve"> </v>
      </c>
      <c r="AF174" s="170">
        <v>41730</v>
      </c>
      <c r="AG174" s="157">
        <v>22</v>
      </c>
      <c r="AH174" s="157">
        <v>4</v>
      </c>
      <c r="AI174" s="157">
        <v>4</v>
      </c>
      <c r="AJ174" s="157">
        <v>0</v>
      </c>
      <c r="AK174" s="157">
        <v>30</v>
      </c>
    </row>
    <row r="175" spans="1:37" x14ac:dyDescent="0.2">
      <c r="A175" s="244" t="str">
        <f>Calculations!A140</f>
        <v>N/A</v>
      </c>
      <c r="B175" s="229" t="str">
        <f t="shared" si="39"/>
        <v xml:space="preserve"> </v>
      </c>
      <c r="C175" s="230" t="str">
        <f t="shared" si="40"/>
        <v xml:space="preserve"> </v>
      </c>
      <c r="D175" s="231" t="str">
        <f t="shared" si="41"/>
        <v xml:space="preserve"> </v>
      </c>
      <c r="E175" s="421" t="str">
        <f t="shared" si="50"/>
        <v xml:space="preserve"> </v>
      </c>
      <c r="F175" s="221" t="str">
        <f t="shared" si="51"/>
        <v xml:space="preserve"> </v>
      </c>
      <c r="G175" s="221" t="str">
        <f t="shared" si="43"/>
        <v xml:space="preserve"> </v>
      </c>
      <c r="H175" s="222" t="str">
        <f t="shared" si="44"/>
        <v xml:space="preserve"> </v>
      </c>
      <c r="I175" s="189" t="str">
        <f t="shared" si="45"/>
        <v xml:space="preserve"> </v>
      </c>
      <c r="J175" s="221" t="str">
        <f t="shared" si="52"/>
        <v xml:space="preserve"> </v>
      </c>
      <c r="K175" s="221" t="str">
        <f t="shared" si="53"/>
        <v xml:space="preserve"> </v>
      </c>
      <c r="L175" s="222" t="str">
        <f t="shared" si="54"/>
        <v xml:space="preserve"> </v>
      </c>
      <c r="M175" s="240" t="str">
        <f t="shared" si="42"/>
        <v xml:space="preserve"> </v>
      </c>
      <c r="N175" s="241" t="str">
        <f t="shared" si="46"/>
        <v xml:space="preserve"> </v>
      </c>
      <c r="O175" s="152"/>
      <c r="P175" s="210" t="str">
        <f>IF(A175="N/A"," ",VLOOKUP(A175,PeakPowerCurves,(IF(BMO=2,3,IF(BMO=1,2,4))),FALSE)+Inputs!N158)</f>
        <v xml:space="preserve"> </v>
      </c>
      <c r="Q175" s="210" t="str">
        <f>IF(A175="N/A"," ",VLOOKUP(A175,SatSunPeakPwr,(IF(BMO=2,3,IF(BMO=1,2,4))),FALSE)+Inputs!$N$23)</f>
        <v xml:space="preserve"> </v>
      </c>
      <c r="R175" s="210" t="str">
        <f>IF(A175="N/A"," ",VLOOKUP(A175,SatSunPeakPwr,(IF(BMO=2,7,IF(BMO=1,6,8))),FALSE)+Inputs!$N$23)</f>
        <v xml:space="preserve"> </v>
      </c>
      <c r="S175" s="211" t="str">
        <f>IF(A175="N/A"," ",(VLOOKUP(A175,OPPowerPrices,(IF(BMO=2,7,IF(BMO=1,6,8))),FALSE)+Inputs!$N$23))</f>
        <v xml:space="preserve"> </v>
      </c>
      <c r="T175" s="212" t="str">
        <f t="shared" si="47"/>
        <v xml:space="preserve"> </v>
      </c>
      <c r="U175" s="212" t="str">
        <f t="shared" si="48"/>
        <v xml:space="preserve"> </v>
      </c>
      <c r="V175" s="212" t="str">
        <f>IF(A175="N/A"," ",IF(Indexcheck=TRUE,(IF(MONTH(A175)&gt;=4,IF(MONTH(A175)&lt;=10,VLOOKUP(A175,'Gas Curves'!B153:O513,13),VLOOKUP(A175,'Gas Curves'!B153:O513,14)),VLOOKUP(A175,'Gas Curves'!B153:O513,14))),0))</f>
        <v xml:space="preserve"> </v>
      </c>
      <c r="W175" s="212" t="str">
        <f>IF(A175="N/A"," ",((SUM(T175:V175))/(1-Inputs!$S$11)-(SUM(T175:V175))))</f>
        <v xml:space="preserve"> </v>
      </c>
      <c r="X175" s="212" t="str">
        <f>IF(A175="N/A"," ",(IF(MONTH(A175)&gt;=4,IF(MONTH(A175)&lt;=10,Inputs!$S$9,Inputs!$S$10),Inputs!$S$10)))</f>
        <v xml:space="preserve"> </v>
      </c>
      <c r="Y175" s="213" t="str">
        <f t="shared" si="49"/>
        <v xml:space="preserve"> </v>
      </c>
      <c r="AF175" s="170">
        <v>41760</v>
      </c>
      <c r="AG175" s="157">
        <v>21</v>
      </c>
      <c r="AH175" s="157">
        <v>5</v>
      </c>
      <c r="AI175" s="157">
        <v>5</v>
      </c>
      <c r="AJ175" s="157">
        <v>1</v>
      </c>
      <c r="AK175" s="157">
        <v>31</v>
      </c>
    </row>
    <row r="176" spans="1:37" x14ac:dyDescent="0.2">
      <c r="A176" s="244" t="str">
        <f>Calculations!A141</f>
        <v>N/A</v>
      </c>
      <c r="B176" s="229" t="str">
        <f t="shared" si="39"/>
        <v xml:space="preserve"> </v>
      </c>
      <c r="C176" s="230" t="str">
        <f t="shared" si="40"/>
        <v xml:space="preserve"> </v>
      </c>
      <c r="D176" s="231" t="str">
        <f t="shared" si="41"/>
        <v xml:space="preserve"> </v>
      </c>
      <c r="E176" s="421" t="str">
        <f t="shared" si="50"/>
        <v xml:space="preserve"> </v>
      </c>
      <c r="F176" s="221" t="str">
        <f t="shared" si="51"/>
        <v xml:space="preserve"> </v>
      </c>
      <c r="G176" s="221" t="str">
        <f t="shared" si="43"/>
        <v xml:space="preserve"> </v>
      </c>
      <c r="H176" s="222" t="str">
        <f t="shared" si="44"/>
        <v xml:space="preserve"> </v>
      </c>
      <c r="I176" s="189" t="str">
        <f t="shared" si="45"/>
        <v xml:space="preserve"> </v>
      </c>
      <c r="J176" s="221" t="str">
        <f t="shared" si="52"/>
        <v xml:space="preserve"> </v>
      </c>
      <c r="K176" s="221" t="str">
        <f t="shared" si="53"/>
        <v xml:space="preserve"> </v>
      </c>
      <c r="L176" s="222" t="str">
        <f t="shared" si="54"/>
        <v xml:space="preserve"> </v>
      </c>
      <c r="M176" s="240" t="str">
        <f t="shared" si="42"/>
        <v xml:space="preserve"> </v>
      </c>
      <c r="N176" s="241" t="str">
        <f t="shared" si="46"/>
        <v xml:space="preserve"> </v>
      </c>
      <c r="O176" s="152"/>
      <c r="P176" s="210" t="str">
        <f>IF(A176="N/A"," ",VLOOKUP(A176,PeakPowerCurves,(IF(BMO=2,3,IF(BMO=1,2,4))),FALSE)+Inputs!N159)</f>
        <v xml:space="preserve"> </v>
      </c>
      <c r="Q176" s="210" t="str">
        <f>IF(A176="N/A"," ",VLOOKUP(A176,SatSunPeakPwr,(IF(BMO=2,3,IF(BMO=1,2,4))),FALSE)+Inputs!$N$23)</f>
        <v xml:space="preserve"> </v>
      </c>
      <c r="R176" s="210" t="str">
        <f>IF(A176="N/A"," ",VLOOKUP(A176,SatSunPeakPwr,(IF(BMO=2,7,IF(BMO=1,6,8))),FALSE)+Inputs!$N$23)</f>
        <v xml:space="preserve"> </v>
      </c>
      <c r="S176" s="211" t="str">
        <f>IF(A176="N/A"," ",(VLOOKUP(A176,OPPowerPrices,(IF(BMO=2,7,IF(BMO=1,6,8))),FALSE)+Inputs!$N$23))</f>
        <v xml:space="preserve"> </v>
      </c>
      <c r="T176" s="212" t="str">
        <f t="shared" si="47"/>
        <v xml:space="preserve"> </v>
      </c>
      <c r="U176" s="212" t="str">
        <f t="shared" si="48"/>
        <v xml:space="preserve"> </v>
      </c>
      <c r="V176" s="212" t="str">
        <f>IF(A176="N/A"," ",IF(Indexcheck=TRUE,(IF(MONTH(A176)&gt;=4,IF(MONTH(A176)&lt;=10,VLOOKUP(A176,'Gas Curves'!B154:O514,13),VLOOKUP(A176,'Gas Curves'!B154:O514,14)),VLOOKUP(A176,'Gas Curves'!B154:O514,14))),0))</f>
        <v xml:space="preserve"> </v>
      </c>
      <c r="W176" s="212" t="str">
        <f>IF(A176="N/A"," ",((SUM(T176:V176))/(1-Inputs!$S$11)-(SUM(T176:V176))))</f>
        <v xml:space="preserve"> </v>
      </c>
      <c r="X176" s="212" t="str">
        <f>IF(A176="N/A"," ",(IF(MONTH(A176)&gt;=4,IF(MONTH(A176)&lt;=10,Inputs!$S$9,Inputs!$S$10),Inputs!$S$10)))</f>
        <v xml:space="preserve"> </v>
      </c>
      <c r="Y176" s="213" t="str">
        <f t="shared" si="49"/>
        <v xml:space="preserve"> </v>
      </c>
      <c r="AF176" s="170">
        <v>41791</v>
      </c>
      <c r="AG176" s="157">
        <v>21</v>
      </c>
      <c r="AH176" s="157">
        <v>4</v>
      </c>
      <c r="AI176" s="157">
        <v>5</v>
      </c>
      <c r="AJ176" s="157">
        <v>0</v>
      </c>
      <c r="AK176" s="157">
        <v>30</v>
      </c>
    </row>
    <row r="177" spans="1:37" x14ac:dyDescent="0.2">
      <c r="A177" s="244" t="str">
        <f>Calculations!A142</f>
        <v>N/A</v>
      </c>
      <c r="B177" s="229" t="str">
        <f t="shared" si="39"/>
        <v xml:space="preserve"> </v>
      </c>
      <c r="C177" s="230" t="str">
        <f t="shared" si="40"/>
        <v xml:space="preserve"> </v>
      </c>
      <c r="D177" s="231" t="str">
        <f t="shared" si="41"/>
        <v xml:space="preserve"> </v>
      </c>
      <c r="E177" s="421" t="str">
        <f t="shared" si="50"/>
        <v xml:space="preserve"> </v>
      </c>
      <c r="F177" s="221" t="str">
        <f t="shared" si="51"/>
        <v xml:space="preserve"> </v>
      </c>
      <c r="G177" s="221" t="str">
        <f t="shared" si="43"/>
        <v xml:space="preserve"> </v>
      </c>
      <c r="H177" s="222" t="str">
        <f t="shared" si="44"/>
        <v xml:space="preserve"> </v>
      </c>
      <c r="I177" s="189" t="str">
        <f t="shared" si="45"/>
        <v xml:space="preserve"> </v>
      </c>
      <c r="J177" s="221" t="str">
        <f t="shared" si="52"/>
        <v xml:space="preserve"> </v>
      </c>
      <c r="K177" s="221" t="str">
        <f t="shared" si="53"/>
        <v xml:space="preserve"> </v>
      </c>
      <c r="L177" s="222" t="str">
        <f t="shared" si="54"/>
        <v xml:space="preserve"> </v>
      </c>
      <c r="M177" s="240" t="str">
        <f t="shared" si="42"/>
        <v xml:space="preserve"> </v>
      </c>
      <c r="N177" s="241" t="str">
        <f t="shared" si="46"/>
        <v xml:space="preserve"> </v>
      </c>
      <c r="O177" s="152"/>
      <c r="P177" s="210" t="str">
        <f>IF(A177="N/A"," ",VLOOKUP(A177,PeakPowerCurves,(IF(BMO=2,3,IF(BMO=1,2,4))),FALSE)+Inputs!N160)</f>
        <v xml:space="preserve"> </v>
      </c>
      <c r="Q177" s="210" t="str">
        <f>IF(A177="N/A"," ",VLOOKUP(A177,SatSunPeakPwr,(IF(BMO=2,3,IF(BMO=1,2,4))),FALSE)+Inputs!$N$23)</f>
        <v xml:space="preserve"> </v>
      </c>
      <c r="R177" s="210" t="str">
        <f>IF(A177="N/A"," ",VLOOKUP(A177,SatSunPeakPwr,(IF(BMO=2,7,IF(BMO=1,6,8))),FALSE)+Inputs!$N$23)</f>
        <v xml:space="preserve"> </v>
      </c>
      <c r="S177" s="211" t="str">
        <f>IF(A177="N/A"," ",(VLOOKUP(A177,OPPowerPrices,(IF(BMO=2,7,IF(BMO=1,6,8))),FALSE)+Inputs!$N$23))</f>
        <v xml:space="preserve"> </v>
      </c>
      <c r="T177" s="212" t="str">
        <f t="shared" si="47"/>
        <v xml:space="preserve"> </v>
      </c>
      <c r="U177" s="212" t="str">
        <f t="shared" si="48"/>
        <v xml:space="preserve"> </v>
      </c>
      <c r="V177" s="212" t="str">
        <f>IF(A177="N/A"," ",IF(Indexcheck=TRUE,(IF(MONTH(A177)&gt;=4,IF(MONTH(A177)&lt;=10,VLOOKUP(A177,'Gas Curves'!B155:O515,13),VLOOKUP(A177,'Gas Curves'!B155:O515,14)),VLOOKUP(A177,'Gas Curves'!B155:O515,14))),0))</f>
        <v xml:space="preserve"> </v>
      </c>
      <c r="W177" s="212" t="str">
        <f>IF(A177="N/A"," ",((SUM(T177:V177))/(1-Inputs!$S$11)-(SUM(T177:V177))))</f>
        <v xml:space="preserve"> </v>
      </c>
      <c r="X177" s="212" t="str">
        <f>IF(A177="N/A"," ",(IF(MONTH(A177)&gt;=4,IF(MONTH(A177)&lt;=10,Inputs!$S$9,Inputs!$S$10),Inputs!$S$10)))</f>
        <v xml:space="preserve"> </v>
      </c>
      <c r="Y177" s="213" t="str">
        <f t="shared" si="49"/>
        <v xml:space="preserve"> </v>
      </c>
      <c r="AF177" s="170">
        <v>41821</v>
      </c>
      <c r="AG177" s="157">
        <v>22</v>
      </c>
      <c r="AH177" s="157">
        <v>4</v>
      </c>
      <c r="AI177" s="157">
        <v>5</v>
      </c>
      <c r="AJ177" s="157">
        <v>1</v>
      </c>
      <c r="AK177" s="157">
        <v>31</v>
      </c>
    </row>
    <row r="178" spans="1:37" x14ac:dyDescent="0.2">
      <c r="A178" s="244" t="str">
        <f>Calculations!A143</f>
        <v>N/A</v>
      </c>
      <c r="B178" s="229" t="str">
        <f t="shared" si="39"/>
        <v xml:space="preserve"> </v>
      </c>
      <c r="C178" s="230" t="str">
        <f t="shared" si="40"/>
        <v xml:space="preserve"> </v>
      </c>
      <c r="D178" s="231" t="str">
        <f t="shared" si="41"/>
        <v xml:space="preserve"> </v>
      </c>
      <c r="E178" s="421" t="str">
        <f t="shared" si="50"/>
        <v xml:space="preserve"> </v>
      </c>
      <c r="F178" s="221" t="str">
        <f t="shared" si="51"/>
        <v xml:space="preserve"> </v>
      </c>
      <c r="G178" s="221" t="str">
        <f t="shared" si="43"/>
        <v xml:space="preserve"> </v>
      </c>
      <c r="H178" s="222" t="str">
        <f t="shared" si="44"/>
        <v xml:space="preserve"> </v>
      </c>
      <c r="I178" s="189" t="str">
        <f t="shared" si="45"/>
        <v xml:space="preserve"> </v>
      </c>
      <c r="J178" s="221" t="str">
        <f t="shared" si="52"/>
        <v xml:space="preserve"> </v>
      </c>
      <c r="K178" s="221" t="str">
        <f t="shared" si="53"/>
        <v xml:space="preserve"> </v>
      </c>
      <c r="L178" s="222" t="str">
        <f t="shared" si="54"/>
        <v xml:space="preserve"> </v>
      </c>
      <c r="M178" s="240" t="str">
        <f t="shared" si="42"/>
        <v xml:space="preserve"> </v>
      </c>
      <c r="N178" s="241" t="str">
        <f t="shared" si="46"/>
        <v xml:space="preserve"> </v>
      </c>
      <c r="O178" s="152"/>
      <c r="P178" s="210" t="str">
        <f>IF(A178="N/A"," ",VLOOKUP(A178,PeakPowerCurves,(IF(BMO=2,3,IF(BMO=1,2,4))),FALSE)+Inputs!N161)</f>
        <v xml:space="preserve"> </v>
      </c>
      <c r="Q178" s="210" t="str">
        <f>IF(A178="N/A"," ",VLOOKUP(A178,SatSunPeakPwr,(IF(BMO=2,3,IF(BMO=1,2,4))),FALSE)+Inputs!$N$23)</f>
        <v xml:space="preserve"> </v>
      </c>
      <c r="R178" s="210" t="str">
        <f>IF(A178="N/A"," ",VLOOKUP(A178,SatSunPeakPwr,(IF(BMO=2,7,IF(BMO=1,6,8))),FALSE)+Inputs!$N$23)</f>
        <v xml:space="preserve"> </v>
      </c>
      <c r="S178" s="211" t="str">
        <f>IF(A178="N/A"," ",(VLOOKUP(A178,OPPowerPrices,(IF(BMO=2,7,IF(BMO=1,6,8))),FALSE)+Inputs!$N$23))</f>
        <v xml:space="preserve"> </v>
      </c>
      <c r="T178" s="212" t="str">
        <f t="shared" si="47"/>
        <v xml:space="preserve"> </v>
      </c>
      <c r="U178" s="212" t="str">
        <f t="shared" si="48"/>
        <v xml:space="preserve"> </v>
      </c>
      <c r="V178" s="212" t="str">
        <f>IF(A178="N/A"," ",IF(Indexcheck=TRUE,(IF(MONTH(A178)&gt;=4,IF(MONTH(A178)&lt;=10,VLOOKUP(A178,'Gas Curves'!B156:O516,13),VLOOKUP(A178,'Gas Curves'!B156:O516,14)),VLOOKUP(A178,'Gas Curves'!B156:O516,14))),0))</f>
        <v xml:space="preserve"> </v>
      </c>
      <c r="W178" s="212" t="str">
        <f>IF(A178="N/A"," ",((SUM(T178:V178))/(1-Inputs!$S$11)-(SUM(T178:V178))))</f>
        <v xml:space="preserve"> </v>
      </c>
      <c r="X178" s="212" t="str">
        <f>IF(A178="N/A"," ",(IF(MONTH(A178)&gt;=4,IF(MONTH(A178)&lt;=10,Inputs!$S$9,Inputs!$S$10),Inputs!$S$10)))</f>
        <v xml:space="preserve"> </v>
      </c>
      <c r="Y178" s="213" t="str">
        <f t="shared" si="49"/>
        <v xml:space="preserve"> </v>
      </c>
      <c r="AF178" s="170">
        <v>41852</v>
      </c>
      <c r="AG178" s="157">
        <v>21</v>
      </c>
      <c r="AH178" s="157">
        <v>5</v>
      </c>
      <c r="AI178" s="157">
        <v>5</v>
      </c>
      <c r="AJ178" s="157">
        <v>0</v>
      </c>
      <c r="AK178" s="157">
        <v>31</v>
      </c>
    </row>
    <row r="179" spans="1:37" x14ac:dyDescent="0.2">
      <c r="A179" s="244" t="str">
        <f>Calculations!A144</f>
        <v>N/A</v>
      </c>
      <c r="B179" s="229" t="str">
        <f t="shared" ref="B179:B242" si="55">IF(A179="N/A"," ",IF(ISERROR(P179),B167*Pwresc,P179)*VLOOKUP(MONTH(A179),Curveadj,3))</f>
        <v xml:space="preserve"> </v>
      </c>
      <c r="C179" s="230" t="str">
        <f t="shared" ref="C179:C242" si="56">IF(A179="N/A"," ",IF(ISERROR(Q179),C167*Pwresc,Q179)*VLOOKUP(MONTH(A179),Curveadj,3))</f>
        <v xml:space="preserve"> </v>
      </c>
      <c r="D179" s="231" t="str">
        <f t="shared" ref="D179:D242" si="57">IF(A179="N/A"," ",IF(ISERROR(R179),D167*Pwresc,R179)*VLOOKUP(MONTH(A179),Curveadj,3))</f>
        <v xml:space="preserve"> </v>
      </c>
      <c r="E179" s="421" t="str">
        <f t="shared" si="50"/>
        <v xml:space="preserve"> </v>
      </c>
      <c r="F179" s="221" t="str">
        <f t="shared" si="51"/>
        <v xml:space="preserve"> </v>
      </c>
      <c r="G179" s="221" t="str">
        <f t="shared" si="43"/>
        <v xml:space="preserve"> </v>
      </c>
      <c r="H179" s="222" t="str">
        <f t="shared" si="44"/>
        <v xml:space="preserve"> </v>
      </c>
      <c r="I179" s="189" t="str">
        <f t="shared" si="45"/>
        <v xml:space="preserve"> </v>
      </c>
      <c r="J179" s="221" t="str">
        <f t="shared" si="52"/>
        <v xml:space="preserve"> </v>
      </c>
      <c r="K179" s="221" t="str">
        <f t="shared" si="53"/>
        <v xml:space="preserve"> </v>
      </c>
      <c r="L179" s="222" t="str">
        <f t="shared" si="54"/>
        <v xml:space="preserve"> </v>
      </c>
      <c r="M179" s="240" t="str">
        <f t="shared" ref="M179:M242" si="58">IF(A179="N/A"," ",IF(ISERROR(S179),M167*Pwresc,S179))</f>
        <v xml:space="preserve"> </v>
      </c>
      <c r="N179" s="241" t="str">
        <f t="shared" si="46"/>
        <v xml:space="preserve"> </v>
      </c>
      <c r="O179" s="152"/>
      <c r="P179" s="210" t="str">
        <f>IF(A179="N/A"," ",VLOOKUP(A179,PeakPowerCurves,(IF(BMO=2,3,IF(BMO=1,2,4))),FALSE)+Inputs!N162)</f>
        <v xml:space="preserve"> </v>
      </c>
      <c r="Q179" s="210" t="str">
        <f>IF(A179="N/A"," ",VLOOKUP(A179,SatSunPeakPwr,(IF(BMO=2,3,IF(BMO=1,2,4))),FALSE)+Inputs!$N$23)</f>
        <v xml:space="preserve"> </v>
      </c>
      <c r="R179" s="210" t="str">
        <f>IF(A179="N/A"," ",VLOOKUP(A179,SatSunPeakPwr,(IF(BMO=2,7,IF(BMO=1,6,8))),FALSE)+Inputs!$N$23)</f>
        <v xml:space="preserve"> </v>
      </c>
      <c r="S179" s="211" t="str">
        <f>IF(A179="N/A"," ",(VLOOKUP(A179,OPPowerPrices,(IF(BMO=2,7,IF(BMO=1,6,8))),FALSE)+Inputs!$N$23))</f>
        <v xml:space="preserve"> </v>
      </c>
      <c r="T179" s="212" t="str">
        <f t="shared" si="47"/>
        <v xml:space="preserve"> </v>
      </c>
      <c r="U179" s="212" t="str">
        <f t="shared" si="48"/>
        <v xml:space="preserve"> </v>
      </c>
      <c r="V179" s="212" t="str">
        <f>IF(A179="N/A"," ",IF(Indexcheck=TRUE,(IF(MONTH(A179)&gt;=4,IF(MONTH(A179)&lt;=10,VLOOKUP(A179,'Gas Curves'!B157:O517,13),VLOOKUP(A179,'Gas Curves'!B157:O517,14)),VLOOKUP(A179,'Gas Curves'!B157:O517,14))),0))</f>
        <v xml:space="preserve"> </v>
      </c>
      <c r="W179" s="212" t="str">
        <f>IF(A179="N/A"," ",((SUM(T179:V179))/(1-Inputs!$S$11)-(SUM(T179:V179))))</f>
        <v xml:space="preserve"> </v>
      </c>
      <c r="X179" s="212" t="str">
        <f>IF(A179="N/A"," ",(IF(MONTH(A179)&gt;=4,IF(MONTH(A179)&lt;=10,Inputs!$S$9,Inputs!$S$10),Inputs!$S$10)))</f>
        <v xml:space="preserve"> </v>
      </c>
      <c r="Y179" s="213" t="str">
        <f t="shared" si="49"/>
        <v xml:space="preserve"> </v>
      </c>
      <c r="AF179" s="170">
        <v>41883</v>
      </c>
      <c r="AG179" s="157">
        <v>21</v>
      </c>
      <c r="AH179" s="157">
        <v>4</v>
      </c>
      <c r="AI179" s="157">
        <v>5</v>
      </c>
      <c r="AJ179" s="157">
        <v>1</v>
      </c>
      <c r="AK179" s="157">
        <v>30</v>
      </c>
    </row>
    <row r="180" spans="1:37" x14ac:dyDescent="0.2">
      <c r="A180" s="244" t="str">
        <f>Calculations!A145</f>
        <v>N/A</v>
      </c>
      <c r="B180" s="229" t="str">
        <f t="shared" si="55"/>
        <v xml:space="preserve"> </v>
      </c>
      <c r="C180" s="230" t="str">
        <f t="shared" si="56"/>
        <v xml:space="preserve"> </v>
      </c>
      <c r="D180" s="231" t="str">
        <f t="shared" si="57"/>
        <v xml:space="preserve"> </v>
      </c>
      <c r="E180" s="421" t="str">
        <f t="shared" si="50"/>
        <v xml:space="preserve"> </v>
      </c>
      <c r="F180" s="221" t="str">
        <f t="shared" si="51"/>
        <v xml:space="preserve"> </v>
      </c>
      <c r="G180" s="221" t="str">
        <f t="shared" si="43"/>
        <v xml:space="preserve"> </v>
      </c>
      <c r="H180" s="222" t="str">
        <f t="shared" si="44"/>
        <v xml:space="preserve"> </v>
      </c>
      <c r="I180" s="189" t="str">
        <f t="shared" si="45"/>
        <v xml:space="preserve"> </v>
      </c>
      <c r="J180" s="221" t="str">
        <f t="shared" si="52"/>
        <v xml:space="preserve"> </v>
      </c>
      <c r="K180" s="221" t="str">
        <f t="shared" si="53"/>
        <v xml:space="preserve"> </v>
      </c>
      <c r="L180" s="222" t="str">
        <f t="shared" si="54"/>
        <v xml:space="preserve"> </v>
      </c>
      <c r="M180" s="240" t="str">
        <f t="shared" si="58"/>
        <v xml:space="preserve"> </v>
      </c>
      <c r="N180" s="241" t="str">
        <f t="shared" si="46"/>
        <v xml:space="preserve"> </v>
      </c>
      <c r="O180" s="152"/>
      <c r="P180" s="210" t="str">
        <f>IF(A180="N/A"," ",VLOOKUP(A180,PeakPowerCurves,(IF(BMO=2,3,IF(BMO=1,2,4))),FALSE)+Inputs!N163)</f>
        <v xml:space="preserve"> </v>
      </c>
      <c r="Q180" s="210" t="str">
        <f>IF(A180="N/A"," ",VLOOKUP(A180,SatSunPeakPwr,(IF(BMO=2,3,IF(BMO=1,2,4))),FALSE)+Inputs!$N$23)</f>
        <v xml:space="preserve"> </v>
      </c>
      <c r="R180" s="210" t="str">
        <f>IF(A180="N/A"," ",VLOOKUP(A180,SatSunPeakPwr,(IF(BMO=2,7,IF(BMO=1,6,8))),FALSE)+Inputs!$N$23)</f>
        <v xml:space="preserve"> </v>
      </c>
      <c r="S180" s="211" t="str">
        <f>IF(A180="N/A"," ",(VLOOKUP(A180,OPPowerPrices,(IF(BMO=2,7,IF(BMO=1,6,8))),FALSE)+Inputs!$N$23))</f>
        <v xml:space="preserve"> </v>
      </c>
      <c r="T180" s="212" t="str">
        <f t="shared" si="47"/>
        <v xml:space="preserve"> </v>
      </c>
      <c r="U180" s="212" t="str">
        <f t="shared" si="48"/>
        <v xml:space="preserve"> </v>
      </c>
      <c r="V180" s="212" t="str">
        <f>IF(A180="N/A"," ",IF(Indexcheck=TRUE,(IF(MONTH(A180)&gt;=4,IF(MONTH(A180)&lt;=10,VLOOKUP(A180,'Gas Curves'!B158:O518,13),VLOOKUP(A180,'Gas Curves'!B158:O518,14)),VLOOKUP(A180,'Gas Curves'!B158:O518,14))),0))</f>
        <v xml:space="preserve"> </v>
      </c>
      <c r="W180" s="212" t="str">
        <f>IF(A180="N/A"," ",((SUM(T180:V180))/(1-Inputs!$S$11)-(SUM(T180:V180))))</f>
        <v xml:space="preserve"> </v>
      </c>
      <c r="X180" s="212" t="str">
        <f>IF(A180="N/A"," ",(IF(MONTH(A180)&gt;=4,IF(MONTH(A180)&lt;=10,Inputs!$S$9,Inputs!$S$10),Inputs!$S$10)))</f>
        <v xml:space="preserve"> </v>
      </c>
      <c r="Y180" s="213" t="str">
        <f t="shared" si="49"/>
        <v xml:space="preserve"> </v>
      </c>
      <c r="AF180" s="170">
        <v>41913</v>
      </c>
      <c r="AG180" s="157">
        <v>23</v>
      </c>
      <c r="AH180" s="157">
        <v>4</v>
      </c>
      <c r="AI180" s="157">
        <v>4</v>
      </c>
      <c r="AJ180" s="157">
        <v>0</v>
      </c>
      <c r="AK180" s="157">
        <v>31</v>
      </c>
    </row>
    <row r="181" spans="1:37" x14ac:dyDescent="0.2">
      <c r="A181" s="244" t="str">
        <f>Calculations!A146</f>
        <v>N/A</v>
      </c>
      <c r="B181" s="229" t="str">
        <f t="shared" si="55"/>
        <v xml:space="preserve"> </v>
      </c>
      <c r="C181" s="230" t="str">
        <f t="shared" si="56"/>
        <v xml:space="preserve"> </v>
      </c>
      <c r="D181" s="231" t="str">
        <f t="shared" si="57"/>
        <v xml:space="preserve"> </v>
      </c>
      <c r="E181" s="421" t="str">
        <f t="shared" si="50"/>
        <v xml:space="preserve"> </v>
      </c>
      <c r="F181" s="221" t="str">
        <f t="shared" si="51"/>
        <v xml:space="preserve"> </v>
      </c>
      <c r="G181" s="221" t="str">
        <f t="shared" si="43"/>
        <v xml:space="preserve"> </v>
      </c>
      <c r="H181" s="222" t="str">
        <f t="shared" si="44"/>
        <v xml:space="preserve"> </v>
      </c>
      <c r="I181" s="189" t="str">
        <f t="shared" si="45"/>
        <v xml:space="preserve"> </v>
      </c>
      <c r="J181" s="221" t="str">
        <f t="shared" si="52"/>
        <v xml:space="preserve"> </v>
      </c>
      <c r="K181" s="221" t="str">
        <f t="shared" si="53"/>
        <v xml:space="preserve"> </v>
      </c>
      <c r="L181" s="222" t="str">
        <f t="shared" si="54"/>
        <v xml:space="preserve"> </v>
      </c>
      <c r="M181" s="240" t="str">
        <f t="shared" si="58"/>
        <v xml:space="preserve"> </v>
      </c>
      <c r="N181" s="241" t="str">
        <f t="shared" si="46"/>
        <v xml:space="preserve"> </v>
      </c>
      <c r="O181" s="152"/>
      <c r="P181" s="210" t="str">
        <f>IF(A181="N/A"," ",VLOOKUP(A181,PeakPowerCurves,(IF(BMO=2,3,IF(BMO=1,2,4))),FALSE)+Inputs!N164)</f>
        <v xml:space="preserve"> </v>
      </c>
      <c r="Q181" s="210" t="str">
        <f>IF(A181="N/A"," ",VLOOKUP(A181,SatSunPeakPwr,(IF(BMO=2,3,IF(BMO=1,2,4))),FALSE)+Inputs!$N$23)</f>
        <v xml:space="preserve"> </v>
      </c>
      <c r="R181" s="210" t="str">
        <f>IF(A181="N/A"," ",VLOOKUP(A181,SatSunPeakPwr,(IF(BMO=2,7,IF(BMO=1,6,8))),FALSE)+Inputs!$N$23)</f>
        <v xml:space="preserve"> </v>
      </c>
      <c r="S181" s="211" t="str">
        <f>IF(A181="N/A"," ",(VLOOKUP(A181,OPPowerPrices,(IF(BMO=2,7,IF(BMO=1,6,8))),FALSE)+Inputs!$N$23))</f>
        <v xml:space="preserve"> </v>
      </c>
      <c r="T181" s="212" t="str">
        <f t="shared" si="47"/>
        <v xml:space="preserve"> </v>
      </c>
      <c r="U181" s="212" t="str">
        <f t="shared" si="48"/>
        <v xml:space="preserve"> </v>
      </c>
      <c r="V181" s="212" t="str">
        <f>IF(A181="N/A"," ",IF(Indexcheck=TRUE,(IF(MONTH(A181)&gt;=4,IF(MONTH(A181)&lt;=10,VLOOKUP(A181,'Gas Curves'!B159:O519,13),VLOOKUP(A181,'Gas Curves'!B159:O519,14)),VLOOKUP(A181,'Gas Curves'!B159:O519,14))),0))</f>
        <v xml:space="preserve"> </v>
      </c>
      <c r="W181" s="212" t="str">
        <f>IF(A181="N/A"," ",((SUM(T181:V181))/(1-Inputs!$S$11)-(SUM(T181:V181))))</f>
        <v xml:space="preserve"> </v>
      </c>
      <c r="X181" s="212" t="str">
        <f>IF(A181="N/A"," ",(IF(MONTH(A181)&gt;=4,IF(MONTH(A181)&lt;=10,Inputs!$S$9,Inputs!$S$10),Inputs!$S$10)))</f>
        <v xml:space="preserve"> </v>
      </c>
      <c r="Y181" s="213" t="str">
        <f t="shared" si="49"/>
        <v xml:space="preserve"> </v>
      </c>
      <c r="AF181" s="170">
        <v>41944</v>
      </c>
      <c r="AG181" s="157">
        <v>19</v>
      </c>
      <c r="AH181" s="157">
        <v>5</v>
      </c>
      <c r="AI181" s="157">
        <v>6</v>
      </c>
      <c r="AJ181" s="157">
        <v>1</v>
      </c>
      <c r="AK181" s="157">
        <v>30</v>
      </c>
    </row>
    <row r="182" spans="1:37" x14ac:dyDescent="0.2">
      <c r="A182" s="244" t="str">
        <f>Calculations!A147</f>
        <v>N/A</v>
      </c>
      <c r="B182" s="229" t="str">
        <f t="shared" si="55"/>
        <v xml:space="preserve"> </v>
      </c>
      <c r="C182" s="230" t="str">
        <f t="shared" si="56"/>
        <v xml:space="preserve"> </v>
      </c>
      <c r="D182" s="231" t="str">
        <f t="shared" si="57"/>
        <v xml:space="preserve"> </v>
      </c>
      <c r="E182" s="421" t="str">
        <f t="shared" si="50"/>
        <v xml:space="preserve"> </v>
      </c>
      <c r="F182" s="221" t="str">
        <f t="shared" si="51"/>
        <v xml:space="preserve"> </v>
      </c>
      <c r="G182" s="221" t="str">
        <f t="shared" si="43"/>
        <v xml:space="preserve"> </v>
      </c>
      <c r="H182" s="222" t="str">
        <f t="shared" si="44"/>
        <v xml:space="preserve"> </v>
      </c>
      <c r="I182" s="189" t="str">
        <f t="shared" si="45"/>
        <v xml:space="preserve"> </v>
      </c>
      <c r="J182" s="221" t="str">
        <f t="shared" si="52"/>
        <v xml:space="preserve"> </v>
      </c>
      <c r="K182" s="221" t="str">
        <f t="shared" si="53"/>
        <v xml:space="preserve"> </v>
      </c>
      <c r="L182" s="222" t="str">
        <f t="shared" si="54"/>
        <v xml:space="preserve"> </v>
      </c>
      <c r="M182" s="240" t="str">
        <f t="shared" si="58"/>
        <v xml:space="preserve"> </v>
      </c>
      <c r="N182" s="241" t="str">
        <f t="shared" si="46"/>
        <v xml:space="preserve"> </v>
      </c>
      <c r="O182" s="152"/>
      <c r="P182" s="210" t="str">
        <f>IF(A182="N/A"," ",VLOOKUP(A182,PeakPowerCurves,(IF(BMO=2,3,IF(BMO=1,2,4))),FALSE)+Inputs!N165)</f>
        <v xml:space="preserve"> </v>
      </c>
      <c r="Q182" s="210" t="str">
        <f>IF(A182="N/A"," ",VLOOKUP(A182,SatSunPeakPwr,(IF(BMO=2,3,IF(BMO=1,2,4))),FALSE)+Inputs!$N$23)</f>
        <v xml:space="preserve"> </v>
      </c>
      <c r="R182" s="210" t="str">
        <f>IF(A182="N/A"," ",VLOOKUP(A182,SatSunPeakPwr,(IF(BMO=2,7,IF(BMO=1,6,8))),FALSE)+Inputs!$N$23)</f>
        <v xml:space="preserve"> </v>
      </c>
      <c r="S182" s="211" t="str">
        <f>IF(A182="N/A"," ",(VLOOKUP(A182,OPPowerPrices,(IF(BMO=2,7,IF(BMO=1,6,8))),FALSE)+Inputs!$N$23))</f>
        <v xml:space="preserve"> </v>
      </c>
      <c r="T182" s="212" t="str">
        <f t="shared" si="47"/>
        <v xml:space="preserve"> </v>
      </c>
      <c r="U182" s="212" t="str">
        <f t="shared" si="48"/>
        <v xml:space="preserve"> </v>
      </c>
      <c r="V182" s="212" t="str">
        <f>IF(A182="N/A"," ",IF(Indexcheck=TRUE,(IF(MONTH(A182)&gt;=4,IF(MONTH(A182)&lt;=10,VLOOKUP(A182,'Gas Curves'!B160:O520,13),VLOOKUP(A182,'Gas Curves'!B160:O520,14)),VLOOKUP(A182,'Gas Curves'!B160:O520,14))),0))</f>
        <v xml:space="preserve"> </v>
      </c>
      <c r="W182" s="212" t="str">
        <f>IF(A182="N/A"," ",((SUM(T182:V182))/(1-Inputs!$S$11)-(SUM(T182:V182))))</f>
        <v xml:space="preserve"> </v>
      </c>
      <c r="X182" s="212" t="str">
        <f>IF(A182="N/A"," ",(IF(MONTH(A182)&gt;=4,IF(MONTH(A182)&lt;=10,Inputs!$S$9,Inputs!$S$10),Inputs!$S$10)))</f>
        <v xml:space="preserve"> </v>
      </c>
      <c r="Y182" s="213" t="str">
        <f t="shared" si="49"/>
        <v xml:space="preserve"> </v>
      </c>
      <c r="AF182" s="170">
        <v>41974</v>
      </c>
      <c r="AG182" s="157">
        <v>22</v>
      </c>
      <c r="AH182" s="157">
        <v>4</v>
      </c>
      <c r="AI182" s="157">
        <v>5</v>
      </c>
      <c r="AJ182" s="157">
        <v>1</v>
      </c>
      <c r="AK182" s="157">
        <v>31</v>
      </c>
    </row>
    <row r="183" spans="1:37" x14ac:dyDescent="0.2">
      <c r="A183" s="244" t="str">
        <f>Calculations!A148</f>
        <v>N/A</v>
      </c>
      <c r="B183" s="229" t="str">
        <f t="shared" si="55"/>
        <v xml:space="preserve"> </v>
      </c>
      <c r="C183" s="230" t="str">
        <f t="shared" si="56"/>
        <v xml:space="preserve"> </v>
      </c>
      <c r="D183" s="231" t="str">
        <f t="shared" si="57"/>
        <v xml:space="preserve"> </v>
      </c>
      <c r="E183" s="421" t="str">
        <f t="shared" si="50"/>
        <v xml:space="preserve"> </v>
      </c>
      <c r="F183" s="221" t="str">
        <f t="shared" si="51"/>
        <v xml:space="preserve"> </v>
      </c>
      <c r="G183" s="221" t="str">
        <f t="shared" si="43"/>
        <v xml:space="preserve"> </v>
      </c>
      <c r="H183" s="222" t="str">
        <f t="shared" si="44"/>
        <v xml:space="preserve"> </v>
      </c>
      <c r="I183" s="189" t="str">
        <f t="shared" si="45"/>
        <v xml:space="preserve"> </v>
      </c>
      <c r="J183" s="221" t="str">
        <f t="shared" si="52"/>
        <v xml:space="preserve"> </v>
      </c>
      <c r="K183" s="221" t="str">
        <f t="shared" si="53"/>
        <v xml:space="preserve"> </v>
      </c>
      <c r="L183" s="222" t="str">
        <f t="shared" si="54"/>
        <v xml:space="preserve"> </v>
      </c>
      <c r="M183" s="240" t="str">
        <f t="shared" si="58"/>
        <v xml:space="preserve"> </v>
      </c>
      <c r="N183" s="241" t="str">
        <f t="shared" si="46"/>
        <v xml:space="preserve"> </v>
      </c>
      <c r="O183" s="152"/>
      <c r="P183" s="210" t="str">
        <f>IF(A183="N/A"," ",VLOOKUP(A183,PeakPowerCurves,(IF(BMO=2,3,IF(BMO=1,2,4))),FALSE)+Inputs!N166)</f>
        <v xml:space="preserve"> </v>
      </c>
      <c r="Q183" s="210" t="str">
        <f>IF(A183="N/A"," ",VLOOKUP(A183,SatSunPeakPwr,(IF(BMO=2,3,IF(BMO=1,2,4))),FALSE)+Inputs!$N$23)</f>
        <v xml:space="preserve"> </v>
      </c>
      <c r="R183" s="210" t="str">
        <f>IF(A183="N/A"," ",VLOOKUP(A183,SatSunPeakPwr,(IF(BMO=2,7,IF(BMO=1,6,8))),FALSE)+Inputs!$N$23)</f>
        <v xml:space="preserve"> </v>
      </c>
      <c r="S183" s="211" t="str">
        <f>IF(A183="N/A"," ",(VLOOKUP(A183,OPPowerPrices,(IF(BMO=2,7,IF(BMO=1,6,8))),FALSE)+Inputs!$N$23))</f>
        <v xml:space="preserve"> </v>
      </c>
      <c r="T183" s="212" t="str">
        <f t="shared" si="47"/>
        <v xml:space="preserve"> </v>
      </c>
      <c r="U183" s="212" t="str">
        <f t="shared" si="48"/>
        <v xml:space="preserve"> </v>
      </c>
      <c r="V183" s="212" t="str">
        <f>IF(A183="N/A"," ",IF(Indexcheck=TRUE,(IF(MONTH(A183)&gt;=4,IF(MONTH(A183)&lt;=10,VLOOKUP(A183,'Gas Curves'!B161:O521,13),VLOOKUP(A183,'Gas Curves'!B161:O521,14)),VLOOKUP(A183,'Gas Curves'!B161:O521,14))),0))</f>
        <v xml:space="preserve"> </v>
      </c>
      <c r="W183" s="212" t="str">
        <f>IF(A183="N/A"," ",((SUM(T183:V183))/(1-Inputs!$S$11)-(SUM(T183:V183))))</f>
        <v xml:space="preserve"> </v>
      </c>
      <c r="X183" s="212" t="str">
        <f>IF(A183="N/A"," ",(IF(MONTH(A183)&gt;=4,IF(MONTH(A183)&lt;=10,Inputs!$S$9,Inputs!$S$10),Inputs!$S$10)))</f>
        <v xml:space="preserve"> </v>
      </c>
      <c r="Y183" s="213" t="str">
        <f t="shared" si="49"/>
        <v xml:space="preserve"> </v>
      </c>
      <c r="AF183" s="170">
        <v>42005</v>
      </c>
      <c r="AG183" s="157">
        <v>21</v>
      </c>
      <c r="AH183" s="157">
        <v>5</v>
      </c>
      <c r="AI183" s="157">
        <v>5</v>
      </c>
      <c r="AJ183" s="157">
        <v>1</v>
      </c>
      <c r="AK183" s="157">
        <v>31</v>
      </c>
    </row>
    <row r="184" spans="1:37" x14ac:dyDescent="0.2">
      <c r="A184" s="244" t="str">
        <f>Calculations!A149</f>
        <v>N/A</v>
      </c>
      <c r="B184" s="229" t="str">
        <f t="shared" si="55"/>
        <v xml:space="preserve"> </v>
      </c>
      <c r="C184" s="230" t="str">
        <f t="shared" si="56"/>
        <v xml:space="preserve"> </v>
      </c>
      <c r="D184" s="231" t="str">
        <f t="shared" si="57"/>
        <v xml:space="preserve"> </v>
      </c>
      <c r="E184" s="421" t="str">
        <f t="shared" si="50"/>
        <v xml:space="preserve"> </v>
      </c>
      <c r="F184" s="221" t="str">
        <f t="shared" si="51"/>
        <v xml:space="preserve"> </v>
      </c>
      <c r="G184" s="221" t="str">
        <f t="shared" si="43"/>
        <v xml:space="preserve"> </v>
      </c>
      <c r="H184" s="222" t="str">
        <f t="shared" si="44"/>
        <v xml:space="preserve"> </v>
      </c>
      <c r="I184" s="189" t="str">
        <f t="shared" si="45"/>
        <v xml:space="preserve"> </v>
      </c>
      <c r="J184" s="221" t="str">
        <f t="shared" si="52"/>
        <v xml:space="preserve"> </v>
      </c>
      <c r="K184" s="221" t="str">
        <f t="shared" si="53"/>
        <v xml:space="preserve"> </v>
      </c>
      <c r="L184" s="222" t="str">
        <f t="shared" si="54"/>
        <v xml:space="preserve"> </v>
      </c>
      <c r="M184" s="240" t="str">
        <f t="shared" si="58"/>
        <v xml:space="preserve"> </v>
      </c>
      <c r="N184" s="241" t="str">
        <f t="shared" si="46"/>
        <v xml:space="preserve"> </v>
      </c>
      <c r="O184" s="152"/>
      <c r="P184" s="210" t="str">
        <f>IF(A184="N/A"," ",VLOOKUP(A184,PeakPowerCurves,(IF(BMO=2,3,IF(BMO=1,2,4))),FALSE)+Inputs!N167)</f>
        <v xml:space="preserve"> </v>
      </c>
      <c r="Q184" s="210" t="str">
        <f>IF(A184="N/A"," ",VLOOKUP(A184,SatSunPeakPwr,(IF(BMO=2,3,IF(BMO=1,2,4))),FALSE)+Inputs!$N$23)</f>
        <v xml:space="preserve"> </v>
      </c>
      <c r="R184" s="210" t="str">
        <f>IF(A184="N/A"," ",VLOOKUP(A184,SatSunPeakPwr,(IF(BMO=2,7,IF(BMO=1,6,8))),FALSE)+Inputs!$N$23)</f>
        <v xml:space="preserve"> </v>
      </c>
      <c r="S184" s="211" t="str">
        <f>IF(A184="N/A"," ",(VLOOKUP(A184,OPPowerPrices,(IF(BMO=2,7,IF(BMO=1,6,8))),FALSE)+Inputs!$N$23))</f>
        <v xml:space="preserve"> </v>
      </c>
      <c r="T184" s="212" t="str">
        <f t="shared" si="47"/>
        <v xml:space="preserve"> </v>
      </c>
      <c r="U184" s="212" t="str">
        <f t="shared" si="48"/>
        <v xml:space="preserve"> </v>
      </c>
      <c r="V184" s="212" t="str">
        <f>IF(A184="N/A"," ",IF(Indexcheck=TRUE,(IF(MONTH(A184)&gt;=4,IF(MONTH(A184)&lt;=10,VLOOKUP(A184,'Gas Curves'!B162:O522,13),VLOOKUP(A184,'Gas Curves'!B162:O522,14)),VLOOKUP(A184,'Gas Curves'!B162:O522,14))),0))</f>
        <v xml:space="preserve"> </v>
      </c>
      <c r="W184" s="212" t="str">
        <f>IF(A184="N/A"," ",((SUM(T184:V184))/(1-Inputs!$S$11)-(SUM(T184:V184))))</f>
        <v xml:space="preserve"> </v>
      </c>
      <c r="X184" s="212" t="str">
        <f>IF(A184="N/A"," ",(IF(MONTH(A184)&gt;=4,IF(MONTH(A184)&lt;=10,Inputs!$S$9,Inputs!$S$10),Inputs!$S$10)))</f>
        <v xml:space="preserve"> </v>
      </c>
      <c r="Y184" s="213" t="str">
        <f t="shared" si="49"/>
        <v xml:space="preserve"> </v>
      </c>
      <c r="AF184" s="170">
        <v>42036</v>
      </c>
      <c r="AG184" s="157">
        <v>20</v>
      </c>
      <c r="AH184" s="157">
        <v>4</v>
      </c>
      <c r="AI184" s="157">
        <v>4</v>
      </c>
      <c r="AJ184" s="157">
        <v>0</v>
      </c>
      <c r="AK184" s="157">
        <v>28</v>
      </c>
    </row>
    <row r="185" spans="1:37" x14ac:dyDescent="0.2">
      <c r="A185" s="244" t="str">
        <f>Calculations!A150</f>
        <v>N/A</v>
      </c>
      <c r="B185" s="229" t="str">
        <f t="shared" si="55"/>
        <v xml:space="preserve"> </v>
      </c>
      <c r="C185" s="230" t="str">
        <f t="shared" si="56"/>
        <v xml:space="preserve"> </v>
      </c>
      <c r="D185" s="231" t="str">
        <f t="shared" si="57"/>
        <v xml:space="preserve"> </v>
      </c>
      <c r="E185" s="421" t="str">
        <f t="shared" si="50"/>
        <v xml:space="preserve"> </v>
      </c>
      <c r="F185" s="221" t="str">
        <f t="shared" si="51"/>
        <v xml:space="preserve"> </v>
      </c>
      <c r="G185" s="221" t="str">
        <f t="shared" si="43"/>
        <v xml:space="preserve"> </v>
      </c>
      <c r="H185" s="222" t="str">
        <f t="shared" si="44"/>
        <v xml:space="preserve"> </v>
      </c>
      <c r="I185" s="189" t="str">
        <f t="shared" si="45"/>
        <v xml:space="preserve"> </v>
      </c>
      <c r="J185" s="221" t="str">
        <f t="shared" si="52"/>
        <v xml:space="preserve"> </v>
      </c>
      <c r="K185" s="221" t="str">
        <f t="shared" si="53"/>
        <v xml:space="preserve"> </v>
      </c>
      <c r="L185" s="222" t="str">
        <f t="shared" si="54"/>
        <v xml:space="preserve"> </v>
      </c>
      <c r="M185" s="240" t="str">
        <f t="shared" si="58"/>
        <v xml:space="preserve"> </v>
      </c>
      <c r="N185" s="241" t="str">
        <f t="shared" si="46"/>
        <v xml:space="preserve"> </v>
      </c>
      <c r="O185" s="152"/>
      <c r="P185" s="210" t="str">
        <f>IF(A185="N/A"," ",VLOOKUP(A185,PeakPowerCurves,(IF(BMO=2,3,IF(BMO=1,2,4))),FALSE)+Inputs!N168)</f>
        <v xml:space="preserve"> </v>
      </c>
      <c r="Q185" s="210" t="str">
        <f>IF(A185="N/A"," ",VLOOKUP(A185,SatSunPeakPwr,(IF(BMO=2,3,IF(BMO=1,2,4))),FALSE)+Inputs!$N$23)</f>
        <v xml:space="preserve"> </v>
      </c>
      <c r="R185" s="210" t="str">
        <f>IF(A185="N/A"," ",VLOOKUP(A185,SatSunPeakPwr,(IF(BMO=2,7,IF(BMO=1,6,8))),FALSE)+Inputs!$N$23)</f>
        <v xml:space="preserve"> </v>
      </c>
      <c r="S185" s="211" t="str">
        <f>IF(A185="N/A"," ",(VLOOKUP(A185,OPPowerPrices,(IF(BMO=2,7,IF(BMO=1,6,8))),FALSE)+Inputs!$N$23))</f>
        <v xml:space="preserve"> </v>
      </c>
      <c r="T185" s="212" t="str">
        <f t="shared" si="47"/>
        <v xml:space="preserve"> </v>
      </c>
      <c r="U185" s="212" t="str">
        <f t="shared" si="48"/>
        <v xml:space="preserve"> </v>
      </c>
      <c r="V185" s="212" t="str">
        <f>IF(A185="N/A"," ",IF(Indexcheck=TRUE,(IF(MONTH(A185)&gt;=4,IF(MONTH(A185)&lt;=10,VLOOKUP(A185,'Gas Curves'!B163:O523,13),VLOOKUP(A185,'Gas Curves'!B163:O523,14)),VLOOKUP(A185,'Gas Curves'!B163:O523,14))),0))</f>
        <v xml:space="preserve"> </v>
      </c>
      <c r="W185" s="212" t="str">
        <f>IF(A185="N/A"," ",((SUM(T185:V185))/(1-Inputs!$S$11)-(SUM(T185:V185))))</f>
        <v xml:space="preserve"> </v>
      </c>
      <c r="X185" s="212" t="str">
        <f>IF(A185="N/A"," ",(IF(MONTH(A185)&gt;=4,IF(MONTH(A185)&lt;=10,Inputs!$S$9,Inputs!$S$10),Inputs!$S$10)))</f>
        <v xml:space="preserve"> </v>
      </c>
      <c r="Y185" s="213" t="str">
        <f t="shared" si="49"/>
        <v xml:space="preserve"> </v>
      </c>
      <c r="AF185" s="170">
        <v>42064</v>
      </c>
      <c r="AG185" s="157">
        <v>22</v>
      </c>
      <c r="AH185" s="157">
        <v>4</v>
      </c>
      <c r="AI185" s="157">
        <v>5</v>
      </c>
      <c r="AJ185" s="157">
        <v>0</v>
      </c>
      <c r="AK185" s="157">
        <v>31</v>
      </c>
    </row>
    <row r="186" spans="1:37" x14ac:dyDescent="0.2">
      <c r="A186" s="244" t="str">
        <f>Calculations!A151</f>
        <v>N/A</v>
      </c>
      <c r="B186" s="229" t="str">
        <f t="shared" si="55"/>
        <v xml:space="preserve"> </v>
      </c>
      <c r="C186" s="230" t="str">
        <f t="shared" si="56"/>
        <v xml:space="preserve"> </v>
      </c>
      <c r="D186" s="231" t="str">
        <f t="shared" si="57"/>
        <v xml:space="preserve"> </v>
      </c>
      <c r="E186" s="421" t="str">
        <f t="shared" si="50"/>
        <v xml:space="preserve"> </v>
      </c>
      <c r="F186" s="221" t="str">
        <f t="shared" si="51"/>
        <v xml:space="preserve"> </v>
      </c>
      <c r="G186" s="221" t="str">
        <f t="shared" si="43"/>
        <v xml:space="preserve"> </v>
      </c>
      <c r="H186" s="222" t="str">
        <f t="shared" si="44"/>
        <v xml:space="preserve"> </v>
      </c>
      <c r="I186" s="189" t="str">
        <f t="shared" si="45"/>
        <v xml:space="preserve"> </v>
      </c>
      <c r="J186" s="221" t="str">
        <f t="shared" si="52"/>
        <v xml:space="preserve"> </v>
      </c>
      <c r="K186" s="221" t="str">
        <f t="shared" si="53"/>
        <v xml:space="preserve"> </v>
      </c>
      <c r="L186" s="222" t="str">
        <f t="shared" si="54"/>
        <v xml:space="preserve"> </v>
      </c>
      <c r="M186" s="240" t="str">
        <f t="shared" si="58"/>
        <v xml:space="preserve"> </v>
      </c>
      <c r="N186" s="241" t="str">
        <f t="shared" si="46"/>
        <v xml:space="preserve"> </v>
      </c>
      <c r="O186" s="152"/>
      <c r="P186" s="210" t="str">
        <f>IF(A186="N/A"," ",VLOOKUP(A186,PeakPowerCurves,(IF(BMO=2,3,IF(BMO=1,2,4))),FALSE)+Inputs!N169)</f>
        <v xml:space="preserve"> </v>
      </c>
      <c r="Q186" s="210" t="str">
        <f>IF(A186="N/A"," ",VLOOKUP(A186,SatSunPeakPwr,(IF(BMO=2,3,IF(BMO=1,2,4))),FALSE)+Inputs!$N$23)</f>
        <v xml:space="preserve"> </v>
      </c>
      <c r="R186" s="210" t="str">
        <f>IF(A186="N/A"," ",VLOOKUP(A186,SatSunPeakPwr,(IF(BMO=2,7,IF(BMO=1,6,8))),FALSE)+Inputs!$N$23)</f>
        <v xml:space="preserve"> </v>
      </c>
      <c r="S186" s="211" t="str">
        <f>IF(A186="N/A"," ",(VLOOKUP(A186,OPPowerPrices,(IF(BMO=2,7,IF(BMO=1,6,8))),FALSE)+Inputs!$N$23))</f>
        <v xml:space="preserve"> </v>
      </c>
      <c r="T186" s="212" t="str">
        <f t="shared" si="47"/>
        <v xml:space="preserve"> </v>
      </c>
      <c r="U186" s="212" t="str">
        <f t="shared" si="48"/>
        <v xml:space="preserve"> </v>
      </c>
      <c r="V186" s="212" t="str">
        <f>IF(A186="N/A"," ",IF(Indexcheck=TRUE,(IF(MONTH(A186)&gt;=4,IF(MONTH(A186)&lt;=10,VLOOKUP(A186,'Gas Curves'!B164:O524,13),VLOOKUP(A186,'Gas Curves'!B164:O524,14)),VLOOKUP(A186,'Gas Curves'!B164:O524,14))),0))</f>
        <v xml:space="preserve"> </v>
      </c>
      <c r="W186" s="212" t="str">
        <f>IF(A186="N/A"," ",((SUM(T186:V186))/(1-Inputs!$S$11)-(SUM(T186:V186))))</f>
        <v xml:space="preserve"> </v>
      </c>
      <c r="X186" s="212" t="str">
        <f>IF(A186="N/A"," ",(IF(MONTH(A186)&gt;=4,IF(MONTH(A186)&lt;=10,Inputs!$S$9,Inputs!$S$10),Inputs!$S$10)))</f>
        <v xml:space="preserve"> </v>
      </c>
      <c r="Y186" s="213" t="str">
        <f t="shared" si="49"/>
        <v xml:space="preserve"> </v>
      </c>
      <c r="AF186" s="170">
        <v>42095</v>
      </c>
      <c r="AG186" s="157">
        <v>22</v>
      </c>
      <c r="AH186" s="157">
        <v>4</v>
      </c>
      <c r="AI186" s="157">
        <v>4</v>
      </c>
      <c r="AJ186" s="157">
        <v>0</v>
      </c>
      <c r="AK186" s="157">
        <v>30</v>
      </c>
    </row>
    <row r="187" spans="1:37" x14ac:dyDescent="0.2">
      <c r="A187" s="244" t="str">
        <f>Calculations!A152</f>
        <v>N/A</v>
      </c>
      <c r="B187" s="229" t="str">
        <f t="shared" si="55"/>
        <v xml:space="preserve"> </v>
      </c>
      <c r="C187" s="230" t="str">
        <f t="shared" si="56"/>
        <v xml:space="preserve"> </v>
      </c>
      <c r="D187" s="231" t="str">
        <f t="shared" si="57"/>
        <v xml:space="preserve"> </v>
      </c>
      <c r="E187" s="421" t="str">
        <f t="shared" si="50"/>
        <v xml:space="preserve"> </v>
      </c>
      <c r="F187" s="221" t="str">
        <f t="shared" si="51"/>
        <v xml:space="preserve"> </v>
      </c>
      <c r="G187" s="221" t="str">
        <f t="shared" si="43"/>
        <v xml:space="preserve"> </v>
      </c>
      <c r="H187" s="222" t="str">
        <f t="shared" si="44"/>
        <v xml:space="preserve"> </v>
      </c>
      <c r="I187" s="189" t="str">
        <f t="shared" si="45"/>
        <v xml:space="preserve"> </v>
      </c>
      <c r="J187" s="221" t="str">
        <f t="shared" si="52"/>
        <v xml:space="preserve"> </v>
      </c>
      <c r="K187" s="221" t="str">
        <f t="shared" si="53"/>
        <v xml:space="preserve"> </v>
      </c>
      <c r="L187" s="222" t="str">
        <f t="shared" si="54"/>
        <v xml:space="preserve"> </v>
      </c>
      <c r="M187" s="240" t="str">
        <f t="shared" si="58"/>
        <v xml:space="preserve"> </v>
      </c>
      <c r="N187" s="241" t="str">
        <f t="shared" si="46"/>
        <v xml:space="preserve"> </v>
      </c>
      <c r="O187" s="152"/>
      <c r="P187" s="210" t="str">
        <f>IF(A187="N/A"," ",VLOOKUP(A187,PeakPowerCurves,(IF(BMO=2,3,IF(BMO=1,2,4))),FALSE)+Inputs!N170)</f>
        <v xml:space="preserve"> </v>
      </c>
      <c r="Q187" s="210" t="str">
        <f>IF(A187="N/A"," ",VLOOKUP(A187,SatSunPeakPwr,(IF(BMO=2,3,IF(BMO=1,2,4))),FALSE)+Inputs!$N$23)</f>
        <v xml:space="preserve"> </v>
      </c>
      <c r="R187" s="210" t="str">
        <f>IF(A187="N/A"," ",VLOOKUP(A187,SatSunPeakPwr,(IF(BMO=2,7,IF(BMO=1,6,8))),FALSE)+Inputs!$N$23)</f>
        <v xml:space="preserve"> </v>
      </c>
      <c r="S187" s="211" t="str">
        <f>IF(A187="N/A"," ",(VLOOKUP(A187,OPPowerPrices,(IF(BMO=2,7,IF(BMO=1,6,8))),FALSE)+Inputs!$N$23))</f>
        <v xml:space="preserve"> </v>
      </c>
      <c r="T187" s="212" t="str">
        <f t="shared" si="47"/>
        <v xml:space="preserve"> </v>
      </c>
      <c r="U187" s="212" t="str">
        <f t="shared" si="48"/>
        <v xml:space="preserve"> </v>
      </c>
      <c r="V187" s="212" t="str">
        <f>IF(A187="N/A"," ",IF(Indexcheck=TRUE,(IF(MONTH(A187)&gt;=4,IF(MONTH(A187)&lt;=10,VLOOKUP(A187,'Gas Curves'!B165:O525,13),VLOOKUP(A187,'Gas Curves'!B165:O525,14)),VLOOKUP(A187,'Gas Curves'!B165:O525,14))),0))</f>
        <v xml:space="preserve"> </v>
      </c>
      <c r="W187" s="212" t="str">
        <f>IF(A187="N/A"," ",((SUM(T187:V187))/(1-Inputs!$S$11)-(SUM(T187:V187))))</f>
        <v xml:space="preserve"> </v>
      </c>
      <c r="X187" s="212" t="str">
        <f>IF(A187="N/A"," ",(IF(MONTH(A187)&gt;=4,IF(MONTH(A187)&lt;=10,Inputs!$S$9,Inputs!$S$10),Inputs!$S$10)))</f>
        <v xml:space="preserve"> </v>
      </c>
      <c r="Y187" s="213" t="str">
        <f t="shared" si="49"/>
        <v xml:space="preserve"> </v>
      </c>
      <c r="AF187" s="170">
        <v>42125</v>
      </c>
      <c r="AG187" s="157">
        <v>20</v>
      </c>
      <c r="AH187" s="157">
        <v>5</v>
      </c>
      <c r="AI187" s="157">
        <v>6</v>
      </c>
      <c r="AJ187" s="157">
        <v>1</v>
      </c>
      <c r="AK187" s="157">
        <v>31</v>
      </c>
    </row>
    <row r="188" spans="1:37" x14ac:dyDescent="0.2">
      <c r="A188" s="244" t="str">
        <f>Calculations!A153</f>
        <v>N/A</v>
      </c>
      <c r="B188" s="229" t="str">
        <f t="shared" si="55"/>
        <v xml:space="preserve"> </v>
      </c>
      <c r="C188" s="230" t="str">
        <f t="shared" si="56"/>
        <v xml:space="preserve"> </v>
      </c>
      <c r="D188" s="231" t="str">
        <f t="shared" si="57"/>
        <v xml:space="preserve"> </v>
      </c>
      <c r="E188" s="421" t="str">
        <f t="shared" si="50"/>
        <v xml:space="preserve"> </v>
      </c>
      <c r="F188" s="221" t="str">
        <f t="shared" si="51"/>
        <v xml:space="preserve"> </v>
      </c>
      <c r="G188" s="221" t="str">
        <f t="shared" si="43"/>
        <v xml:space="preserve"> </v>
      </c>
      <c r="H188" s="222" t="str">
        <f t="shared" si="44"/>
        <v xml:space="preserve"> </v>
      </c>
      <c r="I188" s="189" t="str">
        <f t="shared" si="45"/>
        <v xml:space="preserve"> </v>
      </c>
      <c r="J188" s="221" t="str">
        <f t="shared" si="52"/>
        <v xml:space="preserve"> </v>
      </c>
      <c r="K188" s="221" t="str">
        <f t="shared" si="53"/>
        <v xml:space="preserve"> </v>
      </c>
      <c r="L188" s="222" t="str">
        <f t="shared" si="54"/>
        <v xml:space="preserve"> </v>
      </c>
      <c r="M188" s="240" t="str">
        <f t="shared" si="58"/>
        <v xml:space="preserve"> </v>
      </c>
      <c r="N188" s="241" t="str">
        <f t="shared" si="46"/>
        <v xml:space="preserve"> </v>
      </c>
      <c r="O188" s="152"/>
      <c r="P188" s="210" t="str">
        <f>IF(A188="N/A"," ",VLOOKUP(A188,PeakPowerCurves,(IF(BMO=2,3,IF(BMO=1,2,4))),FALSE)+Inputs!N171)</f>
        <v xml:space="preserve"> </v>
      </c>
      <c r="Q188" s="210" t="str">
        <f>IF(A188="N/A"," ",VLOOKUP(A188,SatSunPeakPwr,(IF(BMO=2,3,IF(BMO=1,2,4))),FALSE)+Inputs!$N$23)</f>
        <v xml:space="preserve"> </v>
      </c>
      <c r="R188" s="210" t="str">
        <f>IF(A188="N/A"," ",VLOOKUP(A188,SatSunPeakPwr,(IF(BMO=2,7,IF(BMO=1,6,8))),FALSE)+Inputs!$N$23)</f>
        <v xml:space="preserve"> </v>
      </c>
      <c r="S188" s="211" t="str">
        <f>IF(A188="N/A"," ",(VLOOKUP(A188,OPPowerPrices,(IF(BMO=2,7,IF(BMO=1,6,8))),FALSE)+Inputs!$N$23))</f>
        <v xml:space="preserve"> </v>
      </c>
      <c r="T188" s="212" t="str">
        <f t="shared" si="47"/>
        <v xml:space="preserve"> </v>
      </c>
      <c r="U188" s="212" t="str">
        <f t="shared" si="48"/>
        <v xml:space="preserve"> </v>
      </c>
      <c r="V188" s="212" t="str">
        <f>IF(A188="N/A"," ",IF(Indexcheck=TRUE,(IF(MONTH(A188)&gt;=4,IF(MONTH(A188)&lt;=10,VLOOKUP(A188,'Gas Curves'!B166:O526,13),VLOOKUP(A188,'Gas Curves'!B166:O526,14)),VLOOKUP(A188,'Gas Curves'!B166:O526,14))),0))</f>
        <v xml:space="preserve"> </v>
      </c>
      <c r="W188" s="212" t="str">
        <f>IF(A188="N/A"," ",((SUM(T188:V188))/(1-Inputs!$S$11)-(SUM(T188:V188))))</f>
        <v xml:space="preserve"> </v>
      </c>
      <c r="X188" s="212" t="str">
        <f>IF(A188="N/A"," ",(IF(MONTH(A188)&gt;=4,IF(MONTH(A188)&lt;=10,Inputs!$S$9,Inputs!$S$10),Inputs!$S$10)))</f>
        <v xml:space="preserve"> </v>
      </c>
      <c r="Y188" s="213" t="str">
        <f t="shared" si="49"/>
        <v xml:space="preserve"> </v>
      </c>
      <c r="AF188" s="170">
        <v>42156</v>
      </c>
      <c r="AG188" s="157">
        <v>22</v>
      </c>
      <c r="AH188" s="157">
        <v>4</v>
      </c>
      <c r="AI188" s="157">
        <v>4</v>
      </c>
      <c r="AJ188" s="157">
        <v>0</v>
      </c>
      <c r="AK188" s="157">
        <v>30</v>
      </c>
    </row>
    <row r="189" spans="1:37" x14ac:dyDescent="0.2">
      <c r="A189" s="244" t="str">
        <f>Calculations!A154</f>
        <v>N/A</v>
      </c>
      <c r="B189" s="229" t="str">
        <f t="shared" si="55"/>
        <v xml:space="preserve"> </v>
      </c>
      <c r="C189" s="230" t="str">
        <f t="shared" si="56"/>
        <v xml:space="preserve"> </v>
      </c>
      <c r="D189" s="231" t="str">
        <f t="shared" si="57"/>
        <v xml:space="preserve"> </v>
      </c>
      <c r="E189" s="421" t="str">
        <f t="shared" si="50"/>
        <v xml:space="preserve"> </v>
      </c>
      <c r="F189" s="221" t="str">
        <f t="shared" si="51"/>
        <v xml:space="preserve"> </v>
      </c>
      <c r="G189" s="221" t="str">
        <f t="shared" si="43"/>
        <v xml:space="preserve"> </v>
      </c>
      <c r="H189" s="222" t="str">
        <f t="shared" si="44"/>
        <v xml:space="preserve"> </v>
      </c>
      <c r="I189" s="189" t="str">
        <f t="shared" si="45"/>
        <v xml:space="preserve"> </v>
      </c>
      <c r="J189" s="221" t="str">
        <f t="shared" si="52"/>
        <v xml:space="preserve"> </v>
      </c>
      <c r="K189" s="221" t="str">
        <f t="shared" si="53"/>
        <v xml:space="preserve"> </v>
      </c>
      <c r="L189" s="222" t="str">
        <f t="shared" si="54"/>
        <v xml:space="preserve"> </v>
      </c>
      <c r="M189" s="240" t="str">
        <f t="shared" si="58"/>
        <v xml:space="preserve"> </v>
      </c>
      <c r="N189" s="241" t="str">
        <f t="shared" si="46"/>
        <v xml:space="preserve"> </v>
      </c>
      <c r="O189" s="152"/>
      <c r="P189" s="210" t="str">
        <f>IF(A189="N/A"," ",VLOOKUP(A189,PeakPowerCurves,(IF(BMO=2,3,IF(BMO=1,2,4))),FALSE)+Inputs!N172)</f>
        <v xml:space="preserve"> </v>
      </c>
      <c r="Q189" s="210" t="str">
        <f>IF(A189="N/A"," ",VLOOKUP(A189,SatSunPeakPwr,(IF(BMO=2,3,IF(BMO=1,2,4))),FALSE)+Inputs!$N$23)</f>
        <v xml:space="preserve"> </v>
      </c>
      <c r="R189" s="210" t="str">
        <f>IF(A189="N/A"," ",VLOOKUP(A189,SatSunPeakPwr,(IF(BMO=2,7,IF(BMO=1,6,8))),FALSE)+Inputs!$N$23)</f>
        <v xml:space="preserve"> </v>
      </c>
      <c r="S189" s="211" t="str">
        <f>IF(A189="N/A"," ",(VLOOKUP(A189,OPPowerPrices,(IF(BMO=2,7,IF(BMO=1,6,8))),FALSE)+Inputs!$N$23))</f>
        <v xml:space="preserve"> </v>
      </c>
      <c r="T189" s="212" t="str">
        <f t="shared" si="47"/>
        <v xml:space="preserve"> </v>
      </c>
      <c r="U189" s="212" t="str">
        <f t="shared" si="48"/>
        <v xml:space="preserve"> </v>
      </c>
      <c r="V189" s="212" t="str">
        <f>IF(A189="N/A"," ",IF(Indexcheck=TRUE,(IF(MONTH(A189)&gt;=4,IF(MONTH(A189)&lt;=10,VLOOKUP(A189,'Gas Curves'!B167:O527,13),VLOOKUP(A189,'Gas Curves'!B167:O527,14)),VLOOKUP(A189,'Gas Curves'!B167:O527,14))),0))</f>
        <v xml:space="preserve"> </v>
      </c>
      <c r="W189" s="212" t="str">
        <f>IF(A189="N/A"," ",((SUM(T189:V189))/(1-Inputs!$S$11)-(SUM(T189:V189))))</f>
        <v xml:space="preserve"> </v>
      </c>
      <c r="X189" s="212" t="str">
        <f>IF(A189="N/A"," ",(IF(MONTH(A189)&gt;=4,IF(MONTH(A189)&lt;=10,Inputs!$S$9,Inputs!$S$10),Inputs!$S$10)))</f>
        <v xml:space="preserve"> </v>
      </c>
      <c r="Y189" s="213" t="str">
        <f t="shared" si="49"/>
        <v xml:space="preserve"> </v>
      </c>
      <c r="AF189" s="170">
        <v>42186</v>
      </c>
      <c r="AG189" s="157">
        <v>23</v>
      </c>
      <c r="AH189" s="157">
        <v>3</v>
      </c>
      <c r="AI189" s="157">
        <v>5</v>
      </c>
      <c r="AJ189" s="157">
        <v>1</v>
      </c>
      <c r="AK189" s="157">
        <v>31</v>
      </c>
    </row>
    <row r="190" spans="1:37" x14ac:dyDescent="0.2">
      <c r="A190" s="244" t="str">
        <f>Calculations!A155</f>
        <v>N/A</v>
      </c>
      <c r="B190" s="229" t="str">
        <f t="shared" si="55"/>
        <v xml:space="preserve"> </v>
      </c>
      <c r="C190" s="230" t="str">
        <f t="shared" si="56"/>
        <v xml:space="preserve"> </v>
      </c>
      <c r="D190" s="231" t="str">
        <f t="shared" si="57"/>
        <v xml:space="preserve"> </v>
      </c>
      <c r="E190" s="421" t="str">
        <f t="shared" si="50"/>
        <v xml:space="preserve"> </v>
      </c>
      <c r="F190" s="221" t="str">
        <f t="shared" si="51"/>
        <v xml:space="preserve"> </v>
      </c>
      <c r="G190" s="221" t="str">
        <f t="shared" si="43"/>
        <v xml:space="preserve"> </v>
      </c>
      <c r="H190" s="222" t="str">
        <f t="shared" si="44"/>
        <v xml:space="preserve"> </v>
      </c>
      <c r="I190" s="189" t="str">
        <f t="shared" si="45"/>
        <v xml:space="preserve"> </v>
      </c>
      <c r="J190" s="221" t="str">
        <f t="shared" si="52"/>
        <v xml:space="preserve"> </v>
      </c>
      <c r="K190" s="221" t="str">
        <f t="shared" si="53"/>
        <v xml:space="preserve"> </v>
      </c>
      <c r="L190" s="222" t="str">
        <f t="shared" si="54"/>
        <v xml:space="preserve"> </v>
      </c>
      <c r="M190" s="240" t="str">
        <f t="shared" si="58"/>
        <v xml:space="preserve"> </v>
      </c>
      <c r="N190" s="241" t="str">
        <f t="shared" si="46"/>
        <v xml:space="preserve"> </v>
      </c>
      <c r="O190" s="152"/>
      <c r="P190" s="210" t="str">
        <f>IF(A190="N/A"," ",VLOOKUP(A190,PeakPowerCurves,(IF(BMO=2,3,IF(BMO=1,2,4))),FALSE)+Inputs!N173)</f>
        <v xml:space="preserve"> </v>
      </c>
      <c r="Q190" s="210" t="str">
        <f>IF(A190="N/A"," ",VLOOKUP(A190,SatSunPeakPwr,(IF(BMO=2,3,IF(BMO=1,2,4))),FALSE)+Inputs!$N$23)</f>
        <v xml:space="preserve"> </v>
      </c>
      <c r="R190" s="210" t="str">
        <f>IF(A190="N/A"," ",VLOOKUP(A190,SatSunPeakPwr,(IF(BMO=2,7,IF(BMO=1,6,8))),FALSE)+Inputs!$N$23)</f>
        <v xml:space="preserve"> </v>
      </c>
      <c r="S190" s="211" t="str">
        <f>IF(A190="N/A"," ",(VLOOKUP(A190,OPPowerPrices,(IF(BMO=2,7,IF(BMO=1,6,8))),FALSE)+Inputs!$N$23))</f>
        <v xml:space="preserve"> </v>
      </c>
      <c r="T190" s="212" t="str">
        <f t="shared" si="47"/>
        <v xml:space="preserve"> </v>
      </c>
      <c r="U190" s="212" t="str">
        <f t="shared" si="48"/>
        <v xml:space="preserve"> </v>
      </c>
      <c r="V190" s="212" t="str">
        <f>IF(A190="N/A"," ",IF(Indexcheck=TRUE,(IF(MONTH(A190)&gt;=4,IF(MONTH(A190)&lt;=10,VLOOKUP(A190,'Gas Curves'!B168:O528,13),VLOOKUP(A190,'Gas Curves'!B168:O528,14)),VLOOKUP(A190,'Gas Curves'!B168:O528,14))),0))</f>
        <v xml:space="preserve"> </v>
      </c>
      <c r="W190" s="212" t="str">
        <f>IF(A190="N/A"," ",((SUM(T190:V190))/(1-Inputs!$S$11)-(SUM(T190:V190))))</f>
        <v xml:space="preserve"> </v>
      </c>
      <c r="X190" s="212" t="str">
        <f>IF(A190="N/A"," ",(IF(MONTH(A190)&gt;=4,IF(MONTH(A190)&lt;=10,Inputs!$S$9,Inputs!$S$10),Inputs!$S$10)))</f>
        <v xml:space="preserve"> </v>
      </c>
      <c r="Y190" s="213" t="str">
        <f t="shared" si="49"/>
        <v xml:space="preserve"> </v>
      </c>
      <c r="AF190" s="170">
        <v>42217</v>
      </c>
      <c r="AG190" s="157">
        <v>21</v>
      </c>
      <c r="AH190" s="157">
        <v>5</v>
      </c>
      <c r="AI190" s="157">
        <v>5</v>
      </c>
      <c r="AJ190" s="157">
        <v>0</v>
      </c>
      <c r="AK190" s="157">
        <v>31</v>
      </c>
    </row>
    <row r="191" spans="1:37" x14ac:dyDescent="0.2">
      <c r="A191" s="244" t="str">
        <f>Calculations!A156</f>
        <v>N/A</v>
      </c>
      <c r="B191" s="229" t="str">
        <f t="shared" si="55"/>
        <v xml:space="preserve"> </v>
      </c>
      <c r="C191" s="230" t="str">
        <f t="shared" si="56"/>
        <v xml:space="preserve"> </v>
      </c>
      <c r="D191" s="231" t="str">
        <f t="shared" si="57"/>
        <v xml:space="preserve"> </v>
      </c>
      <c r="E191" s="421" t="str">
        <f t="shared" si="50"/>
        <v xml:space="preserve"> </v>
      </c>
      <c r="F191" s="221" t="str">
        <f t="shared" si="51"/>
        <v xml:space="preserve"> </v>
      </c>
      <c r="G191" s="221" t="str">
        <f t="shared" si="43"/>
        <v xml:space="preserve"> </v>
      </c>
      <c r="H191" s="222" t="str">
        <f t="shared" si="44"/>
        <v xml:space="preserve"> </v>
      </c>
      <c r="I191" s="189" t="str">
        <f t="shared" si="45"/>
        <v xml:space="preserve"> </v>
      </c>
      <c r="J191" s="221" t="str">
        <f t="shared" si="52"/>
        <v xml:space="preserve"> </v>
      </c>
      <c r="K191" s="221" t="str">
        <f t="shared" si="53"/>
        <v xml:space="preserve"> </v>
      </c>
      <c r="L191" s="222" t="str">
        <f t="shared" si="54"/>
        <v xml:space="preserve"> </v>
      </c>
      <c r="M191" s="240" t="str">
        <f t="shared" si="58"/>
        <v xml:space="preserve"> </v>
      </c>
      <c r="N191" s="241" t="str">
        <f t="shared" si="46"/>
        <v xml:space="preserve"> </v>
      </c>
      <c r="O191" s="152"/>
      <c r="P191" s="210" t="str">
        <f>IF(A191="N/A"," ",VLOOKUP(A191,PeakPowerCurves,(IF(BMO=2,3,IF(BMO=1,2,4))),FALSE)+Inputs!N174)</f>
        <v xml:space="preserve"> </v>
      </c>
      <c r="Q191" s="210" t="str">
        <f>IF(A191="N/A"," ",VLOOKUP(A191,SatSunPeakPwr,(IF(BMO=2,3,IF(BMO=1,2,4))),FALSE)+Inputs!$N$23)</f>
        <v xml:space="preserve"> </v>
      </c>
      <c r="R191" s="210" t="str">
        <f>IF(A191="N/A"," ",VLOOKUP(A191,SatSunPeakPwr,(IF(BMO=2,7,IF(BMO=1,6,8))),FALSE)+Inputs!$N$23)</f>
        <v xml:space="preserve"> </v>
      </c>
      <c r="S191" s="211" t="str">
        <f>IF(A191="N/A"," ",(VLOOKUP(A191,OPPowerPrices,(IF(BMO=2,7,IF(BMO=1,6,8))),FALSE)+Inputs!$N$23))</f>
        <v xml:space="preserve"> </v>
      </c>
      <c r="T191" s="212" t="str">
        <f t="shared" si="47"/>
        <v xml:space="preserve"> </v>
      </c>
      <c r="U191" s="212" t="str">
        <f t="shared" si="48"/>
        <v xml:space="preserve"> </v>
      </c>
      <c r="V191" s="212" t="str">
        <f>IF(A191="N/A"," ",IF(Indexcheck=TRUE,(IF(MONTH(A191)&gt;=4,IF(MONTH(A191)&lt;=10,VLOOKUP(A191,'Gas Curves'!B169:O529,13),VLOOKUP(A191,'Gas Curves'!B169:O529,14)),VLOOKUP(A191,'Gas Curves'!B169:O529,14))),0))</f>
        <v xml:space="preserve"> </v>
      </c>
      <c r="W191" s="212" t="str">
        <f>IF(A191="N/A"," ",((SUM(T191:V191))/(1-Inputs!$S$11)-(SUM(T191:V191))))</f>
        <v xml:space="preserve"> </v>
      </c>
      <c r="X191" s="212" t="str">
        <f>IF(A191="N/A"," ",(IF(MONTH(A191)&gt;=4,IF(MONTH(A191)&lt;=10,Inputs!$S$9,Inputs!$S$10),Inputs!$S$10)))</f>
        <v xml:space="preserve"> </v>
      </c>
      <c r="Y191" s="213" t="str">
        <f t="shared" si="49"/>
        <v xml:space="preserve"> </v>
      </c>
      <c r="AF191" s="170">
        <v>42248</v>
      </c>
      <c r="AG191" s="157">
        <v>21</v>
      </c>
      <c r="AH191" s="157">
        <v>4</v>
      </c>
      <c r="AI191" s="157">
        <v>5</v>
      </c>
      <c r="AJ191" s="157">
        <v>1</v>
      </c>
      <c r="AK191" s="157">
        <v>30</v>
      </c>
    </row>
    <row r="192" spans="1:37" x14ac:dyDescent="0.2">
      <c r="A192" s="244" t="str">
        <f>Calculations!A157</f>
        <v>N/A</v>
      </c>
      <c r="B192" s="229" t="str">
        <f t="shared" si="55"/>
        <v xml:space="preserve"> </v>
      </c>
      <c r="C192" s="230" t="str">
        <f t="shared" si="56"/>
        <v xml:space="preserve"> </v>
      </c>
      <c r="D192" s="231" t="str">
        <f t="shared" si="57"/>
        <v xml:space="preserve"> </v>
      </c>
      <c r="E192" s="421" t="str">
        <f t="shared" si="50"/>
        <v xml:space="preserve"> </v>
      </c>
      <c r="F192" s="221" t="str">
        <f t="shared" si="51"/>
        <v xml:space="preserve"> </v>
      </c>
      <c r="G192" s="221" t="str">
        <f t="shared" si="43"/>
        <v xml:space="preserve"> </v>
      </c>
      <c r="H192" s="222" t="str">
        <f t="shared" si="44"/>
        <v xml:space="preserve"> </v>
      </c>
      <c r="I192" s="189" t="str">
        <f t="shared" si="45"/>
        <v xml:space="preserve"> </v>
      </c>
      <c r="J192" s="221" t="str">
        <f t="shared" si="52"/>
        <v xml:space="preserve"> </v>
      </c>
      <c r="K192" s="221" t="str">
        <f t="shared" si="53"/>
        <v xml:space="preserve"> </v>
      </c>
      <c r="L192" s="222" t="str">
        <f t="shared" si="54"/>
        <v xml:space="preserve"> </v>
      </c>
      <c r="M192" s="240" t="str">
        <f t="shared" si="58"/>
        <v xml:space="preserve"> </v>
      </c>
      <c r="N192" s="241" t="str">
        <f t="shared" si="46"/>
        <v xml:space="preserve"> </v>
      </c>
      <c r="O192" s="152"/>
      <c r="P192" s="210" t="str">
        <f>IF(A192="N/A"," ",VLOOKUP(A192,PeakPowerCurves,(IF(BMO=2,3,IF(BMO=1,2,4))),FALSE)+Inputs!N175)</f>
        <v xml:space="preserve"> </v>
      </c>
      <c r="Q192" s="210" t="str">
        <f>IF(A192="N/A"," ",VLOOKUP(A192,SatSunPeakPwr,(IF(BMO=2,3,IF(BMO=1,2,4))),FALSE)+Inputs!$N$23)</f>
        <v xml:space="preserve"> </v>
      </c>
      <c r="R192" s="210" t="str">
        <f>IF(A192="N/A"," ",VLOOKUP(A192,SatSunPeakPwr,(IF(BMO=2,7,IF(BMO=1,6,8))),FALSE)+Inputs!$N$23)</f>
        <v xml:space="preserve"> </v>
      </c>
      <c r="S192" s="211" t="str">
        <f>IF(A192="N/A"," ",(VLOOKUP(A192,OPPowerPrices,(IF(BMO=2,7,IF(BMO=1,6,8))),FALSE)+Inputs!$N$23))</f>
        <v xml:space="preserve"> </v>
      </c>
      <c r="T192" s="212" t="str">
        <f t="shared" si="47"/>
        <v xml:space="preserve"> </v>
      </c>
      <c r="U192" s="212" t="str">
        <f t="shared" si="48"/>
        <v xml:space="preserve"> </v>
      </c>
      <c r="V192" s="212" t="str">
        <f>IF(A192="N/A"," ",IF(Indexcheck=TRUE,(IF(MONTH(A192)&gt;=4,IF(MONTH(A192)&lt;=10,VLOOKUP(A192,'Gas Curves'!B170:O530,13),VLOOKUP(A192,'Gas Curves'!B170:O530,14)),VLOOKUP(A192,'Gas Curves'!B170:O530,14))),0))</f>
        <v xml:space="preserve"> </v>
      </c>
      <c r="W192" s="212" t="str">
        <f>IF(A192="N/A"," ",((SUM(T192:V192))/(1-Inputs!$S$11)-(SUM(T192:V192))))</f>
        <v xml:space="preserve"> </v>
      </c>
      <c r="X192" s="212" t="str">
        <f>IF(A192="N/A"," ",(IF(MONTH(A192)&gt;=4,IF(MONTH(A192)&lt;=10,Inputs!$S$9,Inputs!$S$10),Inputs!$S$10)))</f>
        <v xml:space="preserve"> </v>
      </c>
      <c r="Y192" s="213" t="str">
        <f t="shared" si="49"/>
        <v xml:space="preserve"> </v>
      </c>
      <c r="AF192" s="170">
        <v>42278</v>
      </c>
      <c r="AG192" s="157">
        <v>22</v>
      </c>
      <c r="AH192" s="157">
        <v>5</v>
      </c>
      <c r="AI192" s="157">
        <v>4</v>
      </c>
      <c r="AJ192" s="157">
        <v>0</v>
      </c>
      <c r="AK192" s="157">
        <v>31</v>
      </c>
    </row>
    <row r="193" spans="1:37" x14ac:dyDescent="0.2">
      <c r="A193" s="244" t="str">
        <f>Calculations!A158</f>
        <v>N/A</v>
      </c>
      <c r="B193" s="229" t="str">
        <f t="shared" si="55"/>
        <v xml:space="preserve"> </v>
      </c>
      <c r="C193" s="230" t="str">
        <f t="shared" si="56"/>
        <v xml:space="preserve"> </v>
      </c>
      <c r="D193" s="231" t="str">
        <f t="shared" si="57"/>
        <v xml:space="preserve"> </v>
      </c>
      <c r="E193" s="421" t="str">
        <f t="shared" si="50"/>
        <v xml:space="preserve"> </v>
      </c>
      <c r="F193" s="221" t="str">
        <f t="shared" si="51"/>
        <v xml:space="preserve"> </v>
      </c>
      <c r="G193" s="221" t="str">
        <f t="shared" si="43"/>
        <v xml:space="preserve"> </v>
      </c>
      <c r="H193" s="222" t="str">
        <f t="shared" si="44"/>
        <v xml:space="preserve"> </v>
      </c>
      <c r="I193" s="189" t="str">
        <f t="shared" si="45"/>
        <v xml:space="preserve"> </v>
      </c>
      <c r="J193" s="221" t="str">
        <f t="shared" si="52"/>
        <v xml:space="preserve"> </v>
      </c>
      <c r="K193" s="221" t="str">
        <f t="shared" si="53"/>
        <v xml:space="preserve"> </v>
      </c>
      <c r="L193" s="222" t="str">
        <f t="shared" si="54"/>
        <v xml:space="preserve"> </v>
      </c>
      <c r="M193" s="240" t="str">
        <f t="shared" si="58"/>
        <v xml:space="preserve"> </v>
      </c>
      <c r="N193" s="241" t="str">
        <f t="shared" si="46"/>
        <v xml:space="preserve"> </v>
      </c>
      <c r="O193" s="152"/>
      <c r="P193" s="210" t="str">
        <f>IF(A193="N/A"," ",VLOOKUP(A193,PeakPowerCurves,(IF(BMO=2,3,IF(BMO=1,2,4))),FALSE)+Inputs!N176)</f>
        <v xml:space="preserve"> </v>
      </c>
      <c r="Q193" s="210" t="str">
        <f>IF(A193="N/A"," ",VLOOKUP(A193,SatSunPeakPwr,(IF(BMO=2,3,IF(BMO=1,2,4))),FALSE)+Inputs!$N$23)</f>
        <v xml:space="preserve"> </v>
      </c>
      <c r="R193" s="210" t="str">
        <f>IF(A193="N/A"," ",VLOOKUP(A193,SatSunPeakPwr,(IF(BMO=2,7,IF(BMO=1,6,8))),FALSE)+Inputs!$N$23)</f>
        <v xml:space="preserve"> </v>
      </c>
      <c r="S193" s="211" t="str">
        <f>IF(A193="N/A"," ",(VLOOKUP(A193,OPPowerPrices,(IF(BMO=2,7,IF(BMO=1,6,8))),FALSE)+Inputs!$N$23))</f>
        <v xml:space="preserve"> </v>
      </c>
      <c r="T193" s="212" t="str">
        <f t="shared" si="47"/>
        <v xml:space="preserve"> </v>
      </c>
      <c r="U193" s="212" t="str">
        <f t="shared" si="48"/>
        <v xml:space="preserve"> </v>
      </c>
      <c r="V193" s="212" t="str">
        <f>IF(A193="N/A"," ",IF(Indexcheck=TRUE,(IF(MONTH(A193)&gt;=4,IF(MONTH(A193)&lt;=10,VLOOKUP(A193,'Gas Curves'!B171:O531,13),VLOOKUP(A193,'Gas Curves'!B171:O531,14)),VLOOKUP(A193,'Gas Curves'!B171:O531,14))),0))</f>
        <v xml:space="preserve"> </v>
      </c>
      <c r="W193" s="212" t="str">
        <f>IF(A193="N/A"," ",((SUM(T193:V193))/(1-Inputs!$S$11)-(SUM(T193:V193))))</f>
        <v xml:space="preserve"> </v>
      </c>
      <c r="X193" s="212" t="str">
        <f>IF(A193="N/A"," ",(IF(MONTH(A193)&gt;=4,IF(MONTH(A193)&lt;=10,Inputs!$S$9,Inputs!$S$10),Inputs!$S$10)))</f>
        <v xml:space="preserve"> </v>
      </c>
      <c r="Y193" s="213" t="str">
        <f t="shared" si="49"/>
        <v xml:space="preserve"> </v>
      </c>
      <c r="AF193" s="170">
        <v>42309</v>
      </c>
      <c r="AG193" s="157">
        <v>20</v>
      </c>
      <c r="AH193" s="157">
        <v>4</v>
      </c>
      <c r="AI193" s="157">
        <v>6</v>
      </c>
      <c r="AJ193" s="157">
        <v>1</v>
      </c>
      <c r="AK193" s="157">
        <v>30</v>
      </c>
    </row>
    <row r="194" spans="1:37" x14ac:dyDescent="0.2">
      <c r="A194" s="244" t="str">
        <f>Calculations!A159</f>
        <v>N/A</v>
      </c>
      <c r="B194" s="229" t="str">
        <f t="shared" si="55"/>
        <v xml:space="preserve"> </v>
      </c>
      <c r="C194" s="230" t="str">
        <f t="shared" si="56"/>
        <v xml:space="preserve"> </v>
      </c>
      <c r="D194" s="231" t="str">
        <f t="shared" si="57"/>
        <v xml:space="preserve"> </v>
      </c>
      <c r="E194" s="421" t="str">
        <f t="shared" si="50"/>
        <v xml:space="preserve"> </v>
      </c>
      <c r="F194" s="221" t="str">
        <f t="shared" si="51"/>
        <v xml:space="preserve"> </v>
      </c>
      <c r="G194" s="221" t="str">
        <f t="shared" si="43"/>
        <v xml:space="preserve"> </v>
      </c>
      <c r="H194" s="222" t="str">
        <f t="shared" si="44"/>
        <v xml:space="preserve"> </v>
      </c>
      <c r="I194" s="189" t="str">
        <f t="shared" si="45"/>
        <v xml:space="preserve"> </v>
      </c>
      <c r="J194" s="221" t="str">
        <f t="shared" si="52"/>
        <v xml:space="preserve"> </v>
      </c>
      <c r="K194" s="221" t="str">
        <f t="shared" si="53"/>
        <v xml:space="preserve"> </v>
      </c>
      <c r="L194" s="222" t="str">
        <f t="shared" si="54"/>
        <v xml:space="preserve"> </v>
      </c>
      <c r="M194" s="240" t="str">
        <f t="shared" si="58"/>
        <v xml:space="preserve"> </v>
      </c>
      <c r="N194" s="241" t="str">
        <f t="shared" si="46"/>
        <v xml:space="preserve"> </v>
      </c>
      <c r="O194" s="152"/>
      <c r="P194" s="210" t="str">
        <f>IF(A194="N/A"," ",VLOOKUP(A194,PeakPowerCurves,(IF(BMO=2,3,IF(BMO=1,2,4))),FALSE)+Inputs!N177)</f>
        <v xml:space="preserve"> </v>
      </c>
      <c r="Q194" s="210" t="str">
        <f>IF(A194="N/A"," ",VLOOKUP(A194,SatSunPeakPwr,(IF(BMO=2,3,IF(BMO=1,2,4))),FALSE)+Inputs!$N$23)</f>
        <v xml:space="preserve"> </v>
      </c>
      <c r="R194" s="210" t="str">
        <f>IF(A194="N/A"," ",VLOOKUP(A194,SatSunPeakPwr,(IF(BMO=2,7,IF(BMO=1,6,8))),FALSE)+Inputs!$N$23)</f>
        <v xml:space="preserve"> </v>
      </c>
      <c r="S194" s="211" t="str">
        <f>IF(A194="N/A"," ",(VLOOKUP(A194,OPPowerPrices,(IF(BMO=2,7,IF(BMO=1,6,8))),FALSE)+Inputs!$N$23))</f>
        <v xml:space="preserve"> </v>
      </c>
      <c r="T194" s="212" t="str">
        <f t="shared" si="47"/>
        <v xml:space="preserve"> </v>
      </c>
      <c r="U194" s="212" t="str">
        <f t="shared" si="48"/>
        <v xml:space="preserve"> </v>
      </c>
      <c r="V194" s="212" t="str">
        <f>IF(A194="N/A"," ",IF(Indexcheck=TRUE,(IF(MONTH(A194)&gt;=4,IF(MONTH(A194)&lt;=10,VLOOKUP(A194,'Gas Curves'!B172:O532,13),VLOOKUP(A194,'Gas Curves'!B172:O532,14)),VLOOKUP(A194,'Gas Curves'!B172:O532,14))),0))</f>
        <v xml:space="preserve"> </v>
      </c>
      <c r="W194" s="212" t="str">
        <f>IF(A194="N/A"," ",((SUM(T194:V194))/(1-Inputs!$S$11)-(SUM(T194:V194))))</f>
        <v xml:space="preserve"> </v>
      </c>
      <c r="X194" s="212" t="str">
        <f>IF(A194="N/A"," ",(IF(MONTH(A194)&gt;=4,IF(MONTH(A194)&lt;=10,Inputs!$S$9,Inputs!$S$10),Inputs!$S$10)))</f>
        <v xml:space="preserve"> </v>
      </c>
      <c r="Y194" s="213" t="str">
        <f t="shared" si="49"/>
        <v xml:space="preserve"> </v>
      </c>
      <c r="AF194" s="170">
        <v>42339</v>
      </c>
      <c r="AG194" s="157">
        <v>22</v>
      </c>
      <c r="AH194" s="157">
        <v>4</v>
      </c>
      <c r="AI194" s="157">
        <v>5</v>
      </c>
      <c r="AJ194" s="157">
        <v>1</v>
      </c>
      <c r="AK194" s="157">
        <v>31</v>
      </c>
    </row>
    <row r="195" spans="1:37" x14ac:dyDescent="0.2">
      <c r="A195" s="244" t="str">
        <f>Calculations!A160</f>
        <v>N/A</v>
      </c>
      <c r="B195" s="229" t="str">
        <f t="shared" si="55"/>
        <v xml:space="preserve"> </v>
      </c>
      <c r="C195" s="230" t="str">
        <f t="shared" si="56"/>
        <v xml:space="preserve"> </v>
      </c>
      <c r="D195" s="231" t="str">
        <f t="shared" si="57"/>
        <v xml:space="preserve"> </v>
      </c>
      <c r="E195" s="421" t="str">
        <f t="shared" si="50"/>
        <v xml:space="preserve"> </v>
      </c>
      <c r="F195" s="221" t="str">
        <f t="shared" si="51"/>
        <v xml:space="preserve"> </v>
      </c>
      <c r="G195" s="221" t="str">
        <f t="shared" si="43"/>
        <v xml:space="preserve"> </v>
      </c>
      <c r="H195" s="222" t="str">
        <f t="shared" si="44"/>
        <v xml:space="preserve"> </v>
      </c>
      <c r="I195" s="189" t="str">
        <f t="shared" si="45"/>
        <v xml:space="preserve"> </v>
      </c>
      <c r="J195" s="221" t="str">
        <f t="shared" si="52"/>
        <v xml:space="preserve"> </v>
      </c>
      <c r="K195" s="221" t="str">
        <f t="shared" si="53"/>
        <v xml:space="preserve"> </v>
      </c>
      <c r="L195" s="222" t="str">
        <f t="shared" si="54"/>
        <v xml:space="preserve"> </v>
      </c>
      <c r="M195" s="240" t="str">
        <f t="shared" si="58"/>
        <v xml:space="preserve"> </v>
      </c>
      <c r="N195" s="241" t="str">
        <f t="shared" si="46"/>
        <v xml:space="preserve"> </v>
      </c>
      <c r="O195" s="152"/>
      <c r="P195" s="210" t="str">
        <f>IF(A195="N/A"," ",VLOOKUP(A195,PeakPowerCurves,(IF(BMO=2,3,IF(BMO=1,2,4))),FALSE)+Inputs!N178)</f>
        <v xml:space="preserve"> </v>
      </c>
      <c r="Q195" s="210" t="str">
        <f>IF(A195="N/A"," ",VLOOKUP(A195,SatSunPeakPwr,(IF(BMO=2,3,IF(BMO=1,2,4))),FALSE)+Inputs!$N$23)</f>
        <v xml:space="preserve"> </v>
      </c>
      <c r="R195" s="210" t="str">
        <f>IF(A195="N/A"," ",VLOOKUP(A195,SatSunPeakPwr,(IF(BMO=2,7,IF(BMO=1,6,8))),FALSE)+Inputs!$N$23)</f>
        <v xml:space="preserve"> </v>
      </c>
      <c r="S195" s="211" t="str">
        <f>IF(A195="N/A"," ",(VLOOKUP(A195,OPPowerPrices,(IF(BMO=2,7,IF(BMO=1,6,8))),FALSE)+Inputs!$N$23))</f>
        <v xml:space="preserve"> </v>
      </c>
      <c r="T195" s="212" t="str">
        <f t="shared" si="47"/>
        <v xml:space="preserve"> </v>
      </c>
      <c r="U195" s="212" t="str">
        <f t="shared" si="48"/>
        <v xml:space="preserve"> </v>
      </c>
      <c r="V195" s="212" t="str">
        <f>IF(A195="N/A"," ",IF(Indexcheck=TRUE,(IF(MONTH(A195)&gt;=4,IF(MONTH(A195)&lt;=10,VLOOKUP(A195,'Gas Curves'!B173:O533,13),VLOOKUP(A195,'Gas Curves'!B173:O533,14)),VLOOKUP(A195,'Gas Curves'!B173:O533,14))),0))</f>
        <v xml:space="preserve"> </v>
      </c>
      <c r="W195" s="212" t="str">
        <f>IF(A195="N/A"," ",((SUM(T195:V195))/(1-Inputs!$S$11)-(SUM(T195:V195))))</f>
        <v xml:space="preserve"> </v>
      </c>
      <c r="X195" s="212" t="str">
        <f>IF(A195="N/A"," ",(IF(MONTH(A195)&gt;=4,IF(MONTH(A195)&lt;=10,Inputs!$S$9,Inputs!$S$10),Inputs!$S$10)))</f>
        <v xml:space="preserve"> </v>
      </c>
      <c r="Y195" s="213" t="str">
        <f t="shared" si="49"/>
        <v xml:space="preserve"> </v>
      </c>
      <c r="AF195" s="170">
        <v>42370</v>
      </c>
      <c r="AG195" s="157">
        <v>20</v>
      </c>
      <c r="AH195" s="157">
        <v>5</v>
      </c>
      <c r="AI195" s="157">
        <v>6</v>
      </c>
      <c r="AJ195" s="157">
        <v>1</v>
      </c>
      <c r="AK195" s="157">
        <v>31</v>
      </c>
    </row>
    <row r="196" spans="1:37" x14ac:dyDescent="0.2">
      <c r="A196" s="244" t="str">
        <f>Calculations!A161</f>
        <v>N/A</v>
      </c>
      <c r="B196" s="229" t="str">
        <f t="shared" si="55"/>
        <v xml:space="preserve"> </v>
      </c>
      <c r="C196" s="230" t="str">
        <f t="shared" si="56"/>
        <v xml:space="preserve"> </v>
      </c>
      <c r="D196" s="231" t="str">
        <f t="shared" si="57"/>
        <v xml:space="preserve"> </v>
      </c>
      <c r="E196" s="421" t="str">
        <f t="shared" si="50"/>
        <v xml:space="preserve"> </v>
      </c>
      <c r="F196" s="221" t="str">
        <f t="shared" si="51"/>
        <v xml:space="preserve"> </v>
      </c>
      <c r="G196" s="221" t="str">
        <f t="shared" si="43"/>
        <v xml:space="preserve"> </v>
      </c>
      <c r="H196" s="222" t="str">
        <f t="shared" si="44"/>
        <v xml:space="preserve"> </v>
      </c>
      <c r="I196" s="189" t="str">
        <f t="shared" si="45"/>
        <v xml:space="preserve"> </v>
      </c>
      <c r="J196" s="221" t="str">
        <f t="shared" si="52"/>
        <v xml:space="preserve"> </v>
      </c>
      <c r="K196" s="221" t="str">
        <f t="shared" si="53"/>
        <v xml:space="preserve"> </v>
      </c>
      <c r="L196" s="222" t="str">
        <f t="shared" si="54"/>
        <v xml:space="preserve"> </v>
      </c>
      <c r="M196" s="240" t="str">
        <f t="shared" si="58"/>
        <v xml:space="preserve"> </v>
      </c>
      <c r="N196" s="241" t="str">
        <f t="shared" si="46"/>
        <v xml:space="preserve"> </v>
      </c>
      <c r="O196" s="152"/>
      <c r="P196" s="210" t="str">
        <f>IF(A196="N/A"," ",VLOOKUP(A196,PeakPowerCurves,(IF(BMO=2,3,IF(BMO=1,2,4))),FALSE)+Inputs!N179)</f>
        <v xml:space="preserve"> </v>
      </c>
      <c r="Q196" s="210" t="str">
        <f>IF(A196="N/A"," ",VLOOKUP(A196,SatSunPeakPwr,(IF(BMO=2,3,IF(BMO=1,2,4))),FALSE)+Inputs!$N$23)</f>
        <v xml:space="preserve"> </v>
      </c>
      <c r="R196" s="210" t="str">
        <f>IF(A196="N/A"," ",VLOOKUP(A196,SatSunPeakPwr,(IF(BMO=2,7,IF(BMO=1,6,8))),FALSE)+Inputs!$N$23)</f>
        <v xml:space="preserve"> </v>
      </c>
      <c r="S196" s="211" t="str">
        <f>IF(A196="N/A"," ",(VLOOKUP(A196,OPPowerPrices,(IF(BMO=2,7,IF(BMO=1,6,8))),FALSE)+Inputs!$N$23))</f>
        <v xml:space="preserve"> </v>
      </c>
      <c r="T196" s="212" t="str">
        <f t="shared" si="47"/>
        <v xml:space="preserve"> </v>
      </c>
      <c r="U196" s="212" t="str">
        <f t="shared" si="48"/>
        <v xml:space="preserve"> </v>
      </c>
      <c r="V196" s="212" t="str">
        <f>IF(A196="N/A"," ",IF(Indexcheck=TRUE,(IF(MONTH(A196)&gt;=4,IF(MONTH(A196)&lt;=10,VLOOKUP(A196,'Gas Curves'!B174:O534,13),VLOOKUP(A196,'Gas Curves'!B174:O534,14)),VLOOKUP(A196,'Gas Curves'!B174:O534,14))),0))</f>
        <v xml:space="preserve"> </v>
      </c>
      <c r="W196" s="212" t="str">
        <f>IF(A196="N/A"," ",((SUM(T196:V196))/(1-Inputs!$S$11)-(SUM(T196:V196))))</f>
        <v xml:space="preserve"> </v>
      </c>
      <c r="X196" s="212" t="str">
        <f>IF(A196="N/A"," ",(IF(MONTH(A196)&gt;=4,IF(MONTH(A196)&lt;=10,Inputs!$S$9,Inputs!$S$10),Inputs!$S$10)))</f>
        <v xml:space="preserve"> </v>
      </c>
      <c r="Y196" s="213" t="str">
        <f t="shared" si="49"/>
        <v xml:space="preserve"> </v>
      </c>
      <c r="AF196" s="170">
        <v>42401</v>
      </c>
      <c r="AG196" s="157">
        <v>21</v>
      </c>
      <c r="AH196" s="157">
        <v>4</v>
      </c>
      <c r="AI196" s="157">
        <v>4</v>
      </c>
      <c r="AJ196" s="157">
        <v>0</v>
      </c>
      <c r="AK196" s="157">
        <v>29</v>
      </c>
    </row>
    <row r="197" spans="1:37" x14ac:dyDescent="0.2">
      <c r="A197" s="244" t="str">
        <f>Calculations!A162</f>
        <v>N/A</v>
      </c>
      <c r="B197" s="229" t="str">
        <f t="shared" si="55"/>
        <v xml:space="preserve"> </v>
      </c>
      <c r="C197" s="230" t="str">
        <f t="shared" si="56"/>
        <v xml:space="preserve"> </v>
      </c>
      <c r="D197" s="231" t="str">
        <f t="shared" si="57"/>
        <v xml:space="preserve"> </v>
      </c>
      <c r="E197" s="421" t="str">
        <f t="shared" si="50"/>
        <v xml:space="preserve"> </v>
      </c>
      <c r="F197" s="221" t="str">
        <f t="shared" si="51"/>
        <v xml:space="preserve"> </v>
      </c>
      <c r="G197" s="221" t="str">
        <f t="shared" si="43"/>
        <v xml:space="preserve"> </v>
      </c>
      <c r="H197" s="222" t="str">
        <f t="shared" si="44"/>
        <v xml:space="preserve"> </v>
      </c>
      <c r="I197" s="189" t="str">
        <f t="shared" si="45"/>
        <v xml:space="preserve"> </v>
      </c>
      <c r="J197" s="221" t="str">
        <f t="shared" si="52"/>
        <v xml:space="preserve"> </v>
      </c>
      <c r="K197" s="221" t="str">
        <f t="shared" si="53"/>
        <v xml:space="preserve"> </v>
      </c>
      <c r="L197" s="222" t="str">
        <f t="shared" si="54"/>
        <v xml:space="preserve"> </v>
      </c>
      <c r="M197" s="240" t="str">
        <f t="shared" si="58"/>
        <v xml:space="preserve"> </v>
      </c>
      <c r="N197" s="241" t="str">
        <f t="shared" si="46"/>
        <v xml:space="preserve"> </v>
      </c>
      <c r="O197" s="152"/>
      <c r="P197" s="210" t="str">
        <f>IF(A197="N/A"," ",VLOOKUP(A197,PeakPowerCurves,(IF(BMO=2,3,IF(BMO=1,2,4))),FALSE)+Inputs!N180)</f>
        <v xml:space="preserve"> </v>
      </c>
      <c r="Q197" s="210" t="str">
        <f>IF(A197="N/A"," ",VLOOKUP(A197,SatSunPeakPwr,(IF(BMO=2,3,IF(BMO=1,2,4))),FALSE)+Inputs!$N$23)</f>
        <v xml:space="preserve"> </v>
      </c>
      <c r="R197" s="210" t="str">
        <f>IF(A197="N/A"," ",VLOOKUP(A197,SatSunPeakPwr,(IF(BMO=2,7,IF(BMO=1,6,8))),FALSE)+Inputs!$N$23)</f>
        <v xml:space="preserve"> </v>
      </c>
      <c r="S197" s="211" t="str">
        <f>IF(A197="N/A"," ",(VLOOKUP(A197,OPPowerPrices,(IF(BMO=2,7,IF(BMO=1,6,8))),FALSE)+Inputs!$N$23))</f>
        <v xml:space="preserve"> </v>
      </c>
      <c r="T197" s="212" t="str">
        <f t="shared" si="47"/>
        <v xml:space="preserve"> </v>
      </c>
      <c r="U197" s="212" t="str">
        <f t="shared" si="48"/>
        <v xml:space="preserve"> </v>
      </c>
      <c r="V197" s="212" t="str">
        <f>IF(A197="N/A"," ",IF(Indexcheck=TRUE,(IF(MONTH(A197)&gt;=4,IF(MONTH(A197)&lt;=10,VLOOKUP(A197,'Gas Curves'!B175:O535,13),VLOOKUP(A197,'Gas Curves'!B175:O535,14)),VLOOKUP(A197,'Gas Curves'!B175:O535,14))),0))</f>
        <v xml:space="preserve"> </v>
      </c>
      <c r="W197" s="212" t="str">
        <f>IF(A197="N/A"," ",((SUM(T197:V197))/(1-Inputs!$S$11)-(SUM(T197:V197))))</f>
        <v xml:space="preserve"> </v>
      </c>
      <c r="X197" s="212" t="str">
        <f>IF(A197="N/A"," ",(IF(MONTH(A197)&gt;=4,IF(MONTH(A197)&lt;=10,Inputs!$S$9,Inputs!$S$10),Inputs!$S$10)))</f>
        <v xml:space="preserve"> </v>
      </c>
      <c r="Y197" s="213" t="str">
        <f t="shared" si="49"/>
        <v xml:space="preserve"> </v>
      </c>
      <c r="AF197" s="170">
        <v>42430</v>
      </c>
      <c r="AG197" s="157">
        <v>23</v>
      </c>
      <c r="AH197" s="157">
        <v>4</v>
      </c>
      <c r="AI197" s="157">
        <v>4</v>
      </c>
      <c r="AJ197" s="157">
        <v>0</v>
      </c>
      <c r="AK197" s="157">
        <v>31</v>
      </c>
    </row>
    <row r="198" spans="1:37" x14ac:dyDescent="0.2">
      <c r="A198" s="244" t="str">
        <f>Calculations!A163</f>
        <v>N/A</v>
      </c>
      <c r="B198" s="229" t="str">
        <f t="shared" si="55"/>
        <v xml:space="preserve"> </v>
      </c>
      <c r="C198" s="230" t="str">
        <f t="shared" si="56"/>
        <v xml:space="preserve"> </v>
      </c>
      <c r="D198" s="231" t="str">
        <f t="shared" si="57"/>
        <v xml:space="preserve"> </v>
      </c>
      <c r="E198" s="421" t="str">
        <f t="shared" si="50"/>
        <v xml:space="preserve"> </v>
      </c>
      <c r="F198" s="221" t="str">
        <f t="shared" si="51"/>
        <v xml:space="preserve"> </v>
      </c>
      <c r="G198" s="221" t="str">
        <f t="shared" si="43"/>
        <v xml:space="preserve"> </v>
      </c>
      <c r="H198" s="222" t="str">
        <f t="shared" si="44"/>
        <v xml:space="preserve"> </v>
      </c>
      <c r="I198" s="189" t="str">
        <f t="shared" si="45"/>
        <v xml:space="preserve"> </v>
      </c>
      <c r="J198" s="221" t="str">
        <f t="shared" si="52"/>
        <v xml:space="preserve"> </v>
      </c>
      <c r="K198" s="221" t="str">
        <f t="shared" si="53"/>
        <v xml:space="preserve"> </v>
      </c>
      <c r="L198" s="222" t="str">
        <f t="shared" si="54"/>
        <v xml:space="preserve"> </v>
      </c>
      <c r="M198" s="240" t="str">
        <f t="shared" si="58"/>
        <v xml:space="preserve"> </v>
      </c>
      <c r="N198" s="241" t="str">
        <f t="shared" si="46"/>
        <v xml:space="preserve"> </v>
      </c>
      <c r="O198" s="152"/>
      <c r="P198" s="210" t="str">
        <f>IF(A198="N/A"," ",VLOOKUP(A198,PeakPowerCurves,(IF(BMO=2,3,IF(BMO=1,2,4))),FALSE)+Inputs!N181)</f>
        <v xml:space="preserve"> </v>
      </c>
      <c r="Q198" s="210" t="str">
        <f>IF(A198="N/A"," ",VLOOKUP(A198,SatSunPeakPwr,(IF(BMO=2,3,IF(BMO=1,2,4))),FALSE)+Inputs!$N$23)</f>
        <v xml:space="preserve"> </v>
      </c>
      <c r="R198" s="210" t="str">
        <f>IF(A198="N/A"," ",VLOOKUP(A198,SatSunPeakPwr,(IF(BMO=2,7,IF(BMO=1,6,8))),FALSE)+Inputs!$N$23)</f>
        <v xml:space="preserve"> </v>
      </c>
      <c r="S198" s="211" t="str">
        <f>IF(A198="N/A"," ",(VLOOKUP(A198,OPPowerPrices,(IF(BMO=2,7,IF(BMO=1,6,8))),FALSE)+Inputs!$N$23))</f>
        <v xml:space="preserve"> </v>
      </c>
      <c r="T198" s="212" t="str">
        <f t="shared" si="47"/>
        <v xml:space="preserve"> </v>
      </c>
      <c r="U198" s="212" t="str">
        <f t="shared" si="48"/>
        <v xml:space="preserve"> </v>
      </c>
      <c r="V198" s="212" t="str">
        <f>IF(A198="N/A"," ",IF(Indexcheck=TRUE,(IF(MONTH(A198)&gt;=4,IF(MONTH(A198)&lt;=10,VLOOKUP(A198,'Gas Curves'!B176:O536,13),VLOOKUP(A198,'Gas Curves'!B176:O536,14)),VLOOKUP(A198,'Gas Curves'!B176:O536,14))),0))</f>
        <v xml:space="preserve"> </v>
      </c>
      <c r="W198" s="212" t="str">
        <f>IF(A198="N/A"," ",((SUM(T198:V198))/(1-Inputs!$S$11)-(SUM(T198:V198))))</f>
        <v xml:space="preserve"> </v>
      </c>
      <c r="X198" s="212" t="str">
        <f>IF(A198="N/A"," ",(IF(MONTH(A198)&gt;=4,IF(MONTH(A198)&lt;=10,Inputs!$S$9,Inputs!$S$10),Inputs!$S$10)))</f>
        <v xml:space="preserve"> </v>
      </c>
      <c r="Y198" s="213" t="str">
        <f t="shared" si="49"/>
        <v xml:space="preserve"> </v>
      </c>
      <c r="AF198" s="170">
        <v>42461</v>
      </c>
      <c r="AG198" s="157">
        <v>21</v>
      </c>
      <c r="AH198" s="157">
        <v>5</v>
      </c>
      <c r="AI198" s="157">
        <v>4</v>
      </c>
      <c r="AJ198" s="157">
        <v>0</v>
      </c>
      <c r="AK198" s="157">
        <v>30</v>
      </c>
    </row>
    <row r="199" spans="1:37" x14ac:dyDescent="0.2">
      <c r="A199" s="244" t="str">
        <f>Calculations!A164</f>
        <v>N/A</v>
      </c>
      <c r="B199" s="229" t="str">
        <f t="shared" si="55"/>
        <v xml:space="preserve"> </v>
      </c>
      <c r="C199" s="230" t="str">
        <f t="shared" si="56"/>
        <v xml:space="preserve"> </v>
      </c>
      <c r="D199" s="231" t="str">
        <f t="shared" si="57"/>
        <v xml:space="preserve"> </v>
      </c>
      <c r="E199" s="421" t="str">
        <f t="shared" si="50"/>
        <v xml:space="preserve"> </v>
      </c>
      <c r="F199" s="221" t="str">
        <f t="shared" si="51"/>
        <v xml:space="preserve"> </v>
      </c>
      <c r="G199" s="221" t="str">
        <f t="shared" si="43"/>
        <v xml:space="preserve"> </v>
      </c>
      <c r="H199" s="222" t="str">
        <f t="shared" si="44"/>
        <v xml:space="preserve"> </v>
      </c>
      <c r="I199" s="189" t="str">
        <f t="shared" si="45"/>
        <v xml:space="preserve"> </v>
      </c>
      <c r="J199" s="221" t="str">
        <f t="shared" si="52"/>
        <v xml:space="preserve"> </v>
      </c>
      <c r="K199" s="221" t="str">
        <f t="shared" si="53"/>
        <v xml:space="preserve"> </v>
      </c>
      <c r="L199" s="222" t="str">
        <f t="shared" si="54"/>
        <v xml:space="preserve"> </v>
      </c>
      <c r="M199" s="240" t="str">
        <f t="shared" si="58"/>
        <v xml:space="preserve"> </v>
      </c>
      <c r="N199" s="241" t="str">
        <f t="shared" si="46"/>
        <v xml:space="preserve"> </v>
      </c>
      <c r="O199" s="152"/>
      <c r="P199" s="210" t="str">
        <f>IF(A199="N/A"," ",VLOOKUP(A199,PeakPowerCurves,(IF(BMO=2,3,IF(BMO=1,2,4))),FALSE)+Inputs!N182)</f>
        <v xml:space="preserve"> </v>
      </c>
      <c r="Q199" s="210" t="str">
        <f>IF(A199="N/A"," ",VLOOKUP(A199,SatSunPeakPwr,(IF(BMO=2,3,IF(BMO=1,2,4))),FALSE)+Inputs!$N$23)</f>
        <v xml:space="preserve"> </v>
      </c>
      <c r="R199" s="210" t="str">
        <f>IF(A199="N/A"," ",VLOOKUP(A199,SatSunPeakPwr,(IF(BMO=2,7,IF(BMO=1,6,8))),FALSE)+Inputs!$N$23)</f>
        <v xml:space="preserve"> </v>
      </c>
      <c r="S199" s="211" t="str">
        <f>IF(A199="N/A"," ",(VLOOKUP(A199,OPPowerPrices,(IF(BMO=2,7,IF(BMO=1,6,8))),FALSE)+Inputs!$N$23))</f>
        <v xml:space="preserve"> </v>
      </c>
      <c r="T199" s="212" t="str">
        <f t="shared" si="47"/>
        <v xml:space="preserve"> </v>
      </c>
      <c r="U199" s="212" t="str">
        <f t="shared" si="48"/>
        <v xml:space="preserve"> </v>
      </c>
      <c r="V199" s="212" t="str">
        <f>IF(A199="N/A"," ",IF(Indexcheck=TRUE,(IF(MONTH(A199)&gt;=4,IF(MONTH(A199)&lt;=10,VLOOKUP(A199,'Gas Curves'!B177:O537,13),VLOOKUP(A199,'Gas Curves'!B177:O537,14)),VLOOKUP(A199,'Gas Curves'!B177:O537,14))),0))</f>
        <v xml:space="preserve"> </v>
      </c>
      <c r="W199" s="212" t="str">
        <f>IF(A199="N/A"," ",((SUM(T199:V199))/(1-Inputs!$S$11)-(SUM(T199:V199))))</f>
        <v xml:space="preserve"> </v>
      </c>
      <c r="X199" s="212" t="str">
        <f>IF(A199="N/A"," ",(IF(MONTH(A199)&gt;=4,IF(MONTH(A199)&lt;=10,Inputs!$S$9,Inputs!$S$10),Inputs!$S$10)))</f>
        <v xml:space="preserve"> </v>
      </c>
      <c r="Y199" s="213" t="str">
        <f t="shared" si="49"/>
        <v xml:space="preserve"> </v>
      </c>
      <c r="AF199" s="170">
        <v>42491</v>
      </c>
      <c r="AG199" s="157">
        <v>21</v>
      </c>
      <c r="AH199" s="157">
        <v>4</v>
      </c>
      <c r="AI199" s="157">
        <v>6</v>
      </c>
      <c r="AJ199" s="157">
        <v>1</v>
      </c>
      <c r="AK199" s="157">
        <v>31</v>
      </c>
    </row>
    <row r="200" spans="1:37" x14ac:dyDescent="0.2">
      <c r="A200" s="244" t="str">
        <f>Calculations!A165</f>
        <v>N/A</v>
      </c>
      <c r="B200" s="229" t="str">
        <f t="shared" si="55"/>
        <v xml:space="preserve"> </v>
      </c>
      <c r="C200" s="230" t="str">
        <f t="shared" si="56"/>
        <v xml:space="preserve"> </v>
      </c>
      <c r="D200" s="231" t="str">
        <f t="shared" si="57"/>
        <v xml:space="preserve"> </v>
      </c>
      <c r="E200" s="421" t="str">
        <f t="shared" si="50"/>
        <v xml:space="preserve"> </v>
      </c>
      <c r="F200" s="221" t="str">
        <f t="shared" si="51"/>
        <v xml:space="preserve"> </v>
      </c>
      <c r="G200" s="221" t="str">
        <f t="shared" si="43"/>
        <v xml:space="preserve"> </v>
      </c>
      <c r="H200" s="222" t="str">
        <f t="shared" si="44"/>
        <v xml:space="preserve"> </v>
      </c>
      <c r="I200" s="189" t="str">
        <f t="shared" si="45"/>
        <v xml:space="preserve"> </v>
      </c>
      <c r="J200" s="221" t="str">
        <f t="shared" si="52"/>
        <v xml:space="preserve"> </v>
      </c>
      <c r="K200" s="221" t="str">
        <f t="shared" si="53"/>
        <v xml:space="preserve"> </v>
      </c>
      <c r="L200" s="222" t="str">
        <f t="shared" si="54"/>
        <v xml:space="preserve"> </v>
      </c>
      <c r="M200" s="240" t="str">
        <f t="shared" si="58"/>
        <v xml:space="preserve"> </v>
      </c>
      <c r="N200" s="241" t="str">
        <f t="shared" si="46"/>
        <v xml:space="preserve"> </v>
      </c>
      <c r="O200" s="152"/>
      <c r="P200" s="210" t="str">
        <f>IF(A200="N/A"," ",VLOOKUP(A200,PeakPowerCurves,(IF(BMO=2,3,IF(BMO=1,2,4))),FALSE)+Inputs!N183)</f>
        <v xml:space="preserve"> </v>
      </c>
      <c r="Q200" s="210" t="str">
        <f>IF(A200="N/A"," ",VLOOKUP(A200,SatSunPeakPwr,(IF(BMO=2,3,IF(BMO=1,2,4))),FALSE)+Inputs!$N$23)</f>
        <v xml:space="preserve"> </v>
      </c>
      <c r="R200" s="210" t="str">
        <f>IF(A200="N/A"," ",VLOOKUP(A200,SatSunPeakPwr,(IF(BMO=2,7,IF(BMO=1,6,8))),FALSE)+Inputs!$N$23)</f>
        <v xml:space="preserve"> </v>
      </c>
      <c r="S200" s="211" t="str">
        <f>IF(A200="N/A"," ",(VLOOKUP(A200,OPPowerPrices,(IF(BMO=2,7,IF(BMO=1,6,8))),FALSE)+Inputs!$N$23))</f>
        <v xml:space="preserve"> </v>
      </c>
      <c r="T200" s="212" t="str">
        <f t="shared" si="47"/>
        <v xml:space="preserve"> </v>
      </c>
      <c r="U200" s="212" t="str">
        <f t="shared" si="48"/>
        <v xml:space="preserve"> </v>
      </c>
      <c r="V200" s="212" t="str">
        <f>IF(A200="N/A"," ",IF(Indexcheck=TRUE,(IF(MONTH(A200)&gt;=4,IF(MONTH(A200)&lt;=10,VLOOKUP(A200,'Gas Curves'!B178:O538,13),VLOOKUP(A200,'Gas Curves'!B178:O538,14)),VLOOKUP(A200,'Gas Curves'!B178:O538,14))),0))</f>
        <v xml:space="preserve"> </v>
      </c>
      <c r="W200" s="212" t="str">
        <f>IF(A200="N/A"," ",((SUM(T200:V200))/(1-Inputs!$S$11)-(SUM(T200:V200))))</f>
        <v xml:space="preserve"> </v>
      </c>
      <c r="X200" s="212" t="str">
        <f>IF(A200="N/A"," ",(IF(MONTH(A200)&gt;=4,IF(MONTH(A200)&lt;=10,Inputs!$S$9,Inputs!$S$10),Inputs!$S$10)))</f>
        <v xml:space="preserve"> </v>
      </c>
      <c r="Y200" s="213" t="str">
        <f t="shared" si="49"/>
        <v xml:space="preserve"> </v>
      </c>
      <c r="AF200" s="170">
        <v>42522</v>
      </c>
      <c r="AG200" s="157">
        <v>22</v>
      </c>
      <c r="AH200" s="157">
        <v>4</v>
      </c>
      <c r="AI200" s="157">
        <v>4</v>
      </c>
      <c r="AJ200" s="157">
        <v>0</v>
      </c>
      <c r="AK200" s="157">
        <v>30</v>
      </c>
    </row>
    <row r="201" spans="1:37" x14ac:dyDescent="0.2">
      <c r="A201" s="244" t="str">
        <f>Calculations!A166</f>
        <v>N/A</v>
      </c>
      <c r="B201" s="229" t="str">
        <f t="shared" si="55"/>
        <v xml:space="preserve"> </v>
      </c>
      <c r="C201" s="230" t="str">
        <f t="shared" si="56"/>
        <v xml:space="preserve"> </v>
      </c>
      <c r="D201" s="231" t="str">
        <f t="shared" si="57"/>
        <v xml:space="preserve"> </v>
      </c>
      <c r="E201" s="421" t="str">
        <f t="shared" si="50"/>
        <v xml:space="preserve"> </v>
      </c>
      <c r="F201" s="221" t="str">
        <f t="shared" si="51"/>
        <v xml:space="preserve"> </v>
      </c>
      <c r="G201" s="221" t="str">
        <f t="shared" si="43"/>
        <v xml:space="preserve"> </v>
      </c>
      <c r="H201" s="222" t="str">
        <f t="shared" si="44"/>
        <v xml:space="preserve"> </v>
      </c>
      <c r="I201" s="189" t="str">
        <f t="shared" si="45"/>
        <v xml:space="preserve"> </v>
      </c>
      <c r="J201" s="221" t="str">
        <f t="shared" si="52"/>
        <v xml:space="preserve"> </v>
      </c>
      <c r="K201" s="221" t="str">
        <f t="shared" si="53"/>
        <v xml:space="preserve"> </v>
      </c>
      <c r="L201" s="222" t="str">
        <f t="shared" si="54"/>
        <v xml:space="preserve"> </v>
      </c>
      <c r="M201" s="240" t="str">
        <f t="shared" si="58"/>
        <v xml:space="preserve"> </v>
      </c>
      <c r="N201" s="241" t="str">
        <f t="shared" si="46"/>
        <v xml:space="preserve"> </v>
      </c>
      <c r="O201" s="152"/>
      <c r="P201" s="210" t="str">
        <f>IF(A201="N/A"," ",VLOOKUP(A201,PeakPowerCurves,(IF(BMO=2,3,IF(BMO=1,2,4))),FALSE)+Inputs!N184)</f>
        <v xml:space="preserve"> </v>
      </c>
      <c r="Q201" s="210" t="str">
        <f>IF(A201="N/A"," ",VLOOKUP(A201,SatSunPeakPwr,(IF(BMO=2,3,IF(BMO=1,2,4))),FALSE)+Inputs!$N$23)</f>
        <v xml:space="preserve"> </v>
      </c>
      <c r="R201" s="210" t="str">
        <f>IF(A201="N/A"," ",VLOOKUP(A201,SatSunPeakPwr,(IF(BMO=2,7,IF(BMO=1,6,8))),FALSE)+Inputs!$N$23)</f>
        <v xml:space="preserve"> </v>
      </c>
      <c r="S201" s="211" t="str">
        <f>IF(A201="N/A"," ",(VLOOKUP(A201,OPPowerPrices,(IF(BMO=2,7,IF(BMO=1,6,8))),FALSE)+Inputs!$N$23))</f>
        <v xml:space="preserve"> </v>
      </c>
      <c r="T201" s="212" t="str">
        <f t="shared" si="47"/>
        <v xml:space="preserve"> </v>
      </c>
      <c r="U201" s="212" t="str">
        <f t="shared" si="48"/>
        <v xml:space="preserve"> </v>
      </c>
      <c r="V201" s="212" t="str">
        <f>IF(A201="N/A"," ",IF(Indexcheck=TRUE,(IF(MONTH(A201)&gt;=4,IF(MONTH(A201)&lt;=10,VLOOKUP(A201,'Gas Curves'!B179:O539,13),VLOOKUP(A201,'Gas Curves'!B179:O539,14)),VLOOKUP(A201,'Gas Curves'!B179:O539,14))),0))</f>
        <v xml:space="preserve"> </v>
      </c>
      <c r="W201" s="212" t="str">
        <f>IF(A201="N/A"," ",((SUM(T201:V201))/(1-Inputs!$S$11)-(SUM(T201:V201))))</f>
        <v xml:space="preserve"> </v>
      </c>
      <c r="X201" s="212" t="str">
        <f>IF(A201="N/A"," ",(IF(MONTH(A201)&gt;=4,IF(MONTH(A201)&lt;=10,Inputs!$S$9,Inputs!$S$10),Inputs!$S$10)))</f>
        <v xml:space="preserve"> </v>
      </c>
      <c r="Y201" s="213" t="str">
        <f t="shared" si="49"/>
        <v xml:space="preserve"> </v>
      </c>
      <c r="AF201" s="170">
        <v>42552</v>
      </c>
      <c r="AG201" s="157">
        <v>20</v>
      </c>
      <c r="AH201" s="157">
        <v>5</v>
      </c>
      <c r="AI201" s="157">
        <v>6</v>
      </c>
      <c r="AJ201" s="157">
        <v>1</v>
      </c>
      <c r="AK201" s="157">
        <v>31</v>
      </c>
    </row>
    <row r="202" spans="1:37" x14ac:dyDescent="0.2">
      <c r="A202" s="244" t="str">
        <f>Calculations!A167</f>
        <v>N/A</v>
      </c>
      <c r="B202" s="229" t="str">
        <f t="shared" si="55"/>
        <v xml:space="preserve"> </v>
      </c>
      <c r="C202" s="230" t="str">
        <f t="shared" si="56"/>
        <v xml:space="preserve"> </v>
      </c>
      <c r="D202" s="231" t="str">
        <f t="shared" si="57"/>
        <v xml:space="preserve"> </v>
      </c>
      <c r="E202" s="421" t="str">
        <f t="shared" si="50"/>
        <v xml:space="preserve"> </v>
      </c>
      <c r="F202" s="221" t="str">
        <f t="shared" si="51"/>
        <v xml:space="preserve"> </v>
      </c>
      <c r="G202" s="221" t="str">
        <f t="shared" si="43"/>
        <v xml:space="preserve"> </v>
      </c>
      <c r="H202" s="222" t="str">
        <f t="shared" si="44"/>
        <v xml:space="preserve"> </v>
      </c>
      <c r="I202" s="189" t="str">
        <f t="shared" si="45"/>
        <v xml:space="preserve"> </v>
      </c>
      <c r="J202" s="221" t="str">
        <f t="shared" si="52"/>
        <v xml:space="preserve"> </v>
      </c>
      <c r="K202" s="221" t="str">
        <f t="shared" si="53"/>
        <v xml:space="preserve"> </v>
      </c>
      <c r="L202" s="222" t="str">
        <f t="shared" si="54"/>
        <v xml:space="preserve"> </v>
      </c>
      <c r="M202" s="240" t="str">
        <f t="shared" si="58"/>
        <v xml:space="preserve"> </v>
      </c>
      <c r="N202" s="241" t="str">
        <f t="shared" si="46"/>
        <v xml:space="preserve"> </v>
      </c>
      <c r="O202" s="152"/>
      <c r="P202" s="210" t="str">
        <f>IF(A202="N/A"," ",VLOOKUP(A202,PeakPowerCurves,(IF(BMO=2,3,IF(BMO=1,2,4))),FALSE)+Inputs!N185)</f>
        <v xml:space="preserve"> </v>
      </c>
      <c r="Q202" s="210" t="str">
        <f>IF(A202="N/A"," ",VLOOKUP(A202,SatSunPeakPwr,(IF(BMO=2,3,IF(BMO=1,2,4))),FALSE)+Inputs!$N$23)</f>
        <v xml:space="preserve"> </v>
      </c>
      <c r="R202" s="210" t="str">
        <f>IF(A202="N/A"," ",VLOOKUP(A202,SatSunPeakPwr,(IF(BMO=2,7,IF(BMO=1,6,8))),FALSE)+Inputs!$N$23)</f>
        <v xml:space="preserve"> </v>
      </c>
      <c r="S202" s="211" t="str">
        <f>IF(A202="N/A"," ",(VLOOKUP(A202,OPPowerPrices,(IF(BMO=2,7,IF(BMO=1,6,8))),FALSE)+Inputs!$N$23))</f>
        <v xml:space="preserve"> </v>
      </c>
      <c r="T202" s="212" t="str">
        <f t="shared" si="47"/>
        <v xml:space="preserve"> </v>
      </c>
      <c r="U202" s="212" t="str">
        <f t="shared" si="48"/>
        <v xml:space="preserve"> </v>
      </c>
      <c r="V202" s="212" t="str">
        <f>IF(A202="N/A"," ",IF(Indexcheck=TRUE,(IF(MONTH(A202)&gt;=4,IF(MONTH(A202)&lt;=10,VLOOKUP(A202,'Gas Curves'!B180:O540,13),VLOOKUP(A202,'Gas Curves'!B180:O540,14)),VLOOKUP(A202,'Gas Curves'!B180:O540,14))),0))</f>
        <v xml:space="preserve"> </v>
      </c>
      <c r="W202" s="212" t="str">
        <f>IF(A202="N/A"," ",((SUM(T202:V202))/(1-Inputs!$S$11)-(SUM(T202:V202))))</f>
        <v xml:space="preserve"> </v>
      </c>
      <c r="X202" s="212" t="str">
        <f>IF(A202="N/A"," ",(IF(MONTH(A202)&gt;=4,IF(MONTH(A202)&lt;=10,Inputs!$S$9,Inputs!$S$10),Inputs!$S$10)))</f>
        <v xml:space="preserve"> </v>
      </c>
      <c r="Y202" s="213" t="str">
        <f t="shared" si="49"/>
        <v xml:space="preserve"> </v>
      </c>
      <c r="AF202" s="170">
        <v>42583</v>
      </c>
      <c r="AG202" s="157">
        <v>23</v>
      </c>
      <c r="AH202" s="157">
        <v>4</v>
      </c>
      <c r="AI202" s="157">
        <v>4</v>
      </c>
      <c r="AJ202" s="157">
        <v>0</v>
      </c>
      <c r="AK202" s="157">
        <v>31</v>
      </c>
    </row>
    <row r="203" spans="1:37" x14ac:dyDescent="0.2">
      <c r="A203" s="244" t="str">
        <f>Calculations!A168</f>
        <v>N/A</v>
      </c>
      <c r="B203" s="229" t="str">
        <f t="shared" si="55"/>
        <v xml:space="preserve"> </v>
      </c>
      <c r="C203" s="230" t="str">
        <f t="shared" si="56"/>
        <v xml:space="preserve"> </v>
      </c>
      <c r="D203" s="231" t="str">
        <f t="shared" si="57"/>
        <v xml:space="preserve"> </v>
      </c>
      <c r="E203" s="421" t="str">
        <f t="shared" si="50"/>
        <v xml:space="preserve"> </v>
      </c>
      <c r="F203" s="221" t="str">
        <f t="shared" si="51"/>
        <v xml:space="preserve"> </v>
      </c>
      <c r="G203" s="221" t="str">
        <f t="shared" si="43"/>
        <v xml:space="preserve"> </v>
      </c>
      <c r="H203" s="222" t="str">
        <f t="shared" si="44"/>
        <v xml:space="preserve"> </v>
      </c>
      <c r="I203" s="189" t="str">
        <f t="shared" si="45"/>
        <v xml:space="preserve"> </v>
      </c>
      <c r="J203" s="221" t="str">
        <f t="shared" si="52"/>
        <v xml:space="preserve"> </v>
      </c>
      <c r="K203" s="221" t="str">
        <f t="shared" si="53"/>
        <v xml:space="preserve"> </v>
      </c>
      <c r="L203" s="222" t="str">
        <f t="shared" si="54"/>
        <v xml:space="preserve"> </v>
      </c>
      <c r="M203" s="240" t="str">
        <f t="shared" si="58"/>
        <v xml:space="preserve"> </v>
      </c>
      <c r="N203" s="241" t="str">
        <f t="shared" si="46"/>
        <v xml:space="preserve"> </v>
      </c>
      <c r="O203" s="152"/>
      <c r="P203" s="210" t="str">
        <f>IF(A203="N/A"," ",VLOOKUP(A203,PeakPowerCurves,(IF(BMO=2,3,IF(BMO=1,2,4))),FALSE)+Inputs!N186)</f>
        <v xml:space="preserve"> </v>
      </c>
      <c r="Q203" s="210" t="str">
        <f>IF(A203="N/A"," ",VLOOKUP(A203,SatSunPeakPwr,(IF(BMO=2,3,IF(BMO=1,2,4))),FALSE)+Inputs!$N$23)</f>
        <v xml:space="preserve"> </v>
      </c>
      <c r="R203" s="210" t="str">
        <f>IF(A203="N/A"," ",VLOOKUP(A203,SatSunPeakPwr,(IF(BMO=2,7,IF(BMO=1,6,8))),FALSE)+Inputs!$N$23)</f>
        <v xml:space="preserve"> </v>
      </c>
      <c r="S203" s="211" t="str">
        <f>IF(A203="N/A"," ",(VLOOKUP(A203,OPPowerPrices,(IF(BMO=2,7,IF(BMO=1,6,8))),FALSE)+Inputs!$N$23))</f>
        <v xml:space="preserve"> </v>
      </c>
      <c r="T203" s="212" t="str">
        <f t="shared" si="47"/>
        <v xml:space="preserve"> </v>
      </c>
      <c r="U203" s="212" t="str">
        <f t="shared" si="48"/>
        <v xml:space="preserve"> </v>
      </c>
      <c r="V203" s="212" t="str">
        <f>IF(A203="N/A"," ",IF(Indexcheck=TRUE,(IF(MONTH(A203)&gt;=4,IF(MONTH(A203)&lt;=10,VLOOKUP(A203,'Gas Curves'!B181:O541,13),VLOOKUP(A203,'Gas Curves'!B181:O541,14)),VLOOKUP(A203,'Gas Curves'!B181:O541,14))),0))</f>
        <v xml:space="preserve"> </v>
      </c>
      <c r="W203" s="212" t="str">
        <f>IF(A203="N/A"," ",((SUM(T203:V203))/(1-Inputs!$S$11)-(SUM(T203:V203))))</f>
        <v xml:space="preserve"> </v>
      </c>
      <c r="X203" s="212" t="str">
        <f>IF(A203="N/A"," ",(IF(MONTH(A203)&gt;=4,IF(MONTH(A203)&lt;=10,Inputs!$S$9,Inputs!$S$10),Inputs!$S$10)))</f>
        <v xml:space="preserve"> </v>
      </c>
      <c r="Y203" s="213" t="str">
        <f t="shared" si="49"/>
        <v xml:space="preserve"> </v>
      </c>
      <c r="AF203" s="170">
        <v>42614</v>
      </c>
      <c r="AG203" s="157">
        <v>21</v>
      </c>
      <c r="AH203" s="157">
        <v>4</v>
      </c>
      <c r="AI203" s="157">
        <v>5</v>
      </c>
      <c r="AJ203" s="157">
        <v>1</v>
      </c>
      <c r="AK203" s="157">
        <v>30</v>
      </c>
    </row>
    <row r="204" spans="1:37" x14ac:dyDescent="0.2">
      <c r="A204" s="244" t="str">
        <f>Calculations!A169</f>
        <v>N/A</v>
      </c>
      <c r="B204" s="229" t="str">
        <f t="shared" si="55"/>
        <v xml:space="preserve"> </v>
      </c>
      <c r="C204" s="230" t="str">
        <f t="shared" si="56"/>
        <v xml:space="preserve"> </v>
      </c>
      <c r="D204" s="231" t="str">
        <f t="shared" si="57"/>
        <v xml:space="preserve"> </v>
      </c>
      <c r="E204" s="421" t="str">
        <f t="shared" si="50"/>
        <v xml:space="preserve"> </v>
      </c>
      <c r="F204" s="221" t="str">
        <f t="shared" si="51"/>
        <v xml:space="preserve"> </v>
      </c>
      <c r="G204" s="221" t="str">
        <f t="shared" si="43"/>
        <v xml:space="preserve"> </v>
      </c>
      <c r="H204" s="222" t="str">
        <f t="shared" si="44"/>
        <v xml:space="preserve"> </v>
      </c>
      <c r="I204" s="189" t="str">
        <f t="shared" si="45"/>
        <v xml:space="preserve"> </v>
      </c>
      <c r="J204" s="221" t="str">
        <f t="shared" si="52"/>
        <v xml:space="preserve"> </v>
      </c>
      <c r="K204" s="221" t="str">
        <f t="shared" si="53"/>
        <v xml:space="preserve"> </v>
      </c>
      <c r="L204" s="222" t="str">
        <f t="shared" si="54"/>
        <v xml:space="preserve"> </v>
      </c>
      <c r="M204" s="240" t="str">
        <f t="shared" si="58"/>
        <v xml:space="preserve"> </v>
      </c>
      <c r="N204" s="241" t="str">
        <f t="shared" si="46"/>
        <v xml:space="preserve"> </v>
      </c>
      <c r="O204" s="152"/>
      <c r="P204" s="210" t="str">
        <f>IF(A204="N/A"," ",VLOOKUP(A204,PeakPowerCurves,(IF(BMO=2,3,IF(BMO=1,2,4))),FALSE)+Inputs!N187)</f>
        <v xml:space="preserve"> </v>
      </c>
      <c r="Q204" s="210" t="str">
        <f>IF(A204="N/A"," ",VLOOKUP(A204,SatSunPeakPwr,(IF(BMO=2,3,IF(BMO=1,2,4))),FALSE)+Inputs!$N$23)</f>
        <v xml:space="preserve"> </v>
      </c>
      <c r="R204" s="210" t="str">
        <f>IF(A204="N/A"," ",VLOOKUP(A204,SatSunPeakPwr,(IF(BMO=2,7,IF(BMO=1,6,8))),FALSE)+Inputs!$N$23)</f>
        <v xml:space="preserve"> </v>
      </c>
      <c r="S204" s="211" t="str">
        <f>IF(A204="N/A"," ",(VLOOKUP(A204,OPPowerPrices,(IF(BMO=2,7,IF(BMO=1,6,8))),FALSE)+Inputs!$N$23))</f>
        <v xml:space="preserve"> </v>
      </c>
      <c r="T204" s="212" t="str">
        <f t="shared" si="47"/>
        <v xml:space="preserve"> </v>
      </c>
      <c r="U204" s="212" t="str">
        <f t="shared" si="48"/>
        <v xml:space="preserve"> </v>
      </c>
      <c r="V204" s="212" t="str">
        <f>IF(A204="N/A"," ",IF(Indexcheck=TRUE,(IF(MONTH(A204)&gt;=4,IF(MONTH(A204)&lt;=10,VLOOKUP(A204,'Gas Curves'!B182:O542,13),VLOOKUP(A204,'Gas Curves'!B182:O542,14)),VLOOKUP(A204,'Gas Curves'!B182:O542,14))),0))</f>
        <v xml:space="preserve"> </v>
      </c>
      <c r="W204" s="212" t="str">
        <f>IF(A204="N/A"," ",((SUM(T204:V204))/(1-Inputs!$S$11)-(SUM(T204:V204))))</f>
        <v xml:space="preserve"> </v>
      </c>
      <c r="X204" s="212" t="str">
        <f>IF(A204="N/A"," ",(IF(MONTH(A204)&gt;=4,IF(MONTH(A204)&lt;=10,Inputs!$S$9,Inputs!$S$10),Inputs!$S$10)))</f>
        <v xml:space="preserve"> </v>
      </c>
      <c r="Y204" s="213" t="str">
        <f t="shared" si="49"/>
        <v xml:space="preserve"> </v>
      </c>
      <c r="AF204" s="170">
        <v>42644</v>
      </c>
      <c r="AG204" s="157">
        <v>21</v>
      </c>
      <c r="AH204" s="157">
        <v>5</v>
      </c>
      <c r="AI204" s="157">
        <v>5</v>
      </c>
      <c r="AJ204" s="157">
        <v>0</v>
      </c>
      <c r="AK204" s="157">
        <v>31</v>
      </c>
    </row>
    <row r="205" spans="1:37" x14ac:dyDescent="0.2">
      <c r="A205" s="244" t="str">
        <f>Calculations!A170</f>
        <v>N/A</v>
      </c>
      <c r="B205" s="229" t="str">
        <f t="shared" si="55"/>
        <v xml:space="preserve"> </v>
      </c>
      <c r="C205" s="230" t="str">
        <f t="shared" si="56"/>
        <v xml:space="preserve"> </v>
      </c>
      <c r="D205" s="231" t="str">
        <f t="shared" si="57"/>
        <v xml:space="preserve"> </v>
      </c>
      <c r="E205" s="421" t="str">
        <f t="shared" si="50"/>
        <v xml:space="preserve"> </v>
      </c>
      <c r="F205" s="221" t="str">
        <f t="shared" si="51"/>
        <v xml:space="preserve"> </v>
      </c>
      <c r="G205" s="221" t="str">
        <f t="shared" si="43"/>
        <v xml:space="preserve"> </v>
      </c>
      <c r="H205" s="222" t="str">
        <f t="shared" si="44"/>
        <v xml:space="preserve"> </v>
      </c>
      <c r="I205" s="189" t="str">
        <f t="shared" si="45"/>
        <v xml:space="preserve"> </v>
      </c>
      <c r="J205" s="221" t="str">
        <f t="shared" si="52"/>
        <v xml:space="preserve"> </v>
      </c>
      <c r="K205" s="221" t="str">
        <f t="shared" si="53"/>
        <v xml:space="preserve"> </v>
      </c>
      <c r="L205" s="222" t="str">
        <f t="shared" si="54"/>
        <v xml:space="preserve"> </v>
      </c>
      <c r="M205" s="240" t="str">
        <f t="shared" si="58"/>
        <v xml:space="preserve"> </v>
      </c>
      <c r="N205" s="241" t="str">
        <f t="shared" si="46"/>
        <v xml:space="preserve"> </v>
      </c>
      <c r="O205" s="152"/>
      <c r="P205" s="210" t="str">
        <f>IF(A205="N/A"," ",VLOOKUP(A205,PeakPowerCurves,(IF(BMO=2,3,IF(BMO=1,2,4))),FALSE)+Inputs!N188)</f>
        <v xml:space="preserve"> </v>
      </c>
      <c r="Q205" s="210" t="str">
        <f>IF(A205="N/A"," ",VLOOKUP(A205,SatSunPeakPwr,(IF(BMO=2,3,IF(BMO=1,2,4))),FALSE)+Inputs!$N$23)</f>
        <v xml:space="preserve"> </v>
      </c>
      <c r="R205" s="210" t="str">
        <f>IF(A205="N/A"," ",VLOOKUP(A205,SatSunPeakPwr,(IF(BMO=2,7,IF(BMO=1,6,8))),FALSE)+Inputs!$N$23)</f>
        <v xml:space="preserve"> </v>
      </c>
      <c r="S205" s="211" t="str">
        <f>IF(A205="N/A"," ",(VLOOKUP(A205,OPPowerPrices,(IF(BMO=2,7,IF(BMO=1,6,8))),FALSE)+Inputs!$N$23))</f>
        <v xml:space="preserve"> </v>
      </c>
      <c r="T205" s="212" t="str">
        <f t="shared" si="47"/>
        <v xml:space="preserve"> </v>
      </c>
      <c r="U205" s="212" t="str">
        <f t="shared" si="48"/>
        <v xml:space="preserve"> </v>
      </c>
      <c r="V205" s="212" t="str">
        <f>IF(A205="N/A"," ",IF(Indexcheck=TRUE,(IF(MONTH(A205)&gt;=4,IF(MONTH(A205)&lt;=10,VLOOKUP(A205,'Gas Curves'!B183:O543,13),VLOOKUP(A205,'Gas Curves'!B183:O543,14)),VLOOKUP(A205,'Gas Curves'!B183:O543,14))),0))</f>
        <v xml:space="preserve"> </v>
      </c>
      <c r="W205" s="212" t="str">
        <f>IF(A205="N/A"," ",((SUM(T205:V205))/(1-Inputs!$S$11)-(SUM(T205:V205))))</f>
        <v xml:space="preserve"> </v>
      </c>
      <c r="X205" s="212" t="str">
        <f>IF(A205="N/A"," ",(IF(MONTH(A205)&gt;=4,IF(MONTH(A205)&lt;=10,Inputs!$S$9,Inputs!$S$10),Inputs!$S$10)))</f>
        <v xml:space="preserve"> </v>
      </c>
      <c r="Y205" s="213" t="str">
        <f t="shared" si="49"/>
        <v xml:space="preserve"> </v>
      </c>
      <c r="AF205" s="170">
        <v>42675</v>
      </c>
      <c r="AG205" s="157">
        <v>21</v>
      </c>
      <c r="AH205" s="157">
        <v>4</v>
      </c>
      <c r="AI205" s="157">
        <v>5</v>
      </c>
      <c r="AJ205" s="157">
        <v>1</v>
      </c>
      <c r="AK205" s="157">
        <v>30</v>
      </c>
    </row>
    <row r="206" spans="1:37" x14ac:dyDescent="0.2">
      <c r="A206" s="244" t="str">
        <f>Calculations!A171</f>
        <v>N/A</v>
      </c>
      <c r="B206" s="229" t="str">
        <f t="shared" si="55"/>
        <v xml:space="preserve"> </v>
      </c>
      <c r="C206" s="230" t="str">
        <f t="shared" si="56"/>
        <v xml:space="preserve"> </v>
      </c>
      <c r="D206" s="231" t="str">
        <f t="shared" si="57"/>
        <v xml:space="preserve"> </v>
      </c>
      <c r="E206" s="421" t="str">
        <f t="shared" si="50"/>
        <v xml:space="preserve"> </v>
      </c>
      <c r="F206" s="221" t="str">
        <f t="shared" si="51"/>
        <v xml:space="preserve"> </v>
      </c>
      <c r="G206" s="221" t="str">
        <f t="shared" si="43"/>
        <v xml:space="preserve"> </v>
      </c>
      <c r="H206" s="222" t="str">
        <f t="shared" si="44"/>
        <v xml:space="preserve"> </v>
      </c>
      <c r="I206" s="189" t="str">
        <f t="shared" si="45"/>
        <v xml:space="preserve"> </v>
      </c>
      <c r="J206" s="221" t="str">
        <f t="shared" si="52"/>
        <v xml:space="preserve"> </v>
      </c>
      <c r="K206" s="221" t="str">
        <f t="shared" si="53"/>
        <v xml:space="preserve"> </v>
      </c>
      <c r="L206" s="222" t="str">
        <f t="shared" si="54"/>
        <v xml:space="preserve"> </v>
      </c>
      <c r="M206" s="240" t="str">
        <f t="shared" si="58"/>
        <v xml:space="preserve"> </v>
      </c>
      <c r="N206" s="241" t="str">
        <f t="shared" si="46"/>
        <v xml:space="preserve"> </v>
      </c>
      <c r="O206" s="152"/>
      <c r="P206" s="210" t="str">
        <f>IF(A206="N/A"," ",VLOOKUP(A206,PeakPowerCurves,(IF(BMO=2,3,IF(BMO=1,2,4))),FALSE)+Inputs!N189)</f>
        <v xml:space="preserve"> </v>
      </c>
      <c r="Q206" s="210" t="str">
        <f>IF(A206="N/A"," ",VLOOKUP(A206,SatSunPeakPwr,(IF(BMO=2,3,IF(BMO=1,2,4))),FALSE)+Inputs!$N$23)</f>
        <v xml:space="preserve"> </v>
      </c>
      <c r="R206" s="210" t="str">
        <f>IF(A206="N/A"," ",VLOOKUP(A206,SatSunPeakPwr,(IF(BMO=2,7,IF(BMO=1,6,8))),FALSE)+Inputs!$N$23)</f>
        <v xml:space="preserve"> </v>
      </c>
      <c r="S206" s="211" t="str">
        <f>IF(A206="N/A"," ",(VLOOKUP(A206,OPPowerPrices,(IF(BMO=2,7,IF(BMO=1,6,8))),FALSE)+Inputs!$N$23))</f>
        <v xml:space="preserve"> </v>
      </c>
      <c r="T206" s="212" t="str">
        <f t="shared" si="47"/>
        <v xml:space="preserve"> </v>
      </c>
      <c r="U206" s="212" t="str">
        <f t="shared" si="48"/>
        <v xml:space="preserve"> </v>
      </c>
      <c r="V206" s="212" t="str">
        <f>IF(A206="N/A"," ",IF(Indexcheck=TRUE,(IF(MONTH(A206)&gt;=4,IF(MONTH(A206)&lt;=10,VLOOKUP(A206,'Gas Curves'!B184:O544,13),VLOOKUP(A206,'Gas Curves'!B184:O544,14)),VLOOKUP(A206,'Gas Curves'!B184:O544,14))),0))</f>
        <v xml:space="preserve"> </v>
      </c>
      <c r="W206" s="212" t="str">
        <f>IF(A206="N/A"," ",((SUM(T206:V206))/(1-Inputs!$S$11)-(SUM(T206:V206))))</f>
        <v xml:space="preserve"> </v>
      </c>
      <c r="X206" s="212" t="str">
        <f>IF(A206="N/A"," ",(IF(MONTH(A206)&gt;=4,IF(MONTH(A206)&lt;=10,Inputs!$S$9,Inputs!$S$10),Inputs!$S$10)))</f>
        <v xml:space="preserve"> </v>
      </c>
      <c r="Y206" s="213" t="str">
        <f t="shared" si="49"/>
        <v xml:space="preserve"> </v>
      </c>
      <c r="AF206" s="170">
        <v>42705</v>
      </c>
      <c r="AG206" s="157">
        <v>21</v>
      </c>
      <c r="AH206" s="157">
        <v>5</v>
      </c>
      <c r="AI206" s="157">
        <v>5</v>
      </c>
      <c r="AJ206" s="157">
        <v>1</v>
      </c>
      <c r="AK206" s="157">
        <v>31</v>
      </c>
    </row>
    <row r="207" spans="1:37" x14ac:dyDescent="0.2">
      <c r="A207" s="244" t="str">
        <f>Calculations!A172</f>
        <v>N/A</v>
      </c>
      <c r="B207" s="229" t="str">
        <f t="shared" si="55"/>
        <v xml:space="preserve"> </v>
      </c>
      <c r="C207" s="230" t="str">
        <f t="shared" si="56"/>
        <v xml:space="preserve"> </v>
      </c>
      <c r="D207" s="231" t="str">
        <f t="shared" si="57"/>
        <v xml:space="preserve"> </v>
      </c>
      <c r="E207" s="421" t="str">
        <f t="shared" si="50"/>
        <v xml:space="preserve"> </v>
      </c>
      <c r="F207" s="221" t="str">
        <f t="shared" si="51"/>
        <v xml:space="preserve"> </v>
      </c>
      <c r="G207" s="221" t="str">
        <f t="shared" si="43"/>
        <v xml:space="preserve"> </v>
      </c>
      <c r="H207" s="222" t="str">
        <f t="shared" si="44"/>
        <v xml:space="preserve"> </v>
      </c>
      <c r="I207" s="189" t="str">
        <f t="shared" si="45"/>
        <v xml:space="preserve"> </v>
      </c>
      <c r="J207" s="221" t="str">
        <f t="shared" si="52"/>
        <v xml:space="preserve"> </v>
      </c>
      <c r="K207" s="221" t="str">
        <f t="shared" si="53"/>
        <v xml:space="preserve"> </v>
      </c>
      <c r="L207" s="222" t="str">
        <f t="shared" si="54"/>
        <v xml:space="preserve"> </v>
      </c>
      <c r="M207" s="240" t="str">
        <f t="shared" si="58"/>
        <v xml:space="preserve"> </v>
      </c>
      <c r="N207" s="241" t="str">
        <f t="shared" si="46"/>
        <v xml:space="preserve"> </v>
      </c>
      <c r="O207" s="152"/>
      <c r="P207" s="210" t="str">
        <f>IF(A207="N/A"," ",VLOOKUP(A207,PeakPowerCurves,(IF(BMO=2,3,IF(BMO=1,2,4))),FALSE)+Inputs!N190)</f>
        <v xml:space="preserve"> </v>
      </c>
      <c r="Q207" s="210" t="str">
        <f>IF(A207="N/A"," ",VLOOKUP(A207,SatSunPeakPwr,(IF(BMO=2,3,IF(BMO=1,2,4))),FALSE)+Inputs!$N$23)</f>
        <v xml:space="preserve"> </v>
      </c>
      <c r="R207" s="210" t="str">
        <f>IF(A207="N/A"," ",VLOOKUP(A207,SatSunPeakPwr,(IF(BMO=2,7,IF(BMO=1,6,8))),FALSE)+Inputs!$N$23)</f>
        <v xml:space="preserve"> </v>
      </c>
      <c r="S207" s="211" t="str">
        <f>IF(A207="N/A"," ",(VLOOKUP(A207,OPPowerPrices,(IF(BMO=2,7,IF(BMO=1,6,8))),FALSE)+Inputs!$N$23))</f>
        <v xml:space="preserve"> </v>
      </c>
      <c r="T207" s="212" t="str">
        <f t="shared" si="47"/>
        <v xml:space="preserve"> </v>
      </c>
      <c r="U207" s="212" t="str">
        <f t="shared" si="48"/>
        <v xml:space="preserve"> </v>
      </c>
      <c r="V207" s="212" t="str">
        <f>IF(A207="N/A"," ",IF(Indexcheck=TRUE,(IF(MONTH(A207)&gt;=4,IF(MONTH(A207)&lt;=10,VLOOKUP(A207,'Gas Curves'!B185:O545,13),VLOOKUP(A207,'Gas Curves'!B185:O545,14)),VLOOKUP(A207,'Gas Curves'!B185:O545,14))),0))</f>
        <v xml:space="preserve"> </v>
      </c>
      <c r="W207" s="212" t="str">
        <f>IF(A207="N/A"," ",((SUM(T207:V207))/(1-Inputs!$S$11)-(SUM(T207:V207))))</f>
        <v xml:space="preserve"> </v>
      </c>
      <c r="X207" s="212" t="str">
        <f>IF(A207="N/A"," ",(IF(MONTH(A207)&gt;=4,IF(MONTH(A207)&lt;=10,Inputs!$S$9,Inputs!$S$10),Inputs!$S$10)))</f>
        <v xml:space="preserve"> </v>
      </c>
      <c r="Y207" s="213" t="str">
        <f t="shared" si="49"/>
        <v xml:space="preserve"> </v>
      </c>
      <c r="AF207" s="170">
        <v>42736</v>
      </c>
      <c r="AG207" s="157">
        <v>21</v>
      </c>
      <c r="AH207" s="157">
        <v>4</v>
      </c>
      <c r="AI207" s="157">
        <v>6</v>
      </c>
      <c r="AJ207" s="157">
        <v>1</v>
      </c>
      <c r="AK207" s="157">
        <v>31</v>
      </c>
    </row>
    <row r="208" spans="1:37" x14ac:dyDescent="0.2">
      <c r="A208" s="244" t="str">
        <f>Calculations!A173</f>
        <v>N/A</v>
      </c>
      <c r="B208" s="229" t="str">
        <f t="shared" si="55"/>
        <v xml:space="preserve"> </v>
      </c>
      <c r="C208" s="230" t="str">
        <f t="shared" si="56"/>
        <v xml:space="preserve"> </v>
      </c>
      <c r="D208" s="231" t="str">
        <f t="shared" si="57"/>
        <v xml:space="preserve"> </v>
      </c>
      <c r="E208" s="421" t="str">
        <f t="shared" si="50"/>
        <v xml:space="preserve"> </v>
      </c>
      <c r="F208" s="221" t="str">
        <f t="shared" si="51"/>
        <v xml:space="preserve"> </v>
      </c>
      <c r="G208" s="221" t="str">
        <f t="shared" si="43"/>
        <v xml:space="preserve"> </v>
      </c>
      <c r="H208" s="222" t="str">
        <f t="shared" si="44"/>
        <v xml:space="preserve"> </v>
      </c>
      <c r="I208" s="189" t="str">
        <f t="shared" si="45"/>
        <v xml:space="preserve"> </v>
      </c>
      <c r="J208" s="221" t="str">
        <f t="shared" si="52"/>
        <v xml:space="preserve"> </v>
      </c>
      <c r="K208" s="221" t="str">
        <f t="shared" si="53"/>
        <v xml:space="preserve"> </v>
      </c>
      <c r="L208" s="222" t="str">
        <f t="shared" si="54"/>
        <v xml:space="preserve"> </v>
      </c>
      <c r="M208" s="240" t="str">
        <f t="shared" si="58"/>
        <v xml:space="preserve"> </v>
      </c>
      <c r="N208" s="241" t="str">
        <f t="shared" si="46"/>
        <v xml:space="preserve"> </v>
      </c>
      <c r="O208" s="152"/>
      <c r="P208" s="210" t="str">
        <f>IF(A208="N/A"," ",VLOOKUP(A208,PeakPowerCurves,(IF(BMO=2,3,IF(BMO=1,2,4))),FALSE)+Inputs!N191)</f>
        <v xml:space="preserve"> </v>
      </c>
      <c r="Q208" s="210" t="str">
        <f>IF(A208="N/A"," ",VLOOKUP(A208,SatSunPeakPwr,(IF(BMO=2,3,IF(BMO=1,2,4))),FALSE)+Inputs!$N$23)</f>
        <v xml:space="preserve"> </v>
      </c>
      <c r="R208" s="210" t="str">
        <f>IF(A208="N/A"," ",VLOOKUP(A208,SatSunPeakPwr,(IF(BMO=2,7,IF(BMO=1,6,8))),FALSE)+Inputs!$N$23)</f>
        <v xml:space="preserve"> </v>
      </c>
      <c r="S208" s="211" t="str">
        <f>IF(A208="N/A"," ",(VLOOKUP(A208,OPPowerPrices,(IF(BMO=2,7,IF(BMO=1,6,8))),FALSE)+Inputs!$N$23))</f>
        <v xml:space="preserve"> </v>
      </c>
      <c r="T208" s="212" t="str">
        <f t="shared" si="47"/>
        <v xml:space="preserve"> </v>
      </c>
      <c r="U208" s="212" t="str">
        <f t="shared" si="48"/>
        <v xml:space="preserve"> </v>
      </c>
      <c r="V208" s="212" t="str">
        <f>IF(A208="N/A"," ",IF(Indexcheck=TRUE,(IF(MONTH(A208)&gt;=4,IF(MONTH(A208)&lt;=10,VLOOKUP(A208,'Gas Curves'!B186:O546,13),VLOOKUP(A208,'Gas Curves'!B186:O546,14)),VLOOKUP(A208,'Gas Curves'!B186:O546,14))),0))</f>
        <v xml:space="preserve"> </v>
      </c>
      <c r="W208" s="212" t="str">
        <f>IF(A208="N/A"," ",((SUM(T208:V208))/(1-Inputs!$S$11)-(SUM(T208:V208))))</f>
        <v xml:space="preserve"> </v>
      </c>
      <c r="X208" s="212" t="str">
        <f>IF(A208="N/A"," ",(IF(MONTH(A208)&gt;=4,IF(MONTH(A208)&lt;=10,Inputs!$S$9,Inputs!$S$10),Inputs!$S$10)))</f>
        <v xml:space="preserve"> </v>
      </c>
      <c r="Y208" s="213" t="str">
        <f t="shared" si="49"/>
        <v xml:space="preserve"> </v>
      </c>
      <c r="AF208" s="170">
        <v>42767</v>
      </c>
      <c r="AG208" s="157">
        <v>20</v>
      </c>
      <c r="AH208" s="157">
        <v>4</v>
      </c>
      <c r="AI208" s="157">
        <v>4</v>
      </c>
      <c r="AJ208" s="157">
        <v>0</v>
      </c>
      <c r="AK208" s="157">
        <v>28</v>
      </c>
    </row>
    <row r="209" spans="1:37" x14ac:dyDescent="0.2">
      <c r="A209" s="244" t="str">
        <f>Calculations!A174</f>
        <v>N/A</v>
      </c>
      <c r="B209" s="229" t="str">
        <f t="shared" si="55"/>
        <v xml:space="preserve"> </v>
      </c>
      <c r="C209" s="230" t="str">
        <f t="shared" si="56"/>
        <v xml:space="preserve"> </v>
      </c>
      <c r="D209" s="231" t="str">
        <f t="shared" si="57"/>
        <v xml:space="preserve"> </v>
      </c>
      <c r="E209" s="421" t="str">
        <f t="shared" si="50"/>
        <v xml:space="preserve"> </v>
      </c>
      <c r="F209" s="221" t="str">
        <f t="shared" si="51"/>
        <v xml:space="preserve"> </v>
      </c>
      <c r="G209" s="221" t="str">
        <f t="shared" si="43"/>
        <v xml:space="preserve"> </v>
      </c>
      <c r="H209" s="222" t="str">
        <f t="shared" si="44"/>
        <v xml:space="preserve"> </v>
      </c>
      <c r="I209" s="189" t="str">
        <f t="shared" si="45"/>
        <v xml:space="preserve"> </v>
      </c>
      <c r="J209" s="221" t="str">
        <f t="shared" si="52"/>
        <v xml:space="preserve"> </v>
      </c>
      <c r="K209" s="221" t="str">
        <f t="shared" si="53"/>
        <v xml:space="preserve"> </v>
      </c>
      <c r="L209" s="222" t="str">
        <f t="shared" si="54"/>
        <v xml:space="preserve"> </v>
      </c>
      <c r="M209" s="240" t="str">
        <f t="shared" si="58"/>
        <v xml:space="preserve"> </v>
      </c>
      <c r="N209" s="241" t="str">
        <f t="shared" si="46"/>
        <v xml:space="preserve"> </v>
      </c>
      <c r="O209" s="152"/>
      <c r="P209" s="210" t="str">
        <f>IF(A209="N/A"," ",VLOOKUP(A209,PeakPowerCurves,(IF(BMO=2,3,IF(BMO=1,2,4))),FALSE)+Inputs!N192)</f>
        <v xml:space="preserve"> </v>
      </c>
      <c r="Q209" s="210" t="str">
        <f>IF(A209="N/A"," ",VLOOKUP(A209,SatSunPeakPwr,(IF(BMO=2,3,IF(BMO=1,2,4))),FALSE)+Inputs!$N$23)</f>
        <v xml:space="preserve"> </v>
      </c>
      <c r="R209" s="210" t="str">
        <f>IF(A209="N/A"," ",VLOOKUP(A209,SatSunPeakPwr,(IF(BMO=2,7,IF(BMO=1,6,8))),FALSE)+Inputs!$N$23)</f>
        <v xml:space="preserve"> </v>
      </c>
      <c r="S209" s="211" t="str">
        <f>IF(A209="N/A"," ",(VLOOKUP(A209,OPPowerPrices,(IF(BMO=2,7,IF(BMO=1,6,8))),FALSE)+Inputs!$N$23))</f>
        <v xml:space="preserve"> </v>
      </c>
      <c r="T209" s="212" t="str">
        <f t="shared" si="47"/>
        <v xml:space="preserve"> </v>
      </c>
      <c r="U209" s="212" t="str">
        <f t="shared" si="48"/>
        <v xml:space="preserve"> </v>
      </c>
      <c r="V209" s="212" t="str">
        <f>IF(A209="N/A"," ",IF(Indexcheck=TRUE,(IF(MONTH(A209)&gt;=4,IF(MONTH(A209)&lt;=10,VLOOKUP(A209,'Gas Curves'!B187:O547,13),VLOOKUP(A209,'Gas Curves'!B187:O547,14)),VLOOKUP(A209,'Gas Curves'!B187:O547,14))),0))</f>
        <v xml:space="preserve"> </v>
      </c>
      <c r="W209" s="212" t="str">
        <f>IF(A209="N/A"," ",((SUM(T209:V209))/(1-Inputs!$S$11)-(SUM(T209:V209))))</f>
        <v xml:space="preserve"> </v>
      </c>
      <c r="X209" s="212" t="str">
        <f>IF(A209="N/A"," ",(IF(MONTH(A209)&gt;=4,IF(MONTH(A209)&lt;=10,Inputs!$S$9,Inputs!$S$10),Inputs!$S$10)))</f>
        <v xml:space="preserve"> </v>
      </c>
      <c r="Y209" s="213" t="str">
        <f t="shared" si="49"/>
        <v xml:space="preserve"> </v>
      </c>
      <c r="AF209" s="170">
        <v>42795</v>
      </c>
      <c r="AG209" s="157">
        <v>23</v>
      </c>
      <c r="AH209" s="157">
        <v>4</v>
      </c>
      <c r="AI209" s="157">
        <v>4</v>
      </c>
      <c r="AJ209" s="157">
        <v>0</v>
      </c>
      <c r="AK209" s="157">
        <v>31</v>
      </c>
    </row>
    <row r="210" spans="1:37" x14ac:dyDescent="0.2">
      <c r="A210" s="244" t="str">
        <f>Calculations!A175</f>
        <v>N/A</v>
      </c>
      <c r="B210" s="229" t="str">
        <f t="shared" si="55"/>
        <v xml:space="preserve"> </v>
      </c>
      <c r="C210" s="230" t="str">
        <f t="shared" si="56"/>
        <v xml:space="preserve"> </v>
      </c>
      <c r="D210" s="231" t="str">
        <f t="shared" si="57"/>
        <v xml:space="preserve"> </v>
      </c>
      <c r="E210" s="421" t="str">
        <f t="shared" si="50"/>
        <v xml:space="preserve"> </v>
      </c>
      <c r="F210" s="221" t="str">
        <f t="shared" si="51"/>
        <v xml:space="preserve"> </v>
      </c>
      <c r="G210" s="221" t="str">
        <f t="shared" si="43"/>
        <v xml:space="preserve"> </v>
      </c>
      <c r="H210" s="222" t="str">
        <f t="shared" si="44"/>
        <v xml:space="preserve"> </v>
      </c>
      <c r="I210" s="189" t="str">
        <f t="shared" si="45"/>
        <v xml:space="preserve"> </v>
      </c>
      <c r="J210" s="221" t="str">
        <f t="shared" si="52"/>
        <v xml:space="preserve"> </v>
      </c>
      <c r="K210" s="221" t="str">
        <f t="shared" si="53"/>
        <v xml:space="preserve"> </v>
      </c>
      <c r="L210" s="222" t="str">
        <f t="shared" si="54"/>
        <v xml:space="preserve"> </v>
      </c>
      <c r="M210" s="240" t="str">
        <f t="shared" si="58"/>
        <v xml:space="preserve"> </v>
      </c>
      <c r="N210" s="241" t="str">
        <f t="shared" si="46"/>
        <v xml:space="preserve"> </v>
      </c>
      <c r="O210" s="152"/>
      <c r="P210" s="210" t="str">
        <f>IF(A210="N/A"," ",VLOOKUP(A210,PeakPowerCurves,(IF(BMO=2,3,IF(BMO=1,2,4))),FALSE)+Inputs!N193)</f>
        <v xml:space="preserve"> </v>
      </c>
      <c r="Q210" s="210" t="str">
        <f>IF(A210="N/A"," ",VLOOKUP(A210,SatSunPeakPwr,(IF(BMO=2,3,IF(BMO=1,2,4))),FALSE)+Inputs!$N$23)</f>
        <v xml:space="preserve"> </v>
      </c>
      <c r="R210" s="210" t="str">
        <f>IF(A210="N/A"," ",VLOOKUP(A210,SatSunPeakPwr,(IF(BMO=2,7,IF(BMO=1,6,8))),FALSE)+Inputs!$N$23)</f>
        <v xml:space="preserve"> </v>
      </c>
      <c r="S210" s="211" t="str">
        <f>IF(A210="N/A"," ",(VLOOKUP(A210,OPPowerPrices,(IF(BMO=2,7,IF(BMO=1,6,8))),FALSE)+Inputs!$N$23))</f>
        <v xml:space="preserve"> </v>
      </c>
      <c r="T210" s="212" t="str">
        <f t="shared" si="47"/>
        <v xml:space="preserve"> </v>
      </c>
      <c r="U210" s="212" t="str">
        <f t="shared" si="48"/>
        <v xml:space="preserve"> </v>
      </c>
      <c r="V210" s="212" t="str">
        <f>IF(A210="N/A"," ",IF(Indexcheck=TRUE,(IF(MONTH(A210)&gt;=4,IF(MONTH(A210)&lt;=10,VLOOKUP(A210,'Gas Curves'!B188:O548,13),VLOOKUP(A210,'Gas Curves'!B188:O548,14)),VLOOKUP(A210,'Gas Curves'!B188:O548,14))),0))</f>
        <v xml:space="preserve"> </v>
      </c>
      <c r="W210" s="212" t="str">
        <f>IF(A210="N/A"," ",((SUM(T210:V210))/(1-Inputs!$S$11)-(SUM(T210:V210))))</f>
        <v xml:space="preserve"> </v>
      </c>
      <c r="X210" s="212" t="str">
        <f>IF(A210="N/A"," ",(IF(MONTH(A210)&gt;=4,IF(MONTH(A210)&lt;=10,Inputs!$S$9,Inputs!$S$10),Inputs!$S$10)))</f>
        <v xml:space="preserve"> </v>
      </c>
      <c r="Y210" s="213" t="str">
        <f t="shared" si="49"/>
        <v xml:space="preserve"> </v>
      </c>
      <c r="AF210" s="170">
        <v>42826</v>
      </c>
      <c r="AG210" s="157">
        <v>20</v>
      </c>
      <c r="AH210" s="157">
        <v>5</v>
      </c>
      <c r="AI210" s="157">
        <v>5</v>
      </c>
      <c r="AJ210" s="157">
        <v>0</v>
      </c>
      <c r="AK210" s="157">
        <v>30</v>
      </c>
    </row>
    <row r="211" spans="1:37" x14ac:dyDescent="0.2">
      <c r="A211" s="244" t="str">
        <f>Calculations!A176</f>
        <v>N/A</v>
      </c>
      <c r="B211" s="229" t="str">
        <f t="shared" si="55"/>
        <v xml:space="preserve"> </v>
      </c>
      <c r="C211" s="230" t="str">
        <f t="shared" si="56"/>
        <v xml:space="preserve"> </v>
      </c>
      <c r="D211" s="231" t="str">
        <f t="shared" si="57"/>
        <v xml:space="preserve"> </v>
      </c>
      <c r="E211" s="421" t="str">
        <f t="shared" si="50"/>
        <v xml:space="preserve"> </v>
      </c>
      <c r="F211" s="221" t="str">
        <f t="shared" si="51"/>
        <v xml:space="preserve"> </v>
      </c>
      <c r="G211" s="221" t="str">
        <f t="shared" si="43"/>
        <v xml:space="preserve"> </v>
      </c>
      <c r="H211" s="222" t="str">
        <f t="shared" si="44"/>
        <v xml:space="preserve"> </v>
      </c>
      <c r="I211" s="189" t="str">
        <f t="shared" si="45"/>
        <v xml:space="preserve"> </v>
      </c>
      <c r="J211" s="221" t="str">
        <f t="shared" si="52"/>
        <v xml:space="preserve"> </v>
      </c>
      <c r="K211" s="221" t="str">
        <f t="shared" si="53"/>
        <v xml:space="preserve"> </v>
      </c>
      <c r="L211" s="222" t="str">
        <f t="shared" si="54"/>
        <v xml:space="preserve"> </v>
      </c>
      <c r="M211" s="240" t="str">
        <f t="shared" si="58"/>
        <v xml:space="preserve"> </v>
      </c>
      <c r="N211" s="241" t="str">
        <f t="shared" si="46"/>
        <v xml:space="preserve"> </v>
      </c>
      <c r="O211" s="152"/>
      <c r="P211" s="210" t="str">
        <f>IF(A211="N/A"," ",VLOOKUP(A211,PeakPowerCurves,(IF(BMO=2,3,IF(BMO=1,2,4))),FALSE)+Inputs!N194)</f>
        <v xml:space="preserve"> </v>
      </c>
      <c r="Q211" s="210" t="str">
        <f>IF(A211="N/A"," ",VLOOKUP(A211,SatSunPeakPwr,(IF(BMO=2,3,IF(BMO=1,2,4))),FALSE)+Inputs!$N$23)</f>
        <v xml:space="preserve"> </v>
      </c>
      <c r="R211" s="210" t="str">
        <f>IF(A211="N/A"," ",VLOOKUP(A211,SatSunPeakPwr,(IF(BMO=2,7,IF(BMO=1,6,8))),FALSE)+Inputs!$N$23)</f>
        <v xml:space="preserve"> </v>
      </c>
      <c r="S211" s="211" t="str">
        <f>IF(A211="N/A"," ",(VLOOKUP(A211,OPPowerPrices,(IF(BMO=2,7,IF(BMO=1,6,8))),FALSE)+Inputs!$N$23))</f>
        <v xml:space="preserve"> </v>
      </c>
      <c r="T211" s="212" t="str">
        <f t="shared" si="47"/>
        <v xml:space="preserve"> </v>
      </c>
      <c r="U211" s="212" t="str">
        <f t="shared" si="48"/>
        <v xml:space="preserve"> </v>
      </c>
      <c r="V211" s="212" t="str">
        <f>IF(A211="N/A"," ",IF(Indexcheck=TRUE,(IF(MONTH(A211)&gt;=4,IF(MONTH(A211)&lt;=10,VLOOKUP(A211,'Gas Curves'!B189:O549,13),VLOOKUP(A211,'Gas Curves'!B189:O549,14)),VLOOKUP(A211,'Gas Curves'!B189:O549,14))),0))</f>
        <v xml:space="preserve"> </v>
      </c>
      <c r="W211" s="212" t="str">
        <f>IF(A211="N/A"," ",((SUM(T211:V211))/(1-Inputs!$S$11)-(SUM(T211:V211))))</f>
        <v xml:space="preserve"> </v>
      </c>
      <c r="X211" s="212" t="str">
        <f>IF(A211="N/A"," ",(IF(MONTH(A211)&gt;=4,IF(MONTH(A211)&lt;=10,Inputs!$S$9,Inputs!$S$10),Inputs!$S$10)))</f>
        <v xml:space="preserve"> </v>
      </c>
      <c r="Y211" s="213" t="str">
        <f t="shared" si="49"/>
        <v xml:space="preserve"> </v>
      </c>
      <c r="AF211" s="170">
        <v>42856</v>
      </c>
      <c r="AG211" s="157">
        <v>22</v>
      </c>
      <c r="AH211" s="157">
        <v>4</v>
      </c>
      <c r="AI211" s="157">
        <v>5</v>
      </c>
      <c r="AJ211" s="157">
        <v>1</v>
      </c>
      <c r="AK211" s="157">
        <v>31</v>
      </c>
    </row>
    <row r="212" spans="1:37" x14ac:dyDescent="0.2">
      <c r="A212" s="244" t="str">
        <f>Calculations!A177</f>
        <v>N/A</v>
      </c>
      <c r="B212" s="229" t="str">
        <f t="shared" si="55"/>
        <v xml:space="preserve"> </v>
      </c>
      <c r="C212" s="230" t="str">
        <f t="shared" si="56"/>
        <v xml:space="preserve"> </v>
      </c>
      <c r="D212" s="231" t="str">
        <f t="shared" si="57"/>
        <v xml:space="preserve"> </v>
      </c>
      <c r="E212" s="421" t="str">
        <f t="shared" si="50"/>
        <v xml:space="preserve"> </v>
      </c>
      <c r="F212" s="221" t="str">
        <f t="shared" si="51"/>
        <v xml:space="preserve"> </v>
      </c>
      <c r="G212" s="221" t="str">
        <f t="shared" si="43"/>
        <v xml:space="preserve"> </v>
      </c>
      <c r="H212" s="222" t="str">
        <f t="shared" si="44"/>
        <v xml:space="preserve"> </v>
      </c>
      <c r="I212" s="189" t="str">
        <f t="shared" si="45"/>
        <v xml:space="preserve"> </v>
      </c>
      <c r="J212" s="221" t="str">
        <f t="shared" si="52"/>
        <v xml:space="preserve"> </v>
      </c>
      <c r="K212" s="221" t="str">
        <f t="shared" si="53"/>
        <v xml:space="preserve"> </v>
      </c>
      <c r="L212" s="222" t="str">
        <f t="shared" si="54"/>
        <v xml:space="preserve"> </v>
      </c>
      <c r="M212" s="240" t="str">
        <f t="shared" si="58"/>
        <v xml:space="preserve"> </v>
      </c>
      <c r="N212" s="241" t="str">
        <f t="shared" si="46"/>
        <v xml:space="preserve"> </v>
      </c>
      <c r="O212" s="152"/>
      <c r="P212" s="210" t="str">
        <f>IF(A212="N/A"," ",VLOOKUP(A212,PeakPowerCurves,(IF(BMO=2,3,IF(BMO=1,2,4))),FALSE)+Inputs!N195)</f>
        <v xml:space="preserve"> </v>
      </c>
      <c r="Q212" s="210" t="str">
        <f>IF(A212="N/A"," ",VLOOKUP(A212,SatSunPeakPwr,(IF(BMO=2,3,IF(BMO=1,2,4))),FALSE)+Inputs!$N$23)</f>
        <v xml:space="preserve"> </v>
      </c>
      <c r="R212" s="210" t="str">
        <f>IF(A212="N/A"," ",VLOOKUP(A212,SatSunPeakPwr,(IF(BMO=2,7,IF(BMO=1,6,8))),FALSE)+Inputs!$N$23)</f>
        <v xml:space="preserve"> </v>
      </c>
      <c r="S212" s="211" t="str">
        <f>IF(A212="N/A"," ",(VLOOKUP(A212,OPPowerPrices,(IF(BMO=2,7,IF(BMO=1,6,8))),FALSE)+Inputs!$N$23))</f>
        <v xml:space="preserve"> </v>
      </c>
      <c r="T212" s="212" t="str">
        <f t="shared" si="47"/>
        <v xml:space="preserve"> </v>
      </c>
      <c r="U212" s="212" t="str">
        <f t="shared" si="48"/>
        <v xml:space="preserve"> </v>
      </c>
      <c r="V212" s="212" t="str">
        <f>IF(A212="N/A"," ",IF(Indexcheck=TRUE,(IF(MONTH(A212)&gt;=4,IF(MONTH(A212)&lt;=10,VLOOKUP(A212,'Gas Curves'!B190:O550,13),VLOOKUP(A212,'Gas Curves'!B190:O550,14)),VLOOKUP(A212,'Gas Curves'!B190:O550,14))),0))</f>
        <v xml:space="preserve"> </v>
      </c>
      <c r="W212" s="212" t="str">
        <f>IF(A212="N/A"," ",((SUM(T212:V212))/(1-Inputs!$S$11)-(SUM(T212:V212))))</f>
        <v xml:space="preserve"> </v>
      </c>
      <c r="X212" s="212" t="str">
        <f>IF(A212="N/A"," ",(IF(MONTH(A212)&gt;=4,IF(MONTH(A212)&lt;=10,Inputs!$S$9,Inputs!$S$10),Inputs!$S$10)))</f>
        <v xml:space="preserve"> </v>
      </c>
      <c r="Y212" s="213" t="str">
        <f t="shared" si="49"/>
        <v xml:space="preserve"> </v>
      </c>
      <c r="AF212" s="170">
        <v>42887</v>
      </c>
      <c r="AG212" s="157">
        <v>22</v>
      </c>
      <c r="AH212" s="157">
        <v>4</v>
      </c>
      <c r="AI212" s="157">
        <v>4</v>
      </c>
      <c r="AJ212" s="157">
        <v>0</v>
      </c>
      <c r="AK212" s="157">
        <v>30</v>
      </c>
    </row>
    <row r="213" spans="1:37" x14ac:dyDescent="0.2">
      <c r="A213" s="244" t="str">
        <f>Calculations!A178</f>
        <v>N/A</v>
      </c>
      <c r="B213" s="229" t="str">
        <f t="shared" si="55"/>
        <v xml:space="preserve"> </v>
      </c>
      <c r="C213" s="230" t="str">
        <f t="shared" si="56"/>
        <v xml:space="preserve"> </v>
      </c>
      <c r="D213" s="231" t="str">
        <f t="shared" si="57"/>
        <v xml:space="preserve"> </v>
      </c>
      <c r="E213" s="421" t="str">
        <f t="shared" si="50"/>
        <v xml:space="preserve"> </v>
      </c>
      <c r="F213" s="221" t="str">
        <f t="shared" si="51"/>
        <v xml:space="preserve"> </v>
      </c>
      <c r="G213" s="221" t="str">
        <f t="shared" si="43"/>
        <v xml:space="preserve"> </v>
      </c>
      <c r="H213" s="222" t="str">
        <f t="shared" si="44"/>
        <v xml:space="preserve"> </v>
      </c>
      <c r="I213" s="189" t="str">
        <f t="shared" si="45"/>
        <v xml:space="preserve"> </v>
      </c>
      <c r="J213" s="221" t="str">
        <f t="shared" si="52"/>
        <v xml:space="preserve"> </v>
      </c>
      <c r="K213" s="221" t="str">
        <f t="shared" si="53"/>
        <v xml:space="preserve"> </v>
      </c>
      <c r="L213" s="222" t="str">
        <f t="shared" si="54"/>
        <v xml:space="preserve"> </v>
      </c>
      <c r="M213" s="240" t="str">
        <f t="shared" si="58"/>
        <v xml:space="preserve"> </v>
      </c>
      <c r="N213" s="241" t="str">
        <f t="shared" si="46"/>
        <v xml:space="preserve"> </v>
      </c>
      <c r="O213" s="152"/>
      <c r="P213" s="210" t="str">
        <f>IF(A213="N/A"," ",VLOOKUP(A213,PeakPowerCurves,(IF(BMO=2,3,IF(BMO=1,2,4))),FALSE)+Inputs!N196)</f>
        <v xml:space="preserve"> </v>
      </c>
      <c r="Q213" s="210" t="str">
        <f>IF(A213="N/A"," ",VLOOKUP(A213,SatSunPeakPwr,(IF(BMO=2,3,IF(BMO=1,2,4))),FALSE)+Inputs!$N$23)</f>
        <v xml:space="preserve"> </v>
      </c>
      <c r="R213" s="210" t="str">
        <f>IF(A213="N/A"," ",VLOOKUP(A213,SatSunPeakPwr,(IF(BMO=2,7,IF(BMO=1,6,8))),FALSE)+Inputs!$N$23)</f>
        <v xml:space="preserve"> </v>
      </c>
      <c r="S213" s="211" t="str">
        <f>IF(A213="N/A"," ",(VLOOKUP(A213,OPPowerPrices,(IF(BMO=2,7,IF(BMO=1,6,8))),FALSE)+Inputs!$N$23))</f>
        <v xml:space="preserve"> </v>
      </c>
      <c r="T213" s="212" t="str">
        <f t="shared" si="47"/>
        <v xml:space="preserve"> </v>
      </c>
      <c r="U213" s="212" t="str">
        <f t="shared" si="48"/>
        <v xml:space="preserve"> </v>
      </c>
      <c r="V213" s="212" t="str">
        <f>IF(A213="N/A"," ",IF(Indexcheck=TRUE,(IF(MONTH(A213)&gt;=4,IF(MONTH(A213)&lt;=10,VLOOKUP(A213,'Gas Curves'!B191:O551,13),VLOOKUP(A213,'Gas Curves'!B191:O551,14)),VLOOKUP(A213,'Gas Curves'!B191:O551,14))),0))</f>
        <v xml:space="preserve"> </v>
      </c>
      <c r="W213" s="212" t="str">
        <f>IF(A213="N/A"," ",((SUM(T213:V213))/(1-Inputs!$S$11)-(SUM(T213:V213))))</f>
        <v xml:space="preserve"> </v>
      </c>
      <c r="X213" s="212" t="str">
        <f>IF(A213="N/A"," ",(IF(MONTH(A213)&gt;=4,IF(MONTH(A213)&lt;=10,Inputs!$S$9,Inputs!$S$10),Inputs!$S$10)))</f>
        <v xml:space="preserve"> </v>
      </c>
      <c r="Y213" s="213" t="str">
        <f t="shared" si="49"/>
        <v xml:space="preserve"> </v>
      </c>
      <c r="AF213" s="170">
        <v>42917</v>
      </c>
      <c r="AG213" s="157">
        <v>20</v>
      </c>
      <c r="AH213" s="157">
        <v>5</v>
      </c>
      <c r="AI213" s="157">
        <v>6</v>
      </c>
      <c r="AJ213" s="157">
        <v>1</v>
      </c>
      <c r="AK213" s="157">
        <v>31</v>
      </c>
    </row>
    <row r="214" spans="1:37" x14ac:dyDescent="0.2">
      <c r="A214" s="244" t="str">
        <f>Calculations!A179</f>
        <v>N/A</v>
      </c>
      <c r="B214" s="229" t="str">
        <f t="shared" si="55"/>
        <v xml:space="preserve"> </v>
      </c>
      <c r="C214" s="230" t="str">
        <f t="shared" si="56"/>
        <v xml:space="preserve"> </v>
      </c>
      <c r="D214" s="231" t="str">
        <f t="shared" si="57"/>
        <v xml:space="preserve"> </v>
      </c>
      <c r="E214" s="421" t="str">
        <f t="shared" si="50"/>
        <v xml:space="preserve"> </v>
      </c>
      <c r="F214" s="221" t="str">
        <f t="shared" si="51"/>
        <v xml:space="preserve"> </v>
      </c>
      <c r="G214" s="221" t="str">
        <f t="shared" si="43"/>
        <v xml:space="preserve"> </v>
      </c>
      <c r="H214" s="222" t="str">
        <f t="shared" si="44"/>
        <v xml:space="preserve"> </v>
      </c>
      <c r="I214" s="189" t="str">
        <f t="shared" si="45"/>
        <v xml:space="preserve"> </v>
      </c>
      <c r="J214" s="221" t="str">
        <f t="shared" si="52"/>
        <v xml:space="preserve"> </v>
      </c>
      <c r="K214" s="221" t="str">
        <f t="shared" si="53"/>
        <v xml:space="preserve"> </v>
      </c>
      <c r="L214" s="222" t="str">
        <f t="shared" si="54"/>
        <v xml:space="preserve"> </v>
      </c>
      <c r="M214" s="240" t="str">
        <f t="shared" si="58"/>
        <v xml:space="preserve"> </v>
      </c>
      <c r="N214" s="241" t="str">
        <f t="shared" si="46"/>
        <v xml:space="preserve"> </v>
      </c>
      <c r="O214" s="152"/>
      <c r="P214" s="210" t="str">
        <f>IF(A214="N/A"," ",VLOOKUP(A214,PeakPowerCurves,(IF(BMO=2,3,IF(BMO=1,2,4))),FALSE)+Inputs!N197)</f>
        <v xml:space="preserve"> </v>
      </c>
      <c r="Q214" s="210" t="str">
        <f>IF(A214="N/A"," ",VLOOKUP(A214,SatSunPeakPwr,(IF(BMO=2,3,IF(BMO=1,2,4))),FALSE)+Inputs!$N$23)</f>
        <v xml:space="preserve"> </v>
      </c>
      <c r="R214" s="210" t="str">
        <f>IF(A214="N/A"," ",VLOOKUP(A214,SatSunPeakPwr,(IF(BMO=2,7,IF(BMO=1,6,8))),FALSE)+Inputs!$N$23)</f>
        <v xml:space="preserve"> </v>
      </c>
      <c r="S214" s="211" t="str">
        <f>IF(A214="N/A"," ",(VLOOKUP(A214,OPPowerPrices,(IF(BMO=2,7,IF(BMO=1,6,8))),FALSE)+Inputs!$N$23))</f>
        <v xml:space="preserve"> </v>
      </c>
      <c r="T214" s="212" t="str">
        <f t="shared" si="47"/>
        <v xml:space="preserve"> </v>
      </c>
      <c r="U214" s="212" t="str">
        <f t="shared" si="48"/>
        <v xml:space="preserve"> </v>
      </c>
      <c r="V214" s="212" t="str">
        <f>IF(A214="N/A"," ",IF(Indexcheck=TRUE,(IF(MONTH(A214)&gt;=4,IF(MONTH(A214)&lt;=10,VLOOKUP(A214,'Gas Curves'!B192:O552,13),VLOOKUP(A214,'Gas Curves'!B192:O552,14)),VLOOKUP(A214,'Gas Curves'!B192:O552,14))),0))</f>
        <v xml:space="preserve"> </v>
      </c>
      <c r="W214" s="212" t="str">
        <f>IF(A214="N/A"," ",((SUM(T214:V214))/(1-Inputs!$S$11)-(SUM(T214:V214))))</f>
        <v xml:space="preserve"> </v>
      </c>
      <c r="X214" s="212" t="str">
        <f>IF(A214="N/A"," ",(IF(MONTH(A214)&gt;=4,IF(MONTH(A214)&lt;=10,Inputs!$S$9,Inputs!$S$10),Inputs!$S$10)))</f>
        <v xml:space="preserve"> </v>
      </c>
      <c r="Y214" s="213" t="str">
        <f t="shared" si="49"/>
        <v xml:space="preserve"> </v>
      </c>
      <c r="AF214" s="170">
        <v>42948</v>
      </c>
      <c r="AG214" s="157">
        <v>23</v>
      </c>
      <c r="AH214" s="157">
        <v>4</v>
      </c>
      <c r="AI214" s="157">
        <v>4</v>
      </c>
      <c r="AJ214" s="157">
        <v>0</v>
      </c>
      <c r="AK214" s="157">
        <v>31</v>
      </c>
    </row>
    <row r="215" spans="1:37" x14ac:dyDescent="0.2">
      <c r="A215" s="244" t="str">
        <f>Calculations!A180</f>
        <v>N/A</v>
      </c>
      <c r="B215" s="229" t="str">
        <f t="shared" si="55"/>
        <v xml:space="preserve"> </v>
      </c>
      <c r="C215" s="230" t="str">
        <f t="shared" si="56"/>
        <v xml:space="preserve"> </v>
      </c>
      <c r="D215" s="231" t="str">
        <f t="shared" si="57"/>
        <v xml:space="preserve"> </v>
      </c>
      <c r="E215" s="421" t="str">
        <f t="shared" si="50"/>
        <v xml:space="preserve"> </v>
      </c>
      <c r="F215" s="221" t="str">
        <f t="shared" si="51"/>
        <v xml:space="preserve"> </v>
      </c>
      <c r="G215" s="221" t="str">
        <f t="shared" si="43"/>
        <v xml:space="preserve"> </v>
      </c>
      <c r="H215" s="222" t="str">
        <f t="shared" si="44"/>
        <v xml:space="preserve"> </v>
      </c>
      <c r="I215" s="189" t="str">
        <f t="shared" si="45"/>
        <v xml:space="preserve"> </v>
      </c>
      <c r="J215" s="221" t="str">
        <f t="shared" si="52"/>
        <v xml:space="preserve"> </v>
      </c>
      <c r="K215" s="221" t="str">
        <f t="shared" si="53"/>
        <v xml:space="preserve"> </v>
      </c>
      <c r="L215" s="222" t="str">
        <f t="shared" si="54"/>
        <v xml:space="preserve"> </v>
      </c>
      <c r="M215" s="240" t="str">
        <f t="shared" si="58"/>
        <v xml:space="preserve"> </v>
      </c>
      <c r="N215" s="241" t="str">
        <f t="shared" si="46"/>
        <v xml:space="preserve"> </v>
      </c>
      <c r="O215" s="152"/>
      <c r="P215" s="210" t="str">
        <f>IF(A215="N/A"," ",VLOOKUP(A215,PeakPowerCurves,(IF(BMO=2,3,IF(BMO=1,2,4))),FALSE)+Inputs!N198)</f>
        <v xml:space="preserve"> </v>
      </c>
      <c r="Q215" s="210" t="str">
        <f>IF(A215="N/A"," ",VLOOKUP(A215,SatSunPeakPwr,(IF(BMO=2,3,IF(BMO=1,2,4))),FALSE)+Inputs!$N$23)</f>
        <v xml:space="preserve"> </v>
      </c>
      <c r="R215" s="210" t="str">
        <f>IF(A215="N/A"," ",VLOOKUP(A215,SatSunPeakPwr,(IF(BMO=2,7,IF(BMO=1,6,8))),FALSE)+Inputs!$N$23)</f>
        <v xml:space="preserve"> </v>
      </c>
      <c r="S215" s="211" t="str">
        <f>IF(A215="N/A"," ",(VLOOKUP(A215,OPPowerPrices,(IF(BMO=2,7,IF(BMO=1,6,8))),FALSE)+Inputs!$N$23))</f>
        <v xml:space="preserve"> </v>
      </c>
      <c r="T215" s="212" t="str">
        <f t="shared" si="47"/>
        <v xml:space="preserve"> </v>
      </c>
      <c r="U215" s="212" t="str">
        <f t="shared" si="48"/>
        <v xml:space="preserve"> </v>
      </c>
      <c r="V215" s="212" t="str">
        <f>IF(A215="N/A"," ",IF(Indexcheck=TRUE,(IF(MONTH(A215)&gt;=4,IF(MONTH(A215)&lt;=10,VLOOKUP(A215,'Gas Curves'!B193:O553,13),VLOOKUP(A215,'Gas Curves'!B193:O553,14)),VLOOKUP(A215,'Gas Curves'!B193:O553,14))),0))</f>
        <v xml:space="preserve"> </v>
      </c>
      <c r="W215" s="212" t="str">
        <f>IF(A215="N/A"," ",((SUM(T215:V215))/(1-Inputs!$S$11)-(SUM(T215:V215))))</f>
        <v xml:space="preserve"> </v>
      </c>
      <c r="X215" s="212" t="str">
        <f>IF(A215="N/A"," ",(IF(MONTH(A215)&gt;=4,IF(MONTH(A215)&lt;=10,Inputs!$S$9,Inputs!$S$10),Inputs!$S$10)))</f>
        <v xml:space="preserve"> </v>
      </c>
      <c r="Y215" s="213" t="str">
        <f t="shared" si="49"/>
        <v xml:space="preserve"> </v>
      </c>
      <c r="AF215" s="170">
        <v>42979</v>
      </c>
      <c r="AG215" s="157">
        <v>20</v>
      </c>
      <c r="AH215" s="157">
        <v>5</v>
      </c>
      <c r="AI215" s="157">
        <v>5</v>
      </c>
      <c r="AJ215" s="157">
        <v>1</v>
      </c>
      <c r="AK215" s="157">
        <v>30</v>
      </c>
    </row>
    <row r="216" spans="1:37" x14ac:dyDescent="0.2">
      <c r="A216" s="244" t="str">
        <f>Calculations!A181</f>
        <v>N/A</v>
      </c>
      <c r="B216" s="229" t="str">
        <f t="shared" si="55"/>
        <v xml:space="preserve"> </v>
      </c>
      <c r="C216" s="230" t="str">
        <f t="shared" si="56"/>
        <v xml:space="preserve"> </v>
      </c>
      <c r="D216" s="231" t="str">
        <f t="shared" si="57"/>
        <v xml:space="preserve"> </v>
      </c>
      <c r="E216" s="421" t="str">
        <f t="shared" si="50"/>
        <v xml:space="preserve"> </v>
      </c>
      <c r="F216" s="221" t="str">
        <f t="shared" si="51"/>
        <v xml:space="preserve"> </v>
      </c>
      <c r="G216" s="221" t="str">
        <f t="shared" si="43"/>
        <v xml:space="preserve"> </v>
      </c>
      <c r="H216" s="222" t="str">
        <f t="shared" si="44"/>
        <v xml:space="preserve"> </v>
      </c>
      <c r="I216" s="189" t="str">
        <f t="shared" si="45"/>
        <v xml:space="preserve"> </v>
      </c>
      <c r="J216" s="221" t="str">
        <f t="shared" si="52"/>
        <v xml:space="preserve"> </v>
      </c>
      <c r="K216" s="221" t="str">
        <f t="shared" si="53"/>
        <v xml:space="preserve"> </v>
      </c>
      <c r="L216" s="222" t="str">
        <f t="shared" si="54"/>
        <v xml:space="preserve"> </v>
      </c>
      <c r="M216" s="240" t="str">
        <f t="shared" si="58"/>
        <v xml:space="preserve"> </v>
      </c>
      <c r="N216" s="241" t="str">
        <f t="shared" si="46"/>
        <v xml:space="preserve"> </v>
      </c>
      <c r="O216" s="152"/>
      <c r="P216" s="210" t="str">
        <f>IF(A216="N/A"," ",VLOOKUP(A216,PeakPowerCurves,(IF(BMO=2,3,IF(BMO=1,2,4))),FALSE)+Inputs!N199)</f>
        <v xml:space="preserve"> </v>
      </c>
      <c r="Q216" s="210" t="str">
        <f>IF(A216="N/A"," ",VLOOKUP(A216,SatSunPeakPwr,(IF(BMO=2,3,IF(BMO=1,2,4))),FALSE)+Inputs!$N$23)</f>
        <v xml:space="preserve"> </v>
      </c>
      <c r="R216" s="210" t="str">
        <f>IF(A216="N/A"," ",VLOOKUP(A216,SatSunPeakPwr,(IF(BMO=2,7,IF(BMO=1,6,8))),FALSE)+Inputs!$N$23)</f>
        <v xml:space="preserve"> </v>
      </c>
      <c r="S216" s="211" t="str">
        <f>IF(A216="N/A"," ",(VLOOKUP(A216,OPPowerPrices,(IF(BMO=2,7,IF(BMO=1,6,8))),FALSE)+Inputs!$N$23))</f>
        <v xml:space="preserve"> </v>
      </c>
      <c r="T216" s="212" t="str">
        <f t="shared" si="47"/>
        <v xml:space="preserve"> </v>
      </c>
      <c r="U216" s="212" t="str">
        <f t="shared" si="48"/>
        <v xml:space="preserve"> </v>
      </c>
      <c r="V216" s="212" t="str">
        <f>IF(A216="N/A"," ",IF(Indexcheck=TRUE,(IF(MONTH(A216)&gt;=4,IF(MONTH(A216)&lt;=10,VLOOKUP(A216,'Gas Curves'!B194:O554,13),VLOOKUP(A216,'Gas Curves'!B194:O554,14)),VLOOKUP(A216,'Gas Curves'!B194:O554,14))),0))</f>
        <v xml:space="preserve"> </v>
      </c>
      <c r="W216" s="212" t="str">
        <f>IF(A216="N/A"," ",((SUM(T216:V216))/(1-Inputs!$S$11)-(SUM(T216:V216))))</f>
        <v xml:space="preserve"> </v>
      </c>
      <c r="X216" s="212" t="str">
        <f>IF(A216="N/A"," ",(IF(MONTH(A216)&gt;=4,IF(MONTH(A216)&lt;=10,Inputs!$S$9,Inputs!$S$10),Inputs!$S$10)))</f>
        <v xml:space="preserve"> </v>
      </c>
      <c r="Y216" s="213" t="str">
        <f t="shared" si="49"/>
        <v xml:space="preserve"> </v>
      </c>
      <c r="AF216" s="170">
        <v>43009</v>
      </c>
      <c r="AG216" s="157">
        <v>22</v>
      </c>
      <c r="AH216" s="157">
        <v>4</v>
      </c>
      <c r="AI216" s="157">
        <v>5</v>
      </c>
      <c r="AJ216" s="157">
        <v>0</v>
      </c>
      <c r="AK216" s="157">
        <v>31</v>
      </c>
    </row>
    <row r="217" spans="1:37" x14ac:dyDescent="0.2">
      <c r="A217" s="244" t="str">
        <f>Calculations!A182</f>
        <v>N/A</v>
      </c>
      <c r="B217" s="229" t="str">
        <f t="shared" si="55"/>
        <v xml:space="preserve"> </v>
      </c>
      <c r="C217" s="230" t="str">
        <f t="shared" si="56"/>
        <v xml:space="preserve"> </v>
      </c>
      <c r="D217" s="231" t="str">
        <f t="shared" si="57"/>
        <v xml:space="preserve"> </v>
      </c>
      <c r="E217" s="421" t="str">
        <f t="shared" si="50"/>
        <v xml:space="preserve"> </v>
      </c>
      <c r="F217" s="221" t="str">
        <f t="shared" si="51"/>
        <v xml:space="preserve"> </v>
      </c>
      <c r="G217" s="221" t="str">
        <f t="shared" si="43"/>
        <v xml:space="preserve"> </v>
      </c>
      <c r="H217" s="222" t="str">
        <f t="shared" si="44"/>
        <v xml:space="preserve"> </v>
      </c>
      <c r="I217" s="189" t="str">
        <f t="shared" si="45"/>
        <v xml:space="preserve"> </v>
      </c>
      <c r="J217" s="221" t="str">
        <f t="shared" si="52"/>
        <v xml:space="preserve"> </v>
      </c>
      <c r="K217" s="221" t="str">
        <f t="shared" si="53"/>
        <v xml:space="preserve"> </v>
      </c>
      <c r="L217" s="222" t="str">
        <f t="shared" si="54"/>
        <v xml:space="preserve"> </v>
      </c>
      <c r="M217" s="240" t="str">
        <f t="shared" si="58"/>
        <v xml:space="preserve"> </v>
      </c>
      <c r="N217" s="241" t="str">
        <f t="shared" si="46"/>
        <v xml:space="preserve"> </v>
      </c>
      <c r="O217" s="152"/>
      <c r="P217" s="210" t="str">
        <f>IF(A217="N/A"," ",VLOOKUP(A217,PeakPowerCurves,(IF(BMO=2,3,IF(BMO=1,2,4))),FALSE)+Inputs!N200)</f>
        <v xml:space="preserve"> </v>
      </c>
      <c r="Q217" s="210" t="str">
        <f>IF(A217="N/A"," ",VLOOKUP(A217,SatSunPeakPwr,(IF(BMO=2,3,IF(BMO=1,2,4))),FALSE)+Inputs!$N$23)</f>
        <v xml:space="preserve"> </v>
      </c>
      <c r="R217" s="210" t="str">
        <f>IF(A217="N/A"," ",VLOOKUP(A217,SatSunPeakPwr,(IF(BMO=2,7,IF(BMO=1,6,8))),FALSE)+Inputs!$N$23)</f>
        <v xml:space="preserve"> </v>
      </c>
      <c r="S217" s="211" t="str">
        <f>IF(A217="N/A"," ",(VLOOKUP(A217,OPPowerPrices,(IF(BMO=2,7,IF(BMO=1,6,8))),FALSE)+Inputs!$N$23))</f>
        <v xml:space="preserve"> </v>
      </c>
      <c r="T217" s="212" t="str">
        <f t="shared" si="47"/>
        <v xml:space="preserve"> </v>
      </c>
      <c r="U217" s="212" t="str">
        <f t="shared" si="48"/>
        <v xml:space="preserve"> </v>
      </c>
      <c r="V217" s="212" t="str">
        <f>IF(A217="N/A"," ",IF(Indexcheck=TRUE,(IF(MONTH(A217)&gt;=4,IF(MONTH(A217)&lt;=10,VLOOKUP(A217,'Gas Curves'!B195:O555,13),VLOOKUP(A217,'Gas Curves'!B195:O555,14)),VLOOKUP(A217,'Gas Curves'!B195:O555,14))),0))</f>
        <v xml:space="preserve"> </v>
      </c>
      <c r="W217" s="212" t="str">
        <f>IF(A217="N/A"," ",((SUM(T217:V217))/(1-Inputs!$S$11)-(SUM(T217:V217))))</f>
        <v xml:space="preserve"> </v>
      </c>
      <c r="X217" s="212" t="str">
        <f>IF(A217="N/A"," ",(IF(MONTH(A217)&gt;=4,IF(MONTH(A217)&lt;=10,Inputs!$S$9,Inputs!$S$10),Inputs!$S$10)))</f>
        <v xml:space="preserve"> </v>
      </c>
      <c r="Y217" s="213" t="str">
        <f t="shared" si="49"/>
        <v xml:space="preserve"> </v>
      </c>
      <c r="AF217" s="170">
        <v>43040</v>
      </c>
      <c r="AG217" s="157">
        <v>21</v>
      </c>
      <c r="AH217" s="157">
        <v>4</v>
      </c>
      <c r="AI217" s="157">
        <v>5</v>
      </c>
      <c r="AJ217" s="157">
        <v>1</v>
      </c>
      <c r="AK217" s="157">
        <v>30</v>
      </c>
    </row>
    <row r="218" spans="1:37" x14ac:dyDescent="0.2">
      <c r="A218" s="244" t="str">
        <f>Calculations!A183</f>
        <v>N/A</v>
      </c>
      <c r="B218" s="229" t="str">
        <f t="shared" si="55"/>
        <v xml:space="preserve"> </v>
      </c>
      <c r="C218" s="230" t="str">
        <f t="shared" si="56"/>
        <v xml:space="preserve"> </v>
      </c>
      <c r="D218" s="231" t="str">
        <f t="shared" si="57"/>
        <v xml:space="preserve"> </v>
      </c>
      <c r="E218" s="421" t="str">
        <f t="shared" si="50"/>
        <v xml:space="preserve"> </v>
      </c>
      <c r="F218" s="221" t="str">
        <f t="shared" si="51"/>
        <v xml:space="preserve"> </v>
      </c>
      <c r="G218" s="221" t="str">
        <f t="shared" si="43"/>
        <v xml:space="preserve"> </v>
      </c>
      <c r="H218" s="222" t="str">
        <f t="shared" si="44"/>
        <v xml:space="preserve"> </v>
      </c>
      <c r="I218" s="189" t="str">
        <f t="shared" si="45"/>
        <v xml:space="preserve"> </v>
      </c>
      <c r="J218" s="221" t="str">
        <f t="shared" si="52"/>
        <v xml:space="preserve"> </v>
      </c>
      <c r="K218" s="221" t="str">
        <f t="shared" si="53"/>
        <v xml:space="preserve"> </v>
      </c>
      <c r="L218" s="222" t="str">
        <f t="shared" si="54"/>
        <v xml:space="preserve"> </v>
      </c>
      <c r="M218" s="240" t="str">
        <f t="shared" si="58"/>
        <v xml:space="preserve"> </v>
      </c>
      <c r="N218" s="241" t="str">
        <f t="shared" si="46"/>
        <v xml:space="preserve"> </v>
      </c>
      <c r="O218" s="152"/>
      <c r="P218" s="210" t="str">
        <f>IF(A218="N/A"," ",VLOOKUP(A218,PeakPowerCurves,(IF(BMO=2,3,IF(BMO=1,2,4))),FALSE)+Inputs!N201)</f>
        <v xml:space="preserve"> </v>
      </c>
      <c r="Q218" s="210" t="str">
        <f>IF(A218="N/A"," ",VLOOKUP(A218,SatSunPeakPwr,(IF(BMO=2,3,IF(BMO=1,2,4))),FALSE)+Inputs!$N$23)</f>
        <v xml:space="preserve"> </v>
      </c>
      <c r="R218" s="210" t="str">
        <f>IF(A218="N/A"," ",VLOOKUP(A218,SatSunPeakPwr,(IF(BMO=2,7,IF(BMO=1,6,8))),FALSE)+Inputs!$N$23)</f>
        <v xml:space="preserve"> </v>
      </c>
      <c r="S218" s="211" t="str">
        <f>IF(A218="N/A"," ",(VLOOKUP(A218,OPPowerPrices,(IF(BMO=2,7,IF(BMO=1,6,8))),FALSE)+Inputs!$N$23))</f>
        <v xml:space="preserve"> </v>
      </c>
      <c r="T218" s="212" t="str">
        <f t="shared" si="47"/>
        <v xml:space="preserve"> </v>
      </c>
      <c r="U218" s="212" t="str">
        <f t="shared" si="48"/>
        <v xml:space="preserve"> </v>
      </c>
      <c r="V218" s="212" t="str">
        <f>IF(A218="N/A"," ",IF(Indexcheck=TRUE,(IF(MONTH(A218)&gt;=4,IF(MONTH(A218)&lt;=10,VLOOKUP(A218,'Gas Curves'!B196:O556,13),VLOOKUP(A218,'Gas Curves'!B196:O556,14)),VLOOKUP(A218,'Gas Curves'!B196:O556,14))),0))</f>
        <v xml:space="preserve"> </v>
      </c>
      <c r="W218" s="212" t="str">
        <f>IF(A218="N/A"," ",((SUM(T218:V218))/(1-Inputs!$S$11)-(SUM(T218:V218))))</f>
        <v xml:space="preserve"> </v>
      </c>
      <c r="X218" s="212" t="str">
        <f>IF(A218="N/A"," ",(IF(MONTH(A218)&gt;=4,IF(MONTH(A218)&lt;=10,Inputs!$S$9,Inputs!$S$10),Inputs!$S$10)))</f>
        <v xml:space="preserve"> </v>
      </c>
      <c r="Y218" s="213" t="str">
        <f t="shared" si="49"/>
        <v xml:space="preserve"> </v>
      </c>
      <c r="AF218" s="170">
        <v>43070</v>
      </c>
      <c r="AG218" s="157">
        <v>20</v>
      </c>
      <c r="AH218" s="157">
        <v>5</v>
      </c>
      <c r="AI218" s="157">
        <v>6</v>
      </c>
      <c r="AJ218" s="157">
        <v>1</v>
      </c>
      <c r="AK218" s="157">
        <v>31</v>
      </c>
    </row>
    <row r="219" spans="1:37" x14ac:dyDescent="0.2">
      <c r="A219" s="244" t="str">
        <f>Calculations!A184</f>
        <v>N/A</v>
      </c>
      <c r="B219" s="229" t="str">
        <f t="shared" si="55"/>
        <v xml:space="preserve"> </v>
      </c>
      <c r="C219" s="230" t="str">
        <f t="shared" si="56"/>
        <v xml:space="preserve"> </v>
      </c>
      <c r="D219" s="231" t="str">
        <f t="shared" si="57"/>
        <v xml:space="preserve"> </v>
      </c>
      <c r="E219" s="421" t="str">
        <f t="shared" si="50"/>
        <v xml:space="preserve"> </v>
      </c>
      <c r="F219" s="221" t="str">
        <f t="shared" si="51"/>
        <v xml:space="preserve"> </v>
      </c>
      <c r="G219" s="221" t="str">
        <f t="shared" si="43"/>
        <v xml:space="preserve"> </v>
      </c>
      <c r="H219" s="222" t="str">
        <f t="shared" si="44"/>
        <v xml:space="preserve"> </v>
      </c>
      <c r="I219" s="189" t="str">
        <f t="shared" si="45"/>
        <v xml:space="preserve"> </v>
      </c>
      <c r="J219" s="221" t="str">
        <f t="shared" si="52"/>
        <v xml:space="preserve"> </v>
      </c>
      <c r="K219" s="221" t="str">
        <f t="shared" si="53"/>
        <v xml:space="preserve"> </v>
      </c>
      <c r="L219" s="222" t="str">
        <f t="shared" si="54"/>
        <v xml:space="preserve"> </v>
      </c>
      <c r="M219" s="240" t="str">
        <f t="shared" si="58"/>
        <v xml:space="preserve"> </v>
      </c>
      <c r="N219" s="241" t="str">
        <f t="shared" si="46"/>
        <v xml:space="preserve"> </v>
      </c>
      <c r="O219" s="152"/>
      <c r="P219" s="210" t="str">
        <f>IF(A219="N/A"," ",VLOOKUP(A219,PeakPowerCurves,(IF(BMO=2,3,IF(BMO=1,2,4))),FALSE)+Inputs!N202)</f>
        <v xml:space="preserve"> </v>
      </c>
      <c r="Q219" s="210" t="str">
        <f>IF(A219="N/A"," ",VLOOKUP(A219,SatSunPeakPwr,(IF(BMO=2,3,IF(BMO=1,2,4))),FALSE)+Inputs!$N$23)</f>
        <v xml:space="preserve"> </v>
      </c>
      <c r="R219" s="210" t="str">
        <f>IF(A219="N/A"," ",VLOOKUP(A219,SatSunPeakPwr,(IF(BMO=2,7,IF(BMO=1,6,8))),FALSE)+Inputs!$N$23)</f>
        <v xml:space="preserve"> </v>
      </c>
      <c r="S219" s="211" t="str">
        <f>IF(A219="N/A"," ",(VLOOKUP(A219,OPPowerPrices,(IF(BMO=2,7,IF(BMO=1,6,8))),FALSE)+Inputs!$N$23))</f>
        <v xml:space="preserve"> </v>
      </c>
      <c r="T219" s="212" t="str">
        <f t="shared" si="47"/>
        <v xml:space="preserve"> </v>
      </c>
      <c r="U219" s="212" t="str">
        <f t="shared" si="48"/>
        <v xml:space="preserve"> </v>
      </c>
      <c r="V219" s="212" t="str">
        <f>IF(A219="N/A"," ",IF(Indexcheck=TRUE,(IF(MONTH(A219)&gt;=4,IF(MONTH(A219)&lt;=10,VLOOKUP(A219,'Gas Curves'!B197:O557,13),VLOOKUP(A219,'Gas Curves'!B197:O557,14)),VLOOKUP(A219,'Gas Curves'!B197:O557,14))),0))</f>
        <v xml:space="preserve"> </v>
      </c>
      <c r="W219" s="212" t="str">
        <f>IF(A219="N/A"," ",((SUM(T219:V219))/(1-Inputs!$S$11)-(SUM(T219:V219))))</f>
        <v xml:space="preserve"> </v>
      </c>
      <c r="X219" s="212" t="str">
        <f>IF(A219="N/A"," ",(IF(MONTH(A219)&gt;=4,IF(MONTH(A219)&lt;=10,Inputs!$S$9,Inputs!$S$10),Inputs!$S$10)))</f>
        <v xml:space="preserve"> </v>
      </c>
      <c r="Y219" s="213" t="str">
        <f t="shared" si="49"/>
        <v xml:space="preserve"> </v>
      </c>
      <c r="AF219" s="170">
        <v>43101</v>
      </c>
      <c r="AG219" s="157">
        <v>22</v>
      </c>
      <c r="AH219" s="157">
        <v>4</v>
      </c>
      <c r="AI219" s="157">
        <v>5</v>
      </c>
      <c r="AJ219" s="157">
        <v>1</v>
      </c>
      <c r="AK219" s="157">
        <v>31</v>
      </c>
    </row>
    <row r="220" spans="1:37" x14ac:dyDescent="0.2">
      <c r="A220" s="244" t="str">
        <f>Calculations!A185</f>
        <v>N/A</v>
      </c>
      <c r="B220" s="229" t="str">
        <f t="shared" si="55"/>
        <v xml:space="preserve"> </v>
      </c>
      <c r="C220" s="230" t="str">
        <f t="shared" si="56"/>
        <v xml:space="preserve"> </v>
      </c>
      <c r="D220" s="231" t="str">
        <f t="shared" si="57"/>
        <v xml:space="preserve"> </v>
      </c>
      <c r="E220" s="421" t="str">
        <f t="shared" si="50"/>
        <v xml:space="preserve"> </v>
      </c>
      <c r="F220" s="221" t="str">
        <f t="shared" si="51"/>
        <v xml:space="preserve"> </v>
      </c>
      <c r="G220" s="221" t="str">
        <f t="shared" si="43"/>
        <v xml:space="preserve"> </v>
      </c>
      <c r="H220" s="222" t="str">
        <f t="shared" si="44"/>
        <v xml:space="preserve"> </v>
      </c>
      <c r="I220" s="189" t="str">
        <f t="shared" si="45"/>
        <v xml:space="preserve"> </v>
      </c>
      <c r="J220" s="221" t="str">
        <f t="shared" si="52"/>
        <v xml:space="preserve"> </v>
      </c>
      <c r="K220" s="221" t="str">
        <f t="shared" si="53"/>
        <v xml:space="preserve"> </v>
      </c>
      <c r="L220" s="222" t="str">
        <f t="shared" si="54"/>
        <v xml:space="preserve"> </v>
      </c>
      <c r="M220" s="240" t="str">
        <f t="shared" si="58"/>
        <v xml:space="preserve"> </v>
      </c>
      <c r="N220" s="241" t="str">
        <f t="shared" si="46"/>
        <v xml:space="preserve"> </v>
      </c>
      <c r="O220" s="152"/>
      <c r="P220" s="210" t="str">
        <f>IF(A220="N/A"," ",VLOOKUP(A220,PeakPowerCurves,(IF(BMO=2,3,IF(BMO=1,2,4))),FALSE)+Inputs!N203)</f>
        <v xml:space="preserve"> </v>
      </c>
      <c r="Q220" s="210" t="str">
        <f>IF(A220="N/A"," ",VLOOKUP(A220,SatSunPeakPwr,(IF(BMO=2,3,IF(BMO=1,2,4))),FALSE)+Inputs!$N$23)</f>
        <v xml:space="preserve"> </v>
      </c>
      <c r="R220" s="210" t="str">
        <f>IF(A220="N/A"," ",VLOOKUP(A220,SatSunPeakPwr,(IF(BMO=2,7,IF(BMO=1,6,8))),FALSE)+Inputs!$N$23)</f>
        <v xml:space="preserve"> </v>
      </c>
      <c r="S220" s="211" t="str">
        <f>IF(A220="N/A"," ",(VLOOKUP(A220,OPPowerPrices,(IF(BMO=2,7,IF(BMO=1,6,8))),FALSE)+Inputs!$N$23))</f>
        <v xml:space="preserve"> </v>
      </c>
      <c r="T220" s="212" t="str">
        <f t="shared" si="47"/>
        <v xml:space="preserve"> </v>
      </c>
      <c r="U220" s="212" t="str">
        <f t="shared" si="48"/>
        <v xml:space="preserve"> </v>
      </c>
      <c r="V220" s="212" t="str">
        <f>IF(A220="N/A"," ",IF(Indexcheck=TRUE,(IF(MONTH(A220)&gt;=4,IF(MONTH(A220)&lt;=10,VLOOKUP(A220,'Gas Curves'!B198:O558,13),VLOOKUP(A220,'Gas Curves'!B198:O558,14)),VLOOKUP(A220,'Gas Curves'!B198:O558,14))),0))</f>
        <v xml:space="preserve"> </v>
      </c>
      <c r="W220" s="212" t="str">
        <f>IF(A220="N/A"," ",((SUM(T220:V220))/(1-Inputs!$S$11)-(SUM(T220:V220))))</f>
        <v xml:space="preserve"> </v>
      </c>
      <c r="X220" s="212" t="str">
        <f>IF(A220="N/A"," ",(IF(MONTH(A220)&gt;=4,IF(MONTH(A220)&lt;=10,Inputs!$S$9,Inputs!$S$10),Inputs!$S$10)))</f>
        <v xml:space="preserve"> </v>
      </c>
      <c r="Y220" s="213" t="str">
        <f t="shared" si="49"/>
        <v xml:space="preserve"> </v>
      </c>
      <c r="AF220" s="170">
        <v>43132</v>
      </c>
      <c r="AG220" s="157">
        <v>20</v>
      </c>
      <c r="AH220" s="157">
        <v>4</v>
      </c>
      <c r="AI220" s="157">
        <v>4</v>
      </c>
      <c r="AJ220" s="157">
        <v>0</v>
      </c>
      <c r="AK220" s="157">
        <v>28</v>
      </c>
    </row>
    <row r="221" spans="1:37" x14ac:dyDescent="0.2">
      <c r="A221" s="244" t="str">
        <f>Calculations!A186</f>
        <v>N/A</v>
      </c>
      <c r="B221" s="229" t="str">
        <f t="shared" si="55"/>
        <v xml:space="preserve"> </v>
      </c>
      <c r="C221" s="230" t="str">
        <f t="shared" si="56"/>
        <v xml:space="preserve"> </v>
      </c>
      <c r="D221" s="231" t="str">
        <f t="shared" si="57"/>
        <v xml:space="preserve"> </v>
      </c>
      <c r="E221" s="421" t="str">
        <f t="shared" si="50"/>
        <v xml:space="preserve"> </v>
      </c>
      <c r="F221" s="221" t="str">
        <f t="shared" si="51"/>
        <v xml:space="preserve"> </v>
      </c>
      <c r="G221" s="221" t="str">
        <f t="shared" si="43"/>
        <v xml:space="preserve"> </v>
      </c>
      <c r="H221" s="222" t="str">
        <f t="shared" si="44"/>
        <v xml:space="preserve"> </v>
      </c>
      <c r="I221" s="189" t="str">
        <f t="shared" si="45"/>
        <v xml:space="preserve"> </v>
      </c>
      <c r="J221" s="221" t="str">
        <f t="shared" si="52"/>
        <v xml:space="preserve"> </v>
      </c>
      <c r="K221" s="221" t="str">
        <f t="shared" si="53"/>
        <v xml:space="preserve"> </v>
      </c>
      <c r="L221" s="222" t="str">
        <f t="shared" si="54"/>
        <v xml:space="preserve"> </v>
      </c>
      <c r="M221" s="240" t="str">
        <f t="shared" si="58"/>
        <v xml:space="preserve"> </v>
      </c>
      <c r="N221" s="241" t="str">
        <f t="shared" si="46"/>
        <v xml:space="preserve"> </v>
      </c>
      <c r="O221" s="152"/>
      <c r="P221" s="210" t="str">
        <f>IF(A221="N/A"," ",VLOOKUP(A221,PeakPowerCurves,(IF(BMO=2,3,IF(BMO=1,2,4))),FALSE)+Inputs!N204)</f>
        <v xml:space="preserve"> </v>
      </c>
      <c r="Q221" s="210" t="str">
        <f>IF(A221="N/A"," ",VLOOKUP(A221,SatSunPeakPwr,(IF(BMO=2,3,IF(BMO=1,2,4))),FALSE)+Inputs!$N$23)</f>
        <v xml:space="preserve"> </v>
      </c>
      <c r="R221" s="210" t="str">
        <f>IF(A221="N/A"," ",VLOOKUP(A221,SatSunPeakPwr,(IF(BMO=2,7,IF(BMO=1,6,8))),FALSE)+Inputs!$N$23)</f>
        <v xml:space="preserve"> </v>
      </c>
      <c r="S221" s="211" t="str">
        <f>IF(A221="N/A"," ",(VLOOKUP(A221,OPPowerPrices,(IF(BMO=2,7,IF(BMO=1,6,8))),FALSE)+Inputs!$N$23))</f>
        <v xml:space="preserve"> </v>
      </c>
      <c r="T221" s="212" t="str">
        <f t="shared" si="47"/>
        <v xml:space="preserve"> </v>
      </c>
      <c r="U221" s="212" t="str">
        <f t="shared" si="48"/>
        <v xml:space="preserve"> </v>
      </c>
      <c r="V221" s="212" t="str">
        <f>IF(A221="N/A"," ",IF(Indexcheck=TRUE,(IF(MONTH(A221)&gt;=4,IF(MONTH(A221)&lt;=10,VLOOKUP(A221,'Gas Curves'!B199:O559,13),VLOOKUP(A221,'Gas Curves'!B199:O559,14)),VLOOKUP(A221,'Gas Curves'!B199:O559,14))),0))</f>
        <v xml:space="preserve"> </v>
      </c>
      <c r="W221" s="212" t="str">
        <f>IF(A221="N/A"," ",((SUM(T221:V221))/(1-Inputs!$S$11)-(SUM(T221:V221))))</f>
        <v xml:space="preserve"> </v>
      </c>
      <c r="X221" s="212" t="str">
        <f>IF(A221="N/A"," ",(IF(MONTH(A221)&gt;=4,IF(MONTH(A221)&lt;=10,Inputs!$S$9,Inputs!$S$10),Inputs!$S$10)))</f>
        <v xml:space="preserve"> </v>
      </c>
      <c r="Y221" s="213" t="str">
        <f t="shared" si="49"/>
        <v xml:space="preserve"> </v>
      </c>
      <c r="AF221" s="170">
        <v>43160</v>
      </c>
      <c r="AG221" s="157">
        <v>22</v>
      </c>
      <c r="AH221" s="157">
        <v>5</v>
      </c>
      <c r="AI221" s="157">
        <v>4</v>
      </c>
      <c r="AJ221" s="157">
        <v>0</v>
      </c>
      <c r="AK221" s="157">
        <v>31</v>
      </c>
    </row>
    <row r="222" spans="1:37" x14ac:dyDescent="0.2">
      <c r="A222" s="244" t="str">
        <f>Calculations!A187</f>
        <v>N/A</v>
      </c>
      <c r="B222" s="229" t="str">
        <f t="shared" si="55"/>
        <v xml:space="preserve"> </v>
      </c>
      <c r="C222" s="230" t="str">
        <f t="shared" si="56"/>
        <v xml:space="preserve"> </v>
      </c>
      <c r="D222" s="231" t="str">
        <f t="shared" si="57"/>
        <v xml:space="preserve"> </v>
      </c>
      <c r="E222" s="421" t="str">
        <f t="shared" si="50"/>
        <v xml:space="preserve"> </v>
      </c>
      <c r="F222" s="221" t="str">
        <f t="shared" si="51"/>
        <v xml:space="preserve"> </v>
      </c>
      <c r="G222" s="221" t="str">
        <f t="shared" si="43"/>
        <v xml:space="preserve"> </v>
      </c>
      <c r="H222" s="222" t="str">
        <f t="shared" si="44"/>
        <v xml:space="preserve"> </v>
      </c>
      <c r="I222" s="189" t="str">
        <f t="shared" si="45"/>
        <v xml:space="preserve"> </v>
      </c>
      <c r="J222" s="221" t="str">
        <f t="shared" si="52"/>
        <v xml:space="preserve"> </v>
      </c>
      <c r="K222" s="221" t="str">
        <f t="shared" si="53"/>
        <v xml:space="preserve"> </v>
      </c>
      <c r="L222" s="222" t="str">
        <f t="shared" si="54"/>
        <v xml:space="preserve"> </v>
      </c>
      <c r="M222" s="240" t="str">
        <f t="shared" si="58"/>
        <v xml:space="preserve"> </v>
      </c>
      <c r="N222" s="241" t="str">
        <f t="shared" si="46"/>
        <v xml:space="preserve"> </v>
      </c>
      <c r="O222" s="152"/>
      <c r="P222" s="210" t="str">
        <f>IF(A222="N/A"," ",VLOOKUP(A222,PeakPowerCurves,(IF(BMO=2,3,IF(BMO=1,2,4))),FALSE)+Inputs!N205)</f>
        <v xml:space="preserve"> </v>
      </c>
      <c r="Q222" s="210" t="str">
        <f>IF(A222="N/A"," ",VLOOKUP(A222,SatSunPeakPwr,(IF(BMO=2,3,IF(BMO=1,2,4))),FALSE)+Inputs!$N$23)</f>
        <v xml:space="preserve"> </v>
      </c>
      <c r="R222" s="210" t="str">
        <f>IF(A222="N/A"," ",VLOOKUP(A222,SatSunPeakPwr,(IF(BMO=2,7,IF(BMO=1,6,8))),FALSE)+Inputs!$N$23)</f>
        <v xml:space="preserve"> </v>
      </c>
      <c r="S222" s="211" t="str">
        <f>IF(A222="N/A"," ",(VLOOKUP(A222,OPPowerPrices,(IF(BMO=2,7,IF(BMO=1,6,8))),FALSE)+Inputs!$N$23))</f>
        <v xml:space="preserve"> </v>
      </c>
      <c r="T222" s="212" t="str">
        <f t="shared" si="47"/>
        <v xml:space="preserve"> </v>
      </c>
      <c r="U222" s="212" t="str">
        <f t="shared" si="48"/>
        <v xml:space="preserve"> </v>
      </c>
      <c r="V222" s="212" t="str">
        <f>IF(A222="N/A"," ",IF(Indexcheck=TRUE,(IF(MONTH(A222)&gt;=4,IF(MONTH(A222)&lt;=10,VLOOKUP(A222,'Gas Curves'!B200:O560,13),VLOOKUP(A222,'Gas Curves'!B200:O560,14)),VLOOKUP(A222,'Gas Curves'!B200:O560,14))),0))</f>
        <v xml:space="preserve"> </v>
      </c>
      <c r="W222" s="212" t="str">
        <f>IF(A222="N/A"," ",((SUM(T222:V222))/(1-Inputs!$S$11)-(SUM(T222:V222))))</f>
        <v xml:space="preserve"> </v>
      </c>
      <c r="X222" s="212" t="str">
        <f>IF(A222="N/A"," ",(IF(MONTH(A222)&gt;=4,IF(MONTH(A222)&lt;=10,Inputs!$S$9,Inputs!$S$10),Inputs!$S$10)))</f>
        <v xml:space="preserve"> </v>
      </c>
      <c r="Y222" s="213" t="str">
        <f t="shared" si="49"/>
        <v xml:space="preserve"> </v>
      </c>
      <c r="AF222" s="170">
        <v>43191</v>
      </c>
      <c r="AG222" s="157">
        <v>21</v>
      </c>
      <c r="AH222" s="157">
        <v>4</v>
      </c>
      <c r="AI222" s="157">
        <v>5</v>
      </c>
      <c r="AJ222" s="157">
        <v>0</v>
      </c>
      <c r="AK222" s="157">
        <v>30</v>
      </c>
    </row>
    <row r="223" spans="1:37" x14ac:dyDescent="0.2">
      <c r="A223" s="244" t="str">
        <f>Calculations!A188</f>
        <v>N/A</v>
      </c>
      <c r="B223" s="229" t="str">
        <f t="shared" si="55"/>
        <v xml:space="preserve"> </v>
      </c>
      <c r="C223" s="230" t="str">
        <f t="shared" si="56"/>
        <v xml:space="preserve"> </v>
      </c>
      <c r="D223" s="231" t="str">
        <f t="shared" si="57"/>
        <v xml:space="preserve"> </v>
      </c>
      <c r="E223" s="421" t="str">
        <f t="shared" si="50"/>
        <v xml:space="preserve"> </v>
      </c>
      <c r="F223" s="221" t="str">
        <f t="shared" si="51"/>
        <v xml:space="preserve"> </v>
      </c>
      <c r="G223" s="221" t="str">
        <f t="shared" si="43"/>
        <v xml:space="preserve"> </v>
      </c>
      <c r="H223" s="222" t="str">
        <f t="shared" si="44"/>
        <v xml:space="preserve"> </v>
      </c>
      <c r="I223" s="189" t="str">
        <f t="shared" si="45"/>
        <v xml:space="preserve"> </v>
      </c>
      <c r="J223" s="221" t="str">
        <f t="shared" si="52"/>
        <v xml:space="preserve"> </v>
      </c>
      <c r="K223" s="221" t="str">
        <f t="shared" si="53"/>
        <v xml:space="preserve"> </v>
      </c>
      <c r="L223" s="222" t="str">
        <f t="shared" si="54"/>
        <v xml:space="preserve"> </v>
      </c>
      <c r="M223" s="240" t="str">
        <f t="shared" si="58"/>
        <v xml:space="preserve"> </v>
      </c>
      <c r="N223" s="241" t="str">
        <f t="shared" si="46"/>
        <v xml:space="preserve"> </v>
      </c>
      <c r="O223" s="152"/>
      <c r="P223" s="210" t="str">
        <f>IF(A223="N/A"," ",VLOOKUP(A223,PeakPowerCurves,(IF(BMO=2,3,IF(BMO=1,2,4))),FALSE)+Inputs!N206)</f>
        <v xml:space="preserve"> </v>
      </c>
      <c r="Q223" s="210" t="str">
        <f>IF(A223="N/A"," ",VLOOKUP(A223,SatSunPeakPwr,(IF(BMO=2,3,IF(BMO=1,2,4))),FALSE)+Inputs!$N$23)</f>
        <v xml:space="preserve"> </v>
      </c>
      <c r="R223" s="210" t="str">
        <f>IF(A223="N/A"," ",VLOOKUP(A223,SatSunPeakPwr,(IF(BMO=2,7,IF(BMO=1,6,8))),FALSE)+Inputs!$N$23)</f>
        <v xml:space="preserve"> </v>
      </c>
      <c r="S223" s="211" t="str">
        <f>IF(A223="N/A"," ",(VLOOKUP(A223,OPPowerPrices,(IF(BMO=2,7,IF(BMO=1,6,8))),FALSE)+Inputs!$N$23))</f>
        <v xml:space="preserve"> </v>
      </c>
      <c r="T223" s="212" t="str">
        <f t="shared" si="47"/>
        <v xml:space="preserve"> </v>
      </c>
      <c r="U223" s="212" t="str">
        <f t="shared" si="48"/>
        <v xml:space="preserve"> </v>
      </c>
      <c r="V223" s="212" t="str">
        <f>IF(A223="N/A"," ",IF(Indexcheck=TRUE,(IF(MONTH(A223)&gt;=4,IF(MONTH(A223)&lt;=10,VLOOKUP(A223,'Gas Curves'!B201:O561,13),VLOOKUP(A223,'Gas Curves'!B201:O561,14)),VLOOKUP(A223,'Gas Curves'!B201:O561,14))),0))</f>
        <v xml:space="preserve"> </v>
      </c>
      <c r="W223" s="212" t="str">
        <f>IF(A223="N/A"," ",((SUM(T223:V223))/(1-Inputs!$S$11)-(SUM(T223:V223))))</f>
        <v xml:space="preserve"> </v>
      </c>
      <c r="X223" s="212" t="str">
        <f>IF(A223="N/A"," ",(IF(MONTH(A223)&gt;=4,IF(MONTH(A223)&lt;=10,Inputs!$S$9,Inputs!$S$10),Inputs!$S$10)))</f>
        <v xml:space="preserve"> </v>
      </c>
      <c r="Y223" s="213" t="str">
        <f t="shared" si="49"/>
        <v xml:space="preserve"> </v>
      </c>
      <c r="AF223" s="170">
        <v>43221</v>
      </c>
      <c r="AG223" s="157">
        <v>22</v>
      </c>
      <c r="AH223" s="157">
        <v>4</v>
      </c>
      <c r="AI223" s="157">
        <v>5</v>
      </c>
      <c r="AJ223" s="157">
        <v>1</v>
      </c>
      <c r="AK223" s="157">
        <v>31</v>
      </c>
    </row>
    <row r="224" spans="1:37" x14ac:dyDescent="0.2">
      <c r="A224" s="244" t="str">
        <f>Calculations!A189</f>
        <v>N/A</v>
      </c>
      <c r="B224" s="229" t="str">
        <f t="shared" si="55"/>
        <v xml:space="preserve"> </v>
      </c>
      <c r="C224" s="230" t="str">
        <f t="shared" si="56"/>
        <v xml:space="preserve"> </v>
      </c>
      <c r="D224" s="231" t="str">
        <f t="shared" si="57"/>
        <v xml:space="preserve"> </v>
      </c>
      <c r="E224" s="421" t="str">
        <f t="shared" si="50"/>
        <v xml:space="preserve"> </v>
      </c>
      <c r="F224" s="221" t="str">
        <f t="shared" si="51"/>
        <v xml:space="preserve"> </v>
      </c>
      <c r="G224" s="221" t="str">
        <f t="shared" si="43"/>
        <v xml:space="preserve"> </v>
      </c>
      <c r="H224" s="222" t="str">
        <f t="shared" si="44"/>
        <v xml:space="preserve"> </v>
      </c>
      <c r="I224" s="189" t="str">
        <f t="shared" si="45"/>
        <v xml:space="preserve"> </v>
      </c>
      <c r="J224" s="221" t="str">
        <f t="shared" si="52"/>
        <v xml:space="preserve"> </v>
      </c>
      <c r="K224" s="221" t="str">
        <f t="shared" si="53"/>
        <v xml:space="preserve"> </v>
      </c>
      <c r="L224" s="222" t="str">
        <f t="shared" si="54"/>
        <v xml:space="preserve"> </v>
      </c>
      <c r="M224" s="240" t="str">
        <f t="shared" si="58"/>
        <v xml:space="preserve"> </v>
      </c>
      <c r="N224" s="241" t="str">
        <f t="shared" si="46"/>
        <v xml:space="preserve"> </v>
      </c>
      <c r="O224" s="152"/>
      <c r="P224" s="210" t="str">
        <f>IF(A224="N/A"," ",VLOOKUP(A224,PeakPowerCurves,(IF(BMO=2,3,IF(BMO=1,2,4))),FALSE)+Inputs!N207)</f>
        <v xml:space="preserve"> </v>
      </c>
      <c r="Q224" s="210" t="str">
        <f>IF(A224="N/A"," ",VLOOKUP(A224,SatSunPeakPwr,(IF(BMO=2,3,IF(BMO=1,2,4))),FALSE)+Inputs!$N$23)</f>
        <v xml:space="preserve"> </v>
      </c>
      <c r="R224" s="210" t="str">
        <f>IF(A224="N/A"," ",VLOOKUP(A224,SatSunPeakPwr,(IF(BMO=2,7,IF(BMO=1,6,8))),FALSE)+Inputs!$N$23)</f>
        <v xml:space="preserve"> </v>
      </c>
      <c r="S224" s="211" t="str">
        <f>IF(A224="N/A"," ",(VLOOKUP(A224,OPPowerPrices,(IF(BMO=2,7,IF(BMO=1,6,8))),FALSE)+Inputs!$N$23))</f>
        <v xml:space="preserve"> </v>
      </c>
      <c r="T224" s="212" t="str">
        <f t="shared" si="47"/>
        <v xml:space="preserve"> </v>
      </c>
      <c r="U224" s="212" t="str">
        <f t="shared" si="48"/>
        <v xml:space="preserve"> </v>
      </c>
      <c r="V224" s="212" t="str">
        <f>IF(A224="N/A"," ",IF(Indexcheck=TRUE,(IF(MONTH(A224)&gt;=4,IF(MONTH(A224)&lt;=10,VLOOKUP(A224,'Gas Curves'!B202:O562,13),VLOOKUP(A224,'Gas Curves'!B202:O562,14)),VLOOKUP(A224,'Gas Curves'!B202:O562,14))),0))</f>
        <v xml:space="preserve"> </v>
      </c>
      <c r="W224" s="212" t="str">
        <f>IF(A224="N/A"," ",((SUM(T224:V224))/(1-Inputs!$S$11)-(SUM(T224:V224))))</f>
        <v xml:space="preserve"> </v>
      </c>
      <c r="X224" s="212" t="str">
        <f>IF(A224="N/A"," ",(IF(MONTH(A224)&gt;=4,IF(MONTH(A224)&lt;=10,Inputs!$S$9,Inputs!$S$10),Inputs!$S$10)))</f>
        <v xml:space="preserve"> </v>
      </c>
      <c r="Y224" s="213" t="str">
        <f t="shared" si="49"/>
        <v xml:space="preserve"> </v>
      </c>
      <c r="AF224" s="170">
        <v>43252</v>
      </c>
      <c r="AG224" s="157">
        <v>21</v>
      </c>
      <c r="AH224" s="157">
        <v>5</v>
      </c>
      <c r="AI224" s="157">
        <v>4</v>
      </c>
      <c r="AJ224" s="157">
        <v>0</v>
      </c>
      <c r="AK224" s="157">
        <v>30</v>
      </c>
    </row>
    <row r="225" spans="1:37" x14ac:dyDescent="0.2">
      <c r="A225" s="244" t="str">
        <f>Calculations!A190</f>
        <v>N/A</v>
      </c>
      <c r="B225" s="229" t="str">
        <f t="shared" si="55"/>
        <v xml:space="preserve"> </v>
      </c>
      <c r="C225" s="230" t="str">
        <f t="shared" si="56"/>
        <v xml:space="preserve"> </v>
      </c>
      <c r="D225" s="231" t="str">
        <f t="shared" si="57"/>
        <v xml:space="preserve"> </v>
      </c>
      <c r="E225" s="421" t="str">
        <f t="shared" si="50"/>
        <v xml:space="preserve"> </v>
      </c>
      <c r="F225" s="221" t="str">
        <f t="shared" si="51"/>
        <v xml:space="preserve"> </v>
      </c>
      <c r="G225" s="221" t="str">
        <f t="shared" si="43"/>
        <v xml:space="preserve"> </v>
      </c>
      <c r="H225" s="222" t="str">
        <f t="shared" si="44"/>
        <v xml:space="preserve"> </v>
      </c>
      <c r="I225" s="189" t="str">
        <f t="shared" si="45"/>
        <v xml:space="preserve"> </v>
      </c>
      <c r="J225" s="221" t="str">
        <f t="shared" si="52"/>
        <v xml:space="preserve"> </v>
      </c>
      <c r="K225" s="221" t="str">
        <f t="shared" si="53"/>
        <v xml:space="preserve"> </v>
      </c>
      <c r="L225" s="222" t="str">
        <f t="shared" si="54"/>
        <v xml:space="preserve"> </v>
      </c>
      <c r="M225" s="240" t="str">
        <f t="shared" si="58"/>
        <v xml:space="preserve"> </v>
      </c>
      <c r="N225" s="241" t="str">
        <f t="shared" si="46"/>
        <v xml:space="preserve"> </v>
      </c>
      <c r="O225" s="152"/>
      <c r="P225" s="210" t="str">
        <f>IF(A225="N/A"," ",VLOOKUP(A225,PeakPowerCurves,(IF(BMO=2,3,IF(BMO=1,2,4))),FALSE)+Inputs!N208)</f>
        <v xml:space="preserve"> </v>
      </c>
      <c r="Q225" s="210" t="str">
        <f>IF(A225="N/A"," ",VLOOKUP(A225,SatSunPeakPwr,(IF(BMO=2,3,IF(BMO=1,2,4))),FALSE)+Inputs!$N$23)</f>
        <v xml:space="preserve"> </v>
      </c>
      <c r="R225" s="210" t="str">
        <f>IF(A225="N/A"," ",VLOOKUP(A225,SatSunPeakPwr,(IF(BMO=2,7,IF(BMO=1,6,8))),FALSE)+Inputs!$N$23)</f>
        <v xml:space="preserve"> </v>
      </c>
      <c r="S225" s="211" t="str">
        <f>IF(A225="N/A"," ",(VLOOKUP(A225,OPPowerPrices,(IF(BMO=2,7,IF(BMO=1,6,8))),FALSE)+Inputs!$N$23))</f>
        <v xml:space="preserve"> </v>
      </c>
      <c r="T225" s="212" t="str">
        <f t="shared" si="47"/>
        <v xml:space="preserve"> </v>
      </c>
      <c r="U225" s="212" t="str">
        <f t="shared" si="48"/>
        <v xml:space="preserve"> </v>
      </c>
      <c r="V225" s="212" t="str">
        <f>IF(A225="N/A"," ",IF(Indexcheck=TRUE,(IF(MONTH(A225)&gt;=4,IF(MONTH(A225)&lt;=10,VLOOKUP(A225,'Gas Curves'!B203:O563,13),VLOOKUP(A225,'Gas Curves'!B203:O563,14)),VLOOKUP(A225,'Gas Curves'!B203:O563,14))),0))</f>
        <v xml:space="preserve"> </v>
      </c>
      <c r="W225" s="212" t="str">
        <f>IF(A225="N/A"," ",((SUM(T225:V225))/(1-Inputs!$S$11)-(SUM(T225:V225))))</f>
        <v xml:space="preserve"> </v>
      </c>
      <c r="X225" s="212" t="str">
        <f>IF(A225="N/A"," ",(IF(MONTH(A225)&gt;=4,IF(MONTH(A225)&lt;=10,Inputs!$S$9,Inputs!$S$10),Inputs!$S$10)))</f>
        <v xml:space="preserve"> </v>
      </c>
      <c r="Y225" s="213" t="str">
        <f t="shared" si="49"/>
        <v xml:space="preserve"> </v>
      </c>
      <c r="AF225" s="170">
        <v>43282</v>
      </c>
      <c r="AG225" s="157">
        <v>21</v>
      </c>
      <c r="AH225" s="157">
        <v>4</v>
      </c>
      <c r="AI225" s="157">
        <v>6</v>
      </c>
      <c r="AJ225" s="157">
        <v>1</v>
      </c>
      <c r="AK225" s="157">
        <v>31</v>
      </c>
    </row>
    <row r="226" spans="1:37" x14ac:dyDescent="0.2">
      <c r="A226" s="244" t="str">
        <f>Calculations!A191</f>
        <v>N/A</v>
      </c>
      <c r="B226" s="229" t="str">
        <f t="shared" si="55"/>
        <v xml:space="preserve"> </v>
      </c>
      <c r="C226" s="230" t="str">
        <f t="shared" si="56"/>
        <v xml:space="preserve"> </v>
      </c>
      <c r="D226" s="231" t="str">
        <f t="shared" si="57"/>
        <v xml:space="preserve"> </v>
      </c>
      <c r="E226" s="421" t="str">
        <f t="shared" si="50"/>
        <v xml:space="preserve"> </v>
      </c>
      <c r="F226" s="221" t="str">
        <f t="shared" si="51"/>
        <v xml:space="preserve"> </v>
      </c>
      <c r="G226" s="221" t="str">
        <f t="shared" si="43"/>
        <v xml:space="preserve"> </v>
      </c>
      <c r="H226" s="222" t="str">
        <f t="shared" si="44"/>
        <v xml:space="preserve"> </v>
      </c>
      <c r="I226" s="189" t="str">
        <f t="shared" si="45"/>
        <v xml:space="preserve"> </v>
      </c>
      <c r="J226" s="221" t="str">
        <f t="shared" si="52"/>
        <v xml:space="preserve"> </v>
      </c>
      <c r="K226" s="221" t="str">
        <f t="shared" si="53"/>
        <v xml:space="preserve"> </v>
      </c>
      <c r="L226" s="222" t="str">
        <f t="shared" si="54"/>
        <v xml:space="preserve"> </v>
      </c>
      <c r="M226" s="240" t="str">
        <f t="shared" si="58"/>
        <v xml:space="preserve"> </v>
      </c>
      <c r="N226" s="241" t="str">
        <f t="shared" si="46"/>
        <v xml:space="preserve"> </v>
      </c>
      <c r="O226" s="152"/>
      <c r="P226" s="210" t="str">
        <f>IF(A226="N/A"," ",VLOOKUP(A226,PeakPowerCurves,(IF(BMO=2,3,IF(BMO=1,2,4))),FALSE)+Inputs!N209)</f>
        <v xml:space="preserve"> </v>
      </c>
      <c r="Q226" s="210" t="str">
        <f>IF(A226="N/A"," ",VLOOKUP(A226,SatSunPeakPwr,(IF(BMO=2,3,IF(BMO=1,2,4))),FALSE)+Inputs!$N$23)</f>
        <v xml:space="preserve"> </v>
      </c>
      <c r="R226" s="210" t="str">
        <f>IF(A226="N/A"," ",VLOOKUP(A226,SatSunPeakPwr,(IF(BMO=2,7,IF(BMO=1,6,8))),FALSE)+Inputs!$N$23)</f>
        <v xml:space="preserve"> </v>
      </c>
      <c r="S226" s="211" t="str">
        <f>IF(A226="N/A"," ",(VLOOKUP(A226,OPPowerPrices,(IF(BMO=2,7,IF(BMO=1,6,8))),FALSE)+Inputs!$N$23))</f>
        <v xml:space="preserve"> </v>
      </c>
      <c r="T226" s="212" t="str">
        <f t="shared" si="47"/>
        <v xml:space="preserve"> </v>
      </c>
      <c r="U226" s="212" t="str">
        <f t="shared" si="48"/>
        <v xml:space="preserve"> </v>
      </c>
      <c r="V226" s="212" t="str">
        <f>IF(A226="N/A"," ",IF(Indexcheck=TRUE,(IF(MONTH(A226)&gt;=4,IF(MONTH(A226)&lt;=10,VLOOKUP(A226,'Gas Curves'!B204:O564,13),VLOOKUP(A226,'Gas Curves'!B204:O564,14)),VLOOKUP(A226,'Gas Curves'!B204:O564,14))),0))</f>
        <v xml:space="preserve"> </v>
      </c>
      <c r="W226" s="212" t="str">
        <f>IF(A226="N/A"," ",((SUM(T226:V226))/(1-Inputs!$S$11)-(SUM(T226:V226))))</f>
        <v xml:space="preserve"> </v>
      </c>
      <c r="X226" s="212" t="str">
        <f>IF(A226="N/A"," ",(IF(MONTH(A226)&gt;=4,IF(MONTH(A226)&lt;=10,Inputs!$S$9,Inputs!$S$10),Inputs!$S$10)))</f>
        <v xml:space="preserve"> </v>
      </c>
      <c r="Y226" s="213" t="str">
        <f t="shared" si="49"/>
        <v xml:space="preserve"> </v>
      </c>
      <c r="AF226" s="170">
        <v>43313</v>
      </c>
      <c r="AG226" s="157">
        <v>23</v>
      </c>
      <c r="AH226" s="157">
        <v>4</v>
      </c>
      <c r="AI226" s="157">
        <v>4</v>
      </c>
      <c r="AJ226" s="157">
        <v>0</v>
      </c>
      <c r="AK226" s="157">
        <v>31</v>
      </c>
    </row>
    <row r="227" spans="1:37" x14ac:dyDescent="0.2">
      <c r="A227" s="244" t="str">
        <f>Calculations!A192</f>
        <v>N/A</v>
      </c>
      <c r="B227" s="229" t="str">
        <f t="shared" si="55"/>
        <v xml:space="preserve"> </v>
      </c>
      <c r="C227" s="230" t="str">
        <f t="shared" si="56"/>
        <v xml:space="preserve"> </v>
      </c>
      <c r="D227" s="231" t="str">
        <f t="shared" si="57"/>
        <v xml:space="preserve"> </v>
      </c>
      <c r="E227" s="421" t="str">
        <f t="shared" si="50"/>
        <v xml:space="preserve"> </v>
      </c>
      <c r="F227" s="221" t="str">
        <f t="shared" si="51"/>
        <v xml:space="preserve"> </v>
      </c>
      <c r="G227" s="221" t="str">
        <f t="shared" si="43"/>
        <v xml:space="preserve"> </v>
      </c>
      <c r="H227" s="222" t="str">
        <f t="shared" si="44"/>
        <v xml:space="preserve"> </v>
      </c>
      <c r="I227" s="189" t="str">
        <f t="shared" si="45"/>
        <v xml:space="preserve"> </v>
      </c>
      <c r="J227" s="221" t="str">
        <f t="shared" si="52"/>
        <v xml:space="preserve"> </v>
      </c>
      <c r="K227" s="221" t="str">
        <f t="shared" si="53"/>
        <v xml:space="preserve"> </v>
      </c>
      <c r="L227" s="222" t="str">
        <f t="shared" si="54"/>
        <v xml:space="preserve"> </v>
      </c>
      <c r="M227" s="240" t="str">
        <f t="shared" si="58"/>
        <v xml:space="preserve"> </v>
      </c>
      <c r="N227" s="241" t="str">
        <f t="shared" si="46"/>
        <v xml:space="preserve"> </v>
      </c>
      <c r="O227" s="152"/>
      <c r="P227" s="210" t="str">
        <f>IF(A227="N/A"," ",VLOOKUP(A227,PeakPowerCurves,(IF(BMO=2,3,IF(BMO=1,2,4))),FALSE)+Inputs!N210)</f>
        <v xml:space="preserve"> </v>
      </c>
      <c r="Q227" s="210" t="str">
        <f>IF(A227="N/A"," ",VLOOKUP(A227,SatSunPeakPwr,(IF(BMO=2,3,IF(BMO=1,2,4))),FALSE)+Inputs!$N$23)</f>
        <v xml:space="preserve"> </v>
      </c>
      <c r="R227" s="210" t="str">
        <f>IF(A227="N/A"," ",VLOOKUP(A227,SatSunPeakPwr,(IF(BMO=2,7,IF(BMO=1,6,8))),FALSE)+Inputs!$N$23)</f>
        <v xml:space="preserve"> </v>
      </c>
      <c r="S227" s="211" t="str">
        <f>IF(A227="N/A"," ",(VLOOKUP(A227,OPPowerPrices,(IF(BMO=2,7,IF(BMO=1,6,8))),FALSE)+Inputs!$N$23))</f>
        <v xml:space="preserve"> </v>
      </c>
      <c r="T227" s="212" t="str">
        <f t="shared" si="47"/>
        <v xml:space="preserve"> </v>
      </c>
      <c r="U227" s="212" t="str">
        <f t="shared" si="48"/>
        <v xml:space="preserve"> </v>
      </c>
      <c r="V227" s="212" t="str">
        <f>IF(A227="N/A"," ",IF(Indexcheck=TRUE,(IF(MONTH(A227)&gt;=4,IF(MONTH(A227)&lt;=10,VLOOKUP(A227,'Gas Curves'!B205:O565,13),VLOOKUP(A227,'Gas Curves'!B205:O565,14)),VLOOKUP(A227,'Gas Curves'!B205:O565,14))),0))</f>
        <v xml:space="preserve"> </v>
      </c>
      <c r="W227" s="212" t="str">
        <f>IF(A227="N/A"," ",((SUM(T227:V227))/(1-Inputs!$S$11)-(SUM(T227:V227))))</f>
        <v xml:space="preserve"> </v>
      </c>
      <c r="X227" s="212" t="str">
        <f>IF(A227="N/A"," ",(IF(MONTH(A227)&gt;=4,IF(MONTH(A227)&lt;=10,Inputs!$S$9,Inputs!$S$10),Inputs!$S$10)))</f>
        <v xml:space="preserve"> </v>
      </c>
      <c r="Y227" s="213" t="str">
        <f t="shared" si="49"/>
        <v xml:space="preserve"> </v>
      </c>
      <c r="AF227" s="170">
        <v>43344</v>
      </c>
      <c r="AG227" s="157">
        <v>19</v>
      </c>
      <c r="AH227" s="157">
        <v>5</v>
      </c>
      <c r="AI227" s="157">
        <v>6</v>
      </c>
      <c r="AJ227" s="157">
        <v>1</v>
      </c>
      <c r="AK227" s="157">
        <v>30</v>
      </c>
    </row>
    <row r="228" spans="1:37" x14ac:dyDescent="0.2">
      <c r="A228" s="244" t="str">
        <f>Calculations!A193</f>
        <v>N/A</v>
      </c>
      <c r="B228" s="229" t="str">
        <f t="shared" si="55"/>
        <v xml:space="preserve"> </v>
      </c>
      <c r="C228" s="230" t="str">
        <f t="shared" si="56"/>
        <v xml:space="preserve"> </v>
      </c>
      <c r="D228" s="231" t="str">
        <f t="shared" si="57"/>
        <v xml:space="preserve"> </v>
      </c>
      <c r="E228" s="421" t="str">
        <f t="shared" si="50"/>
        <v xml:space="preserve"> </v>
      </c>
      <c r="F228" s="221" t="str">
        <f t="shared" si="51"/>
        <v xml:space="preserve"> </v>
      </c>
      <c r="G228" s="221" t="str">
        <f t="shared" si="43"/>
        <v xml:space="preserve"> </v>
      </c>
      <c r="H228" s="222" t="str">
        <f t="shared" si="44"/>
        <v xml:space="preserve"> </v>
      </c>
      <c r="I228" s="189" t="str">
        <f t="shared" si="45"/>
        <v xml:space="preserve"> </v>
      </c>
      <c r="J228" s="221" t="str">
        <f t="shared" si="52"/>
        <v xml:space="preserve"> </v>
      </c>
      <c r="K228" s="221" t="str">
        <f t="shared" si="53"/>
        <v xml:space="preserve"> </v>
      </c>
      <c r="L228" s="222" t="str">
        <f t="shared" si="54"/>
        <v xml:space="preserve"> </v>
      </c>
      <c r="M228" s="240" t="str">
        <f t="shared" si="58"/>
        <v xml:space="preserve"> </v>
      </c>
      <c r="N228" s="241" t="str">
        <f t="shared" si="46"/>
        <v xml:space="preserve"> </v>
      </c>
      <c r="O228" s="152"/>
      <c r="P228" s="210" t="str">
        <f>IF(A228="N/A"," ",VLOOKUP(A228,PeakPowerCurves,(IF(BMO=2,3,IF(BMO=1,2,4))),FALSE)+Inputs!N211)</f>
        <v xml:space="preserve"> </v>
      </c>
      <c r="Q228" s="210" t="str">
        <f>IF(A228="N/A"," ",VLOOKUP(A228,SatSunPeakPwr,(IF(BMO=2,3,IF(BMO=1,2,4))),FALSE)+Inputs!$N$23)</f>
        <v xml:space="preserve"> </v>
      </c>
      <c r="R228" s="210" t="str">
        <f>IF(A228="N/A"," ",VLOOKUP(A228,SatSunPeakPwr,(IF(BMO=2,7,IF(BMO=1,6,8))),FALSE)+Inputs!$N$23)</f>
        <v xml:space="preserve"> </v>
      </c>
      <c r="S228" s="211" t="str">
        <f>IF(A228="N/A"," ",(VLOOKUP(A228,OPPowerPrices,(IF(BMO=2,7,IF(BMO=1,6,8))),FALSE)+Inputs!$N$23))</f>
        <v xml:space="preserve"> </v>
      </c>
      <c r="T228" s="212" t="str">
        <f t="shared" si="47"/>
        <v xml:space="preserve"> </v>
      </c>
      <c r="U228" s="212" t="str">
        <f t="shared" si="48"/>
        <v xml:space="preserve"> </v>
      </c>
      <c r="V228" s="212" t="str">
        <f>IF(A228="N/A"," ",IF(Indexcheck=TRUE,(IF(MONTH(A228)&gt;=4,IF(MONTH(A228)&lt;=10,VLOOKUP(A228,'Gas Curves'!B206:O566,13),VLOOKUP(A228,'Gas Curves'!B206:O566,14)),VLOOKUP(A228,'Gas Curves'!B206:O566,14))),0))</f>
        <v xml:space="preserve"> </v>
      </c>
      <c r="W228" s="212" t="str">
        <f>IF(A228="N/A"," ",((SUM(T228:V228))/(1-Inputs!$S$11)-(SUM(T228:V228))))</f>
        <v xml:space="preserve"> </v>
      </c>
      <c r="X228" s="212" t="str">
        <f>IF(A228="N/A"," ",(IF(MONTH(A228)&gt;=4,IF(MONTH(A228)&lt;=10,Inputs!$S$9,Inputs!$S$10),Inputs!$S$10)))</f>
        <v xml:space="preserve"> </v>
      </c>
      <c r="Y228" s="213" t="str">
        <f t="shared" si="49"/>
        <v xml:space="preserve"> </v>
      </c>
      <c r="AF228" s="170">
        <v>43374</v>
      </c>
      <c r="AG228" s="157">
        <v>23</v>
      </c>
      <c r="AH228" s="157">
        <v>4</v>
      </c>
      <c r="AI228" s="157">
        <v>4</v>
      </c>
      <c r="AJ228" s="157">
        <v>0</v>
      </c>
      <c r="AK228" s="157">
        <v>31</v>
      </c>
    </row>
    <row r="229" spans="1:37" x14ac:dyDescent="0.2">
      <c r="A229" s="244" t="str">
        <f>Calculations!A194</f>
        <v>N/A</v>
      </c>
      <c r="B229" s="229" t="str">
        <f t="shared" si="55"/>
        <v xml:space="preserve"> </v>
      </c>
      <c r="C229" s="230" t="str">
        <f t="shared" si="56"/>
        <v xml:space="preserve"> </v>
      </c>
      <c r="D229" s="231" t="str">
        <f t="shared" si="57"/>
        <v xml:space="preserve"> </v>
      </c>
      <c r="E229" s="421" t="str">
        <f t="shared" si="50"/>
        <v xml:space="preserve"> </v>
      </c>
      <c r="F229" s="221" t="str">
        <f t="shared" si="51"/>
        <v xml:space="preserve"> </v>
      </c>
      <c r="G229" s="221" t="str">
        <f t="shared" si="43"/>
        <v xml:space="preserve"> </v>
      </c>
      <c r="H229" s="222" t="str">
        <f t="shared" si="44"/>
        <v xml:space="preserve"> </v>
      </c>
      <c r="I229" s="189" t="str">
        <f t="shared" si="45"/>
        <v xml:space="preserve"> </v>
      </c>
      <c r="J229" s="221" t="str">
        <f t="shared" si="52"/>
        <v xml:space="preserve"> </v>
      </c>
      <c r="K229" s="221" t="str">
        <f t="shared" si="53"/>
        <v xml:space="preserve"> </v>
      </c>
      <c r="L229" s="222" t="str">
        <f t="shared" si="54"/>
        <v xml:space="preserve"> </v>
      </c>
      <c r="M229" s="240" t="str">
        <f t="shared" si="58"/>
        <v xml:space="preserve"> </v>
      </c>
      <c r="N229" s="241" t="str">
        <f t="shared" si="46"/>
        <v xml:space="preserve"> </v>
      </c>
      <c r="O229" s="152"/>
      <c r="P229" s="210" t="str">
        <f>IF(A229="N/A"," ",VLOOKUP(A229,PeakPowerCurves,(IF(BMO=2,3,IF(BMO=1,2,4))),FALSE)+Inputs!N212)</f>
        <v xml:space="preserve"> </v>
      </c>
      <c r="Q229" s="210" t="str">
        <f>IF(A229="N/A"," ",VLOOKUP(A229,SatSunPeakPwr,(IF(BMO=2,3,IF(BMO=1,2,4))),FALSE)+Inputs!$N$23)</f>
        <v xml:space="preserve"> </v>
      </c>
      <c r="R229" s="210" t="str">
        <f>IF(A229="N/A"," ",VLOOKUP(A229,SatSunPeakPwr,(IF(BMO=2,7,IF(BMO=1,6,8))),FALSE)+Inputs!$N$23)</f>
        <v xml:space="preserve"> </v>
      </c>
      <c r="S229" s="211" t="str">
        <f>IF(A229="N/A"," ",(VLOOKUP(A229,OPPowerPrices,(IF(BMO=2,7,IF(BMO=1,6,8))),FALSE)+Inputs!$N$23))</f>
        <v xml:space="preserve"> </v>
      </c>
      <c r="T229" s="212" t="str">
        <f t="shared" si="47"/>
        <v xml:space="preserve"> </v>
      </c>
      <c r="U229" s="212" t="str">
        <f t="shared" si="48"/>
        <v xml:space="preserve"> </v>
      </c>
      <c r="V229" s="212" t="str">
        <f>IF(A229="N/A"," ",IF(Indexcheck=TRUE,(IF(MONTH(A229)&gt;=4,IF(MONTH(A229)&lt;=10,VLOOKUP(A229,'Gas Curves'!B207:O567,13),VLOOKUP(A229,'Gas Curves'!B207:O567,14)),VLOOKUP(A229,'Gas Curves'!B207:O567,14))),0))</f>
        <v xml:space="preserve"> </v>
      </c>
      <c r="W229" s="212" t="str">
        <f>IF(A229="N/A"," ",((SUM(T229:V229))/(1-Inputs!$S$11)-(SUM(T229:V229))))</f>
        <v xml:space="preserve"> </v>
      </c>
      <c r="X229" s="212" t="str">
        <f>IF(A229="N/A"," ",(IF(MONTH(A229)&gt;=4,IF(MONTH(A229)&lt;=10,Inputs!$S$9,Inputs!$S$10),Inputs!$S$10)))</f>
        <v xml:space="preserve"> </v>
      </c>
      <c r="Y229" s="213" t="str">
        <f t="shared" si="49"/>
        <v xml:space="preserve"> </v>
      </c>
      <c r="AF229" s="170">
        <v>43405</v>
      </c>
      <c r="AG229" s="157">
        <v>21</v>
      </c>
      <c r="AH229" s="157">
        <v>4</v>
      </c>
      <c r="AI229" s="157">
        <v>5</v>
      </c>
      <c r="AJ229" s="157">
        <v>1</v>
      </c>
      <c r="AK229" s="157">
        <v>30</v>
      </c>
    </row>
    <row r="230" spans="1:37" x14ac:dyDescent="0.2">
      <c r="A230" s="244" t="str">
        <f>Calculations!A195</f>
        <v>N/A</v>
      </c>
      <c r="B230" s="229" t="str">
        <f t="shared" si="55"/>
        <v xml:space="preserve"> </v>
      </c>
      <c r="C230" s="230" t="str">
        <f t="shared" si="56"/>
        <v xml:space="preserve"> </v>
      </c>
      <c r="D230" s="231" t="str">
        <f t="shared" si="57"/>
        <v xml:space="preserve"> </v>
      </c>
      <c r="E230" s="421" t="str">
        <f t="shared" si="50"/>
        <v xml:space="preserve"> </v>
      </c>
      <c r="F230" s="221" t="str">
        <f t="shared" si="51"/>
        <v xml:space="preserve"> </v>
      </c>
      <c r="G230" s="221" t="str">
        <f t="shared" si="43"/>
        <v xml:space="preserve"> </v>
      </c>
      <c r="H230" s="222" t="str">
        <f t="shared" si="44"/>
        <v xml:space="preserve"> </v>
      </c>
      <c r="I230" s="189" t="str">
        <f t="shared" si="45"/>
        <v xml:space="preserve"> </v>
      </c>
      <c r="J230" s="221" t="str">
        <f t="shared" si="52"/>
        <v xml:space="preserve"> </v>
      </c>
      <c r="K230" s="221" t="str">
        <f t="shared" si="53"/>
        <v xml:space="preserve"> </v>
      </c>
      <c r="L230" s="222" t="str">
        <f t="shared" si="54"/>
        <v xml:space="preserve"> </v>
      </c>
      <c r="M230" s="240" t="str">
        <f t="shared" si="58"/>
        <v xml:space="preserve"> </v>
      </c>
      <c r="N230" s="241" t="str">
        <f t="shared" si="46"/>
        <v xml:space="preserve"> </v>
      </c>
      <c r="O230" s="152"/>
      <c r="P230" s="210" t="str">
        <f>IF(A230="N/A"," ",VLOOKUP(A230,PeakPowerCurves,(IF(BMO=2,3,IF(BMO=1,2,4))),FALSE)+Inputs!N213)</f>
        <v xml:space="preserve"> </v>
      </c>
      <c r="Q230" s="210" t="str">
        <f>IF(A230="N/A"," ",VLOOKUP(A230,SatSunPeakPwr,(IF(BMO=2,3,IF(BMO=1,2,4))),FALSE)+Inputs!$N$23)</f>
        <v xml:space="preserve"> </v>
      </c>
      <c r="R230" s="210" t="str">
        <f>IF(A230="N/A"," ",VLOOKUP(A230,SatSunPeakPwr,(IF(BMO=2,7,IF(BMO=1,6,8))),FALSE)+Inputs!$N$23)</f>
        <v xml:space="preserve"> </v>
      </c>
      <c r="S230" s="211" t="str">
        <f>IF(A230="N/A"," ",(VLOOKUP(A230,OPPowerPrices,(IF(BMO=2,7,IF(BMO=1,6,8))),FALSE)+Inputs!$N$23))</f>
        <v xml:space="preserve"> </v>
      </c>
      <c r="T230" s="212" t="str">
        <f t="shared" si="47"/>
        <v xml:space="preserve"> </v>
      </c>
      <c r="U230" s="212" t="str">
        <f t="shared" si="48"/>
        <v xml:space="preserve"> </v>
      </c>
      <c r="V230" s="212" t="str">
        <f>IF(A230="N/A"," ",IF(Indexcheck=TRUE,(IF(MONTH(A230)&gt;=4,IF(MONTH(A230)&lt;=10,VLOOKUP(A230,'Gas Curves'!B208:O568,13),VLOOKUP(A230,'Gas Curves'!B208:O568,14)),VLOOKUP(A230,'Gas Curves'!B208:O568,14))),0))</f>
        <v xml:space="preserve"> </v>
      </c>
      <c r="W230" s="212" t="str">
        <f>IF(A230="N/A"," ",((SUM(T230:V230))/(1-Inputs!$S$11)-(SUM(T230:V230))))</f>
        <v xml:space="preserve"> </v>
      </c>
      <c r="X230" s="212" t="str">
        <f>IF(A230="N/A"," ",(IF(MONTH(A230)&gt;=4,IF(MONTH(A230)&lt;=10,Inputs!$S$9,Inputs!$S$10),Inputs!$S$10)))</f>
        <v xml:space="preserve"> </v>
      </c>
      <c r="Y230" s="213" t="str">
        <f t="shared" si="49"/>
        <v xml:space="preserve"> </v>
      </c>
      <c r="AF230" s="170">
        <v>43435</v>
      </c>
      <c r="AG230" s="157">
        <v>20</v>
      </c>
      <c r="AH230" s="157">
        <v>5</v>
      </c>
      <c r="AI230" s="157">
        <v>6</v>
      </c>
      <c r="AJ230" s="157">
        <v>1</v>
      </c>
      <c r="AK230" s="157">
        <v>31</v>
      </c>
    </row>
    <row r="231" spans="1:37" x14ac:dyDescent="0.2">
      <c r="A231" s="244" t="str">
        <f>Calculations!A196</f>
        <v>N/A</v>
      </c>
      <c r="B231" s="229" t="str">
        <f t="shared" si="55"/>
        <v xml:space="preserve"> </v>
      </c>
      <c r="C231" s="230" t="str">
        <f t="shared" si="56"/>
        <v xml:space="preserve"> </v>
      </c>
      <c r="D231" s="231" t="str">
        <f t="shared" si="57"/>
        <v xml:space="preserve"> </v>
      </c>
      <c r="E231" s="421" t="str">
        <f t="shared" si="50"/>
        <v xml:space="preserve"> </v>
      </c>
      <c r="F231" s="221" t="str">
        <f t="shared" si="51"/>
        <v xml:space="preserve"> </v>
      </c>
      <c r="G231" s="221" t="str">
        <f t="shared" ref="G231:G290" si="59">IF(A231="N/A"," ",C231*E231)</f>
        <v xml:space="preserve"> </v>
      </c>
      <c r="H231" s="222" t="str">
        <f t="shared" ref="H231:H290" si="60">IF(A231="N/A"," ",D231*E231)</f>
        <v xml:space="preserve"> </v>
      </c>
      <c r="I231" s="189" t="str">
        <f t="shared" ref="I231:I290" si="61">IF(A231="N/A"," ",2-E231)</f>
        <v xml:space="preserve"> </v>
      </c>
      <c r="J231" s="221" t="str">
        <f t="shared" si="52"/>
        <v xml:space="preserve"> </v>
      </c>
      <c r="K231" s="221" t="str">
        <f t="shared" si="53"/>
        <v xml:space="preserve"> </v>
      </c>
      <c r="L231" s="222" t="str">
        <f t="shared" si="54"/>
        <v xml:space="preserve"> </v>
      </c>
      <c r="M231" s="240" t="str">
        <f t="shared" si="58"/>
        <v xml:space="preserve"> </v>
      </c>
      <c r="N231" s="241" t="str">
        <f t="shared" ref="N231:N290" si="62">IF(A231="N/A"," ",SUM(T231:X231))</f>
        <v xml:space="preserve"> </v>
      </c>
      <c r="O231" s="152"/>
      <c r="P231" s="210" t="str">
        <f>IF(A231="N/A"," ",VLOOKUP(A231,PeakPowerCurves,(IF(BMO=2,3,IF(BMO=1,2,4))),FALSE)+Inputs!N214)</f>
        <v xml:space="preserve"> </v>
      </c>
      <c r="Q231" s="210" t="str">
        <f>IF(A231="N/A"," ",VLOOKUP(A231,SatSunPeakPwr,(IF(BMO=2,3,IF(BMO=1,2,4))),FALSE)+Inputs!$N$23)</f>
        <v xml:space="preserve"> </v>
      </c>
      <c r="R231" s="210" t="str">
        <f>IF(A231="N/A"," ",VLOOKUP(A231,SatSunPeakPwr,(IF(BMO=2,7,IF(BMO=1,6,8))),FALSE)+Inputs!$N$23)</f>
        <v xml:space="preserve"> </v>
      </c>
      <c r="S231" s="211" t="str">
        <f>IF(A231="N/A"," ",(VLOOKUP(A231,OPPowerPrices,(IF(BMO=2,7,IF(BMO=1,6,8))),FALSE)+Inputs!$N$23))</f>
        <v xml:space="preserve"> </v>
      </c>
      <c r="T231" s="212" t="str">
        <f t="shared" ref="T231:T290" si="63">IF(A231="N/A"," ",(VLOOKUP(A231,GasCurves,9,FALSE))+IF(BMO=1,Gasbmo,IF(BMO=3,-Gasbmo,0)))</f>
        <v xml:space="preserve"> </v>
      </c>
      <c r="U231" s="212" t="str">
        <f t="shared" ref="U231:U290" si="64">IF(A231="N/A"," ",IF(Basischeck=TRUE,(VLOOKUP(A231,GasCurves,IF(MONTH(A231)&gt;=4,IF(MONTH(A231)&lt;=10,11,12),12),FALSE)),0))</f>
        <v xml:space="preserve"> </v>
      </c>
      <c r="V231" s="212" t="str">
        <f>IF(A231="N/A"," ",IF(Indexcheck=TRUE,(IF(MONTH(A231)&gt;=4,IF(MONTH(A231)&lt;=10,VLOOKUP(A231,'Gas Curves'!B209:O569,13),VLOOKUP(A231,'Gas Curves'!B209:O569,14)),VLOOKUP(A231,'Gas Curves'!B209:O569,14))),0))</f>
        <v xml:space="preserve"> </v>
      </c>
      <c r="W231" s="212" t="str">
        <f>IF(A231="N/A"," ",((SUM(T231:V231))/(1-Inputs!$S$11)-(SUM(T231:V231))))</f>
        <v xml:space="preserve"> </v>
      </c>
      <c r="X231" s="212" t="str">
        <f>IF(A231="N/A"," ",(IF(MONTH(A231)&gt;=4,IF(MONTH(A231)&lt;=10,Inputs!$S$9,Inputs!$S$10),Inputs!$S$10)))</f>
        <v xml:space="preserve"> </v>
      </c>
      <c r="Y231" s="213" t="str">
        <f t="shared" ref="Y231:Y290" si="65">IF(A231="N/A"," ",(VLOOKUP($A231,InterestRatesTable,2)))</f>
        <v xml:space="preserve"> </v>
      </c>
      <c r="AF231" s="170">
        <v>43466</v>
      </c>
      <c r="AG231" s="157">
        <v>22</v>
      </c>
      <c r="AH231" s="157">
        <v>4</v>
      </c>
      <c r="AI231" s="157">
        <v>5</v>
      </c>
      <c r="AJ231" s="157">
        <v>1</v>
      </c>
      <c r="AK231" s="157">
        <v>31</v>
      </c>
    </row>
    <row r="232" spans="1:37" x14ac:dyDescent="0.2">
      <c r="A232" s="244" t="str">
        <f>Calculations!A197</f>
        <v>N/A</v>
      </c>
      <c r="B232" s="229" t="str">
        <f t="shared" si="55"/>
        <v xml:space="preserve"> </v>
      </c>
      <c r="C232" s="230" t="str">
        <f t="shared" si="56"/>
        <v xml:space="preserve"> </v>
      </c>
      <c r="D232" s="231" t="str">
        <f t="shared" si="57"/>
        <v xml:space="preserve"> </v>
      </c>
      <c r="E232" s="421" t="str">
        <f t="shared" ref="E232:E290" si="66">IF(A232="N/A"," ",IF(Scalers=1,(IF(AND(Dynamic=1,MONTH(A232)&gt;=6,MONTH(A232)&lt;=8,OR($O$37="REGION 2",$O$37="REGION 2A",$O$37="REGION 2B",$O$37="REGION 3",$O$37="REGION 3A",$O$37="REGION 3B",$O$37="REGION 3C",$O$37="REGION 4",$O$37="REGION 4B",$O$37="REGION 4C",$O$37="REGION 5",$O$37="REGION 5A")),((0.059228/(B232/100))-(0.4980013/(SQRT(B232/100)))+2.137988),HLOOKUP(MONTH(A232),ScalarTable,28))),1))</f>
        <v xml:space="preserve"> </v>
      </c>
      <c r="F232" s="221" t="str">
        <f t="shared" ref="F232:F290" si="67">IF(A232="N/A"," ",B232*E232)</f>
        <v xml:space="preserve"> </v>
      </c>
      <c r="G232" s="221" t="str">
        <f t="shared" si="59"/>
        <v xml:space="preserve"> </v>
      </c>
      <c r="H232" s="222" t="str">
        <f t="shared" si="60"/>
        <v xml:space="preserve"> </v>
      </c>
      <c r="I232" s="189" t="str">
        <f t="shared" si="61"/>
        <v xml:space="preserve"> </v>
      </c>
      <c r="J232" s="221" t="str">
        <f t="shared" ref="J232:J290" si="68">IF(A232="N/A"," ",B232*I232)</f>
        <v xml:space="preserve"> </v>
      </c>
      <c r="K232" s="221" t="str">
        <f t="shared" ref="K232:K290" si="69">IF(A232="N/A"," ",C232*I232)</f>
        <v xml:space="preserve"> </v>
      </c>
      <c r="L232" s="222" t="str">
        <f t="shared" ref="L232:L290" si="70">IF(A232="N/A"," ",D232*I232)</f>
        <v xml:space="preserve"> </v>
      </c>
      <c r="M232" s="240" t="str">
        <f t="shared" si="58"/>
        <v xml:space="preserve"> </v>
      </c>
      <c r="N232" s="241" t="str">
        <f t="shared" si="62"/>
        <v xml:space="preserve"> </v>
      </c>
      <c r="O232" s="152"/>
      <c r="P232" s="210" t="str">
        <f>IF(A232="N/A"," ",VLOOKUP(A232,PeakPowerCurves,(IF(BMO=2,3,IF(BMO=1,2,4))),FALSE)+Inputs!N215)</f>
        <v xml:space="preserve"> </v>
      </c>
      <c r="Q232" s="210" t="str">
        <f>IF(A232="N/A"," ",VLOOKUP(A232,SatSunPeakPwr,(IF(BMO=2,3,IF(BMO=1,2,4))),FALSE)+Inputs!$N$23)</f>
        <v xml:space="preserve"> </v>
      </c>
      <c r="R232" s="210" t="str">
        <f>IF(A232="N/A"," ",VLOOKUP(A232,SatSunPeakPwr,(IF(BMO=2,7,IF(BMO=1,6,8))),FALSE)+Inputs!$N$23)</f>
        <v xml:space="preserve"> </v>
      </c>
      <c r="S232" s="211" t="str">
        <f>IF(A232="N/A"," ",(VLOOKUP(A232,OPPowerPrices,(IF(BMO=2,7,IF(BMO=1,6,8))),FALSE)+Inputs!$N$23))</f>
        <v xml:space="preserve"> </v>
      </c>
      <c r="T232" s="212" t="str">
        <f t="shared" si="63"/>
        <v xml:space="preserve"> </v>
      </c>
      <c r="U232" s="212" t="str">
        <f t="shared" si="64"/>
        <v xml:space="preserve"> </v>
      </c>
      <c r="V232" s="212" t="str">
        <f>IF(A232="N/A"," ",IF(Indexcheck=TRUE,(IF(MONTH(A232)&gt;=4,IF(MONTH(A232)&lt;=10,VLOOKUP(A232,'Gas Curves'!B210:O570,13),VLOOKUP(A232,'Gas Curves'!B210:O570,14)),VLOOKUP(A232,'Gas Curves'!B210:O570,14))),0))</f>
        <v xml:space="preserve"> </v>
      </c>
      <c r="W232" s="212" t="str">
        <f>IF(A232="N/A"," ",((SUM(T232:V232))/(1-Inputs!$S$11)-(SUM(T232:V232))))</f>
        <v xml:space="preserve"> </v>
      </c>
      <c r="X232" s="212" t="str">
        <f>IF(A232="N/A"," ",(IF(MONTH(A232)&gt;=4,IF(MONTH(A232)&lt;=10,Inputs!$S$9,Inputs!$S$10),Inputs!$S$10)))</f>
        <v xml:space="preserve"> </v>
      </c>
      <c r="Y232" s="213" t="str">
        <f t="shared" si="65"/>
        <v xml:space="preserve"> </v>
      </c>
      <c r="AF232" s="170">
        <v>43497</v>
      </c>
      <c r="AG232" s="157">
        <v>20</v>
      </c>
      <c r="AH232" s="157">
        <v>4</v>
      </c>
      <c r="AI232" s="157">
        <v>4</v>
      </c>
      <c r="AJ232" s="157">
        <v>0</v>
      </c>
      <c r="AK232" s="157">
        <v>28</v>
      </c>
    </row>
    <row r="233" spans="1:37" x14ac:dyDescent="0.2">
      <c r="A233" s="244" t="str">
        <f>Calculations!A198</f>
        <v>N/A</v>
      </c>
      <c r="B233" s="229" t="str">
        <f t="shared" si="55"/>
        <v xml:space="preserve"> </v>
      </c>
      <c r="C233" s="230" t="str">
        <f t="shared" si="56"/>
        <v xml:space="preserve"> </v>
      </c>
      <c r="D233" s="231" t="str">
        <f t="shared" si="57"/>
        <v xml:space="preserve"> </v>
      </c>
      <c r="E233" s="421" t="str">
        <f t="shared" si="66"/>
        <v xml:space="preserve"> </v>
      </c>
      <c r="F233" s="221" t="str">
        <f t="shared" si="67"/>
        <v xml:space="preserve"> </v>
      </c>
      <c r="G233" s="221" t="str">
        <f t="shared" si="59"/>
        <v xml:space="preserve"> </v>
      </c>
      <c r="H233" s="222" t="str">
        <f t="shared" si="60"/>
        <v xml:space="preserve"> </v>
      </c>
      <c r="I233" s="189" t="str">
        <f t="shared" si="61"/>
        <v xml:space="preserve"> </v>
      </c>
      <c r="J233" s="221" t="str">
        <f t="shared" si="68"/>
        <v xml:space="preserve"> </v>
      </c>
      <c r="K233" s="221" t="str">
        <f t="shared" si="69"/>
        <v xml:space="preserve"> </v>
      </c>
      <c r="L233" s="222" t="str">
        <f t="shared" si="70"/>
        <v xml:space="preserve"> </v>
      </c>
      <c r="M233" s="240" t="str">
        <f t="shared" si="58"/>
        <v xml:space="preserve"> </v>
      </c>
      <c r="N233" s="241" t="str">
        <f t="shared" si="62"/>
        <v xml:space="preserve"> </v>
      </c>
      <c r="O233" s="152"/>
      <c r="P233" s="210" t="str">
        <f>IF(A233="N/A"," ",VLOOKUP(A233,PeakPowerCurves,(IF(BMO=2,3,IF(BMO=1,2,4))),FALSE)+Inputs!N216)</f>
        <v xml:space="preserve"> </v>
      </c>
      <c r="Q233" s="210" t="str">
        <f>IF(A233="N/A"," ",VLOOKUP(A233,SatSunPeakPwr,(IF(BMO=2,3,IF(BMO=1,2,4))),FALSE)+Inputs!$N$23)</f>
        <v xml:space="preserve"> </v>
      </c>
      <c r="R233" s="210" t="str">
        <f>IF(A233="N/A"," ",VLOOKUP(A233,SatSunPeakPwr,(IF(BMO=2,7,IF(BMO=1,6,8))),FALSE)+Inputs!$N$23)</f>
        <v xml:space="preserve"> </v>
      </c>
      <c r="S233" s="211" t="str">
        <f>IF(A233="N/A"," ",(VLOOKUP(A233,OPPowerPrices,(IF(BMO=2,7,IF(BMO=1,6,8))),FALSE)+Inputs!$N$23))</f>
        <v xml:space="preserve"> </v>
      </c>
      <c r="T233" s="212" t="str">
        <f t="shared" si="63"/>
        <v xml:space="preserve"> </v>
      </c>
      <c r="U233" s="212" t="str">
        <f t="shared" si="64"/>
        <v xml:space="preserve"> </v>
      </c>
      <c r="V233" s="212" t="str">
        <f>IF(A233="N/A"," ",IF(Indexcheck=TRUE,(IF(MONTH(A233)&gt;=4,IF(MONTH(A233)&lt;=10,VLOOKUP(A233,'Gas Curves'!B211:O571,13),VLOOKUP(A233,'Gas Curves'!B211:O571,14)),VLOOKUP(A233,'Gas Curves'!B211:O571,14))),0))</f>
        <v xml:space="preserve"> </v>
      </c>
      <c r="W233" s="212" t="str">
        <f>IF(A233="N/A"," ",((SUM(T233:V233))/(1-Inputs!$S$11)-(SUM(T233:V233))))</f>
        <v xml:space="preserve"> </v>
      </c>
      <c r="X233" s="212" t="str">
        <f>IF(A233="N/A"," ",(IF(MONTH(A233)&gt;=4,IF(MONTH(A233)&lt;=10,Inputs!$S$9,Inputs!$S$10),Inputs!$S$10)))</f>
        <v xml:space="preserve"> </v>
      </c>
      <c r="Y233" s="213" t="str">
        <f t="shared" si="65"/>
        <v xml:space="preserve"> </v>
      </c>
      <c r="AF233" s="170">
        <v>43525</v>
      </c>
      <c r="AG233" s="157">
        <v>21</v>
      </c>
      <c r="AH233" s="157">
        <v>5</v>
      </c>
      <c r="AI233" s="157">
        <v>5</v>
      </c>
      <c r="AJ233" s="157">
        <v>0</v>
      </c>
      <c r="AK233" s="157">
        <v>31</v>
      </c>
    </row>
    <row r="234" spans="1:37" x14ac:dyDescent="0.2">
      <c r="A234" s="244" t="str">
        <f>Calculations!A199</f>
        <v>N/A</v>
      </c>
      <c r="B234" s="229" t="str">
        <f t="shared" si="55"/>
        <v xml:space="preserve"> </v>
      </c>
      <c r="C234" s="230" t="str">
        <f t="shared" si="56"/>
        <v xml:space="preserve"> </v>
      </c>
      <c r="D234" s="231" t="str">
        <f t="shared" si="57"/>
        <v xml:space="preserve"> </v>
      </c>
      <c r="E234" s="421" t="str">
        <f t="shared" si="66"/>
        <v xml:space="preserve"> </v>
      </c>
      <c r="F234" s="221" t="str">
        <f t="shared" si="67"/>
        <v xml:space="preserve"> </v>
      </c>
      <c r="G234" s="221" t="str">
        <f t="shared" si="59"/>
        <v xml:space="preserve"> </v>
      </c>
      <c r="H234" s="222" t="str">
        <f t="shared" si="60"/>
        <v xml:space="preserve"> </v>
      </c>
      <c r="I234" s="189" t="str">
        <f t="shared" si="61"/>
        <v xml:space="preserve"> </v>
      </c>
      <c r="J234" s="221" t="str">
        <f t="shared" si="68"/>
        <v xml:space="preserve"> </v>
      </c>
      <c r="K234" s="221" t="str">
        <f t="shared" si="69"/>
        <v xml:space="preserve"> </v>
      </c>
      <c r="L234" s="222" t="str">
        <f t="shared" si="70"/>
        <v xml:space="preserve"> </v>
      </c>
      <c r="M234" s="240" t="str">
        <f t="shared" si="58"/>
        <v xml:space="preserve"> </v>
      </c>
      <c r="N234" s="241" t="str">
        <f t="shared" si="62"/>
        <v xml:space="preserve"> </v>
      </c>
      <c r="O234" s="152"/>
      <c r="P234" s="210" t="str">
        <f>IF(A234="N/A"," ",VLOOKUP(A234,PeakPowerCurves,(IF(BMO=2,3,IF(BMO=1,2,4))),FALSE)+Inputs!N217)</f>
        <v xml:space="preserve"> </v>
      </c>
      <c r="Q234" s="210" t="str">
        <f>IF(A234="N/A"," ",VLOOKUP(A234,SatSunPeakPwr,(IF(BMO=2,3,IF(BMO=1,2,4))),FALSE)+Inputs!$N$23)</f>
        <v xml:space="preserve"> </v>
      </c>
      <c r="R234" s="210" t="str">
        <f>IF(A234="N/A"," ",VLOOKUP(A234,SatSunPeakPwr,(IF(BMO=2,7,IF(BMO=1,6,8))),FALSE)+Inputs!$N$23)</f>
        <v xml:space="preserve"> </v>
      </c>
      <c r="S234" s="211" t="str">
        <f>IF(A234="N/A"," ",(VLOOKUP(A234,OPPowerPrices,(IF(BMO=2,7,IF(BMO=1,6,8))),FALSE)+Inputs!$N$23))</f>
        <v xml:space="preserve"> </v>
      </c>
      <c r="T234" s="212" t="str">
        <f t="shared" si="63"/>
        <v xml:space="preserve"> </v>
      </c>
      <c r="U234" s="212" t="str">
        <f t="shared" si="64"/>
        <v xml:space="preserve"> </v>
      </c>
      <c r="V234" s="212" t="str">
        <f>IF(A234="N/A"," ",IF(Indexcheck=TRUE,(IF(MONTH(A234)&gt;=4,IF(MONTH(A234)&lt;=10,VLOOKUP(A234,'Gas Curves'!B212:O572,13),VLOOKUP(A234,'Gas Curves'!B212:O572,14)),VLOOKUP(A234,'Gas Curves'!B212:O572,14))),0))</f>
        <v xml:space="preserve"> </v>
      </c>
      <c r="W234" s="212" t="str">
        <f>IF(A234="N/A"," ",((SUM(T234:V234))/(1-Inputs!$S$11)-(SUM(T234:V234))))</f>
        <v xml:space="preserve"> </v>
      </c>
      <c r="X234" s="212" t="str">
        <f>IF(A234="N/A"," ",(IF(MONTH(A234)&gt;=4,IF(MONTH(A234)&lt;=10,Inputs!$S$9,Inputs!$S$10),Inputs!$S$10)))</f>
        <v xml:space="preserve"> </v>
      </c>
      <c r="Y234" s="213" t="str">
        <f t="shared" si="65"/>
        <v xml:space="preserve"> </v>
      </c>
      <c r="AF234" s="170">
        <v>43556</v>
      </c>
      <c r="AG234" s="157">
        <v>22</v>
      </c>
      <c r="AH234" s="157">
        <v>4</v>
      </c>
      <c r="AI234" s="157">
        <v>4</v>
      </c>
      <c r="AJ234" s="157">
        <v>0</v>
      </c>
      <c r="AK234" s="157">
        <v>30</v>
      </c>
    </row>
    <row r="235" spans="1:37" x14ac:dyDescent="0.2">
      <c r="A235" s="244" t="str">
        <f>Calculations!A200</f>
        <v>N/A</v>
      </c>
      <c r="B235" s="229" t="str">
        <f t="shared" si="55"/>
        <v xml:space="preserve"> </v>
      </c>
      <c r="C235" s="230" t="str">
        <f t="shared" si="56"/>
        <v xml:space="preserve"> </v>
      </c>
      <c r="D235" s="231" t="str">
        <f t="shared" si="57"/>
        <v xml:space="preserve"> </v>
      </c>
      <c r="E235" s="421" t="str">
        <f t="shared" si="66"/>
        <v xml:space="preserve"> </v>
      </c>
      <c r="F235" s="221" t="str">
        <f t="shared" si="67"/>
        <v xml:space="preserve"> </v>
      </c>
      <c r="G235" s="221" t="str">
        <f t="shared" si="59"/>
        <v xml:space="preserve"> </v>
      </c>
      <c r="H235" s="222" t="str">
        <f t="shared" si="60"/>
        <v xml:space="preserve"> </v>
      </c>
      <c r="I235" s="189" t="str">
        <f t="shared" si="61"/>
        <v xml:space="preserve"> </v>
      </c>
      <c r="J235" s="221" t="str">
        <f t="shared" si="68"/>
        <v xml:space="preserve"> </v>
      </c>
      <c r="K235" s="221" t="str">
        <f t="shared" si="69"/>
        <v xml:space="preserve"> </v>
      </c>
      <c r="L235" s="222" t="str">
        <f t="shared" si="70"/>
        <v xml:space="preserve"> </v>
      </c>
      <c r="M235" s="240" t="str">
        <f t="shared" si="58"/>
        <v xml:space="preserve"> </v>
      </c>
      <c r="N235" s="241" t="str">
        <f t="shared" si="62"/>
        <v xml:space="preserve"> </v>
      </c>
      <c r="O235" s="152"/>
      <c r="P235" s="210" t="str">
        <f>IF(A235="N/A"," ",VLOOKUP(A235,PeakPowerCurves,(IF(BMO=2,3,IF(BMO=1,2,4))),FALSE)+Inputs!N218)</f>
        <v xml:space="preserve"> </v>
      </c>
      <c r="Q235" s="210" t="str">
        <f>IF(A235="N/A"," ",VLOOKUP(A235,SatSunPeakPwr,(IF(BMO=2,3,IF(BMO=1,2,4))),FALSE)+Inputs!$N$23)</f>
        <v xml:space="preserve"> </v>
      </c>
      <c r="R235" s="210" t="str">
        <f>IF(A235="N/A"," ",VLOOKUP(A235,SatSunPeakPwr,(IF(BMO=2,7,IF(BMO=1,6,8))),FALSE)+Inputs!$N$23)</f>
        <v xml:space="preserve"> </v>
      </c>
      <c r="S235" s="211" t="str">
        <f>IF(A235="N/A"," ",(VLOOKUP(A235,OPPowerPrices,(IF(BMO=2,7,IF(BMO=1,6,8))),FALSE)+Inputs!$N$23))</f>
        <v xml:space="preserve"> </v>
      </c>
      <c r="T235" s="212" t="str">
        <f t="shared" si="63"/>
        <v xml:space="preserve"> </v>
      </c>
      <c r="U235" s="212" t="str">
        <f t="shared" si="64"/>
        <v xml:space="preserve"> </v>
      </c>
      <c r="V235" s="212" t="str">
        <f>IF(A235="N/A"," ",IF(Indexcheck=TRUE,(IF(MONTH(A235)&gt;=4,IF(MONTH(A235)&lt;=10,VLOOKUP(A235,'Gas Curves'!B213:O573,13),VLOOKUP(A235,'Gas Curves'!B213:O573,14)),VLOOKUP(A235,'Gas Curves'!B213:O573,14))),0))</f>
        <v xml:space="preserve"> </v>
      </c>
      <c r="W235" s="212" t="str">
        <f>IF(A235="N/A"," ",((SUM(T235:V235))/(1-Inputs!$S$11)-(SUM(T235:V235))))</f>
        <v xml:space="preserve"> </v>
      </c>
      <c r="X235" s="212" t="str">
        <f>IF(A235="N/A"," ",(IF(MONTH(A235)&gt;=4,IF(MONTH(A235)&lt;=10,Inputs!$S$9,Inputs!$S$10),Inputs!$S$10)))</f>
        <v xml:space="preserve"> </v>
      </c>
      <c r="Y235" s="213" t="str">
        <f t="shared" si="65"/>
        <v xml:space="preserve"> </v>
      </c>
      <c r="AF235" s="170">
        <v>43586</v>
      </c>
      <c r="AG235" s="157">
        <v>22</v>
      </c>
      <c r="AH235" s="157">
        <v>4</v>
      </c>
      <c r="AI235" s="157">
        <v>5</v>
      </c>
      <c r="AJ235" s="157">
        <v>1</v>
      </c>
      <c r="AK235" s="157">
        <v>31</v>
      </c>
    </row>
    <row r="236" spans="1:37" x14ac:dyDescent="0.2">
      <c r="A236" s="244" t="str">
        <f>Calculations!A201</f>
        <v>N/A</v>
      </c>
      <c r="B236" s="229" t="str">
        <f t="shared" si="55"/>
        <v xml:space="preserve"> </v>
      </c>
      <c r="C236" s="230" t="str">
        <f t="shared" si="56"/>
        <v xml:space="preserve"> </v>
      </c>
      <c r="D236" s="231" t="str">
        <f t="shared" si="57"/>
        <v xml:space="preserve"> </v>
      </c>
      <c r="E236" s="421" t="str">
        <f t="shared" si="66"/>
        <v xml:space="preserve"> </v>
      </c>
      <c r="F236" s="221" t="str">
        <f t="shared" si="67"/>
        <v xml:space="preserve"> </v>
      </c>
      <c r="G236" s="221" t="str">
        <f t="shared" si="59"/>
        <v xml:space="preserve"> </v>
      </c>
      <c r="H236" s="222" t="str">
        <f t="shared" si="60"/>
        <v xml:space="preserve"> </v>
      </c>
      <c r="I236" s="189" t="str">
        <f t="shared" si="61"/>
        <v xml:space="preserve"> </v>
      </c>
      <c r="J236" s="221" t="str">
        <f t="shared" si="68"/>
        <v xml:space="preserve"> </v>
      </c>
      <c r="K236" s="221" t="str">
        <f t="shared" si="69"/>
        <v xml:space="preserve"> </v>
      </c>
      <c r="L236" s="222" t="str">
        <f t="shared" si="70"/>
        <v xml:space="preserve"> </v>
      </c>
      <c r="M236" s="240" t="str">
        <f t="shared" si="58"/>
        <v xml:space="preserve"> </v>
      </c>
      <c r="N236" s="241" t="str">
        <f t="shared" si="62"/>
        <v xml:space="preserve"> </v>
      </c>
      <c r="O236" s="152"/>
      <c r="P236" s="210" t="str">
        <f>IF(A236="N/A"," ",VLOOKUP(A236,PeakPowerCurves,(IF(BMO=2,3,IF(BMO=1,2,4))),FALSE)+Inputs!N219)</f>
        <v xml:space="preserve"> </v>
      </c>
      <c r="Q236" s="210" t="str">
        <f>IF(A236="N/A"," ",VLOOKUP(A236,SatSunPeakPwr,(IF(BMO=2,3,IF(BMO=1,2,4))),FALSE)+Inputs!$N$23)</f>
        <v xml:space="preserve"> </v>
      </c>
      <c r="R236" s="210" t="str">
        <f>IF(A236="N/A"," ",VLOOKUP(A236,SatSunPeakPwr,(IF(BMO=2,7,IF(BMO=1,6,8))),FALSE)+Inputs!$N$23)</f>
        <v xml:space="preserve"> </v>
      </c>
      <c r="S236" s="211" t="str">
        <f>IF(A236="N/A"," ",(VLOOKUP(A236,OPPowerPrices,(IF(BMO=2,7,IF(BMO=1,6,8))),FALSE)+Inputs!$N$23))</f>
        <v xml:space="preserve"> </v>
      </c>
      <c r="T236" s="212" t="str">
        <f t="shared" si="63"/>
        <v xml:space="preserve"> </v>
      </c>
      <c r="U236" s="212" t="str">
        <f t="shared" si="64"/>
        <v xml:space="preserve"> </v>
      </c>
      <c r="V236" s="212" t="str">
        <f>IF(A236="N/A"," ",IF(Indexcheck=TRUE,(IF(MONTH(A236)&gt;=4,IF(MONTH(A236)&lt;=10,VLOOKUP(A236,'Gas Curves'!B214:O574,13),VLOOKUP(A236,'Gas Curves'!B214:O574,14)),VLOOKUP(A236,'Gas Curves'!B214:O574,14))),0))</f>
        <v xml:space="preserve"> </v>
      </c>
      <c r="W236" s="212" t="str">
        <f>IF(A236="N/A"," ",((SUM(T236:V236))/(1-Inputs!$S$11)-(SUM(T236:V236))))</f>
        <v xml:space="preserve"> </v>
      </c>
      <c r="X236" s="212" t="str">
        <f>IF(A236="N/A"," ",(IF(MONTH(A236)&gt;=4,IF(MONTH(A236)&lt;=10,Inputs!$S$9,Inputs!$S$10),Inputs!$S$10)))</f>
        <v xml:space="preserve"> </v>
      </c>
      <c r="Y236" s="213" t="str">
        <f t="shared" si="65"/>
        <v xml:space="preserve"> </v>
      </c>
      <c r="AF236" s="170">
        <v>43617</v>
      </c>
      <c r="AG236" s="157">
        <v>20</v>
      </c>
      <c r="AH236" s="157">
        <v>5</v>
      </c>
      <c r="AI236" s="157">
        <v>5</v>
      </c>
      <c r="AJ236" s="157">
        <v>0</v>
      </c>
      <c r="AK236" s="157">
        <v>30</v>
      </c>
    </row>
    <row r="237" spans="1:37" x14ac:dyDescent="0.2">
      <c r="A237" s="244" t="str">
        <f>Calculations!A202</f>
        <v>N/A</v>
      </c>
      <c r="B237" s="229" t="str">
        <f t="shared" si="55"/>
        <v xml:space="preserve"> </v>
      </c>
      <c r="C237" s="230" t="str">
        <f t="shared" si="56"/>
        <v xml:space="preserve"> </v>
      </c>
      <c r="D237" s="231" t="str">
        <f t="shared" si="57"/>
        <v xml:space="preserve"> </v>
      </c>
      <c r="E237" s="421" t="str">
        <f t="shared" si="66"/>
        <v xml:space="preserve"> </v>
      </c>
      <c r="F237" s="221" t="str">
        <f t="shared" si="67"/>
        <v xml:space="preserve"> </v>
      </c>
      <c r="G237" s="221" t="str">
        <f t="shared" si="59"/>
        <v xml:space="preserve"> </v>
      </c>
      <c r="H237" s="222" t="str">
        <f t="shared" si="60"/>
        <v xml:space="preserve"> </v>
      </c>
      <c r="I237" s="189" t="str">
        <f t="shared" si="61"/>
        <v xml:space="preserve"> </v>
      </c>
      <c r="J237" s="221" t="str">
        <f t="shared" si="68"/>
        <v xml:space="preserve"> </v>
      </c>
      <c r="K237" s="221" t="str">
        <f t="shared" si="69"/>
        <v xml:space="preserve"> </v>
      </c>
      <c r="L237" s="222" t="str">
        <f t="shared" si="70"/>
        <v xml:space="preserve"> </v>
      </c>
      <c r="M237" s="240" t="str">
        <f t="shared" si="58"/>
        <v xml:space="preserve"> </v>
      </c>
      <c r="N237" s="241" t="str">
        <f t="shared" si="62"/>
        <v xml:space="preserve"> </v>
      </c>
      <c r="O237" s="152"/>
      <c r="P237" s="210" t="str">
        <f>IF(A237="N/A"," ",VLOOKUP(A237,PeakPowerCurves,(IF(BMO=2,3,IF(BMO=1,2,4))),FALSE)+Inputs!N220)</f>
        <v xml:space="preserve"> </v>
      </c>
      <c r="Q237" s="210" t="str">
        <f>IF(A237="N/A"," ",VLOOKUP(A237,SatSunPeakPwr,(IF(BMO=2,3,IF(BMO=1,2,4))),FALSE)+Inputs!$N$23)</f>
        <v xml:space="preserve"> </v>
      </c>
      <c r="R237" s="210" t="str">
        <f>IF(A237="N/A"," ",VLOOKUP(A237,SatSunPeakPwr,(IF(BMO=2,7,IF(BMO=1,6,8))),FALSE)+Inputs!$N$23)</f>
        <v xml:space="preserve"> </v>
      </c>
      <c r="S237" s="211" t="str">
        <f>IF(A237="N/A"," ",(VLOOKUP(A237,OPPowerPrices,(IF(BMO=2,7,IF(BMO=1,6,8))),FALSE)+Inputs!$N$23))</f>
        <v xml:space="preserve"> </v>
      </c>
      <c r="T237" s="212" t="str">
        <f t="shared" si="63"/>
        <v xml:space="preserve"> </v>
      </c>
      <c r="U237" s="212" t="str">
        <f t="shared" si="64"/>
        <v xml:space="preserve"> </v>
      </c>
      <c r="V237" s="212" t="str">
        <f>IF(A237="N/A"," ",IF(Indexcheck=TRUE,(IF(MONTH(A237)&gt;=4,IF(MONTH(A237)&lt;=10,VLOOKUP(A237,'Gas Curves'!B215:O575,13),VLOOKUP(A237,'Gas Curves'!B215:O575,14)),VLOOKUP(A237,'Gas Curves'!B215:O575,14))),0))</f>
        <v xml:space="preserve"> </v>
      </c>
      <c r="W237" s="212" t="str">
        <f>IF(A237="N/A"," ",((SUM(T237:V237))/(1-Inputs!$S$11)-(SUM(T237:V237))))</f>
        <v xml:space="preserve"> </v>
      </c>
      <c r="X237" s="212" t="str">
        <f>IF(A237="N/A"," ",(IF(MONTH(A237)&gt;=4,IF(MONTH(A237)&lt;=10,Inputs!$S$9,Inputs!$S$10),Inputs!$S$10)))</f>
        <v xml:space="preserve"> </v>
      </c>
      <c r="Y237" s="213" t="str">
        <f t="shared" si="65"/>
        <v xml:space="preserve"> </v>
      </c>
      <c r="AF237" s="170">
        <v>43647</v>
      </c>
      <c r="AG237" s="157">
        <v>22</v>
      </c>
      <c r="AH237" s="157">
        <v>4</v>
      </c>
      <c r="AI237" s="157">
        <v>5</v>
      </c>
      <c r="AJ237" s="157">
        <v>1</v>
      </c>
      <c r="AK237" s="157">
        <v>31</v>
      </c>
    </row>
    <row r="238" spans="1:37" x14ac:dyDescent="0.2">
      <c r="A238" s="244" t="str">
        <f>Calculations!A203</f>
        <v>N/A</v>
      </c>
      <c r="B238" s="229" t="str">
        <f t="shared" si="55"/>
        <v xml:space="preserve"> </v>
      </c>
      <c r="C238" s="230" t="str">
        <f t="shared" si="56"/>
        <v xml:space="preserve"> </v>
      </c>
      <c r="D238" s="231" t="str">
        <f t="shared" si="57"/>
        <v xml:space="preserve"> </v>
      </c>
      <c r="E238" s="421" t="str">
        <f t="shared" si="66"/>
        <v xml:space="preserve"> </v>
      </c>
      <c r="F238" s="221" t="str">
        <f t="shared" si="67"/>
        <v xml:space="preserve"> </v>
      </c>
      <c r="G238" s="221" t="str">
        <f t="shared" si="59"/>
        <v xml:space="preserve"> </v>
      </c>
      <c r="H238" s="222" t="str">
        <f t="shared" si="60"/>
        <v xml:space="preserve"> </v>
      </c>
      <c r="I238" s="189" t="str">
        <f t="shared" si="61"/>
        <v xml:space="preserve"> </v>
      </c>
      <c r="J238" s="221" t="str">
        <f t="shared" si="68"/>
        <v xml:space="preserve"> </v>
      </c>
      <c r="K238" s="221" t="str">
        <f t="shared" si="69"/>
        <v xml:space="preserve"> </v>
      </c>
      <c r="L238" s="222" t="str">
        <f t="shared" si="70"/>
        <v xml:space="preserve"> </v>
      </c>
      <c r="M238" s="240" t="str">
        <f t="shared" si="58"/>
        <v xml:space="preserve"> </v>
      </c>
      <c r="N238" s="241" t="str">
        <f t="shared" si="62"/>
        <v xml:space="preserve"> </v>
      </c>
      <c r="O238" s="152"/>
      <c r="P238" s="210" t="str">
        <f>IF(A238="N/A"," ",VLOOKUP(A238,PeakPowerCurves,(IF(BMO=2,3,IF(BMO=1,2,4))),FALSE)+Inputs!N221)</f>
        <v xml:space="preserve"> </v>
      </c>
      <c r="Q238" s="210" t="str">
        <f>IF(A238="N/A"," ",VLOOKUP(A238,SatSunPeakPwr,(IF(BMO=2,3,IF(BMO=1,2,4))),FALSE)+Inputs!$N$23)</f>
        <v xml:space="preserve"> </v>
      </c>
      <c r="R238" s="210" t="str">
        <f>IF(A238="N/A"," ",VLOOKUP(A238,SatSunPeakPwr,(IF(BMO=2,7,IF(BMO=1,6,8))),FALSE)+Inputs!$N$23)</f>
        <v xml:space="preserve"> </v>
      </c>
      <c r="S238" s="211" t="str">
        <f>IF(A238="N/A"," ",(VLOOKUP(A238,OPPowerPrices,(IF(BMO=2,7,IF(BMO=1,6,8))),FALSE)+Inputs!$N$23))</f>
        <v xml:space="preserve"> </v>
      </c>
      <c r="T238" s="212" t="str">
        <f t="shared" si="63"/>
        <v xml:space="preserve"> </v>
      </c>
      <c r="U238" s="212" t="str">
        <f t="shared" si="64"/>
        <v xml:space="preserve"> </v>
      </c>
      <c r="V238" s="212" t="str">
        <f>IF(A238="N/A"," ",IF(Indexcheck=TRUE,(IF(MONTH(A238)&gt;=4,IF(MONTH(A238)&lt;=10,VLOOKUP(A238,'Gas Curves'!B216:O576,13),VLOOKUP(A238,'Gas Curves'!B216:O576,14)),VLOOKUP(A238,'Gas Curves'!B216:O576,14))),0))</f>
        <v xml:space="preserve"> </v>
      </c>
      <c r="W238" s="212" t="str">
        <f>IF(A238="N/A"," ",((SUM(T238:V238))/(1-Inputs!$S$11)-(SUM(T238:V238))))</f>
        <v xml:space="preserve"> </v>
      </c>
      <c r="X238" s="212" t="str">
        <f>IF(A238="N/A"," ",(IF(MONTH(A238)&gt;=4,IF(MONTH(A238)&lt;=10,Inputs!$S$9,Inputs!$S$10),Inputs!$S$10)))</f>
        <v xml:space="preserve"> </v>
      </c>
      <c r="Y238" s="213" t="str">
        <f t="shared" si="65"/>
        <v xml:space="preserve"> </v>
      </c>
      <c r="AF238" s="170">
        <v>43678</v>
      </c>
      <c r="AG238" s="157">
        <v>22</v>
      </c>
      <c r="AH238" s="157">
        <v>5</v>
      </c>
      <c r="AI238" s="157">
        <v>4</v>
      </c>
      <c r="AJ238" s="157">
        <v>0</v>
      </c>
      <c r="AK238" s="157">
        <v>31</v>
      </c>
    </row>
    <row r="239" spans="1:37" x14ac:dyDescent="0.2">
      <c r="A239" s="244" t="str">
        <f>Calculations!A204</f>
        <v>N/A</v>
      </c>
      <c r="B239" s="229" t="str">
        <f t="shared" si="55"/>
        <v xml:space="preserve"> </v>
      </c>
      <c r="C239" s="230" t="str">
        <f t="shared" si="56"/>
        <v xml:space="preserve"> </v>
      </c>
      <c r="D239" s="231" t="str">
        <f t="shared" si="57"/>
        <v xml:space="preserve"> </v>
      </c>
      <c r="E239" s="421" t="str">
        <f t="shared" si="66"/>
        <v xml:space="preserve"> </v>
      </c>
      <c r="F239" s="221" t="str">
        <f t="shared" si="67"/>
        <v xml:space="preserve"> </v>
      </c>
      <c r="G239" s="221" t="str">
        <f t="shared" si="59"/>
        <v xml:space="preserve"> </v>
      </c>
      <c r="H239" s="222" t="str">
        <f t="shared" si="60"/>
        <v xml:space="preserve"> </v>
      </c>
      <c r="I239" s="189" t="str">
        <f t="shared" si="61"/>
        <v xml:space="preserve"> </v>
      </c>
      <c r="J239" s="221" t="str">
        <f t="shared" si="68"/>
        <v xml:space="preserve"> </v>
      </c>
      <c r="K239" s="221" t="str">
        <f t="shared" si="69"/>
        <v xml:space="preserve"> </v>
      </c>
      <c r="L239" s="222" t="str">
        <f t="shared" si="70"/>
        <v xml:space="preserve"> </v>
      </c>
      <c r="M239" s="240" t="str">
        <f t="shared" si="58"/>
        <v xml:space="preserve"> </v>
      </c>
      <c r="N239" s="241" t="str">
        <f t="shared" si="62"/>
        <v xml:space="preserve"> </v>
      </c>
      <c r="O239" s="152"/>
      <c r="P239" s="210" t="str">
        <f>IF(A239="N/A"," ",VLOOKUP(A239,PeakPowerCurves,(IF(BMO=2,3,IF(BMO=1,2,4))),FALSE)+Inputs!N222)</f>
        <v xml:space="preserve"> </v>
      </c>
      <c r="Q239" s="210" t="str">
        <f>IF(A239="N/A"," ",VLOOKUP(A239,SatSunPeakPwr,(IF(BMO=2,3,IF(BMO=1,2,4))),FALSE)+Inputs!$N$23)</f>
        <v xml:space="preserve"> </v>
      </c>
      <c r="R239" s="210" t="str">
        <f>IF(A239="N/A"," ",VLOOKUP(A239,SatSunPeakPwr,(IF(BMO=2,7,IF(BMO=1,6,8))),FALSE)+Inputs!$N$23)</f>
        <v xml:space="preserve"> </v>
      </c>
      <c r="S239" s="211" t="str">
        <f>IF(A239="N/A"," ",(VLOOKUP(A239,OPPowerPrices,(IF(BMO=2,7,IF(BMO=1,6,8))),FALSE)+Inputs!$N$23))</f>
        <v xml:space="preserve"> </v>
      </c>
      <c r="T239" s="212" t="str">
        <f t="shared" si="63"/>
        <v xml:space="preserve"> </v>
      </c>
      <c r="U239" s="212" t="str">
        <f t="shared" si="64"/>
        <v xml:space="preserve"> </v>
      </c>
      <c r="V239" s="212" t="str">
        <f>IF(A239="N/A"," ",IF(Indexcheck=TRUE,(IF(MONTH(A239)&gt;=4,IF(MONTH(A239)&lt;=10,VLOOKUP(A239,'Gas Curves'!B217:O577,13),VLOOKUP(A239,'Gas Curves'!B217:O577,14)),VLOOKUP(A239,'Gas Curves'!B217:O577,14))),0))</f>
        <v xml:space="preserve"> </v>
      </c>
      <c r="W239" s="212" t="str">
        <f>IF(A239="N/A"," ",((SUM(T239:V239))/(1-Inputs!$S$11)-(SUM(T239:V239))))</f>
        <v xml:space="preserve"> </v>
      </c>
      <c r="X239" s="212" t="str">
        <f>IF(A239="N/A"," ",(IF(MONTH(A239)&gt;=4,IF(MONTH(A239)&lt;=10,Inputs!$S$9,Inputs!$S$10),Inputs!$S$10)))</f>
        <v xml:space="preserve"> </v>
      </c>
      <c r="Y239" s="213" t="str">
        <f t="shared" si="65"/>
        <v xml:space="preserve"> </v>
      </c>
      <c r="AF239" s="170">
        <v>43709</v>
      </c>
      <c r="AG239" s="157">
        <v>20</v>
      </c>
      <c r="AH239" s="157">
        <v>4</v>
      </c>
      <c r="AI239" s="157">
        <v>6</v>
      </c>
      <c r="AJ239" s="157">
        <v>1</v>
      </c>
      <c r="AK239" s="157">
        <v>30</v>
      </c>
    </row>
    <row r="240" spans="1:37" x14ac:dyDescent="0.2">
      <c r="A240" s="244" t="str">
        <f>Calculations!A205</f>
        <v>N/A</v>
      </c>
      <c r="B240" s="229" t="str">
        <f t="shared" si="55"/>
        <v xml:space="preserve"> </v>
      </c>
      <c r="C240" s="230" t="str">
        <f t="shared" si="56"/>
        <v xml:space="preserve"> </v>
      </c>
      <c r="D240" s="231" t="str">
        <f t="shared" si="57"/>
        <v xml:space="preserve"> </v>
      </c>
      <c r="E240" s="421" t="str">
        <f t="shared" si="66"/>
        <v xml:space="preserve"> </v>
      </c>
      <c r="F240" s="221" t="str">
        <f t="shared" si="67"/>
        <v xml:space="preserve"> </v>
      </c>
      <c r="G240" s="221" t="str">
        <f t="shared" si="59"/>
        <v xml:space="preserve"> </v>
      </c>
      <c r="H240" s="222" t="str">
        <f t="shared" si="60"/>
        <v xml:space="preserve"> </v>
      </c>
      <c r="I240" s="189" t="str">
        <f t="shared" si="61"/>
        <v xml:space="preserve"> </v>
      </c>
      <c r="J240" s="221" t="str">
        <f t="shared" si="68"/>
        <v xml:space="preserve"> </v>
      </c>
      <c r="K240" s="221" t="str">
        <f t="shared" si="69"/>
        <v xml:space="preserve"> </v>
      </c>
      <c r="L240" s="222" t="str">
        <f t="shared" si="70"/>
        <v xml:space="preserve"> </v>
      </c>
      <c r="M240" s="240" t="str">
        <f t="shared" si="58"/>
        <v xml:space="preserve"> </v>
      </c>
      <c r="N240" s="241" t="str">
        <f t="shared" si="62"/>
        <v xml:space="preserve"> </v>
      </c>
      <c r="O240" s="152"/>
      <c r="P240" s="210" t="str">
        <f>IF(A240="N/A"," ",VLOOKUP(A240,PeakPowerCurves,(IF(BMO=2,3,IF(BMO=1,2,4))),FALSE)+Inputs!N223)</f>
        <v xml:space="preserve"> </v>
      </c>
      <c r="Q240" s="210" t="str">
        <f>IF(A240="N/A"," ",VLOOKUP(A240,SatSunPeakPwr,(IF(BMO=2,3,IF(BMO=1,2,4))),FALSE)+Inputs!$N$23)</f>
        <v xml:space="preserve"> </v>
      </c>
      <c r="R240" s="210" t="str">
        <f>IF(A240="N/A"," ",VLOOKUP(A240,SatSunPeakPwr,(IF(BMO=2,7,IF(BMO=1,6,8))),FALSE)+Inputs!$N$23)</f>
        <v xml:space="preserve"> </v>
      </c>
      <c r="S240" s="211" t="str">
        <f>IF(A240="N/A"," ",(VLOOKUP(A240,OPPowerPrices,(IF(BMO=2,7,IF(BMO=1,6,8))),FALSE)+Inputs!$N$23))</f>
        <v xml:space="preserve"> </v>
      </c>
      <c r="T240" s="212" t="str">
        <f t="shared" si="63"/>
        <v xml:space="preserve"> </v>
      </c>
      <c r="U240" s="212" t="str">
        <f t="shared" si="64"/>
        <v xml:space="preserve"> </v>
      </c>
      <c r="V240" s="212" t="str">
        <f>IF(A240="N/A"," ",IF(Indexcheck=TRUE,(IF(MONTH(A240)&gt;=4,IF(MONTH(A240)&lt;=10,VLOOKUP(A240,'Gas Curves'!B218:O578,13),VLOOKUP(A240,'Gas Curves'!B218:O578,14)),VLOOKUP(A240,'Gas Curves'!B218:O578,14))),0))</f>
        <v xml:space="preserve"> </v>
      </c>
      <c r="W240" s="212" t="str">
        <f>IF(A240="N/A"," ",((SUM(T240:V240))/(1-Inputs!$S$11)-(SUM(T240:V240))))</f>
        <v xml:space="preserve"> </v>
      </c>
      <c r="X240" s="212" t="str">
        <f>IF(A240="N/A"," ",(IF(MONTH(A240)&gt;=4,IF(MONTH(A240)&lt;=10,Inputs!$S$9,Inputs!$S$10),Inputs!$S$10)))</f>
        <v xml:space="preserve"> </v>
      </c>
      <c r="Y240" s="213" t="str">
        <f t="shared" si="65"/>
        <v xml:space="preserve"> </v>
      </c>
      <c r="AF240" s="170">
        <v>43739</v>
      </c>
      <c r="AG240" s="157">
        <v>23</v>
      </c>
      <c r="AH240" s="157">
        <v>4</v>
      </c>
      <c r="AI240" s="157">
        <v>4</v>
      </c>
      <c r="AJ240" s="157">
        <v>0</v>
      </c>
      <c r="AK240" s="157">
        <v>31</v>
      </c>
    </row>
    <row r="241" spans="1:37" x14ac:dyDescent="0.2">
      <c r="A241" s="244" t="str">
        <f>Calculations!A206</f>
        <v>N/A</v>
      </c>
      <c r="B241" s="229" t="str">
        <f t="shared" si="55"/>
        <v xml:space="preserve"> </v>
      </c>
      <c r="C241" s="230" t="str">
        <f t="shared" si="56"/>
        <v xml:space="preserve"> </v>
      </c>
      <c r="D241" s="231" t="str">
        <f t="shared" si="57"/>
        <v xml:space="preserve"> </v>
      </c>
      <c r="E241" s="421" t="str">
        <f t="shared" si="66"/>
        <v xml:space="preserve"> </v>
      </c>
      <c r="F241" s="221" t="str">
        <f t="shared" si="67"/>
        <v xml:space="preserve"> </v>
      </c>
      <c r="G241" s="221" t="str">
        <f t="shared" si="59"/>
        <v xml:space="preserve"> </v>
      </c>
      <c r="H241" s="222" t="str">
        <f t="shared" si="60"/>
        <v xml:space="preserve"> </v>
      </c>
      <c r="I241" s="189" t="str">
        <f t="shared" si="61"/>
        <v xml:space="preserve"> </v>
      </c>
      <c r="J241" s="221" t="str">
        <f t="shared" si="68"/>
        <v xml:space="preserve"> </v>
      </c>
      <c r="K241" s="221" t="str">
        <f t="shared" si="69"/>
        <v xml:space="preserve"> </v>
      </c>
      <c r="L241" s="222" t="str">
        <f t="shared" si="70"/>
        <v xml:space="preserve"> </v>
      </c>
      <c r="M241" s="240" t="str">
        <f t="shared" si="58"/>
        <v xml:space="preserve"> </v>
      </c>
      <c r="N241" s="241" t="str">
        <f t="shared" si="62"/>
        <v xml:space="preserve"> </v>
      </c>
      <c r="O241" s="152"/>
      <c r="P241" s="210" t="str">
        <f>IF(A241="N/A"," ",VLOOKUP(A241,PeakPowerCurves,(IF(BMO=2,3,IF(BMO=1,2,4))),FALSE)+Inputs!N224)</f>
        <v xml:space="preserve"> </v>
      </c>
      <c r="Q241" s="210" t="str">
        <f>IF(A241="N/A"," ",VLOOKUP(A241,SatSunPeakPwr,(IF(BMO=2,3,IF(BMO=1,2,4))),FALSE)+Inputs!$N$23)</f>
        <v xml:space="preserve"> </v>
      </c>
      <c r="R241" s="210" t="str">
        <f>IF(A241="N/A"," ",VLOOKUP(A241,SatSunPeakPwr,(IF(BMO=2,7,IF(BMO=1,6,8))),FALSE)+Inputs!$N$23)</f>
        <v xml:space="preserve"> </v>
      </c>
      <c r="S241" s="211" t="str">
        <f>IF(A241="N/A"," ",(VLOOKUP(A241,OPPowerPrices,(IF(BMO=2,7,IF(BMO=1,6,8))),FALSE)+Inputs!$N$23))</f>
        <v xml:space="preserve"> </v>
      </c>
      <c r="T241" s="212" t="str">
        <f t="shared" si="63"/>
        <v xml:space="preserve"> </v>
      </c>
      <c r="U241" s="212" t="str">
        <f t="shared" si="64"/>
        <v xml:space="preserve"> </v>
      </c>
      <c r="V241" s="212" t="str">
        <f>IF(A241="N/A"," ",IF(Indexcheck=TRUE,(IF(MONTH(A241)&gt;=4,IF(MONTH(A241)&lt;=10,VLOOKUP(A241,'Gas Curves'!B219:O579,13),VLOOKUP(A241,'Gas Curves'!B219:O579,14)),VLOOKUP(A241,'Gas Curves'!B219:O579,14))),0))</f>
        <v xml:space="preserve"> </v>
      </c>
      <c r="W241" s="212" t="str">
        <f>IF(A241="N/A"," ",((SUM(T241:V241))/(1-Inputs!$S$11)-(SUM(T241:V241))))</f>
        <v xml:space="preserve"> </v>
      </c>
      <c r="X241" s="212" t="str">
        <f>IF(A241="N/A"," ",(IF(MONTH(A241)&gt;=4,IF(MONTH(A241)&lt;=10,Inputs!$S$9,Inputs!$S$10),Inputs!$S$10)))</f>
        <v xml:space="preserve"> </v>
      </c>
      <c r="Y241" s="213" t="str">
        <f t="shared" si="65"/>
        <v xml:space="preserve"> </v>
      </c>
      <c r="AF241" s="170">
        <v>43770</v>
      </c>
      <c r="AG241" s="157">
        <v>20</v>
      </c>
      <c r="AH241" s="157">
        <v>5</v>
      </c>
      <c r="AI241" s="157">
        <v>5</v>
      </c>
      <c r="AJ241" s="157">
        <v>1</v>
      </c>
      <c r="AK241" s="157">
        <v>30</v>
      </c>
    </row>
    <row r="242" spans="1:37" x14ac:dyDescent="0.2">
      <c r="A242" s="244" t="str">
        <f>Calculations!A207</f>
        <v>N/A</v>
      </c>
      <c r="B242" s="229" t="str">
        <f t="shared" si="55"/>
        <v xml:space="preserve"> </v>
      </c>
      <c r="C242" s="230" t="str">
        <f t="shared" si="56"/>
        <v xml:space="preserve"> </v>
      </c>
      <c r="D242" s="231" t="str">
        <f t="shared" si="57"/>
        <v xml:space="preserve"> </v>
      </c>
      <c r="E242" s="421" t="str">
        <f t="shared" si="66"/>
        <v xml:space="preserve"> </v>
      </c>
      <c r="F242" s="221" t="str">
        <f t="shared" si="67"/>
        <v xml:space="preserve"> </v>
      </c>
      <c r="G242" s="221" t="str">
        <f t="shared" si="59"/>
        <v xml:space="preserve"> </v>
      </c>
      <c r="H242" s="222" t="str">
        <f t="shared" si="60"/>
        <v xml:space="preserve"> </v>
      </c>
      <c r="I242" s="189" t="str">
        <f t="shared" si="61"/>
        <v xml:space="preserve"> </v>
      </c>
      <c r="J242" s="221" t="str">
        <f t="shared" si="68"/>
        <v xml:space="preserve"> </v>
      </c>
      <c r="K242" s="221" t="str">
        <f t="shared" si="69"/>
        <v xml:space="preserve"> </v>
      </c>
      <c r="L242" s="222" t="str">
        <f t="shared" si="70"/>
        <v xml:space="preserve"> </v>
      </c>
      <c r="M242" s="240" t="str">
        <f t="shared" si="58"/>
        <v xml:space="preserve"> </v>
      </c>
      <c r="N242" s="241" t="str">
        <f t="shared" si="62"/>
        <v xml:space="preserve"> </v>
      </c>
      <c r="O242" s="152"/>
      <c r="P242" s="210" t="str">
        <f>IF(A242="N/A"," ",VLOOKUP(A242,PeakPowerCurves,(IF(BMO=2,3,IF(BMO=1,2,4))),FALSE)+Inputs!N225)</f>
        <v xml:space="preserve"> </v>
      </c>
      <c r="Q242" s="210" t="str">
        <f>IF(A242="N/A"," ",VLOOKUP(A242,SatSunPeakPwr,(IF(BMO=2,3,IF(BMO=1,2,4))),FALSE)+Inputs!$N$23)</f>
        <v xml:space="preserve"> </v>
      </c>
      <c r="R242" s="210" t="str">
        <f>IF(A242="N/A"," ",VLOOKUP(A242,SatSunPeakPwr,(IF(BMO=2,7,IF(BMO=1,6,8))),FALSE)+Inputs!$N$23)</f>
        <v xml:space="preserve"> </v>
      </c>
      <c r="S242" s="211" t="str">
        <f>IF(A242="N/A"," ",(VLOOKUP(A242,OPPowerPrices,(IF(BMO=2,7,IF(BMO=1,6,8))),FALSE)+Inputs!$N$23))</f>
        <v xml:space="preserve"> </v>
      </c>
      <c r="T242" s="212" t="str">
        <f t="shared" si="63"/>
        <v xml:space="preserve"> </v>
      </c>
      <c r="U242" s="212" t="str">
        <f t="shared" si="64"/>
        <v xml:space="preserve"> </v>
      </c>
      <c r="V242" s="212" t="str">
        <f>IF(A242="N/A"," ",IF(Indexcheck=TRUE,(IF(MONTH(A242)&gt;=4,IF(MONTH(A242)&lt;=10,VLOOKUP(A242,'Gas Curves'!B220:O580,13),VLOOKUP(A242,'Gas Curves'!B220:O580,14)),VLOOKUP(A242,'Gas Curves'!B220:O580,14))),0))</f>
        <v xml:space="preserve"> </v>
      </c>
      <c r="W242" s="212" t="str">
        <f>IF(A242="N/A"," ",((SUM(T242:V242))/(1-Inputs!$S$11)-(SUM(T242:V242))))</f>
        <v xml:space="preserve"> </v>
      </c>
      <c r="X242" s="212" t="str">
        <f>IF(A242="N/A"," ",(IF(MONTH(A242)&gt;=4,IF(MONTH(A242)&lt;=10,Inputs!$S$9,Inputs!$S$10),Inputs!$S$10)))</f>
        <v xml:space="preserve"> </v>
      </c>
      <c r="Y242" s="213" t="str">
        <f t="shared" si="65"/>
        <v xml:space="preserve"> </v>
      </c>
      <c r="AF242" s="170">
        <v>43800</v>
      </c>
      <c r="AG242" s="157">
        <v>21</v>
      </c>
      <c r="AH242" s="157">
        <v>4</v>
      </c>
      <c r="AI242" s="157">
        <v>6</v>
      </c>
      <c r="AJ242" s="157">
        <v>1</v>
      </c>
      <c r="AK242" s="157">
        <v>31</v>
      </c>
    </row>
    <row r="243" spans="1:37" x14ac:dyDescent="0.2">
      <c r="A243" s="244" t="str">
        <f>Calculations!A208</f>
        <v>N/A</v>
      </c>
      <c r="B243" s="229" t="str">
        <f t="shared" ref="B243:B290" si="71">IF(A243="N/A"," ",IF(ISERROR(P243),B231*Pwresc,P243)*VLOOKUP(MONTH(A243),Curveadj,3))</f>
        <v xml:space="preserve"> </v>
      </c>
      <c r="C243" s="230" t="str">
        <f t="shared" ref="C243:C290" si="72">IF(A243="N/A"," ",IF(ISERROR(Q243),C231*Pwresc,Q243)*VLOOKUP(MONTH(A243),Curveadj,3))</f>
        <v xml:space="preserve"> </v>
      </c>
      <c r="D243" s="231" t="str">
        <f t="shared" ref="D243:D290" si="73">IF(A243="N/A"," ",IF(ISERROR(R243),D231*Pwresc,R243)*VLOOKUP(MONTH(A243),Curveadj,3))</f>
        <v xml:space="preserve"> </v>
      </c>
      <c r="E243" s="421" t="str">
        <f t="shared" si="66"/>
        <v xml:space="preserve"> </v>
      </c>
      <c r="F243" s="221" t="str">
        <f t="shared" si="67"/>
        <v xml:space="preserve"> </v>
      </c>
      <c r="G243" s="221" t="str">
        <f t="shared" si="59"/>
        <v xml:space="preserve"> </v>
      </c>
      <c r="H243" s="222" t="str">
        <f t="shared" si="60"/>
        <v xml:space="preserve"> </v>
      </c>
      <c r="I243" s="189" t="str">
        <f t="shared" si="61"/>
        <v xml:space="preserve"> </v>
      </c>
      <c r="J243" s="221" t="str">
        <f t="shared" si="68"/>
        <v xml:space="preserve"> </v>
      </c>
      <c r="K243" s="221" t="str">
        <f t="shared" si="69"/>
        <v xml:space="preserve"> </v>
      </c>
      <c r="L243" s="222" t="str">
        <f t="shared" si="70"/>
        <v xml:space="preserve"> </v>
      </c>
      <c r="M243" s="240" t="str">
        <f t="shared" ref="M243:M290" si="74">IF(A243="N/A"," ",IF(ISERROR(S243),M231*Pwresc,S243))</f>
        <v xml:space="preserve"> </v>
      </c>
      <c r="N243" s="241" t="str">
        <f t="shared" si="62"/>
        <v xml:space="preserve"> </v>
      </c>
      <c r="O243" s="152"/>
      <c r="P243" s="210" t="str">
        <f>IF(A243="N/A"," ",VLOOKUP(A243,PeakPowerCurves,(IF(BMO=2,3,IF(BMO=1,2,4))),FALSE)+Inputs!N226)</f>
        <v xml:space="preserve"> </v>
      </c>
      <c r="Q243" s="210" t="str">
        <f>IF(A243="N/A"," ",VLOOKUP(A243,SatSunPeakPwr,(IF(BMO=2,3,IF(BMO=1,2,4))),FALSE)+Inputs!$N$23)</f>
        <v xml:space="preserve"> </v>
      </c>
      <c r="R243" s="210" t="str">
        <f>IF(A243="N/A"," ",VLOOKUP(A243,SatSunPeakPwr,(IF(BMO=2,7,IF(BMO=1,6,8))),FALSE)+Inputs!$N$23)</f>
        <v xml:space="preserve"> </v>
      </c>
      <c r="S243" s="211" t="str">
        <f>IF(A243="N/A"," ",(VLOOKUP(A243,OPPowerPrices,(IF(BMO=2,7,IF(BMO=1,6,8))),FALSE)+Inputs!$N$23))</f>
        <v xml:space="preserve"> </v>
      </c>
      <c r="T243" s="212" t="str">
        <f t="shared" si="63"/>
        <v xml:space="preserve"> </v>
      </c>
      <c r="U243" s="212" t="str">
        <f t="shared" si="64"/>
        <v xml:space="preserve"> </v>
      </c>
      <c r="V243" s="212" t="str">
        <f>IF(A243="N/A"," ",IF(Indexcheck=TRUE,(IF(MONTH(A243)&gt;=4,IF(MONTH(A243)&lt;=10,VLOOKUP(A243,'Gas Curves'!B221:O581,13),VLOOKUP(A243,'Gas Curves'!B221:O581,14)),VLOOKUP(A243,'Gas Curves'!B221:O581,14))),0))</f>
        <v xml:space="preserve"> </v>
      </c>
      <c r="W243" s="212" t="str">
        <f>IF(A243="N/A"," ",((SUM(T243:V243))/(1-Inputs!$S$11)-(SUM(T243:V243))))</f>
        <v xml:space="preserve"> </v>
      </c>
      <c r="X243" s="212" t="str">
        <f>IF(A243="N/A"," ",(IF(MONTH(A243)&gt;=4,IF(MONTH(A243)&lt;=10,Inputs!$S$9,Inputs!$S$10),Inputs!$S$10)))</f>
        <v xml:space="preserve"> </v>
      </c>
      <c r="Y243" s="213" t="str">
        <f t="shared" si="65"/>
        <v xml:space="preserve"> </v>
      </c>
      <c r="AF243" s="170">
        <v>43831</v>
      </c>
      <c r="AG243" s="157">
        <v>22</v>
      </c>
      <c r="AH243" s="157">
        <v>4</v>
      </c>
      <c r="AI243" s="157">
        <v>5</v>
      </c>
      <c r="AJ243" s="157">
        <v>1</v>
      </c>
      <c r="AK243" s="157">
        <v>31</v>
      </c>
    </row>
    <row r="244" spans="1:37" x14ac:dyDescent="0.2">
      <c r="A244" s="244" t="str">
        <f>Calculations!A209</f>
        <v>N/A</v>
      </c>
      <c r="B244" s="229" t="str">
        <f t="shared" si="71"/>
        <v xml:space="preserve"> </v>
      </c>
      <c r="C244" s="230" t="str">
        <f t="shared" si="72"/>
        <v xml:space="preserve"> </v>
      </c>
      <c r="D244" s="231" t="str">
        <f t="shared" si="73"/>
        <v xml:space="preserve"> </v>
      </c>
      <c r="E244" s="421" t="str">
        <f t="shared" si="66"/>
        <v xml:space="preserve"> </v>
      </c>
      <c r="F244" s="221" t="str">
        <f t="shared" si="67"/>
        <v xml:space="preserve"> </v>
      </c>
      <c r="G244" s="221" t="str">
        <f t="shared" si="59"/>
        <v xml:space="preserve"> </v>
      </c>
      <c r="H244" s="222" t="str">
        <f t="shared" si="60"/>
        <v xml:space="preserve"> </v>
      </c>
      <c r="I244" s="189" t="str">
        <f t="shared" si="61"/>
        <v xml:space="preserve"> </v>
      </c>
      <c r="J244" s="221" t="str">
        <f t="shared" si="68"/>
        <v xml:space="preserve"> </v>
      </c>
      <c r="K244" s="221" t="str">
        <f t="shared" si="69"/>
        <v xml:space="preserve"> </v>
      </c>
      <c r="L244" s="222" t="str">
        <f t="shared" si="70"/>
        <v xml:space="preserve"> </v>
      </c>
      <c r="M244" s="240" t="str">
        <f t="shared" si="74"/>
        <v xml:space="preserve"> </v>
      </c>
      <c r="N244" s="241" t="str">
        <f t="shared" si="62"/>
        <v xml:space="preserve"> </v>
      </c>
      <c r="O244" s="152"/>
      <c r="P244" s="210" t="str">
        <f>IF(A244="N/A"," ",VLOOKUP(A244,PeakPowerCurves,(IF(BMO=2,3,IF(BMO=1,2,4))),FALSE)+Inputs!N227)</f>
        <v xml:space="preserve"> </v>
      </c>
      <c r="Q244" s="210" t="str">
        <f>IF(A244="N/A"," ",VLOOKUP(A244,SatSunPeakPwr,(IF(BMO=2,3,IF(BMO=1,2,4))),FALSE)+Inputs!$N$23)</f>
        <v xml:space="preserve"> </v>
      </c>
      <c r="R244" s="210" t="str">
        <f>IF(A244="N/A"," ",VLOOKUP(A244,SatSunPeakPwr,(IF(BMO=2,7,IF(BMO=1,6,8))),FALSE)+Inputs!$N$23)</f>
        <v xml:space="preserve"> </v>
      </c>
      <c r="S244" s="211" t="str">
        <f>IF(A244="N/A"," ",(VLOOKUP(A244,OPPowerPrices,(IF(BMO=2,7,IF(BMO=1,6,8))),FALSE)+Inputs!$N$23))</f>
        <v xml:space="preserve"> </v>
      </c>
      <c r="T244" s="212" t="str">
        <f t="shared" si="63"/>
        <v xml:space="preserve"> </v>
      </c>
      <c r="U244" s="212" t="str">
        <f t="shared" si="64"/>
        <v xml:space="preserve"> </v>
      </c>
      <c r="V244" s="212" t="str">
        <f>IF(A244="N/A"," ",IF(Indexcheck=TRUE,(IF(MONTH(A244)&gt;=4,IF(MONTH(A244)&lt;=10,VLOOKUP(A244,'Gas Curves'!B222:O582,13),VLOOKUP(A244,'Gas Curves'!B222:O582,14)),VLOOKUP(A244,'Gas Curves'!B222:O582,14))),0))</f>
        <v xml:space="preserve"> </v>
      </c>
      <c r="W244" s="212" t="str">
        <f>IF(A244="N/A"," ",((SUM(T244:V244))/(1-Inputs!$S$11)-(SUM(T244:V244))))</f>
        <v xml:space="preserve"> </v>
      </c>
      <c r="X244" s="212" t="str">
        <f>IF(A244="N/A"," ",(IF(MONTH(A244)&gt;=4,IF(MONTH(A244)&lt;=10,Inputs!$S$9,Inputs!$S$10),Inputs!$S$10)))</f>
        <v xml:space="preserve"> </v>
      </c>
      <c r="Y244" s="213" t="str">
        <f t="shared" si="65"/>
        <v xml:space="preserve"> </v>
      </c>
      <c r="AF244" s="170">
        <v>43862</v>
      </c>
      <c r="AG244" s="157">
        <v>20</v>
      </c>
      <c r="AH244" s="157">
        <v>5</v>
      </c>
      <c r="AI244" s="157">
        <v>4</v>
      </c>
      <c r="AJ244" s="157">
        <v>0</v>
      </c>
      <c r="AK244" s="157">
        <v>29</v>
      </c>
    </row>
    <row r="245" spans="1:37" x14ac:dyDescent="0.2">
      <c r="A245" s="244" t="str">
        <f>Calculations!A210</f>
        <v>N/A</v>
      </c>
      <c r="B245" s="229" t="str">
        <f t="shared" si="71"/>
        <v xml:space="preserve"> </v>
      </c>
      <c r="C245" s="230" t="str">
        <f t="shared" si="72"/>
        <v xml:space="preserve"> </v>
      </c>
      <c r="D245" s="231" t="str">
        <f t="shared" si="73"/>
        <v xml:space="preserve"> </v>
      </c>
      <c r="E245" s="421" t="str">
        <f t="shared" si="66"/>
        <v xml:space="preserve"> </v>
      </c>
      <c r="F245" s="221" t="str">
        <f t="shared" si="67"/>
        <v xml:space="preserve"> </v>
      </c>
      <c r="G245" s="221" t="str">
        <f t="shared" si="59"/>
        <v xml:space="preserve"> </v>
      </c>
      <c r="H245" s="222" t="str">
        <f t="shared" si="60"/>
        <v xml:space="preserve"> </v>
      </c>
      <c r="I245" s="189" t="str">
        <f t="shared" si="61"/>
        <v xml:space="preserve"> </v>
      </c>
      <c r="J245" s="221" t="str">
        <f t="shared" si="68"/>
        <v xml:space="preserve"> </v>
      </c>
      <c r="K245" s="221" t="str">
        <f t="shared" si="69"/>
        <v xml:space="preserve"> </v>
      </c>
      <c r="L245" s="222" t="str">
        <f t="shared" si="70"/>
        <v xml:space="preserve"> </v>
      </c>
      <c r="M245" s="240" t="str">
        <f t="shared" si="74"/>
        <v xml:space="preserve"> </v>
      </c>
      <c r="N245" s="241" t="str">
        <f t="shared" si="62"/>
        <v xml:space="preserve"> </v>
      </c>
      <c r="O245" s="152"/>
      <c r="P245" s="210" t="str">
        <f>IF(A245="N/A"," ",VLOOKUP(A245,PeakPowerCurves,(IF(BMO=2,3,IF(BMO=1,2,4))),FALSE)+Inputs!N228)</f>
        <v xml:space="preserve"> </v>
      </c>
      <c r="Q245" s="210" t="str">
        <f>IF(A245="N/A"," ",VLOOKUP(A245,SatSunPeakPwr,(IF(BMO=2,3,IF(BMO=1,2,4))),FALSE)+Inputs!$N$23)</f>
        <v xml:space="preserve"> </v>
      </c>
      <c r="R245" s="210" t="str">
        <f>IF(A245="N/A"," ",VLOOKUP(A245,SatSunPeakPwr,(IF(BMO=2,7,IF(BMO=1,6,8))),FALSE)+Inputs!$N$23)</f>
        <v xml:space="preserve"> </v>
      </c>
      <c r="S245" s="211" t="str">
        <f>IF(A245="N/A"," ",(VLOOKUP(A245,OPPowerPrices,(IF(BMO=2,7,IF(BMO=1,6,8))),FALSE)+Inputs!$N$23))</f>
        <v xml:space="preserve"> </v>
      </c>
      <c r="T245" s="212" t="str">
        <f t="shared" si="63"/>
        <v xml:space="preserve"> </v>
      </c>
      <c r="U245" s="212" t="str">
        <f t="shared" si="64"/>
        <v xml:space="preserve"> </v>
      </c>
      <c r="V245" s="212" t="str">
        <f>IF(A245="N/A"," ",IF(Indexcheck=TRUE,(IF(MONTH(A245)&gt;=4,IF(MONTH(A245)&lt;=10,VLOOKUP(A245,'Gas Curves'!B223:O583,13),VLOOKUP(A245,'Gas Curves'!B223:O583,14)),VLOOKUP(A245,'Gas Curves'!B223:O583,14))),0))</f>
        <v xml:space="preserve"> </v>
      </c>
      <c r="W245" s="212" t="str">
        <f>IF(A245="N/A"," ",((SUM(T245:V245))/(1-Inputs!$S$11)-(SUM(T245:V245))))</f>
        <v xml:space="preserve"> </v>
      </c>
      <c r="X245" s="212" t="str">
        <f>IF(A245="N/A"," ",(IF(MONTH(A245)&gt;=4,IF(MONTH(A245)&lt;=10,Inputs!$S$9,Inputs!$S$10),Inputs!$S$10)))</f>
        <v xml:space="preserve"> </v>
      </c>
      <c r="Y245" s="213" t="str">
        <f t="shared" si="65"/>
        <v xml:space="preserve"> </v>
      </c>
      <c r="AF245" s="170">
        <v>43891</v>
      </c>
      <c r="AG245" s="157">
        <v>22</v>
      </c>
      <c r="AH245" s="157">
        <v>4</v>
      </c>
      <c r="AI245" s="157">
        <v>5</v>
      </c>
      <c r="AJ245" s="157">
        <v>0</v>
      </c>
      <c r="AK245" s="157">
        <v>31</v>
      </c>
    </row>
    <row r="246" spans="1:37" x14ac:dyDescent="0.2">
      <c r="A246" s="244" t="str">
        <f>Calculations!A211</f>
        <v>N/A</v>
      </c>
      <c r="B246" s="229" t="str">
        <f t="shared" si="71"/>
        <v xml:space="preserve"> </v>
      </c>
      <c r="C246" s="230" t="str">
        <f t="shared" si="72"/>
        <v xml:space="preserve"> </v>
      </c>
      <c r="D246" s="231" t="str">
        <f t="shared" si="73"/>
        <v xml:space="preserve"> </v>
      </c>
      <c r="E246" s="421" t="str">
        <f t="shared" si="66"/>
        <v xml:space="preserve"> </v>
      </c>
      <c r="F246" s="221" t="str">
        <f t="shared" si="67"/>
        <v xml:space="preserve"> </v>
      </c>
      <c r="G246" s="221" t="str">
        <f t="shared" si="59"/>
        <v xml:space="preserve"> </v>
      </c>
      <c r="H246" s="222" t="str">
        <f t="shared" si="60"/>
        <v xml:space="preserve"> </v>
      </c>
      <c r="I246" s="189" t="str">
        <f t="shared" si="61"/>
        <v xml:space="preserve"> </v>
      </c>
      <c r="J246" s="221" t="str">
        <f t="shared" si="68"/>
        <v xml:space="preserve"> </v>
      </c>
      <c r="K246" s="221" t="str">
        <f t="shared" si="69"/>
        <v xml:space="preserve"> </v>
      </c>
      <c r="L246" s="222" t="str">
        <f t="shared" si="70"/>
        <v xml:space="preserve"> </v>
      </c>
      <c r="M246" s="240" t="str">
        <f t="shared" si="74"/>
        <v xml:space="preserve"> </v>
      </c>
      <c r="N246" s="241" t="str">
        <f t="shared" si="62"/>
        <v xml:space="preserve"> </v>
      </c>
      <c r="O246" s="152"/>
      <c r="P246" s="210" t="str">
        <f>IF(A246="N/A"," ",VLOOKUP(A246,PeakPowerCurves,(IF(BMO=2,3,IF(BMO=1,2,4))),FALSE)+Inputs!N229)</f>
        <v xml:space="preserve"> </v>
      </c>
      <c r="Q246" s="210" t="str">
        <f>IF(A246="N/A"," ",VLOOKUP(A246,SatSunPeakPwr,(IF(BMO=2,3,IF(BMO=1,2,4))),FALSE)+Inputs!$N$23)</f>
        <v xml:space="preserve"> </v>
      </c>
      <c r="R246" s="210" t="str">
        <f>IF(A246="N/A"," ",VLOOKUP(A246,SatSunPeakPwr,(IF(BMO=2,7,IF(BMO=1,6,8))),FALSE)+Inputs!$N$23)</f>
        <v xml:space="preserve"> </v>
      </c>
      <c r="S246" s="211" t="str">
        <f>IF(A246="N/A"," ",(VLOOKUP(A246,OPPowerPrices,(IF(BMO=2,7,IF(BMO=1,6,8))),FALSE)+Inputs!$N$23))</f>
        <v xml:space="preserve"> </v>
      </c>
      <c r="T246" s="212" t="str">
        <f t="shared" si="63"/>
        <v xml:space="preserve"> </v>
      </c>
      <c r="U246" s="212" t="str">
        <f t="shared" si="64"/>
        <v xml:space="preserve"> </v>
      </c>
      <c r="V246" s="212" t="str">
        <f>IF(A246="N/A"," ",IF(Indexcheck=TRUE,(IF(MONTH(A246)&gt;=4,IF(MONTH(A246)&lt;=10,VLOOKUP(A246,'Gas Curves'!B224:O584,13),VLOOKUP(A246,'Gas Curves'!B224:O584,14)),VLOOKUP(A246,'Gas Curves'!B224:O584,14))),0))</f>
        <v xml:space="preserve"> </v>
      </c>
      <c r="W246" s="212" t="str">
        <f>IF(A246="N/A"," ",((SUM(T246:V246))/(1-Inputs!$S$11)-(SUM(T246:V246))))</f>
        <v xml:space="preserve"> </v>
      </c>
      <c r="X246" s="212" t="str">
        <f>IF(A246="N/A"," ",(IF(MONTH(A246)&gt;=4,IF(MONTH(A246)&lt;=10,Inputs!$S$9,Inputs!$S$10),Inputs!$S$10)))</f>
        <v xml:space="preserve"> </v>
      </c>
      <c r="Y246" s="213" t="str">
        <f t="shared" si="65"/>
        <v xml:space="preserve"> </v>
      </c>
      <c r="AF246" s="170">
        <v>43922</v>
      </c>
      <c r="AG246" s="157">
        <v>22</v>
      </c>
      <c r="AH246" s="157">
        <v>4</v>
      </c>
      <c r="AI246" s="157">
        <v>4</v>
      </c>
      <c r="AJ246" s="157">
        <v>0</v>
      </c>
      <c r="AK246" s="157">
        <v>30</v>
      </c>
    </row>
    <row r="247" spans="1:37" x14ac:dyDescent="0.2">
      <c r="A247" s="244" t="str">
        <f>Calculations!A212</f>
        <v>N/A</v>
      </c>
      <c r="B247" s="229" t="str">
        <f t="shared" si="71"/>
        <v xml:space="preserve"> </v>
      </c>
      <c r="C247" s="230" t="str">
        <f t="shared" si="72"/>
        <v xml:space="preserve"> </v>
      </c>
      <c r="D247" s="231" t="str">
        <f t="shared" si="73"/>
        <v xml:space="preserve"> </v>
      </c>
      <c r="E247" s="421" t="str">
        <f t="shared" si="66"/>
        <v xml:space="preserve"> </v>
      </c>
      <c r="F247" s="221" t="str">
        <f t="shared" si="67"/>
        <v xml:space="preserve"> </v>
      </c>
      <c r="G247" s="221" t="str">
        <f t="shared" si="59"/>
        <v xml:space="preserve"> </v>
      </c>
      <c r="H247" s="222" t="str">
        <f t="shared" si="60"/>
        <v xml:space="preserve"> </v>
      </c>
      <c r="I247" s="189" t="str">
        <f t="shared" si="61"/>
        <v xml:space="preserve"> </v>
      </c>
      <c r="J247" s="221" t="str">
        <f t="shared" si="68"/>
        <v xml:space="preserve"> </v>
      </c>
      <c r="K247" s="221" t="str">
        <f t="shared" si="69"/>
        <v xml:space="preserve"> </v>
      </c>
      <c r="L247" s="222" t="str">
        <f t="shared" si="70"/>
        <v xml:space="preserve"> </v>
      </c>
      <c r="M247" s="240" t="str">
        <f t="shared" si="74"/>
        <v xml:space="preserve"> </v>
      </c>
      <c r="N247" s="241" t="str">
        <f t="shared" si="62"/>
        <v xml:space="preserve"> </v>
      </c>
      <c r="O247" s="152"/>
      <c r="P247" s="210" t="str">
        <f>IF(A247="N/A"," ",VLOOKUP(A247,PeakPowerCurves,(IF(BMO=2,3,IF(BMO=1,2,4))),FALSE)+Inputs!N230)</f>
        <v xml:space="preserve"> </v>
      </c>
      <c r="Q247" s="210" t="str">
        <f>IF(A247="N/A"," ",VLOOKUP(A247,SatSunPeakPwr,(IF(BMO=2,3,IF(BMO=1,2,4))),FALSE)+Inputs!$N$23)</f>
        <v xml:space="preserve"> </v>
      </c>
      <c r="R247" s="210" t="str">
        <f>IF(A247="N/A"," ",VLOOKUP(A247,SatSunPeakPwr,(IF(BMO=2,7,IF(BMO=1,6,8))),FALSE)+Inputs!$N$23)</f>
        <v xml:space="preserve"> </v>
      </c>
      <c r="S247" s="211" t="str">
        <f>IF(A247="N/A"," ",(VLOOKUP(A247,OPPowerPrices,(IF(BMO=2,7,IF(BMO=1,6,8))),FALSE)+Inputs!$N$23))</f>
        <v xml:space="preserve"> </v>
      </c>
      <c r="T247" s="212" t="str">
        <f t="shared" si="63"/>
        <v xml:space="preserve"> </v>
      </c>
      <c r="U247" s="212" t="str">
        <f t="shared" si="64"/>
        <v xml:space="preserve"> </v>
      </c>
      <c r="V247" s="212" t="str">
        <f>IF(A247="N/A"," ",IF(Indexcheck=TRUE,(IF(MONTH(A247)&gt;=4,IF(MONTH(A247)&lt;=10,VLOOKUP(A247,'Gas Curves'!B225:O585,13),VLOOKUP(A247,'Gas Curves'!B225:O585,14)),VLOOKUP(A247,'Gas Curves'!B225:O585,14))),0))</f>
        <v xml:space="preserve"> </v>
      </c>
      <c r="W247" s="212" t="str">
        <f>IF(A247="N/A"," ",((SUM(T247:V247))/(1-Inputs!$S$11)-(SUM(T247:V247))))</f>
        <v xml:space="preserve"> </v>
      </c>
      <c r="X247" s="212" t="str">
        <f>IF(A247="N/A"," ",(IF(MONTH(A247)&gt;=4,IF(MONTH(A247)&lt;=10,Inputs!$S$9,Inputs!$S$10),Inputs!$S$10)))</f>
        <v xml:space="preserve"> </v>
      </c>
      <c r="Y247" s="213" t="str">
        <f t="shared" si="65"/>
        <v xml:space="preserve"> </v>
      </c>
      <c r="AF247" s="170">
        <v>43952</v>
      </c>
      <c r="AG247" s="157">
        <v>20</v>
      </c>
      <c r="AH247" s="157">
        <v>5</v>
      </c>
      <c r="AI247" s="157">
        <v>6</v>
      </c>
      <c r="AJ247" s="157">
        <v>1</v>
      </c>
      <c r="AK247" s="157">
        <v>31</v>
      </c>
    </row>
    <row r="248" spans="1:37" x14ac:dyDescent="0.2">
      <c r="A248" s="244" t="str">
        <f>Calculations!A213</f>
        <v>N/A</v>
      </c>
      <c r="B248" s="229" t="str">
        <f t="shared" si="71"/>
        <v xml:space="preserve"> </v>
      </c>
      <c r="C248" s="230" t="str">
        <f t="shared" si="72"/>
        <v xml:space="preserve"> </v>
      </c>
      <c r="D248" s="231" t="str">
        <f t="shared" si="73"/>
        <v xml:space="preserve"> </v>
      </c>
      <c r="E248" s="421" t="str">
        <f t="shared" si="66"/>
        <v xml:space="preserve"> </v>
      </c>
      <c r="F248" s="221" t="str">
        <f t="shared" si="67"/>
        <v xml:space="preserve"> </v>
      </c>
      <c r="G248" s="221" t="str">
        <f t="shared" si="59"/>
        <v xml:space="preserve"> </v>
      </c>
      <c r="H248" s="222" t="str">
        <f t="shared" si="60"/>
        <v xml:space="preserve"> </v>
      </c>
      <c r="I248" s="189" t="str">
        <f t="shared" si="61"/>
        <v xml:space="preserve"> </v>
      </c>
      <c r="J248" s="221" t="str">
        <f t="shared" si="68"/>
        <v xml:space="preserve"> </v>
      </c>
      <c r="K248" s="221" t="str">
        <f t="shared" si="69"/>
        <v xml:space="preserve"> </v>
      </c>
      <c r="L248" s="222" t="str">
        <f t="shared" si="70"/>
        <v xml:space="preserve"> </v>
      </c>
      <c r="M248" s="240" t="str">
        <f t="shared" si="74"/>
        <v xml:space="preserve"> </v>
      </c>
      <c r="N248" s="241" t="str">
        <f t="shared" si="62"/>
        <v xml:space="preserve"> </v>
      </c>
      <c r="O248" s="152"/>
      <c r="P248" s="210" t="str">
        <f>IF(A248="N/A"," ",VLOOKUP(A248,PeakPowerCurves,(IF(BMO=2,3,IF(BMO=1,2,4))),FALSE)+Inputs!N231)</f>
        <v xml:space="preserve"> </v>
      </c>
      <c r="Q248" s="210" t="str">
        <f>IF(A248="N/A"," ",VLOOKUP(A248,SatSunPeakPwr,(IF(BMO=2,3,IF(BMO=1,2,4))),FALSE)+Inputs!$N$23)</f>
        <v xml:space="preserve"> </v>
      </c>
      <c r="R248" s="210" t="str">
        <f>IF(A248="N/A"," ",VLOOKUP(A248,SatSunPeakPwr,(IF(BMO=2,7,IF(BMO=1,6,8))),FALSE)+Inputs!$N$23)</f>
        <v xml:space="preserve"> </v>
      </c>
      <c r="S248" s="211" t="str">
        <f>IF(A248="N/A"," ",(VLOOKUP(A248,OPPowerPrices,(IF(BMO=2,7,IF(BMO=1,6,8))),FALSE)+Inputs!$N$23))</f>
        <v xml:space="preserve"> </v>
      </c>
      <c r="T248" s="212" t="str">
        <f t="shared" si="63"/>
        <v xml:space="preserve"> </v>
      </c>
      <c r="U248" s="212" t="str">
        <f t="shared" si="64"/>
        <v xml:space="preserve"> </v>
      </c>
      <c r="V248" s="212" t="str">
        <f>IF(A248="N/A"," ",IF(Indexcheck=TRUE,(IF(MONTH(A248)&gt;=4,IF(MONTH(A248)&lt;=10,VLOOKUP(A248,'Gas Curves'!B226:O586,13),VLOOKUP(A248,'Gas Curves'!B226:O586,14)),VLOOKUP(A248,'Gas Curves'!B226:O586,14))),0))</f>
        <v xml:space="preserve"> </v>
      </c>
      <c r="W248" s="212" t="str">
        <f>IF(A248="N/A"," ",((SUM(T248:V248))/(1-Inputs!$S$11)-(SUM(T248:V248))))</f>
        <v xml:space="preserve"> </v>
      </c>
      <c r="X248" s="212" t="str">
        <f>IF(A248="N/A"," ",(IF(MONTH(A248)&gt;=4,IF(MONTH(A248)&lt;=10,Inputs!$S$9,Inputs!$S$10),Inputs!$S$10)))</f>
        <v xml:space="preserve"> </v>
      </c>
      <c r="Y248" s="213" t="str">
        <f t="shared" si="65"/>
        <v xml:space="preserve"> </v>
      </c>
      <c r="AF248" s="170">
        <v>43983</v>
      </c>
      <c r="AG248" s="157">
        <v>22</v>
      </c>
      <c r="AH248" s="157">
        <v>4</v>
      </c>
      <c r="AI248" s="157">
        <v>4</v>
      </c>
      <c r="AJ248" s="157">
        <v>0</v>
      </c>
      <c r="AK248" s="157">
        <v>30</v>
      </c>
    </row>
    <row r="249" spans="1:37" x14ac:dyDescent="0.2">
      <c r="A249" s="244" t="str">
        <f>Calculations!A214</f>
        <v>N/A</v>
      </c>
      <c r="B249" s="229" t="str">
        <f t="shared" si="71"/>
        <v xml:space="preserve"> </v>
      </c>
      <c r="C249" s="230" t="str">
        <f t="shared" si="72"/>
        <v xml:space="preserve"> </v>
      </c>
      <c r="D249" s="231" t="str">
        <f t="shared" si="73"/>
        <v xml:space="preserve"> </v>
      </c>
      <c r="E249" s="421" t="str">
        <f t="shared" si="66"/>
        <v xml:space="preserve"> </v>
      </c>
      <c r="F249" s="221" t="str">
        <f t="shared" si="67"/>
        <v xml:space="preserve"> </v>
      </c>
      <c r="G249" s="221" t="str">
        <f t="shared" si="59"/>
        <v xml:space="preserve"> </v>
      </c>
      <c r="H249" s="222" t="str">
        <f t="shared" si="60"/>
        <v xml:space="preserve"> </v>
      </c>
      <c r="I249" s="189" t="str">
        <f t="shared" si="61"/>
        <v xml:space="preserve"> </v>
      </c>
      <c r="J249" s="221" t="str">
        <f t="shared" si="68"/>
        <v xml:space="preserve"> </v>
      </c>
      <c r="K249" s="221" t="str">
        <f t="shared" si="69"/>
        <v xml:space="preserve"> </v>
      </c>
      <c r="L249" s="222" t="str">
        <f t="shared" si="70"/>
        <v xml:space="preserve"> </v>
      </c>
      <c r="M249" s="240" t="str">
        <f t="shared" si="74"/>
        <v xml:space="preserve"> </v>
      </c>
      <c r="N249" s="241" t="str">
        <f t="shared" si="62"/>
        <v xml:space="preserve"> </v>
      </c>
      <c r="O249" s="152"/>
      <c r="P249" s="210" t="str">
        <f>IF(A249="N/A"," ",VLOOKUP(A249,PeakPowerCurves,(IF(BMO=2,3,IF(BMO=1,2,4))),FALSE)+Inputs!N232)</f>
        <v xml:space="preserve"> </v>
      </c>
      <c r="Q249" s="210" t="str">
        <f>IF(A249="N/A"," ",VLOOKUP(A249,SatSunPeakPwr,(IF(BMO=2,3,IF(BMO=1,2,4))),FALSE)+Inputs!$N$23)</f>
        <v xml:space="preserve"> </v>
      </c>
      <c r="R249" s="210" t="str">
        <f>IF(A249="N/A"," ",VLOOKUP(A249,SatSunPeakPwr,(IF(BMO=2,7,IF(BMO=1,6,8))),FALSE)+Inputs!$N$23)</f>
        <v xml:space="preserve"> </v>
      </c>
      <c r="S249" s="211" t="str">
        <f>IF(A249="N/A"," ",(VLOOKUP(A249,OPPowerPrices,(IF(BMO=2,7,IF(BMO=1,6,8))),FALSE)+Inputs!$N$23))</f>
        <v xml:space="preserve"> </v>
      </c>
      <c r="T249" s="212" t="str">
        <f t="shared" si="63"/>
        <v xml:space="preserve"> </v>
      </c>
      <c r="U249" s="212" t="str">
        <f t="shared" si="64"/>
        <v xml:space="preserve"> </v>
      </c>
      <c r="V249" s="212" t="str">
        <f>IF(A249="N/A"," ",IF(Indexcheck=TRUE,(IF(MONTH(A249)&gt;=4,IF(MONTH(A249)&lt;=10,VLOOKUP(A249,'Gas Curves'!B227:O587,13),VLOOKUP(A249,'Gas Curves'!B227:O587,14)),VLOOKUP(A249,'Gas Curves'!B227:O587,14))),0))</f>
        <v xml:space="preserve"> </v>
      </c>
      <c r="W249" s="212" t="str">
        <f>IF(A249="N/A"," ",((SUM(T249:V249))/(1-Inputs!$S$11)-(SUM(T249:V249))))</f>
        <v xml:space="preserve"> </v>
      </c>
      <c r="X249" s="212" t="str">
        <f>IF(A249="N/A"," ",(IF(MONTH(A249)&gt;=4,IF(MONTH(A249)&lt;=10,Inputs!$S$9,Inputs!$S$10),Inputs!$S$10)))</f>
        <v xml:space="preserve"> </v>
      </c>
      <c r="Y249" s="213" t="str">
        <f t="shared" si="65"/>
        <v xml:space="preserve"> </v>
      </c>
      <c r="AF249" s="170">
        <v>44013</v>
      </c>
      <c r="AG249" s="157">
        <v>23</v>
      </c>
      <c r="AH249" s="157">
        <v>3</v>
      </c>
      <c r="AI249" s="157">
        <v>5</v>
      </c>
      <c r="AJ249" s="157">
        <v>1</v>
      </c>
      <c r="AK249" s="157">
        <v>31</v>
      </c>
    </row>
    <row r="250" spans="1:37" x14ac:dyDescent="0.2">
      <c r="A250" s="244" t="str">
        <f>Calculations!A215</f>
        <v>N/A</v>
      </c>
      <c r="B250" s="229" t="str">
        <f t="shared" si="71"/>
        <v xml:space="preserve"> </v>
      </c>
      <c r="C250" s="230" t="str">
        <f t="shared" si="72"/>
        <v xml:space="preserve"> </v>
      </c>
      <c r="D250" s="231" t="str">
        <f t="shared" si="73"/>
        <v xml:space="preserve"> </v>
      </c>
      <c r="E250" s="421" t="str">
        <f t="shared" si="66"/>
        <v xml:space="preserve"> </v>
      </c>
      <c r="F250" s="221" t="str">
        <f t="shared" si="67"/>
        <v xml:space="preserve"> </v>
      </c>
      <c r="G250" s="221" t="str">
        <f t="shared" si="59"/>
        <v xml:space="preserve"> </v>
      </c>
      <c r="H250" s="222" t="str">
        <f t="shared" si="60"/>
        <v xml:space="preserve"> </v>
      </c>
      <c r="I250" s="189" t="str">
        <f t="shared" si="61"/>
        <v xml:space="preserve"> </v>
      </c>
      <c r="J250" s="221" t="str">
        <f t="shared" si="68"/>
        <v xml:space="preserve"> </v>
      </c>
      <c r="K250" s="221" t="str">
        <f t="shared" si="69"/>
        <v xml:space="preserve"> </v>
      </c>
      <c r="L250" s="222" t="str">
        <f t="shared" si="70"/>
        <v xml:space="preserve"> </v>
      </c>
      <c r="M250" s="240" t="str">
        <f t="shared" si="74"/>
        <v xml:space="preserve"> </v>
      </c>
      <c r="N250" s="241" t="str">
        <f t="shared" si="62"/>
        <v xml:space="preserve"> </v>
      </c>
      <c r="O250" s="152"/>
      <c r="P250" s="210" t="str">
        <f>IF(A250="N/A"," ",VLOOKUP(A250,PeakPowerCurves,(IF(BMO=2,3,IF(BMO=1,2,4))),FALSE)+Inputs!N233)</f>
        <v xml:space="preserve"> </v>
      </c>
      <c r="Q250" s="210" t="str">
        <f>IF(A250="N/A"," ",VLOOKUP(A250,SatSunPeakPwr,(IF(BMO=2,3,IF(BMO=1,2,4))),FALSE)+Inputs!$N$23)</f>
        <v xml:space="preserve"> </v>
      </c>
      <c r="R250" s="210" t="str">
        <f>IF(A250="N/A"," ",VLOOKUP(A250,SatSunPeakPwr,(IF(BMO=2,7,IF(BMO=1,6,8))),FALSE)+Inputs!$N$23)</f>
        <v xml:space="preserve"> </v>
      </c>
      <c r="S250" s="211" t="str">
        <f>IF(A250="N/A"," ",(VLOOKUP(A250,OPPowerPrices,(IF(BMO=2,7,IF(BMO=1,6,8))),FALSE)+Inputs!$N$23))</f>
        <v xml:space="preserve"> </v>
      </c>
      <c r="T250" s="212" t="str">
        <f t="shared" si="63"/>
        <v xml:space="preserve"> </v>
      </c>
      <c r="U250" s="212" t="str">
        <f t="shared" si="64"/>
        <v xml:space="preserve"> </v>
      </c>
      <c r="V250" s="212" t="str">
        <f>IF(A250="N/A"," ",IF(Indexcheck=TRUE,(IF(MONTH(A250)&gt;=4,IF(MONTH(A250)&lt;=10,VLOOKUP(A250,'Gas Curves'!B228:O588,13),VLOOKUP(A250,'Gas Curves'!B228:O588,14)),VLOOKUP(A250,'Gas Curves'!B228:O588,14))),0))</f>
        <v xml:space="preserve"> </v>
      </c>
      <c r="W250" s="212" t="str">
        <f>IF(A250="N/A"," ",((SUM(T250:V250))/(1-Inputs!$S$11)-(SUM(T250:V250))))</f>
        <v xml:space="preserve"> </v>
      </c>
      <c r="X250" s="212" t="str">
        <f>IF(A250="N/A"," ",(IF(MONTH(A250)&gt;=4,IF(MONTH(A250)&lt;=10,Inputs!$S$9,Inputs!$S$10),Inputs!$S$10)))</f>
        <v xml:space="preserve"> </v>
      </c>
      <c r="Y250" s="213" t="str">
        <f t="shared" si="65"/>
        <v xml:space="preserve"> </v>
      </c>
      <c r="AF250" s="170">
        <v>44044</v>
      </c>
      <c r="AG250" s="157">
        <v>21</v>
      </c>
      <c r="AH250" s="157">
        <v>5</v>
      </c>
      <c r="AI250" s="157">
        <v>5</v>
      </c>
      <c r="AJ250" s="157">
        <v>0</v>
      </c>
      <c r="AK250" s="157">
        <v>31</v>
      </c>
    </row>
    <row r="251" spans="1:37" x14ac:dyDescent="0.2">
      <c r="A251" s="244" t="str">
        <f>Calculations!A216</f>
        <v>N/A</v>
      </c>
      <c r="B251" s="229" t="str">
        <f t="shared" si="71"/>
        <v xml:space="preserve"> </v>
      </c>
      <c r="C251" s="230" t="str">
        <f t="shared" si="72"/>
        <v xml:space="preserve"> </v>
      </c>
      <c r="D251" s="231" t="str">
        <f t="shared" si="73"/>
        <v xml:space="preserve"> </v>
      </c>
      <c r="E251" s="421" t="str">
        <f t="shared" si="66"/>
        <v xml:space="preserve"> </v>
      </c>
      <c r="F251" s="221" t="str">
        <f t="shared" si="67"/>
        <v xml:space="preserve"> </v>
      </c>
      <c r="G251" s="221" t="str">
        <f t="shared" si="59"/>
        <v xml:space="preserve"> </v>
      </c>
      <c r="H251" s="222" t="str">
        <f t="shared" si="60"/>
        <v xml:space="preserve"> </v>
      </c>
      <c r="I251" s="189" t="str">
        <f t="shared" si="61"/>
        <v xml:space="preserve"> </v>
      </c>
      <c r="J251" s="221" t="str">
        <f t="shared" si="68"/>
        <v xml:space="preserve"> </v>
      </c>
      <c r="K251" s="221" t="str">
        <f t="shared" si="69"/>
        <v xml:space="preserve"> </v>
      </c>
      <c r="L251" s="222" t="str">
        <f t="shared" si="70"/>
        <v xml:space="preserve"> </v>
      </c>
      <c r="M251" s="240" t="str">
        <f t="shared" si="74"/>
        <v xml:space="preserve"> </v>
      </c>
      <c r="N251" s="241" t="str">
        <f t="shared" si="62"/>
        <v xml:space="preserve"> </v>
      </c>
      <c r="O251" s="152"/>
      <c r="P251" s="210" t="str">
        <f>IF(A251="N/A"," ",VLOOKUP(A251,PeakPowerCurves,(IF(BMO=2,3,IF(BMO=1,2,4))),FALSE)+Inputs!N234)</f>
        <v xml:space="preserve"> </v>
      </c>
      <c r="Q251" s="210" t="str">
        <f>IF(A251="N/A"," ",VLOOKUP(A251,SatSunPeakPwr,(IF(BMO=2,3,IF(BMO=1,2,4))),FALSE)+Inputs!$N$23)</f>
        <v xml:space="preserve"> </v>
      </c>
      <c r="R251" s="210" t="str">
        <f>IF(A251="N/A"," ",VLOOKUP(A251,SatSunPeakPwr,(IF(BMO=2,7,IF(BMO=1,6,8))),FALSE)+Inputs!$N$23)</f>
        <v xml:space="preserve"> </v>
      </c>
      <c r="S251" s="211" t="str">
        <f>IF(A251="N/A"," ",(VLOOKUP(A251,OPPowerPrices,(IF(BMO=2,7,IF(BMO=1,6,8))),FALSE)+Inputs!$N$23))</f>
        <v xml:space="preserve"> </v>
      </c>
      <c r="T251" s="212" t="str">
        <f t="shared" si="63"/>
        <v xml:space="preserve"> </v>
      </c>
      <c r="U251" s="212" t="str">
        <f t="shared" si="64"/>
        <v xml:space="preserve"> </v>
      </c>
      <c r="V251" s="212" t="str">
        <f>IF(A251="N/A"," ",IF(Indexcheck=TRUE,(IF(MONTH(A251)&gt;=4,IF(MONTH(A251)&lt;=10,VLOOKUP(A251,'Gas Curves'!B229:O589,13),VLOOKUP(A251,'Gas Curves'!B229:O589,14)),VLOOKUP(A251,'Gas Curves'!B229:O589,14))),0))</f>
        <v xml:space="preserve"> </v>
      </c>
      <c r="W251" s="212" t="str">
        <f>IF(A251="N/A"," ",((SUM(T251:V251))/(1-Inputs!$S$11)-(SUM(T251:V251))))</f>
        <v xml:space="preserve"> </v>
      </c>
      <c r="X251" s="212" t="str">
        <f>IF(A251="N/A"," ",(IF(MONTH(A251)&gt;=4,IF(MONTH(A251)&lt;=10,Inputs!$S$9,Inputs!$S$10),Inputs!$S$10)))</f>
        <v xml:space="preserve"> </v>
      </c>
      <c r="Y251" s="213" t="str">
        <f t="shared" si="65"/>
        <v xml:space="preserve"> </v>
      </c>
      <c r="AF251" s="170">
        <v>44075</v>
      </c>
      <c r="AG251" s="157">
        <v>21</v>
      </c>
      <c r="AH251" s="157">
        <v>4</v>
      </c>
      <c r="AI251" s="157">
        <v>5</v>
      </c>
      <c r="AJ251" s="157">
        <v>1</v>
      </c>
      <c r="AK251" s="157">
        <v>30</v>
      </c>
    </row>
    <row r="252" spans="1:37" x14ac:dyDescent="0.2">
      <c r="A252" s="244" t="str">
        <f>Calculations!A217</f>
        <v>N/A</v>
      </c>
      <c r="B252" s="229" t="str">
        <f t="shared" si="71"/>
        <v xml:space="preserve"> </v>
      </c>
      <c r="C252" s="230" t="str">
        <f t="shared" si="72"/>
        <v xml:space="preserve"> </v>
      </c>
      <c r="D252" s="231" t="str">
        <f t="shared" si="73"/>
        <v xml:space="preserve"> </v>
      </c>
      <c r="E252" s="421" t="str">
        <f t="shared" si="66"/>
        <v xml:space="preserve"> </v>
      </c>
      <c r="F252" s="221" t="str">
        <f t="shared" si="67"/>
        <v xml:space="preserve"> </v>
      </c>
      <c r="G252" s="221" t="str">
        <f t="shared" si="59"/>
        <v xml:space="preserve"> </v>
      </c>
      <c r="H252" s="222" t="str">
        <f t="shared" si="60"/>
        <v xml:space="preserve"> </v>
      </c>
      <c r="I252" s="189" t="str">
        <f t="shared" si="61"/>
        <v xml:space="preserve"> </v>
      </c>
      <c r="J252" s="221" t="str">
        <f t="shared" si="68"/>
        <v xml:space="preserve"> </v>
      </c>
      <c r="K252" s="221" t="str">
        <f t="shared" si="69"/>
        <v xml:space="preserve"> </v>
      </c>
      <c r="L252" s="222" t="str">
        <f t="shared" si="70"/>
        <v xml:space="preserve"> </v>
      </c>
      <c r="M252" s="240" t="str">
        <f t="shared" si="74"/>
        <v xml:space="preserve"> </v>
      </c>
      <c r="N252" s="241" t="str">
        <f t="shared" si="62"/>
        <v xml:space="preserve"> </v>
      </c>
      <c r="O252" s="152"/>
      <c r="P252" s="210" t="str">
        <f>IF(A252="N/A"," ",VLOOKUP(A252,PeakPowerCurves,(IF(BMO=2,3,IF(BMO=1,2,4))),FALSE)+Inputs!N235)</f>
        <v xml:space="preserve"> </v>
      </c>
      <c r="Q252" s="210" t="str">
        <f>IF(A252="N/A"," ",VLOOKUP(A252,SatSunPeakPwr,(IF(BMO=2,3,IF(BMO=1,2,4))),FALSE)+Inputs!$N$23)</f>
        <v xml:space="preserve"> </v>
      </c>
      <c r="R252" s="210" t="str">
        <f>IF(A252="N/A"," ",VLOOKUP(A252,SatSunPeakPwr,(IF(BMO=2,7,IF(BMO=1,6,8))),FALSE)+Inputs!$N$23)</f>
        <v xml:space="preserve"> </v>
      </c>
      <c r="S252" s="211" t="str">
        <f>IF(A252="N/A"," ",(VLOOKUP(A252,OPPowerPrices,(IF(BMO=2,7,IF(BMO=1,6,8))),FALSE)+Inputs!$N$23))</f>
        <v xml:space="preserve"> </v>
      </c>
      <c r="T252" s="212" t="str">
        <f t="shared" si="63"/>
        <v xml:space="preserve"> </v>
      </c>
      <c r="U252" s="212" t="str">
        <f t="shared" si="64"/>
        <v xml:space="preserve"> </v>
      </c>
      <c r="V252" s="212" t="str">
        <f>IF(A252="N/A"," ",IF(Indexcheck=TRUE,(IF(MONTH(A252)&gt;=4,IF(MONTH(A252)&lt;=10,VLOOKUP(A252,'Gas Curves'!B230:O590,13),VLOOKUP(A252,'Gas Curves'!B230:O590,14)),VLOOKUP(A252,'Gas Curves'!B230:O590,14))),0))</f>
        <v xml:space="preserve"> </v>
      </c>
      <c r="W252" s="212" t="str">
        <f>IF(A252="N/A"," ",((SUM(T252:V252))/(1-Inputs!$S$11)-(SUM(T252:V252))))</f>
        <v xml:space="preserve"> </v>
      </c>
      <c r="X252" s="212" t="str">
        <f>IF(A252="N/A"," ",(IF(MONTH(A252)&gt;=4,IF(MONTH(A252)&lt;=10,Inputs!$S$9,Inputs!$S$10),Inputs!$S$10)))</f>
        <v xml:space="preserve"> </v>
      </c>
      <c r="Y252" s="213" t="str">
        <f t="shared" si="65"/>
        <v xml:space="preserve"> </v>
      </c>
      <c r="AF252" s="170">
        <v>44105</v>
      </c>
      <c r="AG252" s="157">
        <v>22</v>
      </c>
      <c r="AH252" s="157">
        <v>5</v>
      </c>
      <c r="AI252" s="157">
        <v>4</v>
      </c>
      <c r="AJ252" s="157">
        <v>0</v>
      </c>
      <c r="AK252" s="157">
        <v>31</v>
      </c>
    </row>
    <row r="253" spans="1:37" x14ac:dyDescent="0.2">
      <c r="A253" s="244" t="str">
        <f>Calculations!A218</f>
        <v>N/A</v>
      </c>
      <c r="B253" s="229" t="str">
        <f t="shared" si="71"/>
        <v xml:space="preserve"> </v>
      </c>
      <c r="C253" s="230" t="str">
        <f t="shared" si="72"/>
        <v xml:space="preserve"> </v>
      </c>
      <c r="D253" s="231" t="str">
        <f t="shared" si="73"/>
        <v xml:space="preserve"> </v>
      </c>
      <c r="E253" s="421" t="str">
        <f t="shared" si="66"/>
        <v xml:space="preserve"> </v>
      </c>
      <c r="F253" s="221" t="str">
        <f t="shared" si="67"/>
        <v xml:space="preserve"> </v>
      </c>
      <c r="G253" s="221" t="str">
        <f t="shared" si="59"/>
        <v xml:space="preserve"> </v>
      </c>
      <c r="H253" s="222" t="str">
        <f t="shared" si="60"/>
        <v xml:space="preserve"> </v>
      </c>
      <c r="I253" s="189" t="str">
        <f t="shared" si="61"/>
        <v xml:space="preserve"> </v>
      </c>
      <c r="J253" s="221" t="str">
        <f t="shared" si="68"/>
        <v xml:space="preserve"> </v>
      </c>
      <c r="K253" s="221" t="str">
        <f t="shared" si="69"/>
        <v xml:space="preserve"> </v>
      </c>
      <c r="L253" s="222" t="str">
        <f t="shared" si="70"/>
        <v xml:space="preserve"> </v>
      </c>
      <c r="M253" s="240" t="str">
        <f t="shared" si="74"/>
        <v xml:space="preserve"> </v>
      </c>
      <c r="N253" s="241" t="str">
        <f t="shared" si="62"/>
        <v xml:space="preserve"> </v>
      </c>
      <c r="O253" s="152"/>
      <c r="P253" s="210" t="str">
        <f>IF(A253="N/A"," ",VLOOKUP(A253,PeakPowerCurves,(IF(BMO=2,3,IF(BMO=1,2,4))),FALSE)+Inputs!N236)</f>
        <v xml:space="preserve"> </v>
      </c>
      <c r="Q253" s="210" t="str">
        <f>IF(A253="N/A"," ",VLOOKUP(A253,SatSunPeakPwr,(IF(BMO=2,3,IF(BMO=1,2,4))),FALSE)+Inputs!$N$23)</f>
        <v xml:space="preserve"> </v>
      </c>
      <c r="R253" s="210" t="str">
        <f>IF(A253="N/A"," ",VLOOKUP(A253,SatSunPeakPwr,(IF(BMO=2,7,IF(BMO=1,6,8))),FALSE)+Inputs!$N$23)</f>
        <v xml:space="preserve"> </v>
      </c>
      <c r="S253" s="211" t="str">
        <f>IF(A253="N/A"," ",(VLOOKUP(A253,OPPowerPrices,(IF(BMO=2,7,IF(BMO=1,6,8))),FALSE)+Inputs!$N$23))</f>
        <v xml:space="preserve"> </v>
      </c>
      <c r="T253" s="212" t="str">
        <f t="shared" si="63"/>
        <v xml:space="preserve"> </v>
      </c>
      <c r="U253" s="212" t="str">
        <f t="shared" si="64"/>
        <v xml:space="preserve"> </v>
      </c>
      <c r="V253" s="212" t="str">
        <f>IF(A253="N/A"," ",IF(Indexcheck=TRUE,(IF(MONTH(A253)&gt;=4,IF(MONTH(A253)&lt;=10,VLOOKUP(A253,'Gas Curves'!B231:O591,13),VLOOKUP(A253,'Gas Curves'!B231:O591,14)),VLOOKUP(A253,'Gas Curves'!B231:O591,14))),0))</f>
        <v xml:space="preserve"> </v>
      </c>
      <c r="W253" s="212" t="str">
        <f>IF(A253="N/A"," ",((SUM(T253:V253))/(1-Inputs!$S$11)-(SUM(T253:V253))))</f>
        <v xml:space="preserve"> </v>
      </c>
      <c r="X253" s="212" t="str">
        <f>IF(A253="N/A"," ",(IF(MONTH(A253)&gt;=4,IF(MONTH(A253)&lt;=10,Inputs!$S$9,Inputs!$S$10),Inputs!$S$10)))</f>
        <v xml:space="preserve"> </v>
      </c>
      <c r="Y253" s="213" t="str">
        <f t="shared" si="65"/>
        <v xml:space="preserve"> </v>
      </c>
      <c r="AF253" s="170">
        <v>44136</v>
      </c>
      <c r="AG253" s="157">
        <v>20</v>
      </c>
      <c r="AH253" s="157">
        <v>4</v>
      </c>
      <c r="AI253" s="157">
        <v>6</v>
      </c>
      <c r="AJ253" s="157">
        <v>1</v>
      </c>
      <c r="AK253" s="157">
        <v>30</v>
      </c>
    </row>
    <row r="254" spans="1:37" x14ac:dyDescent="0.2">
      <c r="A254" s="244" t="str">
        <f>Calculations!A219</f>
        <v>N/A</v>
      </c>
      <c r="B254" s="229" t="str">
        <f t="shared" si="71"/>
        <v xml:space="preserve"> </v>
      </c>
      <c r="C254" s="230" t="str">
        <f t="shared" si="72"/>
        <v xml:space="preserve"> </v>
      </c>
      <c r="D254" s="231" t="str">
        <f t="shared" si="73"/>
        <v xml:space="preserve"> </v>
      </c>
      <c r="E254" s="421" t="str">
        <f t="shared" si="66"/>
        <v xml:space="preserve"> </v>
      </c>
      <c r="F254" s="221" t="str">
        <f t="shared" si="67"/>
        <v xml:space="preserve"> </v>
      </c>
      <c r="G254" s="221" t="str">
        <f t="shared" si="59"/>
        <v xml:space="preserve"> </v>
      </c>
      <c r="H254" s="222" t="str">
        <f t="shared" si="60"/>
        <v xml:space="preserve"> </v>
      </c>
      <c r="I254" s="189" t="str">
        <f t="shared" si="61"/>
        <v xml:space="preserve"> </v>
      </c>
      <c r="J254" s="221" t="str">
        <f t="shared" si="68"/>
        <v xml:space="preserve"> </v>
      </c>
      <c r="K254" s="221" t="str">
        <f t="shared" si="69"/>
        <v xml:space="preserve"> </v>
      </c>
      <c r="L254" s="222" t="str">
        <f t="shared" si="70"/>
        <v xml:space="preserve"> </v>
      </c>
      <c r="M254" s="240" t="str">
        <f t="shared" si="74"/>
        <v xml:space="preserve"> </v>
      </c>
      <c r="N254" s="241" t="str">
        <f t="shared" si="62"/>
        <v xml:space="preserve"> </v>
      </c>
      <c r="O254" s="152"/>
      <c r="P254" s="210" t="str">
        <f>IF(A254="N/A"," ",VLOOKUP(A254,PeakPowerCurves,(IF(BMO=2,3,IF(BMO=1,2,4))),FALSE)+Inputs!N237)</f>
        <v xml:space="preserve"> </v>
      </c>
      <c r="Q254" s="210" t="str">
        <f>IF(A254="N/A"," ",VLOOKUP(A254,SatSunPeakPwr,(IF(BMO=2,3,IF(BMO=1,2,4))),FALSE)+Inputs!$N$23)</f>
        <v xml:space="preserve"> </v>
      </c>
      <c r="R254" s="210" t="str">
        <f>IF(A254="N/A"," ",VLOOKUP(A254,SatSunPeakPwr,(IF(BMO=2,7,IF(BMO=1,6,8))),FALSE)+Inputs!$N$23)</f>
        <v xml:space="preserve"> </v>
      </c>
      <c r="S254" s="211" t="str">
        <f>IF(A254="N/A"," ",(VLOOKUP(A254,OPPowerPrices,(IF(BMO=2,7,IF(BMO=1,6,8))),FALSE)+Inputs!$N$23))</f>
        <v xml:space="preserve"> </v>
      </c>
      <c r="T254" s="212" t="str">
        <f t="shared" si="63"/>
        <v xml:space="preserve"> </v>
      </c>
      <c r="U254" s="212" t="str">
        <f t="shared" si="64"/>
        <v xml:space="preserve"> </v>
      </c>
      <c r="V254" s="212" t="str">
        <f>IF(A254="N/A"," ",IF(Indexcheck=TRUE,(IF(MONTH(A254)&gt;=4,IF(MONTH(A254)&lt;=10,VLOOKUP(A254,'Gas Curves'!B232:O592,13),VLOOKUP(A254,'Gas Curves'!B232:O592,14)),VLOOKUP(A254,'Gas Curves'!B232:O592,14))),0))</f>
        <v xml:space="preserve"> </v>
      </c>
      <c r="W254" s="212" t="str">
        <f>IF(A254="N/A"," ",((SUM(T254:V254))/(1-Inputs!$S$11)-(SUM(T254:V254))))</f>
        <v xml:space="preserve"> </v>
      </c>
      <c r="X254" s="212" t="str">
        <f>IF(A254="N/A"," ",(IF(MONTH(A254)&gt;=4,IF(MONTH(A254)&lt;=10,Inputs!$S$9,Inputs!$S$10),Inputs!$S$10)))</f>
        <v xml:space="preserve"> </v>
      </c>
      <c r="Y254" s="213" t="str">
        <f t="shared" si="65"/>
        <v xml:space="preserve"> </v>
      </c>
      <c r="AF254" s="170">
        <v>44166</v>
      </c>
      <c r="AG254" s="157">
        <v>22</v>
      </c>
      <c r="AH254" s="157">
        <v>4</v>
      </c>
      <c r="AI254" s="157">
        <v>5</v>
      </c>
      <c r="AJ254" s="157">
        <v>1</v>
      </c>
      <c r="AK254" s="157">
        <v>31</v>
      </c>
    </row>
    <row r="255" spans="1:37" x14ac:dyDescent="0.2">
      <c r="A255" s="244" t="str">
        <f>Calculations!A220</f>
        <v>N/A</v>
      </c>
      <c r="B255" s="229" t="str">
        <f t="shared" si="71"/>
        <v xml:space="preserve"> </v>
      </c>
      <c r="C255" s="230" t="str">
        <f t="shared" si="72"/>
        <v xml:space="preserve"> </v>
      </c>
      <c r="D255" s="231" t="str">
        <f t="shared" si="73"/>
        <v xml:space="preserve"> </v>
      </c>
      <c r="E255" s="421" t="str">
        <f t="shared" si="66"/>
        <v xml:space="preserve"> </v>
      </c>
      <c r="F255" s="221" t="str">
        <f t="shared" si="67"/>
        <v xml:space="preserve"> </v>
      </c>
      <c r="G255" s="221" t="str">
        <f t="shared" si="59"/>
        <v xml:space="preserve"> </v>
      </c>
      <c r="H255" s="222" t="str">
        <f t="shared" si="60"/>
        <v xml:space="preserve"> </v>
      </c>
      <c r="I255" s="189" t="str">
        <f t="shared" si="61"/>
        <v xml:space="preserve"> </v>
      </c>
      <c r="J255" s="221" t="str">
        <f t="shared" si="68"/>
        <v xml:space="preserve"> </v>
      </c>
      <c r="K255" s="221" t="str">
        <f t="shared" si="69"/>
        <v xml:space="preserve"> </v>
      </c>
      <c r="L255" s="222" t="str">
        <f t="shared" si="70"/>
        <v xml:space="preserve"> </v>
      </c>
      <c r="M255" s="240" t="str">
        <f t="shared" si="74"/>
        <v xml:space="preserve"> </v>
      </c>
      <c r="N255" s="241" t="str">
        <f t="shared" si="62"/>
        <v xml:space="preserve"> </v>
      </c>
      <c r="O255" s="152"/>
      <c r="P255" s="210" t="str">
        <f>IF(A255="N/A"," ",VLOOKUP(A255,PeakPowerCurves,(IF(BMO=2,3,IF(BMO=1,2,4))),FALSE)+Inputs!N238)</f>
        <v xml:space="preserve"> </v>
      </c>
      <c r="Q255" s="210" t="str">
        <f>IF(A255="N/A"," ",VLOOKUP(A255,SatSunPeakPwr,(IF(BMO=2,3,IF(BMO=1,2,4))),FALSE)+Inputs!$N$23)</f>
        <v xml:space="preserve"> </v>
      </c>
      <c r="R255" s="210" t="str">
        <f>IF(A255="N/A"," ",VLOOKUP(A255,SatSunPeakPwr,(IF(BMO=2,7,IF(BMO=1,6,8))),FALSE)+Inputs!$N$23)</f>
        <v xml:space="preserve"> </v>
      </c>
      <c r="S255" s="211" t="str">
        <f>IF(A255="N/A"," ",(VLOOKUP(A255,OPPowerPrices,(IF(BMO=2,7,IF(BMO=1,6,8))),FALSE)+Inputs!$N$23))</f>
        <v xml:space="preserve"> </v>
      </c>
      <c r="T255" s="212" t="str">
        <f t="shared" si="63"/>
        <v xml:space="preserve"> </v>
      </c>
      <c r="U255" s="212" t="str">
        <f t="shared" si="64"/>
        <v xml:space="preserve"> </v>
      </c>
      <c r="V255" s="212" t="str">
        <f>IF(A255="N/A"," ",IF(Indexcheck=TRUE,(IF(MONTH(A255)&gt;=4,IF(MONTH(A255)&lt;=10,VLOOKUP(A255,'Gas Curves'!B233:O593,13),VLOOKUP(A255,'Gas Curves'!B233:O593,14)),VLOOKUP(A255,'Gas Curves'!B233:O593,14))),0))</f>
        <v xml:space="preserve"> </v>
      </c>
      <c r="W255" s="212" t="str">
        <f>IF(A255="N/A"," ",((SUM(T255:V255))/(1-Inputs!$S$11)-(SUM(T255:V255))))</f>
        <v xml:space="preserve"> </v>
      </c>
      <c r="X255" s="212" t="str">
        <f>IF(A255="N/A"," ",(IF(MONTH(A255)&gt;=4,IF(MONTH(A255)&lt;=10,Inputs!$S$9,Inputs!$S$10),Inputs!$S$10)))</f>
        <v xml:space="preserve"> </v>
      </c>
      <c r="Y255" s="213" t="str">
        <f t="shared" si="65"/>
        <v xml:space="preserve"> </v>
      </c>
      <c r="AF255" s="170">
        <f t="shared" ref="AF255:AF286" si="75">EOMONTH(AF254,0)+1</f>
        <v>44197</v>
      </c>
      <c r="AG255" s="157">
        <v>22</v>
      </c>
      <c r="AH255" s="157">
        <v>4</v>
      </c>
      <c r="AI255" s="157">
        <v>5</v>
      </c>
      <c r="AJ255" s="157">
        <v>1</v>
      </c>
      <c r="AK255" s="157">
        <v>31</v>
      </c>
    </row>
    <row r="256" spans="1:37" x14ac:dyDescent="0.2">
      <c r="A256" s="244" t="str">
        <f>Calculations!A221</f>
        <v>N/A</v>
      </c>
      <c r="B256" s="229" t="str">
        <f t="shared" si="71"/>
        <v xml:space="preserve"> </v>
      </c>
      <c r="C256" s="230" t="str">
        <f t="shared" si="72"/>
        <v xml:space="preserve"> </v>
      </c>
      <c r="D256" s="231" t="str">
        <f t="shared" si="73"/>
        <v xml:space="preserve"> </v>
      </c>
      <c r="E256" s="421" t="str">
        <f t="shared" si="66"/>
        <v xml:space="preserve"> </v>
      </c>
      <c r="F256" s="221" t="str">
        <f t="shared" si="67"/>
        <v xml:space="preserve"> </v>
      </c>
      <c r="G256" s="221" t="str">
        <f t="shared" si="59"/>
        <v xml:space="preserve"> </v>
      </c>
      <c r="H256" s="222" t="str">
        <f t="shared" si="60"/>
        <v xml:space="preserve"> </v>
      </c>
      <c r="I256" s="189" t="str">
        <f t="shared" si="61"/>
        <v xml:space="preserve"> </v>
      </c>
      <c r="J256" s="221" t="str">
        <f t="shared" si="68"/>
        <v xml:space="preserve"> </v>
      </c>
      <c r="K256" s="221" t="str">
        <f t="shared" si="69"/>
        <v xml:space="preserve"> </v>
      </c>
      <c r="L256" s="222" t="str">
        <f t="shared" si="70"/>
        <v xml:space="preserve"> </v>
      </c>
      <c r="M256" s="240" t="str">
        <f t="shared" si="74"/>
        <v xml:space="preserve"> </v>
      </c>
      <c r="N256" s="241" t="str">
        <f t="shared" si="62"/>
        <v xml:space="preserve"> </v>
      </c>
      <c r="O256" s="152"/>
      <c r="P256" s="210" t="str">
        <f>IF(A256="N/A"," ",VLOOKUP(A256,PeakPowerCurves,(IF(BMO=2,3,IF(BMO=1,2,4))),FALSE)+Inputs!N239)</f>
        <v xml:space="preserve"> </v>
      </c>
      <c r="Q256" s="210" t="str">
        <f>IF(A256="N/A"," ",VLOOKUP(A256,SatSunPeakPwr,(IF(BMO=2,3,IF(BMO=1,2,4))),FALSE)+Inputs!$N$23)</f>
        <v xml:space="preserve"> </v>
      </c>
      <c r="R256" s="210" t="str">
        <f>IF(A256="N/A"," ",VLOOKUP(A256,SatSunPeakPwr,(IF(BMO=2,7,IF(BMO=1,6,8))),FALSE)+Inputs!$N$23)</f>
        <v xml:space="preserve"> </v>
      </c>
      <c r="S256" s="211" t="str">
        <f>IF(A256="N/A"," ",(VLOOKUP(A256,OPPowerPrices,(IF(BMO=2,7,IF(BMO=1,6,8))),FALSE)+Inputs!$N$23))</f>
        <v xml:space="preserve"> </v>
      </c>
      <c r="T256" s="212" t="str">
        <f t="shared" si="63"/>
        <v xml:space="preserve"> </v>
      </c>
      <c r="U256" s="212" t="str">
        <f t="shared" si="64"/>
        <v xml:space="preserve"> </v>
      </c>
      <c r="V256" s="212" t="str">
        <f>IF(A256="N/A"," ",IF(Indexcheck=TRUE,(IF(MONTH(A256)&gt;=4,IF(MONTH(A256)&lt;=10,VLOOKUP(A256,'Gas Curves'!B234:O594,13),VLOOKUP(A256,'Gas Curves'!B234:O594,14)),VLOOKUP(A256,'Gas Curves'!B234:O594,14))),0))</f>
        <v xml:space="preserve"> </v>
      </c>
      <c r="W256" s="212" t="str">
        <f>IF(A256="N/A"," ",((SUM(T256:V256))/(1-Inputs!$S$11)-(SUM(T256:V256))))</f>
        <v xml:space="preserve"> </v>
      </c>
      <c r="X256" s="212" t="str">
        <f>IF(A256="N/A"," ",(IF(MONTH(A256)&gt;=4,IF(MONTH(A256)&lt;=10,Inputs!$S$9,Inputs!$S$10),Inputs!$S$10)))</f>
        <v xml:space="preserve"> </v>
      </c>
      <c r="Y256" s="213" t="str">
        <f t="shared" si="65"/>
        <v xml:space="preserve"> </v>
      </c>
      <c r="AF256" s="170">
        <f t="shared" si="75"/>
        <v>44228</v>
      </c>
      <c r="AG256" s="157">
        <v>20</v>
      </c>
      <c r="AH256" s="157">
        <v>4</v>
      </c>
      <c r="AI256" s="157">
        <v>4</v>
      </c>
      <c r="AJ256" s="157">
        <v>0</v>
      </c>
      <c r="AK256" s="157">
        <v>28</v>
      </c>
    </row>
    <row r="257" spans="1:37" x14ac:dyDescent="0.2">
      <c r="A257" s="244" t="str">
        <f>Calculations!A222</f>
        <v>N/A</v>
      </c>
      <c r="B257" s="229" t="str">
        <f t="shared" si="71"/>
        <v xml:space="preserve"> </v>
      </c>
      <c r="C257" s="230" t="str">
        <f t="shared" si="72"/>
        <v xml:space="preserve"> </v>
      </c>
      <c r="D257" s="231" t="str">
        <f t="shared" si="73"/>
        <v xml:space="preserve"> </v>
      </c>
      <c r="E257" s="421" t="str">
        <f t="shared" si="66"/>
        <v xml:space="preserve"> </v>
      </c>
      <c r="F257" s="221" t="str">
        <f t="shared" si="67"/>
        <v xml:space="preserve"> </v>
      </c>
      <c r="G257" s="221" t="str">
        <f t="shared" si="59"/>
        <v xml:space="preserve"> </v>
      </c>
      <c r="H257" s="222" t="str">
        <f t="shared" si="60"/>
        <v xml:space="preserve"> </v>
      </c>
      <c r="I257" s="189" t="str">
        <f t="shared" si="61"/>
        <v xml:space="preserve"> </v>
      </c>
      <c r="J257" s="221" t="str">
        <f t="shared" si="68"/>
        <v xml:space="preserve"> </v>
      </c>
      <c r="K257" s="221" t="str">
        <f t="shared" si="69"/>
        <v xml:space="preserve"> </v>
      </c>
      <c r="L257" s="222" t="str">
        <f t="shared" si="70"/>
        <v xml:space="preserve"> </v>
      </c>
      <c r="M257" s="240" t="str">
        <f t="shared" si="74"/>
        <v xml:space="preserve"> </v>
      </c>
      <c r="N257" s="241" t="str">
        <f t="shared" si="62"/>
        <v xml:space="preserve"> </v>
      </c>
      <c r="O257" s="152"/>
      <c r="P257" s="210" t="str">
        <f>IF(A257="N/A"," ",VLOOKUP(A257,PeakPowerCurves,(IF(BMO=2,3,IF(BMO=1,2,4))),FALSE)+Inputs!N240)</f>
        <v xml:space="preserve"> </v>
      </c>
      <c r="Q257" s="210" t="str">
        <f>IF(A257="N/A"," ",VLOOKUP(A257,SatSunPeakPwr,(IF(BMO=2,3,IF(BMO=1,2,4))),FALSE)+Inputs!$N$23)</f>
        <v xml:space="preserve"> </v>
      </c>
      <c r="R257" s="210" t="str">
        <f>IF(A257="N/A"," ",VLOOKUP(A257,SatSunPeakPwr,(IF(BMO=2,7,IF(BMO=1,6,8))),FALSE)+Inputs!$N$23)</f>
        <v xml:space="preserve"> </v>
      </c>
      <c r="S257" s="211" t="str">
        <f>IF(A257="N/A"," ",(VLOOKUP(A257,OPPowerPrices,(IF(BMO=2,7,IF(BMO=1,6,8))),FALSE)+Inputs!$N$23))</f>
        <v xml:space="preserve"> </v>
      </c>
      <c r="T257" s="212" t="str">
        <f t="shared" si="63"/>
        <v xml:space="preserve"> </v>
      </c>
      <c r="U257" s="212" t="str">
        <f t="shared" si="64"/>
        <v xml:space="preserve"> </v>
      </c>
      <c r="V257" s="212" t="str">
        <f>IF(A257="N/A"," ",IF(Indexcheck=TRUE,(IF(MONTH(A257)&gt;=4,IF(MONTH(A257)&lt;=10,VLOOKUP(A257,'Gas Curves'!B235:O595,13),VLOOKUP(A257,'Gas Curves'!B235:O595,14)),VLOOKUP(A257,'Gas Curves'!B235:O595,14))),0))</f>
        <v xml:space="preserve"> </v>
      </c>
      <c r="W257" s="212" t="str">
        <f>IF(A257="N/A"," ",((SUM(T257:V257))/(1-Inputs!$S$11)-(SUM(T257:V257))))</f>
        <v xml:space="preserve"> </v>
      </c>
      <c r="X257" s="212" t="str">
        <f>IF(A257="N/A"," ",(IF(MONTH(A257)&gt;=4,IF(MONTH(A257)&lt;=10,Inputs!$S$9,Inputs!$S$10),Inputs!$S$10)))</f>
        <v xml:space="preserve"> </v>
      </c>
      <c r="Y257" s="213" t="str">
        <f t="shared" si="65"/>
        <v xml:space="preserve"> </v>
      </c>
      <c r="AF257" s="170">
        <f t="shared" si="75"/>
        <v>44256</v>
      </c>
      <c r="AG257" s="157">
        <v>21</v>
      </c>
      <c r="AH257" s="157">
        <v>5</v>
      </c>
      <c r="AI257" s="157">
        <v>5</v>
      </c>
      <c r="AJ257" s="157">
        <v>0</v>
      </c>
      <c r="AK257" s="157">
        <v>31</v>
      </c>
    </row>
    <row r="258" spans="1:37" x14ac:dyDescent="0.2">
      <c r="A258" s="244" t="str">
        <f>Calculations!A223</f>
        <v>N/A</v>
      </c>
      <c r="B258" s="229" t="str">
        <f t="shared" si="71"/>
        <v xml:space="preserve"> </v>
      </c>
      <c r="C258" s="230" t="str">
        <f t="shared" si="72"/>
        <v xml:space="preserve"> </v>
      </c>
      <c r="D258" s="231" t="str">
        <f t="shared" si="73"/>
        <v xml:space="preserve"> </v>
      </c>
      <c r="E258" s="421" t="str">
        <f t="shared" si="66"/>
        <v xml:space="preserve"> </v>
      </c>
      <c r="F258" s="221" t="str">
        <f t="shared" si="67"/>
        <v xml:space="preserve"> </v>
      </c>
      <c r="G258" s="221" t="str">
        <f t="shared" si="59"/>
        <v xml:space="preserve"> </v>
      </c>
      <c r="H258" s="222" t="str">
        <f t="shared" si="60"/>
        <v xml:space="preserve"> </v>
      </c>
      <c r="I258" s="189" t="str">
        <f t="shared" si="61"/>
        <v xml:space="preserve"> </v>
      </c>
      <c r="J258" s="221" t="str">
        <f t="shared" si="68"/>
        <v xml:space="preserve"> </v>
      </c>
      <c r="K258" s="221" t="str">
        <f t="shared" si="69"/>
        <v xml:space="preserve"> </v>
      </c>
      <c r="L258" s="222" t="str">
        <f t="shared" si="70"/>
        <v xml:space="preserve"> </v>
      </c>
      <c r="M258" s="240" t="str">
        <f t="shared" si="74"/>
        <v xml:space="preserve"> </v>
      </c>
      <c r="N258" s="241" t="str">
        <f t="shared" si="62"/>
        <v xml:space="preserve"> </v>
      </c>
      <c r="O258" s="152"/>
      <c r="P258" s="210" t="str">
        <f>IF(A258="N/A"," ",VLOOKUP(A258,PeakPowerCurves,(IF(BMO=2,3,IF(BMO=1,2,4))),FALSE)+Inputs!N241)</f>
        <v xml:space="preserve"> </v>
      </c>
      <c r="Q258" s="210" t="str">
        <f>IF(A258="N/A"," ",VLOOKUP(A258,SatSunPeakPwr,(IF(BMO=2,3,IF(BMO=1,2,4))),FALSE)+Inputs!$N$23)</f>
        <v xml:space="preserve"> </v>
      </c>
      <c r="R258" s="210" t="str">
        <f>IF(A258="N/A"," ",VLOOKUP(A258,SatSunPeakPwr,(IF(BMO=2,7,IF(BMO=1,6,8))),FALSE)+Inputs!$N$23)</f>
        <v xml:space="preserve"> </v>
      </c>
      <c r="S258" s="211" t="str">
        <f>IF(A258="N/A"," ",(VLOOKUP(A258,OPPowerPrices,(IF(BMO=2,7,IF(BMO=1,6,8))),FALSE)+Inputs!$N$23))</f>
        <v xml:space="preserve"> </v>
      </c>
      <c r="T258" s="212" t="str">
        <f t="shared" si="63"/>
        <v xml:space="preserve"> </v>
      </c>
      <c r="U258" s="212" t="str">
        <f t="shared" si="64"/>
        <v xml:space="preserve"> </v>
      </c>
      <c r="V258" s="212" t="str">
        <f>IF(A258="N/A"," ",IF(Indexcheck=TRUE,(IF(MONTH(A258)&gt;=4,IF(MONTH(A258)&lt;=10,VLOOKUP(A258,'Gas Curves'!B236:O596,13),VLOOKUP(A258,'Gas Curves'!B236:O596,14)),VLOOKUP(A258,'Gas Curves'!B236:O596,14))),0))</f>
        <v xml:space="preserve"> </v>
      </c>
      <c r="W258" s="212" t="str">
        <f>IF(A258="N/A"," ",((SUM(T258:V258))/(1-Inputs!$S$11)-(SUM(T258:V258))))</f>
        <v xml:space="preserve"> </v>
      </c>
      <c r="X258" s="212" t="str">
        <f>IF(A258="N/A"," ",(IF(MONTH(A258)&gt;=4,IF(MONTH(A258)&lt;=10,Inputs!$S$9,Inputs!$S$10),Inputs!$S$10)))</f>
        <v xml:space="preserve"> </v>
      </c>
      <c r="Y258" s="213" t="str">
        <f t="shared" si="65"/>
        <v xml:space="preserve"> </v>
      </c>
      <c r="AF258" s="170">
        <f t="shared" si="75"/>
        <v>44287</v>
      </c>
      <c r="AG258" s="157">
        <v>22</v>
      </c>
      <c r="AH258" s="157">
        <v>4</v>
      </c>
      <c r="AI258" s="157">
        <v>4</v>
      </c>
      <c r="AJ258" s="157">
        <v>0</v>
      </c>
      <c r="AK258" s="157">
        <v>30</v>
      </c>
    </row>
    <row r="259" spans="1:37" x14ac:dyDescent="0.2">
      <c r="A259" s="244" t="str">
        <f>Calculations!A224</f>
        <v>N/A</v>
      </c>
      <c r="B259" s="229" t="str">
        <f t="shared" si="71"/>
        <v xml:space="preserve"> </v>
      </c>
      <c r="C259" s="230" t="str">
        <f t="shared" si="72"/>
        <v xml:space="preserve"> </v>
      </c>
      <c r="D259" s="231" t="str">
        <f t="shared" si="73"/>
        <v xml:space="preserve"> </v>
      </c>
      <c r="E259" s="421" t="str">
        <f t="shared" si="66"/>
        <v xml:space="preserve"> </v>
      </c>
      <c r="F259" s="221" t="str">
        <f t="shared" si="67"/>
        <v xml:space="preserve"> </v>
      </c>
      <c r="G259" s="221" t="str">
        <f t="shared" si="59"/>
        <v xml:space="preserve"> </v>
      </c>
      <c r="H259" s="222" t="str">
        <f t="shared" si="60"/>
        <v xml:space="preserve"> </v>
      </c>
      <c r="I259" s="189" t="str">
        <f t="shared" si="61"/>
        <v xml:space="preserve"> </v>
      </c>
      <c r="J259" s="221" t="str">
        <f t="shared" si="68"/>
        <v xml:space="preserve"> </v>
      </c>
      <c r="K259" s="221" t="str">
        <f t="shared" si="69"/>
        <v xml:space="preserve"> </v>
      </c>
      <c r="L259" s="222" t="str">
        <f t="shared" si="70"/>
        <v xml:space="preserve"> </v>
      </c>
      <c r="M259" s="240" t="str">
        <f t="shared" si="74"/>
        <v xml:space="preserve"> </v>
      </c>
      <c r="N259" s="241" t="str">
        <f t="shared" si="62"/>
        <v xml:space="preserve"> </v>
      </c>
      <c r="O259" s="152"/>
      <c r="P259" s="210" t="str">
        <f>IF(A259="N/A"," ",VLOOKUP(A259,PeakPowerCurves,(IF(BMO=2,3,IF(BMO=1,2,4))),FALSE)+Inputs!N242)</f>
        <v xml:space="preserve"> </v>
      </c>
      <c r="Q259" s="210" t="str">
        <f>IF(A259="N/A"," ",VLOOKUP(A259,SatSunPeakPwr,(IF(BMO=2,3,IF(BMO=1,2,4))),FALSE)+Inputs!$N$23)</f>
        <v xml:space="preserve"> </v>
      </c>
      <c r="R259" s="210" t="str">
        <f>IF(A259="N/A"," ",VLOOKUP(A259,SatSunPeakPwr,(IF(BMO=2,7,IF(BMO=1,6,8))),FALSE)+Inputs!$N$23)</f>
        <v xml:space="preserve"> </v>
      </c>
      <c r="S259" s="211" t="str">
        <f>IF(A259="N/A"," ",(VLOOKUP(A259,OPPowerPrices,(IF(BMO=2,7,IF(BMO=1,6,8))),FALSE)+Inputs!$N$23))</f>
        <v xml:space="preserve"> </v>
      </c>
      <c r="T259" s="212" t="str">
        <f t="shared" si="63"/>
        <v xml:space="preserve"> </v>
      </c>
      <c r="U259" s="212" t="str">
        <f t="shared" si="64"/>
        <v xml:space="preserve"> </v>
      </c>
      <c r="V259" s="212" t="str">
        <f>IF(A259="N/A"," ",IF(Indexcheck=TRUE,(IF(MONTH(A259)&gt;=4,IF(MONTH(A259)&lt;=10,VLOOKUP(A259,'Gas Curves'!B237:O597,13),VLOOKUP(A259,'Gas Curves'!B237:O597,14)),VLOOKUP(A259,'Gas Curves'!B237:O597,14))),0))</f>
        <v xml:space="preserve"> </v>
      </c>
      <c r="W259" s="212" t="str">
        <f>IF(A259="N/A"," ",((SUM(T259:V259))/(1-Inputs!$S$11)-(SUM(T259:V259))))</f>
        <v xml:space="preserve"> </v>
      </c>
      <c r="X259" s="212" t="str">
        <f>IF(A259="N/A"," ",(IF(MONTH(A259)&gt;=4,IF(MONTH(A259)&lt;=10,Inputs!$S$9,Inputs!$S$10),Inputs!$S$10)))</f>
        <v xml:space="preserve"> </v>
      </c>
      <c r="Y259" s="213" t="str">
        <f t="shared" si="65"/>
        <v xml:space="preserve"> </v>
      </c>
      <c r="AF259" s="170">
        <f t="shared" si="75"/>
        <v>44317</v>
      </c>
      <c r="AG259" s="157">
        <v>22</v>
      </c>
      <c r="AH259" s="157">
        <v>4</v>
      </c>
      <c r="AI259" s="157">
        <v>5</v>
      </c>
      <c r="AJ259" s="157">
        <v>1</v>
      </c>
      <c r="AK259" s="157">
        <v>31</v>
      </c>
    </row>
    <row r="260" spans="1:37" x14ac:dyDescent="0.2">
      <c r="A260" s="244" t="str">
        <f>Calculations!A225</f>
        <v>N/A</v>
      </c>
      <c r="B260" s="229" t="str">
        <f t="shared" si="71"/>
        <v xml:space="preserve"> </v>
      </c>
      <c r="C260" s="230" t="str">
        <f t="shared" si="72"/>
        <v xml:space="preserve"> </v>
      </c>
      <c r="D260" s="231" t="str">
        <f t="shared" si="73"/>
        <v xml:space="preserve"> </v>
      </c>
      <c r="E260" s="421" t="str">
        <f t="shared" si="66"/>
        <v xml:space="preserve"> </v>
      </c>
      <c r="F260" s="221" t="str">
        <f t="shared" si="67"/>
        <v xml:space="preserve"> </v>
      </c>
      <c r="G260" s="221" t="str">
        <f t="shared" si="59"/>
        <v xml:space="preserve"> </v>
      </c>
      <c r="H260" s="222" t="str">
        <f t="shared" si="60"/>
        <v xml:space="preserve"> </v>
      </c>
      <c r="I260" s="189" t="str">
        <f t="shared" si="61"/>
        <v xml:space="preserve"> </v>
      </c>
      <c r="J260" s="221" t="str">
        <f t="shared" si="68"/>
        <v xml:space="preserve"> </v>
      </c>
      <c r="K260" s="221" t="str">
        <f t="shared" si="69"/>
        <v xml:space="preserve"> </v>
      </c>
      <c r="L260" s="222" t="str">
        <f t="shared" si="70"/>
        <v xml:space="preserve"> </v>
      </c>
      <c r="M260" s="240" t="str">
        <f t="shared" si="74"/>
        <v xml:space="preserve"> </v>
      </c>
      <c r="N260" s="241" t="str">
        <f t="shared" si="62"/>
        <v xml:space="preserve"> </v>
      </c>
      <c r="O260" s="152"/>
      <c r="P260" s="210" t="str">
        <f>IF(A260="N/A"," ",VLOOKUP(A260,PeakPowerCurves,(IF(BMO=2,3,IF(BMO=1,2,4))),FALSE)+Inputs!N243)</f>
        <v xml:space="preserve"> </v>
      </c>
      <c r="Q260" s="210" t="str">
        <f>IF(A260="N/A"," ",VLOOKUP(A260,SatSunPeakPwr,(IF(BMO=2,3,IF(BMO=1,2,4))),FALSE)+Inputs!$N$23)</f>
        <v xml:space="preserve"> </v>
      </c>
      <c r="R260" s="210" t="str">
        <f>IF(A260="N/A"," ",VLOOKUP(A260,SatSunPeakPwr,(IF(BMO=2,7,IF(BMO=1,6,8))),FALSE)+Inputs!$N$23)</f>
        <v xml:space="preserve"> </v>
      </c>
      <c r="S260" s="211" t="str">
        <f>IF(A260="N/A"," ",(VLOOKUP(A260,OPPowerPrices,(IF(BMO=2,7,IF(BMO=1,6,8))),FALSE)+Inputs!$N$23))</f>
        <v xml:space="preserve"> </v>
      </c>
      <c r="T260" s="212" t="str">
        <f t="shared" si="63"/>
        <v xml:space="preserve"> </v>
      </c>
      <c r="U260" s="212" t="str">
        <f t="shared" si="64"/>
        <v xml:space="preserve"> </v>
      </c>
      <c r="V260" s="212" t="str">
        <f>IF(A260="N/A"," ",IF(Indexcheck=TRUE,(IF(MONTH(A260)&gt;=4,IF(MONTH(A260)&lt;=10,VLOOKUP(A260,'Gas Curves'!B238:O598,13),VLOOKUP(A260,'Gas Curves'!B238:O598,14)),VLOOKUP(A260,'Gas Curves'!B238:O598,14))),0))</f>
        <v xml:space="preserve"> </v>
      </c>
      <c r="W260" s="212" t="str">
        <f>IF(A260="N/A"," ",((SUM(T260:V260))/(1-Inputs!$S$11)-(SUM(T260:V260))))</f>
        <v xml:space="preserve"> </v>
      </c>
      <c r="X260" s="212" t="str">
        <f>IF(A260="N/A"," ",(IF(MONTH(A260)&gt;=4,IF(MONTH(A260)&lt;=10,Inputs!$S$9,Inputs!$S$10),Inputs!$S$10)))</f>
        <v xml:space="preserve"> </v>
      </c>
      <c r="Y260" s="213" t="str">
        <f t="shared" si="65"/>
        <v xml:space="preserve"> </v>
      </c>
      <c r="AF260" s="170">
        <f t="shared" si="75"/>
        <v>44348</v>
      </c>
      <c r="AG260" s="157">
        <v>20</v>
      </c>
      <c r="AH260" s="157">
        <v>5</v>
      </c>
      <c r="AI260" s="157">
        <v>5</v>
      </c>
      <c r="AJ260" s="157">
        <v>0</v>
      </c>
      <c r="AK260" s="157">
        <v>30</v>
      </c>
    </row>
    <row r="261" spans="1:37" x14ac:dyDescent="0.2">
      <c r="A261" s="244" t="str">
        <f>Calculations!A226</f>
        <v>N/A</v>
      </c>
      <c r="B261" s="229" t="str">
        <f t="shared" si="71"/>
        <v xml:space="preserve"> </v>
      </c>
      <c r="C261" s="230" t="str">
        <f t="shared" si="72"/>
        <v xml:space="preserve"> </v>
      </c>
      <c r="D261" s="231" t="str">
        <f t="shared" si="73"/>
        <v xml:space="preserve"> </v>
      </c>
      <c r="E261" s="421" t="str">
        <f t="shared" si="66"/>
        <v xml:space="preserve"> </v>
      </c>
      <c r="F261" s="221" t="str">
        <f t="shared" si="67"/>
        <v xml:space="preserve"> </v>
      </c>
      <c r="G261" s="221" t="str">
        <f t="shared" si="59"/>
        <v xml:space="preserve"> </v>
      </c>
      <c r="H261" s="222" t="str">
        <f t="shared" si="60"/>
        <v xml:space="preserve"> </v>
      </c>
      <c r="I261" s="189" t="str">
        <f t="shared" si="61"/>
        <v xml:space="preserve"> </v>
      </c>
      <c r="J261" s="221" t="str">
        <f t="shared" si="68"/>
        <v xml:space="preserve"> </v>
      </c>
      <c r="K261" s="221" t="str">
        <f t="shared" si="69"/>
        <v xml:space="preserve"> </v>
      </c>
      <c r="L261" s="222" t="str">
        <f t="shared" si="70"/>
        <v xml:space="preserve"> </v>
      </c>
      <c r="M261" s="240" t="str">
        <f t="shared" si="74"/>
        <v xml:space="preserve"> </v>
      </c>
      <c r="N261" s="241" t="str">
        <f t="shared" si="62"/>
        <v xml:space="preserve"> </v>
      </c>
      <c r="O261" s="152"/>
      <c r="P261" s="210" t="str">
        <f>IF(A261="N/A"," ",VLOOKUP(A261,PeakPowerCurves,(IF(BMO=2,3,IF(BMO=1,2,4))),FALSE)+Inputs!N244)</f>
        <v xml:space="preserve"> </v>
      </c>
      <c r="Q261" s="210" t="str">
        <f>IF(A261="N/A"," ",VLOOKUP(A261,SatSunPeakPwr,(IF(BMO=2,3,IF(BMO=1,2,4))),FALSE)+Inputs!$N$23)</f>
        <v xml:space="preserve"> </v>
      </c>
      <c r="R261" s="210" t="str">
        <f>IF(A261="N/A"," ",VLOOKUP(A261,SatSunPeakPwr,(IF(BMO=2,7,IF(BMO=1,6,8))),FALSE)+Inputs!$N$23)</f>
        <v xml:space="preserve"> </v>
      </c>
      <c r="S261" s="211" t="str">
        <f>IF(A261="N/A"," ",(VLOOKUP(A261,OPPowerPrices,(IF(BMO=2,7,IF(BMO=1,6,8))),FALSE)+Inputs!$N$23))</f>
        <v xml:space="preserve"> </v>
      </c>
      <c r="T261" s="212" t="str">
        <f t="shared" si="63"/>
        <v xml:space="preserve"> </v>
      </c>
      <c r="U261" s="212" t="str">
        <f t="shared" si="64"/>
        <v xml:space="preserve"> </v>
      </c>
      <c r="V261" s="212" t="str">
        <f>IF(A261="N/A"," ",IF(Indexcheck=TRUE,(IF(MONTH(A261)&gt;=4,IF(MONTH(A261)&lt;=10,VLOOKUP(A261,'Gas Curves'!B239:O599,13),VLOOKUP(A261,'Gas Curves'!B239:O599,14)),VLOOKUP(A261,'Gas Curves'!B239:O599,14))),0))</f>
        <v xml:space="preserve"> </v>
      </c>
      <c r="W261" s="212" t="str">
        <f>IF(A261="N/A"," ",((SUM(T261:V261))/(1-Inputs!$S$11)-(SUM(T261:V261))))</f>
        <v xml:space="preserve"> </v>
      </c>
      <c r="X261" s="212" t="str">
        <f>IF(A261="N/A"," ",(IF(MONTH(A261)&gt;=4,IF(MONTH(A261)&lt;=10,Inputs!$S$9,Inputs!$S$10),Inputs!$S$10)))</f>
        <v xml:space="preserve"> </v>
      </c>
      <c r="Y261" s="213" t="str">
        <f t="shared" si="65"/>
        <v xml:space="preserve"> </v>
      </c>
      <c r="AF261" s="170">
        <f t="shared" si="75"/>
        <v>44378</v>
      </c>
      <c r="AG261" s="157">
        <v>22</v>
      </c>
      <c r="AH261" s="157">
        <v>4</v>
      </c>
      <c r="AI261" s="157">
        <v>5</v>
      </c>
      <c r="AJ261" s="157">
        <v>1</v>
      </c>
      <c r="AK261" s="157">
        <v>31</v>
      </c>
    </row>
    <row r="262" spans="1:37" x14ac:dyDescent="0.2">
      <c r="A262" s="244" t="str">
        <f>Calculations!A227</f>
        <v>N/A</v>
      </c>
      <c r="B262" s="229" t="str">
        <f t="shared" si="71"/>
        <v xml:space="preserve"> </v>
      </c>
      <c r="C262" s="230" t="str">
        <f t="shared" si="72"/>
        <v xml:space="preserve"> </v>
      </c>
      <c r="D262" s="231" t="str">
        <f t="shared" si="73"/>
        <v xml:space="preserve"> </v>
      </c>
      <c r="E262" s="421" t="str">
        <f t="shared" si="66"/>
        <v xml:space="preserve"> </v>
      </c>
      <c r="F262" s="221" t="str">
        <f t="shared" si="67"/>
        <v xml:space="preserve"> </v>
      </c>
      <c r="G262" s="221" t="str">
        <f t="shared" si="59"/>
        <v xml:space="preserve"> </v>
      </c>
      <c r="H262" s="222" t="str">
        <f t="shared" si="60"/>
        <v xml:space="preserve"> </v>
      </c>
      <c r="I262" s="189" t="str">
        <f t="shared" si="61"/>
        <v xml:space="preserve"> </v>
      </c>
      <c r="J262" s="221" t="str">
        <f t="shared" si="68"/>
        <v xml:space="preserve"> </v>
      </c>
      <c r="K262" s="221" t="str">
        <f t="shared" si="69"/>
        <v xml:space="preserve"> </v>
      </c>
      <c r="L262" s="222" t="str">
        <f t="shared" si="70"/>
        <v xml:space="preserve"> </v>
      </c>
      <c r="M262" s="240" t="str">
        <f t="shared" si="74"/>
        <v xml:space="preserve"> </v>
      </c>
      <c r="N262" s="241" t="str">
        <f t="shared" si="62"/>
        <v xml:space="preserve"> </v>
      </c>
      <c r="O262" s="152"/>
      <c r="P262" s="210" t="str">
        <f>IF(A262="N/A"," ",VLOOKUP(A262,PeakPowerCurves,(IF(BMO=2,3,IF(BMO=1,2,4))),FALSE)+Inputs!N245)</f>
        <v xml:space="preserve"> </v>
      </c>
      <c r="Q262" s="210" t="str">
        <f>IF(A262="N/A"," ",VLOOKUP(A262,SatSunPeakPwr,(IF(BMO=2,3,IF(BMO=1,2,4))),FALSE)+Inputs!$N$23)</f>
        <v xml:space="preserve"> </v>
      </c>
      <c r="R262" s="210" t="str">
        <f>IF(A262="N/A"," ",VLOOKUP(A262,SatSunPeakPwr,(IF(BMO=2,7,IF(BMO=1,6,8))),FALSE)+Inputs!$N$23)</f>
        <v xml:space="preserve"> </v>
      </c>
      <c r="S262" s="211" t="str">
        <f>IF(A262="N/A"," ",(VLOOKUP(A262,OPPowerPrices,(IF(BMO=2,7,IF(BMO=1,6,8))),FALSE)+Inputs!$N$23))</f>
        <v xml:space="preserve"> </v>
      </c>
      <c r="T262" s="212" t="str">
        <f t="shared" si="63"/>
        <v xml:space="preserve"> </v>
      </c>
      <c r="U262" s="212" t="str">
        <f t="shared" si="64"/>
        <v xml:space="preserve"> </v>
      </c>
      <c r="V262" s="212" t="str">
        <f>IF(A262="N/A"," ",IF(Indexcheck=TRUE,(IF(MONTH(A262)&gt;=4,IF(MONTH(A262)&lt;=10,VLOOKUP(A262,'Gas Curves'!B240:O600,13),VLOOKUP(A262,'Gas Curves'!B240:O600,14)),VLOOKUP(A262,'Gas Curves'!B240:O600,14))),0))</f>
        <v xml:space="preserve"> </v>
      </c>
      <c r="W262" s="212" t="str">
        <f>IF(A262="N/A"," ",((SUM(T262:V262))/(1-Inputs!$S$11)-(SUM(T262:V262))))</f>
        <v xml:space="preserve"> </v>
      </c>
      <c r="X262" s="212" t="str">
        <f>IF(A262="N/A"," ",(IF(MONTH(A262)&gt;=4,IF(MONTH(A262)&lt;=10,Inputs!$S$9,Inputs!$S$10),Inputs!$S$10)))</f>
        <v xml:space="preserve"> </v>
      </c>
      <c r="Y262" s="213" t="str">
        <f t="shared" si="65"/>
        <v xml:space="preserve"> </v>
      </c>
      <c r="AF262" s="170">
        <f t="shared" si="75"/>
        <v>44409</v>
      </c>
      <c r="AG262" s="157">
        <v>22</v>
      </c>
      <c r="AH262" s="157">
        <v>5</v>
      </c>
      <c r="AI262" s="157">
        <v>4</v>
      </c>
      <c r="AJ262" s="157">
        <v>0</v>
      </c>
      <c r="AK262" s="157">
        <v>31</v>
      </c>
    </row>
    <row r="263" spans="1:37" x14ac:dyDescent="0.2">
      <c r="A263" s="244" t="str">
        <f>Calculations!A228</f>
        <v>N/A</v>
      </c>
      <c r="B263" s="229" t="str">
        <f t="shared" si="71"/>
        <v xml:space="preserve"> </v>
      </c>
      <c r="C263" s="230" t="str">
        <f t="shared" si="72"/>
        <v xml:space="preserve"> </v>
      </c>
      <c r="D263" s="231" t="str">
        <f t="shared" si="73"/>
        <v xml:space="preserve"> </v>
      </c>
      <c r="E263" s="421" t="str">
        <f t="shared" si="66"/>
        <v xml:space="preserve"> </v>
      </c>
      <c r="F263" s="221" t="str">
        <f t="shared" si="67"/>
        <v xml:space="preserve"> </v>
      </c>
      <c r="G263" s="221" t="str">
        <f t="shared" si="59"/>
        <v xml:space="preserve"> </v>
      </c>
      <c r="H263" s="222" t="str">
        <f t="shared" si="60"/>
        <v xml:space="preserve"> </v>
      </c>
      <c r="I263" s="189" t="str">
        <f t="shared" si="61"/>
        <v xml:space="preserve"> </v>
      </c>
      <c r="J263" s="221" t="str">
        <f t="shared" si="68"/>
        <v xml:space="preserve"> </v>
      </c>
      <c r="K263" s="221" t="str">
        <f t="shared" si="69"/>
        <v xml:space="preserve"> </v>
      </c>
      <c r="L263" s="222" t="str">
        <f t="shared" si="70"/>
        <v xml:space="preserve"> </v>
      </c>
      <c r="M263" s="240" t="str">
        <f t="shared" si="74"/>
        <v xml:space="preserve"> </v>
      </c>
      <c r="N263" s="241" t="str">
        <f t="shared" si="62"/>
        <v xml:space="preserve"> </v>
      </c>
      <c r="O263" s="152"/>
      <c r="P263" s="210" t="str">
        <f>IF(A263="N/A"," ",VLOOKUP(A263,PeakPowerCurves,(IF(BMO=2,3,IF(BMO=1,2,4))),FALSE)+Inputs!N246)</f>
        <v xml:space="preserve"> </v>
      </c>
      <c r="Q263" s="210" t="str">
        <f>IF(A263="N/A"," ",VLOOKUP(A263,SatSunPeakPwr,(IF(BMO=2,3,IF(BMO=1,2,4))),FALSE)+Inputs!$N$23)</f>
        <v xml:space="preserve"> </v>
      </c>
      <c r="R263" s="210" t="str">
        <f>IF(A263="N/A"," ",VLOOKUP(A263,SatSunPeakPwr,(IF(BMO=2,7,IF(BMO=1,6,8))),FALSE)+Inputs!$N$23)</f>
        <v xml:space="preserve"> </v>
      </c>
      <c r="S263" s="211" t="str">
        <f>IF(A263="N/A"," ",(VLOOKUP(A263,OPPowerPrices,(IF(BMO=2,7,IF(BMO=1,6,8))),FALSE)+Inputs!$N$23))</f>
        <v xml:space="preserve"> </v>
      </c>
      <c r="T263" s="212" t="str">
        <f t="shared" si="63"/>
        <v xml:space="preserve"> </v>
      </c>
      <c r="U263" s="212" t="str">
        <f t="shared" si="64"/>
        <v xml:space="preserve"> </v>
      </c>
      <c r="V263" s="212" t="str">
        <f>IF(A263="N/A"," ",IF(Indexcheck=TRUE,(IF(MONTH(A263)&gt;=4,IF(MONTH(A263)&lt;=10,VLOOKUP(A263,'Gas Curves'!B241:O601,13),VLOOKUP(A263,'Gas Curves'!B241:O601,14)),VLOOKUP(A263,'Gas Curves'!B241:O601,14))),0))</f>
        <v xml:space="preserve"> </v>
      </c>
      <c r="W263" s="212" t="str">
        <f>IF(A263="N/A"," ",((SUM(T263:V263))/(1-Inputs!$S$11)-(SUM(T263:V263))))</f>
        <v xml:space="preserve"> </v>
      </c>
      <c r="X263" s="212" t="str">
        <f>IF(A263="N/A"," ",(IF(MONTH(A263)&gt;=4,IF(MONTH(A263)&lt;=10,Inputs!$S$9,Inputs!$S$10),Inputs!$S$10)))</f>
        <v xml:space="preserve"> </v>
      </c>
      <c r="Y263" s="213" t="str">
        <f t="shared" si="65"/>
        <v xml:space="preserve"> </v>
      </c>
      <c r="AF263" s="170">
        <f t="shared" si="75"/>
        <v>44440</v>
      </c>
      <c r="AG263" s="157">
        <v>20</v>
      </c>
      <c r="AH263" s="157">
        <v>4</v>
      </c>
      <c r="AI263" s="157">
        <v>6</v>
      </c>
      <c r="AJ263" s="157">
        <v>1</v>
      </c>
      <c r="AK263" s="157">
        <v>30</v>
      </c>
    </row>
    <row r="264" spans="1:37" x14ac:dyDescent="0.2">
      <c r="A264" s="244" t="str">
        <f>Calculations!A229</f>
        <v>N/A</v>
      </c>
      <c r="B264" s="229" t="str">
        <f t="shared" si="71"/>
        <v xml:space="preserve"> </v>
      </c>
      <c r="C264" s="230" t="str">
        <f t="shared" si="72"/>
        <v xml:space="preserve"> </v>
      </c>
      <c r="D264" s="231" t="str">
        <f t="shared" si="73"/>
        <v xml:space="preserve"> </v>
      </c>
      <c r="E264" s="421" t="str">
        <f t="shared" si="66"/>
        <v xml:space="preserve"> </v>
      </c>
      <c r="F264" s="221" t="str">
        <f t="shared" si="67"/>
        <v xml:space="preserve"> </v>
      </c>
      <c r="G264" s="221" t="str">
        <f t="shared" si="59"/>
        <v xml:space="preserve"> </v>
      </c>
      <c r="H264" s="222" t="str">
        <f t="shared" si="60"/>
        <v xml:space="preserve"> </v>
      </c>
      <c r="I264" s="189" t="str">
        <f t="shared" si="61"/>
        <v xml:space="preserve"> </v>
      </c>
      <c r="J264" s="221" t="str">
        <f t="shared" si="68"/>
        <v xml:space="preserve"> </v>
      </c>
      <c r="K264" s="221" t="str">
        <f t="shared" si="69"/>
        <v xml:space="preserve"> </v>
      </c>
      <c r="L264" s="222" t="str">
        <f t="shared" si="70"/>
        <v xml:space="preserve"> </v>
      </c>
      <c r="M264" s="240" t="str">
        <f t="shared" si="74"/>
        <v xml:space="preserve"> </v>
      </c>
      <c r="N264" s="241" t="str">
        <f t="shared" si="62"/>
        <v xml:space="preserve"> </v>
      </c>
      <c r="O264" s="152"/>
      <c r="P264" s="210" t="str">
        <f>IF(A264="N/A"," ",VLOOKUP(A264,PeakPowerCurves,(IF(BMO=2,3,IF(BMO=1,2,4))),FALSE)+Inputs!N247)</f>
        <v xml:space="preserve"> </v>
      </c>
      <c r="Q264" s="210" t="str">
        <f>IF(A264="N/A"," ",VLOOKUP(A264,SatSunPeakPwr,(IF(BMO=2,3,IF(BMO=1,2,4))),FALSE)+Inputs!$N$23)</f>
        <v xml:space="preserve"> </v>
      </c>
      <c r="R264" s="210" t="str">
        <f>IF(A264="N/A"," ",VLOOKUP(A264,SatSunPeakPwr,(IF(BMO=2,7,IF(BMO=1,6,8))),FALSE)+Inputs!$N$23)</f>
        <v xml:space="preserve"> </v>
      </c>
      <c r="S264" s="211" t="str">
        <f>IF(A264="N/A"," ",(VLOOKUP(A264,OPPowerPrices,(IF(BMO=2,7,IF(BMO=1,6,8))),FALSE)+Inputs!$N$23))</f>
        <v xml:space="preserve"> </v>
      </c>
      <c r="T264" s="212" t="str">
        <f t="shared" si="63"/>
        <v xml:space="preserve"> </v>
      </c>
      <c r="U264" s="212" t="str">
        <f t="shared" si="64"/>
        <v xml:space="preserve"> </v>
      </c>
      <c r="V264" s="212" t="str">
        <f>IF(A264="N/A"," ",IF(Indexcheck=TRUE,(IF(MONTH(A264)&gt;=4,IF(MONTH(A264)&lt;=10,VLOOKUP(A264,'Gas Curves'!B242:O602,13),VLOOKUP(A264,'Gas Curves'!B242:O602,14)),VLOOKUP(A264,'Gas Curves'!B242:O602,14))),0))</f>
        <v xml:space="preserve"> </v>
      </c>
      <c r="W264" s="212" t="str">
        <f>IF(A264="N/A"," ",((SUM(T264:V264))/(1-Inputs!$S$11)-(SUM(T264:V264))))</f>
        <v xml:space="preserve"> </v>
      </c>
      <c r="X264" s="212" t="str">
        <f>IF(A264="N/A"," ",(IF(MONTH(A264)&gt;=4,IF(MONTH(A264)&lt;=10,Inputs!$S$9,Inputs!$S$10),Inputs!$S$10)))</f>
        <v xml:space="preserve"> </v>
      </c>
      <c r="Y264" s="213" t="str">
        <f t="shared" si="65"/>
        <v xml:space="preserve"> </v>
      </c>
      <c r="AF264" s="170">
        <f t="shared" si="75"/>
        <v>44470</v>
      </c>
      <c r="AG264" s="157">
        <v>23</v>
      </c>
      <c r="AH264" s="157">
        <v>4</v>
      </c>
      <c r="AI264" s="157">
        <v>4</v>
      </c>
      <c r="AJ264" s="157">
        <v>0</v>
      </c>
      <c r="AK264" s="157">
        <v>31</v>
      </c>
    </row>
    <row r="265" spans="1:37" x14ac:dyDescent="0.2">
      <c r="A265" s="244" t="str">
        <f>Calculations!A230</f>
        <v>N/A</v>
      </c>
      <c r="B265" s="229" t="str">
        <f t="shared" si="71"/>
        <v xml:space="preserve"> </v>
      </c>
      <c r="C265" s="230" t="str">
        <f t="shared" si="72"/>
        <v xml:space="preserve"> </v>
      </c>
      <c r="D265" s="231" t="str">
        <f t="shared" si="73"/>
        <v xml:space="preserve"> </v>
      </c>
      <c r="E265" s="421" t="str">
        <f t="shared" si="66"/>
        <v xml:space="preserve"> </v>
      </c>
      <c r="F265" s="221" t="str">
        <f t="shared" si="67"/>
        <v xml:space="preserve"> </v>
      </c>
      <c r="G265" s="221" t="str">
        <f t="shared" si="59"/>
        <v xml:space="preserve"> </v>
      </c>
      <c r="H265" s="222" t="str">
        <f t="shared" si="60"/>
        <v xml:space="preserve"> </v>
      </c>
      <c r="I265" s="189" t="str">
        <f t="shared" si="61"/>
        <v xml:space="preserve"> </v>
      </c>
      <c r="J265" s="221" t="str">
        <f t="shared" si="68"/>
        <v xml:space="preserve"> </v>
      </c>
      <c r="K265" s="221" t="str">
        <f t="shared" si="69"/>
        <v xml:space="preserve"> </v>
      </c>
      <c r="L265" s="222" t="str">
        <f t="shared" si="70"/>
        <v xml:space="preserve"> </v>
      </c>
      <c r="M265" s="240" t="str">
        <f t="shared" si="74"/>
        <v xml:space="preserve"> </v>
      </c>
      <c r="N265" s="241" t="str">
        <f t="shared" si="62"/>
        <v xml:space="preserve"> </v>
      </c>
      <c r="O265" s="152"/>
      <c r="P265" s="210" t="str">
        <f>IF(A265="N/A"," ",VLOOKUP(A265,PeakPowerCurves,(IF(BMO=2,3,IF(BMO=1,2,4))),FALSE)+Inputs!N248)</f>
        <v xml:space="preserve"> </v>
      </c>
      <c r="Q265" s="210" t="str">
        <f>IF(A265="N/A"," ",VLOOKUP(A265,SatSunPeakPwr,(IF(BMO=2,3,IF(BMO=1,2,4))),FALSE)+Inputs!$N$23)</f>
        <v xml:space="preserve"> </v>
      </c>
      <c r="R265" s="210" t="str">
        <f>IF(A265="N/A"," ",VLOOKUP(A265,SatSunPeakPwr,(IF(BMO=2,7,IF(BMO=1,6,8))),FALSE)+Inputs!$N$23)</f>
        <v xml:space="preserve"> </v>
      </c>
      <c r="S265" s="211" t="str">
        <f>IF(A265="N/A"," ",(VLOOKUP(A265,OPPowerPrices,(IF(BMO=2,7,IF(BMO=1,6,8))),FALSE)+Inputs!$N$23))</f>
        <v xml:space="preserve"> </v>
      </c>
      <c r="T265" s="212" t="str">
        <f t="shared" si="63"/>
        <v xml:space="preserve"> </v>
      </c>
      <c r="U265" s="212" t="str">
        <f t="shared" si="64"/>
        <v xml:space="preserve"> </v>
      </c>
      <c r="V265" s="212" t="str">
        <f>IF(A265="N/A"," ",IF(Indexcheck=TRUE,(IF(MONTH(A265)&gt;=4,IF(MONTH(A265)&lt;=10,VLOOKUP(A265,'Gas Curves'!B243:O603,13),VLOOKUP(A265,'Gas Curves'!B243:O603,14)),VLOOKUP(A265,'Gas Curves'!B243:O603,14))),0))</f>
        <v xml:space="preserve"> </v>
      </c>
      <c r="W265" s="212" t="str">
        <f>IF(A265="N/A"," ",((SUM(T265:V265))/(1-Inputs!$S$11)-(SUM(T265:V265))))</f>
        <v xml:space="preserve"> </v>
      </c>
      <c r="X265" s="212" t="str">
        <f>IF(A265="N/A"," ",(IF(MONTH(A265)&gt;=4,IF(MONTH(A265)&lt;=10,Inputs!$S$9,Inputs!$S$10),Inputs!$S$10)))</f>
        <v xml:space="preserve"> </v>
      </c>
      <c r="Y265" s="213" t="str">
        <f t="shared" si="65"/>
        <v xml:space="preserve"> </v>
      </c>
      <c r="AF265" s="170">
        <f t="shared" si="75"/>
        <v>44501</v>
      </c>
      <c r="AG265" s="157">
        <v>20</v>
      </c>
      <c r="AH265" s="157">
        <v>5</v>
      </c>
      <c r="AI265" s="157">
        <v>5</v>
      </c>
      <c r="AJ265" s="157">
        <v>1</v>
      </c>
      <c r="AK265" s="157">
        <v>30</v>
      </c>
    </row>
    <row r="266" spans="1:37" x14ac:dyDescent="0.2">
      <c r="A266" s="244" t="str">
        <f>Calculations!A231</f>
        <v>N/A</v>
      </c>
      <c r="B266" s="229" t="str">
        <f t="shared" si="71"/>
        <v xml:space="preserve"> </v>
      </c>
      <c r="C266" s="230" t="str">
        <f t="shared" si="72"/>
        <v xml:space="preserve"> </v>
      </c>
      <c r="D266" s="231" t="str">
        <f t="shared" si="73"/>
        <v xml:space="preserve"> </v>
      </c>
      <c r="E266" s="421" t="str">
        <f t="shared" si="66"/>
        <v xml:space="preserve"> </v>
      </c>
      <c r="F266" s="221" t="str">
        <f t="shared" si="67"/>
        <v xml:space="preserve"> </v>
      </c>
      <c r="G266" s="221" t="str">
        <f t="shared" si="59"/>
        <v xml:space="preserve"> </v>
      </c>
      <c r="H266" s="222" t="str">
        <f t="shared" si="60"/>
        <v xml:space="preserve"> </v>
      </c>
      <c r="I266" s="189" t="str">
        <f t="shared" si="61"/>
        <v xml:space="preserve"> </v>
      </c>
      <c r="J266" s="221" t="str">
        <f t="shared" si="68"/>
        <v xml:space="preserve"> </v>
      </c>
      <c r="K266" s="221" t="str">
        <f t="shared" si="69"/>
        <v xml:space="preserve"> </v>
      </c>
      <c r="L266" s="222" t="str">
        <f t="shared" si="70"/>
        <v xml:space="preserve"> </v>
      </c>
      <c r="M266" s="240" t="str">
        <f t="shared" si="74"/>
        <v xml:space="preserve"> </v>
      </c>
      <c r="N266" s="241" t="str">
        <f t="shared" si="62"/>
        <v xml:space="preserve"> </v>
      </c>
      <c r="O266" s="152"/>
      <c r="P266" s="210" t="str">
        <f>IF(A266="N/A"," ",VLOOKUP(A266,PeakPowerCurves,(IF(BMO=2,3,IF(BMO=1,2,4))),FALSE)+Inputs!N249)</f>
        <v xml:space="preserve"> </v>
      </c>
      <c r="Q266" s="210" t="str">
        <f>IF(A266="N/A"," ",VLOOKUP(A266,SatSunPeakPwr,(IF(BMO=2,3,IF(BMO=1,2,4))),FALSE)+Inputs!$N$23)</f>
        <v xml:space="preserve"> </v>
      </c>
      <c r="R266" s="210" t="str">
        <f>IF(A266="N/A"," ",VLOOKUP(A266,SatSunPeakPwr,(IF(BMO=2,7,IF(BMO=1,6,8))),FALSE)+Inputs!$N$23)</f>
        <v xml:space="preserve"> </v>
      </c>
      <c r="S266" s="211" t="str">
        <f>IF(A266="N/A"," ",(VLOOKUP(A266,OPPowerPrices,(IF(BMO=2,7,IF(BMO=1,6,8))),FALSE)+Inputs!$N$23))</f>
        <v xml:space="preserve"> </v>
      </c>
      <c r="T266" s="212" t="str">
        <f t="shared" si="63"/>
        <v xml:space="preserve"> </v>
      </c>
      <c r="U266" s="212" t="str">
        <f t="shared" si="64"/>
        <v xml:space="preserve"> </v>
      </c>
      <c r="V266" s="212" t="str">
        <f>IF(A266="N/A"," ",IF(Indexcheck=TRUE,(IF(MONTH(A266)&gt;=4,IF(MONTH(A266)&lt;=10,VLOOKUP(A266,'Gas Curves'!B244:O604,13),VLOOKUP(A266,'Gas Curves'!B244:O604,14)),VLOOKUP(A266,'Gas Curves'!B244:O604,14))),0))</f>
        <v xml:space="preserve"> </v>
      </c>
      <c r="W266" s="212" t="str">
        <f>IF(A266="N/A"," ",((SUM(T266:V266))/(1-Inputs!$S$11)-(SUM(T266:V266))))</f>
        <v xml:space="preserve"> </v>
      </c>
      <c r="X266" s="212" t="str">
        <f>IF(A266="N/A"," ",(IF(MONTH(A266)&gt;=4,IF(MONTH(A266)&lt;=10,Inputs!$S$9,Inputs!$S$10),Inputs!$S$10)))</f>
        <v xml:space="preserve"> </v>
      </c>
      <c r="Y266" s="213" t="str">
        <f t="shared" si="65"/>
        <v xml:space="preserve"> </v>
      </c>
      <c r="AF266" s="170">
        <f t="shared" si="75"/>
        <v>44531</v>
      </c>
      <c r="AG266" s="157">
        <v>21</v>
      </c>
      <c r="AH266" s="157">
        <v>4</v>
      </c>
      <c r="AI266" s="157">
        <v>6</v>
      </c>
      <c r="AJ266" s="157">
        <v>1</v>
      </c>
      <c r="AK266" s="157">
        <v>31</v>
      </c>
    </row>
    <row r="267" spans="1:37" x14ac:dyDescent="0.2">
      <c r="A267" s="244" t="str">
        <f>Calculations!A232</f>
        <v>N/A</v>
      </c>
      <c r="B267" s="229" t="str">
        <f t="shared" si="71"/>
        <v xml:space="preserve"> </v>
      </c>
      <c r="C267" s="230" t="str">
        <f t="shared" si="72"/>
        <v xml:space="preserve"> </v>
      </c>
      <c r="D267" s="231" t="str">
        <f t="shared" si="73"/>
        <v xml:space="preserve"> </v>
      </c>
      <c r="E267" s="421" t="str">
        <f t="shared" si="66"/>
        <v xml:space="preserve"> </v>
      </c>
      <c r="F267" s="221" t="str">
        <f t="shared" si="67"/>
        <v xml:space="preserve"> </v>
      </c>
      <c r="G267" s="221" t="str">
        <f t="shared" si="59"/>
        <v xml:space="preserve"> </v>
      </c>
      <c r="H267" s="222" t="str">
        <f t="shared" si="60"/>
        <v xml:space="preserve"> </v>
      </c>
      <c r="I267" s="189" t="str">
        <f t="shared" si="61"/>
        <v xml:space="preserve"> </v>
      </c>
      <c r="J267" s="221" t="str">
        <f t="shared" si="68"/>
        <v xml:space="preserve"> </v>
      </c>
      <c r="K267" s="221" t="str">
        <f t="shared" si="69"/>
        <v xml:space="preserve"> </v>
      </c>
      <c r="L267" s="222" t="str">
        <f t="shared" si="70"/>
        <v xml:space="preserve"> </v>
      </c>
      <c r="M267" s="240" t="str">
        <f t="shared" si="74"/>
        <v xml:space="preserve"> </v>
      </c>
      <c r="N267" s="241" t="str">
        <f t="shared" si="62"/>
        <v xml:space="preserve"> </v>
      </c>
      <c r="O267" s="152"/>
      <c r="P267" s="210" t="str">
        <f>IF(A267="N/A"," ",VLOOKUP(A267,PeakPowerCurves,(IF(BMO=2,3,IF(BMO=1,2,4))),FALSE)+Inputs!N250)</f>
        <v xml:space="preserve"> </v>
      </c>
      <c r="Q267" s="210" t="str">
        <f>IF(A267="N/A"," ",VLOOKUP(A267,SatSunPeakPwr,(IF(BMO=2,3,IF(BMO=1,2,4))),FALSE)+Inputs!$N$23)</f>
        <v xml:space="preserve"> </v>
      </c>
      <c r="R267" s="210" t="str">
        <f>IF(A267="N/A"," ",VLOOKUP(A267,SatSunPeakPwr,(IF(BMO=2,7,IF(BMO=1,6,8))),FALSE)+Inputs!$N$23)</f>
        <v xml:space="preserve"> </v>
      </c>
      <c r="S267" s="211" t="str">
        <f>IF(A267="N/A"," ",(VLOOKUP(A267,OPPowerPrices,(IF(BMO=2,7,IF(BMO=1,6,8))),FALSE)+Inputs!$N$23))</f>
        <v xml:space="preserve"> </v>
      </c>
      <c r="T267" s="212" t="str">
        <f t="shared" si="63"/>
        <v xml:space="preserve"> </v>
      </c>
      <c r="U267" s="212" t="str">
        <f t="shared" si="64"/>
        <v xml:space="preserve"> </v>
      </c>
      <c r="V267" s="212" t="str">
        <f>IF(A267="N/A"," ",IF(Indexcheck=TRUE,(IF(MONTH(A267)&gt;=4,IF(MONTH(A267)&lt;=10,VLOOKUP(A267,'Gas Curves'!B245:O605,13),VLOOKUP(A267,'Gas Curves'!B245:O605,14)),VLOOKUP(A267,'Gas Curves'!B245:O605,14))),0))</f>
        <v xml:space="preserve"> </v>
      </c>
      <c r="W267" s="212" t="str">
        <f>IF(A267="N/A"," ",((SUM(T267:V267))/(1-Inputs!$S$11)-(SUM(T267:V267))))</f>
        <v xml:space="preserve"> </v>
      </c>
      <c r="X267" s="212" t="str">
        <f>IF(A267="N/A"," ",(IF(MONTH(A267)&gt;=4,IF(MONTH(A267)&lt;=10,Inputs!$S$9,Inputs!$S$10),Inputs!$S$10)))</f>
        <v xml:space="preserve"> </v>
      </c>
      <c r="Y267" s="213" t="str">
        <f t="shared" si="65"/>
        <v xml:space="preserve"> </v>
      </c>
      <c r="AF267" s="170">
        <f t="shared" si="75"/>
        <v>44562</v>
      </c>
      <c r="AG267" s="157">
        <v>22</v>
      </c>
      <c r="AH267" s="157">
        <v>4</v>
      </c>
      <c r="AI267" s="157">
        <v>5</v>
      </c>
      <c r="AJ267" s="157">
        <v>1</v>
      </c>
      <c r="AK267" s="157">
        <v>31</v>
      </c>
    </row>
    <row r="268" spans="1:37" x14ac:dyDescent="0.2">
      <c r="A268" s="244" t="str">
        <f>Calculations!A233</f>
        <v>N/A</v>
      </c>
      <c r="B268" s="229" t="str">
        <f t="shared" si="71"/>
        <v xml:space="preserve"> </v>
      </c>
      <c r="C268" s="230" t="str">
        <f t="shared" si="72"/>
        <v xml:space="preserve"> </v>
      </c>
      <c r="D268" s="231" t="str">
        <f t="shared" si="73"/>
        <v xml:space="preserve"> </v>
      </c>
      <c r="E268" s="421" t="str">
        <f t="shared" si="66"/>
        <v xml:space="preserve"> </v>
      </c>
      <c r="F268" s="221" t="str">
        <f t="shared" si="67"/>
        <v xml:space="preserve"> </v>
      </c>
      <c r="G268" s="221" t="str">
        <f t="shared" si="59"/>
        <v xml:space="preserve"> </v>
      </c>
      <c r="H268" s="222" t="str">
        <f t="shared" si="60"/>
        <v xml:space="preserve"> </v>
      </c>
      <c r="I268" s="189" t="str">
        <f t="shared" si="61"/>
        <v xml:space="preserve"> </v>
      </c>
      <c r="J268" s="221" t="str">
        <f t="shared" si="68"/>
        <v xml:space="preserve"> </v>
      </c>
      <c r="K268" s="221" t="str">
        <f t="shared" si="69"/>
        <v xml:space="preserve"> </v>
      </c>
      <c r="L268" s="222" t="str">
        <f t="shared" si="70"/>
        <v xml:space="preserve"> </v>
      </c>
      <c r="M268" s="240" t="str">
        <f t="shared" si="74"/>
        <v xml:space="preserve"> </v>
      </c>
      <c r="N268" s="241" t="str">
        <f t="shared" si="62"/>
        <v xml:space="preserve"> </v>
      </c>
      <c r="O268" s="152"/>
      <c r="P268" s="210" t="str">
        <f>IF(A268="N/A"," ",VLOOKUP(A268,PeakPowerCurves,(IF(BMO=2,3,IF(BMO=1,2,4))),FALSE)+Inputs!N251)</f>
        <v xml:space="preserve"> </v>
      </c>
      <c r="Q268" s="210" t="str">
        <f>IF(A268="N/A"," ",VLOOKUP(A268,SatSunPeakPwr,(IF(BMO=2,3,IF(BMO=1,2,4))),FALSE)+Inputs!$N$23)</f>
        <v xml:space="preserve"> </v>
      </c>
      <c r="R268" s="210" t="str">
        <f>IF(A268="N/A"," ",VLOOKUP(A268,SatSunPeakPwr,(IF(BMO=2,7,IF(BMO=1,6,8))),FALSE)+Inputs!$N$23)</f>
        <v xml:space="preserve"> </v>
      </c>
      <c r="S268" s="211" t="str">
        <f>IF(A268="N/A"," ",(VLOOKUP(A268,OPPowerPrices,(IF(BMO=2,7,IF(BMO=1,6,8))),FALSE)+Inputs!$N$23))</f>
        <v xml:space="preserve"> </v>
      </c>
      <c r="T268" s="212" t="str">
        <f t="shared" si="63"/>
        <v xml:space="preserve"> </v>
      </c>
      <c r="U268" s="212" t="str">
        <f t="shared" si="64"/>
        <v xml:space="preserve"> </v>
      </c>
      <c r="V268" s="212" t="str">
        <f>IF(A268="N/A"," ",IF(Indexcheck=TRUE,(IF(MONTH(A268)&gt;=4,IF(MONTH(A268)&lt;=10,VLOOKUP(A268,'Gas Curves'!B246:O606,13),VLOOKUP(A268,'Gas Curves'!B246:O606,14)),VLOOKUP(A268,'Gas Curves'!B246:O606,14))),0))</f>
        <v xml:space="preserve"> </v>
      </c>
      <c r="W268" s="212" t="str">
        <f>IF(A268="N/A"," ",((SUM(T268:V268))/(1-Inputs!$S$11)-(SUM(T268:V268))))</f>
        <v xml:space="preserve"> </v>
      </c>
      <c r="X268" s="212" t="str">
        <f>IF(A268="N/A"," ",(IF(MONTH(A268)&gt;=4,IF(MONTH(A268)&lt;=10,Inputs!$S$9,Inputs!$S$10),Inputs!$S$10)))</f>
        <v xml:space="preserve"> </v>
      </c>
      <c r="Y268" s="213" t="str">
        <f t="shared" si="65"/>
        <v xml:space="preserve"> </v>
      </c>
      <c r="AF268" s="170">
        <f t="shared" si="75"/>
        <v>44593</v>
      </c>
      <c r="AG268" s="157">
        <v>20</v>
      </c>
      <c r="AH268" s="157">
        <v>4</v>
      </c>
      <c r="AI268" s="157">
        <v>4</v>
      </c>
      <c r="AJ268" s="157">
        <v>0</v>
      </c>
      <c r="AK268" s="157">
        <v>28</v>
      </c>
    </row>
    <row r="269" spans="1:37" x14ac:dyDescent="0.2">
      <c r="A269" s="244" t="str">
        <f>Calculations!A234</f>
        <v>N/A</v>
      </c>
      <c r="B269" s="229" t="str">
        <f t="shared" si="71"/>
        <v xml:space="preserve"> </v>
      </c>
      <c r="C269" s="230" t="str">
        <f t="shared" si="72"/>
        <v xml:space="preserve"> </v>
      </c>
      <c r="D269" s="231" t="str">
        <f t="shared" si="73"/>
        <v xml:space="preserve"> </v>
      </c>
      <c r="E269" s="421" t="str">
        <f t="shared" si="66"/>
        <v xml:space="preserve"> </v>
      </c>
      <c r="F269" s="221" t="str">
        <f t="shared" si="67"/>
        <v xml:space="preserve"> </v>
      </c>
      <c r="G269" s="221" t="str">
        <f t="shared" si="59"/>
        <v xml:space="preserve"> </v>
      </c>
      <c r="H269" s="222" t="str">
        <f t="shared" si="60"/>
        <v xml:space="preserve"> </v>
      </c>
      <c r="I269" s="189" t="str">
        <f t="shared" si="61"/>
        <v xml:space="preserve"> </v>
      </c>
      <c r="J269" s="221" t="str">
        <f t="shared" si="68"/>
        <v xml:space="preserve"> </v>
      </c>
      <c r="K269" s="221" t="str">
        <f t="shared" si="69"/>
        <v xml:space="preserve"> </v>
      </c>
      <c r="L269" s="222" t="str">
        <f t="shared" si="70"/>
        <v xml:space="preserve"> </v>
      </c>
      <c r="M269" s="240" t="str">
        <f t="shared" si="74"/>
        <v xml:space="preserve"> </v>
      </c>
      <c r="N269" s="241" t="str">
        <f t="shared" si="62"/>
        <v xml:space="preserve"> </v>
      </c>
      <c r="O269" s="152"/>
      <c r="P269" s="210" t="str">
        <f>IF(A269="N/A"," ",VLOOKUP(A269,PeakPowerCurves,(IF(BMO=2,3,IF(BMO=1,2,4))),FALSE)+Inputs!N252)</f>
        <v xml:space="preserve"> </v>
      </c>
      <c r="Q269" s="210" t="str">
        <f>IF(A269="N/A"," ",VLOOKUP(A269,SatSunPeakPwr,(IF(BMO=2,3,IF(BMO=1,2,4))),FALSE)+Inputs!$N$23)</f>
        <v xml:space="preserve"> </v>
      </c>
      <c r="R269" s="210" t="str">
        <f>IF(A269="N/A"," ",VLOOKUP(A269,SatSunPeakPwr,(IF(BMO=2,7,IF(BMO=1,6,8))),FALSE)+Inputs!$N$23)</f>
        <v xml:space="preserve"> </v>
      </c>
      <c r="S269" s="211" t="str">
        <f>IF(A269="N/A"," ",(VLOOKUP(A269,OPPowerPrices,(IF(BMO=2,7,IF(BMO=1,6,8))),FALSE)+Inputs!$N$23))</f>
        <v xml:space="preserve"> </v>
      </c>
      <c r="T269" s="212" t="str">
        <f t="shared" si="63"/>
        <v xml:space="preserve"> </v>
      </c>
      <c r="U269" s="212" t="str">
        <f t="shared" si="64"/>
        <v xml:space="preserve"> </v>
      </c>
      <c r="V269" s="212" t="str">
        <f>IF(A269="N/A"," ",IF(Indexcheck=TRUE,(IF(MONTH(A269)&gt;=4,IF(MONTH(A269)&lt;=10,VLOOKUP(A269,'Gas Curves'!B247:O607,13),VLOOKUP(A269,'Gas Curves'!B247:O607,14)),VLOOKUP(A269,'Gas Curves'!B247:O607,14))),0))</f>
        <v xml:space="preserve"> </v>
      </c>
      <c r="W269" s="212" t="str">
        <f>IF(A269="N/A"," ",((SUM(T269:V269))/(1-Inputs!$S$11)-(SUM(T269:V269))))</f>
        <v xml:space="preserve"> </v>
      </c>
      <c r="X269" s="212" t="str">
        <f>IF(A269="N/A"," ",(IF(MONTH(A269)&gt;=4,IF(MONTH(A269)&lt;=10,Inputs!$S$9,Inputs!$S$10),Inputs!$S$10)))</f>
        <v xml:space="preserve"> </v>
      </c>
      <c r="Y269" s="213" t="str">
        <f t="shared" si="65"/>
        <v xml:space="preserve"> </v>
      </c>
      <c r="AF269" s="170">
        <f t="shared" si="75"/>
        <v>44621</v>
      </c>
      <c r="AG269" s="157">
        <v>21</v>
      </c>
      <c r="AH269" s="157">
        <v>5</v>
      </c>
      <c r="AI269" s="157">
        <v>5</v>
      </c>
      <c r="AJ269" s="157">
        <v>0</v>
      </c>
      <c r="AK269" s="157">
        <v>31</v>
      </c>
    </row>
    <row r="270" spans="1:37" x14ac:dyDescent="0.2">
      <c r="A270" s="244" t="str">
        <f>Calculations!A235</f>
        <v>N/A</v>
      </c>
      <c r="B270" s="229" t="str">
        <f t="shared" si="71"/>
        <v xml:space="preserve"> </v>
      </c>
      <c r="C270" s="230" t="str">
        <f t="shared" si="72"/>
        <v xml:space="preserve"> </v>
      </c>
      <c r="D270" s="231" t="str">
        <f t="shared" si="73"/>
        <v xml:space="preserve"> </v>
      </c>
      <c r="E270" s="421" t="str">
        <f t="shared" si="66"/>
        <v xml:space="preserve"> </v>
      </c>
      <c r="F270" s="221" t="str">
        <f t="shared" si="67"/>
        <v xml:space="preserve"> </v>
      </c>
      <c r="G270" s="221" t="str">
        <f t="shared" si="59"/>
        <v xml:space="preserve"> </v>
      </c>
      <c r="H270" s="222" t="str">
        <f t="shared" si="60"/>
        <v xml:space="preserve"> </v>
      </c>
      <c r="I270" s="189" t="str">
        <f t="shared" si="61"/>
        <v xml:space="preserve"> </v>
      </c>
      <c r="J270" s="221" t="str">
        <f t="shared" si="68"/>
        <v xml:space="preserve"> </v>
      </c>
      <c r="K270" s="221" t="str">
        <f t="shared" si="69"/>
        <v xml:space="preserve"> </v>
      </c>
      <c r="L270" s="222" t="str">
        <f t="shared" si="70"/>
        <v xml:space="preserve"> </v>
      </c>
      <c r="M270" s="240" t="str">
        <f t="shared" si="74"/>
        <v xml:space="preserve"> </v>
      </c>
      <c r="N270" s="241" t="str">
        <f t="shared" si="62"/>
        <v xml:space="preserve"> </v>
      </c>
      <c r="O270" s="152"/>
      <c r="P270" s="210" t="str">
        <f>IF(A270="N/A"," ",VLOOKUP(A270,PeakPowerCurves,(IF(BMO=2,3,IF(BMO=1,2,4))),FALSE)+Inputs!N253)</f>
        <v xml:space="preserve"> </v>
      </c>
      <c r="Q270" s="210" t="str">
        <f>IF(A270="N/A"," ",VLOOKUP(A270,SatSunPeakPwr,(IF(BMO=2,3,IF(BMO=1,2,4))),FALSE)+Inputs!$N$23)</f>
        <v xml:space="preserve"> </v>
      </c>
      <c r="R270" s="210" t="str">
        <f>IF(A270="N/A"," ",VLOOKUP(A270,SatSunPeakPwr,(IF(BMO=2,7,IF(BMO=1,6,8))),FALSE)+Inputs!$N$23)</f>
        <v xml:space="preserve"> </v>
      </c>
      <c r="S270" s="211" t="str">
        <f>IF(A270="N/A"," ",(VLOOKUP(A270,OPPowerPrices,(IF(BMO=2,7,IF(BMO=1,6,8))),FALSE)+Inputs!$N$23))</f>
        <v xml:space="preserve"> </v>
      </c>
      <c r="T270" s="212" t="str">
        <f t="shared" si="63"/>
        <v xml:space="preserve"> </v>
      </c>
      <c r="U270" s="212" t="str">
        <f t="shared" si="64"/>
        <v xml:space="preserve"> </v>
      </c>
      <c r="V270" s="212" t="str">
        <f>IF(A270="N/A"," ",IF(Indexcheck=TRUE,(IF(MONTH(A270)&gt;=4,IF(MONTH(A270)&lt;=10,VLOOKUP(A270,'Gas Curves'!B248:O608,13),VLOOKUP(A270,'Gas Curves'!B248:O608,14)),VLOOKUP(A270,'Gas Curves'!B248:O608,14))),0))</f>
        <v xml:space="preserve"> </v>
      </c>
      <c r="W270" s="212" t="str">
        <f>IF(A270="N/A"," ",((SUM(T270:V270))/(1-Inputs!$S$11)-(SUM(T270:V270))))</f>
        <v xml:space="preserve"> </v>
      </c>
      <c r="X270" s="212" t="str">
        <f>IF(A270="N/A"," ",(IF(MONTH(A270)&gt;=4,IF(MONTH(A270)&lt;=10,Inputs!$S$9,Inputs!$S$10),Inputs!$S$10)))</f>
        <v xml:space="preserve"> </v>
      </c>
      <c r="Y270" s="213" t="str">
        <f t="shared" si="65"/>
        <v xml:space="preserve"> </v>
      </c>
      <c r="AF270" s="170">
        <f t="shared" si="75"/>
        <v>44652</v>
      </c>
      <c r="AG270" s="157">
        <v>22</v>
      </c>
      <c r="AH270" s="157">
        <v>4</v>
      </c>
      <c r="AI270" s="157">
        <v>4</v>
      </c>
      <c r="AJ270" s="157">
        <v>0</v>
      </c>
      <c r="AK270" s="157">
        <v>30</v>
      </c>
    </row>
    <row r="271" spans="1:37" x14ac:dyDescent="0.2">
      <c r="A271" s="244" t="str">
        <f>Calculations!A236</f>
        <v>N/A</v>
      </c>
      <c r="B271" s="229" t="str">
        <f t="shared" si="71"/>
        <v xml:space="preserve"> </v>
      </c>
      <c r="C271" s="230" t="str">
        <f t="shared" si="72"/>
        <v xml:space="preserve"> </v>
      </c>
      <c r="D271" s="231" t="str">
        <f t="shared" si="73"/>
        <v xml:space="preserve"> </v>
      </c>
      <c r="E271" s="421" t="str">
        <f t="shared" si="66"/>
        <v xml:space="preserve"> </v>
      </c>
      <c r="F271" s="221" t="str">
        <f t="shared" si="67"/>
        <v xml:space="preserve"> </v>
      </c>
      <c r="G271" s="221" t="str">
        <f t="shared" si="59"/>
        <v xml:space="preserve"> </v>
      </c>
      <c r="H271" s="222" t="str">
        <f t="shared" si="60"/>
        <v xml:space="preserve"> </v>
      </c>
      <c r="I271" s="189" t="str">
        <f t="shared" si="61"/>
        <v xml:space="preserve"> </v>
      </c>
      <c r="J271" s="221" t="str">
        <f t="shared" si="68"/>
        <v xml:space="preserve"> </v>
      </c>
      <c r="K271" s="221" t="str">
        <f t="shared" si="69"/>
        <v xml:space="preserve"> </v>
      </c>
      <c r="L271" s="222" t="str">
        <f t="shared" si="70"/>
        <v xml:space="preserve"> </v>
      </c>
      <c r="M271" s="240" t="str">
        <f t="shared" si="74"/>
        <v xml:space="preserve"> </v>
      </c>
      <c r="N271" s="241" t="str">
        <f t="shared" si="62"/>
        <v xml:space="preserve"> </v>
      </c>
      <c r="O271" s="152"/>
      <c r="P271" s="210" t="str">
        <f>IF(A271="N/A"," ",VLOOKUP(A271,PeakPowerCurves,(IF(BMO=2,3,IF(BMO=1,2,4))),FALSE)+Inputs!N254)</f>
        <v xml:space="preserve"> </v>
      </c>
      <c r="Q271" s="210" t="str">
        <f>IF(A271="N/A"," ",VLOOKUP(A271,SatSunPeakPwr,(IF(BMO=2,3,IF(BMO=1,2,4))),FALSE)+Inputs!$N$23)</f>
        <v xml:space="preserve"> </v>
      </c>
      <c r="R271" s="210" t="str">
        <f>IF(A271="N/A"," ",VLOOKUP(A271,SatSunPeakPwr,(IF(BMO=2,7,IF(BMO=1,6,8))),FALSE)+Inputs!$N$23)</f>
        <v xml:space="preserve"> </v>
      </c>
      <c r="S271" s="211" t="str">
        <f>IF(A271="N/A"," ",(VLOOKUP(A271,OPPowerPrices,(IF(BMO=2,7,IF(BMO=1,6,8))),FALSE)+Inputs!$N$23))</f>
        <v xml:space="preserve"> </v>
      </c>
      <c r="T271" s="212" t="str">
        <f t="shared" si="63"/>
        <v xml:space="preserve"> </v>
      </c>
      <c r="U271" s="212" t="str">
        <f t="shared" si="64"/>
        <v xml:space="preserve"> </v>
      </c>
      <c r="V271" s="212" t="str">
        <f>IF(A271="N/A"," ",IF(Indexcheck=TRUE,(IF(MONTH(A271)&gt;=4,IF(MONTH(A271)&lt;=10,VLOOKUP(A271,'Gas Curves'!B249:O609,13),VLOOKUP(A271,'Gas Curves'!B249:O609,14)),VLOOKUP(A271,'Gas Curves'!B249:O609,14))),0))</f>
        <v xml:space="preserve"> </v>
      </c>
      <c r="W271" s="212" t="str">
        <f>IF(A271="N/A"," ",((SUM(T271:V271))/(1-Inputs!$S$11)-(SUM(T271:V271))))</f>
        <v xml:space="preserve"> </v>
      </c>
      <c r="X271" s="212" t="str">
        <f>IF(A271="N/A"," ",(IF(MONTH(A271)&gt;=4,IF(MONTH(A271)&lt;=10,Inputs!$S$9,Inputs!$S$10),Inputs!$S$10)))</f>
        <v xml:space="preserve"> </v>
      </c>
      <c r="Y271" s="213" t="str">
        <f t="shared" si="65"/>
        <v xml:space="preserve"> </v>
      </c>
      <c r="AF271" s="170">
        <f t="shared" si="75"/>
        <v>44682</v>
      </c>
      <c r="AG271" s="157">
        <v>22</v>
      </c>
      <c r="AH271" s="157">
        <v>4</v>
      </c>
      <c r="AI271" s="157">
        <v>5</v>
      </c>
      <c r="AJ271" s="157">
        <v>1</v>
      </c>
      <c r="AK271" s="157">
        <v>31</v>
      </c>
    </row>
    <row r="272" spans="1:37" x14ac:dyDescent="0.2">
      <c r="A272" s="244" t="str">
        <f>Calculations!A237</f>
        <v>N/A</v>
      </c>
      <c r="B272" s="229" t="str">
        <f t="shared" si="71"/>
        <v xml:space="preserve"> </v>
      </c>
      <c r="C272" s="230" t="str">
        <f t="shared" si="72"/>
        <v xml:space="preserve"> </v>
      </c>
      <c r="D272" s="231" t="str">
        <f t="shared" si="73"/>
        <v xml:space="preserve"> </v>
      </c>
      <c r="E272" s="421" t="str">
        <f t="shared" si="66"/>
        <v xml:space="preserve"> </v>
      </c>
      <c r="F272" s="221" t="str">
        <f t="shared" si="67"/>
        <v xml:space="preserve"> </v>
      </c>
      <c r="G272" s="221" t="str">
        <f t="shared" si="59"/>
        <v xml:space="preserve"> </v>
      </c>
      <c r="H272" s="222" t="str">
        <f t="shared" si="60"/>
        <v xml:space="preserve"> </v>
      </c>
      <c r="I272" s="189" t="str">
        <f t="shared" si="61"/>
        <v xml:space="preserve"> </v>
      </c>
      <c r="J272" s="221" t="str">
        <f t="shared" si="68"/>
        <v xml:space="preserve"> </v>
      </c>
      <c r="K272" s="221" t="str">
        <f t="shared" si="69"/>
        <v xml:space="preserve"> </v>
      </c>
      <c r="L272" s="222" t="str">
        <f t="shared" si="70"/>
        <v xml:space="preserve"> </v>
      </c>
      <c r="M272" s="240" t="str">
        <f t="shared" si="74"/>
        <v xml:space="preserve"> </v>
      </c>
      <c r="N272" s="241" t="str">
        <f t="shared" si="62"/>
        <v xml:space="preserve"> </v>
      </c>
      <c r="O272" s="152"/>
      <c r="P272" s="210" t="str">
        <f>IF(A272="N/A"," ",VLOOKUP(A272,PeakPowerCurves,(IF(BMO=2,3,IF(BMO=1,2,4))),FALSE)+Inputs!N255)</f>
        <v xml:space="preserve"> </v>
      </c>
      <c r="Q272" s="210" t="str">
        <f>IF(A272="N/A"," ",VLOOKUP(A272,SatSunPeakPwr,(IF(BMO=2,3,IF(BMO=1,2,4))),FALSE)+Inputs!$N$23)</f>
        <v xml:space="preserve"> </v>
      </c>
      <c r="R272" s="210" t="str">
        <f>IF(A272="N/A"," ",VLOOKUP(A272,SatSunPeakPwr,(IF(BMO=2,7,IF(BMO=1,6,8))),FALSE)+Inputs!$N$23)</f>
        <v xml:space="preserve"> </v>
      </c>
      <c r="S272" s="211" t="str">
        <f>IF(A272="N/A"," ",(VLOOKUP(A272,OPPowerPrices,(IF(BMO=2,7,IF(BMO=1,6,8))),FALSE)+Inputs!$N$23))</f>
        <v xml:space="preserve"> </v>
      </c>
      <c r="T272" s="212" t="str">
        <f t="shared" si="63"/>
        <v xml:space="preserve"> </v>
      </c>
      <c r="U272" s="212" t="str">
        <f t="shared" si="64"/>
        <v xml:space="preserve"> </v>
      </c>
      <c r="V272" s="212" t="str">
        <f>IF(A272="N/A"," ",IF(Indexcheck=TRUE,(IF(MONTH(A272)&gt;=4,IF(MONTH(A272)&lt;=10,VLOOKUP(A272,'Gas Curves'!B250:O610,13),VLOOKUP(A272,'Gas Curves'!B250:O610,14)),VLOOKUP(A272,'Gas Curves'!B250:O610,14))),0))</f>
        <v xml:space="preserve"> </v>
      </c>
      <c r="W272" s="212" t="str">
        <f>IF(A272="N/A"," ",((SUM(T272:V272))/(1-Inputs!$S$11)-(SUM(T272:V272))))</f>
        <v xml:space="preserve"> </v>
      </c>
      <c r="X272" s="212" t="str">
        <f>IF(A272="N/A"," ",(IF(MONTH(A272)&gt;=4,IF(MONTH(A272)&lt;=10,Inputs!$S$9,Inputs!$S$10),Inputs!$S$10)))</f>
        <v xml:space="preserve"> </v>
      </c>
      <c r="Y272" s="213" t="str">
        <f t="shared" si="65"/>
        <v xml:space="preserve"> </v>
      </c>
      <c r="AF272" s="170">
        <f t="shared" si="75"/>
        <v>44713</v>
      </c>
      <c r="AG272" s="157">
        <v>20</v>
      </c>
      <c r="AH272" s="157">
        <v>5</v>
      </c>
      <c r="AI272" s="157">
        <v>5</v>
      </c>
      <c r="AJ272" s="157">
        <v>0</v>
      </c>
      <c r="AK272" s="157">
        <v>30</v>
      </c>
    </row>
    <row r="273" spans="1:37" x14ac:dyDescent="0.2">
      <c r="A273" s="244" t="str">
        <f>Calculations!A238</f>
        <v>N/A</v>
      </c>
      <c r="B273" s="229" t="str">
        <f t="shared" si="71"/>
        <v xml:space="preserve"> </v>
      </c>
      <c r="C273" s="230" t="str">
        <f t="shared" si="72"/>
        <v xml:space="preserve"> </v>
      </c>
      <c r="D273" s="231" t="str">
        <f t="shared" si="73"/>
        <v xml:space="preserve"> </v>
      </c>
      <c r="E273" s="421" t="str">
        <f t="shared" si="66"/>
        <v xml:space="preserve"> </v>
      </c>
      <c r="F273" s="221" t="str">
        <f t="shared" si="67"/>
        <v xml:space="preserve"> </v>
      </c>
      <c r="G273" s="221" t="str">
        <f t="shared" si="59"/>
        <v xml:space="preserve"> </v>
      </c>
      <c r="H273" s="222" t="str">
        <f t="shared" si="60"/>
        <v xml:space="preserve"> </v>
      </c>
      <c r="I273" s="189" t="str">
        <f t="shared" si="61"/>
        <v xml:space="preserve"> </v>
      </c>
      <c r="J273" s="221" t="str">
        <f t="shared" si="68"/>
        <v xml:space="preserve"> </v>
      </c>
      <c r="K273" s="221" t="str">
        <f t="shared" si="69"/>
        <v xml:space="preserve"> </v>
      </c>
      <c r="L273" s="222" t="str">
        <f t="shared" si="70"/>
        <v xml:space="preserve"> </v>
      </c>
      <c r="M273" s="240" t="str">
        <f t="shared" si="74"/>
        <v xml:space="preserve"> </v>
      </c>
      <c r="N273" s="241" t="str">
        <f t="shared" si="62"/>
        <v xml:space="preserve"> </v>
      </c>
      <c r="O273" s="152"/>
      <c r="P273" s="210" t="str">
        <f>IF(A273="N/A"," ",VLOOKUP(A273,PeakPowerCurves,(IF(BMO=2,3,IF(BMO=1,2,4))),FALSE)+Inputs!N256)</f>
        <v xml:space="preserve"> </v>
      </c>
      <c r="Q273" s="210" t="str">
        <f>IF(A273="N/A"," ",VLOOKUP(A273,SatSunPeakPwr,(IF(BMO=2,3,IF(BMO=1,2,4))),FALSE)+Inputs!$N$23)</f>
        <v xml:space="preserve"> </v>
      </c>
      <c r="R273" s="210" t="str">
        <f>IF(A273="N/A"," ",VLOOKUP(A273,SatSunPeakPwr,(IF(BMO=2,7,IF(BMO=1,6,8))),FALSE)+Inputs!$N$23)</f>
        <v xml:space="preserve"> </v>
      </c>
      <c r="S273" s="211" t="str">
        <f>IF(A273="N/A"," ",(VLOOKUP(A273,OPPowerPrices,(IF(BMO=2,7,IF(BMO=1,6,8))),FALSE)+Inputs!$N$23))</f>
        <v xml:space="preserve"> </v>
      </c>
      <c r="T273" s="212" t="str">
        <f t="shared" si="63"/>
        <v xml:space="preserve"> </v>
      </c>
      <c r="U273" s="212" t="str">
        <f t="shared" si="64"/>
        <v xml:space="preserve"> </v>
      </c>
      <c r="V273" s="212" t="str">
        <f>IF(A273="N/A"," ",IF(Indexcheck=TRUE,(IF(MONTH(A273)&gt;=4,IF(MONTH(A273)&lt;=10,VLOOKUP(A273,'Gas Curves'!B251:O611,13),VLOOKUP(A273,'Gas Curves'!B251:O611,14)),VLOOKUP(A273,'Gas Curves'!B251:O611,14))),0))</f>
        <v xml:space="preserve"> </v>
      </c>
      <c r="W273" s="212" t="str">
        <f>IF(A273="N/A"," ",((SUM(T273:V273))/(1-Inputs!$S$11)-(SUM(T273:V273))))</f>
        <v xml:space="preserve"> </v>
      </c>
      <c r="X273" s="212" t="str">
        <f>IF(A273="N/A"," ",(IF(MONTH(A273)&gt;=4,IF(MONTH(A273)&lt;=10,Inputs!$S$9,Inputs!$S$10),Inputs!$S$10)))</f>
        <v xml:space="preserve"> </v>
      </c>
      <c r="Y273" s="213" t="str">
        <f t="shared" si="65"/>
        <v xml:space="preserve"> </v>
      </c>
      <c r="AF273" s="170">
        <f t="shared" si="75"/>
        <v>44743</v>
      </c>
      <c r="AG273" s="157">
        <v>22</v>
      </c>
      <c r="AH273" s="157">
        <v>4</v>
      </c>
      <c r="AI273" s="157">
        <v>5</v>
      </c>
      <c r="AJ273" s="157">
        <v>1</v>
      </c>
      <c r="AK273" s="157">
        <v>31</v>
      </c>
    </row>
    <row r="274" spans="1:37" x14ac:dyDescent="0.2">
      <c r="A274" s="244" t="str">
        <f>Calculations!A239</f>
        <v>N/A</v>
      </c>
      <c r="B274" s="229" t="str">
        <f t="shared" si="71"/>
        <v xml:space="preserve"> </v>
      </c>
      <c r="C274" s="230" t="str">
        <f t="shared" si="72"/>
        <v xml:space="preserve"> </v>
      </c>
      <c r="D274" s="231" t="str">
        <f t="shared" si="73"/>
        <v xml:space="preserve"> </v>
      </c>
      <c r="E274" s="421" t="str">
        <f t="shared" si="66"/>
        <v xml:space="preserve"> </v>
      </c>
      <c r="F274" s="221" t="str">
        <f t="shared" si="67"/>
        <v xml:space="preserve"> </v>
      </c>
      <c r="G274" s="221" t="str">
        <f t="shared" si="59"/>
        <v xml:space="preserve"> </v>
      </c>
      <c r="H274" s="222" t="str">
        <f t="shared" si="60"/>
        <v xml:space="preserve"> </v>
      </c>
      <c r="I274" s="189" t="str">
        <f t="shared" si="61"/>
        <v xml:space="preserve"> </v>
      </c>
      <c r="J274" s="221" t="str">
        <f t="shared" si="68"/>
        <v xml:space="preserve"> </v>
      </c>
      <c r="K274" s="221" t="str">
        <f t="shared" si="69"/>
        <v xml:space="preserve"> </v>
      </c>
      <c r="L274" s="222" t="str">
        <f t="shared" si="70"/>
        <v xml:space="preserve"> </v>
      </c>
      <c r="M274" s="240" t="str">
        <f t="shared" si="74"/>
        <v xml:space="preserve"> </v>
      </c>
      <c r="N274" s="241" t="str">
        <f t="shared" si="62"/>
        <v xml:space="preserve"> </v>
      </c>
      <c r="O274" s="152"/>
      <c r="P274" s="210" t="str">
        <f>IF(A274="N/A"," ",VLOOKUP(A274,PeakPowerCurves,(IF(BMO=2,3,IF(BMO=1,2,4))),FALSE)+Inputs!N257)</f>
        <v xml:space="preserve"> </v>
      </c>
      <c r="Q274" s="210" t="str">
        <f>IF(A274="N/A"," ",VLOOKUP(A274,SatSunPeakPwr,(IF(BMO=2,3,IF(BMO=1,2,4))),FALSE)+Inputs!$N$23)</f>
        <v xml:space="preserve"> </v>
      </c>
      <c r="R274" s="210" t="str">
        <f>IF(A274="N/A"," ",VLOOKUP(A274,SatSunPeakPwr,(IF(BMO=2,7,IF(BMO=1,6,8))),FALSE)+Inputs!$N$23)</f>
        <v xml:space="preserve"> </v>
      </c>
      <c r="S274" s="211" t="str">
        <f>IF(A274="N/A"," ",(VLOOKUP(A274,OPPowerPrices,(IF(BMO=2,7,IF(BMO=1,6,8))),FALSE)+Inputs!$N$23))</f>
        <v xml:space="preserve"> </v>
      </c>
      <c r="T274" s="212" t="str">
        <f t="shared" si="63"/>
        <v xml:space="preserve"> </v>
      </c>
      <c r="U274" s="212" t="str">
        <f t="shared" si="64"/>
        <v xml:space="preserve"> </v>
      </c>
      <c r="V274" s="212" t="str">
        <f>IF(A274="N/A"," ",IF(Indexcheck=TRUE,(IF(MONTH(A274)&gt;=4,IF(MONTH(A274)&lt;=10,VLOOKUP(A274,'Gas Curves'!B252:O612,13),VLOOKUP(A274,'Gas Curves'!B252:O612,14)),VLOOKUP(A274,'Gas Curves'!B252:O612,14))),0))</f>
        <v xml:space="preserve"> </v>
      </c>
      <c r="W274" s="212" t="str">
        <f>IF(A274="N/A"," ",((SUM(T274:V274))/(1-Inputs!$S$11)-(SUM(T274:V274))))</f>
        <v xml:space="preserve"> </v>
      </c>
      <c r="X274" s="212" t="str">
        <f>IF(A274="N/A"," ",(IF(MONTH(A274)&gt;=4,IF(MONTH(A274)&lt;=10,Inputs!$S$9,Inputs!$S$10),Inputs!$S$10)))</f>
        <v xml:space="preserve"> </v>
      </c>
      <c r="Y274" s="213" t="str">
        <f t="shared" si="65"/>
        <v xml:space="preserve"> </v>
      </c>
      <c r="AF274" s="170">
        <f t="shared" si="75"/>
        <v>44774</v>
      </c>
      <c r="AG274" s="157">
        <v>22</v>
      </c>
      <c r="AH274" s="157">
        <v>5</v>
      </c>
      <c r="AI274" s="157">
        <v>4</v>
      </c>
      <c r="AJ274" s="157">
        <v>0</v>
      </c>
      <c r="AK274" s="157">
        <v>31</v>
      </c>
    </row>
    <row r="275" spans="1:37" x14ac:dyDescent="0.2">
      <c r="A275" s="244" t="str">
        <f>Calculations!A240</f>
        <v>N/A</v>
      </c>
      <c r="B275" s="229" t="str">
        <f t="shared" si="71"/>
        <v xml:space="preserve"> </v>
      </c>
      <c r="C275" s="230" t="str">
        <f t="shared" si="72"/>
        <v xml:space="preserve"> </v>
      </c>
      <c r="D275" s="231" t="str">
        <f t="shared" si="73"/>
        <v xml:space="preserve"> </v>
      </c>
      <c r="E275" s="421" t="str">
        <f t="shared" si="66"/>
        <v xml:space="preserve"> </v>
      </c>
      <c r="F275" s="221" t="str">
        <f t="shared" si="67"/>
        <v xml:space="preserve"> </v>
      </c>
      <c r="G275" s="221" t="str">
        <f t="shared" si="59"/>
        <v xml:space="preserve"> </v>
      </c>
      <c r="H275" s="222" t="str">
        <f t="shared" si="60"/>
        <v xml:space="preserve"> </v>
      </c>
      <c r="I275" s="189" t="str">
        <f t="shared" si="61"/>
        <v xml:space="preserve"> </v>
      </c>
      <c r="J275" s="221" t="str">
        <f t="shared" si="68"/>
        <v xml:space="preserve"> </v>
      </c>
      <c r="K275" s="221" t="str">
        <f t="shared" si="69"/>
        <v xml:space="preserve"> </v>
      </c>
      <c r="L275" s="222" t="str">
        <f t="shared" si="70"/>
        <v xml:space="preserve"> </v>
      </c>
      <c r="M275" s="240" t="str">
        <f t="shared" si="74"/>
        <v xml:space="preserve"> </v>
      </c>
      <c r="N275" s="241" t="str">
        <f t="shared" si="62"/>
        <v xml:space="preserve"> </v>
      </c>
      <c r="O275" s="152"/>
      <c r="P275" s="210" t="str">
        <f>IF(A275="N/A"," ",VLOOKUP(A275,PeakPowerCurves,(IF(BMO=2,3,IF(BMO=1,2,4))),FALSE)+Inputs!N258)</f>
        <v xml:space="preserve"> </v>
      </c>
      <c r="Q275" s="210" t="str">
        <f>IF(A275="N/A"," ",VLOOKUP(A275,SatSunPeakPwr,(IF(BMO=2,3,IF(BMO=1,2,4))),FALSE)+Inputs!$N$23)</f>
        <v xml:space="preserve"> </v>
      </c>
      <c r="R275" s="210" t="str">
        <f>IF(A275="N/A"," ",VLOOKUP(A275,SatSunPeakPwr,(IF(BMO=2,7,IF(BMO=1,6,8))),FALSE)+Inputs!$N$23)</f>
        <v xml:space="preserve"> </v>
      </c>
      <c r="S275" s="211" t="str">
        <f>IF(A275="N/A"," ",(VLOOKUP(A275,OPPowerPrices,(IF(BMO=2,7,IF(BMO=1,6,8))),FALSE)+Inputs!$N$23))</f>
        <v xml:space="preserve"> </v>
      </c>
      <c r="T275" s="212" t="str">
        <f t="shared" si="63"/>
        <v xml:space="preserve"> </v>
      </c>
      <c r="U275" s="212" t="str">
        <f t="shared" si="64"/>
        <v xml:space="preserve"> </v>
      </c>
      <c r="V275" s="212" t="str">
        <f>IF(A275="N/A"," ",IF(Indexcheck=TRUE,(IF(MONTH(A275)&gt;=4,IF(MONTH(A275)&lt;=10,VLOOKUP(A275,'Gas Curves'!B253:O613,13),VLOOKUP(A275,'Gas Curves'!B253:O613,14)),VLOOKUP(A275,'Gas Curves'!B253:O613,14))),0))</f>
        <v xml:space="preserve"> </v>
      </c>
      <c r="W275" s="212" t="str">
        <f>IF(A275="N/A"," ",((SUM(T275:V275))/(1-Inputs!$S$11)-(SUM(T275:V275))))</f>
        <v xml:space="preserve"> </v>
      </c>
      <c r="X275" s="212" t="str">
        <f>IF(A275="N/A"," ",(IF(MONTH(A275)&gt;=4,IF(MONTH(A275)&lt;=10,Inputs!$S$9,Inputs!$S$10),Inputs!$S$10)))</f>
        <v xml:space="preserve"> </v>
      </c>
      <c r="Y275" s="213" t="str">
        <f t="shared" si="65"/>
        <v xml:space="preserve"> </v>
      </c>
      <c r="AF275" s="170">
        <f t="shared" si="75"/>
        <v>44805</v>
      </c>
      <c r="AG275" s="157">
        <v>20</v>
      </c>
      <c r="AH275" s="157">
        <v>4</v>
      </c>
      <c r="AI275" s="157">
        <v>6</v>
      </c>
      <c r="AJ275" s="157">
        <v>1</v>
      </c>
      <c r="AK275" s="157">
        <v>30</v>
      </c>
    </row>
    <row r="276" spans="1:37" x14ac:dyDescent="0.2">
      <c r="A276" s="244" t="str">
        <f>Calculations!A241</f>
        <v>N/A</v>
      </c>
      <c r="B276" s="229" t="str">
        <f t="shared" si="71"/>
        <v xml:space="preserve"> </v>
      </c>
      <c r="C276" s="230" t="str">
        <f t="shared" si="72"/>
        <v xml:space="preserve"> </v>
      </c>
      <c r="D276" s="231" t="str">
        <f t="shared" si="73"/>
        <v xml:space="preserve"> </v>
      </c>
      <c r="E276" s="421" t="str">
        <f t="shared" si="66"/>
        <v xml:space="preserve"> </v>
      </c>
      <c r="F276" s="221" t="str">
        <f t="shared" si="67"/>
        <v xml:space="preserve"> </v>
      </c>
      <c r="G276" s="221" t="str">
        <f t="shared" si="59"/>
        <v xml:space="preserve"> </v>
      </c>
      <c r="H276" s="222" t="str">
        <f t="shared" si="60"/>
        <v xml:space="preserve"> </v>
      </c>
      <c r="I276" s="189" t="str">
        <f t="shared" si="61"/>
        <v xml:space="preserve"> </v>
      </c>
      <c r="J276" s="221" t="str">
        <f t="shared" si="68"/>
        <v xml:space="preserve"> </v>
      </c>
      <c r="K276" s="221" t="str">
        <f t="shared" si="69"/>
        <v xml:space="preserve"> </v>
      </c>
      <c r="L276" s="222" t="str">
        <f t="shared" si="70"/>
        <v xml:space="preserve"> </v>
      </c>
      <c r="M276" s="240" t="str">
        <f t="shared" si="74"/>
        <v xml:space="preserve"> </v>
      </c>
      <c r="N276" s="241" t="str">
        <f t="shared" si="62"/>
        <v xml:space="preserve"> </v>
      </c>
      <c r="O276" s="152"/>
      <c r="P276" s="210" t="str">
        <f>IF(A276="N/A"," ",VLOOKUP(A276,PeakPowerCurves,(IF(BMO=2,3,IF(BMO=1,2,4))),FALSE)+Inputs!N259)</f>
        <v xml:space="preserve"> </v>
      </c>
      <c r="Q276" s="210" t="str">
        <f>IF(A276="N/A"," ",VLOOKUP(A276,SatSunPeakPwr,(IF(BMO=2,3,IF(BMO=1,2,4))),FALSE)+Inputs!$N$23)</f>
        <v xml:space="preserve"> </v>
      </c>
      <c r="R276" s="210" t="str">
        <f>IF(A276="N/A"," ",VLOOKUP(A276,SatSunPeakPwr,(IF(BMO=2,7,IF(BMO=1,6,8))),FALSE)+Inputs!$N$23)</f>
        <v xml:space="preserve"> </v>
      </c>
      <c r="S276" s="211" t="str">
        <f>IF(A276="N/A"," ",(VLOOKUP(A276,OPPowerPrices,(IF(BMO=2,7,IF(BMO=1,6,8))),FALSE)+Inputs!$N$23))</f>
        <v xml:space="preserve"> </v>
      </c>
      <c r="T276" s="212" t="str">
        <f t="shared" si="63"/>
        <v xml:space="preserve"> </v>
      </c>
      <c r="U276" s="212" t="str">
        <f t="shared" si="64"/>
        <v xml:space="preserve"> </v>
      </c>
      <c r="V276" s="212" t="str">
        <f>IF(A276="N/A"," ",IF(Indexcheck=TRUE,(IF(MONTH(A276)&gt;=4,IF(MONTH(A276)&lt;=10,VLOOKUP(A276,'Gas Curves'!B254:O614,13),VLOOKUP(A276,'Gas Curves'!B254:O614,14)),VLOOKUP(A276,'Gas Curves'!B254:O614,14))),0))</f>
        <v xml:space="preserve"> </v>
      </c>
      <c r="W276" s="212" t="str">
        <f>IF(A276="N/A"," ",((SUM(T276:V276))/(1-Inputs!$S$11)-(SUM(T276:V276))))</f>
        <v xml:space="preserve"> </v>
      </c>
      <c r="X276" s="212" t="str">
        <f>IF(A276="N/A"," ",(IF(MONTH(A276)&gt;=4,IF(MONTH(A276)&lt;=10,Inputs!$S$9,Inputs!$S$10),Inputs!$S$10)))</f>
        <v xml:space="preserve"> </v>
      </c>
      <c r="Y276" s="213" t="str">
        <f t="shared" si="65"/>
        <v xml:space="preserve"> </v>
      </c>
      <c r="AF276" s="170">
        <f t="shared" si="75"/>
        <v>44835</v>
      </c>
      <c r="AG276" s="157">
        <v>23</v>
      </c>
      <c r="AH276" s="157">
        <v>4</v>
      </c>
      <c r="AI276" s="157">
        <v>4</v>
      </c>
      <c r="AJ276" s="157">
        <v>0</v>
      </c>
      <c r="AK276" s="157">
        <v>31</v>
      </c>
    </row>
    <row r="277" spans="1:37" x14ac:dyDescent="0.2">
      <c r="A277" s="244" t="str">
        <f>Calculations!A242</f>
        <v>N/A</v>
      </c>
      <c r="B277" s="229" t="str">
        <f t="shared" si="71"/>
        <v xml:space="preserve"> </v>
      </c>
      <c r="C277" s="230" t="str">
        <f t="shared" si="72"/>
        <v xml:space="preserve"> </v>
      </c>
      <c r="D277" s="231" t="str">
        <f t="shared" si="73"/>
        <v xml:space="preserve"> </v>
      </c>
      <c r="E277" s="421" t="str">
        <f t="shared" si="66"/>
        <v xml:space="preserve"> </v>
      </c>
      <c r="F277" s="221" t="str">
        <f t="shared" si="67"/>
        <v xml:space="preserve"> </v>
      </c>
      <c r="G277" s="221" t="str">
        <f t="shared" si="59"/>
        <v xml:space="preserve"> </v>
      </c>
      <c r="H277" s="222" t="str">
        <f t="shared" si="60"/>
        <v xml:space="preserve"> </v>
      </c>
      <c r="I277" s="189" t="str">
        <f t="shared" si="61"/>
        <v xml:space="preserve"> </v>
      </c>
      <c r="J277" s="221" t="str">
        <f t="shared" si="68"/>
        <v xml:space="preserve"> </v>
      </c>
      <c r="K277" s="221" t="str">
        <f t="shared" si="69"/>
        <v xml:space="preserve"> </v>
      </c>
      <c r="L277" s="222" t="str">
        <f t="shared" si="70"/>
        <v xml:space="preserve"> </v>
      </c>
      <c r="M277" s="240" t="str">
        <f t="shared" si="74"/>
        <v xml:space="preserve"> </v>
      </c>
      <c r="N277" s="241" t="str">
        <f t="shared" si="62"/>
        <v xml:space="preserve"> </v>
      </c>
      <c r="O277" s="152"/>
      <c r="P277" s="210" t="str">
        <f>IF(A277="N/A"," ",VLOOKUP(A277,PeakPowerCurves,(IF(BMO=2,3,IF(BMO=1,2,4))),FALSE)+Inputs!N260)</f>
        <v xml:space="preserve"> </v>
      </c>
      <c r="Q277" s="210" t="str">
        <f>IF(A277="N/A"," ",VLOOKUP(A277,SatSunPeakPwr,(IF(BMO=2,3,IF(BMO=1,2,4))),FALSE)+Inputs!$N$23)</f>
        <v xml:space="preserve"> </v>
      </c>
      <c r="R277" s="210" t="str">
        <f>IF(A277="N/A"," ",VLOOKUP(A277,SatSunPeakPwr,(IF(BMO=2,7,IF(BMO=1,6,8))),FALSE)+Inputs!$N$23)</f>
        <v xml:space="preserve"> </v>
      </c>
      <c r="S277" s="211" t="str">
        <f>IF(A277="N/A"," ",(VLOOKUP(A277,OPPowerPrices,(IF(BMO=2,7,IF(BMO=1,6,8))),FALSE)+Inputs!$N$23))</f>
        <v xml:space="preserve"> </v>
      </c>
      <c r="T277" s="212" t="str">
        <f t="shared" si="63"/>
        <v xml:space="preserve"> </v>
      </c>
      <c r="U277" s="212" t="str">
        <f t="shared" si="64"/>
        <v xml:space="preserve"> </v>
      </c>
      <c r="V277" s="212" t="str">
        <f>IF(A277="N/A"," ",IF(Indexcheck=TRUE,(IF(MONTH(A277)&gt;=4,IF(MONTH(A277)&lt;=10,VLOOKUP(A277,'Gas Curves'!B255:O615,13),VLOOKUP(A277,'Gas Curves'!B255:O615,14)),VLOOKUP(A277,'Gas Curves'!B255:O615,14))),0))</f>
        <v xml:space="preserve"> </v>
      </c>
      <c r="W277" s="212" t="str">
        <f>IF(A277="N/A"," ",((SUM(T277:V277))/(1-Inputs!$S$11)-(SUM(T277:V277))))</f>
        <v xml:space="preserve"> </v>
      </c>
      <c r="X277" s="212" t="str">
        <f>IF(A277="N/A"," ",(IF(MONTH(A277)&gt;=4,IF(MONTH(A277)&lt;=10,Inputs!$S$9,Inputs!$S$10),Inputs!$S$10)))</f>
        <v xml:space="preserve"> </v>
      </c>
      <c r="Y277" s="213" t="str">
        <f t="shared" si="65"/>
        <v xml:space="preserve"> </v>
      </c>
      <c r="AF277" s="170">
        <f t="shared" si="75"/>
        <v>44866</v>
      </c>
      <c r="AG277" s="157">
        <v>20</v>
      </c>
      <c r="AH277" s="157">
        <v>5</v>
      </c>
      <c r="AI277" s="157">
        <v>5</v>
      </c>
      <c r="AJ277" s="157">
        <v>1</v>
      </c>
      <c r="AK277" s="157">
        <v>30</v>
      </c>
    </row>
    <row r="278" spans="1:37" x14ac:dyDescent="0.2">
      <c r="A278" s="244" t="str">
        <f>Calculations!A243</f>
        <v>N/A</v>
      </c>
      <c r="B278" s="229" t="str">
        <f t="shared" si="71"/>
        <v xml:space="preserve"> </v>
      </c>
      <c r="C278" s="230" t="str">
        <f t="shared" si="72"/>
        <v xml:space="preserve"> </v>
      </c>
      <c r="D278" s="231" t="str">
        <f t="shared" si="73"/>
        <v xml:space="preserve"> </v>
      </c>
      <c r="E278" s="421" t="str">
        <f t="shared" si="66"/>
        <v xml:space="preserve"> </v>
      </c>
      <c r="F278" s="221" t="str">
        <f t="shared" si="67"/>
        <v xml:space="preserve"> </v>
      </c>
      <c r="G278" s="221" t="str">
        <f t="shared" si="59"/>
        <v xml:space="preserve"> </v>
      </c>
      <c r="H278" s="222" t="str">
        <f t="shared" si="60"/>
        <v xml:space="preserve"> </v>
      </c>
      <c r="I278" s="189" t="str">
        <f t="shared" si="61"/>
        <v xml:space="preserve"> </v>
      </c>
      <c r="J278" s="221" t="str">
        <f t="shared" si="68"/>
        <v xml:space="preserve"> </v>
      </c>
      <c r="K278" s="221" t="str">
        <f t="shared" si="69"/>
        <v xml:space="preserve"> </v>
      </c>
      <c r="L278" s="222" t="str">
        <f t="shared" si="70"/>
        <v xml:space="preserve"> </v>
      </c>
      <c r="M278" s="240" t="str">
        <f t="shared" si="74"/>
        <v xml:space="preserve"> </v>
      </c>
      <c r="N278" s="241" t="str">
        <f t="shared" si="62"/>
        <v xml:space="preserve"> </v>
      </c>
      <c r="O278" s="152"/>
      <c r="P278" s="210" t="str">
        <f>IF(A278="N/A"," ",VLOOKUP(A278,PeakPowerCurves,(IF(BMO=2,3,IF(BMO=1,2,4))),FALSE)+Inputs!N261)</f>
        <v xml:space="preserve"> </v>
      </c>
      <c r="Q278" s="210" t="str">
        <f>IF(A278="N/A"," ",VLOOKUP(A278,SatSunPeakPwr,(IF(BMO=2,3,IF(BMO=1,2,4))),FALSE)+Inputs!$N$23)</f>
        <v xml:space="preserve"> </v>
      </c>
      <c r="R278" s="210" t="str">
        <f>IF(A278="N/A"," ",VLOOKUP(A278,SatSunPeakPwr,(IF(BMO=2,7,IF(BMO=1,6,8))),FALSE)+Inputs!$N$23)</f>
        <v xml:space="preserve"> </v>
      </c>
      <c r="S278" s="211" t="str">
        <f>IF(A278="N/A"," ",(VLOOKUP(A278,OPPowerPrices,(IF(BMO=2,7,IF(BMO=1,6,8))),FALSE)+Inputs!$N$23))</f>
        <v xml:space="preserve"> </v>
      </c>
      <c r="T278" s="212" t="str">
        <f t="shared" si="63"/>
        <v xml:space="preserve"> </v>
      </c>
      <c r="U278" s="212" t="str">
        <f t="shared" si="64"/>
        <v xml:space="preserve"> </v>
      </c>
      <c r="V278" s="212" t="str">
        <f>IF(A278="N/A"," ",IF(Indexcheck=TRUE,(IF(MONTH(A278)&gt;=4,IF(MONTH(A278)&lt;=10,VLOOKUP(A278,'Gas Curves'!B256:O616,13),VLOOKUP(A278,'Gas Curves'!B256:O616,14)),VLOOKUP(A278,'Gas Curves'!B256:O616,14))),0))</f>
        <v xml:space="preserve"> </v>
      </c>
      <c r="W278" s="212" t="str">
        <f>IF(A278="N/A"," ",((SUM(T278:V278))/(1-Inputs!$S$11)-(SUM(T278:V278))))</f>
        <v xml:space="preserve"> </v>
      </c>
      <c r="X278" s="212" t="str">
        <f>IF(A278="N/A"," ",(IF(MONTH(A278)&gt;=4,IF(MONTH(A278)&lt;=10,Inputs!$S$9,Inputs!$S$10),Inputs!$S$10)))</f>
        <v xml:space="preserve"> </v>
      </c>
      <c r="Y278" s="213" t="str">
        <f t="shared" si="65"/>
        <v xml:space="preserve"> </v>
      </c>
      <c r="AF278" s="170">
        <f t="shared" si="75"/>
        <v>44896</v>
      </c>
      <c r="AG278" s="157">
        <v>21</v>
      </c>
      <c r="AH278" s="157">
        <v>4</v>
      </c>
      <c r="AI278" s="157">
        <v>6</v>
      </c>
      <c r="AJ278" s="157">
        <v>1</v>
      </c>
      <c r="AK278" s="157">
        <v>31</v>
      </c>
    </row>
    <row r="279" spans="1:37" x14ac:dyDescent="0.2">
      <c r="A279" s="244" t="str">
        <f>Calculations!A244</f>
        <v>N/A</v>
      </c>
      <c r="B279" s="229" t="str">
        <f t="shared" si="71"/>
        <v xml:space="preserve"> </v>
      </c>
      <c r="C279" s="230" t="str">
        <f t="shared" si="72"/>
        <v xml:space="preserve"> </v>
      </c>
      <c r="D279" s="231" t="str">
        <f t="shared" si="73"/>
        <v xml:space="preserve"> </v>
      </c>
      <c r="E279" s="421" t="str">
        <f t="shared" si="66"/>
        <v xml:space="preserve"> </v>
      </c>
      <c r="F279" s="221" t="str">
        <f t="shared" si="67"/>
        <v xml:space="preserve"> </v>
      </c>
      <c r="G279" s="221" t="str">
        <f t="shared" si="59"/>
        <v xml:space="preserve"> </v>
      </c>
      <c r="H279" s="222" t="str">
        <f t="shared" si="60"/>
        <v xml:space="preserve"> </v>
      </c>
      <c r="I279" s="189" t="str">
        <f t="shared" si="61"/>
        <v xml:space="preserve"> </v>
      </c>
      <c r="J279" s="221" t="str">
        <f t="shared" si="68"/>
        <v xml:space="preserve"> </v>
      </c>
      <c r="K279" s="221" t="str">
        <f t="shared" si="69"/>
        <v xml:space="preserve"> </v>
      </c>
      <c r="L279" s="222" t="str">
        <f t="shared" si="70"/>
        <v xml:space="preserve"> </v>
      </c>
      <c r="M279" s="240" t="str">
        <f t="shared" si="74"/>
        <v xml:space="preserve"> </v>
      </c>
      <c r="N279" s="241" t="str">
        <f t="shared" si="62"/>
        <v xml:space="preserve"> </v>
      </c>
      <c r="O279" s="152"/>
      <c r="P279" s="210" t="str">
        <f>IF(A279="N/A"," ",VLOOKUP(A279,PeakPowerCurves,(IF(BMO=2,3,IF(BMO=1,2,4))),FALSE)+Inputs!N262)</f>
        <v xml:space="preserve"> </v>
      </c>
      <c r="Q279" s="210" t="str">
        <f>IF(A279="N/A"," ",VLOOKUP(A279,SatSunPeakPwr,(IF(BMO=2,3,IF(BMO=1,2,4))),FALSE)+Inputs!$N$23)</f>
        <v xml:space="preserve"> </v>
      </c>
      <c r="R279" s="210" t="str">
        <f>IF(A279="N/A"," ",VLOOKUP(A279,SatSunPeakPwr,(IF(BMO=2,7,IF(BMO=1,6,8))),FALSE)+Inputs!$N$23)</f>
        <v xml:space="preserve"> </v>
      </c>
      <c r="S279" s="211" t="str">
        <f>IF(A279="N/A"," ",(VLOOKUP(A279,OPPowerPrices,(IF(BMO=2,7,IF(BMO=1,6,8))),FALSE)+Inputs!$N$23))</f>
        <v xml:space="preserve"> </v>
      </c>
      <c r="T279" s="212" t="str">
        <f t="shared" si="63"/>
        <v xml:space="preserve"> </v>
      </c>
      <c r="U279" s="212" t="str">
        <f t="shared" si="64"/>
        <v xml:space="preserve"> </v>
      </c>
      <c r="V279" s="212" t="str">
        <f>IF(A279="N/A"," ",IF(Indexcheck=TRUE,(IF(MONTH(A279)&gt;=4,IF(MONTH(A279)&lt;=10,VLOOKUP(A279,'Gas Curves'!B257:O617,13),VLOOKUP(A279,'Gas Curves'!B257:O617,14)),VLOOKUP(A279,'Gas Curves'!B257:O617,14))),0))</f>
        <v xml:space="preserve"> </v>
      </c>
      <c r="W279" s="212" t="str">
        <f>IF(A279="N/A"," ",((SUM(T279:V279))/(1-Inputs!$S$11)-(SUM(T279:V279))))</f>
        <v xml:space="preserve"> </v>
      </c>
      <c r="X279" s="212" t="str">
        <f>IF(A279="N/A"," ",(IF(MONTH(A279)&gt;=4,IF(MONTH(A279)&lt;=10,Inputs!$S$9,Inputs!$S$10),Inputs!$S$10)))</f>
        <v xml:space="preserve"> </v>
      </c>
      <c r="Y279" s="213" t="str">
        <f t="shared" si="65"/>
        <v xml:space="preserve"> </v>
      </c>
      <c r="AF279" s="170">
        <f t="shared" si="75"/>
        <v>44927</v>
      </c>
      <c r="AG279" s="157">
        <v>22</v>
      </c>
      <c r="AH279" s="157">
        <v>4</v>
      </c>
      <c r="AI279" s="157">
        <v>5</v>
      </c>
      <c r="AJ279" s="157">
        <v>1</v>
      </c>
      <c r="AK279" s="157">
        <v>31</v>
      </c>
    </row>
    <row r="280" spans="1:37" x14ac:dyDescent="0.2">
      <c r="A280" s="244" t="str">
        <f>Calculations!A245</f>
        <v>N/A</v>
      </c>
      <c r="B280" s="229" t="str">
        <f t="shared" si="71"/>
        <v xml:space="preserve"> </v>
      </c>
      <c r="C280" s="230" t="str">
        <f t="shared" si="72"/>
        <v xml:space="preserve"> </v>
      </c>
      <c r="D280" s="231" t="str">
        <f t="shared" si="73"/>
        <v xml:space="preserve"> </v>
      </c>
      <c r="E280" s="421" t="str">
        <f t="shared" si="66"/>
        <v xml:space="preserve"> </v>
      </c>
      <c r="F280" s="221" t="str">
        <f t="shared" si="67"/>
        <v xml:space="preserve"> </v>
      </c>
      <c r="G280" s="221" t="str">
        <f t="shared" si="59"/>
        <v xml:space="preserve"> </v>
      </c>
      <c r="H280" s="222" t="str">
        <f t="shared" si="60"/>
        <v xml:space="preserve"> </v>
      </c>
      <c r="I280" s="189" t="str">
        <f t="shared" si="61"/>
        <v xml:space="preserve"> </v>
      </c>
      <c r="J280" s="221" t="str">
        <f t="shared" si="68"/>
        <v xml:space="preserve"> </v>
      </c>
      <c r="K280" s="221" t="str">
        <f t="shared" si="69"/>
        <v xml:space="preserve"> </v>
      </c>
      <c r="L280" s="222" t="str">
        <f t="shared" si="70"/>
        <v xml:space="preserve"> </v>
      </c>
      <c r="M280" s="240" t="str">
        <f t="shared" si="74"/>
        <v xml:space="preserve"> </v>
      </c>
      <c r="N280" s="241" t="str">
        <f t="shared" si="62"/>
        <v xml:space="preserve"> </v>
      </c>
      <c r="O280" s="152"/>
      <c r="P280" s="210" t="str">
        <f>IF(A280="N/A"," ",VLOOKUP(A280,PeakPowerCurves,(IF(BMO=2,3,IF(BMO=1,2,4))),FALSE)+Inputs!N263)</f>
        <v xml:space="preserve"> </v>
      </c>
      <c r="Q280" s="210" t="str">
        <f>IF(A280="N/A"," ",VLOOKUP(A280,SatSunPeakPwr,(IF(BMO=2,3,IF(BMO=1,2,4))),FALSE)+Inputs!$N$23)</f>
        <v xml:space="preserve"> </v>
      </c>
      <c r="R280" s="210" t="str">
        <f>IF(A280="N/A"," ",VLOOKUP(A280,SatSunPeakPwr,(IF(BMO=2,7,IF(BMO=1,6,8))),FALSE)+Inputs!$N$23)</f>
        <v xml:space="preserve"> </v>
      </c>
      <c r="S280" s="211" t="str">
        <f>IF(A280="N/A"," ",(VLOOKUP(A280,OPPowerPrices,(IF(BMO=2,7,IF(BMO=1,6,8))),FALSE)+Inputs!$N$23))</f>
        <v xml:space="preserve"> </v>
      </c>
      <c r="T280" s="212" t="str">
        <f t="shared" si="63"/>
        <v xml:space="preserve"> </v>
      </c>
      <c r="U280" s="212" t="str">
        <f t="shared" si="64"/>
        <v xml:space="preserve"> </v>
      </c>
      <c r="V280" s="212" t="str">
        <f>IF(A280="N/A"," ",IF(Indexcheck=TRUE,(IF(MONTH(A280)&gt;=4,IF(MONTH(A280)&lt;=10,VLOOKUP(A280,'Gas Curves'!B258:O618,13),VLOOKUP(A280,'Gas Curves'!B258:O618,14)),VLOOKUP(A280,'Gas Curves'!B258:O618,14))),0))</f>
        <v xml:space="preserve"> </v>
      </c>
      <c r="W280" s="212" t="str">
        <f>IF(A280="N/A"," ",((SUM(T280:V280))/(1-Inputs!$S$11)-(SUM(T280:V280))))</f>
        <v xml:space="preserve"> </v>
      </c>
      <c r="X280" s="212" t="str">
        <f>IF(A280="N/A"," ",(IF(MONTH(A280)&gt;=4,IF(MONTH(A280)&lt;=10,Inputs!$S$9,Inputs!$S$10),Inputs!$S$10)))</f>
        <v xml:space="preserve"> </v>
      </c>
      <c r="Y280" s="213" t="str">
        <f t="shared" si="65"/>
        <v xml:space="preserve"> </v>
      </c>
      <c r="AF280" s="170">
        <f t="shared" si="75"/>
        <v>44958</v>
      </c>
      <c r="AG280" s="157">
        <v>20</v>
      </c>
      <c r="AH280" s="157">
        <v>4</v>
      </c>
      <c r="AI280" s="157">
        <v>4</v>
      </c>
      <c r="AJ280" s="157">
        <v>0</v>
      </c>
      <c r="AK280" s="157">
        <v>28</v>
      </c>
    </row>
    <row r="281" spans="1:37" x14ac:dyDescent="0.2">
      <c r="A281" s="244" t="str">
        <f>Calculations!A246</f>
        <v>N/A</v>
      </c>
      <c r="B281" s="229" t="str">
        <f t="shared" si="71"/>
        <v xml:space="preserve"> </v>
      </c>
      <c r="C281" s="230" t="str">
        <f t="shared" si="72"/>
        <v xml:space="preserve"> </v>
      </c>
      <c r="D281" s="231" t="str">
        <f t="shared" si="73"/>
        <v xml:space="preserve"> </v>
      </c>
      <c r="E281" s="421" t="str">
        <f t="shared" si="66"/>
        <v xml:space="preserve"> </v>
      </c>
      <c r="F281" s="221" t="str">
        <f t="shared" si="67"/>
        <v xml:space="preserve"> </v>
      </c>
      <c r="G281" s="221" t="str">
        <f t="shared" si="59"/>
        <v xml:space="preserve"> </v>
      </c>
      <c r="H281" s="222" t="str">
        <f t="shared" si="60"/>
        <v xml:space="preserve"> </v>
      </c>
      <c r="I281" s="189" t="str">
        <f t="shared" si="61"/>
        <v xml:space="preserve"> </v>
      </c>
      <c r="J281" s="221" t="str">
        <f t="shared" si="68"/>
        <v xml:space="preserve"> </v>
      </c>
      <c r="K281" s="221" t="str">
        <f t="shared" si="69"/>
        <v xml:space="preserve"> </v>
      </c>
      <c r="L281" s="222" t="str">
        <f t="shared" si="70"/>
        <v xml:space="preserve"> </v>
      </c>
      <c r="M281" s="240" t="str">
        <f t="shared" si="74"/>
        <v xml:space="preserve"> </v>
      </c>
      <c r="N281" s="241" t="str">
        <f t="shared" si="62"/>
        <v xml:space="preserve"> </v>
      </c>
      <c r="O281" s="152"/>
      <c r="P281" s="210" t="str">
        <f>IF(A281="N/A"," ",VLOOKUP(A281,PeakPowerCurves,(IF(BMO=2,3,IF(BMO=1,2,4))),FALSE)+Inputs!N264)</f>
        <v xml:space="preserve"> </v>
      </c>
      <c r="Q281" s="210" t="str">
        <f>IF(A281="N/A"," ",VLOOKUP(A281,SatSunPeakPwr,(IF(BMO=2,3,IF(BMO=1,2,4))),FALSE)+Inputs!$N$23)</f>
        <v xml:space="preserve"> </v>
      </c>
      <c r="R281" s="210" t="str">
        <f>IF(A281="N/A"," ",VLOOKUP(A281,SatSunPeakPwr,(IF(BMO=2,7,IF(BMO=1,6,8))),FALSE)+Inputs!$N$23)</f>
        <v xml:space="preserve"> </v>
      </c>
      <c r="S281" s="211" t="str">
        <f>IF(A281="N/A"," ",(VLOOKUP(A281,OPPowerPrices,(IF(BMO=2,7,IF(BMO=1,6,8))),FALSE)+Inputs!$N$23))</f>
        <v xml:space="preserve"> </v>
      </c>
      <c r="T281" s="212" t="str">
        <f t="shared" si="63"/>
        <v xml:space="preserve"> </v>
      </c>
      <c r="U281" s="212" t="str">
        <f t="shared" si="64"/>
        <v xml:space="preserve"> </v>
      </c>
      <c r="V281" s="212" t="str">
        <f>IF(A281="N/A"," ",IF(Indexcheck=TRUE,(IF(MONTH(A281)&gt;=4,IF(MONTH(A281)&lt;=10,VLOOKUP(A281,'Gas Curves'!B259:O619,13),VLOOKUP(A281,'Gas Curves'!B259:O619,14)),VLOOKUP(A281,'Gas Curves'!B259:O619,14))),0))</f>
        <v xml:space="preserve"> </v>
      </c>
      <c r="W281" s="212" t="str">
        <f>IF(A281="N/A"," ",((SUM(T281:V281))/(1-Inputs!$S$11)-(SUM(T281:V281))))</f>
        <v xml:space="preserve"> </v>
      </c>
      <c r="X281" s="212" t="str">
        <f>IF(A281="N/A"," ",(IF(MONTH(A281)&gt;=4,IF(MONTH(A281)&lt;=10,Inputs!$S$9,Inputs!$S$10),Inputs!$S$10)))</f>
        <v xml:space="preserve"> </v>
      </c>
      <c r="Y281" s="213" t="str">
        <f t="shared" si="65"/>
        <v xml:space="preserve"> </v>
      </c>
      <c r="AF281" s="170">
        <f t="shared" si="75"/>
        <v>44986</v>
      </c>
      <c r="AG281" s="157">
        <v>21</v>
      </c>
      <c r="AH281" s="157">
        <v>5</v>
      </c>
      <c r="AI281" s="157">
        <v>5</v>
      </c>
      <c r="AJ281" s="157">
        <v>0</v>
      </c>
      <c r="AK281" s="157">
        <v>31</v>
      </c>
    </row>
    <row r="282" spans="1:37" x14ac:dyDescent="0.2">
      <c r="A282" s="244" t="str">
        <f>Calculations!A247</f>
        <v>N/A</v>
      </c>
      <c r="B282" s="229" t="str">
        <f t="shared" si="71"/>
        <v xml:space="preserve"> </v>
      </c>
      <c r="C282" s="230" t="str">
        <f t="shared" si="72"/>
        <v xml:space="preserve"> </v>
      </c>
      <c r="D282" s="231" t="str">
        <f t="shared" si="73"/>
        <v xml:space="preserve"> </v>
      </c>
      <c r="E282" s="421" t="str">
        <f t="shared" si="66"/>
        <v xml:space="preserve"> </v>
      </c>
      <c r="F282" s="221" t="str">
        <f t="shared" si="67"/>
        <v xml:space="preserve"> </v>
      </c>
      <c r="G282" s="221" t="str">
        <f t="shared" si="59"/>
        <v xml:space="preserve"> </v>
      </c>
      <c r="H282" s="222" t="str">
        <f t="shared" si="60"/>
        <v xml:space="preserve"> </v>
      </c>
      <c r="I282" s="189" t="str">
        <f t="shared" si="61"/>
        <v xml:space="preserve"> </v>
      </c>
      <c r="J282" s="221" t="str">
        <f t="shared" si="68"/>
        <v xml:space="preserve"> </v>
      </c>
      <c r="K282" s="221" t="str">
        <f t="shared" si="69"/>
        <v xml:space="preserve"> </v>
      </c>
      <c r="L282" s="222" t="str">
        <f t="shared" si="70"/>
        <v xml:space="preserve"> </v>
      </c>
      <c r="M282" s="240" t="str">
        <f t="shared" si="74"/>
        <v xml:space="preserve"> </v>
      </c>
      <c r="N282" s="241" t="str">
        <f t="shared" si="62"/>
        <v xml:space="preserve"> </v>
      </c>
      <c r="O282" s="152"/>
      <c r="P282" s="210" t="str">
        <f>IF(A282="N/A"," ",VLOOKUP(A282,PeakPowerCurves,(IF(BMO=2,3,IF(BMO=1,2,4))),FALSE)+Inputs!N265)</f>
        <v xml:space="preserve"> </v>
      </c>
      <c r="Q282" s="210" t="str">
        <f>IF(A282="N/A"," ",VLOOKUP(A282,SatSunPeakPwr,(IF(BMO=2,3,IF(BMO=1,2,4))),FALSE)+Inputs!$N$23)</f>
        <v xml:space="preserve"> </v>
      </c>
      <c r="R282" s="210" t="str">
        <f>IF(A282="N/A"," ",VLOOKUP(A282,SatSunPeakPwr,(IF(BMO=2,7,IF(BMO=1,6,8))),FALSE)+Inputs!$N$23)</f>
        <v xml:space="preserve"> </v>
      </c>
      <c r="S282" s="211" t="str">
        <f>IF(A282="N/A"," ",(VLOOKUP(A282,OPPowerPrices,(IF(BMO=2,7,IF(BMO=1,6,8))),FALSE)+Inputs!$N$23))</f>
        <v xml:space="preserve"> </v>
      </c>
      <c r="T282" s="212" t="str">
        <f t="shared" si="63"/>
        <v xml:space="preserve"> </v>
      </c>
      <c r="U282" s="212" t="str">
        <f t="shared" si="64"/>
        <v xml:space="preserve"> </v>
      </c>
      <c r="V282" s="212" t="str">
        <f>IF(A282="N/A"," ",IF(Indexcheck=TRUE,(IF(MONTH(A282)&gt;=4,IF(MONTH(A282)&lt;=10,VLOOKUP(A282,'Gas Curves'!B260:O620,13),VLOOKUP(A282,'Gas Curves'!B260:O620,14)),VLOOKUP(A282,'Gas Curves'!B260:O620,14))),0))</f>
        <v xml:space="preserve"> </v>
      </c>
      <c r="W282" s="212" t="str">
        <f>IF(A282="N/A"," ",((SUM(T282:V282))/(1-Inputs!$S$11)-(SUM(T282:V282))))</f>
        <v xml:space="preserve"> </v>
      </c>
      <c r="X282" s="212" t="str">
        <f>IF(A282="N/A"," ",(IF(MONTH(A282)&gt;=4,IF(MONTH(A282)&lt;=10,Inputs!$S$9,Inputs!$S$10),Inputs!$S$10)))</f>
        <v xml:space="preserve"> </v>
      </c>
      <c r="Y282" s="213" t="str">
        <f t="shared" si="65"/>
        <v xml:space="preserve"> </v>
      </c>
      <c r="AF282" s="170">
        <f t="shared" si="75"/>
        <v>45017</v>
      </c>
      <c r="AG282" s="157">
        <v>22</v>
      </c>
      <c r="AH282" s="157">
        <v>4</v>
      </c>
      <c r="AI282" s="157">
        <v>4</v>
      </c>
      <c r="AJ282" s="157">
        <v>0</v>
      </c>
      <c r="AK282" s="157">
        <v>30</v>
      </c>
    </row>
    <row r="283" spans="1:37" x14ac:dyDescent="0.2">
      <c r="A283" s="244" t="str">
        <f>Calculations!A248</f>
        <v>N/A</v>
      </c>
      <c r="B283" s="229" t="str">
        <f t="shared" si="71"/>
        <v xml:space="preserve"> </v>
      </c>
      <c r="C283" s="230" t="str">
        <f t="shared" si="72"/>
        <v xml:space="preserve"> </v>
      </c>
      <c r="D283" s="231" t="str">
        <f t="shared" si="73"/>
        <v xml:space="preserve"> </v>
      </c>
      <c r="E283" s="421" t="str">
        <f t="shared" si="66"/>
        <v xml:space="preserve"> </v>
      </c>
      <c r="F283" s="221" t="str">
        <f t="shared" si="67"/>
        <v xml:space="preserve"> </v>
      </c>
      <c r="G283" s="221" t="str">
        <f t="shared" si="59"/>
        <v xml:space="preserve"> </v>
      </c>
      <c r="H283" s="222" t="str">
        <f t="shared" si="60"/>
        <v xml:space="preserve"> </v>
      </c>
      <c r="I283" s="189" t="str">
        <f t="shared" si="61"/>
        <v xml:space="preserve"> </v>
      </c>
      <c r="J283" s="221" t="str">
        <f t="shared" si="68"/>
        <v xml:space="preserve"> </v>
      </c>
      <c r="K283" s="221" t="str">
        <f t="shared" si="69"/>
        <v xml:space="preserve"> </v>
      </c>
      <c r="L283" s="222" t="str">
        <f t="shared" si="70"/>
        <v xml:space="preserve"> </v>
      </c>
      <c r="M283" s="240" t="str">
        <f t="shared" si="74"/>
        <v xml:space="preserve"> </v>
      </c>
      <c r="N283" s="241" t="str">
        <f t="shared" si="62"/>
        <v xml:space="preserve"> </v>
      </c>
      <c r="O283" s="152"/>
      <c r="P283" s="210" t="str">
        <f>IF(A283="N/A"," ",VLOOKUP(A283,PeakPowerCurves,(IF(BMO=2,3,IF(BMO=1,2,4))),FALSE)+Inputs!N266)</f>
        <v xml:space="preserve"> </v>
      </c>
      <c r="Q283" s="210" t="str">
        <f>IF(A283="N/A"," ",VLOOKUP(A283,SatSunPeakPwr,(IF(BMO=2,3,IF(BMO=1,2,4))),FALSE)+Inputs!$N$23)</f>
        <v xml:space="preserve"> </v>
      </c>
      <c r="R283" s="210" t="str">
        <f>IF(A283="N/A"," ",VLOOKUP(A283,SatSunPeakPwr,(IF(BMO=2,7,IF(BMO=1,6,8))),FALSE)+Inputs!$N$23)</f>
        <v xml:space="preserve"> </v>
      </c>
      <c r="S283" s="211" t="str">
        <f>IF(A283="N/A"," ",(VLOOKUP(A283,OPPowerPrices,(IF(BMO=2,7,IF(BMO=1,6,8))),FALSE)+Inputs!$N$23))</f>
        <v xml:space="preserve"> </v>
      </c>
      <c r="T283" s="212" t="str">
        <f t="shared" si="63"/>
        <v xml:space="preserve"> </v>
      </c>
      <c r="U283" s="212" t="str">
        <f t="shared" si="64"/>
        <v xml:space="preserve"> </v>
      </c>
      <c r="V283" s="212" t="str">
        <f>IF(A283="N/A"," ",IF(Indexcheck=TRUE,(IF(MONTH(A283)&gt;=4,IF(MONTH(A283)&lt;=10,VLOOKUP(A283,'Gas Curves'!B261:O621,13),VLOOKUP(A283,'Gas Curves'!B261:O621,14)),VLOOKUP(A283,'Gas Curves'!B261:O621,14))),0))</f>
        <v xml:space="preserve"> </v>
      </c>
      <c r="W283" s="212" t="str">
        <f>IF(A283="N/A"," ",((SUM(T283:V283))/(1-Inputs!$S$11)-(SUM(T283:V283))))</f>
        <v xml:space="preserve"> </v>
      </c>
      <c r="X283" s="212" t="str">
        <f>IF(A283="N/A"," ",(IF(MONTH(A283)&gt;=4,IF(MONTH(A283)&lt;=10,Inputs!$S$9,Inputs!$S$10),Inputs!$S$10)))</f>
        <v xml:space="preserve"> </v>
      </c>
      <c r="Y283" s="213" t="str">
        <f t="shared" si="65"/>
        <v xml:space="preserve"> </v>
      </c>
      <c r="AF283" s="170">
        <f t="shared" si="75"/>
        <v>45047</v>
      </c>
      <c r="AG283" s="157">
        <v>22</v>
      </c>
      <c r="AH283" s="157">
        <v>4</v>
      </c>
      <c r="AI283" s="157">
        <v>5</v>
      </c>
      <c r="AJ283" s="157">
        <v>1</v>
      </c>
      <c r="AK283" s="157">
        <v>31</v>
      </c>
    </row>
    <row r="284" spans="1:37" x14ac:dyDescent="0.2">
      <c r="A284" s="244" t="str">
        <f>Calculations!A249</f>
        <v>N/A</v>
      </c>
      <c r="B284" s="229" t="str">
        <f t="shared" si="71"/>
        <v xml:space="preserve"> </v>
      </c>
      <c r="C284" s="230" t="str">
        <f t="shared" si="72"/>
        <v xml:space="preserve"> </v>
      </c>
      <c r="D284" s="231" t="str">
        <f t="shared" si="73"/>
        <v xml:space="preserve"> </v>
      </c>
      <c r="E284" s="421" t="str">
        <f t="shared" si="66"/>
        <v xml:space="preserve"> </v>
      </c>
      <c r="F284" s="221" t="str">
        <f t="shared" si="67"/>
        <v xml:space="preserve"> </v>
      </c>
      <c r="G284" s="221" t="str">
        <f t="shared" si="59"/>
        <v xml:space="preserve"> </v>
      </c>
      <c r="H284" s="222" t="str">
        <f t="shared" si="60"/>
        <v xml:space="preserve"> </v>
      </c>
      <c r="I284" s="189" t="str">
        <f t="shared" si="61"/>
        <v xml:space="preserve"> </v>
      </c>
      <c r="J284" s="221" t="str">
        <f t="shared" si="68"/>
        <v xml:space="preserve"> </v>
      </c>
      <c r="K284" s="221" t="str">
        <f t="shared" si="69"/>
        <v xml:space="preserve"> </v>
      </c>
      <c r="L284" s="222" t="str">
        <f t="shared" si="70"/>
        <v xml:space="preserve"> </v>
      </c>
      <c r="M284" s="240" t="str">
        <f t="shared" si="74"/>
        <v xml:space="preserve"> </v>
      </c>
      <c r="N284" s="241" t="str">
        <f t="shared" si="62"/>
        <v xml:space="preserve"> </v>
      </c>
      <c r="O284" s="152"/>
      <c r="P284" s="210" t="str">
        <f>IF(A284="N/A"," ",VLOOKUP(A284,PeakPowerCurves,(IF(BMO=2,3,IF(BMO=1,2,4))),FALSE)+Inputs!N267)</f>
        <v xml:space="preserve"> </v>
      </c>
      <c r="Q284" s="210" t="str">
        <f>IF(A284="N/A"," ",VLOOKUP(A284,SatSunPeakPwr,(IF(BMO=2,3,IF(BMO=1,2,4))),FALSE)+Inputs!$N$23)</f>
        <v xml:space="preserve"> </v>
      </c>
      <c r="R284" s="210" t="str">
        <f>IF(A284="N/A"," ",VLOOKUP(A284,SatSunPeakPwr,(IF(BMO=2,7,IF(BMO=1,6,8))),FALSE)+Inputs!$N$23)</f>
        <v xml:space="preserve"> </v>
      </c>
      <c r="S284" s="211" t="str">
        <f>IF(A284="N/A"," ",(VLOOKUP(A284,OPPowerPrices,(IF(BMO=2,7,IF(BMO=1,6,8))),FALSE)+Inputs!$N$23))</f>
        <v xml:space="preserve"> </v>
      </c>
      <c r="T284" s="212" t="str">
        <f t="shared" si="63"/>
        <v xml:space="preserve"> </v>
      </c>
      <c r="U284" s="212" t="str">
        <f t="shared" si="64"/>
        <v xml:space="preserve"> </v>
      </c>
      <c r="V284" s="212" t="str">
        <f>IF(A284="N/A"," ",IF(Indexcheck=TRUE,(IF(MONTH(A284)&gt;=4,IF(MONTH(A284)&lt;=10,VLOOKUP(A284,'Gas Curves'!B262:O622,13),VLOOKUP(A284,'Gas Curves'!B262:O622,14)),VLOOKUP(A284,'Gas Curves'!B262:O622,14))),0))</f>
        <v xml:space="preserve"> </v>
      </c>
      <c r="W284" s="212" t="str">
        <f>IF(A284="N/A"," ",((SUM(T284:V284))/(1-Inputs!$S$11)-(SUM(T284:V284))))</f>
        <v xml:space="preserve"> </v>
      </c>
      <c r="X284" s="212" t="str">
        <f>IF(A284="N/A"," ",(IF(MONTH(A284)&gt;=4,IF(MONTH(A284)&lt;=10,Inputs!$S$9,Inputs!$S$10),Inputs!$S$10)))</f>
        <v xml:space="preserve"> </v>
      </c>
      <c r="Y284" s="213" t="str">
        <f t="shared" si="65"/>
        <v xml:space="preserve"> </v>
      </c>
      <c r="AF284" s="170">
        <f t="shared" si="75"/>
        <v>45078</v>
      </c>
      <c r="AG284" s="157">
        <v>20</v>
      </c>
      <c r="AH284" s="157">
        <v>5</v>
      </c>
      <c r="AI284" s="157">
        <v>5</v>
      </c>
      <c r="AJ284" s="157">
        <v>0</v>
      </c>
      <c r="AK284" s="157">
        <v>30</v>
      </c>
    </row>
    <row r="285" spans="1:37" x14ac:dyDescent="0.2">
      <c r="A285" s="244" t="str">
        <f>Calculations!A250</f>
        <v>N/A</v>
      </c>
      <c r="B285" s="229" t="str">
        <f t="shared" si="71"/>
        <v xml:space="preserve"> </v>
      </c>
      <c r="C285" s="230" t="str">
        <f t="shared" si="72"/>
        <v xml:space="preserve"> </v>
      </c>
      <c r="D285" s="231" t="str">
        <f t="shared" si="73"/>
        <v xml:space="preserve"> </v>
      </c>
      <c r="E285" s="421" t="str">
        <f t="shared" si="66"/>
        <v xml:space="preserve"> </v>
      </c>
      <c r="F285" s="221" t="str">
        <f t="shared" si="67"/>
        <v xml:space="preserve"> </v>
      </c>
      <c r="G285" s="221" t="str">
        <f t="shared" si="59"/>
        <v xml:space="preserve"> </v>
      </c>
      <c r="H285" s="222" t="str">
        <f t="shared" si="60"/>
        <v xml:space="preserve"> </v>
      </c>
      <c r="I285" s="189" t="str">
        <f t="shared" si="61"/>
        <v xml:space="preserve"> </v>
      </c>
      <c r="J285" s="221" t="str">
        <f t="shared" si="68"/>
        <v xml:space="preserve"> </v>
      </c>
      <c r="K285" s="221" t="str">
        <f t="shared" si="69"/>
        <v xml:space="preserve"> </v>
      </c>
      <c r="L285" s="222" t="str">
        <f t="shared" si="70"/>
        <v xml:space="preserve"> </v>
      </c>
      <c r="M285" s="240" t="str">
        <f t="shared" si="74"/>
        <v xml:space="preserve"> </v>
      </c>
      <c r="N285" s="241" t="str">
        <f t="shared" si="62"/>
        <v xml:space="preserve"> </v>
      </c>
      <c r="O285" s="152"/>
      <c r="P285" s="210" t="str">
        <f>IF(A285="N/A"," ",VLOOKUP(A285,PeakPowerCurves,(IF(BMO=2,3,IF(BMO=1,2,4))),FALSE)+Inputs!N268)</f>
        <v xml:space="preserve"> </v>
      </c>
      <c r="Q285" s="210" t="str">
        <f>IF(A285="N/A"," ",VLOOKUP(A285,SatSunPeakPwr,(IF(BMO=2,3,IF(BMO=1,2,4))),FALSE)+Inputs!$N$23)</f>
        <v xml:space="preserve"> </v>
      </c>
      <c r="R285" s="210" t="str">
        <f>IF(A285="N/A"," ",VLOOKUP(A285,SatSunPeakPwr,(IF(BMO=2,7,IF(BMO=1,6,8))),FALSE)+Inputs!$N$23)</f>
        <v xml:space="preserve"> </v>
      </c>
      <c r="S285" s="211" t="str">
        <f>IF(A285="N/A"," ",(VLOOKUP(A285,OPPowerPrices,(IF(BMO=2,7,IF(BMO=1,6,8))),FALSE)+Inputs!$N$23))</f>
        <v xml:space="preserve"> </v>
      </c>
      <c r="T285" s="212" t="str">
        <f t="shared" si="63"/>
        <v xml:space="preserve"> </v>
      </c>
      <c r="U285" s="212" t="str">
        <f t="shared" si="64"/>
        <v xml:space="preserve"> </v>
      </c>
      <c r="V285" s="212" t="str">
        <f>IF(A285="N/A"," ",IF(Indexcheck=TRUE,(IF(MONTH(A285)&gt;=4,IF(MONTH(A285)&lt;=10,VLOOKUP(A285,'Gas Curves'!B263:O623,13),VLOOKUP(A285,'Gas Curves'!B263:O623,14)),VLOOKUP(A285,'Gas Curves'!B263:O623,14))),0))</f>
        <v xml:space="preserve"> </v>
      </c>
      <c r="W285" s="212" t="str">
        <f>IF(A285="N/A"," ",((SUM(T285:V285))/(1-Inputs!$S$11)-(SUM(T285:V285))))</f>
        <v xml:space="preserve"> </v>
      </c>
      <c r="X285" s="212" t="str">
        <f>IF(A285="N/A"," ",(IF(MONTH(A285)&gt;=4,IF(MONTH(A285)&lt;=10,Inputs!$S$9,Inputs!$S$10),Inputs!$S$10)))</f>
        <v xml:space="preserve"> </v>
      </c>
      <c r="Y285" s="213" t="str">
        <f t="shared" si="65"/>
        <v xml:space="preserve"> </v>
      </c>
      <c r="AF285" s="170">
        <f t="shared" si="75"/>
        <v>45108</v>
      </c>
      <c r="AG285" s="157">
        <v>22</v>
      </c>
      <c r="AH285" s="157">
        <v>4</v>
      </c>
      <c r="AI285" s="157">
        <v>5</v>
      </c>
      <c r="AJ285" s="157">
        <v>1</v>
      </c>
      <c r="AK285" s="157">
        <v>31</v>
      </c>
    </row>
    <row r="286" spans="1:37" x14ac:dyDescent="0.2">
      <c r="A286" s="244" t="str">
        <f>Calculations!A251</f>
        <v>N/A</v>
      </c>
      <c r="B286" s="229" t="str">
        <f t="shared" si="71"/>
        <v xml:space="preserve"> </v>
      </c>
      <c r="C286" s="230" t="str">
        <f t="shared" si="72"/>
        <v xml:space="preserve"> </v>
      </c>
      <c r="D286" s="231" t="str">
        <f t="shared" si="73"/>
        <v xml:space="preserve"> </v>
      </c>
      <c r="E286" s="421" t="str">
        <f t="shared" si="66"/>
        <v xml:space="preserve"> </v>
      </c>
      <c r="F286" s="221" t="str">
        <f t="shared" si="67"/>
        <v xml:space="preserve"> </v>
      </c>
      <c r="G286" s="221" t="str">
        <f t="shared" si="59"/>
        <v xml:space="preserve"> </v>
      </c>
      <c r="H286" s="222" t="str">
        <f t="shared" si="60"/>
        <v xml:space="preserve"> </v>
      </c>
      <c r="I286" s="189" t="str">
        <f t="shared" si="61"/>
        <v xml:space="preserve"> </v>
      </c>
      <c r="J286" s="221" t="str">
        <f t="shared" si="68"/>
        <v xml:space="preserve"> </v>
      </c>
      <c r="K286" s="221" t="str">
        <f t="shared" si="69"/>
        <v xml:space="preserve"> </v>
      </c>
      <c r="L286" s="222" t="str">
        <f t="shared" si="70"/>
        <v xml:space="preserve"> </v>
      </c>
      <c r="M286" s="240" t="str">
        <f t="shared" si="74"/>
        <v xml:space="preserve"> </v>
      </c>
      <c r="N286" s="241" t="str">
        <f t="shared" si="62"/>
        <v xml:space="preserve"> </v>
      </c>
      <c r="O286" s="152"/>
      <c r="P286" s="210" t="str">
        <f>IF(A286="N/A"," ",VLOOKUP(A286,PeakPowerCurves,(IF(BMO=2,3,IF(BMO=1,2,4))),FALSE)+Inputs!N269)</f>
        <v xml:space="preserve"> </v>
      </c>
      <c r="Q286" s="210" t="str">
        <f>IF(A286="N/A"," ",VLOOKUP(A286,SatSunPeakPwr,(IF(BMO=2,3,IF(BMO=1,2,4))),FALSE)+Inputs!$N$23)</f>
        <v xml:space="preserve"> </v>
      </c>
      <c r="R286" s="210" t="str">
        <f>IF(A286="N/A"," ",VLOOKUP(A286,SatSunPeakPwr,(IF(BMO=2,7,IF(BMO=1,6,8))),FALSE)+Inputs!$N$23)</f>
        <v xml:space="preserve"> </v>
      </c>
      <c r="S286" s="211" t="str">
        <f>IF(A286="N/A"," ",(VLOOKUP(A286,OPPowerPrices,(IF(BMO=2,7,IF(BMO=1,6,8))),FALSE)+Inputs!$N$23))</f>
        <v xml:space="preserve"> </v>
      </c>
      <c r="T286" s="212" t="str">
        <f t="shared" si="63"/>
        <v xml:space="preserve"> </v>
      </c>
      <c r="U286" s="212" t="str">
        <f t="shared" si="64"/>
        <v xml:space="preserve"> </v>
      </c>
      <c r="V286" s="212" t="str">
        <f>IF(A286="N/A"," ",IF(Indexcheck=TRUE,(IF(MONTH(A286)&gt;=4,IF(MONTH(A286)&lt;=10,VLOOKUP(A286,'Gas Curves'!B264:O624,13),VLOOKUP(A286,'Gas Curves'!B264:O624,14)),VLOOKUP(A286,'Gas Curves'!B264:O624,14))),0))</f>
        <v xml:space="preserve"> </v>
      </c>
      <c r="W286" s="212" t="str">
        <f>IF(A286="N/A"," ",((SUM(T286:V286))/(1-Inputs!$S$11)-(SUM(T286:V286))))</f>
        <v xml:space="preserve"> </v>
      </c>
      <c r="X286" s="212" t="str">
        <f>IF(A286="N/A"," ",(IF(MONTH(A286)&gt;=4,IF(MONTH(A286)&lt;=10,Inputs!$S$9,Inputs!$S$10),Inputs!$S$10)))</f>
        <v xml:space="preserve"> </v>
      </c>
      <c r="Y286" s="213" t="str">
        <f t="shared" si="65"/>
        <v xml:space="preserve"> </v>
      </c>
      <c r="AF286" s="170">
        <f t="shared" si="75"/>
        <v>45139</v>
      </c>
      <c r="AG286" s="157">
        <v>22</v>
      </c>
      <c r="AH286" s="157">
        <v>5</v>
      </c>
      <c r="AI286" s="157">
        <v>4</v>
      </c>
      <c r="AJ286" s="157">
        <v>0</v>
      </c>
      <c r="AK286" s="157">
        <v>31</v>
      </c>
    </row>
    <row r="287" spans="1:37" x14ac:dyDescent="0.2">
      <c r="A287" s="244" t="str">
        <f>Calculations!A252</f>
        <v>N/A</v>
      </c>
      <c r="B287" s="229" t="str">
        <f t="shared" si="71"/>
        <v xml:space="preserve"> </v>
      </c>
      <c r="C287" s="230" t="str">
        <f t="shared" si="72"/>
        <v xml:space="preserve"> </v>
      </c>
      <c r="D287" s="231" t="str">
        <f t="shared" si="73"/>
        <v xml:space="preserve"> </v>
      </c>
      <c r="E287" s="421" t="str">
        <f t="shared" si="66"/>
        <v xml:space="preserve"> </v>
      </c>
      <c r="F287" s="221" t="str">
        <f t="shared" si="67"/>
        <v xml:space="preserve"> </v>
      </c>
      <c r="G287" s="221" t="str">
        <f t="shared" si="59"/>
        <v xml:space="preserve"> </v>
      </c>
      <c r="H287" s="222" t="str">
        <f t="shared" si="60"/>
        <v xml:space="preserve"> </v>
      </c>
      <c r="I287" s="189" t="str">
        <f t="shared" si="61"/>
        <v xml:space="preserve"> </v>
      </c>
      <c r="J287" s="221" t="str">
        <f t="shared" si="68"/>
        <v xml:space="preserve"> </v>
      </c>
      <c r="K287" s="221" t="str">
        <f t="shared" si="69"/>
        <v xml:space="preserve"> </v>
      </c>
      <c r="L287" s="222" t="str">
        <f t="shared" si="70"/>
        <v xml:space="preserve"> </v>
      </c>
      <c r="M287" s="240" t="str">
        <f t="shared" si="74"/>
        <v xml:space="preserve"> </v>
      </c>
      <c r="N287" s="241" t="str">
        <f t="shared" si="62"/>
        <v xml:space="preserve"> </v>
      </c>
      <c r="O287" s="152"/>
      <c r="P287" s="210" t="str">
        <f>IF(A287="N/A"," ",VLOOKUP(A287,PeakPowerCurves,(IF(BMO=2,3,IF(BMO=1,2,4))),FALSE)+Inputs!N270)</f>
        <v xml:space="preserve"> </v>
      </c>
      <c r="Q287" s="210" t="str">
        <f>IF(A287="N/A"," ",VLOOKUP(A287,SatSunPeakPwr,(IF(BMO=2,3,IF(BMO=1,2,4))),FALSE)+Inputs!$N$23)</f>
        <v xml:space="preserve"> </v>
      </c>
      <c r="R287" s="210" t="str">
        <f>IF(A287="N/A"," ",VLOOKUP(A287,SatSunPeakPwr,(IF(BMO=2,7,IF(BMO=1,6,8))),FALSE)+Inputs!$N$23)</f>
        <v xml:space="preserve"> </v>
      </c>
      <c r="S287" s="211" t="str">
        <f>IF(A287="N/A"," ",(VLOOKUP(A287,OPPowerPrices,(IF(BMO=2,7,IF(BMO=1,6,8))),FALSE)+Inputs!$N$23))</f>
        <v xml:space="preserve"> </v>
      </c>
      <c r="T287" s="212" t="str">
        <f t="shared" si="63"/>
        <v xml:space="preserve"> </v>
      </c>
      <c r="U287" s="212" t="str">
        <f t="shared" si="64"/>
        <v xml:space="preserve"> </v>
      </c>
      <c r="V287" s="212" t="str">
        <f>IF(A287="N/A"," ",IF(Indexcheck=TRUE,(IF(MONTH(A287)&gt;=4,IF(MONTH(A287)&lt;=10,VLOOKUP(A287,'Gas Curves'!B265:O625,13),VLOOKUP(A287,'Gas Curves'!B265:O625,14)),VLOOKUP(A287,'Gas Curves'!B265:O625,14))),0))</f>
        <v xml:space="preserve"> </v>
      </c>
      <c r="W287" s="212" t="str">
        <f>IF(A287="N/A"," ",((SUM(T287:V287))/(1-Inputs!$S$11)-(SUM(T287:V287))))</f>
        <v xml:space="preserve"> </v>
      </c>
      <c r="X287" s="212" t="str">
        <f>IF(A287="N/A"," ",(IF(MONTH(A287)&gt;=4,IF(MONTH(A287)&lt;=10,Inputs!$S$9,Inputs!$S$10),Inputs!$S$10)))</f>
        <v xml:space="preserve"> </v>
      </c>
      <c r="Y287" s="213" t="str">
        <f t="shared" si="65"/>
        <v xml:space="preserve"> </v>
      </c>
      <c r="AF287" s="170">
        <f t="shared" ref="AF287:AF318" si="76">EOMONTH(AF286,0)+1</f>
        <v>45170</v>
      </c>
      <c r="AG287" s="157">
        <v>20</v>
      </c>
      <c r="AH287" s="157">
        <v>4</v>
      </c>
      <c r="AI287" s="157">
        <v>6</v>
      </c>
      <c r="AJ287" s="157">
        <v>1</v>
      </c>
      <c r="AK287" s="157">
        <v>30</v>
      </c>
    </row>
    <row r="288" spans="1:37" x14ac:dyDescent="0.2">
      <c r="A288" s="244" t="str">
        <f>Calculations!A253</f>
        <v>N/A</v>
      </c>
      <c r="B288" s="229" t="str">
        <f t="shared" si="71"/>
        <v xml:space="preserve"> </v>
      </c>
      <c r="C288" s="230" t="str">
        <f t="shared" si="72"/>
        <v xml:space="preserve"> </v>
      </c>
      <c r="D288" s="231" t="str">
        <f t="shared" si="73"/>
        <v xml:space="preserve"> </v>
      </c>
      <c r="E288" s="421" t="str">
        <f t="shared" si="66"/>
        <v xml:space="preserve"> </v>
      </c>
      <c r="F288" s="221" t="str">
        <f t="shared" si="67"/>
        <v xml:space="preserve"> </v>
      </c>
      <c r="G288" s="221" t="str">
        <f t="shared" si="59"/>
        <v xml:space="preserve"> </v>
      </c>
      <c r="H288" s="222" t="str">
        <f t="shared" si="60"/>
        <v xml:space="preserve"> </v>
      </c>
      <c r="I288" s="189" t="str">
        <f t="shared" si="61"/>
        <v xml:space="preserve"> </v>
      </c>
      <c r="J288" s="221" t="str">
        <f t="shared" si="68"/>
        <v xml:space="preserve"> </v>
      </c>
      <c r="K288" s="221" t="str">
        <f t="shared" si="69"/>
        <v xml:space="preserve"> </v>
      </c>
      <c r="L288" s="222" t="str">
        <f t="shared" si="70"/>
        <v xml:space="preserve"> </v>
      </c>
      <c r="M288" s="240" t="str">
        <f t="shared" si="74"/>
        <v xml:space="preserve"> </v>
      </c>
      <c r="N288" s="241" t="str">
        <f t="shared" si="62"/>
        <v xml:space="preserve"> </v>
      </c>
      <c r="O288" s="152"/>
      <c r="P288" s="210" t="str">
        <f>IF(A288="N/A"," ",VLOOKUP(A288,PeakPowerCurves,(IF(BMO=2,3,IF(BMO=1,2,4))),FALSE)+Inputs!N271)</f>
        <v xml:space="preserve"> </v>
      </c>
      <c r="Q288" s="210" t="str">
        <f>IF(A288="N/A"," ",VLOOKUP(A288,SatSunPeakPwr,(IF(BMO=2,3,IF(BMO=1,2,4))),FALSE)+Inputs!$N$23)</f>
        <v xml:space="preserve"> </v>
      </c>
      <c r="R288" s="210" t="str">
        <f>IF(A288="N/A"," ",VLOOKUP(A288,SatSunPeakPwr,(IF(BMO=2,7,IF(BMO=1,6,8))),FALSE)+Inputs!$N$23)</f>
        <v xml:space="preserve"> </v>
      </c>
      <c r="S288" s="211" t="str">
        <f>IF(A288="N/A"," ",(VLOOKUP(A288,OPPowerPrices,(IF(BMO=2,7,IF(BMO=1,6,8))),FALSE)+Inputs!$N$23))</f>
        <v xml:space="preserve"> </v>
      </c>
      <c r="T288" s="212" t="str">
        <f t="shared" si="63"/>
        <v xml:space="preserve"> </v>
      </c>
      <c r="U288" s="212" t="str">
        <f t="shared" si="64"/>
        <v xml:space="preserve"> </v>
      </c>
      <c r="V288" s="212" t="str">
        <f>IF(A288="N/A"," ",IF(Indexcheck=TRUE,(IF(MONTH(A288)&gt;=4,IF(MONTH(A288)&lt;=10,VLOOKUP(A288,'Gas Curves'!B266:O626,13),VLOOKUP(A288,'Gas Curves'!B266:O626,14)),VLOOKUP(A288,'Gas Curves'!B266:O626,14))),0))</f>
        <v xml:space="preserve"> </v>
      </c>
      <c r="W288" s="212" t="str">
        <f>IF(A288="N/A"," ",((SUM(T288:V288))/(1-Inputs!$S$11)-(SUM(T288:V288))))</f>
        <v xml:space="preserve"> </v>
      </c>
      <c r="X288" s="212" t="str">
        <f>IF(A288="N/A"," ",(IF(MONTH(A288)&gt;=4,IF(MONTH(A288)&lt;=10,Inputs!$S$9,Inputs!$S$10),Inputs!$S$10)))</f>
        <v xml:space="preserve"> </v>
      </c>
      <c r="Y288" s="213" t="str">
        <f t="shared" si="65"/>
        <v xml:space="preserve"> </v>
      </c>
      <c r="AF288" s="170">
        <f t="shared" si="76"/>
        <v>45200</v>
      </c>
      <c r="AG288" s="157">
        <v>23</v>
      </c>
      <c r="AH288" s="157">
        <v>4</v>
      </c>
      <c r="AI288" s="157">
        <v>4</v>
      </c>
      <c r="AJ288" s="157">
        <v>0</v>
      </c>
      <c r="AK288" s="157">
        <v>31</v>
      </c>
    </row>
    <row r="289" spans="1:37" x14ac:dyDescent="0.2">
      <c r="A289" s="244" t="str">
        <f>Calculations!A254</f>
        <v>N/A</v>
      </c>
      <c r="B289" s="229" t="str">
        <f t="shared" si="71"/>
        <v xml:space="preserve"> </v>
      </c>
      <c r="C289" s="230" t="str">
        <f t="shared" si="72"/>
        <v xml:space="preserve"> </v>
      </c>
      <c r="D289" s="231" t="str">
        <f t="shared" si="73"/>
        <v xml:space="preserve"> </v>
      </c>
      <c r="E289" s="421" t="str">
        <f t="shared" si="66"/>
        <v xml:space="preserve"> </v>
      </c>
      <c r="F289" s="221" t="str">
        <f t="shared" si="67"/>
        <v xml:space="preserve"> </v>
      </c>
      <c r="G289" s="221" t="str">
        <f t="shared" si="59"/>
        <v xml:space="preserve"> </v>
      </c>
      <c r="H289" s="222" t="str">
        <f t="shared" si="60"/>
        <v xml:space="preserve"> </v>
      </c>
      <c r="I289" s="189" t="str">
        <f t="shared" si="61"/>
        <v xml:space="preserve"> </v>
      </c>
      <c r="J289" s="221" t="str">
        <f t="shared" si="68"/>
        <v xml:space="preserve"> </v>
      </c>
      <c r="K289" s="221" t="str">
        <f t="shared" si="69"/>
        <v xml:space="preserve"> </v>
      </c>
      <c r="L289" s="222" t="str">
        <f t="shared" si="70"/>
        <v xml:space="preserve"> </v>
      </c>
      <c r="M289" s="240" t="str">
        <f t="shared" si="74"/>
        <v xml:space="preserve"> </v>
      </c>
      <c r="N289" s="241" t="str">
        <f t="shared" si="62"/>
        <v xml:space="preserve"> </v>
      </c>
      <c r="O289" s="152"/>
      <c r="P289" s="210" t="str">
        <f>IF(A289="N/A"," ",VLOOKUP(A289,PeakPowerCurves,(IF(BMO=2,3,IF(BMO=1,2,4))),FALSE)+Inputs!N272)</f>
        <v xml:space="preserve"> </v>
      </c>
      <c r="Q289" s="210" t="str">
        <f>IF(A289="N/A"," ",VLOOKUP(A289,SatSunPeakPwr,(IF(BMO=2,3,IF(BMO=1,2,4))),FALSE)+Inputs!$N$23)</f>
        <v xml:space="preserve"> </v>
      </c>
      <c r="R289" s="210" t="str">
        <f>IF(A289="N/A"," ",VLOOKUP(A289,SatSunPeakPwr,(IF(BMO=2,7,IF(BMO=1,6,8))),FALSE)+Inputs!$N$23)</f>
        <v xml:space="preserve"> </v>
      </c>
      <c r="S289" s="211" t="str">
        <f>IF(A289="N/A"," ",(VLOOKUP(A289,OPPowerPrices,(IF(BMO=2,7,IF(BMO=1,6,8))),FALSE)+Inputs!$N$23))</f>
        <v xml:space="preserve"> </v>
      </c>
      <c r="T289" s="212" t="str">
        <f t="shared" si="63"/>
        <v xml:space="preserve"> </v>
      </c>
      <c r="U289" s="212" t="str">
        <f t="shared" si="64"/>
        <v xml:space="preserve"> </v>
      </c>
      <c r="V289" s="212" t="str">
        <f>IF(A289="N/A"," ",IF(Indexcheck=TRUE,(IF(MONTH(A289)&gt;=4,IF(MONTH(A289)&lt;=10,VLOOKUP(A289,'Gas Curves'!B267:O627,13),VLOOKUP(A289,'Gas Curves'!B267:O627,14)),VLOOKUP(A289,'Gas Curves'!B267:O627,14))),0))</f>
        <v xml:space="preserve"> </v>
      </c>
      <c r="W289" s="212" t="str">
        <f>IF(A289="N/A"," ",((SUM(T289:V289))/(1-Inputs!$S$11)-(SUM(T289:V289))))</f>
        <v xml:space="preserve"> </v>
      </c>
      <c r="X289" s="212" t="str">
        <f>IF(A289="N/A"," ",(IF(MONTH(A289)&gt;=4,IF(MONTH(A289)&lt;=10,Inputs!$S$9,Inputs!$S$10),Inputs!$S$10)))</f>
        <v xml:space="preserve"> </v>
      </c>
      <c r="Y289" s="213" t="str">
        <f t="shared" si="65"/>
        <v xml:space="preserve"> </v>
      </c>
      <c r="AF289" s="170">
        <f t="shared" si="76"/>
        <v>45231</v>
      </c>
      <c r="AG289" s="157">
        <v>20</v>
      </c>
      <c r="AH289" s="157">
        <v>5</v>
      </c>
      <c r="AI289" s="157">
        <v>5</v>
      </c>
      <c r="AJ289" s="157">
        <v>1</v>
      </c>
      <c r="AK289" s="157">
        <v>30</v>
      </c>
    </row>
    <row r="290" spans="1:37" x14ac:dyDescent="0.2">
      <c r="A290" s="244" t="str">
        <f>Calculations!A255</f>
        <v>N/A</v>
      </c>
      <c r="B290" s="232" t="str">
        <f t="shared" si="71"/>
        <v xml:space="preserve"> </v>
      </c>
      <c r="C290" s="233" t="str">
        <f t="shared" si="72"/>
        <v xml:space="preserve"> </v>
      </c>
      <c r="D290" s="234" t="str">
        <f t="shared" si="73"/>
        <v xml:space="preserve"> </v>
      </c>
      <c r="E290" s="421" t="str">
        <f t="shared" si="66"/>
        <v xml:space="preserve"> </v>
      </c>
      <c r="F290" s="224" t="str">
        <f t="shared" si="67"/>
        <v xml:space="preserve"> </v>
      </c>
      <c r="G290" s="224" t="str">
        <f t="shared" si="59"/>
        <v xml:space="preserve"> </v>
      </c>
      <c r="H290" s="225" t="str">
        <f t="shared" si="60"/>
        <v xml:space="preserve"> </v>
      </c>
      <c r="I290" s="223" t="str">
        <f t="shared" si="61"/>
        <v xml:space="preserve"> </v>
      </c>
      <c r="J290" s="224" t="str">
        <f t="shared" si="68"/>
        <v xml:space="preserve"> </v>
      </c>
      <c r="K290" s="224" t="str">
        <f t="shared" si="69"/>
        <v xml:space="preserve"> </v>
      </c>
      <c r="L290" s="225" t="str">
        <f t="shared" si="70"/>
        <v xml:space="preserve"> </v>
      </c>
      <c r="M290" s="242" t="str">
        <f t="shared" si="74"/>
        <v xml:space="preserve"> </v>
      </c>
      <c r="N290" s="243" t="str">
        <f t="shared" si="62"/>
        <v xml:space="preserve"> </v>
      </c>
      <c r="O290" s="152"/>
      <c r="P290" s="210" t="str">
        <f>IF(A290="N/A"," ",VLOOKUP(A290,PeakPowerCurves,(IF(BMO=2,3,IF(BMO=1,2,4))),FALSE)+Inputs!N273)</f>
        <v xml:space="preserve"> </v>
      </c>
      <c r="Q290" s="210" t="str">
        <f>IF(A290="N/A"," ",VLOOKUP(A290,SatSunPeakPwr,(IF(BMO=2,3,IF(BMO=1,2,4))),FALSE)+Inputs!$N$23)</f>
        <v xml:space="preserve"> </v>
      </c>
      <c r="R290" s="210" t="str">
        <f>IF(A290="N/A"," ",VLOOKUP(A290,SatSunPeakPwr,(IF(BMO=2,7,IF(BMO=1,6,8))),FALSE)+Inputs!$N$23)</f>
        <v xml:space="preserve"> </v>
      </c>
      <c r="S290" s="211" t="str">
        <f>IF(A290="N/A"," ",(VLOOKUP(A290,OPPowerPrices,(IF(BMO=2,7,IF(BMO=1,6,8))),FALSE)+Inputs!$N$23))</f>
        <v xml:space="preserve"> </v>
      </c>
      <c r="T290" s="212" t="str">
        <f t="shared" si="63"/>
        <v xml:space="preserve"> </v>
      </c>
      <c r="U290" s="212" t="str">
        <f t="shared" si="64"/>
        <v xml:space="preserve"> </v>
      </c>
      <c r="V290" s="212" t="str">
        <f>IF(A290="N/A"," ",IF(Indexcheck=TRUE,(IF(MONTH(A290)&gt;=4,IF(MONTH(A290)&lt;=10,VLOOKUP(A290,'Gas Curves'!B268:O628,13),VLOOKUP(A290,'Gas Curves'!B268:O628,14)),VLOOKUP(A290,'Gas Curves'!B268:O628,14))),0))</f>
        <v xml:space="preserve"> </v>
      </c>
      <c r="W290" s="212" t="str">
        <f>IF(A290="N/A"," ",((SUM(T290:V290))/(1-Inputs!$S$11)-(SUM(T290:V290))))</f>
        <v xml:space="preserve"> </v>
      </c>
      <c r="X290" s="212" t="str">
        <f>IF(A290="N/A"," ",(IF(MONTH(A290)&gt;=4,IF(MONTH(A290)&lt;=10,Inputs!$S$9,Inputs!$S$10),Inputs!$S$10)))</f>
        <v xml:space="preserve"> </v>
      </c>
      <c r="Y290" s="213" t="str">
        <f t="shared" si="65"/>
        <v xml:space="preserve"> </v>
      </c>
      <c r="AF290" s="170">
        <f t="shared" si="76"/>
        <v>45261</v>
      </c>
      <c r="AG290" s="157">
        <v>21</v>
      </c>
      <c r="AH290" s="157">
        <v>4</v>
      </c>
      <c r="AI290" s="157">
        <v>6</v>
      </c>
      <c r="AJ290" s="157">
        <v>1</v>
      </c>
      <c r="AK290" s="157">
        <v>31</v>
      </c>
    </row>
    <row r="291" spans="1:37" x14ac:dyDescent="0.2">
      <c r="A291" s="214"/>
      <c r="B291" s="210"/>
      <c r="C291" s="215"/>
      <c r="D291" s="211"/>
      <c r="E291" s="210"/>
      <c r="F291" s="211"/>
      <c r="G291" s="210"/>
      <c r="H291" s="211"/>
      <c r="I291" s="211"/>
      <c r="J291" s="212"/>
      <c r="K291" s="216"/>
      <c r="L291" s="216"/>
      <c r="N291" s="210"/>
      <c r="O291" s="210"/>
      <c r="P291" s="210"/>
      <c r="Q291" s="211"/>
      <c r="R291" s="212"/>
      <c r="S291" s="212"/>
      <c r="T291" s="212"/>
      <c r="AF291" s="170">
        <f t="shared" si="76"/>
        <v>45292</v>
      </c>
      <c r="AG291" s="157">
        <v>22</v>
      </c>
      <c r="AH291" s="157">
        <v>4</v>
      </c>
      <c r="AI291" s="157">
        <v>5</v>
      </c>
      <c r="AJ291" s="157">
        <v>1</v>
      </c>
      <c r="AK291" s="157">
        <v>31</v>
      </c>
    </row>
    <row r="292" spans="1:37" x14ac:dyDescent="0.2">
      <c r="A292" s="214"/>
      <c r="B292" s="210"/>
      <c r="C292" s="215"/>
      <c r="D292" s="211"/>
      <c r="E292" s="210"/>
      <c r="F292" s="211"/>
      <c r="G292" s="210"/>
      <c r="H292" s="211"/>
      <c r="I292" s="211"/>
      <c r="J292" s="212"/>
      <c r="K292" s="216"/>
      <c r="L292" s="216"/>
      <c r="N292" s="210"/>
      <c r="O292" s="210"/>
      <c r="P292" s="210"/>
      <c r="Q292" s="211"/>
      <c r="R292" s="212"/>
      <c r="S292" s="212"/>
      <c r="T292" s="212"/>
      <c r="AF292" s="170">
        <f t="shared" si="76"/>
        <v>45323</v>
      </c>
      <c r="AG292" s="157">
        <v>20</v>
      </c>
      <c r="AH292" s="157">
        <v>5</v>
      </c>
      <c r="AI292" s="157">
        <v>4</v>
      </c>
      <c r="AJ292" s="157">
        <v>0</v>
      </c>
      <c r="AK292" s="157">
        <v>29</v>
      </c>
    </row>
    <row r="293" spans="1:37" x14ac:dyDescent="0.2">
      <c r="A293" s="214"/>
      <c r="B293" s="210"/>
      <c r="C293" s="215"/>
      <c r="D293" s="211"/>
      <c r="E293" s="210"/>
      <c r="F293" s="211"/>
      <c r="G293" s="210"/>
      <c r="H293" s="211"/>
      <c r="I293" s="211"/>
      <c r="J293" s="212"/>
      <c r="K293" s="216"/>
      <c r="L293" s="216"/>
      <c r="N293" s="210"/>
      <c r="O293" s="210"/>
      <c r="P293" s="210"/>
      <c r="Q293" s="211"/>
      <c r="R293" s="212"/>
      <c r="S293" s="212"/>
      <c r="T293" s="212"/>
      <c r="AF293" s="170">
        <f t="shared" si="76"/>
        <v>45352</v>
      </c>
      <c r="AG293" s="157">
        <v>22</v>
      </c>
      <c r="AH293" s="157">
        <v>4</v>
      </c>
      <c r="AI293" s="157">
        <v>5</v>
      </c>
      <c r="AJ293" s="157">
        <v>0</v>
      </c>
      <c r="AK293" s="157">
        <v>31</v>
      </c>
    </row>
    <row r="294" spans="1:37" x14ac:dyDescent="0.2">
      <c r="A294" s="214"/>
      <c r="B294" s="210"/>
      <c r="C294" s="215"/>
      <c r="D294" s="211"/>
      <c r="E294" s="210"/>
      <c r="F294" s="211"/>
      <c r="G294" s="210"/>
      <c r="H294" s="211"/>
      <c r="I294" s="211"/>
      <c r="J294" s="212"/>
      <c r="K294" s="216"/>
      <c r="L294" s="216"/>
      <c r="N294" s="210"/>
      <c r="O294" s="210"/>
      <c r="P294" s="210"/>
      <c r="Q294" s="211"/>
      <c r="R294" s="212"/>
      <c r="S294" s="212"/>
      <c r="T294" s="212"/>
      <c r="AF294" s="170">
        <f t="shared" si="76"/>
        <v>45383</v>
      </c>
      <c r="AG294" s="157">
        <v>22</v>
      </c>
      <c r="AH294" s="157">
        <v>4</v>
      </c>
      <c r="AI294" s="157">
        <v>4</v>
      </c>
      <c r="AJ294" s="157">
        <v>0</v>
      </c>
      <c r="AK294" s="157">
        <v>30</v>
      </c>
    </row>
    <row r="295" spans="1:37" x14ac:dyDescent="0.2">
      <c r="A295" s="214"/>
      <c r="B295" s="210"/>
      <c r="C295" s="215"/>
      <c r="D295" s="211"/>
      <c r="E295" s="210"/>
      <c r="F295" s="211"/>
      <c r="G295" s="210"/>
      <c r="H295" s="211"/>
      <c r="I295" s="211"/>
      <c r="J295" s="212"/>
      <c r="K295" s="216"/>
      <c r="L295" s="216"/>
      <c r="N295" s="210"/>
      <c r="O295" s="210"/>
      <c r="P295" s="210"/>
      <c r="Q295" s="211"/>
      <c r="R295" s="212"/>
      <c r="S295" s="212"/>
      <c r="T295" s="212"/>
      <c r="AF295" s="170">
        <f t="shared" si="76"/>
        <v>45413</v>
      </c>
      <c r="AG295" s="157">
        <v>20</v>
      </c>
      <c r="AH295" s="157">
        <v>5</v>
      </c>
      <c r="AI295" s="157">
        <v>6</v>
      </c>
      <c r="AJ295" s="157">
        <v>1</v>
      </c>
      <c r="AK295" s="157">
        <v>31</v>
      </c>
    </row>
    <row r="296" spans="1:37" x14ac:dyDescent="0.2">
      <c r="A296" s="214"/>
      <c r="B296" s="210"/>
      <c r="C296" s="215"/>
      <c r="D296" s="211"/>
      <c r="E296" s="210"/>
      <c r="F296" s="211"/>
      <c r="G296" s="210"/>
      <c r="H296" s="211"/>
      <c r="I296" s="211"/>
      <c r="J296" s="212"/>
      <c r="K296" s="216"/>
      <c r="L296" s="216"/>
      <c r="N296" s="210"/>
      <c r="O296" s="210"/>
      <c r="P296" s="210"/>
      <c r="Q296" s="211"/>
      <c r="R296" s="212"/>
      <c r="S296" s="212"/>
      <c r="T296" s="212"/>
      <c r="AF296" s="170">
        <f t="shared" si="76"/>
        <v>45444</v>
      </c>
      <c r="AG296" s="157">
        <v>22</v>
      </c>
      <c r="AH296" s="157">
        <v>4</v>
      </c>
      <c r="AI296" s="157">
        <v>4</v>
      </c>
      <c r="AJ296" s="157">
        <v>0</v>
      </c>
      <c r="AK296" s="157">
        <v>30</v>
      </c>
    </row>
    <row r="297" spans="1:37" x14ac:dyDescent="0.2">
      <c r="A297" s="214"/>
      <c r="B297" s="210"/>
      <c r="C297" s="215"/>
      <c r="D297" s="211"/>
      <c r="E297" s="210"/>
      <c r="F297" s="211"/>
      <c r="G297" s="210"/>
      <c r="H297" s="211"/>
      <c r="I297" s="211"/>
      <c r="J297" s="212"/>
      <c r="K297" s="216"/>
      <c r="L297" s="216"/>
      <c r="N297" s="210"/>
      <c r="O297" s="210"/>
      <c r="P297" s="210"/>
      <c r="Q297" s="211"/>
      <c r="R297" s="212"/>
      <c r="S297" s="212"/>
      <c r="T297" s="212"/>
      <c r="AF297" s="170">
        <f t="shared" si="76"/>
        <v>45474</v>
      </c>
      <c r="AG297" s="157">
        <v>23</v>
      </c>
      <c r="AH297" s="157">
        <v>3</v>
      </c>
      <c r="AI297" s="157">
        <v>5</v>
      </c>
      <c r="AJ297" s="157">
        <v>1</v>
      </c>
      <c r="AK297" s="157">
        <v>31</v>
      </c>
    </row>
    <row r="298" spans="1:37" x14ac:dyDescent="0.2">
      <c r="A298" s="214"/>
      <c r="B298" s="210"/>
      <c r="C298" s="215"/>
      <c r="D298" s="211"/>
      <c r="E298" s="210"/>
      <c r="F298" s="211"/>
      <c r="G298" s="210"/>
      <c r="H298" s="211"/>
      <c r="I298" s="211"/>
      <c r="J298" s="212"/>
      <c r="K298" s="216"/>
      <c r="L298" s="216"/>
      <c r="N298" s="210"/>
      <c r="O298" s="210"/>
      <c r="P298" s="210"/>
      <c r="Q298" s="211"/>
      <c r="R298" s="212"/>
      <c r="S298" s="212"/>
      <c r="T298" s="212"/>
      <c r="AF298" s="170">
        <f t="shared" si="76"/>
        <v>45505</v>
      </c>
      <c r="AG298" s="157">
        <v>21</v>
      </c>
      <c r="AH298" s="157">
        <v>5</v>
      </c>
      <c r="AI298" s="157">
        <v>5</v>
      </c>
      <c r="AJ298" s="157">
        <v>0</v>
      </c>
      <c r="AK298" s="157">
        <v>31</v>
      </c>
    </row>
    <row r="299" spans="1:37" x14ac:dyDescent="0.2">
      <c r="A299" s="214"/>
      <c r="B299" s="210"/>
      <c r="C299" s="215"/>
      <c r="D299" s="211"/>
      <c r="E299" s="210"/>
      <c r="F299" s="211"/>
      <c r="G299" s="210"/>
      <c r="H299" s="211"/>
      <c r="I299" s="211"/>
      <c r="J299" s="212"/>
      <c r="K299" s="216"/>
      <c r="L299" s="216"/>
      <c r="N299" s="210"/>
      <c r="O299" s="210"/>
      <c r="P299" s="210"/>
      <c r="Q299" s="211"/>
      <c r="R299" s="212"/>
      <c r="S299" s="212"/>
      <c r="T299" s="212"/>
      <c r="AF299" s="170">
        <f t="shared" si="76"/>
        <v>45536</v>
      </c>
      <c r="AG299" s="157">
        <v>21</v>
      </c>
      <c r="AH299" s="157">
        <v>4</v>
      </c>
      <c r="AI299" s="157">
        <v>5</v>
      </c>
      <c r="AJ299" s="157">
        <v>1</v>
      </c>
      <c r="AK299" s="157">
        <v>30</v>
      </c>
    </row>
    <row r="300" spans="1:37" x14ac:dyDescent="0.2">
      <c r="A300" s="214"/>
      <c r="B300" s="210"/>
      <c r="C300" s="215"/>
      <c r="D300" s="211"/>
      <c r="E300" s="210"/>
      <c r="F300" s="211"/>
      <c r="G300" s="210"/>
      <c r="H300" s="211"/>
      <c r="I300" s="211"/>
      <c r="J300" s="212"/>
      <c r="K300" s="216"/>
      <c r="L300" s="216"/>
      <c r="N300" s="210"/>
      <c r="O300" s="210"/>
      <c r="P300" s="210"/>
      <c r="Q300" s="211"/>
      <c r="R300" s="212"/>
      <c r="S300" s="212"/>
      <c r="T300" s="212"/>
      <c r="AF300" s="170">
        <f t="shared" si="76"/>
        <v>45566</v>
      </c>
      <c r="AG300" s="157">
        <v>22</v>
      </c>
      <c r="AH300" s="157">
        <v>5</v>
      </c>
      <c r="AI300" s="157">
        <v>4</v>
      </c>
      <c r="AJ300" s="157">
        <v>0</v>
      </c>
      <c r="AK300" s="157">
        <v>31</v>
      </c>
    </row>
    <row r="301" spans="1:37" x14ac:dyDescent="0.2">
      <c r="A301" s="214"/>
      <c r="B301" s="210"/>
      <c r="C301" s="215"/>
      <c r="D301" s="211"/>
      <c r="E301" s="210"/>
      <c r="F301" s="211"/>
      <c r="G301" s="210"/>
      <c r="H301" s="211"/>
      <c r="I301" s="211"/>
      <c r="J301" s="212"/>
      <c r="K301" s="216"/>
      <c r="L301" s="216"/>
      <c r="N301" s="210"/>
      <c r="O301" s="210"/>
      <c r="P301" s="210"/>
      <c r="Q301" s="211"/>
      <c r="R301" s="212"/>
      <c r="S301" s="212"/>
      <c r="T301" s="212"/>
      <c r="AF301" s="170">
        <f t="shared" si="76"/>
        <v>45597</v>
      </c>
      <c r="AG301" s="157">
        <v>20</v>
      </c>
      <c r="AH301" s="157">
        <v>4</v>
      </c>
      <c r="AI301" s="157">
        <v>6</v>
      </c>
      <c r="AJ301" s="157">
        <v>1</v>
      </c>
      <c r="AK301" s="157">
        <v>30</v>
      </c>
    </row>
    <row r="302" spans="1:37" x14ac:dyDescent="0.2">
      <c r="A302" s="214"/>
      <c r="B302" s="210"/>
      <c r="C302" s="215"/>
      <c r="D302" s="211"/>
      <c r="E302" s="210"/>
      <c r="F302" s="211"/>
      <c r="G302" s="210"/>
      <c r="H302" s="211"/>
      <c r="I302" s="211"/>
      <c r="J302" s="212"/>
      <c r="K302" s="216"/>
      <c r="L302" s="216"/>
      <c r="N302" s="210"/>
      <c r="O302" s="210"/>
      <c r="P302" s="210"/>
      <c r="Q302" s="211"/>
      <c r="R302" s="212"/>
      <c r="S302" s="212"/>
      <c r="T302" s="212"/>
      <c r="AF302" s="170">
        <f t="shared" si="76"/>
        <v>45627</v>
      </c>
      <c r="AG302" s="157">
        <v>22</v>
      </c>
      <c r="AH302" s="157">
        <v>4</v>
      </c>
      <c r="AI302" s="157">
        <v>5</v>
      </c>
      <c r="AJ302" s="157">
        <v>1</v>
      </c>
      <c r="AK302" s="157">
        <v>31</v>
      </c>
    </row>
    <row r="303" spans="1:37" x14ac:dyDescent="0.2">
      <c r="A303" s="214"/>
      <c r="B303" s="210"/>
      <c r="C303" s="215"/>
      <c r="D303" s="211"/>
      <c r="E303" s="210"/>
      <c r="F303" s="211"/>
      <c r="G303" s="210"/>
      <c r="H303" s="211"/>
      <c r="I303" s="211"/>
      <c r="J303" s="212"/>
      <c r="K303" s="216"/>
      <c r="L303" s="216"/>
      <c r="N303" s="210"/>
      <c r="O303" s="210"/>
      <c r="P303" s="210"/>
      <c r="Q303" s="211"/>
      <c r="R303" s="212"/>
      <c r="S303" s="212"/>
      <c r="T303" s="212"/>
      <c r="AF303" s="170">
        <f t="shared" si="76"/>
        <v>45658</v>
      </c>
      <c r="AG303" s="157">
        <v>22</v>
      </c>
      <c r="AH303" s="157">
        <v>4</v>
      </c>
      <c r="AI303" s="157">
        <v>5</v>
      </c>
      <c r="AJ303" s="157">
        <v>1</v>
      </c>
      <c r="AK303" s="157">
        <v>31</v>
      </c>
    </row>
    <row r="304" spans="1:37" x14ac:dyDescent="0.2">
      <c r="A304" s="214"/>
      <c r="B304" s="210"/>
      <c r="C304" s="215"/>
      <c r="D304" s="211"/>
      <c r="E304" s="210"/>
      <c r="F304" s="211"/>
      <c r="G304" s="210"/>
      <c r="H304" s="211"/>
      <c r="I304" s="211"/>
      <c r="J304" s="212"/>
      <c r="K304" s="216"/>
      <c r="L304" s="216"/>
      <c r="N304" s="210"/>
      <c r="O304" s="210"/>
      <c r="P304" s="210"/>
      <c r="Q304" s="211"/>
      <c r="R304" s="212"/>
      <c r="S304" s="212"/>
      <c r="T304" s="212"/>
      <c r="AF304" s="170">
        <f t="shared" si="76"/>
        <v>45689</v>
      </c>
      <c r="AG304" s="157">
        <v>20</v>
      </c>
      <c r="AH304" s="157">
        <v>4</v>
      </c>
      <c r="AI304" s="157">
        <v>4</v>
      </c>
      <c r="AJ304" s="157">
        <v>0</v>
      </c>
      <c r="AK304" s="157">
        <v>28</v>
      </c>
    </row>
    <row r="305" spans="1:37" x14ac:dyDescent="0.2">
      <c r="A305" s="214"/>
      <c r="B305" s="210"/>
      <c r="C305" s="215"/>
      <c r="D305" s="211"/>
      <c r="E305" s="210"/>
      <c r="F305" s="211"/>
      <c r="G305" s="210"/>
      <c r="H305" s="211"/>
      <c r="I305" s="211"/>
      <c r="J305" s="212"/>
      <c r="K305" s="216"/>
      <c r="L305" s="216"/>
      <c r="N305" s="210"/>
      <c r="O305" s="210"/>
      <c r="P305" s="210"/>
      <c r="Q305" s="211"/>
      <c r="R305" s="212"/>
      <c r="S305" s="212"/>
      <c r="T305" s="212"/>
      <c r="AF305" s="170">
        <f t="shared" si="76"/>
        <v>45717</v>
      </c>
      <c r="AG305" s="157">
        <v>21</v>
      </c>
      <c r="AH305" s="157">
        <v>5</v>
      </c>
      <c r="AI305" s="157">
        <v>5</v>
      </c>
      <c r="AJ305" s="157">
        <v>0</v>
      </c>
      <c r="AK305" s="157">
        <v>31</v>
      </c>
    </row>
    <row r="306" spans="1:37" x14ac:dyDescent="0.2">
      <c r="A306" s="214"/>
      <c r="B306" s="210"/>
      <c r="C306" s="215"/>
      <c r="D306" s="211"/>
      <c r="E306" s="210"/>
      <c r="F306" s="211"/>
      <c r="G306" s="210"/>
      <c r="H306" s="211"/>
      <c r="I306" s="211"/>
      <c r="J306" s="212"/>
      <c r="K306" s="216"/>
      <c r="L306" s="216"/>
      <c r="N306" s="210"/>
      <c r="O306" s="210"/>
      <c r="P306" s="210"/>
      <c r="Q306" s="211"/>
      <c r="R306" s="212"/>
      <c r="S306" s="212"/>
      <c r="T306" s="212"/>
      <c r="AF306" s="170">
        <f t="shared" si="76"/>
        <v>45748</v>
      </c>
      <c r="AG306" s="157">
        <v>22</v>
      </c>
      <c r="AH306" s="157">
        <v>4</v>
      </c>
      <c r="AI306" s="157">
        <v>4</v>
      </c>
      <c r="AJ306" s="157">
        <v>0</v>
      </c>
      <c r="AK306" s="157">
        <v>30</v>
      </c>
    </row>
    <row r="307" spans="1:37" x14ac:dyDescent="0.2">
      <c r="A307" s="214"/>
      <c r="B307" s="210"/>
      <c r="C307" s="215"/>
      <c r="D307" s="211"/>
      <c r="E307" s="210"/>
      <c r="F307" s="211"/>
      <c r="G307" s="210"/>
      <c r="H307" s="211"/>
      <c r="I307" s="211"/>
      <c r="J307" s="212"/>
      <c r="K307" s="216"/>
      <c r="L307" s="216"/>
      <c r="N307" s="210"/>
      <c r="O307" s="210"/>
      <c r="P307" s="210"/>
      <c r="Q307" s="211"/>
      <c r="R307" s="212"/>
      <c r="S307" s="212"/>
      <c r="T307" s="212"/>
      <c r="AF307" s="170">
        <f t="shared" si="76"/>
        <v>45778</v>
      </c>
      <c r="AG307" s="157">
        <v>22</v>
      </c>
      <c r="AH307" s="157">
        <v>4</v>
      </c>
      <c r="AI307" s="157">
        <v>5</v>
      </c>
      <c r="AJ307" s="157">
        <v>1</v>
      </c>
      <c r="AK307" s="157">
        <v>31</v>
      </c>
    </row>
    <row r="308" spans="1:37" x14ac:dyDescent="0.2">
      <c r="A308" s="214"/>
      <c r="B308" s="210"/>
      <c r="C308" s="215"/>
      <c r="D308" s="211"/>
      <c r="E308" s="210"/>
      <c r="F308" s="211"/>
      <c r="G308" s="210"/>
      <c r="H308" s="211"/>
      <c r="I308" s="211"/>
      <c r="J308" s="212"/>
      <c r="K308" s="216"/>
      <c r="L308" s="216"/>
      <c r="N308" s="210"/>
      <c r="O308" s="210"/>
      <c r="P308" s="210"/>
      <c r="Q308" s="211"/>
      <c r="R308" s="212"/>
      <c r="S308" s="212"/>
      <c r="T308" s="212"/>
      <c r="AF308" s="170">
        <f t="shared" si="76"/>
        <v>45809</v>
      </c>
      <c r="AG308" s="157">
        <v>20</v>
      </c>
      <c r="AH308" s="157">
        <v>5</v>
      </c>
      <c r="AI308" s="157">
        <v>5</v>
      </c>
      <c r="AJ308" s="157">
        <v>0</v>
      </c>
      <c r="AK308" s="157">
        <v>30</v>
      </c>
    </row>
    <row r="309" spans="1:37" x14ac:dyDescent="0.2">
      <c r="A309" s="214"/>
      <c r="B309" s="210"/>
      <c r="C309" s="215"/>
      <c r="D309" s="211"/>
      <c r="E309" s="210"/>
      <c r="F309" s="211"/>
      <c r="G309" s="210"/>
      <c r="H309" s="211"/>
      <c r="I309" s="211"/>
      <c r="J309" s="212"/>
      <c r="K309" s="216"/>
      <c r="L309" s="216"/>
      <c r="N309" s="210"/>
      <c r="O309" s="210"/>
      <c r="P309" s="210"/>
      <c r="Q309" s="211"/>
      <c r="R309" s="212"/>
      <c r="S309" s="212"/>
      <c r="T309" s="212"/>
      <c r="AF309" s="170">
        <f t="shared" si="76"/>
        <v>45839</v>
      </c>
      <c r="AG309" s="157">
        <v>22</v>
      </c>
      <c r="AH309" s="157">
        <v>4</v>
      </c>
      <c r="AI309" s="157">
        <v>5</v>
      </c>
      <c r="AJ309" s="157">
        <v>1</v>
      </c>
      <c r="AK309" s="157">
        <v>31</v>
      </c>
    </row>
    <row r="310" spans="1:37" x14ac:dyDescent="0.2">
      <c r="A310" s="214"/>
      <c r="B310" s="210"/>
      <c r="C310" s="215"/>
      <c r="D310" s="211"/>
      <c r="E310" s="210"/>
      <c r="F310" s="211"/>
      <c r="G310" s="210"/>
      <c r="H310" s="211"/>
      <c r="I310" s="211"/>
      <c r="J310" s="212"/>
      <c r="K310" s="216"/>
      <c r="L310" s="216"/>
      <c r="N310" s="210"/>
      <c r="O310" s="210"/>
      <c r="P310" s="210"/>
      <c r="Q310" s="211"/>
      <c r="R310" s="212"/>
      <c r="S310" s="212"/>
      <c r="T310" s="212"/>
      <c r="AF310" s="170">
        <f t="shared" si="76"/>
        <v>45870</v>
      </c>
      <c r="AG310" s="157">
        <v>22</v>
      </c>
      <c r="AH310" s="157">
        <v>5</v>
      </c>
      <c r="AI310" s="157">
        <v>4</v>
      </c>
      <c r="AJ310" s="157">
        <v>0</v>
      </c>
      <c r="AK310" s="157">
        <v>31</v>
      </c>
    </row>
    <row r="311" spans="1:37" x14ac:dyDescent="0.2">
      <c r="A311" s="214"/>
      <c r="B311" s="210"/>
      <c r="C311" s="215"/>
      <c r="D311" s="211"/>
      <c r="E311" s="210"/>
      <c r="F311" s="211"/>
      <c r="G311" s="210"/>
      <c r="H311" s="211"/>
      <c r="I311" s="211"/>
      <c r="J311" s="212"/>
      <c r="K311" s="216"/>
      <c r="L311" s="216"/>
      <c r="N311" s="210"/>
      <c r="O311" s="210"/>
      <c r="P311" s="210"/>
      <c r="Q311" s="211"/>
      <c r="R311" s="212"/>
      <c r="S311" s="212"/>
      <c r="T311" s="212"/>
      <c r="AF311" s="170">
        <f t="shared" si="76"/>
        <v>45901</v>
      </c>
      <c r="AG311" s="157">
        <v>20</v>
      </c>
      <c r="AH311" s="157">
        <v>4</v>
      </c>
      <c r="AI311" s="157">
        <v>6</v>
      </c>
      <c r="AJ311" s="157">
        <v>1</v>
      </c>
      <c r="AK311" s="157">
        <v>30</v>
      </c>
    </row>
    <row r="312" spans="1:37" x14ac:dyDescent="0.2">
      <c r="A312" s="214"/>
      <c r="B312" s="210"/>
      <c r="C312" s="215"/>
      <c r="D312" s="211"/>
      <c r="E312" s="210"/>
      <c r="F312" s="211"/>
      <c r="G312" s="210"/>
      <c r="H312" s="211"/>
      <c r="I312" s="211"/>
      <c r="J312" s="212"/>
      <c r="K312" s="216"/>
      <c r="L312" s="216"/>
      <c r="N312" s="210"/>
      <c r="O312" s="210"/>
      <c r="P312" s="210"/>
      <c r="Q312" s="211"/>
      <c r="R312" s="212"/>
      <c r="S312" s="212"/>
      <c r="T312" s="212"/>
      <c r="AF312" s="170">
        <f t="shared" si="76"/>
        <v>45931</v>
      </c>
      <c r="AG312" s="157">
        <v>23</v>
      </c>
      <c r="AH312" s="157">
        <v>4</v>
      </c>
      <c r="AI312" s="157">
        <v>4</v>
      </c>
      <c r="AJ312" s="157">
        <v>0</v>
      </c>
      <c r="AK312" s="157">
        <v>31</v>
      </c>
    </row>
    <row r="313" spans="1:37" x14ac:dyDescent="0.2">
      <c r="A313" s="214"/>
      <c r="B313" s="210"/>
      <c r="C313" s="215"/>
      <c r="D313" s="211"/>
      <c r="E313" s="210"/>
      <c r="F313" s="211"/>
      <c r="G313" s="210"/>
      <c r="H313" s="211"/>
      <c r="I313" s="211"/>
      <c r="J313" s="212"/>
      <c r="K313" s="216"/>
      <c r="L313" s="216"/>
      <c r="N313" s="210"/>
      <c r="O313" s="210"/>
      <c r="P313" s="210"/>
      <c r="Q313" s="211"/>
      <c r="R313" s="212"/>
      <c r="S313" s="212"/>
      <c r="T313" s="212"/>
      <c r="AF313" s="170">
        <f t="shared" si="76"/>
        <v>45962</v>
      </c>
      <c r="AG313" s="157">
        <v>20</v>
      </c>
      <c r="AH313" s="157">
        <v>5</v>
      </c>
      <c r="AI313" s="157">
        <v>5</v>
      </c>
      <c r="AJ313" s="157">
        <v>1</v>
      </c>
      <c r="AK313" s="157">
        <v>30</v>
      </c>
    </row>
    <row r="314" spans="1:37" x14ac:dyDescent="0.2">
      <c r="A314" s="214"/>
      <c r="B314" s="210"/>
      <c r="C314" s="215"/>
      <c r="D314" s="211"/>
      <c r="E314" s="210"/>
      <c r="F314" s="211"/>
      <c r="G314" s="210"/>
      <c r="H314" s="211"/>
      <c r="I314" s="211"/>
      <c r="J314" s="212"/>
      <c r="K314" s="216"/>
      <c r="L314" s="216"/>
      <c r="N314" s="210"/>
      <c r="O314" s="210"/>
      <c r="P314" s="210"/>
      <c r="Q314" s="211"/>
      <c r="R314" s="212"/>
      <c r="S314" s="212"/>
      <c r="T314" s="212"/>
      <c r="AF314" s="170">
        <f t="shared" si="76"/>
        <v>45992</v>
      </c>
      <c r="AG314" s="157">
        <v>21</v>
      </c>
      <c r="AH314" s="157">
        <v>4</v>
      </c>
      <c r="AI314" s="157">
        <v>6</v>
      </c>
      <c r="AJ314" s="157">
        <v>1</v>
      </c>
      <c r="AK314" s="157">
        <v>31</v>
      </c>
    </row>
    <row r="315" spans="1:37" x14ac:dyDescent="0.2">
      <c r="A315" s="214"/>
      <c r="B315" s="210"/>
      <c r="C315" s="215"/>
      <c r="D315" s="211"/>
      <c r="E315" s="210"/>
      <c r="F315" s="211"/>
      <c r="G315" s="210"/>
      <c r="H315" s="211"/>
      <c r="I315" s="211"/>
      <c r="J315" s="212"/>
      <c r="K315" s="216"/>
      <c r="L315" s="216"/>
      <c r="N315" s="210"/>
      <c r="O315" s="210"/>
      <c r="P315" s="210"/>
      <c r="Q315" s="211"/>
      <c r="R315" s="212"/>
      <c r="S315" s="212"/>
      <c r="T315" s="212"/>
      <c r="AF315" s="170">
        <f t="shared" si="76"/>
        <v>46023</v>
      </c>
      <c r="AG315" s="157">
        <v>22</v>
      </c>
      <c r="AH315" s="157">
        <v>4</v>
      </c>
      <c r="AI315" s="157">
        <v>5</v>
      </c>
      <c r="AJ315" s="157">
        <v>1</v>
      </c>
      <c r="AK315" s="157">
        <v>31</v>
      </c>
    </row>
    <row r="316" spans="1:37" x14ac:dyDescent="0.2">
      <c r="A316" s="214"/>
      <c r="B316" s="210"/>
      <c r="C316" s="215"/>
      <c r="D316" s="211"/>
      <c r="E316" s="210"/>
      <c r="F316" s="211"/>
      <c r="G316" s="210"/>
      <c r="H316" s="211"/>
      <c r="I316" s="211"/>
      <c r="J316" s="212"/>
      <c r="K316" s="216"/>
      <c r="L316" s="216"/>
      <c r="N316" s="210"/>
      <c r="O316" s="210"/>
      <c r="P316" s="210"/>
      <c r="Q316" s="211"/>
      <c r="R316" s="212"/>
      <c r="S316" s="212"/>
      <c r="T316" s="212"/>
      <c r="AF316" s="170">
        <f t="shared" si="76"/>
        <v>46054</v>
      </c>
      <c r="AG316" s="157">
        <v>20</v>
      </c>
      <c r="AH316" s="157">
        <v>4</v>
      </c>
      <c r="AI316" s="157">
        <v>4</v>
      </c>
      <c r="AJ316" s="157">
        <v>0</v>
      </c>
      <c r="AK316" s="157">
        <v>28</v>
      </c>
    </row>
    <row r="317" spans="1:37" x14ac:dyDescent="0.2">
      <c r="A317" s="214"/>
      <c r="B317" s="210"/>
      <c r="C317" s="215"/>
      <c r="D317" s="211"/>
      <c r="E317" s="210"/>
      <c r="F317" s="211"/>
      <c r="G317" s="210"/>
      <c r="H317" s="211"/>
      <c r="I317" s="211"/>
      <c r="J317" s="212"/>
      <c r="K317" s="216"/>
      <c r="L317" s="216"/>
      <c r="N317" s="210"/>
      <c r="O317" s="210"/>
      <c r="P317" s="210"/>
      <c r="Q317" s="211"/>
      <c r="R317" s="212"/>
      <c r="S317" s="212"/>
      <c r="T317" s="212"/>
      <c r="AF317" s="170">
        <f t="shared" si="76"/>
        <v>46082</v>
      </c>
      <c r="AG317" s="157">
        <v>21</v>
      </c>
      <c r="AH317" s="157">
        <v>5</v>
      </c>
      <c r="AI317" s="157">
        <v>5</v>
      </c>
      <c r="AJ317" s="157">
        <v>0</v>
      </c>
      <c r="AK317" s="157">
        <v>31</v>
      </c>
    </row>
    <row r="318" spans="1:37" x14ac:dyDescent="0.2">
      <c r="A318" s="214"/>
      <c r="B318" s="210"/>
      <c r="C318" s="215"/>
      <c r="D318" s="211"/>
      <c r="E318" s="210"/>
      <c r="F318" s="211"/>
      <c r="G318" s="210"/>
      <c r="H318" s="211"/>
      <c r="I318" s="211"/>
      <c r="J318" s="212"/>
      <c r="K318" s="216"/>
      <c r="L318" s="216"/>
      <c r="N318" s="210"/>
      <c r="O318" s="210"/>
      <c r="P318" s="210"/>
      <c r="Q318" s="211"/>
      <c r="R318" s="212"/>
      <c r="S318" s="212"/>
      <c r="T318" s="212"/>
      <c r="AF318" s="170">
        <f t="shared" si="76"/>
        <v>46113</v>
      </c>
      <c r="AG318" s="157">
        <v>22</v>
      </c>
      <c r="AH318" s="157">
        <v>4</v>
      </c>
      <c r="AI318" s="157">
        <v>4</v>
      </c>
      <c r="AJ318" s="157">
        <v>0</v>
      </c>
      <c r="AK318" s="157">
        <v>30</v>
      </c>
    </row>
    <row r="319" spans="1:37" x14ac:dyDescent="0.2">
      <c r="A319" s="214"/>
      <c r="B319" s="210"/>
      <c r="C319" s="215"/>
      <c r="D319" s="211"/>
      <c r="E319" s="210"/>
      <c r="F319" s="211"/>
      <c r="G319" s="210"/>
      <c r="H319" s="211"/>
      <c r="I319" s="211"/>
      <c r="J319" s="212"/>
      <c r="K319" s="216"/>
      <c r="L319" s="216"/>
      <c r="N319" s="210"/>
      <c r="O319" s="210"/>
      <c r="P319" s="210"/>
      <c r="Q319" s="211"/>
      <c r="R319" s="212"/>
      <c r="S319" s="212"/>
      <c r="T319" s="212"/>
      <c r="AF319" s="170">
        <f t="shared" ref="AF319:AF350" si="77">EOMONTH(AF318,0)+1</f>
        <v>46143</v>
      </c>
      <c r="AG319" s="157">
        <v>22</v>
      </c>
      <c r="AH319" s="157">
        <v>4</v>
      </c>
      <c r="AI319" s="157">
        <v>5</v>
      </c>
      <c r="AJ319" s="157">
        <v>1</v>
      </c>
      <c r="AK319" s="157">
        <v>31</v>
      </c>
    </row>
    <row r="320" spans="1:37" x14ac:dyDescent="0.2">
      <c r="A320" s="214"/>
      <c r="B320" s="210"/>
      <c r="C320" s="215"/>
      <c r="D320" s="211"/>
      <c r="E320" s="210"/>
      <c r="F320" s="211"/>
      <c r="G320" s="210"/>
      <c r="H320" s="211"/>
      <c r="I320" s="211"/>
      <c r="J320" s="212"/>
      <c r="K320" s="216"/>
      <c r="L320" s="216"/>
      <c r="N320" s="210"/>
      <c r="O320" s="210"/>
      <c r="P320" s="210"/>
      <c r="Q320" s="211"/>
      <c r="R320" s="212"/>
      <c r="S320" s="212"/>
      <c r="T320" s="212"/>
      <c r="AF320" s="170">
        <f t="shared" si="77"/>
        <v>46174</v>
      </c>
      <c r="AG320" s="157">
        <v>20</v>
      </c>
      <c r="AH320" s="157">
        <v>5</v>
      </c>
      <c r="AI320" s="157">
        <v>5</v>
      </c>
      <c r="AJ320" s="157">
        <v>0</v>
      </c>
      <c r="AK320" s="157">
        <v>30</v>
      </c>
    </row>
    <row r="321" spans="1:37" x14ac:dyDescent="0.2">
      <c r="A321" s="214"/>
      <c r="B321" s="210"/>
      <c r="C321" s="215"/>
      <c r="D321" s="211"/>
      <c r="E321" s="210"/>
      <c r="F321" s="211"/>
      <c r="G321" s="210"/>
      <c r="H321" s="211"/>
      <c r="I321" s="211"/>
      <c r="J321" s="212"/>
      <c r="K321" s="216"/>
      <c r="L321" s="216"/>
      <c r="N321" s="210"/>
      <c r="O321" s="210"/>
      <c r="P321" s="210"/>
      <c r="Q321" s="211"/>
      <c r="R321" s="212"/>
      <c r="S321" s="212"/>
      <c r="T321" s="212"/>
      <c r="AF321" s="170">
        <f t="shared" si="77"/>
        <v>46204</v>
      </c>
      <c r="AG321" s="157">
        <v>22</v>
      </c>
      <c r="AH321" s="157">
        <v>4</v>
      </c>
      <c r="AI321" s="157">
        <v>5</v>
      </c>
      <c r="AJ321" s="157">
        <v>1</v>
      </c>
      <c r="AK321" s="157">
        <v>31</v>
      </c>
    </row>
    <row r="322" spans="1:37" x14ac:dyDescent="0.2">
      <c r="A322" s="214"/>
      <c r="B322" s="210"/>
      <c r="C322" s="215"/>
      <c r="D322" s="211"/>
      <c r="E322" s="210"/>
      <c r="F322" s="211"/>
      <c r="G322" s="210"/>
      <c r="H322" s="211"/>
      <c r="I322" s="211"/>
      <c r="J322" s="212"/>
      <c r="K322" s="216"/>
      <c r="L322" s="216"/>
      <c r="N322" s="210"/>
      <c r="O322" s="210"/>
      <c r="P322" s="210"/>
      <c r="Q322" s="211"/>
      <c r="R322" s="212"/>
      <c r="S322" s="212"/>
      <c r="T322" s="212"/>
      <c r="AF322" s="170">
        <f t="shared" si="77"/>
        <v>46235</v>
      </c>
      <c r="AG322" s="157">
        <v>22</v>
      </c>
      <c r="AH322" s="157">
        <v>5</v>
      </c>
      <c r="AI322" s="157">
        <v>4</v>
      </c>
      <c r="AJ322" s="157">
        <v>0</v>
      </c>
      <c r="AK322" s="157">
        <v>31</v>
      </c>
    </row>
    <row r="323" spans="1:37" x14ac:dyDescent="0.2">
      <c r="A323" s="214"/>
      <c r="B323" s="210"/>
      <c r="C323" s="215"/>
      <c r="D323" s="211"/>
      <c r="E323" s="210"/>
      <c r="F323" s="211"/>
      <c r="G323" s="210"/>
      <c r="H323" s="211"/>
      <c r="I323" s="211"/>
      <c r="J323" s="212"/>
      <c r="K323" s="216"/>
      <c r="L323" s="216"/>
      <c r="N323" s="210"/>
      <c r="O323" s="210"/>
      <c r="P323" s="210"/>
      <c r="Q323" s="211"/>
      <c r="R323" s="212"/>
      <c r="S323" s="212"/>
      <c r="T323" s="212"/>
      <c r="AF323" s="170">
        <f t="shared" si="77"/>
        <v>46266</v>
      </c>
      <c r="AG323" s="157">
        <v>20</v>
      </c>
      <c r="AH323" s="157">
        <v>4</v>
      </c>
      <c r="AI323" s="157">
        <v>6</v>
      </c>
      <c r="AJ323" s="157">
        <v>1</v>
      </c>
      <c r="AK323" s="157">
        <v>30</v>
      </c>
    </row>
    <row r="324" spans="1:37" x14ac:dyDescent="0.2">
      <c r="A324" s="214"/>
      <c r="B324" s="210"/>
      <c r="C324" s="215"/>
      <c r="D324" s="211"/>
      <c r="E324" s="210"/>
      <c r="F324" s="211"/>
      <c r="G324" s="210"/>
      <c r="H324" s="211"/>
      <c r="I324" s="211"/>
      <c r="J324" s="212"/>
      <c r="K324" s="216"/>
      <c r="L324" s="216"/>
      <c r="N324" s="210"/>
      <c r="O324" s="210"/>
      <c r="P324" s="210"/>
      <c r="Q324" s="211"/>
      <c r="R324" s="212"/>
      <c r="S324" s="212"/>
      <c r="T324" s="212"/>
      <c r="AF324" s="170">
        <f t="shared" si="77"/>
        <v>46296</v>
      </c>
      <c r="AG324" s="157">
        <v>23</v>
      </c>
      <c r="AH324" s="157">
        <v>4</v>
      </c>
      <c r="AI324" s="157">
        <v>4</v>
      </c>
      <c r="AJ324" s="157">
        <v>0</v>
      </c>
      <c r="AK324" s="157">
        <v>31</v>
      </c>
    </row>
    <row r="325" spans="1:37" x14ac:dyDescent="0.2">
      <c r="A325" s="214"/>
      <c r="B325" s="210"/>
      <c r="C325" s="215"/>
      <c r="D325" s="211"/>
      <c r="E325" s="210"/>
      <c r="F325" s="211"/>
      <c r="G325" s="210"/>
      <c r="H325" s="211"/>
      <c r="I325" s="211"/>
      <c r="J325" s="212"/>
      <c r="K325" s="216"/>
      <c r="L325" s="216"/>
      <c r="N325" s="210"/>
      <c r="O325" s="210"/>
      <c r="P325" s="210"/>
      <c r="Q325" s="211"/>
      <c r="R325" s="212"/>
      <c r="S325" s="212"/>
      <c r="T325" s="212"/>
      <c r="AF325" s="170">
        <f t="shared" si="77"/>
        <v>46327</v>
      </c>
      <c r="AG325" s="157">
        <v>20</v>
      </c>
      <c r="AH325" s="157">
        <v>5</v>
      </c>
      <c r="AI325" s="157">
        <v>5</v>
      </c>
      <c r="AJ325" s="157">
        <v>1</v>
      </c>
      <c r="AK325" s="157">
        <v>30</v>
      </c>
    </row>
    <row r="326" spans="1:37" x14ac:dyDescent="0.2">
      <c r="A326" s="214"/>
      <c r="B326" s="210"/>
      <c r="C326" s="215"/>
      <c r="D326" s="211"/>
      <c r="E326" s="210"/>
      <c r="F326" s="211"/>
      <c r="G326" s="210"/>
      <c r="H326" s="211"/>
      <c r="I326" s="211"/>
      <c r="J326" s="212"/>
      <c r="K326" s="216"/>
      <c r="L326" s="216"/>
      <c r="N326" s="210"/>
      <c r="O326" s="210"/>
      <c r="P326" s="210"/>
      <c r="Q326" s="211"/>
      <c r="R326" s="212"/>
      <c r="S326" s="212"/>
      <c r="T326" s="212"/>
      <c r="AF326" s="170">
        <f t="shared" si="77"/>
        <v>46357</v>
      </c>
      <c r="AG326" s="157">
        <v>21</v>
      </c>
      <c r="AH326" s="157">
        <v>4</v>
      </c>
      <c r="AI326" s="157">
        <v>6</v>
      </c>
      <c r="AJ326" s="157">
        <v>1</v>
      </c>
      <c r="AK326" s="157">
        <v>31</v>
      </c>
    </row>
    <row r="327" spans="1:37" x14ac:dyDescent="0.2">
      <c r="A327" s="214"/>
      <c r="B327" s="210"/>
      <c r="C327" s="215"/>
      <c r="D327" s="211"/>
      <c r="E327" s="210"/>
      <c r="F327" s="211"/>
      <c r="G327" s="210"/>
      <c r="H327" s="211"/>
      <c r="I327" s="211"/>
      <c r="J327" s="212"/>
      <c r="K327" s="216"/>
      <c r="L327" s="216"/>
      <c r="N327" s="210"/>
      <c r="O327" s="210"/>
      <c r="P327" s="210"/>
      <c r="Q327" s="211"/>
      <c r="R327" s="212"/>
      <c r="S327" s="212"/>
      <c r="T327" s="212"/>
      <c r="AF327" s="170">
        <f t="shared" si="77"/>
        <v>46388</v>
      </c>
      <c r="AG327" s="157">
        <v>22</v>
      </c>
      <c r="AH327" s="157">
        <v>4</v>
      </c>
      <c r="AI327" s="157">
        <v>5</v>
      </c>
      <c r="AJ327" s="157">
        <v>1</v>
      </c>
      <c r="AK327" s="157">
        <v>31</v>
      </c>
    </row>
    <row r="328" spans="1:37" x14ac:dyDescent="0.2">
      <c r="A328" s="214"/>
      <c r="B328" s="210"/>
      <c r="C328" s="215"/>
      <c r="D328" s="211"/>
      <c r="E328" s="210"/>
      <c r="F328" s="211"/>
      <c r="G328" s="210"/>
      <c r="H328" s="211"/>
      <c r="I328" s="211"/>
      <c r="J328" s="212"/>
      <c r="K328" s="216"/>
      <c r="L328" s="216"/>
      <c r="N328" s="210"/>
      <c r="O328" s="210"/>
      <c r="P328" s="210"/>
      <c r="Q328" s="211"/>
      <c r="R328" s="212"/>
      <c r="S328" s="212"/>
      <c r="T328" s="212"/>
      <c r="AF328" s="170">
        <f t="shared" si="77"/>
        <v>46419</v>
      </c>
      <c r="AG328" s="157">
        <v>20</v>
      </c>
      <c r="AH328" s="157">
        <v>4</v>
      </c>
      <c r="AI328" s="157">
        <v>4</v>
      </c>
      <c r="AJ328" s="157">
        <v>0</v>
      </c>
      <c r="AK328" s="157">
        <v>28</v>
      </c>
    </row>
    <row r="329" spans="1:37" x14ac:dyDescent="0.2">
      <c r="A329" s="214"/>
      <c r="B329" s="210"/>
      <c r="C329" s="215"/>
      <c r="D329" s="211"/>
      <c r="E329" s="210"/>
      <c r="F329" s="211"/>
      <c r="G329" s="210"/>
      <c r="H329" s="211"/>
      <c r="I329" s="211"/>
      <c r="J329" s="212"/>
      <c r="K329" s="216"/>
      <c r="L329" s="216"/>
      <c r="N329" s="210"/>
      <c r="O329" s="210"/>
      <c r="P329" s="210"/>
      <c r="Q329" s="211"/>
      <c r="R329" s="212"/>
      <c r="S329" s="212"/>
      <c r="T329" s="212"/>
      <c r="AF329" s="170">
        <f t="shared" si="77"/>
        <v>46447</v>
      </c>
      <c r="AG329" s="157">
        <v>21</v>
      </c>
      <c r="AH329" s="157">
        <v>5</v>
      </c>
      <c r="AI329" s="157">
        <v>5</v>
      </c>
      <c r="AJ329" s="157">
        <v>0</v>
      </c>
      <c r="AK329" s="157">
        <v>31</v>
      </c>
    </row>
    <row r="330" spans="1:37" x14ac:dyDescent="0.2">
      <c r="A330" s="214"/>
      <c r="B330" s="210"/>
      <c r="C330" s="215"/>
      <c r="D330" s="211"/>
      <c r="E330" s="210"/>
      <c r="F330" s="211"/>
      <c r="G330" s="210"/>
      <c r="H330" s="211"/>
      <c r="I330" s="211"/>
      <c r="J330" s="212"/>
      <c r="K330" s="216"/>
      <c r="L330" s="216"/>
      <c r="N330" s="210"/>
      <c r="O330" s="210"/>
      <c r="P330" s="210"/>
      <c r="Q330" s="211"/>
      <c r="R330" s="212"/>
      <c r="S330" s="212"/>
      <c r="T330" s="212"/>
      <c r="AF330" s="170">
        <f t="shared" si="77"/>
        <v>46478</v>
      </c>
      <c r="AG330" s="157">
        <v>22</v>
      </c>
      <c r="AH330" s="157">
        <v>4</v>
      </c>
      <c r="AI330" s="157">
        <v>4</v>
      </c>
      <c r="AJ330" s="157">
        <v>0</v>
      </c>
      <c r="AK330" s="157">
        <v>30</v>
      </c>
    </row>
    <row r="331" spans="1:37" x14ac:dyDescent="0.2">
      <c r="A331" s="214"/>
      <c r="B331" s="210"/>
      <c r="C331" s="215"/>
      <c r="D331" s="211"/>
      <c r="E331" s="210"/>
      <c r="F331" s="211"/>
      <c r="G331" s="210"/>
      <c r="H331" s="211"/>
      <c r="I331" s="211"/>
      <c r="J331" s="212"/>
      <c r="K331" s="216"/>
      <c r="L331" s="216"/>
      <c r="N331" s="210"/>
      <c r="O331" s="210"/>
      <c r="P331" s="210"/>
      <c r="Q331" s="211"/>
      <c r="R331" s="212"/>
      <c r="S331" s="212"/>
      <c r="T331" s="212"/>
      <c r="AF331" s="170">
        <f t="shared" si="77"/>
        <v>46508</v>
      </c>
      <c r="AG331" s="157">
        <v>22</v>
      </c>
      <c r="AH331" s="157">
        <v>4</v>
      </c>
      <c r="AI331" s="157">
        <v>5</v>
      </c>
      <c r="AJ331" s="157">
        <v>1</v>
      </c>
      <c r="AK331" s="157">
        <v>31</v>
      </c>
    </row>
    <row r="332" spans="1:37" x14ac:dyDescent="0.2">
      <c r="A332" s="214"/>
      <c r="B332" s="210"/>
      <c r="C332" s="215"/>
      <c r="D332" s="211"/>
      <c r="E332" s="210"/>
      <c r="F332" s="211"/>
      <c r="G332" s="210"/>
      <c r="H332" s="211"/>
      <c r="I332" s="211"/>
      <c r="J332" s="212"/>
      <c r="K332" s="216"/>
      <c r="L332" s="216"/>
      <c r="N332" s="210"/>
      <c r="O332" s="210"/>
      <c r="P332" s="210"/>
      <c r="Q332" s="211"/>
      <c r="R332" s="212"/>
      <c r="S332" s="212"/>
      <c r="T332" s="212"/>
      <c r="AF332" s="170">
        <f t="shared" si="77"/>
        <v>46539</v>
      </c>
      <c r="AG332" s="157">
        <v>20</v>
      </c>
      <c r="AH332" s="157">
        <v>5</v>
      </c>
      <c r="AI332" s="157">
        <v>5</v>
      </c>
      <c r="AJ332" s="157">
        <v>0</v>
      </c>
      <c r="AK332" s="157">
        <v>30</v>
      </c>
    </row>
    <row r="333" spans="1:37" x14ac:dyDescent="0.2">
      <c r="A333" s="214"/>
      <c r="B333" s="210"/>
      <c r="C333" s="215"/>
      <c r="D333" s="211"/>
      <c r="E333" s="210"/>
      <c r="F333" s="211"/>
      <c r="G333" s="210"/>
      <c r="H333" s="211"/>
      <c r="I333" s="211"/>
      <c r="J333" s="212"/>
      <c r="K333" s="216"/>
      <c r="L333" s="216"/>
      <c r="N333" s="210"/>
      <c r="O333" s="210"/>
      <c r="P333" s="210"/>
      <c r="Q333" s="211"/>
      <c r="R333" s="212"/>
      <c r="S333" s="212"/>
      <c r="T333" s="212"/>
      <c r="AF333" s="170">
        <f t="shared" si="77"/>
        <v>46569</v>
      </c>
      <c r="AG333" s="157">
        <v>22</v>
      </c>
      <c r="AH333" s="157">
        <v>4</v>
      </c>
      <c r="AI333" s="157">
        <v>5</v>
      </c>
      <c r="AJ333" s="157">
        <v>1</v>
      </c>
      <c r="AK333" s="157">
        <v>31</v>
      </c>
    </row>
    <row r="334" spans="1:37" x14ac:dyDescent="0.2">
      <c r="A334" s="214"/>
      <c r="B334" s="210"/>
      <c r="C334" s="215"/>
      <c r="D334" s="211"/>
      <c r="E334" s="210"/>
      <c r="F334" s="211"/>
      <c r="G334" s="210"/>
      <c r="H334" s="211"/>
      <c r="I334" s="211"/>
      <c r="J334" s="212"/>
      <c r="K334" s="216"/>
      <c r="L334" s="216"/>
      <c r="N334" s="210"/>
      <c r="O334" s="210"/>
      <c r="P334" s="210"/>
      <c r="Q334" s="211"/>
      <c r="R334" s="212"/>
      <c r="S334" s="212"/>
      <c r="T334" s="212"/>
      <c r="AF334" s="170">
        <f t="shared" si="77"/>
        <v>46600</v>
      </c>
      <c r="AG334" s="157">
        <v>22</v>
      </c>
      <c r="AH334" s="157">
        <v>5</v>
      </c>
      <c r="AI334" s="157">
        <v>4</v>
      </c>
      <c r="AJ334" s="157">
        <v>0</v>
      </c>
      <c r="AK334" s="157">
        <v>31</v>
      </c>
    </row>
    <row r="335" spans="1:37" x14ac:dyDescent="0.2">
      <c r="A335" s="214"/>
      <c r="B335" s="210"/>
      <c r="C335" s="215"/>
      <c r="D335" s="211"/>
      <c r="E335" s="210"/>
      <c r="F335" s="211"/>
      <c r="G335" s="210"/>
      <c r="H335" s="211"/>
      <c r="I335" s="211"/>
      <c r="J335" s="212"/>
      <c r="K335" s="216"/>
      <c r="L335" s="216"/>
      <c r="N335" s="210"/>
      <c r="O335" s="210"/>
      <c r="P335" s="210"/>
      <c r="Q335" s="211"/>
      <c r="R335" s="212"/>
      <c r="S335" s="212"/>
      <c r="T335" s="212"/>
      <c r="AF335" s="170">
        <f t="shared" si="77"/>
        <v>46631</v>
      </c>
      <c r="AG335" s="157">
        <v>20</v>
      </c>
      <c r="AH335" s="157">
        <v>4</v>
      </c>
      <c r="AI335" s="157">
        <v>6</v>
      </c>
      <c r="AJ335" s="157">
        <v>1</v>
      </c>
      <c r="AK335" s="157">
        <v>30</v>
      </c>
    </row>
    <row r="336" spans="1:37" x14ac:dyDescent="0.2">
      <c r="A336" s="214"/>
      <c r="B336" s="210"/>
      <c r="C336" s="215"/>
      <c r="D336" s="211"/>
      <c r="E336" s="210"/>
      <c r="F336" s="211"/>
      <c r="G336" s="210"/>
      <c r="H336" s="211"/>
      <c r="I336" s="211"/>
      <c r="J336" s="212"/>
      <c r="K336" s="216"/>
      <c r="L336" s="216"/>
      <c r="N336" s="210"/>
      <c r="O336" s="210"/>
      <c r="P336" s="210"/>
      <c r="Q336" s="211"/>
      <c r="R336" s="212"/>
      <c r="S336" s="212"/>
      <c r="T336" s="212"/>
      <c r="AF336" s="170">
        <f t="shared" si="77"/>
        <v>46661</v>
      </c>
      <c r="AG336" s="157">
        <v>23</v>
      </c>
      <c r="AH336" s="157">
        <v>4</v>
      </c>
      <c r="AI336" s="157">
        <v>4</v>
      </c>
      <c r="AJ336" s="157">
        <v>0</v>
      </c>
      <c r="AK336" s="157">
        <v>31</v>
      </c>
    </row>
    <row r="337" spans="1:37" x14ac:dyDescent="0.2">
      <c r="A337" s="214"/>
      <c r="B337" s="210"/>
      <c r="C337" s="215"/>
      <c r="D337" s="211"/>
      <c r="E337" s="210"/>
      <c r="F337" s="211"/>
      <c r="G337" s="210"/>
      <c r="H337" s="211"/>
      <c r="I337" s="211"/>
      <c r="J337" s="212"/>
      <c r="K337" s="216"/>
      <c r="L337" s="216"/>
      <c r="N337" s="210"/>
      <c r="O337" s="210"/>
      <c r="P337" s="210"/>
      <c r="Q337" s="211"/>
      <c r="R337" s="212"/>
      <c r="S337" s="212"/>
      <c r="T337" s="212"/>
      <c r="AF337" s="170">
        <f t="shared" si="77"/>
        <v>46692</v>
      </c>
      <c r="AG337" s="157">
        <v>20</v>
      </c>
      <c r="AH337" s="157">
        <v>5</v>
      </c>
      <c r="AI337" s="157">
        <v>5</v>
      </c>
      <c r="AJ337" s="157">
        <v>1</v>
      </c>
      <c r="AK337" s="157">
        <v>30</v>
      </c>
    </row>
    <row r="338" spans="1:37" x14ac:dyDescent="0.2">
      <c r="A338" s="214"/>
      <c r="B338" s="210"/>
      <c r="C338" s="215"/>
      <c r="D338" s="211"/>
      <c r="E338" s="210"/>
      <c r="F338" s="211"/>
      <c r="G338" s="210"/>
      <c r="H338" s="211"/>
      <c r="I338" s="211"/>
      <c r="J338" s="212"/>
      <c r="K338" s="216"/>
      <c r="L338" s="216"/>
      <c r="N338" s="210"/>
      <c r="O338" s="210"/>
      <c r="P338" s="210"/>
      <c r="Q338" s="211"/>
      <c r="R338" s="212"/>
      <c r="S338" s="212"/>
      <c r="T338" s="212"/>
      <c r="AF338" s="170">
        <f t="shared" si="77"/>
        <v>46722</v>
      </c>
      <c r="AG338" s="157">
        <v>21</v>
      </c>
      <c r="AH338" s="157">
        <v>4</v>
      </c>
      <c r="AI338" s="157">
        <v>6</v>
      </c>
      <c r="AJ338" s="157">
        <v>1</v>
      </c>
      <c r="AK338" s="157">
        <v>31</v>
      </c>
    </row>
    <row r="339" spans="1:37" x14ac:dyDescent="0.2">
      <c r="A339" s="214"/>
      <c r="B339" s="210"/>
      <c r="C339" s="215"/>
      <c r="D339" s="211"/>
      <c r="E339" s="210"/>
      <c r="F339" s="211"/>
      <c r="G339" s="210"/>
      <c r="H339" s="211"/>
      <c r="I339" s="211"/>
      <c r="J339" s="212"/>
      <c r="K339" s="216"/>
      <c r="L339" s="216"/>
      <c r="N339" s="210"/>
      <c r="O339" s="210"/>
      <c r="P339" s="210"/>
      <c r="Q339" s="211"/>
      <c r="R339" s="212"/>
      <c r="S339" s="212"/>
      <c r="T339" s="212"/>
      <c r="AF339" s="170">
        <f t="shared" si="77"/>
        <v>46753</v>
      </c>
      <c r="AG339" s="157">
        <v>22</v>
      </c>
      <c r="AH339" s="157">
        <v>4</v>
      </c>
      <c r="AI339" s="157">
        <v>5</v>
      </c>
      <c r="AJ339" s="157">
        <v>1</v>
      </c>
      <c r="AK339" s="157">
        <v>31</v>
      </c>
    </row>
    <row r="340" spans="1:37" x14ac:dyDescent="0.2">
      <c r="A340" s="214"/>
      <c r="B340" s="210"/>
      <c r="C340" s="215"/>
      <c r="D340" s="211"/>
      <c r="E340" s="210"/>
      <c r="F340" s="211"/>
      <c r="G340" s="210"/>
      <c r="H340" s="211"/>
      <c r="I340" s="211"/>
      <c r="J340" s="212"/>
      <c r="K340" s="216"/>
      <c r="L340" s="216"/>
      <c r="N340" s="210"/>
      <c r="O340" s="210"/>
      <c r="P340" s="210"/>
      <c r="Q340" s="211"/>
      <c r="R340" s="212"/>
      <c r="S340" s="212"/>
      <c r="T340" s="212"/>
      <c r="AF340" s="170">
        <f t="shared" si="77"/>
        <v>46784</v>
      </c>
      <c r="AG340" s="157">
        <v>20</v>
      </c>
      <c r="AH340" s="157">
        <v>5</v>
      </c>
      <c r="AI340" s="157">
        <v>4</v>
      </c>
      <c r="AJ340" s="157">
        <v>0</v>
      </c>
      <c r="AK340" s="157">
        <v>29</v>
      </c>
    </row>
    <row r="341" spans="1:37" x14ac:dyDescent="0.2">
      <c r="A341" s="214"/>
      <c r="B341" s="210"/>
      <c r="C341" s="215"/>
      <c r="D341" s="211"/>
      <c r="E341" s="210"/>
      <c r="F341" s="211"/>
      <c r="G341" s="210"/>
      <c r="H341" s="211"/>
      <c r="I341" s="211"/>
      <c r="J341" s="212"/>
      <c r="K341" s="216"/>
      <c r="L341" s="216"/>
      <c r="N341" s="210"/>
      <c r="O341" s="210"/>
      <c r="P341" s="210"/>
      <c r="Q341" s="211"/>
      <c r="R341" s="212"/>
      <c r="S341" s="212"/>
      <c r="T341" s="212"/>
      <c r="AF341" s="170">
        <f t="shared" si="77"/>
        <v>46813</v>
      </c>
      <c r="AG341" s="157">
        <v>22</v>
      </c>
      <c r="AH341" s="157">
        <v>4</v>
      </c>
      <c r="AI341" s="157">
        <v>5</v>
      </c>
      <c r="AJ341" s="157">
        <v>0</v>
      </c>
      <c r="AK341" s="157">
        <v>31</v>
      </c>
    </row>
    <row r="342" spans="1:37" x14ac:dyDescent="0.2">
      <c r="A342" s="214"/>
      <c r="B342" s="210"/>
      <c r="C342" s="215"/>
      <c r="D342" s="211"/>
      <c r="E342" s="210"/>
      <c r="F342" s="211"/>
      <c r="G342" s="210"/>
      <c r="H342" s="211"/>
      <c r="I342" s="211"/>
      <c r="J342" s="212"/>
      <c r="K342" s="216"/>
      <c r="L342" s="216"/>
      <c r="N342" s="210"/>
      <c r="O342" s="210"/>
      <c r="P342" s="210"/>
      <c r="Q342" s="211"/>
      <c r="R342" s="212"/>
      <c r="S342" s="212"/>
      <c r="T342" s="212"/>
      <c r="AF342" s="170">
        <f t="shared" si="77"/>
        <v>46844</v>
      </c>
      <c r="AG342" s="157">
        <v>22</v>
      </c>
      <c r="AH342" s="157">
        <v>4</v>
      </c>
      <c r="AI342" s="157">
        <v>4</v>
      </c>
      <c r="AJ342" s="157">
        <v>0</v>
      </c>
      <c r="AK342" s="157">
        <v>30</v>
      </c>
    </row>
    <row r="343" spans="1:37" x14ac:dyDescent="0.2">
      <c r="A343" s="214"/>
      <c r="B343" s="210"/>
      <c r="C343" s="215"/>
      <c r="D343" s="211"/>
      <c r="E343" s="210"/>
      <c r="F343" s="211"/>
      <c r="G343" s="210"/>
      <c r="H343" s="211"/>
      <c r="I343" s="211"/>
      <c r="J343" s="212"/>
      <c r="K343" s="216"/>
      <c r="L343" s="216"/>
      <c r="N343" s="210"/>
      <c r="O343" s="210"/>
      <c r="P343" s="210"/>
      <c r="Q343" s="211"/>
      <c r="R343" s="212"/>
      <c r="S343" s="212"/>
      <c r="T343" s="212"/>
      <c r="AF343" s="170">
        <f t="shared" si="77"/>
        <v>46874</v>
      </c>
      <c r="AG343" s="157">
        <v>20</v>
      </c>
      <c r="AH343" s="157">
        <v>5</v>
      </c>
      <c r="AI343" s="157">
        <v>6</v>
      </c>
      <c r="AJ343" s="157">
        <v>1</v>
      </c>
      <c r="AK343" s="157">
        <v>31</v>
      </c>
    </row>
    <row r="344" spans="1:37" x14ac:dyDescent="0.2">
      <c r="A344" s="214"/>
      <c r="B344" s="210"/>
      <c r="C344" s="215"/>
      <c r="D344" s="211"/>
      <c r="E344" s="210"/>
      <c r="F344" s="211"/>
      <c r="G344" s="210"/>
      <c r="H344" s="211"/>
      <c r="I344" s="211"/>
      <c r="J344" s="212"/>
      <c r="K344" s="216"/>
      <c r="L344" s="216"/>
      <c r="N344" s="210"/>
      <c r="O344" s="210"/>
      <c r="P344" s="210"/>
      <c r="Q344" s="211"/>
      <c r="R344" s="212"/>
      <c r="S344" s="212"/>
      <c r="T344" s="212"/>
      <c r="AF344" s="170">
        <f t="shared" si="77"/>
        <v>46905</v>
      </c>
      <c r="AG344" s="157">
        <v>22</v>
      </c>
      <c r="AH344" s="157">
        <v>4</v>
      </c>
      <c r="AI344" s="157">
        <v>4</v>
      </c>
      <c r="AJ344" s="157">
        <v>0</v>
      </c>
      <c r="AK344" s="157">
        <v>30</v>
      </c>
    </row>
    <row r="345" spans="1:37" x14ac:dyDescent="0.2">
      <c r="A345" s="214"/>
      <c r="B345" s="210"/>
      <c r="C345" s="215"/>
      <c r="D345" s="211"/>
      <c r="E345" s="210"/>
      <c r="F345" s="211"/>
      <c r="G345" s="210"/>
      <c r="H345" s="211"/>
      <c r="I345" s="211"/>
      <c r="J345" s="212"/>
      <c r="K345" s="216"/>
      <c r="L345" s="216"/>
      <c r="N345" s="210"/>
      <c r="O345" s="210"/>
      <c r="P345" s="210"/>
      <c r="Q345" s="211"/>
      <c r="R345" s="212"/>
      <c r="S345" s="212"/>
      <c r="T345" s="212"/>
      <c r="AF345" s="170">
        <f t="shared" si="77"/>
        <v>46935</v>
      </c>
      <c r="AG345" s="157">
        <v>23</v>
      </c>
      <c r="AH345" s="157">
        <v>3</v>
      </c>
      <c r="AI345" s="157">
        <v>5</v>
      </c>
      <c r="AJ345" s="157">
        <v>1</v>
      </c>
      <c r="AK345" s="157">
        <v>31</v>
      </c>
    </row>
    <row r="346" spans="1:37" x14ac:dyDescent="0.2">
      <c r="A346" s="214"/>
      <c r="B346" s="210"/>
      <c r="C346" s="215"/>
      <c r="D346" s="211"/>
      <c r="E346" s="210"/>
      <c r="F346" s="211"/>
      <c r="G346" s="210"/>
      <c r="H346" s="211"/>
      <c r="I346" s="211"/>
      <c r="J346" s="212"/>
      <c r="K346" s="216"/>
      <c r="L346" s="216"/>
      <c r="N346" s="210"/>
      <c r="O346" s="210"/>
      <c r="P346" s="210"/>
      <c r="Q346" s="211"/>
      <c r="R346" s="212"/>
      <c r="S346" s="212"/>
      <c r="T346" s="212"/>
      <c r="AF346" s="170">
        <f t="shared" si="77"/>
        <v>46966</v>
      </c>
      <c r="AG346" s="157">
        <v>21</v>
      </c>
      <c r="AH346" s="157">
        <v>5</v>
      </c>
      <c r="AI346" s="157">
        <v>5</v>
      </c>
      <c r="AJ346" s="157">
        <v>0</v>
      </c>
      <c r="AK346" s="157">
        <v>31</v>
      </c>
    </row>
    <row r="347" spans="1:37" x14ac:dyDescent="0.2">
      <c r="A347" s="214"/>
      <c r="B347" s="210"/>
      <c r="C347" s="215"/>
      <c r="D347" s="211"/>
      <c r="E347" s="210"/>
      <c r="F347" s="211"/>
      <c r="G347" s="210"/>
      <c r="H347" s="211"/>
      <c r="I347" s="211"/>
      <c r="J347" s="212"/>
      <c r="K347" s="216"/>
      <c r="L347" s="216"/>
      <c r="N347" s="210"/>
      <c r="O347" s="210"/>
      <c r="P347" s="210"/>
      <c r="Q347" s="211"/>
      <c r="R347" s="212"/>
      <c r="S347" s="212"/>
      <c r="T347" s="212"/>
      <c r="AF347" s="170">
        <f t="shared" si="77"/>
        <v>46997</v>
      </c>
      <c r="AG347" s="157">
        <v>21</v>
      </c>
      <c r="AH347" s="157">
        <v>4</v>
      </c>
      <c r="AI347" s="157">
        <v>5</v>
      </c>
      <c r="AJ347" s="157">
        <v>1</v>
      </c>
      <c r="AK347" s="157">
        <v>30</v>
      </c>
    </row>
    <row r="348" spans="1:37" x14ac:dyDescent="0.2">
      <c r="A348" s="214"/>
      <c r="B348" s="210"/>
      <c r="C348" s="215"/>
      <c r="D348" s="211"/>
      <c r="E348" s="210"/>
      <c r="F348" s="211"/>
      <c r="G348" s="210"/>
      <c r="H348" s="211"/>
      <c r="I348" s="211"/>
      <c r="J348" s="212"/>
      <c r="K348" s="216"/>
      <c r="L348" s="216"/>
      <c r="N348" s="210"/>
      <c r="O348" s="210"/>
      <c r="P348" s="210"/>
      <c r="Q348" s="211"/>
      <c r="R348" s="212"/>
      <c r="S348" s="212"/>
      <c r="T348" s="212"/>
      <c r="AF348" s="170">
        <f t="shared" si="77"/>
        <v>47027</v>
      </c>
      <c r="AG348" s="157">
        <v>22</v>
      </c>
      <c r="AH348" s="157">
        <v>5</v>
      </c>
      <c r="AI348" s="157">
        <v>4</v>
      </c>
      <c r="AJ348" s="157">
        <v>0</v>
      </c>
      <c r="AK348" s="157">
        <v>31</v>
      </c>
    </row>
    <row r="349" spans="1:37" x14ac:dyDescent="0.2">
      <c r="A349" s="214"/>
      <c r="B349" s="210"/>
      <c r="C349" s="215"/>
      <c r="D349" s="211"/>
      <c r="E349" s="210"/>
      <c r="F349" s="211"/>
      <c r="G349" s="210"/>
      <c r="H349" s="211"/>
      <c r="I349" s="211"/>
      <c r="J349" s="212"/>
      <c r="K349" s="216"/>
      <c r="L349" s="216"/>
      <c r="N349" s="210"/>
      <c r="O349" s="210"/>
      <c r="P349" s="210"/>
      <c r="Q349" s="211"/>
      <c r="R349" s="212"/>
      <c r="S349" s="212"/>
      <c r="T349" s="212"/>
      <c r="AF349" s="170">
        <f t="shared" si="77"/>
        <v>47058</v>
      </c>
      <c r="AG349" s="157">
        <v>20</v>
      </c>
      <c r="AH349" s="157">
        <v>4</v>
      </c>
      <c r="AI349" s="157">
        <v>6</v>
      </c>
      <c r="AJ349" s="157">
        <v>1</v>
      </c>
      <c r="AK349" s="157">
        <v>30</v>
      </c>
    </row>
    <row r="350" spans="1:37" x14ac:dyDescent="0.2">
      <c r="A350" s="214"/>
      <c r="B350" s="210"/>
      <c r="C350" s="215"/>
      <c r="D350" s="211"/>
      <c r="E350" s="210"/>
      <c r="F350" s="211"/>
      <c r="G350" s="210"/>
      <c r="H350" s="211"/>
      <c r="I350" s="211"/>
      <c r="J350" s="212"/>
      <c r="K350" s="216"/>
      <c r="L350" s="216"/>
      <c r="N350" s="210"/>
      <c r="O350" s="210"/>
      <c r="P350" s="210"/>
      <c r="Q350" s="211"/>
      <c r="R350" s="212"/>
      <c r="S350" s="212"/>
      <c r="T350" s="212"/>
      <c r="AF350" s="170">
        <f t="shared" si="77"/>
        <v>47088</v>
      </c>
      <c r="AG350" s="157">
        <v>22</v>
      </c>
      <c r="AH350" s="157">
        <v>4</v>
      </c>
      <c r="AI350" s="157">
        <v>5</v>
      </c>
      <c r="AJ350" s="157">
        <v>1</v>
      </c>
      <c r="AK350" s="157">
        <v>31</v>
      </c>
    </row>
    <row r="351" spans="1:37" x14ac:dyDescent="0.2">
      <c r="A351" s="214"/>
      <c r="B351" s="210"/>
      <c r="C351" s="215"/>
      <c r="D351" s="211"/>
      <c r="E351" s="210"/>
      <c r="F351" s="211"/>
      <c r="G351" s="210"/>
      <c r="H351" s="211"/>
      <c r="I351" s="211"/>
      <c r="J351" s="212"/>
      <c r="K351" s="216"/>
      <c r="L351" s="216"/>
      <c r="N351" s="210"/>
      <c r="O351" s="210"/>
      <c r="P351" s="210"/>
      <c r="Q351" s="211"/>
      <c r="R351" s="212"/>
      <c r="S351" s="212"/>
      <c r="T351" s="212"/>
      <c r="AF351" s="170">
        <f t="shared" ref="AF351:AF382" si="78">EOMONTH(AF350,0)+1</f>
        <v>47119</v>
      </c>
      <c r="AG351" s="157">
        <v>22</v>
      </c>
      <c r="AH351" s="157">
        <v>4</v>
      </c>
      <c r="AI351" s="157">
        <v>5</v>
      </c>
      <c r="AJ351" s="157">
        <v>1</v>
      </c>
      <c r="AK351" s="157">
        <v>31</v>
      </c>
    </row>
    <row r="352" spans="1:37" x14ac:dyDescent="0.2">
      <c r="A352" s="214"/>
      <c r="B352" s="210"/>
      <c r="C352" s="215"/>
      <c r="D352" s="211"/>
      <c r="E352" s="210"/>
      <c r="F352" s="211"/>
      <c r="G352" s="210"/>
      <c r="H352" s="211"/>
      <c r="I352" s="211"/>
      <c r="J352" s="212"/>
      <c r="K352" s="216"/>
      <c r="L352" s="216"/>
      <c r="N352" s="210"/>
      <c r="O352" s="210"/>
      <c r="P352" s="210"/>
      <c r="Q352" s="211"/>
      <c r="R352" s="212"/>
      <c r="S352" s="212"/>
      <c r="T352" s="212"/>
      <c r="AF352" s="170">
        <f t="shared" si="78"/>
        <v>47150</v>
      </c>
      <c r="AG352" s="157">
        <v>20</v>
      </c>
      <c r="AH352" s="157">
        <v>4</v>
      </c>
      <c r="AI352" s="157">
        <v>4</v>
      </c>
      <c r="AJ352" s="157">
        <v>0</v>
      </c>
      <c r="AK352" s="157">
        <v>28</v>
      </c>
    </row>
    <row r="353" spans="1:37" x14ac:dyDescent="0.2">
      <c r="A353" s="214"/>
      <c r="B353" s="210"/>
      <c r="C353" s="215"/>
      <c r="D353" s="211"/>
      <c r="E353" s="210"/>
      <c r="F353" s="211"/>
      <c r="G353" s="210"/>
      <c r="H353" s="211"/>
      <c r="I353" s="211"/>
      <c r="J353" s="212"/>
      <c r="K353" s="216"/>
      <c r="L353" s="216"/>
      <c r="N353" s="210"/>
      <c r="O353" s="210"/>
      <c r="P353" s="210"/>
      <c r="Q353" s="211"/>
      <c r="R353" s="212"/>
      <c r="S353" s="212"/>
      <c r="T353" s="212"/>
      <c r="AF353" s="170">
        <f t="shared" si="78"/>
        <v>47178</v>
      </c>
      <c r="AG353" s="157">
        <v>21</v>
      </c>
      <c r="AH353" s="157">
        <v>5</v>
      </c>
      <c r="AI353" s="157">
        <v>5</v>
      </c>
      <c r="AJ353" s="157">
        <v>0</v>
      </c>
      <c r="AK353" s="157">
        <v>31</v>
      </c>
    </row>
    <row r="354" spans="1:37" x14ac:dyDescent="0.2">
      <c r="A354" s="214"/>
      <c r="B354" s="210"/>
      <c r="C354" s="215"/>
      <c r="D354" s="211"/>
      <c r="E354" s="210"/>
      <c r="F354" s="211"/>
      <c r="G354" s="210"/>
      <c r="H354" s="211"/>
      <c r="I354" s="211"/>
      <c r="J354" s="212"/>
      <c r="K354" s="216"/>
      <c r="L354" s="216"/>
      <c r="N354" s="210"/>
      <c r="O354" s="210"/>
      <c r="P354" s="210"/>
      <c r="Q354" s="211"/>
      <c r="R354" s="212"/>
      <c r="S354" s="212"/>
      <c r="T354" s="212"/>
      <c r="AF354" s="170">
        <f t="shared" si="78"/>
        <v>47209</v>
      </c>
      <c r="AG354" s="157">
        <v>22</v>
      </c>
      <c r="AH354" s="157">
        <v>4</v>
      </c>
      <c r="AI354" s="157">
        <v>4</v>
      </c>
      <c r="AJ354" s="157">
        <v>0</v>
      </c>
      <c r="AK354" s="157">
        <v>30</v>
      </c>
    </row>
    <row r="355" spans="1:37" x14ac:dyDescent="0.2">
      <c r="A355" s="214"/>
      <c r="B355" s="210"/>
      <c r="C355" s="215"/>
      <c r="D355" s="211"/>
      <c r="E355" s="210"/>
      <c r="F355" s="211"/>
      <c r="G355" s="210"/>
      <c r="H355" s="211"/>
      <c r="I355" s="211"/>
      <c r="J355" s="212"/>
      <c r="K355" s="216"/>
      <c r="L355" s="216"/>
      <c r="N355" s="210"/>
      <c r="O355" s="210"/>
      <c r="P355" s="210"/>
      <c r="Q355" s="211"/>
      <c r="R355" s="212"/>
      <c r="S355" s="212"/>
      <c r="T355" s="212"/>
      <c r="AF355" s="170">
        <f t="shared" si="78"/>
        <v>47239</v>
      </c>
      <c r="AG355" s="157">
        <v>22</v>
      </c>
      <c r="AH355" s="157">
        <v>4</v>
      </c>
      <c r="AI355" s="157">
        <v>5</v>
      </c>
      <c r="AJ355" s="157">
        <v>1</v>
      </c>
      <c r="AK355" s="157">
        <v>31</v>
      </c>
    </row>
    <row r="356" spans="1:37" x14ac:dyDescent="0.2">
      <c r="A356" s="214"/>
      <c r="B356" s="210"/>
      <c r="C356" s="215"/>
      <c r="D356" s="211"/>
      <c r="E356" s="210"/>
      <c r="F356" s="211"/>
      <c r="G356" s="210"/>
      <c r="H356" s="211"/>
      <c r="I356" s="211"/>
      <c r="J356" s="212"/>
      <c r="K356" s="216"/>
      <c r="L356" s="216"/>
      <c r="N356" s="210"/>
      <c r="O356" s="210"/>
      <c r="P356" s="210"/>
      <c r="Q356" s="211"/>
      <c r="R356" s="212"/>
      <c r="S356" s="212"/>
      <c r="T356" s="212"/>
      <c r="AF356" s="170">
        <f t="shared" si="78"/>
        <v>47270</v>
      </c>
      <c r="AG356" s="157">
        <v>20</v>
      </c>
      <c r="AH356" s="157">
        <v>5</v>
      </c>
      <c r="AI356" s="157">
        <v>5</v>
      </c>
      <c r="AJ356" s="157">
        <v>0</v>
      </c>
      <c r="AK356" s="157">
        <v>30</v>
      </c>
    </row>
    <row r="357" spans="1:37" x14ac:dyDescent="0.2">
      <c r="A357" s="214"/>
      <c r="B357" s="210"/>
      <c r="C357" s="215"/>
      <c r="D357" s="211"/>
      <c r="E357" s="210"/>
      <c r="F357" s="211"/>
      <c r="G357" s="210"/>
      <c r="H357" s="211"/>
      <c r="I357" s="211"/>
      <c r="J357" s="212"/>
      <c r="K357" s="216"/>
      <c r="L357" s="216"/>
      <c r="N357" s="210"/>
      <c r="O357" s="210"/>
      <c r="P357" s="210"/>
      <c r="Q357" s="211"/>
      <c r="R357" s="212"/>
      <c r="S357" s="212"/>
      <c r="T357" s="212"/>
      <c r="AF357" s="170">
        <f t="shared" si="78"/>
        <v>47300</v>
      </c>
      <c r="AG357" s="157">
        <v>22</v>
      </c>
      <c r="AH357" s="157">
        <v>4</v>
      </c>
      <c r="AI357" s="157">
        <v>5</v>
      </c>
      <c r="AJ357" s="157">
        <v>1</v>
      </c>
      <c r="AK357" s="157">
        <v>31</v>
      </c>
    </row>
    <row r="358" spans="1:37" x14ac:dyDescent="0.2">
      <c r="A358" s="214"/>
      <c r="B358" s="210"/>
      <c r="C358" s="215"/>
      <c r="D358" s="211"/>
      <c r="E358" s="210"/>
      <c r="F358" s="211"/>
      <c r="G358" s="210"/>
      <c r="H358" s="211"/>
      <c r="I358" s="211"/>
      <c r="J358" s="212"/>
      <c r="K358" s="216"/>
      <c r="L358" s="216"/>
      <c r="N358" s="210"/>
      <c r="O358" s="210"/>
      <c r="P358" s="210"/>
      <c r="Q358" s="211"/>
      <c r="R358" s="212"/>
      <c r="S358" s="212"/>
      <c r="T358" s="212"/>
      <c r="AF358" s="170">
        <f t="shared" si="78"/>
        <v>47331</v>
      </c>
      <c r="AG358" s="157">
        <v>22</v>
      </c>
      <c r="AH358" s="157">
        <v>5</v>
      </c>
      <c r="AI358" s="157">
        <v>4</v>
      </c>
      <c r="AJ358" s="157">
        <v>0</v>
      </c>
      <c r="AK358" s="157">
        <v>31</v>
      </c>
    </row>
    <row r="359" spans="1:37" x14ac:dyDescent="0.2">
      <c r="A359" s="214"/>
      <c r="B359" s="210"/>
      <c r="C359" s="215"/>
      <c r="D359" s="211"/>
      <c r="E359" s="210"/>
      <c r="F359" s="211"/>
      <c r="G359" s="210"/>
      <c r="H359" s="211"/>
      <c r="I359" s="211"/>
      <c r="J359" s="212"/>
      <c r="K359" s="216"/>
      <c r="L359" s="216"/>
      <c r="N359" s="210"/>
      <c r="O359" s="210"/>
      <c r="P359" s="210"/>
      <c r="Q359" s="211"/>
      <c r="R359" s="212"/>
      <c r="S359" s="212"/>
      <c r="T359" s="212"/>
      <c r="AF359" s="170">
        <f t="shared" si="78"/>
        <v>47362</v>
      </c>
      <c r="AG359" s="157">
        <v>20</v>
      </c>
      <c r="AH359" s="157">
        <v>4</v>
      </c>
      <c r="AI359" s="157">
        <v>6</v>
      </c>
      <c r="AJ359" s="157">
        <v>1</v>
      </c>
      <c r="AK359" s="157">
        <v>30</v>
      </c>
    </row>
    <row r="360" spans="1:37" x14ac:dyDescent="0.2">
      <c r="A360" s="214"/>
      <c r="B360" s="210"/>
      <c r="C360" s="215"/>
      <c r="D360" s="211"/>
      <c r="E360" s="210"/>
      <c r="F360" s="211"/>
      <c r="G360" s="210"/>
      <c r="H360" s="211"/>
      <c r="I360" s="211"/>
      <c r="J360" s="212"/>
      <c r="K360" s="216"/>
      <c r="L360" s="216"/>
      <c r="N360" s="210"/>
      <c r="O360" s="210"/>
      <c r="P360" s="210"/>
      <c r="Q360" s="211"/>
      <c r="R360" s="212"/>
      <c r="S360" s="212"/>
      <c r="T360" s="212"/>
      <c r="AF360" s="170">
        <f t="shared" si="78"/>
        <v>47392</v>
      </c>
      <c r="AG360" s="157">
        <v>23</v>
      </c>
      <c r="AH360" s="157">
        <v>4</v>
      </c>
      <c r="AI360" s="157">
        <v>4</v>
      </c>
      <c r="AJ360" s="157">
        <v>0</v>
      </c>
      <c r="AK360" s="157">
        <v>31</v>
      </c>
    </row>
    <row r="361" spans="1:37" x14ac:dyDescent="0.2">
      <c r="A361" s="214"/>
      <c r="B361" s="210"/>
      <c r="C361" s="215"/>
      <c r="D361" s="211"/>
      <c r="E361" s="210"/>
      <c r="F361" s="211"/>
      <c r="G361" s="210"/>
      <c r="H361" s="211"/>
      <c r="I361" s="211"/>
      <c r="J361" s="212"/>
      <c r="K361" s="216"/>
      <c r="L361" s="216"/>
      <c r="N361" s="210"/>
      <c r="O361" s="210"/>
      <c r="P361" s="210"/>
      <c r="Q361" s="211"/>
      <c r="R361" s="212"/>
      <c r="S361" s="212"/>
      <c r="T361" s="212"/>
      <c r="AF361" s="170">
        <f t="shared" si="78"/>
        <v>47423</v>
      </c>
      <c r="AG361" s="157">
        <v>20</v>
      </c>
      <c r="AH361" s="157">
        <v>5</v>
      </c>
      <c r="AI361" s="157">
        <v>5</v>
      </c>
      <c r="AJ361" s="157">
        <v>1</v>
      </c>
      <c r="AK361" s="157">
        <v>30</v>
      </c>
    </row>
    <row r="362" spans="1:37" x14ac:dyDescent="0.2">
      <c r="A362" s="214"/>
      <c r="B362" s="210"/>
      <c r="C362" s="215"/>
      <c r="D362" s="211"/>
      <c r="E362" s="210"/>
      <c r="F362" s="211"/>
      <c r="G362" s="210"/>
      <c r="H362" s="211"/>
      <c r="I362" s="211"/>
      <c r="J362" s="212"/>
      <c r="K362" s="216"/>
      <c r="L362" s="216"/>
      <c r="N362" s="210"/>
      <c r="O362" s="210"/>
      <c r="P362" s="210"/>
      <c r="Q362" s="211"/>
      <c r="R362" s="212"/>
      <c r="S362" s="212"/>
      <c r="T362" s="212"/>
      <c r="AF362" s="170">
        <f t="shared" si="78"/>
        <v>47453</v>
      </c>
      <c r="AG362" s="157">
        <v>21</v>
      </c>
      <c r="AH362" s="157">
        <v>4</v>
      </c>
      <c r="AI362" s="157">
        <v>6</v>
      </c>
      <c r="AJ362" s="157">
        <v>1</v>
      </c>
      <c r="AK362" s="157">
        <v>31</v>
      </c>
    </row>
    <row r="363" spans="1:37" x14ac:dyDescent="0.2">
      <c r="A363" s="214"/>
      <c r="B363" s="210"/>
      <c r="C363" s="215"/>
      <c r="D363" s="211"/>
      <c r="E363" s="210"/>
      <c r="F363" s="211"/>
      <c r="G363" s="210"/>
      <c r="H363" s="211"/>
      <c r="I363" s="211"/>
      <c r="J363" s="212"/>
      <c r="K363" s="216"/>
      <c r="L363" s="216"/>
      <c r="N363" s="210"/>
      <c r="O363" s="210"/>
      <c r="P363" s="210"/>
      <c r="Q363" s="211"/>
      <c r="R363" s="212"/>
      <c r="S363" s="212"/>
      <c r="T363" s="212"/>
      <c r="AF363" s="170">
        <f t="shared" si="78"/>
        <v>47484</v>
      </c>
      <c r="AG363" s="157">
        <v>22</v>
      </c>
      <c r="AH363" s="157">
        <v>4</v>
      </c>
      <c r="AI363" s="157">
        <v>5</v>
      </c>
      <c r="AJ363" s="157">
        <v>1</v>
      </c>
      <c r="AK363" s="157">
        <v>31</v>
      </c>
    </row>
    <row r="364" spans="1:37" x14ac:dyDescent="0.2">
      <c r="A364" s="214"/>
      <c r="B364" s="210"/>
      <c r="C364" s="215"/>
      <c r="D364" s="211"/>
      <c r="E364" s="210"/>
      <c r="F364" s="211"/>
      <c r="G364" s="210"/>
      <c r="H364" s="211"/>
      <c r="I364" s="211"/>
      <c r="J364" s="212"/>
      <c r="K364" s="216"/>
      <c r="L364" s="216"/>
      <c r="N364" s="210"/>
      <c r="O364" s="210"/>
      <c r="P364" s="210"/>
      <c r="Q364" s="211"/>
      <c r="R364" s="212"/>
      <c r="S364" s="212"/>
      <c r="T364" s="212"/>
      <c r="AF364" s="170">
        <f t="shared" si="78"/>
        <v>47515</v>
      </c>
      <c r="AG364" s="157">
        <v>20</v>
      </c>
      <c r="AH364" s="157">
        <v>4</v>
      </c>
      <c r="AI364" s="157">
        <v>4</v>
      </c>
      <c r="AJ364" s="157">
        <v>0</v>
      </c>
      <c r="AK364" s="157">
        <v>28</v>
      </c>
    </row>
    <row r="365" spans="1:37" x14ac:dyDescent="0.2">
      <c r="A365" s="214"/>
      <c r="B365" s="210"/>
      <c r="C365" s="215"/>
      <c r="D365" s="211"/>
      <c r="E365" s="210"/>
      <c r="F365" s="211"/>
      <c r="G365" s="210"/>
      <c r="H365" s="211"/>
      <c r="I365" s="211"/>
      <c r="J365" s="212"/>
      <c r="K365" s="216"/>
      <c r="L365" s="216"/>
      <c r="N365" s="210"/>
      <c r="O365" s="210"/>
      <c r="P365" s="210"/>
      <c r="Q365" s="211"/>
      <c r="R365" s="212"/>
      <c r="S365" s="212"/>
      <c r="T365" s="212"/>
      <c r="AF365" s="170">
        <f t="shared" si="78"/>
        <v>47543</v>
      </c>
      <c r="AG365" s="157">
        <v>21</v>
      </c>
      <c r="AH365" s="157">
        <v>5</v>
      </c>
      <c r="AI365" s="157">
        <v>5</v>
      </c>
      <c r="AJ365" s="157">
        <v>0</v>
      </c>
      <c r="AK365" s="157">
        <v>31</v>
      </c>
    </row>
    <row r="366" spans="1:37" x14ac:dyDescent="0.2">
      <c r="A366" s="214"/>
      <c r="B366" s="210"/>
      <c r="C366" s="215"/>
      <c r="D366" s="211"/>
      <c r="E366" s="210"/>
      <c r="F366" s="211"/>
      <c r="G366" s="210"/>
      <c r="H366" s="211"/>
      <c r="I366" s="211"/>
      <c r="J366" s="212"/>
      <c r="K366" s="216"/>
      <c r="L366" s="216"/>
      <c r="N366" s="210"/>
      <c r="O366" s="210"/>
      <c r="P366" s="210"/>
      <c r="Q366" s="211"/>
      <c r="R366" s="212"/>
      <c r="S366" s="212"/>
      <c r="T366" s="212"/>
      <c r="AF366" s="170">
        <f t="shared" si="78"/>
        <v>47574</v>
      </c>
      <c r="AG366" s="157">
        <v>22</v>
      </c>
      <c r="AH366" s="157">
        <v>4</v>
      </c>
      <c r="AI366" s="157">
        <v>4</v>
      </c>
      <c r="AJ366" s="157">
        <v>0</v>
      </c>
      <c r="AK366" s="157">
        <v>30</v>
      </c>
    </row>
    <row r="367" spans="1:37" x14ac:dyDescent="0.2">
      <c r="A367" s="214"/>
      <c r="B367" s="210"/>
      <c r="C367" s="215"/>
      <c r="D367" s="211"/>
      <c r="E367" s="210"/>
      <c r="F367" s="211"/>
      <c r="G367" s="210"/>
      <c r="H367" s="211"/>
      <c r="I367" s="211"/>
      <c r="J367" s="212"/>
      <c r="K367" s="216"/>
      <c r="L367" s="216"/>
      <c r="N367" s="210"/>
      <c r="O367" s="210"/>
      <c r="P367" s="210"/>
      <c r="Q367" s="211"/>
      <c r="R367" s="212"/>
      <c r="S367" s="212"/>
      <c r="T367" s="212"/>
      <c r="AF367" s="170">
        <f t="shared" si="78"/>
        <v>47604</v>
      </c>
      <c r="AG367" s="157">
        <v>22</v>
      </c>
      <c r="AH367" s="157">
        <v>4</v>
      </c>
      <c r="AI367" s="157">
        <v>5</v>
      </c>
      <c r="AJ367" s="157">
        <v>1</v>
      </c>
      <c r="AK367" s="157">
        <v>31</v>
      </c>
    </row>
    <row r="368" spans="1:37" x14ac:dyDescent="0.2">
      <c r="A368" s="214"/>
      <c r="B368" s="210"/>
      <c r="C368" s="215"/>
      <c r="D368" s="211"/>
      <c r="E368" s="210"/>
      <c r="F368" s="211"/>
      <c r="G368" s="210"/>
      <c r="H368" s="211"/>
      <c r="I368" s="211"/>
      <c r="J368" s="212"/>
      <c r="K368" s="216"/>
      <c r="L368" s="216"/>
      <c r="N368" s="210"/>
      <c r="O368" s="210"/>
      <c r="P368" s="210"/>
      <c r="Q368" s="211"/>
      <c r="R368" s="212"/>
      <c r="S368" s="212"/>
      <c r="T368" s="212"/>
      <c r="AF368" s="170">
        <f t="shared" si="78"/>
        <v>47635</v>
      </c>
      <c r="AG368" s="157">
        <v>20</v>
      </c>
      <c r="AH368" s="157">
        <v>5</v>
      </c>
      <c r="AI368" s="157">
        <v>5</v>
      </c>
      <c r="AJ368" s="157">
        <v>0</v>
      </c>
      <c r="AK368" s="157">
        <v>30</v>
      </c>
    </row>
    <row r="369" spans="1:37" x14ac:dyDescent="0.2">
      <c r="A369" s="214"/>
      <c r="B369" s="210"/>
      <c r="C369" s="215"/>
      <c r="D369" s="211"/>
      <c r="E369" s="210"/>
      <c r="F369" s="211"/>
      <c r="G369" s="210"/>
      <c r="H369" s="211"/>
      <c r="I369" s="211"/>
      <c r="J369" s="212"/>
      <c r="K369" s="216"/>
      <c r="L369" s="216"/>
      <c r="N369" s="210"/>
      <c r="O369" s="210"/>
      <c r="P369" s="210"/>
      <c r="Q369" s="211"/>
      <c r="R369" s="212"/>
      <c r="S369" s="212"/>
      <c r="T369" s="212"/>
      <c r="AF369" s="170">
        <f t="shared" si="78"/>
        <v>47665</v>
      </c>
      <c r="AG369" s="157">
        <v>22</v>
      </c>
      <c r="AH369" s="157">
        <v>4</v>
      </c>
      <c r="AI369" s="157">
        <v>5</v>
      </c>
      <c r="AJ369" s="157">
        <v>1</v>
      </c>
      <c r="AK369" s="157">
        <v>31</v>
      </c>
    </row>
    <row r="370" spans="1:37" x14ac:dyDescent="0.2">
      <c r="A370" s="214"/>
      <c r="B370" s="210"/>
      <c r="C370" s="215"/>
      <c r="D370" s="211"/>
      <c r="E370" s="210"/>
      <c r="F370" s="211"/>
      <c r="G370" s="210"/>
      <c r="H370" s="211"/>
      <c r="I370" s="211"/>
      <c r="J370" s="212"/>
      <c r="K370" s="216"/>
      <c r="L370" s="216"/>
      <c r="N370" s="210"/>
      <c r="O370" s="210"/>
      <c r="P370" s="210"/>
      <c r="Q370" s="211"/>
      <c r="R370" s="212"/>
      <c r="S370" s="212"/>
      <c r="T370" s="212"/>
      <c r="AF370" s="170">
        <f t="shared" si="78"/>
        <v>47696</v>
      </c>
      <c r="AG370" s="157">
        <v>22</v>
      </c>
      <c r="AH370" s="157">
        <v>5</v>
      </c>
      <c r="AI370" s="157">
        <v>4</v>
      </c>
      <c r="AJ370" s="157">
        <v>0</v>
      </c>
      <c r="AK370" s="157">
        <v>31</v>
      </c>
    </row>
    <row r="371" spans="1:37" x14ac:dyDescent="0.2">
      <c r="A371" s="214"/>
      <c r="B371" s="210"/>
      <c r="C371" s="215"/>
      <c r="D371" s="211"/>
      <c r="E371" s="210"/>
      <c r="F371" s="211"/>
      <c r="G371" s="210"/>
      <c r="H371" s="211"/>
      <c r="I371" s="211"/>
      <c r="J371" s="212"/>
      <c r="K371" s="216"/>
      <c r="L371" s="216"/>
      <c r="N371" s="210"/>
      <c r="O371" s="210"/>
      <c r="P371" s="210"/>
      <c r="Q371" s="211"/>
      <c r="R371" s="212"/>
      <c r="S371" s="212"/>
      <c r="T371" s="212"/>
      <c r="AF371" s="170">
        <f t="shared" si="78"/>
        <v>47727</v>
      </c>
      <c r="AG371" s="157">
        <v>20</v>
      </c>
      <c r="AH371" s="157">
        <v>4</v>
      </c>
      <c r="AI371" s="157">
        <v>6</v>
      </c>
      <c r="AJ371" s="157">
        <v>1</v>
      </c>
      <c r="AK371" s="157">
        <v>30</v>
      </c>
    </row>
    <row r="372" spans="1:37" x14ac:dyDescent="0.2">
      <c r="A372" s="214"/>
      <c r="B372" s="210"/>
      <c r="C372" s="215"/>
      <c r="D372" s="211"/>
      <c r="E372" s="210"/>
      <c r="F372" s="211"/>
      <c r="G372" s="210"/>
      <c r="H372" s="211"/>
      <c r="I372" s="211"/>
      <c r="J372" s="212"/>
      <c r="K372" s="216"/>
      <c r="L372" s="216"/>
      <c r="N372" s="210"/>
      <c r="O372" s="210"/>
      <c r="P372" s="210"/>
      <c r="Q372" s="211"/>
      <c r="R372" s="212"/>
      <c r="S372" s="212"/>
      <c r="T372" s="212"/>
      <c r="AF372" s="170">
        <f t="shared" si="78"/>
        <v>47757</v>
      </c>
      <c r="AG372" s="157">
        <v>23</v>
      </c>
      <c r="AH372" s="157">
        <v>4</v>
      </c>
      <c r="AI372" s="157">
        <v>4</v>
      </c>
      <c r="AJ372" s="157">
        <v>0</v>
      </c>
      <c r="AK372" s="157">
        <v>31</v>
      </c>
    </row>
    <row r="373" spans="1:37" x14ac:dyDescent="0.2">
      <c r="A373" s="214"/>
      <c r="B373" s="210"/>
      <c r="C373" s="215"/>
      <c r="D373" s="211"/>
      <c r="E373" s="210"/>
      <c r="F373" s="211"/>
      <c r="G373" s="210"/>
      <c r="H373" s="211"/>
      <c r="I373" s="211"/>
      <c r="J373" s="212"/>
      <c r="K373" s="216"/>
      <c r="L373" s="216"/>
      <c r="N373" s="210"/>
      <c r="O373" s="210"/>
      <c r="P373" s="210"/>
      <c r="Q373" s="211"/>
      <c r="R373" s="212"/>
      <c r="S373" s="212"/>
      <c r="T373" s="212"/>
      <c r="AF373" s="170">
        <f t="shared" si="78"/>
        <v>47788</v>
      </c>
      <c r="AG373" s="157">
        <v>20</v>
      </c>
      <c r="AH373" s="157">
        <v>5</v>
      </c>
      <c r="AI373" s="157">
        <v>5</v>
      </c>
      <c r="AJ373" s="157">
        <v>1</v>
      </c>
      <c r="AK373" s="157">
        <v>30</v>
      </c>
    </row>
    <row r="374" spans="1:37" x14ac:dyDescent="0.2">
      <c r="A374" s="214"/>
      <c r="B374" s="210"/>
      <c r="C374" s="215"/>
      <c r="D374" s="211"/>
      <c r="E374" s="210"/>
      <c r="F374" s="211"/>
      <c r="G374" s="210"/>
      <c r="H374" s="211"/>
      <c r="I374" s="211"/>
      <c r="J374" s="212"/>
      <c r="K374" s="216"/>
      <c r="L374" s="216"/>
      <c r="N374" s="210"/>
      <c r="O374" s="210"/>
      <c r="P374" s="210"/>
      <c r="Q374" s="211"/>
      <c r="R374" s="212"/>
      <c r="S374" s="212"/>
      <c r="T374" s="212"/>
      <c r="AF374" s="170">
        <f t="shared" si="78"/>
        <v>47818</v>
      </c>
      <c r="AG374" s="157">
        <v>21</v>
      </c>
      <c r="AH374" s="157">
        <v>4</v>
      </c>
      <c r="AI374" s="157">
        <v>6</v>
      </c>
      <c r="AJ374" s="157">
        <v>1</v>
      </c>
      <c r="AK374" s="157">
        <v>31</v>
      </c>
    </row>
    <row r="375" spans="1:37" x14ac:dyDescent="0.2">
      <c r="A375" s="214"/>
      <c r="B375" s="210"/>
      <c r="C375" s="215"/>
      <c r="D375" s="211"/>
      <c r="E375" s="210"/>
      <c r="F375" s="211"/>
      <c r="G375" s="210"/>
      <c r="H375" s="211"/>
      <c r="I375" s="211"/>
      <c r="J375" s="212"/>
      <c r="K375" s="216"/>
      <c r="L375" s="216"/>
      <c r="N375" s="210"/>
      <c r="O375" s="210"/>
      <c r="P375" s="210"/>
      <c r="Q375" s="211"/>
      <c r="R375" s="212"/>
      <c r="S375" s="212"/>
      <c r="T375" s="212"/>
      <c r="AF375" s="170">
        <f t="shared" si="78"/>
        <v>47849</v>
      </c>
      <c r="AG375" s="157">
        <v>22</v>
      </c>
      <c r="AH375" s="157">
        <v>4</v>
      </c>
      <c r="AI375" s="157">
        <v>5</v>
      </c>
      <c r="AJ375" s="157">
        <v>1</v>
      </c>
      <c r="AK375" s="157">
        <v>31</v>
      </c>
    </row>
    <row r="376" spans="1:37" x14ac:dyDescent="0.2">
      <c r="A376" s="214"/>
      <c r="B376" s="210"/>
      <c r="C376" s="215"/>
      <c r="D376" s="211"/>
      <c r="E376" s="210"/>
      <c r="F376" s="211"/>
      <c r="G376" s="210"/>
      <c r="H376" s="211"/>
      <c r="I376" s="211"/>
      <c r="J376" s="212"/>
      <c r="K376" s="216"/>
      <c r="L376" s="216"/>
      <c r="N376" s="210"/>
      <c r="O376" s="210"/>
      <c r="P376" s="210"/>
      <c r="Q376" s="211"/>
      <c r="R376" s="212"/>
      <c r="S376" s="212"/>
      <c r="T376" s="212"/>
      <c r="AF376" s="170">
        <f t="shared" si="78"/>
        <v>47880</v>
      </c>
      <c r="AG376" s="157">
        <v>20</v>
      </c>
      <c r="AH376" s="157">
        <v>4</v>
      </c>
      <c r="AI376" s="157">
        <v>4</v>
      </c>
      <c r="AJ376" s="157">
        <v>0</v>
      </c>
      <c r="AK376" s="157">
        <v>28</v>
      </c>
    </row>
    <row r="377" spans="1:37" x14ac:dyDescent="0.2">
      <c r="A377" s="214"/>
      <c r="B377" s="210"/>
      <c r="C377" s="215"/>
      <c r="D377" s="211"/>
      <c r="E377" s="210"/>
      <c r="F377" s="211"/>
      <c r="G377" s="210"/>
      <c r="H377" s="211"/>
      <c r="I377" s="211"/>
      <c r="J377" s="212"/>
      <c r="K377" s="216"/>
      <c r="L377" s="216"/>
      <c r="N377" s="210"/>
      <c r="O377" s="210"/>
      <c r="P377" s="210"/>
      <c r="Q377" s="211"/>
      <c r="R377" s="212"/>
      <c r="S377" s="212"/>
      <c r="T377" s="212"/>
      <c r="AF377" s="170">
        <f t="shared" si="78"/>
        <v>47908</v>
      </c>
      <c r="AG377" s="157">
        <v>21</v>
      </c>
      <c r="AH377" s="157">
        <v>5</v>
      </c>
      <c r="AI377" s="157">
        <v>5</v>
      </c>
      <c r="AJ377" s="157">
        <v>0</v>
      </c>
      <c r="AK377" s="157">
        <v>31</v>
      </c>
    </row>
    <row r="378" spans="1:37" x14ac:dyDescent="0.2">
      <c r="A378" s="214"/>
      <c r="B378" s="210"/>
      <c r="C378" s="215"/>
      <c r="D378" s="211"/>
      <c r="E378" s="210"/>
      <c r="F378" s="211"/>
      <c r="G378" s="210"/>
      <c r="H378" s="211"/>
      <c r="I378" s="211"/>
      <c r="J378" s="212"/>
      <c r="K378" s="216"/>
      <c r="L378" s="216"/>
      <c r="N378" s="210"/>
      <c r="O378" s="210"/>
      <c r="P378" s="210"/>
      <c r="Q378" s="211"/>
      <c r="R378" s="212"/>
      <c r="S378" s="212"/>
      <c r="T378" s="212"/>
      <c r="AF378" s="170">
        <f t="shared" si="78"/>
        <v>47939</v>
      </c>
      <c r="AG378" s="157">
        <v>22</v>
      </c>
      <c r="AH378" s="157">
        <v>4</v>
      </c>
      <c r="AI378" s="157">
        <v>4</v>
      </c>
      <c r="AJ378" s="157">
        <v>0</v>
      </c>
      <c r="AK378" s="157">
        <v>30</v>
      </c>
    </row>
    <row r="379" spans="1:37" x14ac:dyDescent="0.2">
      <c r="A379" s="214"/>
      <c r="B379" s="210"/>
      <c r="C379" s="215"/>
      <c r="D379" s="211"/>
      <c r="E379" s="210"/>
      <c r="F379" s="211"/>
      <c r="G379" s="210"/>
      <c r="H379" s="211"/>
      <c r="I379" s="211"/>
      <c r="J379" s="212"/>
      <c r="K379" s="216"/>
      <c r="L379" s="216"/>
      <c r="N379" s="210"/>
      <c r="O379" s="210"/>
      <c r="P379" s="210"/>
      <c r="Q379" s="211"/>
      <c r="R379" s="212"/>
      <c r="S379" s="212"/>
      <c r="T379" s="212"/>
      <c r="AF379" s="170">
        <f t="shared" si="78"/>
        <v>47969</v>
      </c>
      <c r="AG379" s="157">
        <v>22</v>
      </c>
      <c r="AH379" s="157">
        <v>4</v>
      </c>
      <c r="AI379" s="157">
        <v>5</v>
      </c>
      <c r="AJ379" s="157">
        <v>1</v>
      </c>
      <c r="AK379" s="157">
        <v>31</v>
      </c>
    </row>
    <row r="380" spans="1:37" x14ac:dyDescent="0.2">
      <c r="A380" s="214"/>
      <c r="B380" s="210"/>
      <c r="C380" s="215"/>
      <c r="D380" s="211"/>
      <c r="E380" s="210"/>
      <c r="F380" s="211"/>
      <c r="G380" s="210"/>
      <c r="H380" s="211"/>
      <c r="I380" s="211"/>
      <c r="J380" s="212"/>
      <c r="K380" s="216"/>
      <c r="L380" s="216"/>
      <c r="N380" s="210"/>
      <c r="O380" s="210"/>
      <c r="P380" s="210"/>
      <c r="Q380" s="211"/>
      <c r="R380" s="212"/>
      <c r="S380" s="212"/>
      <c r="T380" s="212"/>
      <c r="AF380" s="170">
        <f t="shared" si="78"/>
        <v>48000</v>
      </c>
      <c r="AG380" s="157">
        <v>20</v>
      </c>
      <c r="AH380" s="157">
        <v>5</v>
      </c>
      <c r="AI380" s="157">
        <v>5</v>
      </c>
      <c r="AJ380" s="157">
        <v>0</v>
      </c>
      <c r="AK380" s="157">
        <v>30</v>
      </c>
    </row>
    <row r="381" spans="1:37" x14ac:dyDescent="0.2">
      <c r="A381" s="214"/>
      <c r="B381" s="210"/>
      <c r="C381" s="215"/>
      <c r="D381" s="211"/>
      <c r="E381" s="210"/>
      <c r="F381" s="211"/>
      <c r="G381" s="210"/>
      <c r="H381" s="211"/>
      <c r="I381" s="211"/>
      <c r="J381" s="212"/>
      <c r="K381" s="216"/>
      <c r="L381" s="216"/>
      <c r="N381" s="210"/>
      <c r="O381" s="210"/>
      <c r="P381" s="210"/>
      <c r="Q381" s="211"/>
      <c r="R381" s="212"/>
      <c r="S381" s="212"/>
      <c r="T381" s="212"/>
      <c r="AF381" s="170">
        <f t="shared" si="78"/>
        <v>48030</v>
      </c>
      <c r="AG381" s="157">
        <v>22</v>
      </c>
      <c r="AH381" s="157">
        <v>4</v>
      </c>
      <c r="AI381" s="157">
        <v>5</v>
      </c>
      <c r="AJ381" s="157">
        <v>1</v>
      </c>
      <c r="AK381" s="157">
        <v>31</v>
      </c>
    </row>
    <row r="382" spans="1:37" x14ac:dyDescent="0.2">
      <c r="A382" s="214"/>
      <c r="B382" s="210"/>
      <c r="C382" s="215"/>
      <c r="D382" s="211"/>
      <c r="E382" s="210"/>
      <c r="F382" s="211"/>
      <c r="G382" s="210"/>
      <c r="H382" s="211"/>
      <c r="I382" s="211"/>
      <c r="J382" s="212"/>
      <c r="K382" s="216"/>
      <c r="L382" s="216"/>
      <c r="N382" s="210"/>
      <c r="O382" s="210"/>
      <c r="P382" s="210"/>
      <c r="Q382" s="211"/>
      <c r="R382" s="212"/>
      <c r="S382" s="212"/>
      <c r="T382" s="212"/>
      <c r="AF382" s="170">
        <f t="shared" si="78"/>
        <v>48061</v>
      </c>
      <c r="AG382" s="157">
        <v>22</v>
      </c>
      <c r="AH382" s="157">
        <v>5</v>
      </c>
      <c r="AI382" s="157">
        <v>4</v>
      </c>
      <c r="AJ382" s="157">
        <v>0</v>
      </c>
      <c r="AK382" s="157">
        <v>31</v>
      </c>
    </row>
    <row r="383" spans="1:37" x14ac:dyDescent="0.2">
      <c r="A383" s="214"/>
      <c r="B383" s="210"/>
      <c r="C383" s="215"/>
      <c r="D383" s="211"/>
      <c r="E383" s="210"/>
      <c r="F383" s="211"/>
      <c r="G383" s="210"/>
      <c r="H383" s="211"/>
      <c r="I383" s="211"/>
      <c r="J383" s="212"/>
      <c r="K383" s="216"/>
      <c r="L383" s="216"/>
      <c r="N383" s="210"/>
      <c r="O383" s="210"/>
      <c r="P383" s="210"/>
      <c r="Q383" s="211"/>
      <c r="R383" s="212"/>
      <c r="S383" s="212"/>
      <c r="T383" s="212"/>
      <c r="AF383" s="170">
        <f t="shared" ref="AF383:AF414" si="79">EOMONTH(AF382,0)+1</f>
        <v>48092</v>
      </c>
      <c r="AG383" s="157">
        <v>20</v>
      </c>
      <c r="AH383" s="157">
        <v>4</v>
      </c>
      <c r="AI383" s="157">
        <v>6</v>
      </c>
      <c r="AJ383" s="157">
        <v>1</v>
      </c>
      <c r="AK383" s="157">
        <v>30</v>
      </c>
    </row>
    <row r="384" spans="1:37" x14ac:dyDescent="0.2">
      <c r="A384" s="214"/>
      <c r="B384" s="210"/>
      <c r="C384" s="215"/>
      <c r="D384" s="211"/>
      <c r="E384" s="210"/>
      <c r="F384" s="211"/>
      <c r="G384" s="210"/>
      <c r="H384" s="211"/>
      <c r="I384" s="211"/>
      <c r="J384" s="212"/>
      <c r="K384" s="216"/>
      <c r="L384" s="216"/>
      <c r="N384" s="210"/>
      <c r="O384" s="210"/>
      <c r="P384" s="210"/>
      <c r="Q384" s="211"/>
      <c r="R384" s="212"/>
      <c r="S384" s="212"/>
      <c r="T384" s="212"/>
      <c r="AF384" s="170">
        <f t="shared" si="79"/>
        <v>48122</v>
      </c>
      <c r="AG384" s="157">
        <v>23</v>
      </c>
      <c r="AH384" s="157">
        <v>4</v>
      </c>
      <c r="AI384" s="157">
        <v>4</v>
      </c>
      <c r="AJ384" s="157">
        <v>0</v>
      </c>
      <c r="AK384" s="157">
        <v>31</v>
      </c>
    </row>
    <row r="385" spans="1:37" x14ac:dyDescent="0.2">
      <c r="A385" s="214"/>
      <c r="B385" s="210"/>
      <c r="C385" s="215"/>
      <c r="D385" s="211"/>
      <c r="E385" s="210"/>
      <c r="F385" s="211"/>
      <c r="G385" s="210"/>
      <c r="H385" s="211"/>
      <c r="I385" s="211"/>
      <c r="J385" s="212"/>
      <c r="K385" s="216"/>
      <c r="L385" s="216"/>
      <c r="N385" s="210"/>
      <c r="O385" s="210"/>
      <c r="P385" s="210"/>
      <c r="Q385" s="211"/>
      <c r="R385" s="212"/>
      <c r="S385" s="212"/>
      <c r="T385" s="212"/>
      <c r="AF385" s="170">
        <f t="shared" si="79"/>
        <v>48153</v>
      </c>
      <c r="AG385" s="157">
        <v>20</v>
      </c>
      <c r="AH385" s="157">
        <v>5</v>
      </c>
      <c r="AI385" s="157">
        <v>5</v>
      </c>
      <c r="AJ385" s="157">
        <v>1</v>
      </c>
      <c r="AK385" s="157">
        <v>30</v>
      </c>
    </row>
    <row r="386" spans="1:37" x14ac:dyDescent="0.2">
      <c r="A386" s="214"/>
      <c r="B386" s="210"/>
      <c r="C386" s="215"/>
      <c r="D386" s="211"/>
      <c r="E386" s="210"/>
      <c r="F386" s="211"/>
      <c r="G386" s="210"/>
      <c r="H386" s="211"/>
      <c r="I386" s="211"/>
      <c r="J386" s="212"/>
      <c r="K386" s="216"/>
      <c r="L386" s="216"/>
      <c r="N386" s="210"/>
      <c r="O386" s="210"/>
      <c r="P386" s="210"/>
      <c r="Q386" s="211"/>
      <c r="R386" s="212"/>
      <c r="S386" s="212"/>
      <c r="T386" s="212"/>
      <c r="AF386" s="170">
        <f t="shared" si="79"/>
        <v>48183</v>
      </c>
      <c r="AG386" s="157">
        <v>21</v>
      </c>
      <c r="AH386" s="157">
        <v>4</v>
      </c>
      <c r="AI386" s="157">
        <v>6</v>
      </c>
      <c r="AJ386" s="157">
        <v>1</v>
      </c>
      <c r="AK386" s="157">
        <v>31</v>
      </c>
    </row>
    <row r="387" spans="1:37" x14ac:dyDescent="0.2">
      <c r="A387" s="214"/>
      <c r="B387" s="210"/>
      <c r="C387" s="215"/>
      <c r="D387" s="211"/>
      <c r="E387" s="210"/>
      <c r="F387" s="211"/>
      <c r="G387" s="210"/>
      <c r="H387" s="211"/>
      <c r="I387" s="211"/>
      <c r="J387" s="212"/>
      <c r="K387" s="216"/>
      <c r="L387" s="216"/>
      <c r="N387" s="210"/>
      <c r="O387" s="210"/>
      <c r="P387" s="210"/>
      <c r="Q387" s="211"/>
      <c r="R387" s="212"/>
      <c r="S387" s="212"/>
      <c r="T387" s="212"/>
      <c r="AF387" s="170">
        <f t="shared" si="79"/>
        <v>48214</v>
      </c>
      <c r="AG387" s="157">
        <v>22</v>
      </c>
      <c r="AH387" s="157">
        <v>4</v>
      </c>
      <c r="AI387" s="157">
        <v>5</v>
      </c>
      <c r="AJ387" s="157">
        <v>1</v>
      </c>
      <c r="AK387" s="157">
        <v>31</v>
      </c>
    </row>
    <row r="388" spans="1:37" x14ac:dyDescent="0.2">
      <c r="A388" s="214"/>
      <c r="B388" s="210"/>
      <c r="C388" s="215"/>
      <c r="D388" s="211"/>
      <c r="E388" s="210"/>
      <c r="F388" s="211"/>
      <c r="G388" s="210"/>
      <c r="H388" s="211"/>
      <c r="I388" s="211"/>
      <c r="J388" s="212"/>
      <c r="K388" s="216"/>
      <c r="L388" s="216"/>
      <c r="N388" s="210"/>
      <c r="O388" s="210"/>
      <c r="P388" s="210"/>
      <c r="Q388" s="211"/>
      <c r="R388" s="212"/>
      <c r="S388" s="212"/>
      <c r="T388" s="212"/>
      <c r="AF388" s="170">
        <f t="shared" si="79"/>
        <v>48245</v>
      </c>
      <c r="AG388" s="157">
        <v>20</v>
      </c>
      <c r="AH388" s="157">
        <v>5</v>
      </c>
      <c r="AI388" s="157">
        <v>4</v>
      </c>
      <c r="AJ388" s="157">
        <v>0</v>
      </c>
      <c r="AK388" s="157">
        <v>29</v>
      </c>
    </row>
    <row r="389" spans="1:37" x14ac:dyDescent="0.2">
      <c r="A389" s="214"/>
      <c r="B389" s="210"/>
      <c r="C389" s="215"/>
      <c r="D389" s="211"/>
      <c r="E389" s="210"/>
      <c r="F389" s="211"/>
      <c r="G389" s="210"/>
      <c r="H389" s="211"/>
      <c r="I389" s="211"/>
      <c r="J389" s="212"/>
      <c r="K389" s="216"/>
      <c r="L389" s="216"/>
      <c r="N389" s="210"/>
      <c r="O389" s="210"/>
      <c r="P389" s="210"/>
      <c r="Q389" s="211"/>
      <c r="R389" s="212"/>
      <c r="S389" s="212"/>
      <c r="T389" s="212"/>
      <c r="AF389" s="170">
        <f t="shared" si="79"/>
        <v>48274</v>
      </c>
      <c r="AG389" s="157">
        <v>22</v>
      </c>
      <c r="AH389" s="157">
        <v>4</v>
      </c>
      <c r="AI389" s="157">
        <v>5</v>
      </c>
      <c r="AJ389" s="157">
        <v>0</v>
      </c>
      <c r="AK389" s="157">
        <v>31</v>
      </c>
    </row>
    <row r="390" spans="1:37" x14ac:dyDescent="0.2">
      <c r="A390" s="214"/>
      <c r="B390" s="210"/>
      <c r="C390" s="215"/>
      <c r="D390" s="211"/>
      <c r="E390" s="210"/>
      <c r="F390" s="211"/>
      <c r="G390" s="210"/>
      <c r="H390" s="211"/>
      <c r="I390" s="211"/>
      <c r="J390" s="212"/>
      <c r="K390" s="216"/>
      <c r="L390" s="216"/>
      <c r="N390" s="210"/>
      <c r="O390" s="210"/>
      <c r="P390" s="210"/>
      <c r="Q390" s="211"/>
      <c r="R390" s="212"/>
      <c r="S390" s="212"/>
      <c r="T390" s="212"/>
      <c r="AF390" s="170">
        <f t="shared" si="79"/>
        <v>48305</v>
      </c>
      <c r="AG390" s="157">
        <v>22</v>
      </c>
      <c r="AH390" s="157">
        <v>4</v>
      </c>
      <c r="AI390" s="157">
        <v>4</v>
      </c>
      <c r="AJ390" s="157">
        <v>0</v>
      </c>
      <c r="AK390" s="157">
        <v>30</v>
      </c>
    </row>
    <row r="391" spans="1:37" x14ac:dyDescent="0.2">
      <c r="A391" s="214"/>
      <c r="B391" s="210"/>
      <c r="C391" s="215"/>
      <c r="D391" s="211"/>
      <c r="E391" s="210"/>
      <c r="F391" s="211"/>
      <c r="G391" s="210"/>
      <c r="H391" s="211"/>
      <c r="I391" s="211"/>
      <c r="J391" s="212"/>
      <c r="K391" s="216"/>
      <c r="L391" s="216"/>
      <c r="N391" s="210"/>
      <c r="O391" s="210"/>
      <c r="P391" s="210"/>
      <c r="Q391" s="211"/>
      <c r="R391" s="212"/>
      <c r="S391" s="212"/>
      <c r="T391" s="212"/>
      <c r="AF391" s="170">
        <f t="shared" si="79"/>
        <v>48335</v>
      </c>
      <c r="AG391" s="157">
        <v>20</v>
      </c>
      <c r="AH391" s="157">
        <v>5</v>
      </c>
      <c r="AI391" s="157">
        <v>6</v>
      </c>
      <c r="AJ391" s="157">
        <v>1</v>
      </c>
      <c r="AK391" s="157">
        <v>31</v>
      </c>
    </row>
    <row r="392" spans="1:37" x14ac:dyDescent="0.2">
      <c r="A392" s="214"/>
      <c r="B392" s="210"/>
      <c r="C392" s="215"/>
      <c r="D392" s="211"/>
      <c r="E392" s="210"/>
      <c r="F392" s="211"/>
      <c r="G392" s="210"/>
      <c r="H392" s="211"/>
      <c r="I392" s="211"/>
      <c r="J392" s="212"/>
      <c r="K392" s="216"/>
      <c r="L392" s="216"/>
      <c r="N392" s="210"/>
      <c r="O392" s="210"/>
      <c r="P392" s="210"/>
      <c r="Q392" s="211"/>
      <c r="R392" s="212"/>
      <c r="S392" s="212"/>
      <c r="T392" s="212"/>
      <c r="AF392" s="170">
        <f t="shared" si="79"/>
        <v>48366</v>
      </c>
      <c r="AG392" s="157">
        <v>22</v>
      </c>
      <c r="AH392" s="157">
        <v>4</v>
      </c>
      <c r="AI392" s="157">
        <v>4</v>
      </c>
      <c r="AJ392" s="157">
        <v>0</v>
      </c>
      <c r="AK392" s="157">
        <v>30</v>
      </c>
    </row>
    <row r="393" spans="1:37" x14ac:dyDescent="0.2">
      <c r="A393" s="214"/>
      <c r="B393" s="210"/>
      <c r="C393" s="215"/>
      <c r="D393" s="211"/>
      <c r="E393" s="210"/>
      <c r="F393" s="211"/>
      <c r="G393" s="210"/>
      <c r="H393" s="211"/>
      <c r="I393" s="211"/>
      <c r="J393" s="212"/>
      <c r="K393" s="216"/>
      <c r="L393" s="216"/>
      <c r="N393" s="210"/>
      <c r="O393" s="210"/>
      <c r="P393" s="210"/>
      <c r="Q393" s="211"/>
      <c r="R393" s="212"/>
      <c r="S393" s="212"/>
      <c r="T393" s="212"/>
      <c r="AF393" s="170">
        <f t="shared" si="79"/>
        <v>48396</v>
      </c>
      <c r="AG393" s="157">
        <v>23</v>
      </c>
      <c r="AH393" s="157">
        <v>3</v>
      </c>
      <c r="AI393" s="157">
        <v>5</v>
      </c>
      <c r="AJ393" s="157">
        <v>1</v>
      </c>
      <c r="AK393" s="157">
        <v>31</v>
      </c>
    </row>
    <row r="394" spans="1:37" x14ac:dyDescent="0.2">
      <c r="A394" s="214"/>
      <c r="B394" s="210"/>
      <c r="C394" s="215"/>
      <c r="D394" s="211"/>
      <c r="E394" s="210"/>
      <c r="F394" s="211"/>
      <c r="G394" s="210"/>
      <c r="H394" s="211"/>
      <c r="I394" s="211"/>
      <c r="J394" s="212"/>
      <c r="K394" s="216"/>
      <c r="L394" s="216"/>
      <c r="N394" s="210"/>
      <c r="O394" s="210"/>
      <c r="P394" s="210"/>
      <c r="Q394" s="211"/>
      <c r="R394" s="212"/>
      <c r="S394" s="212"/>
      <c r="T394" s="212"/>
      <c r="AF394" s="170">
        <f t="shared" si="79"/>
        <v>48427</v>
      </c>
      <c r="AG394" s="157">
        <v>21</v>
      </c>
      <c r="AH394" s="157">
        <v>5</v>
      </c>
      <c r="AI394" s="157">
        <v>5</v>
      </c>
      <c r="AJ394" s="157">
        <v>0</v>
      </c>
      <c r="AK394" s="157">
        <v>31</v>
      </c>
    </row>
    <row r="395" spans="1:37" x14ac:dyDescent="0.2">
      <c r="A395" s="214"/>
      <c r="B395" s="210"/>
      <c r="C395" s="215"/>
      <c r="D395" s="211"/>
      <c r="E395" s="210"/>
      <c r="F395" s="211"/>
      <c r="G395" s="210"/>
      <c r="H395" s="211"/>
      <c r="I395" s="211"/>
      <c r="J395" s="212"/>
      <c r="K395" s="216"/>
      <c r="L395" s="216"/>
      <c r="N395" s="210"/>
      <c r="O395" s="210"/>
      <c r="P395" s="210"/>
      <c r="Q395" s="211"/>
      <c r="R395" s="212"/>
      <c r="S395" s="212"/>
      <c r="T395" s="212"/>
      <c r="AF395" s="170">
        <f t="shared" si="79"/>
        <v>48458</v>
      </c>
      <c r="AG395" s="157">
        <v>21</v>
      </c>
      <c r="AH395" s="157">
        <v>4</v>
      </c>
      <c r="AI395" s="157">
        <v>5</v>
      </c>
      <c r="AJ395" s="157">
        <v>1</v>
      </c>
      <c r="AK395" s="157">
        <v>30</v>
      </c>
    </row>
    <row r="396" spans="1:37" x14ac:dyDescent="0.2">
      <c r="A396" s="214"/>
      <c r="B396" s="210"/>
      <c r="C396" s="215"/>
      <c r="D396" s="211"/>
      <c r="E396" s="210"/>
      <c r="F396" s="211"/>
      <c r="G396" s="210"/>
      <c r="H396" s="211"/>
      <c r="I396" s="211"/>
      <c r="J396" s="212"/>
      <c r="K396" s="216"/>
      <c r="L396" s="216"/>
      <c r="N396" s="210"/>
      <c r="O396" s="210"/>
      <c r="P396" s="210"/>
      <c r="Q396" s="211"/>
      <c r="R396" s="212"/>
      <c r="S396" s="212"/>
      <c r="T396" s="212"/>
      <c r="AF396" s="170">
        <f t="shared" si="79"/>
        <v>48488</v>
      </c>
      <c r="AG396" s="157">
        <v>22</v>
      </c>
      <c r="AH396" s="157">
        <v>5</v>
      </c>
      <c r="AI396" s="157">
        <v>4</v>
      </c>
      <c r="AJ396" s="157">
        <v>0</v>
      </c>
      <c r="AK396" s="157">
        <v>31</v>
      </c>
    </row>
    <row r="397" spans="1:37" x14ac:dyDescent="0.2">
      <c r="A397" s="214"/>
      <c r="B397" s="210"/>
      <c r="C397" s="215"/>
      <c r="D397" s="211"/>
      <c r="E397" s="210"/>
      <c r="F397" s="211"/>
      <c r="G397" s="210"/>
      <c r="H397" s="211"/>
      <c r="I397" s="211"/>
      <c r="J397" s="212"/>
      <c r="K397" s="216"/>
      <c r="L397" s="216"/>
      <c r="N397" s="210"/>
      <c r="O397" s="210"/>
      <c r="P397" s="210"/>
      <c r="Q397" s="211"/>
      <c r="R397" s="212"/>
      <c r="S397" s="212"/>
      <c r="T397" s="212"/>
      <c r="AF397" s="170">
        <f t="shared" si="79"/>
        <v>48519</v>
      </c>
      <c r="AG397" s="157">
        <v>20</v>
      </c>
      <c r="AH397" s="157">
        <v>4</v>
      </c>
      <c r="AI397" s="157">
        <v>6</v>
      </c>
      <c r="AJ397" s="157">
        <v>1</v>
      </c>
      <c r="AK397" s="157">
        <v>30</v>
      </c>
    </row>
    <row r="398" spans="1:37" x14ac:dyDescent="0.2">
      <c r="A398" s="214"/>
      <c r="B398" s="210"/>
      <c r="C398" s="215"/>
      <c r="D398" s="211"/>
      <c r="E398" s="210"/>
      <c r="F398" s="211"/>
      <c r="G398" s="210"/>
      <c r="H398" s="211"/>
      <c r="I398" s="211"/>
      <c r="J398" s="212"/>
      <c r="K398" s="216"/>
      <c r="L398" s="216"/>
      <c r="N398" s="210"/>
      <c r="O398" s="210"/>
      <c r="P398" s="210"/>
      <c r="Q398" s="211"/>
      <c r="R398" s="212"/>
      <c r="S398" s="212"/>
      <c r="T398" s="212"/>
      <c r="AF398" s="170">
        <f t="shared" si="79"/>
        <v>48549</v>
      </c>
      <c r="AG398" s="157">
        <v>22</v>
      </c>
      <c r="AH398" s="157">
        <v>4</v>
      </c>
      <c r="AI398" s="157">
        <v>5</v>
      </c>
      <c r="AJ398" s="157">
        <v>1</v>
      </c>
      <c r="AK398" s="157">
        <v>31</v>
      </c>
    </row>
    <row r="399" spans="1:37" x14ac:dyDescent="0.2">
      <c r="A399" s="214"/>
      <c r="B399" s="210"/>
      <c r="C399" s="215"/>
      <c r="D399" s="211"/>
      <c r="E399" s="210"/>
      <c r="F399" s="211"/>
      <c r="G399" s="210"/>
      <c r="H399" s="211"/>
      <c r="I399" s="211"/>
      <c r="J399" s="212"/>
      <c r="K399" s="216"/>
      <c r="L399" s="216"/>
      <c r="N399" s="210"/>
      <c r="O399" s="210"/>
      <c r="P399" s="210"/>
      <c r="Q399" s="211"/>
      <c r="R399" s="212"/>
      <c r="S399" s="212"/>
      <c r="T399" s="212"/>
      <c r="AF399" s="170">
        <f t="shared" si="79"/>
        <v>48580</v>
      </c>
      <c r="AG399" s="157">
        <v>22</v>
      </c>
      <c r="AH399" s="157">
        <v>4</v>
      </c>
      <c r="AI399" s="157">
        <v>5</v>
      </c>
      <c r="AJ399" s="157">
        <v>1</v>
      </c>
      <c r="AK399" s="157">
        <v>31</v>
      </c>
    </row>
    <row r="400" spans="1:37" x14ac:dyDescent="0.2">
      <c r="A400" s="214"/>
      <c r="B400" s="210"/>
      <c r="C400" s="215"/>
      <c r="D400" s="211"/>
      <c r="E400" s="210"/>
      <c r="F400" s="211"/>
      <c r="G400" s="210"/>
      <c r="H400" s="211"/>
      <c r="I400" s="211"/>
      <c r="J400" s="212"/>
      <c r="K400" s="216"/>
      <c r="L400" s="216"/>
      <c r="N400" s="210"/>
      <c r="O400" s="210"/>
      <c r="P400" s="210"/>
      <c r="Q400" s="211"/>
      <c r="R400" s="212"/>
      <c r="S400" s="212"/>
      <c r="T400" s="212"/>
      <c r="AF400" s="170">
        <f t="shared" si="79"/>
        <v>48611</v>
      </c>
      <c r="AG400" s="157">
        <v>20</v>
      </c>
      <c r="AH400" s="157">
        <v>4</v>
      </c>
      <c r="AI400" s="157">
        <v>4</v>
      </c>
      <c r="AJ400" s="157">
        <v>0</v>
      </c>
      <c r="AK400" s="157">
        <v>28</v>
      </c>
    </row>
    <row r="401" spans="1:37" x14ac:dyDescent="0.2">
      <c r="A401" s="214"/>
      <c r="B401" s="210"/>
      <c r="C401" s="215"/>
      <c r="D401" s="211"/>
      <c r="E401" s="210"/>
      <c r="F401" s="211"/>
      <c r="G401" s="210"/>
      <c r="H401" s="211"/>
      <c r="I401" s="211"/>
      <c r="J401" s="212"/>
      <c r="K401" s="216"/>
      <c r="L401" s="216"/>
      <c r="N401" s="210"/>
      <c r="O401" s="210"/>
      <c r="P401" s="210"/>
      <c r="Q401" s="211"/>
      <c r="R401" s="212"/>
      <c r="S401" s="212"/>
      <c r="T401" s="212"/>
      <c r="AF401" s="170">
        <f t="shared" si="79"/>
        <v>48639</v>
      </c>
      <c r="AG401" s="157">
        <v>21</v>
      </c>
      <c r="AH401" s="157">
        <v>5</v>
      </c>
      <c r="AI401" s="157">
        <v>5</v>
      </c>
      <c r="AJ401" s="157">
        <v>0</v>
      </c>
      <c r="AK401" s="157">
        <v>31</v>
      </c>
    </row>
    <row r="402" spans="1:37" x14ac:dyDescent="0.2">
      <c r="A402" s="214"/>
      <c r="B402" s="210"/>
      <c r="C402" s="215"/>
      <c r="D402" s="211"/>
      <c r="E402" s="210"/>
      <c r="F402" s="211"/>
      <c r="G402" s="210"/>
      <c r="H402" s="211"/>
      <c r="I402" s="211"/>
      <c r="J402" s="212"/>
      <c r="K402" s="216"/>
      <c r="L402" s="216"/>
      <c r="N402" s="210"/>
      <c r="O402" s="210"/>
      <c r="P402" s="210"/>
      <c r="Q402" s="211"/>
      <c r="R402" s="212"/>
      <c r="S402" s="212"/>
      <c r="T402" s="212"/>
      <c r="AF402" s="170">
        <f t="shared" si="79"/>
        <v>48670</v>
      </c>
      <c r="AG402" s="157">
        <v>22</v>
      </c>
      <c r="AH402" s="157">
        <v>4</v>
      </c>
      <c r="AI402" s="157">
        <v>4</v>
      </c>
      <c r="AJ402" s="157">
        <v>0</v>
      </c>
      <c r="AK402" s="157">
        <v>30</v>
      </c>
    </row>
    <row r="403" spans="1:37" x14ac:dyDescent="0.2">
      <c r="A403" s="214"/>
      <c r="B403" s="210"/>
      <c r="C403" s="215"/>
      <c r="D403" s="211"/>
      <c r="E403" s="210"/>
      <c r="F403" s="211"/>
      <c r="G403" s="210"/>
      <c r="H403" s="211"/>
      <c r="I403" s="211"/>
      <c r="J403" s="212"/>
      <c r="K403" s="216"/>
      <c r="L403" s="216"/>
      <c r="N403" s="210"/>
      <c r="O403" s="210"/>
      <c r="P403" s="210"/>
      <c r="Q403" s="211"/>
      <c r="R403" s="212"/>
      <c r="S403" s="212"/>
      <c r="T403" s="212"/>
      <c r="AF403" s="170">
        <f t="shared" si="79"/>
        <v>48700</v>
      </c>
      <c r="AG403" s="157">
        <v>22</v>
      </c>
      <c r="AH403" s="157">
        <v>4</v>
      </c>
      <c r="AI403" s="157">
        <v>5</v>
      </c>
      <c r="AJ403" s="157">
        <v>1</v>
      </c>
      <c r="AK403" s="157">
        <v>31</v>
      </c>
    </row>
    <row r="404" spans="1:37" x14ac:dyDescent="0.2">
      <c r="A404" s="214"/>
      <c r="B404" s="210"/>
      <c r="C404" s="215"/>
      <c r="D404" s="211"/>
      <c r="E404" s="210"/>
      <c r="F404" s="211"/>
      <c r="G404" s="210"/>
      <c r="H404" s="211"/>
      <c r="I404" s="211"/>
      <c r="J404" s="212"/>
      <c r="K404" s="216"/>
      <c r="L404" s="216"/>
      <c r="N404" s="210"/>
      <c r="O404" s="210"/>
      <c r="P404" s="210"/>
      <c r="Q404" s="211"/>
      <c r="R404" s="212"/>
      <c r="S404" s="212"/>
      <c r="T404" s="212"/>
      <c r="AF404" s="170">
        <f t="shared" si="79"/>
        <v>48731</v>
      </c>
      <c r="AG404" s="157">
        <v>20</v>
      </c>
      <c r="AH404" s="157">
        <v>5</v>
      </c>
      <c r="AI404" s="157">
        <v>5</v>
      </c>
      <c r="AJ404" s="157">
        <v>0</v>
      </c>
      <c r="AK404" s="157">
        <v>30</v>
      </c>
    </row>
    <row r="405" spans="1:37" x14ac:dyDescent="0.2">
      <c r="A405" s="214"/>
      <c r="B405" s="210"/>
      <c r="C405" s="215"/>
      <c r="D405" s="211"/>
      <c r="E405" s="210"/>
      <c r="F405" s="211"/>
      <c r="G405" s="210"/>
      <c r="H405" s="211"/>
      <c r="I405" s="211"/>
      <c r="J405" s="212"/>
      <c r="K405" s="216"/>
      <c r="L405" s="216"/>
      <c r="N405" s="210"/>
      <c r="O405" s="210"/>
      <c r="P405" s="210"/>
      <c r="Q405" s="211"/>
      <c r="R405" s="212"/>
      <c r="S405" s="212"/>
      <c r="T405" s="212"/>
      <c r="AF405" s="170">
        <f t="shared" si="79"/>
        <v>48761</v>
      </c>
      <c r="AG405" s="157">
        <v>22</v>
      </c>
      <c r="AH405" s="157">
        <v>4</v>
      </c>
      <c r="AI405" s="157">
        <v>5</v>
      </c>
      <c r="AJ405" s="157">
        <v>1</v>
      </c>
      <c r="AK405" s="157">
        <v>31</v>
      </c>
    </row>
    <row r="406" spans="1:37" x14ac:dyDescent="0.2">
      <c r="A406" s="214"/>
      <c r="B406" s="210"/>
      <c r="C406" s="215"/>
      <c r="D406" s="211"/>
      <c r="E406" s="210"/>
      <c r="F406" s="211"/>
      <c r="G406" s="210"/>
      <c r="H406" s="211"/>
      <c r="I406" s="211"/>
      <c r="J406" s="212"/>
      <c r="K406" s="216"/>
      <c r="L406" s="216"/>
      <c r="N406" s="210"/>
      <c r="O406" s="210"/>
      <c r="P406" s="210"/>
      <c r="Q406" s="211"/>
      <c r="R406" s="212"/>
      <c r="S406" s="212"/>
      <c r="T406" s="212"/>
      <c r="AF406" s="170">
        <f t="shared" si="79"/>
        <v>48792</v>
      </c>
      <c r="AG406" s="157">
        <v>22</v>
      </c>
      <c r="AH406" s="157">
        <v>5</v>
      </c>
      <c r="AI406" s="157">
        <v>4</v>
      </c>
      <c r="AJ406" s="157">
        <v>0</v>
      </c>
      <c r="AK406" s="157">
        <v>31</v>
      </c>
    </row>
    <row r="407" spans="1:37" x14ac:dyDescent="0.2">
      <c r="A407" s="214"/>
      <c r="B407" s="210"/>
      <c r="C407" s="215"/>
      <c r="D407" s="211"/>
      <c r="E407" s="210"/>
      <c r="F407" s="211"/>
      <c r="G407" s="210"/>
      <c r="H407" s="211"/>
      <c r="I407" s="211"/>
      <c r="J407" s="212"/>
      <c r="K407" s="216"/>
      <c r="L407" s="216"/>
      <c r="N407" s="210"/>
      <c r="O407" s="210"/>
      <c r="P407" s="210"/>
      <c r="Q407" s="211"/>
      <c r="R407" s="212"/>
      <c r="S407" s="212"/>
      <c r="T407" s="212"/>
      <c r="AF407" s="170">
        <f t="shared" si="79"/>
        <v>48823</v>
      </c>
      <c r="AG407" s="157">
        <v>20</v>
      </c>
      <c r="AH407" s="157">
        <v>4</v>
      </c>
      <c r="AI407" s="157">
        <v>6</v>
      </c>
      <c r="AJ407" s="157">
        <v>1</v>
      </c>
      <c r="AK407" s="157">
        <v>30</v>
      </c>
    </row>
    <row r="408" spans="1:37" x14ac:dyDescent="0.2">
      <c r="A408" s="214"/>
      <c r="B408" s="210"/>
      <c r="C408" s="215"/>
      <c r="D408" s="211"/>
      <c r="E408" s="210"/>
      <c r="F408" s="211"/>
      <c r="G408" s="210"/>
      <c r="H408" s="211"/>
      <c r="I408" s="211"/>
      <c r="J408" s="212"/>
      <c r="K408" s="216"/>
      <c r="L408" s="216"/>
      <c r="N408" s="210"/>
      <c r="O408" s="210"/>
      <c r="P408" s="210"/>
      <c r="Q408" s="211"/>
      <c r="R408" s="212"/>
      <c r="S408" s="212"/>
      <c r="T408" s="212"/>
      <c r="AF408" s="170">
        <f t="shared" si="79"/>
        <v>48853</v>
      </c>
      <c r="AG408" s="157">
        <v>23</v>
      </c>
      <c r="AH408" s="157">
        <v>4</v>
      </c>
      <c r="AI408" s="157">
        <v>4</v>
      </c>
      <c r="AJ408" s="157">
        <v>0</v>
      </c>
      <c r="AK408" s="157">
        <v>31</v>
      </c>
    </row>
    <row r="409" spans="1:37" x14ac:dyDescent="0.2">
      <c r="A409" s="214"/>
      <c r="B409" s="210"/>
      <c r="C409" s="215"/>
      <c r="D409" s="211"/>
      <c r="E409" s="210"/>
      <c r="F409" s="211"/>
      <c r="G409" s="210"/>
      <c r="H409" s="211"/>
      <c r="I409" s="211"/>
      <c r="J409" s="212"/>
      <c r="K409" s="216"/>
      <c r="L409" s="216"/>
      <c r="N409" s="210"/>
      <c r="O409" s="210"/>
      <c r="P409" s="210"/>
      <c r="Q409" s="211"/>
      <c r="R409" s="212"/>
      <c r="S409" s="212"/>
      <c r="T409" s="212"/>
      <c r="AF409" s="170">
        <f t="shared" si="79"/>
        <v>48884</v>
      </c>
      <c r="AG409" s="157">
        <v>20</v>
      </c>
      <c r="AH409" s="157">
        <v>5</v>
      </c>
      <c r="AI409" s="157">
        <v>5</v>
      </c>
      <c r="AJ409" s="157">
        <v>1</v>
      </c>
      <c r="AK409" s="157">
        <v>30</v>
      </c>
    </row>
    <row r="410" spans="1:37" x14ac:dyDescent="0.2">
      <c r="A410" s="214"/>
      <c r="B410" s="210"/>
      <c r="C410" s="215"/>
      <c r="D410" s="211"/>
      <c r="E410" s="210"/>
      <c r="F410" s="211"/>
      <c r="G410" s="210"/>
      <c r="H410" s="211"/>
      <c r="I410" s="211"/>
      <c r="J410" s="212"/>
      <c r="K410" s="216"/>
      <c r="L410" s="216"/>
      <c r="N410" s="210"/>
      <c r="O410" s="210"/>
      <c r="P410" s="210"/>
      <c r="Q410" s="211"/>
      <c r="R410" s="212"/>
      <c r="S410" s="212"/>
      <c r="T410" s="212"/>
      <c r="AF410" s="170">
        <f t="shared" si="79"/>
        <v>48914</v>
      </c>
      <c r="AG410" s="157">
        <v>21</v>
      </c>
      <c r="AH410" s="157">
        <v>4</v>
      </c>
      <c r="AI410" s="157">
        <v>6</v>
      </c>
      <c r="AJ410" s="157">
        <v>1</v>
      </c>
      <c r="AK410" s="157">
        <v>31</v>
      </c>
    </row>
    <row r="411" spans="1:37" x14ac:dyDescent="0.2">
      <c r="A411" s="214"/>
      <c r="B411" s="210"/>
      <c r="C411" s="215"/>
      <c r="D411" s="211"/>
      <c r="E411" s="210"/>
      <c r="F411" s="211"/>
      <c r="G411" s="210"/>
      <c r="H411" s="211"/>
      <c r="I411" s="211"/>
      <c r="J411" s="212"/>
      <c r="K411" s="216"/>
      <c r="L411" s="216"/>
      <c r="N411" s="210"/>
      <c r="O411" s="210"/>
      <c r="P411" s="210"/>
      <c r="Q411" s="211"/>
      <c r="R411" s="212"/>
      <c r="S411" s="212"/>
      <c r="T411" s="212"/>
      <c r="AF411" s="170">
        <f t="shared" si="79"/>
        <v>48945</v>
      </c>
      <c r="AG411" s="157">
        <v>22</v>
      </c>
      <c r="AH411" s="157">
        <v>4</v>
      </c>
      <c r="AI411" s="157">
        <v>5</v>
      </c>
      <c r="AJ411" s="157">
        <v>1</v>
      </c>
      <c r="AK411" s="157">
        <v>31</v>
      </c>
    </row>
    <row r="412" spans="1:37" x14ac:dyDescent="0.2">
      <c r="A412" s="214"/>
      <c r="B412" s="210"/>
      <c r="C412" s="215"/>
      <c r="D412" s="211"/>
      <c r="E412" s="210"/>
      <c r="F412" s="211"/>
      <c r="G412" s="210"/>
      <c r="H412" s="211"/>
      <c r="I412" s="211"/>
      <c r="J412" s="212"/>
      <c r="K412" s="216"/>
      <c r="L412" s="216"/>
      <c r="N412" s="210"/>
      <c r="O412" s="210"/>
      <c r="P412" s="210"/>
      <c r="Q412" s="211"/>
      <c r="R412" s="212"/>
      <c r="S412" s="212"/>
      <c r="T412" s="212"/>
      <c r="AF412" s="170">
        <f t="shared" si="79"/>
        <v>48976</v>
      </c>
      <c r="AG412" s="157">
        <v>20</v>
      </c>
      <c r="AH412" s="157">
        <v>4</v>
      </c>
      <c r="AI412" s="157">
        <v>4</v>
      </c>
      <c r="AJ412" s="157">
        <v>0</v>
      </c>
      <c r="AK412" s="157">
        <v>28</v>
      </c>
    </row>
    <row r="413" spans="1:37" x14ac:dyDescent="0.2">
      <c r="A413" s="214"/>
      <c r="B413" s="210"/>
      <c r="C413" s="215"/>
      <c r="D413" s="211"/>
      <c r="E413" s="210"/>
      <c r="F413" s="211"/>
      <c r="G413" s="210"/>
      <c r="H413" s="211"/>
      <c r="I413" s="211"/>
      <c r="J413" s="212"/>
      <c r="K413" s="216"/>
      <c r="L413" s="216"/>
      <c r="N413" s="210"/>
      <c r="O413" s="210"/>
      <c r="P413" s="210"/>
      <c r="Q413" s="211"/>
      <c r="R413" s="212"/>
      <c r="S413" s="212"/>
      <c r="T413" s="212"/>
      <c r="AF413" s="170">
        <f t="shared" si="79"/>
        <v>49004</v>
      </c>
      <c r="AG413" s="157">
        <v>21</v>
      </c>
      <c r="AH413" s="157">
        <v>5</v>
      </c>
      <c r="AI413" s="157">
        <v>5</v>
      </c>
      <c r="AJ413" s="157">
        <v>0</v>
      </c>
      <c r="AK413" s="157">
        <v>31</v>
      </c>
    </row>
    <row r="414" spans="1:37" x14ac:dyDescent="0.2">
      <c r="A414" s="214"/>
      <c r="B414" s="210"/>
      <c r="C414" s="215"/>
      <c r="D414" s="211"/>
      <c r="E414" s="210"/>
      <c r="F414" s="211"/>
      <c r="G414" s="210"/>
      <c r="H414" s="211"/>
      <c r="I414" s="211"/>
      <c r="J414" s="212"/>
      <c r="K414" s="216"/>
      <c r="L414" s="216"/>
      <c r="N414" s="210"/>
      <c r="O414" s="210"/>
      <c r="P414" s="210"/>
      <c r="Q414" s="211"/>
      <c r="R414" s="212"/>
      <c r="S414" s="212"/>
      <c r="T414" s="212"/>
      <c r="AF414" s="170">
        <f t="shared" si="79"/>
        <v>49035</v>
      </c>
      <c r="AG414" s="157">
        <v>22</v>
      </c>
      <c r="AH414" s="157">
        <v>4</v>
      </c>
      <c r="AI414" s="157">
        <v>4</v>
      </c>
      <c r="AJ414" s="157">
        <v>0</v>
      </c>
      <c r="AK414" s="157">
        <v>30</v>
      </c>
    </row>
    <row r="415" spans="1:37" x14ac:dyDescent="0.2">
      <c r="A415" s="214"/>
      <c r="B415" s="210"/>
      <c r="C415" s="215"/>
      <c r="D415" s="211"/>
      <c r="E415" s="210"/>
      <c r="F415" s="211"/>
      <c r="G415" s="210"/>
      <c r="H415" s="211"/>
      <c r="I415" s="211"/>
      <c r="J415" s="212"/>
      <c r="K415" s="216"/>
      <c r="L415" s="216"/>
      <c r="N415" s="210"/>
      <c r="O415" s="210"/>
      <c r="P415" s="210"/>
      <c r="Q415" s="211"/>
      <c r="R415" s="212"/>
      <c r="S415" s="212"/>
      <c r="T415" s="212"/>
      <c r="AF415" s="170">
        <f t="shared" ref="AF415:AF446" si="80">EOMONTH(AF414,0)+1</f>
        <v>49065</v>
      </c>
      <c r="AG415" s="157">
        <v>22</v>
      </c>
      <c r="AH415" s="157">
        <v>4</v>
      </c>
      <c r="AI415" s="157">
        <v>5</v>
      </c>
      <c r="AJ415" s="157">
        <v>1</v>
      </c>
      <c r="AK415" s="157">
        <v>31</v>
      </c>
    </row>
    <row r="416" spans="1:37" x14ac:dyDescent="0.2">
      <c r="A416" s="214"/>
      <c r="B416" s="210"/>
      <c r="C416" s="215"/>
      <c r="D416" s="211"/>
      <c r="E416" s="210"/>
      <c r="F416" s="211"/>
      <c r="G416" s="210"/>
      <c r="H416" s="211"/>
      <c r="I416" s="211"/>
      <c r="J416" s="212"/>
      <c r="K416" s="216"/>
      <c r="L416" s="216"/>
      <c r="N416" s="210"/>
      <c r="O416" s="210"/>
      <c r="P416" s="210"/>
      <c r="Q416" s="211"/>
      <c r="R416" s="212"/>
      <c r="S416" s="212"/>
      <c r="T416" s="212"/>
      <c r="AF416" s="170">
        <f t="shared" si="80"/>
        <v>49096</v>
      </c>
      <c r="AG416" s="157">
        <v>20</v>
      </c>
      <c r="AH416" s="157">
        <v>5</v>
      </c>
      <c r="AI416" s="157">
        <v>5</v>
      </c>
      <c r="AJ416" s="157">
        <v>0</v>
      </c>
      <c r="AK416" s="157">
        <v>30</v>
      </c>
    </row>
    <row r="417" spans="1:37" x14ac:dyDescent="0.2">
      <c r="A417" s="214"/>
      <c r="B417" s="210"/>
      <c r="C417" s="215"/>
      <c r="D417" s="211"/>
      <c r="E417" s="210"/>
      <c r="F417" s="211"/>
      <c r="G417" s="210"/>
      <c r="H417" s="211"/>
      <c r="I417" s="211"/>
      <c r="J417" s="212"/>
      <c r="K417" s="216"/>
      <c r="L417" s="216"/>
      <c r="N417" s="210"/>
      <c r="O417" s="210"/>
      <c r="P417" s="210"/>
      <c r="Q417" s="211"/>
      <c r="R417" s="212"/>
      <c r="S417" s="212"/>
      <c r="T417" s="212"/>
      <c r="AF417" s="170">
        <f t="shared" si="80"/>
        <v>49126</v>
      </c>
      <c r="AG417" s="157">
        <v>22</v>
      </c>
      <c r="AH417" s="157">
        <v>4</v>
      </c>
      <c r="AI417" s="157">
        <v>5</v>
      </c>
      <c r="AJ417" s="157">
        <v>1</v>
      </c>
      <c r="AK417" s="157">
        <v>31</v>
      </c>
    </row>
    <row r="418" spans="1:37" x14ac:dyDescent="0.2">
      <c r="A418" s="214"/>
      <c r="B418" s="210"/>
      <c r="C418" s="215"/>
      <c r="D418" s="211"/>
      <c r="E418" s="210"/>
      <c r="F418" s="211"/>
      <c r="G418" s="210"/>
      <c r="H418" s="211"/>
      <c r="I418" s="211"/>
      <c r="J418" s="212"/>
      <c r="K418" s="216"/>
      <c r="L418" s="216"/>
      <c r="N418" s="210"/>
      <c r="O418" s="210"/>
      <c r="P418" s="210"/>
      <c r="Q418" s="211"/>
      <c r="R418" s="212"/>
      <c r="S418" s="212"/>
      <c r="T418" s="212"/>
      <c r="AF418" s="170">
        <f t="shared" si="80"/>
        <v>49157</v>
      </c>
      <c r="AG418" s="157">
        <v>22</v>
      </c>
      <c r="AH418" s="157">
        <v>5</v>
      </c>
      <c r="AI418" s="157">
        <v>4</v>
      </c>
      <c r="AJ418" s="157">
        <v>0</v>
      </c>
      <c r="AK418" s="157">
        <v>31</v>
      </c>
    </row>
    <row r="419" spans="1:37" x14ac:dyDescent="0.2">
      <c r="A419" s="214"/>
      <c r="B419" s="210"/>
      <c r="C419" s="215"/>
      <c r="D419" s="211"/>
      <c r="E419" s="210"/>
      <c r="F419" s="211"/>
      <c r="G419" s="210"/>
      <c r="H419" s="211"/>
      <c r="I419" s="211"/>
      <c r="J419" s="212"/>
      <c r="K419" s="216"/>
      <c r="L419" s="216"/>
      <c r="N419" s="210"/>
      <c r="O419" s="210"/>
      <c r="P419" s="210"/>
      <c r="Q419" s="211"/>
      <c r="R419" s="212"/>
      <c r="S419" s="212"/>
      <c r="T419" s="212"/>
      <c r="AF419" s="170">
        <f t="shared" si="80"/>
        <v>49188</v>
      </c>
      <c r="AG419" s="157">
        <v>20</v>
      </c>
      <c r="AH419" s="157">
        <v>4</v>
      </c>
      <c r="AI419" s="157">
        <v>6</v>
      </c>
      <c r="AJ419" s="157">
        <v>1</v>
      </c>
      <c r="AK419" s="157">
        <v>30</v>
      </c>
    </row>
    <row r="420" spans="1:37" x14ac:dyDescent="0.2">
      <c r="A420" s="214"/>
      <c r="B420" s="210"/>
      <c r="C420" s="215"/>
      <c r="D420" s="211"/>
      <c r="E420" s="210"/>
      <c r="F420" s="211"/>
      <c r="G420" s="210"/>
      <c r="H420" s="211"/>
      <c r="I420" s="211"/>
      <c r="J420" s="212"/>
      <c r="K420" s="216"/>
      <c r="L420" s="216"/>
      <c r="N420" s="210"/>
      <c r="O420" s="210"/>
      <c r="P420" s="210"/>
      <c r="Q420" s="211"/>
      <c r="R420" s="212"/>
      <c r="S420" s="212"/>
      <c r="T420" s="212"/>
      <c r="AF420" s="170">
        <f t="shared" si="80"/>
        <v>49218</v>
      </c>
      <c r="AG420" s="157">
        <v>23</v>
      </c>
      <c r="AH420" s="157">
        <v>4</v>
      </c>
      <c r="AI420" s="157">
        <v>4</v>
      </c>
      <c r="AJ420" s="157">
        <v>0</v>
      </c>
      <c r="AK420" s="157">
        <v>31</v>
      </c>
    </row>
    <row r="421" spans="1:37" x14ac:dyDescent="0.2">
      <c r="A421" s="214"/>
      <c r="B421" s="210"/>
      <c r="C421" s="215"/>
      <c r="D421" s="211"/>
      <c r="E421" s="210"/>
      <c r="F421" s="211"/>
      <c r="G421" s="210"/>
      <c r="H421" s="211"/>
      <c r="I421" s="211"/>
      <c r="J421" s="212"/>
      <c r="K421" s="216"/>
      <c r="L421" s="216"/>
      <c r="N421" s="210"/>
      <c r="O421" s="210"/>
      <c r="P421" s="210"/>
      <c r="Q421" s="211"/>
      <c r="R421" s="212"/>
      <c r="S421" s="212"/>
      <c r="T421" s="212"/>
      <c r="AF421" s="170">
        <f t="shared" si="80"/>
        <v>49249</v>
      </c>
      <c r="AG421" s="157">
        <v>20</v>
      </c>
      <c r="AH421" s="157">
        <v>5</v>
      </c>
      <c r="AI421" s="157">
        <v>5</v>
      </c>
      <c r="AJ421" s="157">
        <v>1</v>
      </c>
      <c r="AK421" s="157">
        <v>30</v>
      </c>
    </row>
    <row r="422" spans="1:37" x14ac:dyDescent="0.2">
      <c r="A422" s="214"/>
      <c r="B422" s="210"/>
      <c r="C422" s="215"/>
      <c r="D422" s="211"/>
      <c r="E422" s="210"/>
      <c r="F422" s="211"/>
      <c r="G422" s="210"/>
      <c r="H422" s="211"/>
      <c r="I422" s="211"/>
      <c r="J422" s="212"/>
      <c r="K422" s="216"/>
      <c r="L422" s="216"/>
      <c r="N422" s="210"/>
      <c r="O422" s="210"/>
      <c r="P422" s="210"/>
      <c r="Q422" s="211"/>
      <c r="R422" s="212"/>
      <c r="S422" s="212"/>
      <c r="T422" s="212"/>
      <c r="AF422" s="170">
        <f t="shared" si="80"/>
        <v>49279</v>
      </c>
      <c r="AG422" s="157">
        <v>21</v>
      </c>
      <c r="AH422" s="157">
        <v>4</v>
      </c>
      <c r="AI422" s="157">
        <v>6</v>
      </c>
      <c r="AJ422" s="157">
        <v>1</v>
      </c>
      <c r="AK422" s="157">
        <v>31</v>
      </c>
    </row>
    <row r="423" spans="1:37" x14ac:dyDescent="0.2">
      <c r="A423" s="214"/>
      <c r="B423" s="207"/>
      <c r="C423" s="207"/>
      <c r="D423" s="207"/>
      <c r="E423" s="207"/>
      <c r="F423" s="207"/>
      <c r="G423" s="207"/>
      <c r="H423" s="207"/>
      <c r="I423" s="207"/>
      <c r="J423" s="207"/>
      <c r="K423" s="207"/>
      <c r="L423" s="207"/>
      <c r="AF423" s="170">
        <f t="shared" si="80"/>
        <v>49310</v>
      </c>
      <c r="AG423" s="157">
        <v>22</v>
      </c>
      <c r="AH423" s="157">
        <v>4</v>
      </c>
      <c r="AI423" s="157">
        <v>5</v>
      </c>
      <c r="AJ423" s="157">
        <v>1</v>
      </c>
      <c r="AK423" s="157">
        <v>31</v>
      </c>
    </row>
    <row r="424" spans="1:37" x14ac:dyDescent="0.2">
      <c r="A424" s="214"/>
      <c r="B424" s="207"/>
      <c r="C424" s="207"/>
      <c r="D424" s="207"/>
      <c r="E424" s="207"/>
      <c r="F424" s="207"/>
      <c r="G424" s="207"/>
      <c r="H424" s="207"/>
      <c r="I424" s="207"/>
      <c r="J424" s="207"/>
      <c r="K424" s="207"/>
      <c r="L424" s="207"/>
      <c r="AF424" s="170">
        <f t="shared" si="80"/>
        <v>49341</v>
      </c>
      <c r="AG424" s="157">
        <v>20</v>
      </c>
      <c r="AH424" s="157">
        <v>4</v>
      </c>
      <c r="AI424" s="157">
        <v>4</v>
      </c>
      <c r="AJ424" s="157">
        <v>0</v>
      </c>
      <c r="AK424" s="157">
        <v>28</v>
      </c>
    </row>
    <row r="425" spans="1:37" x14ac:dyDescent="0.2">
      <c r="A425" s="214"/>
      <c r="B425" s="207"/>
      <c r="C425" s="207"/>
      <c r="D425" s="207"/>
      <c r="E425" s="207"/>
      <c r="F425" s="207"/>
      <c r="G425" s="207"/>
      <c r="H425" s="207"/>
      <c r="I425" s="207"/>
      <c r="J425" s="207"/>
      <c r="K425" s="207"/>
      <c r="L425" s="207"/>
      <c r="AF425" s="170">
        <f t="shared" si="80"/>
        <v>49369</v>
      </c>
      <c r="AG425" s="157">
        <v>21</v>
      </c>
      <c r="AH425" s="157">
        <v>5</v>
      </c>
      <c r="AI425" s="157">
        <v>5</v>
      </c>
      <c r="AJ425" s="157">
        <v>0</v>
      </c>
      <c r="AK425" s="157">
        <v>31</v>
      </c>
    </row>
    <row r="426" spans="1:37" x14ac:dyDescent="0.2">
      <c r="A426" s="214"/>
      <c r="B426" s="207"/>
      <c r="C426" s="207"/>
      <c r="D426" s="207"/>
      <c r="E426" s="207"/>
      <c r="F426" s="207"/>
      <c r="G426" s="207"/>
      <c r="H426" s="207"/>
      <c r="I426" s="207"/>
      <c r="J426" s="207"/>
      <c r="K426" s="207"/>
      <c r="L426" s="207"/>
      <c r="AF426" s="170">
        <f t="shared" si="80"/>
        <v>49400</v>
      </c>
      <c r="AG426" s="157">
        <v>22</v>
      </c>
      <c r="AH426" s="157">
        <v>4</v>
      </c>
      <c r="AI426" s="157">
        <v>4</v>
      </c>
      <c r="AJ426" s="157">
        <v>0</v>
      </c>
      <c r="AK426" s="157">
        <v>30</v>
      </c>
    </row>
    <row r="427" spans="1:37" x14ac:dyDescent="0.2">
      <c r="A427" s="214"/>
      <c r="B427" s="207"/>
      <c r="C427" s="207"/>
      <c r="D427" s="207"/>
      <c r="E427" s="207"/>
      <c r="F427" s="207"/>
      <c r="G427" s="207"/>
      <c r="H427" s="207"/>
      <c r="I427" s="207"/>
      <c r="J427" s="207"/>
      <c r="K427" s="207"/>
      <c r="L427" s="207"/>
      <c r="AF427" s="170">
        <f t="shared" si="80"/>
        <v>49430</v>
      </c>
      <c r="AG427" s="157">
        <v>22</v>
      </c>
      <c r="AH427" s="157">
        <v>4</v>
      </c>
      <c r="AI427" s="157">
        <v>5</v>
      </c>
      <c r="AJ427" s="157">
        <v>1</v>
      </c>
      <c r="AK427" s="157">
        <v>31</v>
      </c>
    </row>
    <row r="428" spans="1:37" x14ac:dyDescent="0.2">
      <c r="A428" s="214"/>
      <c r="B428" s="207"/>
      <c r="C428" s="207"/>
      <c r="D428" s="207"/>
      <c r="E428" s="207"/>
      <c r="F428" s="207"/>
      <c r="G428" s="207"/>
      <c r="H428" s="207"/>
      <c r="I428" s="207"/>
      <c r="J428" s="207"/>
      <c r="K428" s="207"/>
      <c r="L428" s="207"/>
      <c r="AF428" s="170">
        <f t="shared" si="80"/>
        <v>49461</v>
      </c>
      <c r="AG428" s="157">
        <v>20</v>
      </c>
      <c r="AH428" s="157">
        <v>5</v>
      </c>
      <c r="AI428" s="157">
        <v>5</v>
      </c>
      <c r="AJ428" s="157">
        <v>0</v>
      </c>
      <c r="AK428" s="157">
        <v>30</v>
      </c>
    </row>
    <row r="429" spans="1:37" x14ac:dyDescent="0.2">
      <c r="A429" s="214"/>
      <c r="B429" s="207"/>
      <c r="C429" s="207"/>
      <c r="D429" s="207"/>
      <c r="E429" s="207"/>
      <c r="F429" s="207"/>
      <c r="G429" s="207"/>
      <c r="H429" s="207"/>
      <c r="I429" s="207"/>
      <c r="J429" s="207"/>
      <c r="K429" s="207"/>
      <c r="L429" s="207"/>
      <c r="AF429" s="170">
        <f t="shared" si="80"/>
        <v>49491</v>
      </c>
      <c r="AG429" s="157">
        <v>22</v>
      </c>
      <c r="AH429" s="157">
        <v>4</v>
      </c>
      <c r="AI429" s="157">
        <v>5</v>
      </c>
      <c r="AJ429" s="157">
        <v>1</v>
      </c>
      <c r="AK429" s="157">
        <v>31</v>
      </c>
    </row>
    <row r="430" spans="1:37" x14ac:dyDescent="0.2">
      <c r="A430" s="209"/>
      <c r="AF430" s="170">
        <f t="shared" si="80"/>
        <v>49522</v>
      </c>
      <c r="AG430" s="157">
        <v>22</v>
      </c>
      <c r="AH430" s="157">
        <v>5</v>
      </c>
      <c r="AI430" s="157">
        <v>4</v>
      </c>
      <c r="AJ430" s="157">
        <v>0</v>
      </c>
      <c r="AK430" s="157">
        <v>31</v>
      </c>
    </row>
    <row r="431" spans="1:37" x14ac:dyDescent="0.2">
      <c r="A431" s="209"/>
      <c r="AF431" s="170">
        <f t="shared" si="80"/>
        <v>49553</v>
      </c>
      <c r="AG431" s="157">
        <v>20</v>
      </c>
      <c r="AH431" s="157">
        <v>4</v>
      </c>
      <c r="AI431" s="157">
        <v>6</v>
      </c>
      <c r="AJ431" s="157">
        <v>1</v>
      </c>
      <c r="AK431" s="157">
        <v>30</v>
      </c>
    </row>
    <row r="432" spans="1:37" x14ac:dyDescent="0.2">
      <c r="A432" s="209"/>
      <c r="AF432" s="170">
        <f t="shared" si="80"/>
        <v>49583</v>
      </c>
      <c r="AG432" s="157">
        <v>23</v>
      </c>
      <c r="AH432" s="157">
        <v>4</v>
      </c>
      <c r="AI432" s="157">
        <v>4</v>
      </c>
      <c r="AJ432" s="157">
        <v>0</v>
      </c>
      <c r="AK432" s="157">
        <v>31</v>
      </c>
    </row>
    <row r="433" spans="1:37" x14ac:dyDescent="0.2">
      <c r="A433" s="209"/>
      <c r="AF433" s="170">
        <f t="shared" si="80"/>
        <v>49614</v>
      </c>
      <c r="AG433" s="157">
        <v>20</v>
      </c>
      <c r="AH433" s="157">
        <v>5</v>
      </c>
      <c r="AI433" s="157">
        <v>5</v>
      </c>
      <c r="AJ433" s="157">
        <v>1</v>
      </c>
      <c r="AK433" s="157">
        <v>30</v>
      </c>
    </row>
    <row r="434" spans="1:37" x14ac:dyDescent="0.2">
      <c r="A434" s="217"/>
      <c r="AF434" s="170">
        <f t="shared" si="80"/>
        <v>49644</v>
      </c>
      <c r="AG434" s="157">
        <v>21</v>
      </c>
      <c r="AH434" s="157">
        <v>4</v>
      </c>
      <c r="AI434" s="157">
        <v>6</v>
      </c>
      <c r="AJ434" s="157">
        <v>1</v>
      </c>
      <c r="AK434" s="157">
        <v>31</v>
      </c>
    </row>
    <row r="435" spans="1:37" x14ac:dyDescent="0.2">
      <c r="A435" s="217"/>
      <c r="AF435" s="170">
        <f t="shared" si="80"/>
        <v>49675</v>
      </c>
      <c r="AG435" s="157">
        <v>22</v>
      </c>
      <c r="AH435" s="157">
        <v>4</v>
      </c>
      <c r="AI435" s="157">
        <v>5</v>
      </c>
      <c r="AJ435" s="157">
        <v>1</v>
      </c>
      <c r="AK435" s="157">
        <v>31</v>
      </c>
    </row>
    <row r="436" spans="1:37" x14ac:dyDescent="0.2">
      <c r="A436" s="217"/>
      <c r="AF436" s="170">
        <f t="shared" si="80"/>
        <v>49706</v>
      </c>
      <c r="AG436" s="157">
        <v>20</v>
      </c>
      <c r="AH436" s="157">
        <v>5</v>
      </c>
      <c r="AI436" s="157">
        <v>4</v>
      </c>
      <c r="AJ436" s="157">
        <v>0</v>
      </c>
      <c r="AK436" s="157">
        <v>29</v>
      </c>
    </row>
    <row r="437" spans="1:37" x14ac:dyDescent="0.2">
      <c r="A437" s="217"/>
      <c r="AF437" s="170">
        <f t="shared" si="80"/>
        <v>49735</v>
      </c>
      <c r="AG437" s="157">
        <v>22</v>
      </c>
      <c r="AH437" s="157">
        <v>4</v>
      </c>
      <c r="AI437" s="157">
        <v>5</v>
      </c>
      <c r="AJ437" s="157">
        <v>0</v>
      </c>
      <c r="AK437" s="157">
        <v>31</v>
      </c>
    </row>
    <row r="438" spans="1:37" x14ac:dyDescent="0.2">
      <c r="A438" s="217"/>
      <c r="AF438" s="170">
        <f t="shared" si="80"/>
        <v>49766</v>
      </c>
      <c r="AG438" s="157">
        <v>22</v>
      </c>
      <c r="AH438" s="157">
        <v>4</v>
      </c>
      <c r="AI438" s="157">
        <v>4</v>
      </c>
      <c r="AJ438" s="157">
        <v>0</v>
      </c>
      <c r="AK438" s="157">
        <v>30</v>
      </c>
    </row>
    <row r="439" spans="1:37" x14ac:dyDescent="0.2">
      <c r="A439" s="217"/>
      <c r="AF439" s="170">
        <f t="shared" si="80"/>
        <v>49796</v>
      </c>
      <c r="AG439" s="157">
        <v>20</v>
      </c>
      <c r="AH439" s="157">
        <v>5</v>
      </c>
      <c r="AI439" s="157">
        <v>6</v>
      </c>
      <c r="AJ439" s="157">
        <v>1</v>
      </c>
      <c r="AK439" s="157">
        <v>31</v>
      </c>
    </row>
    <row r="440" spans="1:37" x14ac:dyDescent="0.2">
      <c r="A440" s="217"/>
      <c r="AF440" s="170">
        <f t="shared" si="80"/>
        <v>49827</v>
      </c>
      <c r="AG440" s="157">
        <v>22</v>
      </c>
      <c r="AH440" s="157">
        <v>4</v>
      </c>
      <c r="AI440" s="157">
        <v>4</v>
      </c>
      <c r="AJ440" s="157">
        <v>0</v>
      </c>
      <c r="AK440" s="157">
        <v>30</v>
      </c>
    </row>
    <row r="441" spans="1:37" x14ac:dyDescent="0.2">
      <c r="A441" s="217"/>
      <c r="AF441" s="170">
        <f t="shared" si="80"/>
        <v>49857</v>
      </c>
      <c r="AG441" s="157">
        <v>23</v>
      </c>
      <c r="AH441" s="157">
        <v>3</v>
      </c>
      <c r="AI441" s="157">
        <v>5</v>
      </c>
      <c r="AJ441" s="157">
        <v>1</v>
      </c>
      <c r="AK441" s="157">
        <v>31</v>
      </c>
    </row>
    <row r="442" spans="1:37" x14ac:dyDescent="0.2">
      <c r="A442" s="217"/>
      <c r="AF442" s="170">
        <f t="shared" si="80"/>
        <v>49888</v>
      </c>
      <c r="AG442" s="157">
        <v>21</v>
      </c>
      <c r="AH442" s="157">
        <v>5</v>
      </c>
      <c r="AI442" s="157">
        <v>5</v>
      </c>
      <c r="AJ442" s="157">
        <v>0</v>
      </c>
      <c r="AK442" s="157">
        <v>31</v>
      </c>
    </row>
    <row r="443" spans="1:37" x14ac:dyDescent="0.2">
      <c r="A443" s="217"/>
      <c r="AF443" s="170">
        <f t="shared" si="80"/>
        <v>49919</v>
      </c>
      <c r="AG443" s="157">
        <v>21</v>
      </c>
      <c r="AH443" s="157">
        <v>4</v>
      </c>
      <c r="AI443" s="157">
        <v>5</v>
      </c>
      <c r="AJ443" s="157">
        <v>1</v>
      </c>
      <c r="AK443" s="157">
        <v>30</v>
      </c>
    </row>
    <row r="444" spans="1:37" x14ac:dyDescent="0.2">
      <c r="A444" s="217"/>
      <c r="AF444" s="170">
        <f t="shared" si="80"/>
        <v>49949</v>
      </c>
      <c r="AG444" s="157">
        <v>22</v>
      </c>
      <c r="AH444" s="157">
        <v>5</v>
      </c>
      <c r="AI444" s="157">
        <v>4</v>
      </c>
      <c r="AJ444" s="157">
        <v>0</v>
      </c>
      <c r="AK444" s="157">
        <v>31</v>
      </c>
    </row>
    <row r="445" spans="1:37" x14ac:dyDescent="0.2">
      <c r="A445" s="217"/>
      <c r="AF445" s="170">
        <f t="shared" si="80"/>
        <v>49980</v>
      </c>
      <c r="AG445" s="157">
        <v>20</v>
      </c>
      <c r="AH445" s="157">
        <v>4</v>
      </c>
      <c r="AI445" s="157">
        <v>6</v>
      </c>
      <c r="AJ445" s="157">
        <v>1</v>
      </c>
      <c r="AK445" s="157">
        <v>30</v>
      </c>
    </row>
    <row r="446" spans="1:37" x14ac:dyDescent="0.2">
      <c r="A446" s="217"/>
      <c r="AF446" s="170">
        <f t="shared" si="80"/>
        <v>50010</v>
      </c>
      <c r="AG446" s="157">
        <v>22</v>
      </c>
      <c r="AH446" s="157">
        <v>4</v>
      </c>
      <c r="AI446" s="157">
        <v>5</v>
      </c>
      <c r="AJ446" s="157">
        <v>1</v>
      </c>
      <c r="AK446" s="157">
        <v>31</v>
      </c>
    </row>
    <row r="447" spans="1:37" x14ac:dyDescent="0.2">
      <c r="A447" s="217"/>
    </row>
    <row r="448" spans="1:37" x14ac:dyDescent="0.2">
      <c r="A448" s="217"/>
    </row>
    <row r="449" spans="1:1" x14ac:dyDescent="0.2">
      <c r="A449" s="217"/>
    </row>
    <row r="450" spans="1:1" x14ac:dyDescent="0.2">
      <c r="A450" s="217"/>
    </row>
    <row r="451" spans="1:1" x14ac:dyDescent="0.2">
      <c r="A451" s="217"/>
    </row>
    <row r="452" spans="1:1" x14ac:dyDescent="0.2">
      <c r="A452" s="217"/>
    </row>
    <row r="453" spans="1:1" x14ac:dyDescent="0.2">
      <c r="A453" s="217"/>
    </row>
    <row r="454" spans="1:1" x14ac:dyDescent="0.2">
      <c r="A454" s="217"/>
    </row>
    <row r="455" spans="1:1" x14ac:dyDescent="0.2">
      <c r="A455" s="217"/>
    </row>
    <row r="456" spans="1:1" x14ac:dyDescent="0.2">
      <c r="A456" s="217"/>
    </row>
    <row r="457" spans="1:1" x14ac:dyDescent="0.2">
      <c r="A457" s="217"/>
    </row>
    <row r="458" spans="1:1" x14ac:dyDescent="0.2">
      <c r="A458" s="217"/>
    </row>
    <row r="459" spans="1:1" x14ac:dyDescent="0.2">
      <c r="A459" s="217"/>
    </row>
    <row r="460" spans="1:1" x14ac:dyDescent="0.2">
      <c r="A460" s="217"/>
    </row>
    <row r="461" spans="1:1" x14ac:dyDescent="0.2">
      <c r="A461" s="217"/>
    </row>
    <row r="462" spans="1:1" x14ac:dyDescent="0.2">
      <c r="A462" s="217"/>
    </row>
    <row r="463" spans="1:1" x14ac:dyDescent="0.2">
      <c r="A463" s="217"/>
    </row>
    <row r="464" spans="1:1" x14ac:dyDescent="0.2">
      <c r="A464" s="217"/>
    </row>
    <row r="465" spans="1:1" x14ac:dyDescent="0.2">
      <c r="A465" s="217"/>
    </row>
    <row r="466" spans="1:1" x14ac:dyDescent="0.2">
      <c r="A466" s="217"/>
    </row>
    <row r="467" spans="1:1" x14ac:dyDescent="0.2">
      <c r="A467" s="217"/>
    </row>
    <row r="468" spans="1:1" x14ac:dyDescent="0.2">
      <c r="A468" s="217"/>
    </row>
    <row r="469" spans="1:1" x14ac:dyDescent="0.2">
      <c r="A469" s="217"/>
    </row>
    <row r="470" spans="1:1" x14ac:dyDescent="0.2">
      <c r="A470" s="217"/>
    </row>
    <row r="471" spans="1:1" x14ac:dyDescent="0.2">
      <c r="A471" s="217"/>
    </row>
    <row r="472" spans="1:1" x14ac:dyDescent="0.2">
      <c r="A472" s="217"/>
    </row>
    <row r="473" spans="1:1" x14ac:dyDescent="0.2">
      <c r="A473" s="217"/>
    </row>
    <row r="474" spans="1:1" x14ac:dyDescent="0.2">
      <c r="A474" s="217"/>
    </row>
    <row r="475" spans="1:1" x14ac:dyDescent="0.2">
      <c r="A475" s="217"/>
    </row>
    <row r="476" spans="1:1" x14ac:dyDescent="0.2">
      <c r="A476" s="217"/>
    </row>
    <row r="477" spans="1:1" x14ac:dyDescent="0.2">
      <c r="A477" s="217"/>
    </row>
    <row r="478" spans="1:1" x14ac:dyDescent="0.2">
      <c r="A478" s="217"/>
    </row>
    <row r="479" spans="1:1" x14ac:dyDescent="0.2">
      <c r="A479" s="217"/>
    </row>
    <row r="480" spans="1:1" x14ac:dyDescent="0.2">
      <c r="A480" s="217"/>
    </row>
    <row r="481" spans="1:1" x14ac:dyDescent="0.2">
      <c r="A481" s="217"/>
    </row>
    <row r="482" spans="1:1" x14ac:dyDescent="0.2">
      <c r="A482" s="217"/>
    </row>
    <row r="483" spans="1:1" x14ac:dyDescent="0.2">
      <c r="A483" s="217"/>
    </row>
    <row r="484" spans="1:1" x14ac:dyDescent="0.2">
      <c r="A484" s="217"/>
    </row>
    <row r="485" spans="1:1" x14ac:dyDescent="0.2">
      <c r="A485" s="217"/>
    </row>
    <row r="486" spans="1:1" x14ac:dyDescent="0.2">
      <c r="A486" s="217"/>
    </row>
    <row r="487" spans="1:1" x14ac:dyDescent="0.2">
      <c r="A487" s="217"/>
    </row>
    <row r="488" spans="1:1" x14ac:dyDescent="0.2">
      <c r="A488" s="217"/>
    </row>
    <row r="489" spans="1:1" x14ac:dyDescent="0.2">
      <c r="A489" s="217"/>
    </row>
    <row r="490" spans="1:1" x14ac:dyDescent="0.2">
      <c r="A490" s="217"/>
    </row>
    <row r="491" spans="1:1" x14ac:dyDescent="0.2">
      <c r="A491" s="217"/>
    </row>
    <row r="492" spans="1:1" x14ac:dyDescent="0.2">
      <c r="A492" s="217"/>
    </row>
    <row r="493" spans="1:1" x14ac:dyDescent="0.2">
      <c r="A493" s="217"/>
    </row>
    <row r="494" spans="1:1" x14ac:dyDescent="0.2">
      <c r="A494" s="217"/>
    </row>
    <row r="495" spans="1:1" x14ac:dyDescent="0.2">
      <c r="A495" s="217"/>
    </row>
    <row r="496" spans="1:1" x14ac:dyDescent="0.2">
      <c r="A496" s="217"/>
    </row>
    <row r="497" spans="1:1" x14ac:dyDescent="0.2">
      <c r="A497" s="217"/>
    </row>
    <row r="498" spans="1:1" x14ac:dyDescent="0.2">
      <c r="A498" s="217"/>
    </row>
    <row r="499" spans="1:1" x14ac:dyDescent="0.2">
      <c r="A499" s="217"/>
    </row>
    <row r="500" spans="1:1" x14ac:dyDescent="0.2">
      <c r="A500" s="217"/>
    </row>
    <row r="501" spans="1:1" x14ac:dyDescent="0.2">
      <c r="A501" s="217"/>
    </row>
    <row r="502" spans="1:1" x14ac:dyDescent="0.2">
      <c r="A502" s="217"/>
    </row>
    <row r="503" spans="1:1" x14ac:dyDescent="0.2">
      <c r="A503" s="217"/>
    </row>
    <row r="504" spans="1:1" x14ac:dyDescent="0.2">
      <c r="A504" s="217"/>
    </row>
    <row r="505" spans="1:1" x14ac:dyDescent="0.2">
      <c r="A505" s="217"/>
    </row>
    <row r="506" spans="1:1" x14ac:dyDescent="0.2">
      <c r="A506" s="217"/>
    </row>
    <row r="507" spans="1:1" x14ac:dyDescent="0.2">
      <c r="A507" s="217"/>
    </row>
    <row r="508" spans="1:1" x14ac:dyDescent="0.2">
      <c r="A508" s="217"/>
    </row>
    <row r="509" spans="1:1" x14ac:dyDescent="0.2">
      <c r="A509" s="217"/>
    </row>
    <row r="510" spans="1:1" x14ac:dyDescent="0.2">
      <c r="A510" s="217"/>
    </row>
    <row r="511" spans="1:1" x14ac:dyDescent="0.2">
      <c r="A511" s="217"/>
    </row>
    <row r="512" spans="1:1" x14ac:dyDescent="0.2">
      <c r="A512" s="217"/>
    </row>
    <row r="513" spans="1:1" x14ac:dyDescent="0.2">
      <c r="A513" s="217"/>
    </row>
    <row r="514" spans="1:1" x14ac:dyDescent="0.2">
      <c r="A514" s="217"/>
    </row>
    <row r="515" spans="1:1" x14ac:dyDescent="0.2">
      <c r="A515" s="217"/>
    </row>
    <row r="516" spans="1:1" x14ac:dyDescent="0.2">
      <c r="A516" s="217"/>
    </row>
    <row r="517" spans="1:1" x14ac:dyDescent="0.2">
      <c r="A517" s="217"/>
    </row>
    <row r="518" spans="1:1" x14ac:dyDescent="0.2">
      <c r="A518" s="217"/>
    </row>
    <row r="519" spans="1:1" x14ac:dyDescent="0.2">
      <c r="A519" s="217"/>
    </row>
    <row r="520" spans="1:1" x14ac:dyDescent="0.2">
      <c r="A520" s="217"/>
    </row>
    <row r="521" spans="1:1" x14ac:dyDescent="0.2">
      <c r="A521" s="217"/>
    </row>
    <row r="522" spans="1:1" x14ac:dyDescent="0.2">
      <c r="A522" s="217"/>
    </row>
    <row r="523" spans="1:1" x14ac:dyDescent="0.2">
      <c r="A523" s="217"/>
    </row>
    <row r="524" spans="1:1" x14ac:dyDescent="0.2">
      <c r="A524" s="217"/>
    </row>
    <row r="525" spans="1:1" x14ac:dyDescent="0.2">
      <c r="A525" s="217"/>
    </row>
    <row r="526" spans="1:1" x14ac:dyDescent="0.2">
      <c r="A526" s="217"/>
    </row>
    <row r="527" spans="1:1" x14ac:dyDescent="0.2">
      <c r="A527" s="217"/>
    </row>
    <row r="528" spans="1:1" x14ac:dyDescent="0.2">
      <c r="A528" s="217"/>
    </row>
    <row r="529" spans="1:1" x14ac:dyDescent="0.2">
      <c r="A529" s="217"/>
    </row>
    <row r="530" spans="1:1" x14ac:dyDescent="0.2">
      <c r="A530" s="217"/>
    </row>
    <row r="531" spans="1:1" x14ac:dyDescent="0.2">
      <c r="A531" s="217"/>
    </row>
    <row r="532" spans="1:1" x14ac:dyDescent="0.2">
      <c r="A532" s="217"/>
    </row>
    <row r="533" spans="1:1" x14ac:dyDescent="0.2">
      <c r="A533" s="217"/>
    </row>
    <row r="534" spans="1:1" x14ac:dyDescent="0.2">
      <c r="A534" s="217"/>
    </row>
    <row r="535" spans="1:1" x14ac:dyDescent="0.2">
      <c r="A535" s="217"/>
    </row>
    <row r="536" spans="1:1" x14ac:dyDescent="0.2">
      <c r="A536" s="217"/>
    </row>
    <row r="537" spans="1:1" x14ac:dyDescent="0.2">
      <c r="A537" s="217"/>
    </row>
    <row r="538" spans="1:1" x14ac:dyDescent="0.2">
      <c r="A538" s="217"/>
    </row>
    <row r="539" spans="1:1" x14ac:dyDescent="0.2">
      <c r="A539" s="217"/>
    </row>
    <row r="540" spans="1:1" x14ac:dyDescent="0.2">
      <c r="A540" s="217"/>
    </row>
    <row r="541" spans="1:1" x14ac:dyDescent="0.2">
      <c r="A541" s="217"/>
    </row>
    <row r="542" spans="1:1" x14ac:dyDescent="0.2">
      <c r="A542" s="217"/>
    </row>
    <row r="543" spans="1:1" x14ac:dyDescent="0.2">
      <c r="A543" s="217"/>
    </row>
    <row r="544" spans="1:1" x14ac:dyDescent="0.2">
      <c r="A544" s="217"/>
    </row>
    <row r="545" spans="1:1" x14ac:dyDescent="0.2">
      <c r="A545" s="217"/>
    </row>
    <row r="546" spans="1:1" x14ac:dyDescent="0.2">
      <c r="A546" s="217"/>
    </row>
    <row r="547" spans="1:1" x14ac:dyDescent="0.2">
      <c r="A547" s="217"/>
    </row>
    <row r="548" spans="1:1" x14ac:dyDescent="0.2">
      <c r="A548" s="217"/>
    </row>
    <row r="549" spans="1:1" x14ac:dyDescent="0.2">
      <c r="A549" s="217"/>
    </row>
    <row r="550" spans="1:1" x14ac:dyDescent="0.2">
      <c r="A550" s="217"/>
    </row>
    <row r="551" spans="1:1" x14ac:dyDescent="0.2">
      <c r="A551" s="217"/>
    </row>
    <row r="552" spans="1:1" x14ac:dyDescent="0.2">
      <c r="A552" s="217"/>
    </row>
    <row r="553" spans="1:1" x14ac:dyDescent="0.2">
      <c r="A553" s="217"/>
    </row>
    <row r="554" spans="1:1" x14ac:dyDescent="0.2">
      <c r="A554" s="217"/>
    </row>
    <row r="555" spans="1:1" x14ac:dyDescent="0.2">
      <c r="A555" s="217"/>
    </row>
    <row r="556" spans="1:1" x14ac:dyDescent="0.2">
      <c r="A556" s="217"/>
    </row>
    <row r="557" spans="1:1" x14ac:dyDescent="0.2">
      <c r="A557" s="217"/>
    </row>
    <row r="558" spans="1:1" x14ac:dyDescent="0.2">
      <c r="A558" s="217"/>
    </row>
    <row r="559" spans="1:1" x14ac:dyDescent="0.2">
      <c r="A559" s="217"/>
    </row>
    <row r="560" spans="1:1" x14ac:dyDescent="0.2">
      <c r="A560" s="217"/>
    </row>
    <row r="561" spans="1:1" x14ac:dyDescent="0.2">
      <c r="A561" s="217"/>
    </row>
    <row r="562" spans="1:1" x14ac:dyDescent="0.2">
      <c r="A562" s="217"/>
    </row>
    <row r="563" spans="1:1" x14ac:dyDescent="0.2">
      <c r="A563" s="217"/>
    </row>
    <row r="564" spans="1:1" x14ac:dyDescent="0.2">
      <c r="A564" s="217"/>
    </row>
    <row r="565" spans="1:1" x14ac:dyDescent="0.2">
      <c r="A565" s="217"/>
    </row>
    <row r="566" spans="1:1" x14ac:dyDescent="0.2">
      <c r="A566" s="217"/>
    </row>
    <row r="567" spans="1:1" x14ac:dyDescent="0.2">
      <c r="A567" s="217"/>
    </row>
    <row r="568" spans="1:1" x14ac:dyDescent="0.2">
      <c r="A568" s="217"/>
    </row>
    <row r="569" spans="1:1" x14ac:dyDescent="0.2">
      <c r="A569" s="217"/>
    </row>
    <row r="570" spans="1:1" x14ac:dyDescent="0.2">
      <c r="A570" s="217"/>
    </row>
    <row r="571" spans="1:1" x14ac:dyDescent="0.2">
      <c r="A571" s="217"/>
    </row>
    <row r="572" spans="1:1" x14ac:dyDescent="0.2">
      <c r="A572" s="217"/>
    </row>
    <row r="573" spans="1:1" x14ac:dyDescent="0.2">
      <c r="A573" s="217"/>
    </row>
    <row r="574" spans="1:1" x14ac:dyDescent="0.2">
      <c r="A574" s="217"/>
    </row>
    <row r="575" spans="1:1" x14ac:dyDescent="0.2">
      <c r="A575" s="217"/>
    </row>
    <row r="576" spans="1:1" x14ac:dyDescent="0.2">
      <c r="A576" s="217"/>
    </row>
    <row r="577" spans="1:1" x14ac:dyDescent="0.2">
      <c r="A577" s="217"/>
    </row>
    <row r="578" spans="1:1" x14ac:dyDescent="0.2">
      <c r="A578" s="217"/>
    </row>
    <row r="579" spans="1:1" x14ac:dyDescent="0.2">
      <c r="A579" s="217"/>
    </row>
    <row r="580" spans="1:1" x14ac:dyDescent="0.2">
      <c r="A580" s="217"/>
    </row>
    <row r="581" spans="1:1" x14ac:dyDescent="0.2">
      <c r="A581" s="217"/>
    </row>
    <row r="582" spans="1:1" x14ac:dyDescent="0.2">
      <c r="A582" s="217"/>
    </row>
    <row r="583" spans="1:1" x14ac:dyDescent="0.2">
      <c r="A583" s="217"/>
    </row>
    <row r="584" spans="1:1" x14ac:dyDescent="0.2">
      <c r="A584" s="217"/>
    </row>
    <row r="585" spans="1:1" x14ac:dyDescent="0.2">
      <c r="A585" s="217"/>
    </row>
    <row r="586" spans="1:1" x14ac:dyDescent="0.2">
      <c r="A586" s="217"/>
    </row>
    <row r="587" spans="1:1" x14ac:dyDescent="0.2">
      <c r="A587" s="217"/>
    </row>
    <row r="588" spans="1:1" x14ac:dyDescent="0.2">
      <c r="A588" s="217"/>
    </row>
    <row r="589" spans="1:1" x14ac:dyDescent="0.2">
      <c r="A589" s="217"/>
    </row>
    <row r="590" spans="1:1" x14ac:dyDescent="0.2">
      <c r="A590" s="217"/>
    </row>
    <row r="591" spans="1:1" x14ac:dyDescent="0.2">
      <c r="A591" s="217"/>
    </row>
    <row r="592" spans="1:1" x14ac:dyDescent="0.2">
      <c r="A592" s="217"/>
    </row>
    <row r="593" spans="1:1" x14ac:dyDescent="0.2">
      <c r="A593" s="217"/>
    </row>
    <row r="594" spans="1:1" x14ac:dyDescent="0.2">
      <c r="A594" s="217"/>
    </row>
    <row r="595" spans="1:1" x14ac:dyDescent="0.2">
      <c r="A595" s="217"/>
    </row>
    <row r="596" spans="1:1" x14ac:dyDescent="0.2">
      <c r="A596" s="217"/>
    </row>
    <row r="597" spans="1:1" x14ac:dyDescent="0.2">
      <c r="A597" s="217"/>
    </row>
    <row r="598" spans="1:1" x14ac:dyDescent="0.2">
      <c r="A598" s="217"/>
    </row>
    <row r="599" spans="1:1" x14ac:dyDescent="0.2">
      <c r="A599" s="217"/>
    </row>
    <row r="600" spans="1:1" x14ac:dyDescent="0.2">
      <c r="A600" s="217"/>
    </row>
    <row r="601" spans="1:1" x14ac:dyDescent="0.2">
      <c r="A601" s="217"/>
    </row>
    <row r="602" spans="1:1" x14ac:dyDescent="0.2">
      <c r="A602" s="217"/>
    </row>
    <row r="603" spans="1:1" x14ac:dyDescent="0.2">
      <c r="A603" s="217"/>
    </row>
    <row r="604" spans="1:1" x14ac:dyDescent="0.2">
      <c r="A604" s="217"/>
    </row>
    <row r="605" spans="1:1" x14ac:dyDescent="0.2">
      <c r="A605" s="217"/>
    </row>
    <row r="606" spans="1:1" x14ac:dyDescent="0.2">
      <c r="A606" s="217"/>
    </row>
    <row r="607" spans="1:1" x14ac:dyDescent="0.2">
      <c r="A607" s="217"/>
    </row>
    <row r="608" spans="1:1" x14ac:dyDescent="0.2">
      <c r="A608" s="217"/>
    </row>
    <row r="609" spans="1:1" x14ac:dyDescent="0.2">
      <c r="A609" s="217"/>
    </row>
    <row r="610" spans="1:1" x14ac:dyDescent="0.2">
      <c r="A610" s="217"/>
    </row>
    <row r="611" spans="1:1" x14ac:dyDescent="0.2">
      <c r="A611" s="217"/>
    </row>
    <row r="612" spans="1:1" x14ac:dyDescent="0.2">
      <c r="A612" s="217"/>
    </row>
    <row r="613" spans="1:1" x14ac:dyDescent="0.2">
      <c r="A613" s="217"/>
    </row>
    <row r="614" spans="1:1" x14ac:dyDescent="0.2">
      <c r="A614" s="217"/>
    </row>
    <row r="615" spans="1:1" x14ac:dyDescent="0.2">
      <c r="A615" s="217"/>
    </row>
    <row r="616" spans="1:1" x14ac:dyDescent="0.2">
      <c r="A616" s="217"/>
    </row>
    <row r="617" spans="1:1" x14ac:dyDescent="0.2">
      <c r="A617" s="217"/>
    </row>
    <row r="618" spans="1:1" x14ac:dyDescent="0.2">
      <c r="A618" s="217"/>
    </row>
    <row r="619" spans="1:1" x14ac:dyDescent="0.2">
      <c r="A619" s="217"/>
    </row>
    <row r="620" spans="1:1" x14ac:dyDescent="0.2">
      <c r="A620" s="217"/>
    </row>
    <row r="621" spans="1:1" x14ac:dyDescent="0.2">
      <c r="A621" s="217"/>
    </row>
    <row r="622" spans="1:1" x14ac:dyDescent="0.2">
      <c r="A622" s="217"/>
    </row>
    <row r="623" spans="1:1" x14ac:dyDescent="0.2">
      <c r="A623" s="217"/>
    </row>
    <row r="624" spans="1:1" x14ac:dyDescent="0.2">
      <c r="A624" s="217"/>
    </row>
    <row r="625" spans="1:1" x14ac:dyDescent="0.2">
      <c r="A625" s="217"/>
    </row>
    <row r="626" spans="1:1" x14ac:dyDescent="0.2">
      <c r="A626" s="217"/>
    </row>
    <row r="627" spans="1:1" x14ac:dyDescent="0.2">
      <c r="A627" s="217"/>
    </row>
    <row r="628" spans="1:1" x14ac:dyDescent="0.2">
      <c r="A628" s="217"/>
    </row>
    <row r="629" spans="1:1" x14ac:dyDescent="0.2">
      <c r="A629" s="217"/>
    </row>
    <row r="630" spans="1:1" x14ac:dyDescent="0.2">
      <c r="A630" s="217"/>
    </row>
    <row r="631" spans="1:1" x14ac:dyDescent="0.2">
      <c r="A631" s="217"/>
    </row>
    <row r="632" spans="1:1" x14ac:dyDescent="0.2">
      <c r="A632" s="217"/>
    </row>
    <row r="633" spans="1:1" x14ac:dyDescent="0.2">
      <c r="A633" s="217"/>
    </row>
    <row r="634" spans="1:1" x14ac:dyDescent="0.2">
      <c r="A634" s="217"/>
    </row>
    <row r="635" spans="1:1" x14ac:dyDescent="0.2">
      <c r="A635" s="217"/>
    </row>
    <row r="636" spans="1:1" x14ac:dyDescent="0.2">
      <c r="A636" s="217"/>
    </row>
    <row r="637" spans="1:1" x14ac:dyDescent="0.2">
      <c r="A637" s="217"/>
    </row>
    <row r="638" spans="1:1" x14ac:dyDescent="0.2">
      <c r="A638" s="217"/>
    </row>
    <row r="639" spans="1:1" x14ac:dyDescent="0.2">
      <c r="A639" s="217"/>
    </row>
    <row r="640" spans="1:1" x14ac:dyDescent="0.2">
      <c r="A640" s="217"/>
    </row>
    <row r="641" spans="1:1" x14ac:dyDescent="0.2">
      <c r="A641" s="217"/>
    </row>
    <row r="642" spans="1:1" x14ac:dyDescent="0.2">
      <c r="A642" s="217"/>
    </row>
    <row r="643" spans="1:1" x14ac:dyDescent="0.2">
      <c r="A643" s="217"/>
    </row>
    <row r="644" spans="1:1" x14ac:dyDescent="0.2">
      <c r="A644" s="217"/>
    </row>
    <row r="645" spans="1:1" x14ac:dyDescent="0.2">
      <c r="A645" s="217"/>
    </row>
    <row r="646" spans="1:1" x14ac:dyDescent="0.2">
      <c r="A646" s="217"/>
    </row>
    <row r="647" spans="1:1" x14ac:dyDescent="0.2">
      <c r="A647" s="217"/>
    </row>
    <row r="648" spans="1:1" x14ac:dyDescent="0.2">
      <c r="A648" s="217"/>
    </row>
    <row r="649" spans="1:1" x14ac:dyDescent="0.2">
      <c r="A649" s="217"/>
    </row>
    <row r="650" spans="1:1" x14ac:dyDescent="0.2">
      <c r="A650" s="217"/>
    </row>
    <row r="651" spans="1:1" x14ac:dyDescent="0.2">
      <c r="A651" s="217"/>
    </row>
    <row r="652" spans="1:1" x14ac:dyDescent="0.2">
      <c r="A652" s="217"/>
    </row>
    <row r="653" spans="1:1" x14ac:dyDescent="0.2">
      <c r="A653" s="217"/>
    </row>
    <row r="654" spans="1:1" x14ac:dyDescent="0.2">
      <c r="A654" s="217"/>
    </row>
    <row r="655" spans="1:1" x14ac:dyDescent="0.2">
      <c r="A655" s="217"/>
    </row>
    <row r="656" spans="1:1" x14ac:dyDescent="0.2">
      <c r="A656" s="217"/>
    </row>
    <row r="657" spans="1:1" x14ac:dyDescent="0.2">
      <c r="A657" s="217"/>
    </row>
    <row r="658" spans="1:1" x14ac:dyDescent="0.2">
      <c r="A658" s="217"/>
    </row>
    <row r="659" spans="1:1" x14ac:dyDescent="0.2">
      <c r="A659" s="217"/>
    </row>
    <row r="660" spans="1:1" x14ac:dyDescent="0.2">
      <c r="A660" s="217"/>
    </row>
    <row r="661" spans="1:1" x14ac:dyDescent="0.2">
      <c r="A661" s="217"/>
    </row>
    <row r="662" spans="1:1" x14ac:dyDescent="0.2">
      <c r="A662" s="217"/>
    </row>
    <row r="663" spans="1:1" x14ac:dyDescent="0.2">
      <c r="A663" s="217"/>
    </row>
    <row r="664" spans="1:1" x14ac:dyDescent="0.2">
      <c r="A664" s="217"/>
    </row>
    <row r="665" spans="1:1" x14ac:dyDescent="0.2">
      <c r="A665" s="217"/>
    </row>
    <row r="666" spans="1:1" x14ac:dyDescent="0.2">
      <c r="A666" s="217"/>
    </row>
    <row r="667" spans="1:1" x14ac:dyDescent="0.2">
      <c r="A667" s="217"/>
    </row>
    <row r="668" spans="1:1" x14ac:dyDescent="0.2">
      <c r="A668" s="217"/>
    </row>
    <row r="669" spans="1:1" x14ac:dyDescent="0.2">
      <c r="A669" s="217"/>
    </row>
    <row r="670" spans="1:1" x14ac:dyDescent="0.2">
      <c r="A670" s="217"/>
    </row>
    <row r="671" spans="1:1" x14ac:dyDescent="0.2">
      <c r="A671" s="217"/>
    </row>
    <row r="672" spans="1:1" x14ac:dyDescent="0.2">
      <c r="A672" s="217"/>
    </row>
    <row r="673" spans="1:1" x14ac:dyDescent="0.2">
      <c r="A673" s="217"/>
    </row>
    <row r="674" spans="1:1" x14ac:dyDescent="0.2">
      <c r="A674" s="217"/>
    </row>
    <row r="675" spans="1:1" x14ac:dyDescent="0.2">
      <c r="A675" s="217"/>
    </row>
    <row r="676" spans="1:1" x14ac:dyDescent="0.2">
      <c r="A676" s="217"/>
    </row>
    <row r="677" spans="1:1" x14ac:dyDescent="0.2">
      <c r="A677" s="217"/>
    </row>
    <row r="678" spans="1:1" x14ac:dyDescent="0.2">
      <c r="A678" s="217"/>
    </row>
    <row r="679" spans="1:1" x14ac:dyDescent="0.2">
      <c r="A679" s="217"/>
    </row>
    <row r="680" spans="1:1" x14ac:dyDescent="0.2">
      <c r="A680" s="217"/>
    </row>
    <row r="681" spans="1:1" x14ac:dyDescent="0.2">
      <c r="A681" s="217"/>
    </row>
    <row r="682" spans="1:1" x14ac:dyDescent="0.2">
      <c r="A682" s="217"/>
    </row>
    <row r="683" spans="1:1" x14ac:dyDescent="0.2">
      <c r="A683" s="217"/>
    </row>
    <row r="684" spans="1:1" x14ac:dyDescent="0.2">
      <c r="A684" s="217"/>
    </row>
    <row r="685" spans="1:1" x14ac:dyDescent="0.2">
      <c r="A685" s="217"/>
    </row>
    <row r="686" spans="1:1" x14ac:dyDescent="0.2">
      <c r="A686" s="217"/>
    </row>
    <row r="687" spans="1:1" x14ac:dyDescent="0.2">
      <c r="A687" s="217"/>
    </row>
    <row r="688" spans="1:1" x14ac:dyDescent="0.2">
      <c r="A688" s="217"/>
    </row>
    <row r="689" spans="1:1" x14ac:dyDescent="0.2">
      <c r="A689" s="217"/>
    </row>
    <row r="690" spans="1:1" x14ac:dyDescent="0.2">
      <c r="A690" s="217"/>
    </row>
    <row r="691" spans="1:1" x14ac:dyDescent="0.2">
      <c r="A691" s="217"/>
    </row>
    <row r="692" spans="1:1" x14ac:dyDescent="0.2">
      <c r="A692" s="217"/>
    </row>
    <row r="693" spans="1:1" x14ac:dyDescent="0.2">
      <c r="A693" s="217"/>
    </row>
    <row r="694" spans="1:1" x14ac:dyDescent="0.2">
      <c r="A694" s="217"/>
    </row>
    <row r="695" spans="1:1" x14ac:dyDescent="0.2">
      <c r="A695" s="217"/>
    </row>
    <row r="696" spans="1:1" x14ac:dyDescent="0.2">
      <c r="A696" s="217"/>
    </row>
    <row r="697" spans="1:1" x14ac:dyDescent="0.2">
      <c r="A697" s="217"/>
    </row>
    <row r="698" spans="1:1" x14ac:dyDescent="0.2">
      <c r="A698" s="217"/>
    </row>
    <row r="699" spans="1:1" x14ac:dyDescent="0.2">
      <c r="A699" s="217"/>
    </row>
    <row r="700" spans="1:1" x14ac:dyDescent="0.2">
      <c r="A700" s="217"/>
    </row>
    <row r="701" spans="1:1" x14ac:dyDescent="0.2">
      <c r="A701" s="217"/>
    </row>
    <row r="702" spans="1:1" x14ac:dyDescent="0.2">
      <c r="A702" s="217"/>
    </row>
    <row r="703" spans="1:1" x14ac:dyDescent="0.2">
      <c r="A703" s="217"/>
    </row>
    <row r="704" spans="1:1" x14ac:dyDescent="0.2">
      <c r="A704" s="217"/>
    </row>
    <row r="705" spans="1:1" x14ac:dyDescent="0.2">
      <c r="A705" s="217"/>
    </row>
    <row r="706" spans="1:1" x14ac:dyDescent="0.2">
      <c r="A706" s="217"/>
    </row>
    <row r="707" spans="1:1" x14ac:dyDescent="0.2">
      <c r="A707" s="217"/>
    </row>
    <row r="708" spans="1:1" x14ac:dyDescent="0.2">
      <c r="A708" s="217"/>
    </row>
    <row r="709" spans="1:1" x14ac:dyDescent="0.2">
      <c r="A709" s="217"/>
    </row>
    <row r="710" spans="1:1" x14ac:dyDescent="0.2">
      <c r="A710" s="217"/>
    </row>
    <row r="711" spans="1:1" x14ac:dyDescent="0.2">
      <c r="A711" s="217"/>
    </row>
    <row r="712" spans="1:1" x14ac:dyDescent="0.2">
      <c r="A712" s="217"/>
    </row>
    <row r="713" spans="1:1" x14ac:dyDescent="0.2">
      <c r="A713" s="217"/>
    </row>
    <row r="714" spans="1:1" x14ac:dyDescent="0.2">
      <c r="A714" s="217"/>
    </row>
    <row r="715" spans="1:1" x14ac:dyDescent="0.2">
      <c r="A715" s="217"/>
    </row>
    <row r="716" spans="1:1" x14ac:dyDescent="0.2">
      <c r="A716" s="217"/>
    </row>
    <row r="717" spans="1:1" x14ac:dyDescent="0.2">
      <c r="A717" s="217"/>
    </row>
    <row r="718" spans="1:1" x14ac:dyDescent="0.2">
      <c r="A718" s="217"/>
    </row>
    <row r="719" spans="1:1" x14ac:dyDescent="0.2">
      <c r="A719" s="217"/>
    </row>
    <row r="720" spans="1:1" x14ac:dyDescent="0.2">
      <c r="A720" s="217"/>
    </row>
    <row r="721" spans="1:1" x14ac:dyDescent="0.2">
      <c r="A721" s="217"/>
    </row>
    <row r="722" spans="1:1" x14ac:dyDescent="0.2">
      <c r="A722" s="217"/>
    </row>
    <row r="723" spans="1:1" x14ac:dyDescent="0.2">
      <c r="A723" s="217"/>
    </row>
    <row r="724" spans="1:1" x14ac:dyDescent="0.2">
      <c r="A724" s="217"/>
    </row>
    <row r="725" spans="1:1" x14ac:dyDescent="0.2">
      <c r="A725" s="217"/>
    </row>
    <row r="726" spans="1:1" x14ac:dyDescent="0.2">
      <c r="A726" s="217"/>
    </row>
    <row r="727" spans="1:1" x14ac:dyDescent="0.2">
      <c r="A727" s="217"/>
    </row>
    <row r="728" spans="1:1" x14ac:dyDescent="0.2">
      <c r="A728" s="217"/>
    </row>
    <row r="729" spans="1:1" x14ac:dyDescent="0.2">
      <c r="A729" s="217"/>
    </row>
    <row r="730" spans="1:1" x14ac:dyDescent="0.2">
      <c r="A730" s="217"/>
    </row>
    <row r="731" spans="1:1" x14ac:dyDescent="0.2">
      <c r="A731" s="217"/>
    </row>
    <row r="732" spans="1:1" x14ac:dyDescent="0.2">
      <c r="A732" s="217"/>
    </row>
    <row r="733" spans="1:1" x14ac:dyDescent="0.2">
      <c r="A733" s="217"/>
    </row>
    <row r="734" spans="1:1" x14ac:dyDescent="0.2">
      <c r="A734" s="217"/>
    </row>
    <row r="735" spans="1:1" x14ac:dyDescent="0.2">
      <c r="A735" s="217"/>
    </row>
    <row r="736" spans="1:1" x14ac:dyDescent="0.2">
      <c r="A736" s="217"/>
    </row>
    <row r="737" spans="1:1" x14ac:dyDescent="0.2">
      <c r="A737" s="217"/>
    </row>
    <row r="738" spans="1:1" x14ac:dyDescent="0.2">
      <c r="A738" s="217"/>
    </row>
    <row r="739" spans="1:1" x14ac:dyDescent="0.2">
      <c r="A739" s="217"/>
    </row>
    <row r="740" spans="1:1" x14ac:dyDescent="0.2">
      <c r="A740" s="217"/>
    </row>
    <row r="741" spans="1:1" x14ac:dyDescent="0.2">
      <c r="A741" s="217"/>
    </row>
    <row r="742" spans="1:1" x14ac:dyDescent="0.2">
      <c r="A742" s="217"/>
    </row>
    <row r="743" spans="1:1" x14ac:dyDescent="0.2">
      <c r="A743" s="217"/>
    </row>
    <row r="744" spans="1:1" x14ac:dyDescent="0.2">
      <c r="A744" s="217"/>
    </row>
    <row r="745" spans="1:1" x14ac:dyDescent="0.2">
      <c r="A745" s="217"/>
    </row>
    <row r="746" spans="1:1" x14ac:dyDescent="0.2">
      <c r="A746" s="217"/>
    </row>
    <row r="747" spans="1:1" x14ac:dyDescent="0.2">
      <c r="A747" s="217"/>
    </row>
    <row r="748" spans="1:1" x14ac:dyDescent="0.2">
      <c r="A748" s="217"/>
    </row>
    <row r="749" spans="1:1" x14ac:dyDescent="0.2">
      <c r="A749" s="217"/>
    </row>
    <row r="750" spans="1:1" x14ac:dyDescent="0.2">
      <c r="A750" s="217"/>
    </row>
    <row r="751" spans="1:1" x14ac:dyDescent="0.2">
      <c r="A751" s="217"/>
    </row>
    <row r="752" spans="1:1" x14ac:dyDescent="0.2">
      <c r="A752" s="217"/>
    </row>
    <row r="753" spans="1:1" x14ac:dyDescent="0.2">
      <c r="A753" s="217"/>
    </row>
    <row r="754" spans="1:1" x14ac:dyDescent="0.2">
      <c r="A754" s="217"/>
    </row>
    <row r="755" spans="1:1" x14ac:dyDescent="0.2">
      <c r="A755" s="217"/>
    </row>
    <row r="756" spans="1:1" x14ac:dyDescent="0.2">
      <c r="A756" s="217"/>
    </row>
    <row r="757" spans="1:1" x14ac:dyDescent="0.2">
      <c r="A757" s="217"/>
    </row>
    <row r="758" spans="1:1" x14ac:dyDescent="0.2">
      <c r="A758" s="217"/>
    </row>
    <row r="759" spans="1:1" x14ac:dyDescent="0.2">
      <c r="A759" s="217"/>
    </row>
    <row r="760" spans="1:1" x14ac:dyDescent="0.2">
      <c r="A760" s="217"/>
    </row>
    <row r="761" spans="1:1" x14ac:dyDescent="0.2">
      <c r="A761" s="217"/>
    </row>
    <row r="762" spans="1:1" x14ac:dyDescent="0.2">
      <c r="A762" s="217"/>
    </row>
    <row r="763" spans="1:1" x14ac:dyDescent="0.2">
      <c r="A763" s="217"/>
    </row>
    <row r="764" spans="1:1" x14ac:dyDescent="0.2">
      <c r="A764" s="217"/>
    </row>
    <row r="765" spans="1:1" x14ac:dyDescent="0.2">
      <c r="A765" s="217"/>
    </row>
    <row r="766" spans="1:1" x14ac:dyDescent="0.2">
      <c r="A766" s="217"/>
    </row>
    <row r="767" spans="1:1" x14ac:dyDescent="0.2">
      <c r="A767" s="217"/>
    </row>
    <row r="768" spans="1:1" x14ac:dyDescent="0.2">
      <c r="A768" s="217"/>
    </row>
    <row r="769" spans="1:1" x14ac:dyDescent="0.2">
      <c r="A769" s="217"/>
    </row>
    <row r="770" spans="1:1" x14ac:dyDescent="0.2">
      <c r="A770" s="217"/>
    </row>
    <row r="771" spans="1:1" x14ac:dyDescent="0.2">
      <c r="A771" s="217"/>
    </row>
    <row r="772" spans="1:1" x14ac:dyDescent="0.2">
      <c r="A772" s="217"/>
    </row>
    <row r="773" spans="1:1" x14ac:dyDescent="0.2">
      <c r="A773" s="217"/>
    </row>
    <row r="774" spans="1:1" x14ac:dyDescent="0.2">
      <c r="A774" s="217"/>
    </row>
    <row r="775" spans="1:1" x14ac:dyDescent="0.2">
      <c r="A775" s="217"/>
    </row>
    <row r="776" spans="1:1" x14ac:dyDescent="0.2">
      <c r="A776" s="217"/>
    </row>
    <row r="777" spans="1:1" x14ac:dyDescent="0.2">
      <c r="A777" s="217"/>
    </row>
    <row r="778" spans="1:1" x14ac:dyDescent="0.2">
      <c r="A778" s="217"/>
    </row>
    <row r="779" spans="1:1" x14ac:dyDescent="0.2">
      <c r="A779" s="217"/>
    </row>
    <row r="780" spans="1:1" x14ac:dyDescent="0.2">
      <c r="A780" s="217"/>
    </row>
    <row r="781" spans="1:1" x14ac:dyDescent="0.2">
      <c r="A781" s="217"/>
    </row>
    <row r="782" spans="1:1" x14ac:dyDescent="0.2">
      <c r="A782" s="217"/>
    </row>
    <row r="783" spans="1:1" x14ac:dyDescent="0.2">
      <c r="A783" s="217"/>
    </row>
    <row r="784" spans="1:1" x14ac:dyDescent="0.2">
      <c r="A784" s="217"/>
    </row>
    <row r="785" spans="1:1" x14ac:dyDescent="0.2">
      <c r="A785" s="217"/>
    </row>
    <row r="786" spans="1:1" x14ac:dyDescent="0.2">
      <c r="A786" s="217"/>
    </row>
    <row r="787" spans="1:1" x14ac:dyDescent="0.2">
      <c r="A787" s="217"/>
    </row>
    <row r="788" spans="1:1" x14ac:dyDescent="0.2">
      <c r="A788" s="217"/>
    </row>
    <row r="789" spans="1:1" x14ac:dyDescent="0.2">
      <c r="A789" s="217"/>
    </row>
    <row r="790" spans="1:1" x14ac:dyDescent="0.2">
      <c r="A790" s="217"/>
    </row>
    <row r="791" spans="1:1" x14ac:dyDescent="0.2">
      <c r="A791" s="217"/>
    </row>
    <row r="792" spans="1:1" x14ac:dyDescent="0.2">
      <c r="A792" s="217"/>
    </row>
    <row r="793" spans="1:1" x14ac:dyDescent="0.2">
      <c r="A793" s="217"/>
    </row>
    <row r="794" spans="1:1" x14ac:dyDescent="0.2">
      <c r="A794" s="217"/>
    </row>
    <row r="795" spans="1:1" x14ac:dyDescent="0.2">
      <c r="A795" s="217"/>
    </row>
    <row r="796" spans="1:1" x14ac:dyDescent="0.2">
      <c r="A796" s="217"/>
    </row>
    <row r="797" spans="1:1" x14ac:dyDescent="0.2">
      <c r="A797" s="217"/>
    </row>
    <row r="798" spans="1:1" x14ac:dyDescent="0.2">
      <c r="A798" s="217"/>
    </row>
    <row r="799" spans="1:1" x14ac:dyDescent="0.2">
      <c r="A799" s="217"/>
    </row>
    <row r="800" spans="1:1" x14ac:dyDescent="0.2">
      <c r="A800" s="217"/>
    </row>
    <row r="801" spans="1:1" x14ac:dyDescent="0.2">
      <c r="A801" s="217"/>
    </row>
    <row r="802" spans="1:1" x14ac:dyDescent="0.2">
      <c r="A802" s="217"/>
    </row>
    <row r="803" spans="1:1" x14ac:dyDescent="0.2">
      <c r="A803" s="217"/>
    </row>
    <row r="804" spans="1:1" x14ac:dyDescent="0.2">
      <c r="A804" s="217"/>
    </row>
    <row r="805" spans="1:1" x14ac:dyDescent="0.2">
      <c r="A805" s="217"/>
    </row>
    <row r="806" spans="1:1" x14ac:dyDescent="0.2">
      <c r="A806" s="217"/>
    </row>
    <row r="807" spans="1:1" x14ac:dyDescent="0.2">
      <c r="A807" s="217"/>
    </row>
    <row r="808" spans="1:1" x14ac:dyDescent="0.2">
      <c r="A808" s="217"/>
    </row>
    <row r="809" spans="1:1" x14ac:dyDescent="0.2">
      <c r="A809" s="217"/>
    </row>
    <row r="810" spans="1:1" x14ac:dyDescent="0.2">
      <c r="A810" s="217"/>
    </row>
    <row r="811" spans="1:1" x14ac:dyDescent="0.2">
      <c r="A811" s="217"/>
    </row>
    <row r="812" spans="1:1" x14ac:dyDescent="0.2">
      <c r="A812" s="217"/>
    </row>
    <row r="813" spans="1:1" x14ac:dyDescent="0.2">
      <c r="A813" s="217"/>
    </row>
    <row r="814" spans="1:1" x14ac:dyDescent="0.2">
      <c r="A814" s="217"/>
    </row>
    <row r="815" spans="1:1" x14ac:dyDescent="0.2">
      <c r="A815" s="217"/>
    </row>
    <row r="816" spans="1:1" x14ac:dyDescent="0.2">
      <c r="A816" s="217"/>
    </row>
    <row r="817" spans="1:1" x14ac:dyDescent="0.2">
      <c r="A817" s="217"/>
    </row>
    <row r="818" spans="1:1" x14ac:dyDescent="0.2">
      <c r="A818" s="217"/>
    </row>
    <row r="819" spans="1:1" x14ac:dyDescent="0.2">
      <c r="A819" s="217"/>
    </row>
    <row r="820" spans="1:1" x14ac:dyDescent="0.2">
      <c r="A820" s="217"/>
    </row>
    <row r="821" spans="1:1" x14ac:dyDescent="0.2">
      <c r="A821" s="217"/>
    </row>
    <row r="822" spans="1:1" x14ac:dyDescent="0.2">
      <c r="A822" s="217"/>
    </row>
    <row r="823" spans="1:1" x14ac:dyDescent="0.2">
      <c r="A823" s="217"/>
    </row>
    <row r="824" spans="1:1" x14ac:dyDescent="0.2">
      <c r="A824" s="217"/>
    </row>
    <row r="825" spans="1:1" x14ac:dyDescent="0.2">
      <c r="A825" s="217"/>
    </row>
    <row r="826" spans="1:1" x14ac:dyDescent="0.2">
      <c r="A826" s="217"/>
    </row>
    <row r="827" spans="1:1" x14ac:dyDescent="0.2">
      <c r="A827" s="217"/>
    </row>
    <row r="828" spans="1:1" x14ac:dyDescent="0.2">
      <c r="A828" s="217"/>
    </row>
    <row r="829" spans="1:1" x14ac:dyDescent="0.2">
      <c r="A829" s="217"/>
    </row>
    <row r="830" spans="1:1" x14ac:dyDescent="0.2">
      <c r="A830" s="217"/>
    </row>
    <row r="831" spans="1:1" x14ac:dyDescent="0.2">
      <c r="A831" s="217"/>
    </row>
    <row r="832" spans="1:1" x14ac:dyDescent="0.2">
      <c r="A832" s="217"/>
    </row>
    <row r="833" spans="1:1" x14ac:dyDescent="0.2">
      <c r="A833" s="217"/>
    </row>
    <row r="834" spans="1:1" x14ac:dyDescent="0.2">
      <c r="A834" s="217"/>
    </row>
    <row r="835" spans="1:1" x14ac:dyDescent="0.2">
      <c r="A835" s="217"/>
    </row>
    <row r="836" spans="1:1" x14ac:dyDescent="0.2">
      <c r="A836" s="217"/>
    </row>
    <row r="837" spans="1:1" x14ac:dyDescent="0.2">
      <c r="A837" s="217"/>
    </row>
    <row r="838" spans="1:1" x14ac:dyDescent="0.2">
      <c r="A838" s="217"/>
    </row>
    <row r="839" spans="1:1" x14ac:dyDescent="0.2">
      <c r="A839" s="217"/>
    </row>
    <row r="840" spans="1:1" x14ac:dyDescent="0.2">
      <c r="A840" s="217"/>
    </row>
    <row r="841" spans="1:1" x14ac:dyDescent="0.2">
      <c r="A841" s="217"/>
    </row>
    <row r="842" spans="1:1" x14ac:dyDescent="0.2">
      <c r="A842" s="217"/>
    </row>
    <row r="843" spans="1:1" x14ac:dyDescent="0.2">
      <c r="A843" s="217"/>
    </row>
    <row r="844" spans="1:1" x14ac:dyDescent="0.2">
      <c r="A844" s="217"/>
    </row>
    <row r="845" spans="1:1" x14ac:dyDescent="0.2">
      <c r="A845" s="217"/>
    </row>
    <row r="846" spans="1:1" x14ac:dyDescent="0.2">
      <c r="A846" s="217"/>
    </row>
    <row r="847" spans="1:1" x14ac:dyDescent="0.2">
      <c r="A847" s="217"/>
    </row>
    <row r="848" spans="1:1" x14ac:dyDescent="0.2">
      <c r="A848" s="217"/>
    </row>
    <row r="849" spans="1:1" x14ac:dyDescent="0.2">
      <c r="A849" s="217"/>
    </row>
    <row r="850" spans="1:1" x14ac:dyDescent="0.2">
      <c r="A850" s="217"/>
    </row>
    <row r="851" spans="1:1" x14ac:dyDescent="0.2">
      <c r="A851" s="217"/>
    </row>
    <row r="852" spans="1:1" x14ac:dyDescent="0.2">
      <c r="A852" s="217"/>
    </row>
    <row r="853" spans="1:1" x14ac:dyDescent="0.2">
      <c r="A853" s="217"/>
    </row>
    <row r="854" spans="1:1" x14ac:dyDescent="0.2">
      <c r="A854" s="217"/>
    </row>
    <row r="855" spans="1:1" x14ac:dyDescent="0.2">
      <c r="A855" s="217"/>
    </row>
    <row r="856" spans="1:1" x14ac:dyDescent="0.2">
      <c r="A856" s="217"/>
    </row>
    <row r="857" spans="1:1" x14ac:dyDescent="0.2">
      <c r="A857" s="217"/>
    </row>
    <row r="858" spans="1:1" x14ac:dyDescent="0.2">
      <c r="A858" s="217"/>
    </row>
    <row r="859" spans="1:1" x14ac:dyDescent="0.2">
      <c r="A859" s="217"/>
    </row>
    <row r="860" spans="1:1" x14ac:dyDescent="0.2">
      <c r="A860" s="217"/>
    </row>
    <row r="861" spans="1:1" x14ac:dyDescent="0.2">
      <c r="A861" s="217"/>
    </row>
    <row r="862" spans="1:1" x14ac:dyDescent="0.2">
      <c r="A862" s="217"/>
    </row>
    <row r="863" spans="1:1" x14ac:dyDescent="0.2">
      <c r="A863" s="217"/>
    </row>
    <row r="864" spans="1:1" x14ac:dyDescent="0.2">
      <c r="A864" s="217"/>
    </row>
    <row r="865" spans="1:1" x14ac:dyDescent="0.2">
      <c r="A865" s="217"/>
    </row>
    <row r="866" spans="1:1" x14ac:dyDescent="0.2">
      <c r="A866" s="217"/>
    </row>
    <row r="867" spans="1:1" x14ac:dyDescent="0.2">
      <c r="A867" s="217"/>
    </row>
    <row r="868" spans="1:1" x14ac:dyDescent="0.2">
      <c r="A868" s="217"/>
    </row>
    <row r="869" spans="1:1" x14ac:dyDescent="0.2">
      <c r="A869" s="217"/>
    </row>
    <row r="870" spans="1:1" x14ac:dyDescent="0.2">
      <c r="A870" s="217"/>
    </row>
    <row r="871" spans="1:1" x14ac:dyDescent="0.2">
      <c r="A871" s="217"/>
    </row>
    <row r="872" spans="1:1" x14ac:dyDescent="0.2">
      <c r="A872" s="217"/>
    </row>
    <row r="873" spans="1:1" x14ac:dyDescent="0.2">
      <c r="A873" s="217"/>
    </row>
    <row r="874" spans="1:1" x14ac:dyDescent="0.2">
      <c r="A874" s="217"/>
    </row>
    <row r="875" spans="1:1" x14ac:dyDescent="0.2">
      <c r="A875" s="217"/>
    </row>
    <row r="876" spans="1:1" x14ac:dyDescent="0.2">
      <c r="A876" s="217"/>
    </row>
    <row r="877" spans="1:1" x14ac:dyDescent="0.2">
      <c r="A877" s="217"/>
    </row>
    <row r="878" spans="1:1" x14ac:dyDescent="0.2">
      <c r="A878" s="217"/>
    </row>
    <row r="879" spans="1:1" x14ac:dyDescent="0.2">
      <c r="A879" s="217"/>
    </row>
    <row r="880" spans="1:1" x14ac:dyDescent="0.2">
      <c r="A880" s="217"/>
    </row>
    <row r="881" spans="1:1" x14ac:dyDescent="0.2">
      <c r="A881" s="217"/>
    </row>
    <row r="882" spans="1:1" x14ac:dyDescent="0.2">
      <c r="A882" s="217"/>
    </row>
    <row r="883" spans="1:1" x14ac:dyDescent="0.2">
      <c r="A883" s="217"/>
    </row>
    <row r="884" spans="1:1" x14ac:dyDescent="0.2">
      <c r="A884" s="217"/>
    </row>
    <row r="885" spans="1:1" x14ac:dyDescent="0.2">
      <c r="A885" s="217"/>
    </row>
    <row r="886" spans="1:1" x14ac:dyDescent="0.2">
      <c r="A886" s="217"/>
    </row>
    <row r="887" spans="1:1" x14ac:dyDescent="0.2">
      <c r="A887" s="217"/>
    </row>
    <row r="888" spans="1:1" x14ac:dyDescent="0.2">
      <c r="A888" s="217"/>
    </row>
    <row r="889" spans="1:1" x14ac:dyDescent="0.2">
      <c r="A889" s="217"/>
    </row>
    <row r="890" spans="1:1" x14ac:dyDescent="0.2">
      <c r="A890" s="217"/>
    </row>
    <row r="891" spans="1:1" x14ac:dyDescent="0.2">
      <c r="A891" s="217"/>
    </row>
    <row r="892" spans="1:1" x14ac:dyDescent="0.2">
      <c r="A892" s="217"/>
    </row>
    <row r="893" spans="1:1" x14ac:dyDescent="0.2">
      <c r="A893" s="217"/>
    </row>
    <row r="894" spans="1:1" x14ac:dyDescent="0.2">
      <c r="A894" s="217"/>
    </row>
    <row r="895" spans="1:1" x14ac:dyDescent="0.2">
      <c r="A895" s="217"/>
    </row>
    <row r="896" spans="1:1" x14ac:dyDescent="0.2">
      <c r="A896" s="217"/>
    </row>
    <row r="897" spans="1:1" x14ac:dyDescent="0.2">
      <c r="A897" s="217"/>
    </row>
    <row r="898" spans="1:1" x14ac:dyDescent="0.2">
      <c r="A898" s="217"/>
    </row>
    <row r="899" spans="1:1" x14ac:dyDescent="0.2">
      <c r="A899" s="217"/>
    </row>
    <row r="900" spans="1:1" x14ac:dyDescent="0.2">
      <c r="A900" s="217"/>
    </row>
    <row r="901" spans="1:1" x14ac:dyDescent="0.2">
      <c r="A901" s="217"/>
    </row>
    <row r="902" spans="1:1" x14ac:dyDescent="0.2">
      <c r="A902" s="217"/>
    </row>
    <row r="903" spans="1:1" x14ac:dyDescent="0.2">
      <c r="A903" s="217"/>
    </row>
    <row r="904" spans="1:1" x14ac:dyDescent="0.2">
      <c r="A904" s="217"/>
    </row>
    <row r="905" spans="1:1" x14ac:dyDescent="0.2">
      <c r="A905" s="217"/>
    </row>
    <row r="906" spans="1:1" x14ac:dyDescent="0.2">
      <c r="A906" s="217"/>
    </row>
    <row r="907" spans="1:1" x14ac:dyDescent="0.2">
      <c r="A907" s="217"/>
    </row>
    <row r="908" spans="1:1" x14ac:dyDescent="0.2">
      <c r="A908" s="217"/>
    </row>
    <row r="909" spans="1:1" x14ac:dyDescent="0.2">
      <c r="A909" s="217"/>
    </row>
    <row r="910" spans="1:1" x14ac:dyDescent="0.2">
      <c r="A910" s="217"/>
    </row>
    <row r="911" spans="1:1" x14ac:dyDescent="0.2">
      <c r="A911" s="217"/>
    </row>
    <row r="912" spans="1:1" x14ac:dyDescent="0.2">
      <c r="A912" s="217"/>
    </row>
    <row r="913" spans="1:1" x14ac:dyDescent="0.2">
      <c r="A913" s="217"/>
    </row>
    <row r="914" spans="1:1" x14ac:dyDescent="0.2">
      <c r="A914" s="217"/>
    </row>
    <row r="915" spans="1:1" x14ac:dyDescent="0.2">
      <c r="A915" s="217"/>
    </row>
    <row r="916" spans="1:1" x14ac:dyDescent="0.2">
      <c r="A916" s="217"/>
    </row>
    <row r="917" spans="1:1" x14ac:dyDescent="0.2">
      <c r="A917" s="217"/>
    </row>
    <row r="918" spans="1:1" x14ac:dyDescent="0.2">
      <c r="A918" s="217"/>
    </row>
    <row r="919" spans="1:1" x14ac:dyDescent="0.2">
      <c r="A919" s="217"/>
    </row>
    <row r="920" spans="1:1" x14ac:dyDescent="0.2">
      <c r="A920" s="217"/>
    </row>
    <row r="921" spans="1:1" x14ac:dyDescent="0.2">
      <c r="A921" s="217"/>
    </row>
    <row r="922" spans="1:1" x14ac:dyDescent="0.2">
      <c r="A922" s="217"/>
    </row>
    <row r="923" spans="1:1" x14ac:dyDescent="0.2">
      <c r="A923" s="217"/>
    </row>
    <row r="924" spans="1:1" x14ac:dyDescent="0.2">
      <c r="A924" s="217"/>
    </row>
    <row r="925" spans="1:1" x14ac:dyDescent="0.2">
      <c r="A925" s="217"/>
    </row>
    <row r="926" spans="1:1" x14ac:dyDescent="0.2">
      <c r="A926" s="217"/>
    </row>
    <row r="927" spans="1:1" x14ac:dyDescent="0.2">
      <c r="A927" s="217"/>
    </row>
    <row r="928" spans="1:1" x14ac:dyDescent="0.2">
      <c r="A928" s="217"/>
    </row>
    <row r="929" spans="1:1" x14ac:dyDescent="0.2">
      <c r="A929" s="217"/>
    </row>
    <row r="930" spans="1:1" x14ac:dyDescent="0.2">
      <c r="A930" s="217"/>
    </row>
    <row r="931" spans="1:1" x14ac:dyDescent="0.2">
      <c r="A931" s="217"/>
    </row>
    <row r="932" spans="1:1" x14ac:dyDescent="0.2">
      <c r="A932" s="217"/>
    </row>
    <row r="933" spans="1:1" x14ac:dyDescent="0.2">
      <c r="A933" s="217"/>
    </row>
    <row r="934" spans="1:1" x14ac:dyDescent="0.2">
      <c r="A934" s="217"/>
    </row>
    <row r="935" spans="1:1" x14ac:dyDescent="0.2">
      <c r="A935" s="217"/>
    </row>
    <row r="936" spans="1:1" x14ac:dyDescent="0.2">
      <c r="A936" s="217"/>
    </row>
    <row r="937" spans="1:1" x14ac:dyDescent="0.2">
      <c r="A937" s="217"/>
    </row>
    <row r="938" spans="1:1" x14ac:dyDescent="0.2">
      <c r="A938" s="217"/>
    </row>
    <row r="939" spans="1:1" x14ac:dyDescent="0.2">
      <c r="A939" s="217"/>
    </row>
    <row r="940" spans="1:1" x14ac:dyDescent="0.2">
      <c r="A940" s="217"/>
    </row>
    <row r="941" spans="1:1" x14ac:dyDescent="0.2">
      <c r="A941" s="217"/>
    </row>
    <row r="942" spans="1:1" x14ac:dyDescent="0.2">
      <c r="A942" s="217"/>
    </row>
    <row r="943" spans="1:1" x14ac:dyDescent="0.2">
      <c r="A943" s="217"/>
    </row>
    <row r="944" spans="1:1" x14ac:dyDescent="0.2">
      <c r="A944" s="217"/>
    </row>
    <row r="945" spans="1:1" x14ac:dyDescent="0.2">
      <c r="A945" s="217"/>
    </row>
    <row r="946" spans="1:1" x14ac:dyDescent="0.2">
      <c r="A946" s="217"/>
    </row>
    <row r="947" spans="1:1" x14ac:dyDescent="0.2">
      <c r="A947" s="217"/>
    </row>
    <row r="948" spans="1:1" x14ac:dyDescent="0.2">
      <c r="A948" s="217"/>
    </row>
    <row r="949" spans="1:1" x14ac:dyDescent="0.2">
      <c r="A949" s="217"/>
    </row>
    <row r="950" spans="1:1" x14ac:dyDescent="0.2">
      <c r="A950" s="217"/>
    </row>
    <row r="951" spans="1:1" x14ac:dyDescent="0.2">
      <c r="A951" s="217"/>
    </row>
    <row r="952" spans="1:1" x14ac:dyDescent="0.2">
      <c r="A952" s="217"/>
    </row>
    <row r="953" spans="1:1" x14ac:dyDescent="0.2">
      <c r="A953" s="217"/>
    </row>
    <row r="954" spans="1:1" x14ac:dyDescent="0.2">
      <c r="A954" s="217"/>
    </row>
    <row r="955" spans="1:1" x14ac:dyDescent="0.2">
      <c r="A955" s="217"/>
    </row>
    <row r="956" spans="1:1" x14ac:dyDescent="0.2">
      <c r="A956" s="217"/>
    </row>
    <row r="957" spans="1:1" x14ac:dyDescent="0.2">
      <c r="A957" s="217"/>
    </row>
    <row r="958" spans="1:1" x14ac:dyDescent="0.2">
      <c r="A958" s="217"/>
    </row>
    <row r="959" spans="1:1" x14ac:dyDescent="0.2">
      <c r="A959" s="217"/>
    </row>
    <row r="960" spans="1:1" x14ac:dyDescent="0.2">
      <c r="A960" s="217"/>
    </row>
    <row r="961" spans="1:1" x14ac:dyDescent="0.2">
      <c r="A961" s="217"/>
    </row>
    <row r="962" spans="1:1" x14ac:dyDescent="0.2">
      <c r="A962" s="217"/>
    </row>
    <row r="963" spans="1:1" x14ac:dyDescent="0.2">
      <c r="A963" s="217"/>
    </row>
    <row r="964" spans="1:1" x14ac:dyDescent="0.2">
      <c r="A964" s="217"/>
    </row>
    <row r="965" spans="1:1" x14ac:dyDescent="0.2">
      <c r="A965" s="217"/>
    </row>
    <row r="966" spans="1:1" x14ac:dyDescent="0.2">
      <c r="A966" s="217"/>
    </row>
    <row r="967" spans="1:1" x14ac:dyDescent="0.2">
      <c r="A967" s="217"/>
    </row>
    <row r="968" spans="1:1" x14ac:dyDescent="0.2">
      <c r="A968" s="217"/>
    </row>
    <row r="969" spans="1:1" x14ac:dyDescent="0.2">
      <c r="A969" s="217"/>
    </row>
    <row r="970" spans="1:1" x14ac:dyDescent="0.2">
      <c r="A970" s="217"/>
    </row>
    <row r="971" spans="1:1" x14ac:dyDescent="0.2">
      <c r="A971" s="217"/>
    </row>
    <row r="972" spans="1:1" x14ac:dyDescent="0.2">
      <c r="A972" s="217"/>
    </row>
    <row r="973" spans="1:1" x14ac:dyDescent="0.2">
      <c r="A973" s="217"/>
    </row>
    <row r="974" spans="1:1" x14ac:dyDescent="0.2">
      <c r="A974" s="217"/>
    </row>
    <row r="975" spans="1:1" x14ac:dyDescent="0.2">
      <c r="A975" s="217"/>
    </row>
    <row r="976" spans="1:1" x14ac:dyDescent="0.2">
      <c r="A976" s="217"/>
    </row>
    <row r="977" spans="1:1" x14ac:dyDescent="0.2">
      <c r="A977" s="217"/>
    </row>
    <row r="978" spans="1:1" x14ac:dyDescent="0.2">
      <c r="A978" s="217"/>
    </row>
    <row r="979" spans="1:1" x14ac:dyDescent="0.2">
      <c r="A979" s="217"/>
    </row>
    <row r="980" spans="1:1" x14ac:dyDescent="0.2">
      <c r="A980" s="217"/>
    </row>
    <row r="981" spans="1:1" x14ac:dyDescent="0.2">
      <c r="A981" s="217"/>
    </row>
    <row r="982" spans="1:1" x14ac:dyDescent="0.2">
      <c r="A982" s="217"/>
    </row>
    <row r="983" spans="1:1" x14ac:dyDescent="0.2">
      <c r="A983" s="217"/>
    </row>
    <row r="984" spans="1:1" x14ac:dyDescent="0.2">
      <c r="A984" s="217"/>
    </row>
    <row r="985" spans="1:1" x14ac:dyDescent="0.2">
      <c r="A985" s="217"/>
    </row>
    <row r="986" spans="1:1" x14ac:dyDescent="0.2">
      <c r="A986" s="217"/>
    </row>
    <row r="987" spans="1:1" x14ac:dyDescent="0.2">
      <c r="A987" s="217"/>
    </row>
    <row r="988" spans="1:1" x14ac:dyDescent="0.2">
      <c r="A988" s="217"/>
    </row>
    <row r="989" spans="1:1" x14ac:dyDescent="0.2">
      <c r="A989" s="217"/>
    </row>
    <row r="990" spans="1:1" x14ac:dyDescent="0.2">
      <c r="A990" s="217"/>
    </row>
    <row r="991" spans="1:1" x14ac:dyDescent="0.2">
      <c r="A991" s="217"/>
    </row>
    <row r="992" spans="1:1" x14ac:dyDescent="0.2">
      <c r="A992" s="217"/>
    </row>
    <row r="993" spans="1:1" x14ac:dyDescent="0.2">
      <c r="A993" s="217"/>
    </row>
    <row r="994" spans="1:1" x14ac:dyDescent="0.2">
      <c r="A994" s="217"/>
    </row>
    <row r="995" spans="1:1" x14ac:dyDescent="0.2">
      <c r="A995" s="217"/>
    </row>
    <row r="996" spans="1:1" x14ac:dyDescent="0.2">
      <c r="A996" s="217"/>
    </row>
    <row r="997" spans="1:1" x14ac:dyDescent="0.2">
      <c r="A997" s="217"/>
    </row>
    <row r="998" spans="1:1" x14ac:dyDescent="0.2">
      <c r="A998" s="217"/>
    </row>
    <row r="999" spans="1:1" x14ac:dyDescent="0.2">
      <c r="A999" s="217"/>
    </row>
    <row r="1000" spans="1:1" x14ac:dyDescent="0.2">
      <c r="A1000" s="217"/>
    </row>
    <row r="1001" spans="1:1" x14ac:dyDescent="0.2">
      <c r="A1001" s="217"/>
    </row>
    <row r="1002" spans="1:1" x14ac:dyDescent="0.2">
      <c r="A1002" s="217"/>
    </row>
    <row r="1003" spans="1:1" x14ac:dyDescent="0.2">
      <c r="A1003" s="217"/>
    </row>
    <row r="1004" spans="1:1" x14ac:dyDescent="0.2">
      <c r="A1004" s="217"/>
    </row>
    <row r="1005" spans="1:1" x14ac:dyDescent="0.2">
      <c r="A1005" s="217"/>
    </row>
    <row r="1006" spans="1:1" x14ac:dyDescent="0.2">
      <c r="A1006" s="217"/>
    </row>
    <row r="1007" spans="1:1" x14ac:dyDescent="0.2">
      <c r="A1007" s="217"/>
    </row>
    <row r="1008" spans="1:1" x14ac:dyDescent="0.2">
      <c r="A1008" s="217"/>
    </row>
    <row r="1009" spans="1:1" x14ac:dyDescent="0.2">
      <c r="A1009" s="217"/>
    </row>
    <row r="1010" spans="1:1" x14ac:dyDescent="0.2">
      <c r="A1010" s="217"/>
    </row>
    <row r="1011" spans="1:1" x14ac:dyDescent="0.2">
      <c r="A1011" s="217"/>
    </row>
    <row r="1012" spans="1:1" x14ac:dyDescent="0.2">
      <c r="A1012" s="217"/>
    </row>
    <row r="1013" spans="1:1" x14ac:dyDescent="0.2">
      <c r="A1013" s="217"/>
    </row>
    <row r="1014" spans="1:1" x14ac:dyDescent="0.2">
      <c r="A1014" s="217"/>
    </row>
    <row r="1015" spans="1:1" x14ac:dyDescent="0.2">
      <c r="A1015" s="217"/>
    </row>
    <row r="1016" spans="1:1" x14ac:dyDescent="0.2">
      <c r="A1016" s="217"/>
    </row>
    <row r="1017" spans="1:1" x14ac:dyDescent="0.2">
      <c r="A1017" s="217"/>
    </row>
    <row r="1018" spans="1:1" x14ac:dyDescent="0.2">
      <c r="A1018" s="217"/>
    </row>
    <row r="1019" spans="1:1" x14ac:dyDescent="0.2">
      <c r="A1019" s="217"/>
    </row>
    <row r="1020" spans="1:1" x14ac:dyDescent="0.2">
      <c r="A1020" s="217"/>
    </row>
    <row r="1021" spans="1:1" x14ac:dyDescent="0.2">
      <c r="A1021" s="217"/>
    </row>
    <row r="1022" spans="1:1" x14ac:dyDescent="0.2">
      <c r="A1022" s="217"/>
    </row>
    <row r="1023" spans="1:1" x14ac:dyDescent="0.2">
      <c r="A1023" s="217"/>
    </row>
    <row r="1024" spans="1:1" x14ac:dyDescent="0.2">
      <c r="A1024" s="217"/>
    </row>
    <row r="1025" spans="1:1" x14ac:dyDescent="0.2">
      <c r="A1025" s="217"/>
    </row>
    <row r="1026" spans="1:1" x14ac:dyDescent="0.2">
      <c r="A1026" s="217"/>
    </row>
    <row r="1027" spans="1:1" x14ac:dyDescent="0.2">
      <c r="A1027" s="217"/>
    </row>
    <row r="1028" spans="1:1" x14ac:dyDescent="0.2">
      <c r="A1028" s="217"/>
    </row>
    <row r="1029" spans="1:1" x14ac:dyDescent="0.2">
      <c r="A1029" s="217"/>
    </row>
    <row r="1030" spans="1:1" x14ac:dyDescent="0.2">
      <c r="A1030" s="217"/>
    </row>
    <row r="1031" spans="1:1" x14ac:dyDescent="0.2">
      <c r="A1031" s="217"/>
    </row>
    <row r="1032" spans="1:1" x14ac:dyDescent="0.2">
      <c r="A1032" s="217"/>
    </row>
    <row r="1033" spans="1:1" x14ac:dyDescent="0.2">
      <c r="A1033" s="217"/>
    </row>
    <row r="1034" spans="1:1" x14ac:dyDescent="0.2">
      <c r="A1034" s="217"/>
    </row>
    <row r="1035" spans="1:1" x14ac:dyDescent="0.2">
      <c r="A1035" s="217"/>
    </row>
    <row r="1036" spans="1:1" x14ac:dyDescent="0.2">
      <c r="A1036" s="217"/>
    </row>
    <row r="1037" spans="1:1" x14ac:dyDescent="0.2">
      <c r="A1037" s="217"/>
    </row>
    <row r="1038" spans="1:1" x14ac:dyDescent="0.2">
      <c r="A1038" s="217"/>
    </row>
    <row r="1039" spans="1:1" x14ac:dyDescent="0.2">
      <c r="A1039" s="217"/>
    </row>
    <row r="1040" spans="1:1" x14ac:dyDescent="0.2">
      <c r="A1040" s="217"/>
    </row>
    <row r="1041" spans="1:1" x14ac:dyDescent="0.2">
      <c r="A1041" s="217"/>
    </row>
    <row r="1042" spans="1:1" x14ac:dyDescent="0.2">
      <c r="A1042" s="217"/>
    </row>
    <row r="1043" spans="1:1" x14ac:dyDescent="0.2">
      <c r="A1043" s="217"/>
    </row>
    <row r="1044" spans="1:1" x14ac:dyDescent="0.2">
      <c r="A1044" s="217"/>
    </row>
    <row r="1045" spans="1:1" x14ac:dyDescent="0.2">
      <c r="A1045" s="217"/>
    </row>
    <row r="1046" spans="1:1" x14ac:dyDescent="0.2">
      <c r="A1046" s="217"/>
    </row>
    <row r="1047" spans="1:1" x14ac:dyDescent="0.2">
      <c r="A1047" s="217"/>
    </row>
    <row r="1048" spans="1:1" x14ac:dyDescent="0.2">
      <c r="A1048" s="217"/>
    </row>
    <row r="1049" spans="1:1" x14ac:dyDescent="0.2">
      <c r="A1049" s="217"/>
    </row>
    <row r="1050" spans="1:1" x14ac:dyDescent="0.2">
      <c r="A1050" s="217"/>
    </row>
    <row r="1051" spans="1:1" x14ac:dyDescent="0.2">
      <c r="A1051" s="217"/>
    </row>
    <row r="1052" spans="1:1" x14ac:dyDescent="0.2">
      <c r="A1052" s="217"/>
    </row>
    <row r="1053" spans="1:1" x14ac:dyDescent="0.2">
      <c r="A1053" s="217"/>
    </row>
    <row r="1054" spans="1:1" x14ac:dyDescent="0.2">
      <c r="A1054" s="217"/>
    </row>
    <row r="1055" spans="1:1" x14ac:dyDescent="0.2">
      <c r="A1055" s="217"/>
    </row>
    <row r="1056" spans="1:1" x14ac:dyDescent="0.2">
      <c r="A1056" s="217"/>
    </row>
    <row r="1057" spans="1:1" x14ac:dyDescent="0.2">
      <c r="A1057" s="217"/>
    </row>
    <row r="1058" spans="1:1" x14ac:dyDescent="0.2">
      <c r="A1058" s="217"/>
    </row>
    <row r="1059" spans="1:1" x14ac:dyDescent="0.2">
      <c r="A1059" s="217"/>
    </row>
    <row r="1060" spans="1:1" x14ac:dyDescent="0.2">
      <c r="A1060" s="217"/>
    </row>
    <row r="1061" spans="1:1" x14ac:dyDescent="0.2">
      <c r="A1061" s="217"/>
    </row>
    <row r="1062" spans="1:1" x14ac:dyDescent="0.2">
      <c r="A1062" s="217"/>
    </row>
    <row r="1063" spans="1:1" x14ac:dyDescent="0.2">
      <c r="A1063" s="217"/>
    </row>
    <row r="1064" spans="1:1" x14ac:dyDescent="0.2">
      <c r="A1064" s="217"/>
    </row>
    <row r="1065" spans="1:1" x14ac:dyDescent="0.2">
      <c r="A1065" s="217"/>
    </row>
    <row r="1066" spans="1:1" x14ac:dyDescent="0.2">
      <c r="A1066" s="217"/>
    </row>
    <row r="1067" spans="1:1" x14ac:dyDescent="0.2">
      <c r="A1067" s="217"/>
    </row>
    <row r="1068" spans="1:1" x14ac:dyDescent="0.2">
      <c r="A1068" s="217"/>
    </row>
    <row r="1069" spans="1:1" x14ac:dyDescent="0.2">
      <c r="A1069" s="217"/>
    </row>
    <row r="1070" spans="1:1" x14ac:dyDescent="0.2">
      <c r="A1070" s="217"/>
    </row>
    <row r="1071" spans="1:1" x14ac:dyDescent="0.2">
      <c r="A1071" s="217"/>
    </row>
    <row r="1072" spans="1:1" x14ac:dyDescent="0.2">
      <c r="A1072" s="217"/>
    </row>
    <row r="1073" spans="1:1" x14ac:dyDescent="0.2">
      <c r="A1073" s="217"/>
    </row>
    <row r="1074" spans="1:1" x14ac:dyDescent="0.2">
      <c r="A1074" s="217"/>
    </row>
    <row r="1075" spans="1:1" x14ac:dyDescent="0.2">
      <c r="A1075" s="217"/>
    </row>
    <row r="1076" spans="1:1" x14ac:dyDescent="0.2">
      <c r="A1076" s="217"/>
    </row>
    <row r="1077" spans="1:1" x14ac:dyDescent="0.2">
      <c r="A1077" s="217"/>
    </row>
    <row r="1078" spans="1:1" x14ac:dyDescent="0.2">
      <c r="A1078" s="217"/>
    </row>
    <row r="1079" spans="1:1" x14ac:dyDescent="0.2">
      <c r="A1079" s="217"/>
    </row>
    <row r="1080" spans="1:1" x14ac:dyDescent="0.2">
      <c r="A1080" s="217"/>
    </row>
    <row r="1081" spans="1:1" x14ac:dyDescent="0.2">
      <c r="A1081" s="217"/>
    </row>
    <row r="1082" spans="1:1" x14ac:dyDescent="0.2">
      <c r="A1082" s="217"/>
    </row>
    <row r="1083" spans="1:1" x14ac:dyDescent="0.2">
      <c r="A1083" s="217"/>
    </row>
    <row r="1084" spans="1:1" x14ac:dyDescent="0.2">
      <c r="A1084" s="217"/>
    </row>
    <row r="1085" spans="1:1" x14ac:dyDescent="0.2">
      <c r="A1085" s="217"/>
    </row>
    <row r="1086" spans="1:1" x14ac:dyDescent="0.2">
      <c r="A1086" s="217"/>
    </row>
    <row r="1087" spans="1:1" x14ac:dyDescent="0.2">
      <c r="A1087" s="217"/>
    </row>
    <row r="1088" spans="1:1" x14ac:dyDescent="0.2">
      <c r="A1088" s="217"/>
    </row>
    <row r="1089" spans="1:1" x14ac:dyDescent="0.2">
      <c r="A1089" s="217"/>
    </row>
    <row r="1090" spans="1:1" x14ac:dyDescent="0.2">
      <c r="A1090" s="217"/>
    </row>
    <row r="1091" spans="1:1" x14ac:dyDescent="0.2">
      <c r="A1091" s="217"/>
    </row>
    <row r="1092" spans="1:1" x14ac:dyDescent="0.2">
      <c r="A1092" s="217"/>
    </row>
    <row r="1093" spans="1:1" x14ac:dyDescent="0.2">
      <c r="A1093" s="217"/>
    </row>
    <row r="1094" spans="1:1" x14ac:dyDescent="0.2">
      <c r="A1094" s="217"/>
    </row>
    <row r="1095" spans="1:1" x14ac:dyDescent="0.2">
      <c r="A1095" s="217"/>
    </row>
    <row r="1096" spans="1:1" x14ac:dyDescent="0.2">
      <c r="A1096" s="217"/>
    </row>
    <row r="1097" spans="1:1" x14ac:dyDescent="0.2">
      <c r="A1097" s="217"/>
    </row>
    <row r="1098" spans="1:1" x14ac:dyDescent="0.2">
      <c r="A1098" s="217"/>
    </row>
    <row r="1099" spans="1:1" x14ac:dyDescent="0.2">
      <c r="A1099" s="217"/>
    </row>
    <row r="1100" spans="1:1" x14ac:dyDescent="0.2">
      <c r="A1100" s="217"/>
    </row>
    <row r="1101" spans="1:1" x14ac:dyDescent="0.2">
      <c r="A1101" s="217"/>
    </row>
    <row r="1102" spans="1:1" x14ac:dyDescent="0.2">
      <c r="A1102" s="217"/>
    </row>
    <row r="1103" spans="1:1" x14ac:dyDescent="0.2">
      <c r="A1103" s="217"/>
    </row>
    <row r="1104" spans="1:1" x14ac:dyDescent="0.2">
      <c r="A1104" s="217"/>
    </row>
    <row r="1105" spans="1:1" x14ac:dyDescent="0.2">
      <c r="A1105" s="217"/>
    </row>
    <row r="1106" spans="1:1" x14ac:dyDescent="0.2">
      <c r="A1106" s="217"/>
    </row>
    <row r="1107" spans="1:1" x14ac:dyDescent="0.2">
      <c r="A1107" s="217"/>
    </row>
    <row r="1108" spans="1:1" x14ac:dyDescent="0.2">
      <c r="A1108" s="217"/>
    </row>
    <row r="1109" spans="1:1" x14ac:dyDescent="0.2">
      <c r="A1109" s="217"/>
    </row>
    <row r="1110" spans="1:1" x14ac:dyDescent="0.2">
      <c r="A1110" s="217"/>
    </row>
    <row r="1111" spans="1:1" x14ac:dyDescent="0.2">
      <c r="A1111" s="217"/>
    </row>
    <row r="1112" spans="1:1" x14ac:dyDescent="0.2">
      <c r="A1112" s="217"/>
    </row>
    <row r="1113" spans="1:1" x14ac:dyDescent="0.2">
      <c r="A1113" s="217"/>
    </row>
    <row r="1114" spans="1:1" x14ac:dyDescent="0.2">
      <c r="A1114" s="217"/>
    </row>
    <row r="1115" spans="1:1" x14ac:dyDescent="0.2">
      <c r="A1115" s="217"/>
    </row>
    <row r="1116" spans="1:1" x14ac:dyDescent="0.2">
      <c r="A1116" s="217"/>
    </row>
    <row r="1117" spans="1:1" x14ac:dyDescent="0.2">
      <c r="A1117" s="217"/>
    </row>
    <row r="1118" spans="1:1" x14ac:dyDescent="0.2">
      <c r="A1118" s="217"/>
    </row>
    <row r="1119" spans="1:1" x14ac:dyDescent="0.2">
      <c r="A1119" s="217"/>
    </row>
    <row r="1120" spans="1:1" x14ac:dyDescent="0.2">
      <c r="A1120" s="217"/>
    </row>
    <row r="1121" spans="1:1" x14ac:dyDescent="0.2">
      <c r="A1121" s="217"/>
    </row>
    <row r="1122" spans="1:1" x14ac:dyDescent="0.2">
      <c r="A1122" s="217"/>
    </row>
    <row r="1123" spans="1:1" x14ac:dyDescent="0.2">
      <c r="A1123" s="217"/>
    </row>
    <row r="1124" spans="1:1" x14ac:dyDescent="0.2">
      <c r="A1124" s="217"/>
    </row>
    <row r="1125" spans="1:1" x14ac:dyDescent="0.2">
      <c r="A1125" s="217"/>
    </row>
    <row r="1126" spans="1:1" x14ac:dyDescent="0.2">
      <c r="A1126" s="217"/>
    </row>
    <row r="1127" spans="1:1" x14ac:dyDescent="0.2">
      <c r="A1127" s="217"/>
    </row>
    <row r="1128" spans="1:1" x14ac:dyDescent="0.2">
      <c r="A1128" s="217"/>
    </row>
    <row r="1129" spans="1:1" x14ac:dyDescent="0.2">
      <c r="A1129" s="217"/>
    </row>
    <row r="1130" spans="1:1" x14ac:dyDescent="0.2">
      <c r="A1130" s="217"/>
    </row>
    <row r="1131" spans="1:1" x14ac:dyDescent="0.2">
      <c r="A1131" s="217"/>
    </row>
    <row r="1132" spans="1:1" x14ac:dyDescent="0.2">
      <c r="A1132" s="217"/>
    </row>
    <row r="1133" spans="1:1" x14ac:dyDescent="0.2">
      <c r="A1133" s="217"/>
    </row>
    <row r="1134" spans="1:1" x14ac:dyDescent="0.2">
      <c r="A1134" s="217"/>
    </row>
    <row r="1135" spans="1:1" x14ac:dyDescent="0.2">
      <c r="A1135" s="217"/>
    </row>
    <row r="1136" spans="1:1" x14ac:dyDescent="0.2">
      <c r="A1136" s="217"/>
    </row>
    <row r="1137" spans="1:1" x14ac:dyDescent="0.2">
      <c r="A1137" s="217"/>
    </row>
    <row r="1138" spans="1:1" x14ac:dyDescent="0.2">
      <c r="A1138" s="217"/>
    </row>
    <row r="1139" spans="1:1" x14ac:dyDescent="0.2">
      <c r="A1139" s="217"/>
    </row>
    <row r="1140" spans="1:1" x14ac:dyDescent="0.2">
      <c r="A1140" s="217"/>
    </row>
    <row r="1141" spans="1:1" x14ac:dyDescent="0.2">
      <c r="A1141" s="217"/>
    </row>
    <row r="1142" spans="1:1" x14ac:dyDescent="0.2">
      <c r="A1142" s="217"/>
    </row>
    <row r="1143" spans="1:1" x14ac:dyDescent="0.2">
      <c r="A1143" s="217"/>
    </row>
    <row r="1144" spans="1:1" x14ac:dyDescent="0.2">
      <c r="A1144" s="217"/>
    </row>
    <row r="1145" spans="1:1" x14ac:dyDescent="0.2">
      <c r="A1145" s="217"/>
    </row>
    <row r="1146" spans="1:1" x14ac:dyDescent="0.2">
      <c r="A1146" s="217"/>
    </row>
    <row r="1147" spans="1:1" x14ac:dyDescent="0.2">
      <c r="A1147" s="217"/>
    </row>
    <row r="1148" spans="1:1" x14ac:dyDescent="0.2">
      <c r="A1148" s="217"/>
    </row>
    <row r="1149" spans="1:1" x14ac:dyDescent="0.2">
      <c r="A1149" s="217"/>
    </row>
    <row r="1150" spans="1:1" x14ac:dyDescent="0.2">
      <c r="A1150" s="217"/>
    </row>
    <row r="1151" spans="1:1" x14ac:dyDescent="0.2">
      <c r="A1151" s="217"/>
    </row>
    <row r="1152" spans="1:1" x14ac:dyDescent="0.2">
      <c r="A1152" s="217"/>
    </row>
    <row r="1153" spans="1:1" x14ac:dyDescent="0.2">
      <c r="A1153" s="217"/>
    </row>
    <row r="1154" spans="1:1" x14ac:dyDescent="0.2">
      <c r="A1154" s="217"/>
    </row>
    <row r="1155" spans="1:1" x14ac:dyDescent="0.2">
      <c r="A1155" s="217"/>
    </row>
    <row r="1156" spans="1:1" x14ac:dyDescent="0.2">
      <c r="A1156" s="217"/>
    </row>
    <row r="1157" spans="1:1" x14ac:dyDescent="0.2">
      <c r="A1157" s="217"/>
    </row>
    <row r="1158" spans="1:1" x14ac:dyDescent="0.2">
      <c r="A1158" s="217"/>
    </row>
    <row r="1159" spans="1:1" x14ac:dyDescent="0.2">
      <c r="A1159" s="217"/>
    </row>
    <row r="1160" spans="1:1" x14ac:dyDescent="0.2">
      <c r="A1160" s="217"/>
    </row>
    <row r="1161" spans="1:1" x14ac:dyDescent="0.2">
      <c r="A1161" s="217"/>
    </row>
    <row r="1162" spans="1:1" x14ac:dyDescent="0.2">
      <c r="A1162" s="217"/>
    </row>
    <row r="1163" spans="1:1" x14ac:dyDescent="0.2">
      <c r="A1163" s="217"/>
    </row>
    <row r="1164" spans="1:1" x14ac:dyDescent="0.2">
      <c r="A1164" s="217"/>
    </row>
    <row r="1165" spans="1:1" x14ac:dyDescent="0.2">
      <c r="A1165" s="217"/>
    </row>
    <row r="1166" spans="1:1" x14ac:dyDescent="0.2">
      <c r="A1166" s="217"/>
    </row>
    <row r="1167" spans="1:1" x14ac:dyDescent="0.2">
      <c r="A1167" s="217"/>
    </row>
    <row r="1168" spans="1:1" x14ac:dyDescent="0.2">
      <c r="A1168" s="217"/>
    </row>
    <row r="1169" spans="1:1" x14ac:dyDescent="0.2">
      <c r="A1169" s="217"/>
    </row>
    <row r="1170" spans="1:1" x14ac:dyDescent="0.2">
      <c r="A1170" s="217"/>
    </row>
    <row r="1171" spans="1:1" x14ac:dyDescent="0.2">
      <c r="A1171" s="217"/>
    </row>
    <row r="1172" spans="1:1" x14ac:dyDescent="0.2">
      <c r="A1172" s="217"/>
    </row>
    <row r="1173" spans="1:1" x14ac:dyDescent="0.2">
      <c r="A1173" s="217"/>
    </row>
    <row r="1174" spans="1:1" x14ac:dyDescent="0.2">
      <c r="A1174" s="217"/>
    </row>
    <row r="1175" spans="1:1" x14ac:dyDescent="0.2">
      <c r="A1175" s="217"/>
    </row>
    <row r="1176" spans="1:1" x14ac:dyDescent="0.2">
      <c r="A1176" s="217"/>
    </row>
    <row r="1177" spans="1:1" x14ac:dyDescent="0.2">
      <c r="A1177" s="217"/>
    </row>
    <row r="1178" spans="1:1" x14ac:dyDescent="0.2">
      <c r="A1178" s="217"/>
    </row>
    <row r="1179" spans="1:1" x14ac:dyDescent="0.2">
      <c r="A1179" s="217"/>
    </row>
    <row r="1180" spans="1:1" x14ac:dyDescent="0.2">
      <c r="A1180" s="217"/>
    </row>
    <row r="1181" spans="1:1" x14ac:dyDescent="0.2">
      <c r="A1181" s="217"/>
    </row>
    <row r="1182" spans="1:1" x14ac:dyDescent="0.2">
      <c r="A1182" s="217"/>
    </row>
    <row r="1183" spans="1:1" x14ac:dyDescent="0.2">
      <c r="A1183" s="217"/>
    </row>
    <row r="1184" spans="1:1" x14ac:dyDescent="0.2">
      <c r="A1184" s="217"/>
    </row>
    <row r="1185" spans="1:1" x14ac:dyDescent="0.2">
      <c r="A1185" s="217"/>
    </row>
    <row r="1186" spans="1:1" x14ac:dyDescent="0.2">
      <c r="A1186" s="217"/>
    </row>
    <row r="1187" spans="1:1" x14ac:dyDescent="0.2">
      <c r="A1187" s="217"/>
    </row>
    <row r="1188" spans="1:1" x14ac:dyDescent="0.2">
      <c r="A1188" s="217"/>
    </row>
    <row r="1189" spans="1:1" x14ac:dyDescent="0.2">
      <c r="A1189" s="217"/>
    </row>
    <row r="1190" spans="1:1" x14ac:dyDescent="0.2">
      <c r="A1190" s="217"/>
    </row>
    <row r="1191" spans="1:1" x14ac:dyDescent="0.2">
      <c r="A1191" s="217"/>
    </row>
    <row r="1192" spans="1:1" x14ac:dyDescent="0.2">
      <c r="A1192" s="217"/>
    </row>
    <row r="1193" spans="1:1" x14ac:dyDescent="0.2">
      <c r="A1193" s="217"/>
    </row>
    <row r="1194" spans="1:1" x14ac:dyDescent="0.2">
      <c r="A1194" s="217"/>
    </row>
    <row r="1195" spans="1:1" x14ac:dyDescent="0.2">
      <c r="A1195" s="217"/>
    </row>
    <row r="1196" spans="1:1" x14ac:dyDescent="0.2">
      <c r="A1196" s="217"/>
    </row>
    <row r="1197" spans="1:1" x14ac:dyDescent="0.2">
      <c r="A1197" s="217"/>
    </row>
    <row r="1198" spans="1:1" x14ac:dyDescent="0.2">
      <c r="A1198" s="217"/>
    </row>
    <row r="1199" spans="1:1" x14ac:dyDescent="0.2">
      <c r="A1199" s="217"/>
    </row>
    <row r="1200" spans="1:1" x14ac:dyDescent="0.2">
      <c r="A1200" s="217"/>
    </row>
    <row r="1201" spans="1:1" x14ac:dyDescent="0.2">
      <c r="A1201" s="217"/>
    </row>
    <row r="1202" spans="1:1" x14ac:dyDescent="0.2">
      <c r="A1202" s="217"/>
    </row>
    <row r="1203" spans="1:1" x14ac:dyDescent="0.2">
      <c r="A1203" s="217"/>
    </row>
    <row r="1204" spans="1:1" x14ac:dyDescent="0.2">
      <c r="A1204" s="217"/>
    </row>
    <row r="1205" spans="1:1" x14ac:dyDescent="0.2">
      <c r="A1205" s="217"/>
    </row>
    <row r="1206" spans="1:1" x14ac:dyDescent="0.2">
      <c r="A1206" s="217"/>
    </row>
    <row r="1207" spans="1:1" x14ac:dyDescent="0.2">
      <c r="A1207" s="217"/>
    </row>
    <row r="1208" spans="1:1" x14ac:dyDescent="0.2">
      <c r="A1208" s="217"/>
    </row>
    <row r="1209" spans="1:1" x14ac:dyDescent="0.2">
      <c r="A1209" s="217"/>
    </row>
    <row r="1210" spans="1:1" x14ac:dyDescent="0.2">
      <c r="A1210" s="217"/>
    </row>
    <row r="1211" spans="1:1" x14ac:dyDescent="0.2">
      <c r="A1211" s="217"/>
    </row>
    <row r="1212" spans="1:1" x14ac:dyDescent="0.2">
      <c r="A1212" s="217"/>
    </row>
    <row r="1213" spans="1:1" x14ac:dyDescent="0.2">
      <c r="A1213" s="217"/>
    </row>
    <row r="1214" spans="1:1" x14ac:dyDescent="0.2">
      <c r="A1214" s="217"/>
    </row>
    <row r="1215" spans="1:1" x14ac:dyDescent="0.2">
      <c r="A1215" s="217"/>
    </row>
    <row r="1216" spans="1:1" x14ac:dyDescent="0.2">
      <c r="A1216" s="217"/>
    </row>
    <row r="1217" spans="1:1" x14ac:dyDescent="0.2">
      <c r="A1217" s="217"/>
    </row>
    <row r="1218" spans="1:1" x14ac:dyDescent="0.2">
      <c r="A1218" s="217"/>
    </row>
    <row r="1219" spans="1:1" x14ac:dyDescent="0.2">
      <c r="A1219" s="217"/>
    </row>
    <row r="1220" spans="1:1" x14ac:dyDescent="0.2">
      <c r="A1220" s="217"/>
    </row>
    <row r="1221" spans="1:1" x14ac:dyDescent="0.2">
      <c r="A1221" s="217"/>
    </row>
    <row r="1222" spans="1:1" x14ac:dyDescent="0.2">
      <c r="A1222" s="217"/>
    </row>
    <row r="1223" spans="1:1" x14ac:dyDescent="0.2">
      <c r="A1223" s="217"/>
    </row>
    <row r="1224" spans="1:1" x14ac:dyDescent="0.2">
      <c r="A1224" s="217"/>
    </row>
    <row r="1225" spans="1:1" x14ac:dyDescent="0.2">
      <c r="A1225" s="217"/>
    </row>
    <row r="1226" spans="1:1" x14ac:dyDescent="0.2">
      <c r="A1226" s="217"/>
    </row>
    <row r="1227" spans="1:1" x14ac:dyDescent="0.2">
      <c r="A1227" s="217"/>
    </row>
    <row r="1228" spans="1:1" x14ac:dyDescent="0.2">
      <c r="A1228" s="217"/>
    </row>
    <row r="1229" spans="1:1" x14ac:dyDescent="0.2">
      <c r="A1229" s="217"/>
    </row>
    <row r="1230" spans="1:1" x14ac:dyDescent="0.2">
      <c r="A1230" s="217"/>
    </row>
    <row r="1231" spans="1:1" x14ac:dyDescent="0.2">
      <c r="A1231" s="217"/>
    </row>
    <row r="1232" spans="1:1" x14ac:dyDescent="0.2">
      <c r="A1232" s="217"/>
    </row>
    <row r="1233" spans="1:1" x14ac:dyDescent="0.2">
      <c r="A1233" s="217"/>
    </row>
    <row r="1234" spans="1:1" x14ac:dyDescent="0.2">
      <c r="A1234" s="217"/>
    </row>
    <row r="1235" spans="1:1" x14ac:dyDescent="0.2">
      <c r="A1235" s="217"/>
    </row>
    <row r="1236" spans="1:1" x14ac:dyDescent="0.2">
      <c r="A1236" s="217"/>
    </row>
    <row r="1237" spans="1:1" x14ac:dyDescent="0.2">
      <c r="A1237" s="217"/>
    </row>
    <row r="1238" spans="1:1" x14ac:dyDescent="0.2">
      <c r="A1238" s="217"/>
    </row>
    <row r="1239" spans="1:1" x14ac:dyDescent="0.2">
      <c r="A1239" s="217"/>
    </row>
    <row r="1240" spans="1:1" x14ac:dyDescent="0.2">
      <c r="A1240" s="217"/>
    </row>
    <row r="1241" spans="1:1" x14ac:dyDescent="0.2">
      <c r="A1241" s="217"/>
    </row>
    <row r="1242" spans="1:1" x14ac:dyDescent="0.2">
      <c r="A1242" s="217"/>
    </row>
    <row r="1243" spans="1:1" x14ac:dyDescent="0.2">
      <c r="A1243" s="217"/>
    </row>
    <row r="1244" spans="1:1" x14ac:dyDescent="0.2">
      <c r="A1244" s="217"/>
    </row>
    <row r="1245" spans="1:1" x14ac:dyDescent="0.2">
      <c r="A1245" s="217"/>
    </row>
    <row r="1246" spans="1:1" x14ac:dyDescent="0.2">
      <c r="A1246" s="217"/>
    </row>
    <row r="1247" spans="1:1" x14ac:dyDescent="0.2">
      <c r="A1247" s="217"/>
    </row>
    <row r="1248" spans="1:1" x14ac:dyDescent="0.2">
      <c r="A1248" s="217"/>
    </row>
    <row r="1249" spans="1:1" x14ac:dyDescent="0.2">
      <c r="A1249" s="217"/>
    </row>
    <row r="1250" spans="1:1" x14ac:dyDescent="0.2">
      <c r="A1250" s="217"/>
    </row>
    <row r="1251" spans="1:1" x14ac:dyDescent="0.2">
      <c r="A1251" s="217"/>
    </row>
    <row r="1252" spans="1:1" x14ac:dyDescent="0.2">
      <c r="A1252" s="217"/>
    </row>
    <row r="1253" spans="1:1" x14ac:dyDescent="0.2">
      <c r="A1253" s="217"/>
    </row>
    <row r="1254" spans="1:1" x14ac:dyDescent="0.2">
      <c r="A1254" s="217"/>
    </row>
    <row r="1255" spans="1:1" x14ac:dyDescent="0.2">
      <c r="A1255" s="217"/>
    </row>
    <row r="1256" spans="1:1" x14ac:dyDescent="0.2">
      <c r="A1256" s="217"/>
    </row>
    <row r="1257" spans="1:1" x14ac:dyDescent="0.2">
      <c r="A1257" s="217"/>
    </row>
    <row r="1258" spans="1:1" x14ac:dyDescent="0.2">
      <c r="A1258" s="217"/>
    </row>
    <row r="1259" spans="1:1" x14ac:dyDescent="0.2">
      <c r="A1259" s="217"/>
    </row>
    <row r="1260" spans="1:1" x14ac:dyDescent="0.2">
      <c r="A1260" s="217"/>
    </row>
    <row r="1261" spans="1:1" x14ac:dyDescent="0.2">
      <c r="A1261" s="217"/>
    </row>
    <row r="1262" spans="1:1" x14ac:dyDescent="0.2">
      <c r="A1262" s="217"/>
    </row>
    <row r="1263" spans="1:1" x14ac:dyDescent="0.2">
      <c r="A1263" s="217"/>
    </row>
    <row r="1264" spans="1:1" x14ac:dyDescent="0.2">
      <c r="A1264" s="217"/>
    </row>
    <row r="1265" spans="1:1" x14ac:dyDescent="0.2">
      <c r="A1265" s="217"/>
    </row>
    <row r="1266" spans="1:1" x14ac:dyDescent="0.2">
      <c r="A1266" s="217"/>
    </row>
    <row r="1267" spans="1:1" x14ac:dyDescent="0.2">
      <c r="A1267" s="217"/>
    </row>
    <row r="1268" spans="1:1" x14ac:dyDescent="0.2">
      <c r="A1268" s="217"/>
    </row>
    <row r="1269" spans="1:1" x14ac:dyDescent="0.2">
      <c r="A1269" s="217"/>
    </row>
    <row r="1270" spans="1:1" x14ac:dyDescent="0.2">
      <c r="A1270" s="217"/>
    </row>
    <row r="1271" spans="1:1" x14ac:dyDescent="0.2">
      <c r="A1271" s="217"/>
    </row>
    <row r="1272" spans="1:1" x14ac:dyDescent="0.2">
      <c r="A1272" s="217"/>
    </row>
    <row r="1273" spans="1:1" x14ac:dyDescent="0.2">
      <c r="A1273" s="217"/>
    </row>
    <row r="1274" spans="1:1" x14ac:dyDescent="0.2">
      <c r="A1274" s="217"/>
    </row>
    <row r="1275" spans="1:1" x14ac:dyDescent="0.2">
      <c r="A1275" s="217"/>
    </row>
    <row r="1276" spans="1:1" x14ac:dyDescent="0.2">
      <c r="A1276" s="217"/>
    </row>
    <row r="1277" spans="1:1" x14ac:dyDescent="0.2">
      <c r="A1277" s="217"/>
    </row>
    <row r="1278" spans="1:1" x14ac:dyDescent="0.2">
      <c r="A1278" s="217"/>
    </row>
    <row r="1279" spans="1:1" x14ac:dyDescent="0.2">
      <c r="A1279" s="217"/>
    </row>
    <row r="1280" spans="1:1" x14ac:dyDescent="0.2">
      <c r="A1280" s="217"/>
    </row>
    <row r="1281" spans="1:1" x14ac:dyDescent="0.2">
      <c r="A1281" s="217"/>
    </row>
    <row r="1282" spans="1:1" x14ac:dyDescent="0.2">
      <c r="A1282" s="217"/>
    </row>
    <row r="1283" spans="1:1" x14ac:dyDescent="0.2">
      <c r="A1283" s="217"/>
    </row>
    <row r="1284" spans="1:1" x14ac:dyDescent="0.2">
      <c r="A1284" s="217"/>
    </row>
    <row r="1285" spans="1:1" x14ac:dyDescent="0.2">
      <c r="A1285" s="217"/>
    </row>
    <row r="1286" spans="1:1" x14ac:dyDescent="0.2">
      <c r="A1286" s="217"/>
    </row>
    <row r="1287" spans="1:1" x14ac:dyDescent="0.2">
      <c r="A1287" s="217"/>
    </row>
    <row r="1288" spans="1:1" x14ac:dyDescent="0.2">
      <c r="A1288" s="217"/>
    </row>
    <row r="1289" spans="1:1" x14ac:dyDescent="0.2">
      <c r="A1289" s="217"/>
    </row>
    <row r="1290" spans="1:1" x14ac:dyDescent="0.2">
      <c r="A1290" s="217"/>
    </row>
    <row r="1291" spans="1:1" x14ac:dyDescent="0.2">
      <c r="A1291" s="217"/>
    </row>
    <row r="1292" spans="1:1" x14ac:dyDescent="0.2">
      <c r="A1292" s="217"/>
    </row>
    <row r="1293" spans="1:1" x14ac:dyDescent="0.2">
      <c r="A1293" s="217"/>
    </row>
    <row r="1294" spans="1:1" x14ac:dyDescent="0.2">
      <c r="A1294" s="217"/>
    </row>
    <row r="1295" spans="1:1" x14ac:dyDescent="0.2">
      <c r="A1295" s="217"/>
    </row>
    <row r="1296" spans="1:1" x14ac:dyDescent="0.2">
      <c r="A1296" s="217"/>
    </row>
    <row r="1297" spans="1:1" x14ac:dyDescent="0.2">
      <c r="A1297" s="217"/>
    </row>
    <row r="1298" spans="1:1" x14ac:dyDescent="0.2">
      <c r="A1298" s="217"/>
    </row>
    <row r="1299" spans="1:1" x14ac:dyDescent="0.2">
      <c r="A1299" s="217"/>
    </row>
    <row r="1300" spans="1:1" x14ac:dyDescent="0.2">
      <c r="A1300" s="217"/>
    </row>
    <row r="1301" spans="1:1" x14ac:dyDescent="0.2">
      <c r="A1301" s="217"/>
    </row>
    <row r="1302" spans="1:1" x14ac:dyDescent="0.2">
      <c r="A1302" s="217"/>
    </row>
    <row r="1303" spans="1:1" x14ac:dyDescent="0.2">
      <c r="A1303" s="217"/>
    </row>
    <row r="1304" spans="1:1" x14ac:dyDescent="0.2">
      <c r="A1304" s="217"/>
    </row>
    <row r="1305" spans="1:1" x14ac:dyDescent="0.2">
      <c r="A1305" s="217"/>
    </row>
    <row r="1306" spans="1:1" x14ac:dyDescent="0.2">
      <c r="A1306" s="217"/>
    </row>
    <row r="1307" spans="1:1" x14ac:dyDescent="0.2">
      <c r="A1307" s="217"/>
    </row>
    <row r="1308" spans="1:1" x14ac:dyDescent="0.2">
      <c r="A1308" s="217"/>
    </row>
    <row r="1309" spans="1:1" x14ac:dyDescent="0.2">
      <c r="A1309" s="217"/>
    </row>
    <row r="1310" spans="1:1" x14ac:dyDescent="0.2">
      <c r="A1310" s="217"/>
    </row>
    <row r="1311" spans="1:1" x14ac:dyDescent="0.2">
      <c r="A1311" s="217"/>
    </row>
    <row r="1312" spans="1:1" x14ac:dyDescent="0.2">
      <c r="A1312" s="217"/>
    </row>
    <row r="1313" spans="1:1" x14ac:dyDescent="0.2">
      <c r="A1313" s="217"/>
    </row>
    <row r="1314" spans="1:1" x14ac:dyDescent="0.2">
      <c r="A1314" s="217"/>
    </row>
    <row r="1315" spans="1:1" x14ac:dyDescent="0.2">
      <c r="A1315" s="217"/>
    </row>
    <row r="1316" spans="1:1" x14ac:dyDescent="0.2">
      <c r="A1316" s="217"/>
    </row>
    <row r="1317" spans="1:1" x14ac:dyDescent="0.2">
      <c r="A1317" s="217"/>
    </row>
    <row r="1318" spans="1:1" x14ac:dyDescent="0.2">
      <c r="A1318" s="217"/>
    </row>
    <row r="1319" spans="1:1" x14ac:dyDescent="0.2">
      <c r="A1319" s="217"/>
    </row>
    <row r="1320" spans="1:1" x14ac:dyDescent="0.2">
      <c r="A1320" s="217"/>
    </row>
    <row r="1321" spans="1:1" x14ac:dyDescent="0.2">
      <c r="A1321" s="217"/>
    </row>
    <row r="1322" spans="1:1" x14ac:dyDescent="0.2">
      <c r="A1322" s="217"/>
    </row>
    <row r="1323" spans="1:1" x14ac:dyDescent="0.2">
      <c r="A1323" s="217"/>
    </row>
    <row r="1324" spans="1:1" x14ac:dyDescent="0.2">
      <c r="A1324" s="217"/>
    </row>
    <row r="1325" spans="1:1" x14ac:dyDescent="0.2">
      <c r="A1325" s="217"/>
    </row>
    <row r="1326" spans="1:1" x14ac:dyDescent="0.2">
      <c r="A1326" s="217"/>
    </row>
    <row r="1327" spans="1:1" x14ac:dyDescent="0.2">
      <c r="A1327" s="217"/>
    </row>
    <row r="1328" spans="1:1" x14ac:dyDescent="0.2">
      <c r="A1328" s="217"/>
    </row>
    <row r="1329" spans="1:1" x14ac:dyDescent="0.2">
      <c r="A1329" s="217"/>
    </row>
    <row r="1330" spans="1:1" x14ac:dyDescent="0.2">
      <c r="A1330" s="217"/>
    </row>
    <row r="1331" spans="1:1" x14ac:dyDescent="0.2">
      <c r="A1331" s="217"/>
    </row>
    <row r="1332" spans="1:1" x14ac:dyDescent="0.2">
      <c r="A1332" s="217"/>
    </row>
    <row r="1333" spans="1:1" x14ac:dyDescent="0.2">
      <c r="A1333" s="217"/>
    </row>
    <row r="1334" spans="1:1" x14ac:dyDescent="0.2">
      <c r="A1334" s="217"/>
    </row>
    <row r="1335" spans="1:1" x14ac:dyDescent="0.2">
      <c r="A1335" s="217"/>
    </row>
    <row r="1336" spans="1:1" x14ac:dyDescent="0.2">
      <c r="A1336" s="217"/>
    </row>
    <row r="1337" spans="1:1" x14ac:dyDescent="0.2">
      <c r="A1337" s="217"/>
    </row>
    <row r="1338" spans="1:1" x14ac:dyDescent="0.2">
      <c r="A1338" s="217"/>
    </row>
    <row r="1339" spans="1:1" x14ac:dyDescent="0.2">
      <c r="A1339" s="217"/>
    </row>
    <row r="1340" spans="1:1" x14ac:dyDescent="0.2">
      <c r="A1340" s="217"/>
    </row>
    <row r="1341" spans="1:1" x14ac:dyDescent="0.2">
      <c r="A1341" s="217"/>
    </row>
    <row r="1342" spans="1:1" x14ac:dyDescent="0.2">
      <c r="A1342" s="217"/>
    </row>
    <row r="1343" spans="1:1" x14ac:dyDescent="0.2">
      <c r="A1343" s="217"/>
    </row>
    <row r="1344" spans="1:1" x14ac:dyDescent="0.2">
      <c r="A1344" s="217"/>
    </row>
    <row r="1345" spans="1:1" x14ac:dyDescent="0.2">
      <c r="A1345" s="217"/>
    </row>
    <row r="1346" spans="1:1" x14ac:dyDescent="0.2">
      <c r="A1346" s="217"/>
    </row>
    <row r="1347" spans="1:1" x14ac:dyDescent="0.2">
      <c r="A1347" s="217"/>
    </row>
    <row r="1348" spans="1:1" x14ac:dyDescent="0.2">
      <c r="A1348" s="217"/>
    </row>
    <row r="1349" spans="1:1" x14ac:dyDescent="0.2">
      <c r="A1349" s="217"/>
    </row>
    <row r="1350" spans="1:1" x14ac:dyDescent="0.2">
      <c r="A1350" s="217"/>
    </row>
    <row r="1351" spans="1:1" x14ac:dyDescent="0.2">
      <c r="A1351" s="217"/>
    </row>
    <row r="1352" spans="1:1" x14ac:dyDescent="0.2">
      <c r="A1352" s="217"/>
    </row>
    <row r="1353" spans="1:1" x14ac:dyDescent="0.2">
      <c r="A1353" s="217"/>
    </row>
    <row r="1354" spans="1:1" x14ac:dyDescent="0.2">
      <c r="A1354" s="217"/>
    </row>
    <row r="1355" spans="1:1" x14ac:dyDescent="0.2">
      <c r="A1355" s="217"/>
    </row>
    <row r="1356" spans="1:1" x14ac:dyDescent="0.2">
      <c r="A1356" s="217"/>
    </row>
    <row r="1357" spans="1:1" x14ac:dyDescent="0.2">
      <c r="A1357" s="217"/>
    </row>
    <row r="1358" spans="1:1" x14ac:dyDescent="0.2">
      <c r="A1358" s="217"/>
    </row>
    <row r="1359" spans="1:1" x14ac:dyDescent="0.2">
      <c r="A1359" s="217"/>
    </row>
    <row r="1360" spans="1:1" x14ac:dyDescent="0.2">
      <c r="A1360" s="217"/>
    </row>
    <row r="1361" spans="1:1" x14ac:dyDescent="0.2">
      <c r="A1361" s="217"/>
    </row>
    <row r="1362" spans="1:1" x14ac:dyDescent="0.2">
      <c r="A1362" s="217"/>
    </row>
    <row r="1363" spans="1:1" x14ac:dyDescent="0.2">
      <c r="A1363" s="217"/>
    </row>
    <row r="1364" spans="1:1" x14ac:dyDescent="0.2">
      <c r="A1364" s="217"/>
    </row>
    <row r="1365" spans="1:1" x14ac:dyDescent="0.2">
      <c r="A1365" s="217"/>
    </row>
    <row r="1366" spans="1:1" x14ac:dyDescent="0.2">
      <c r="A1366" s="217"/>
    </row>
    <row r="1367" spans="1:1" x14ac:dyDescent="0.2">
      <c r="A1367" s="217"/>
    </row>
    <row r="1368" spans="1:1" x14ac:dyDescent="0.2">
      <c r="A1368" s="217"/>
    </row>
    <row r="1369" spans="1:1" x14ac:dyDescent="0.2">
      <c r="A1369" s="217"/>
    </row>
    <row r="1370" spans="1:1" x14ac:dyDescent="0.2">
      <c r="A1370" s="217"/>
    </row>
    <row r="1371" spans="1:1" x14ac:dyDescent="0.2">
      <c r="A1371" s="217"/>
    </row>
    <row r="1372" spans="1:1" x14ac:dyDescent="0.2">
      <c r="A1372" s="217"/>
    </row>
    <row r="1373" spans="1:1" x14ac:dyDescent="0.2">
      <c r="A1373" s="217"/>
    </row>
    <row r="1374" spans="1:1" x14ac:dyDescent="0.2">
      <c r="A1374" s="217"/>
    </row>
    <row r="1375" spans="1:1" x14ac:dyDescent="0.2">
      <c r="A1375" s="217"/>
    </row>
    <row r="1376" spans="1:1" x14ac:dyDescent="0.2">
      <c r="A1376" s="217"/>
    </row>
    <row r="1377" spans="1:1" x14ac:dyDescent="0.2">
      <c r="A1377" s="217"/>
    </row>
    <row r="1378" spans="1:1" x14ac:dyDescent="0.2">
      <c r="A1378" s="217"/>
    </row>
    <row r="1379" spans="1:1" x14ac:dyDescent="0.2">
      <c r="A1379" s="217"/>
    </row>
    <row r="1380" spans="1:1" x14ac:dyDescent="0.2">
      <c r="A1380" s="217"/>
    </row>
    <row r="1381" spans="1:1" x14ac:dyDescent="0.2">
      <c r="A1381" s="217"/>
    </row>
    <row r="1382" spans="1:1" x14ac:dyDescent="0.2">
      <c r="A1382" s="217"/>
    </row>
    <row r="1383" spans="1:1" x14ac:dyDescent="0.2">
      <c r="A1383" s="217"/>
    </row>
    <row r="1384" spans="1:1" x14ac:dyDescent="0.2">
      <c r="A1384" s="217"/>
    </row>
    <row r="1385" spans="1:1" x14ac:dyDescent="0.2">
      <c r="A1385" s="217"/>
    </row>
    <row r="1386" spans="1:1" x14ac:dyDescent="0.2">
      <c r="A1386" s="217"/>
    </row>
    <row r="1387" spans="1:1" x14ac:dyDescent="0.2">
      <c r="A1387" s="217"/>
    </row>
    <row r="1388" spans="1:1" x14ac:dyDescent="0.2">
      <c r="A1388" s="217"/>
    </row>
    <row r="1389" spans="1:1" x14ac:dyDescent="0.2">
      <c r="A1389" s="217"/>
    </row>
    <row r="1390" spans="1:1" x14ac:dyDescent="0.2">
      <c r="A1390" s="217"/>
    </row>
    <row r="1391" spans="1:1" x14ac:dyDescent="0.2">
      <c r="A1391" s="217"/>
    </row>
    <row r="1392" spans="1:1" x14ac:dyDescent="0.2">
      <c r="A1392" s="217"/>
    </row>
    <row r="1393" spans="1:1" x14ac:dyDescent="0.2">
      <c r="A1393" s="217"/>
    </row>
    <row r="1394" spans="1:1" x14ac:dyDescent="0.2">
      <c r="A1394" s="217"/>
    </row>
    <row r="1395" spans="1:1" x14ac:dyDescent="0.2">
      <c r="A1395" s="217"/>
    </row>
    <row r="1396" spans="1:1" x14ac:dyDescent="0.2">
      <c r="A1396" s="217"/>
    </row>
    <row r="1397" spans="1:1" x14ac:dyDescent="0.2">
      <c r="A1397" s="217"/>
    </row>
    <row r="1398" spans="1:1" x14ac:dyDescent="0.2">
      <c r="A1398" s="217"/>
    </row>
    <row r="1399" spans="1:1" x14ac:dyDescent="0.2">
      <c r="A1399" s="217"/>
    </row>
    <row r="1400" spans="1:1" x14ac:dyDescent="0.2">
      <c r="A1400" s="217"/>
    </row>
    <row r="1401" spans="1:1" x14ac:dyDescent="0.2">
      <c r="A1401" s="217"/>
    </row>
    <row r="1402" spans="1:1" x14ac:dyDescent="0.2">
      <c r="A1402" s="217"/>
    </row>
    <row r="1403" spans="1:1" x14ac:dyDescent="0.2">
      <c r="A1403" s="217"/>
    </row>
    <row r="1404" spans="1:1" x14ac:dyDescent="0.2">
      <c r="A1404" s="217"/>
    </row>
    <row r="1405" spans="1:1" x14ac:dyDescent="0.2">
      <c r="A1405" s="217"/>
    </row>
    <row r="1406" spans="1:1" x14ac:dyDescent="0.2">
      <c r="A1406" s="217"/>
    </row>
    <row r="1407" spans="1:1" x14ac:dyDescent="0.2">
      <c r="A1407" s="217"/>
    </row>
    <row r="1408" spans="1:1" x14ac:dyDescent="0.2">
      <c r="A1408" s="217"/>
    </row>
    <row r="1409" spans="1:1" x14ac:dyDescent="0.2">
      <c r="A1409" s="217"/>
    </row>
    <row r="1410" spans="1:1" x14ac:dyDescent="0.2">
      <c r="A1410" s="217"/>
    </row>
    <row r="1411" spans="1:1" x14ac:dyDescent="0.2">
      <c r="A1411" s="217"/>
    </row>
    <row r="1412" spans="1:1" x14ac:dyDescent="0.2">
      <c r="A1412" s="217"/>
    </row>
    <row r="1413" spans="1:1" x14ac:dyDescent="0.2">
      <c r="A1413" s="217"/>
    </row>
    <row r="1414" spans="1:1" x14ac:dyDescent="0.2">
      <c r="A1414" s="217"/>
    </row>
    <row r="1415" spans="1:1" x14ac:dyDescent="0.2">
      <c r="A1415" s="217"/>
    </row>
    <row r="1416" spans="1:1" x14ac:dyDescent="0.2">
      <c r="A1416" s="217"/>
    </row>
    <row r="1417" spans="1:1" x14ac:dyDescent="0.2">
      <c r="A1417" s="217"/>
    </row>
    <row r="1418" spans="1:1" x14ac:dyDescent="0.2">
      <c r="A1418" s="217"/>
    </row>
    <row r="1419" spans="1:1" x14ac:dyDescent="0.2">
      <c r="A1419" s="217"/>
    </row>
    <row r="1420" spans="1:1" x14ac:dyDescent="0.2">
      <c r="A1420" s="217"/>
    </row>
    <row r="1421" spans="1:1" x14ac:dyDescent="0.2">
      <c r="A1421" s="217"/>
    </row>
    <row r="1422" spans="1:1" x14ac:dyDescent="0.2">
      <c r="A1422" s="217"/>
    </row>
    <row r="1423" spans="1:1" x14ac:dyDescent="0.2">
      <c r="A1423" s="217"/>
    </row>
    <row r="1424" spans="1:1" x14ac:dyDescent="0.2">
      <c r="A1424" s="217"/>
    </row>
    <row r="1425" spans="1:1" x14ac:dyDescent="0.2">
      <c r="A1425" s="217"/>
    </row>
    <row r="1426" spans="1:1" x14ac:dyDescent="0.2">
      <c r="A1426" s="217"/>
    </row>
    <row r="1427" spans="1:1" x14ac:dyDescent="0.2">
      <c r="A1427" s="217"/>
    </row>
    <row r="1428" spans="1:1" x14ac:dyDescent="0.2">
      <c r="A1428" s="217"/>
    </row>
    <row r="1429" spans="1:1" x14ac:dyDescent="0.2">
      <c r="A1429" s="217"/>
    </row>
    <row r="1430" spans="1:1" x14ac:dyDescent="0.2">
      <c r="A1430" s="217"/>
    </row>
    <row r="1431" spans="1:1" x14ac:dyDescent="0.2">
      <c r="A1431" s="217"/>
    </row>
    <row r="1432" spans="1:1" x14ac:dyDescent="0.2">
      <c r="A1432" s="217"/>
    </row>
    <row r="1433" spans="1:1" x14ac:dyDescent="0.2">
      <c r="A1433" s="217"/>
    </row>
    <row r="1434" spans="1:1" x14ac:dyDescent="0.2">
      <c r="A1434" s="217"/>
    </row>
    <row r="1435" spans="1:1" x14ac:dyDescent="0.2">
      <c r="A1435" s="217"/>
    </row>
    <row r="1436" spans="1:1" x14ac:dyDescent="0.2">
      <c r="A1436" s="217"/>
    </row>
    <row r="1437" spans="1:1" x14ac:dyDescent="0.2">
      <c r="A1437" s="217"/>
    </row>
    <row r="1438" spans="1:1" x14ac:dyDescent="0.2">
      <c r="A1438" s="217"/>
    </row>
    <row r="1439" spans="1:1" x14ac:dyDescent="0.2">
      <c r="A1439" s="217"/>
    </row>
    <row r="1440" spans="1:1" x14ac:dyDescent="0.2">
      <c r="A1440" s="217"/>
    </row>
    <row r="1441" spans="1:1" x14ac:dyDescent="0.2">
      <c r="A1441" s="217"/>
    </row>
    <row r="1442" spans="1:1" x14ac:dyDescent="0.2">
      <c r="A1442" s="217"/>
    </row>
    <row r="1443" spans="1:1" x14ac:dyDescent="0.2">
      <c r="A1443" s="217"/>
    </row>
    <row r="1444" spans="1:1" x14ac:dyDescent="0.2">
      <c r="A1444" s="217"/>
    </row>
    <row r="1445" spans="1:1" x14ac:dyDescent="0.2">
      <c r="A1445" s="217"/>
    </row>
    <row r="1446" spans="1:1" x14ac:dyDescent="0.2">
      <c r="A1446" s="217"/>
    </row>
    <row r="1447" spans="1:1" x14ac:dyDescent="0.2">
      <c r="A1447" s="217"/>
    </row>
    <row r="1448" spans="1:1" x14ac:dyDescent="0.2">
      <c r="A1448" s="217"/>
    </row>
    <row r="1449" spans="1:1" x14ac:dyDescent="0.2">
      <c r="A1449" s="217"/>
    </row>
    <row r="1450" spans="1:1" x14ac:dyDescent="0.2">
      <c r="A1450" s="217"/>
    </row>
    <row r="1451" spans="1:1" x14ac:dyDescent="0.2">
      <c r="A1451" s="217"/>
    </row>
    <row r="1452" spans="1:1" x14ac:dyDescent="0.2">
      <c r="A1452" s="217"/>
    </row>
    <row r="1453" spans="1:1" x14ac:dyDescent="0.2">
      <c r="A1453" s="217"/>
    </row>
    <row r="1454" spans="1:1" x14ac:dyDescent="0.2">
      <c r="A1454" s="217"/>
    </row>
    <row r="1455" spans="1:1" x14ac:dyDescent="0.2">
      <c r="A1455" s="217"/>
    </row>
    <row r="1456" spans="1:1" x14ac:dyDescent="0.2">
      <c r="A1456" s="217"/>
    </row>
    <row r="1457" spans="1:1" x14ac:dyDescent="0.2">
      <c r="A1457" s="217"/>
    </row>
    <row r="1458" spans="1:1" x14ac:dyDescent="0.2">
      <c r="A1458" s="217"/>
    </row>
    <row r="1459" spans="1:1" x14ac:dyDescent="0.2">
      <c r="A1459" s="217"/>
    </row>
    <row r="1460" spans="1:1" x14ac:dyDescent="0.2">
      <c r="A1460" s="217"/>
    </row>
    <row r="1461" spans="1:1" x14ac:dyDescent="0.2">
      <c r="A1461" s="217"/>
    </row>
    <row r="1462" spans="1:1" x14ac:dyDescent="0.2">
      <c r="A1462" s="217"/>
    </row>
    <row r="1463" spans="1:1" x14ac:dyDescent="0.2">
      <c r="A1463" s="217"/>
    </row>
    <row r="1464" spans="1:1" x14ac:dyDescent="0.2">
      <c r="A1464" s="217"/>
    </row>
    <row r="1465" spans="1:1" x14ac:dyDescent="0.2">
      <c r="A1465" s="217"/>
    </row>
    <row r="1466" spans="1:1" x14ac:dyDescent="0.2">
      <c r="A1466" s="217"/>
    </row>
    <row r="1467" spans="1:1" x14ac:dyDescent="0.2">
      <c r="A1467" s="217"/>
    </row>
    <row r="1468" spans="1:1" x14ac:dyDescent="0.2">
      <c r="A1468" s="217"/>
    </row>
    <row r="1469" spans="1:1" x14ac:dyDescent="0.2">
      <c r="A1469" s="217"/>
    </row>
    <row r="1470" spans="1:1" x14ac:dyDescent="0.2">
      <c r="A1470" s="217"/>
    </row>
    <row r="1471" spans="1:1" x14ac:dyDescent="0.2">
      <c r="A1471" s="217"/>
    </row>
    <row r="1472" spans="1:1" x14ac:dyDescent="0.2">
      <c r="A1472" s="217"/>
    </row>
    <row r="1473" spans="1:1" x14ac:dyDescent="0.2">
      <c r="A1473" s="217"/>
    </row>
    <row r="1474" spans="1:1" x14ac:dyDescent="0.2">
      <c r="A1474" s="217"/>
    </row>
    <row r="1475" spans="1:1" x14ac:dyDescent="0.2">
      <c r="A1475" s="217"/>
    </row>
    <row r="1476" spans="1:1" x14ac:dyDescent="0.2">
      <c r="A1476" s="217"/>
    </row>
    <row r="1477" spans="1:1" x14ac:dyDescent="0.2">
      <c r="A1477" s="217"/>
    </row>
    <row r="1478" spans="1:1" x14ac:dyDescent="0.2">
      <c r="A1478" s="217"/>
    </row>
    <row r="1479" spans="1:1" x14ac:dyDescent="0.2">
      <c r="A1479" s="217"/>
    </row>
    <row r="1480" spans="1:1" x14ac:dyDescent="0.2">
      <c r="A1480" s="217"/>
    </row>
    <row r="1481" spans="1:1" x14ac:dyDescent="0.2">
      <c r="A1481" s="217"/>
    </row>
    <row r="1482" spans="1:1" x14ac:dyDescent="0.2">
      <c r="A1482" s="217"/>
    </row>
    <row r="1483" spans="1:1" x14ac:dyDescent="0.2">
      <c r="A1483" s="217"/>
    </row>
    <row r="1484" spans="1:1" x14ac:dyDescent="0.2">
      <c r="A1484" s="217"/>
    </row>
    <row r="1485" spans="1:1" x14ac:dyDescent="0.2">
      <c r="A1485" s="217"/>
    </row>
    <row r="1486" spans="1:1" x14ac:dyDescent="0.2">
      <c r="A1486" s="217"/>
    </row>
    <row r="1487" spans="1:1" x14ac:dyDescent="0.2">
      <c r="A1487" s="217"/>
    </row>
    <row r="1488" spans="1:1" x14ac:dyDescent="0.2">
      <c r="A1488" s="217"/>
    </row>
    <row r="1489" spans="1:1" x14ac:dyDescent="0.2">
      <c r="A1489" s="217"/>
    </row>
    <row r="1490" spans="1:1" x14ac:dyDescent="0.2">
      <c r="A1490" s="217"/>
    </row>
    <row r="1491" spans="1:1" x14ac:dyDescent="0.2">
      <c r="A1491" s="217"/>
    </row>
    <row r="1492" spans="1:1" x14ac:dyDescent="0.2">
      <c r="A1492" s="217"/>
    </row>
    <row r="1493" spans="1:1" x14ac:dyDescent="0.2">
      <c r="A1493" s="217"/>
    </row>
    <row r="1494" spans="1:1" x14ac:dyDescent="0.2">
      <c r="A1494" s="217"/>
    </row>
    <row r="1495" spans="1:1" x14ac:dyDescent="0.2">
      <c r="A1495" s="217"/>
    </row>
    <row r="1496" spans="1:1" x14ac:dyDescent="0.2">
      <c r="A1496" s="217"/>
    </row>
    <row r="1497" spans="1:1" x14ac:dyDescent="0.2">
      <c r="A1497" s="217"/>
    </row>
    <row r="1498" spans="1:1" x14ac:dyDescent="0.2">
      <c r="A1498" s="217"/>
    </row>
    <row r="1499" spans="1:1" x14ac:dyDescent="0.2">
      <c r="A1499" s="217"/>
    </row>
    <row r="1500" spans="1:1" x14ac:dyDescent="0.2">
      <c r="A1500" s="217"/>
    </row>
    <row r="1501" spans="1:1" x14ac:dyDescent="0.2">
      <c r="A1501" s="217"/>
    </row>
    <row r="1502" spans="1:1" x14ac:dyDescent="0.2">
      <c r="A1502" s="217"/>
    </row>
    <row r="1503" spans="1:1" x14ac:dyDescent="0.2">
      <c r="A1503" s="217"/>
    </row>
    <row r="1504" spans="1:1" x14ac:dyDescent="0.2">
      <c r="A1504" s="217"/>
    </row>
    <row r="1505" spans="1:1" x14ac:dyDescent="0.2">
      <c r="A1505" s="217"/>
    </row>
    <row r="1506" spans="1:1" x14ac:dyDescent="0.2">
      <c r="A1506" s="217"/>
    </row>
    <row r="1507" spans="1:1" x14ac:dyDescent="0.2">
      <c r="A1507" s="217"/>
    </row>
    <row r="1508" spans="1:1" x14ac:dyDescent="0.2">
      <c r="A1508" s="217"/>
    </row>
    <row r="1509" spans="1:1" x14ac:dyDescent="0.2">
      <c r="A1509" s="217"/>
    </row>
    <row r="1510" spans="1:1" x14ac:dyDescent="0.2">
      <c r="A1510" s="217"/>
    </row>
    <row r="1511" spans="1:1" x14ac:dyDescent="0.2">
      <c r="A1511" s="217"/>
    </row>
    <row r="1512" spans="1:1" x14ac:dyDescent="0.2">
      <c r="A1512" s="217"/>
    </row>
    <row r="1513" spans="1:1" x14ac:dyDescent="0.2">
      <c r="A1513" s="217"/>
    </row>
    <row r="1514" spans="1:1" x14ac:dyDescent="0.2">
      <c r="A1514" s="217"/>
    </row>
    <row r="1515" spans="1:1" x14ac:dyDescent="0.2">
      <c r="A1515" s="217"/>
    </row>
    <row r="1516" spans="1:1" x14ac:dyDescent="0.2">
      <c r="A1516" s="217"/>
    </row>
    <row r="1517" spans="1:1" x14ac:dyDescent="0.2">
      <c r="A1517" s="217"/>
    </row>
    <row r="1518" spans="1:1" x14ac:dyDescent="0.2">
      <c r="A1518" s="217"/>
    </row>
    <row r="1519" spans="1:1" x14ac:dyDescent="0.2">
      <c r="A1519" s="217"/>
    </row>
    <row r="1520" spans="1:1" x14ac:dyDescent="0.2">
      <c r="A1520" s="217"/>
    </row>
    <row r="1521" spans="1:1" x14ac:dyDescent="0.2">
      <c r="A1521" s="217"/>
    </row>
    <row r="1522" spans="1:1" x14ac:dyDescent="0.2">
      <c r="A1522" s="217"/>
    </row>
    <row r="1523" spans="1:1" x14ac:dyDescent="0.2">
      <c r="A1523" s="217"/>
    </row>
    <row r="1524" spans="1:1" x14ac:dyDescent="0.2">
      <c r="A1524" s="217"/>
    </row>
    <row r="1525" spans="1:1" x14ac:dyDescent="0.2">
      <c r="A1525" s="217"/>
    </row>
    <row r="1526" spans="1:1" x14ac:dyDescent="0.2">
      <c r="A1526" s="217"/>
    </row>
    <row r="1527" spans="1:1" x14ac:dyDescent="0.2">
      <c r="A1527" s="217"/>
    </row>
    <row r="1528" spans="1:1" x14ac:dyDescent="0.2">
      <c r="A1528" s="217"/>
    </row>
    <row r="1529" spans="1:1" x14ac:dyDescent="0.2">
      <c r="A1529" s="217"/>
    </row>
    <row r="1530" spans="1:1" x14ac:dyDescent="0.2">
      <c r="A1530" s="217"/>
    </row>
    <row r="1531" spans="1:1" x14ac:dyDescent="0.2">
      <c r="A1531" s="217"/>
    </row>
    <row r="1532" spans="1:1" x14ac:dyDescent="0.2">
      <c r="A1532" s="217"/>
    </row>
    <row r="1533" spans="1:1" x14ac:dyDescent="0.2">
      <c r="A1533" s="217"/>
    </row>
    <row r="1534" spans="1:1" x14ac:dyDescent="0.2">
      <c r="A1534" s="217"/>
    </row>
    <row r="1535" spans="1:1" x14ac:dyDescent="0.2">
      <c r="A1535" s="217"/>
    </row>
    <row r="1536" spans="1:1" x14ac:dyDescent="0.2">
      <c r="A1536" s="217"/>
    </row>
    <row r="1537" spans="1:1" x14ac:dyDescent="0.2">
      <c r="A1537" s="217"/>
    </row>
    <row r="1538" spans="1:1" x14ac:dyDescent="0.2">
      <c r="A1538" s="217"/>
    </row>
    <row r="1539" spans="1:1" x14ac:dyDescent="0.2">
      <c r="A1539" s="217"/>
    </row>
    <row r="1540" spans="1:1" x14ac:dyDescent="0.2">
      <c r="A1540" s="217"/>
    </row>
    <row r="1541" spans="1:1" x14ac:dyDescent="0.2">
      <c r="A1541" s="217"/>
    </row>
    <row r="1542" spans="1:1" x14ac:dyDescent="0.2">
      <c r="A1542" s="217"/>
    </row>
    <row r="1543" spans="1:1" x14ac:dyDescent="0.2">
      <c r="A1543" s="217"/>
    </row>
    <row r="1544" spans="1:1" x14ac:dyDescent="0.2">
      <c r="A1544" s="217"/>
    </row>
    <row r="1545" spans="1:1" x14ac:dyDescent="0.2">
      <c r="A1545" s="217"/>
    </row>
    <row r="1546" spans="1:1" x14ac:dyDescent="0.2">
      <c r="A1546" s="217"/>
    </row>
    <row r="1547" spans="1:1" x14ac:dyDescent="0.2">
      <c r="A1547" s="217"/>
    </row>
    <row r="1548" spans="1:1" x14ac:dyDescent="0.2">
      <c r="A1548" s="217"/>
    </row>
    <row r="1549" spans="1:1" x14ac:dyDescent="0.2">
      <c r="A1549" s="217"/>
    </row>
    <row r="1550" spans="1:1" x14ac:dyDescent="0.2">
      <c r="A1550" s="217"/>
    </row>
    <row r="1551" spans="1:1" x14ac:dyDescent="0.2">
      <c r="A1551" s="217"/>
    </row>
    <row r="1552" spans="1:1" x14ac:dyDescent="0.2">
      <c r="A1552" s="217"/>
    </row>
    <row r="1553" spans="1:1" x14ac:dyDescent="0.2">
      <c r="A1553" s="217"/>
    </row>
    <row r="1554" spans="1:1" x14ac:dyDescent="0.2">
      <c r="A1554" s="217"/>
    </row>
    <row r="1555" spans="1:1" x14ac:dyDescent="0.2">
      <c r="A1555" s="217"/>
    </row>
    <row r="1556" spans="1:1" x14ac:dyDescent="0.2">
      <c r="A1556" s="217"/>
    </row>
    <row r="1557" spans="1:1" x14ac:dyDescent="0.2">
      <c r="A1557" s="217"/>
    </row>
    <row r="1558" spans="1:1" x14ac:dyDescent="0.2">
      <c r="A1558" s="217"/>
    </row>
    <row r="1559" spans="1:1" x14ac:dyDescent="0.2">
      <c r="A1559" s="217"/>
    </row>
    <row r="1560" spans="1:1" x14ac:dyDescent="0.2">
      <c r="A1560" s="217"/>
    </row>
    <row r="1561" spans="1:1" x14ac:dyDescent="0.2">
      <c r="A1561" s="217"/>
    </row>
    <row r="1562" spans="1:1" x14ac:dyDescent="0.2">
      <c r="A1562" s="217"/>
    </row>
    <row r="1563" spans="1:1" x14ac:dyDescent="0.2">
      <c r="A1563" s="217"/>
    </row>
    <row r="1564" spans="1:1" x14ac:dyDescent="0.2">
      <c r="A1564" s="217"/>
    </row>
    <row r="1565" spans="1:1" x14ac:dyDescent="0.2">
      <c r="A1565" s="217"/>
    </row>
    <row r="1566" spans="1:1" x14ac:dyDescent="0.2">
      <c r="A1566" s="217"/>
    </row>
    <row r="1567" spans="1:1" x14ac:dyDescent="0.2">
      <c r="A1567" s="217"/>
    </row>
    <row r="1568" spans="1:1" x14ac:dyDescent="0.2">
      <c r="A1568" s="217"/>
    </row>
    <row r="1569" spans="1:1" x14ac:dyDescent="0.2">
      <c r="A1569" s="217"/>
    </row>
    <row r="1570" spans="1:1" x14ac:dyDescent="0.2">
      <c r="A1570" s="217"/>
    </row>
    <row r="1571" spans="1:1" x14ac:dyDescent="0.2">
      <c r="A1571" s="217"/>
    </row>
    <row r="1572" spans="1:1" x14ac:dyDescent="0.2">
      <c r="A1572" s="217"/>
    </row>
    <row r="1573" spans="1:1" x14ac:dyDescent="0.2">
      <c r="A1573" s="217"/>
    </row>
    <row r="1574" spans="1:1" x14ac:dyDescent="0.2">
      <c r="A1574" s="217"/>
    </row>
    <row r="1575" spans="1:1" x14ac:dyDescent="0.2">
      <c r="A1575" s="217"/>
    </row>
    <row r="1576" spans="1:1" x14ac:dyDescent="0.2">
      <c r="A1576" s="217"/>
    </row>
    <row r="1577" spans="1:1" x14ac:dyDescent="0.2">
      <c r="A1577" s="217"/>
    </row>
    <row r="1578" spans="1:1" x14ac:dyDescent="0.2">
      <c r="A1578" s="217"/>
    </row>
    <row r="1579" spans="1:1" x14ac:dyDescent="0.2">
      <c r="A1579" s="217"/>
    </row>
    <row r="1580" spans="1:1" x14ac:dyDescent="0.2">
      <c r="A1580" s="217"/>
    </row>
    <row r="1581" spans="1:1" x14ac:dyDescent="0.2">
      <c r="A1581" s="217"/>
    </row>
    <row r="1582" spans="1:1" x14ac:dyDescent="0.2">
      <c r="A1582" s="217"/>
    </row>
    <row r="1583" spans="1:1" x14ac:dyDescent="0.2">
      <c r="A1583" s="217"/>
    </row>
    <row r="1584" spans="1:1" x14ac:dyDescent="0.2">
      <c r="A1584" s="217"/>
    </row>
    <row r="1585" spans="1:1" x14ac:dyDescent="0.2">
      <c r="A1585" s="217"/>
    </row>
    <row r="1586" spans="1:1" x14ac:dyDescent="0.2">
      <c r="A1586" s="217"/>
    </row>
    <row r="1587" spans="1:1" x14ac:dyDescent="0.2">
      <c r="A1587" s="217"/>
    </row>
    <row r="1588" spans="1:1" x14ac:dyDescent="0.2">
      <c r="A1588" s="217"/>
    </row>
    <row r="1589" spans="1:1" x14ac:dyDescent="0.2">
      <c r="A1589" s="217"/>
    </row>
    <row r="1590" spans="1:1" x14ac:dyDescent="0.2">
      <c r="A1590" s="217"/>
    </row>
    <row r="1591" spans="1:1" x14ac:dyDescent="0.2">
      <c r="A1591" s="217"/>
    </row>
    <row r="1592" spans="1:1" x14ac:dyDescent="0.2">
      <c r="A1592" s="217"/>
    </row>
    <row r="1593" spans="1:1" x14ac:dyDescent="0.2">
      <c r="A1593" s="217"/>
    </row>
    <row r="1594" spans="1:1" x14ac:dyDescent="0.2">
      <c r="A1594" s="217"/>
    </row>
    <row r="1595" spans="1:1" x14ac:dyDescent="0.2">
      <c r="A1595" s="217"/>
    </row>
    <row r="1596" spans="1:1" x14ac:dyDescent="0.2">
      <c r="A1596" s="217"/>
    </row>
    <row r="1597" spans="1:1" x14ac:dyDescent="0.2">
      <c r="A1597" s="217"/>
    </row>
    <row r="1598" spans="1:1" x14ac:dyDescent="0.2">
      <c r="A1598" s="217"/>
    </row>
    <row r="1599" spans="1:1" x14ac:dyDescent="0.2">
      <c r="A1599" s="217"/>
    </row>
    <row r="1600" spans="1:1" x14ac:dyDescent="0.2">
      <c r="A1600" s="217"/>
    </row>
    <row r="1601" spans="1:1" x14ac:dyDescent="0.2">
      <c r="A1601" s="217"/>
    </row>
    <row r="1602" spans="1:1" x14ac:dyDescent="0.2">
      <c r="A1602" s="217"/>
    </row>
    <row r="1603" spans="1:1" x14ac:dyDescent="0.2">
      <c r="A1603" s="217"/>
    </row>
    <row r="1604" spans="1:1" x14ac:dyDescent="0.2">
      <c r="A1604" s="217"/>
    </row>
    <row r="1605" spans="1:1" x14ac:dyDescent="0.2">
      <c r="A1605" s="217"/>
    </row>
    <row r="1606" spans="1:1" x14ac:dyDescent="0.2">
      <c r="A1606" s="217"/>
    </row>
    <row r="1607" spans="1:1" x14ac:dyDescent="0.2">
      <c r="A1607" s="217"/>
    </row>
    <row r="1608" spans="1:1" x14ac:dyDescent="0.2">
      <c r="A1608" s="217"/>
    </row>
    <row r="1609" spans="1:1" x14ac:dyDescent="0.2">
      <c r="A1609" s="217"/>
    </row>
    <row r="1610" spans="1:1" x14ac:dyDescent="0.2">
      <c r="A1610" s="217"/>
    </row>
    <row r="1611" spans="1:1" x14ac:dyDescent="0.2">
      <c r="A1611" s="217"/>
    </row>
    <row r="1612" spans="1:1" x14ac:dyDescent="0.2">
      <c r="A1612" s="217"/>
    </row>
    <row r="1613" spans="1:1" x14ac:dyDescent="0.2">
      <c r="A1613" s="217"/>
    </row>
    <row r="1614" spans="1:1" x14ac:dyDescent="0.2">
      <c r="A1614" s="217"/>
    </row>
    <row r="1615" spans="1:1" x14ac:dyDescent="0.2">
      <c r="A1615" s="217"/>
    </row>
    <row r="1616" spans="1:1" x14ac:dyDescent="0.2">
      <c r="A1616" s="217"/>
    </row>
    <row r="1617" spans="1:1" x14ac:dyDescent="0.2">
      <c r="A1617" s="217"/>
    </row>
    <row r="1618" spans="1:1" x14ac:dyDescent="0.2">
      <c r="A1618" s="217"/>
    </row>
    <row r="1619" spans="1:1" x14ac:dyDescent="0.2">
      <c r="A1619" s="217"/>
    </row>
    <row r="1620" spans="1:1" x14ac:dyDescent="0.2">
      <c r="A1620" s="217"/>
    </row>
    <row r="1621" spans="1:1" x14ac:dyDescent="0.2">
      <c r="A1621" s="217"/>
    </row>
    <row r="1622" spans="1:1" x14ac:dyDescent="0.2">
      <c r="A1622" s="217"/>
    </row>
    <row r="1623" spans="1:1" x14ac:dyDescent="0.2">
      <c r="A1623" s="217"/>
    </row>
    <row r="1624" spans="1:1" x14ac:dyDescent="0.2">
      <c r="A1624" s="217"/>
    </row>
    <row r="1625" spans="1:1" x14ac:dyDescent="0.2">
      <c r="A1625" s="217"/>
    </row>
    <row r="1626" spans="1:1" x14ac:dyDescent="0.2">
      <c r="A1626" s="217"/>
    </row>
    <row r="1627" spans="1:1" x14ac:dyDescent="0.2">
      <c r="A1627" s="217"/>
    </row>
    <row r="1628" spans="1:1" x14ac:dyDescent="0.2">
      <c r="A1628" s="217"/>
    </row>
    <row r="1629" spans="1:1" x14ac:dyDescent="0.2">
      <c r="A1629" s="217"/>
    </row>
    <row r="1630" spans="1:1" x14ac:dyDescent="0.2">
      <c r="A1630" s="217"/>
    </row>
    <row r="1631" spans="1:1" x14ac:dyDescent="0.2">
      <c r="A1631" s="217"/>
    </row>
    <row r="1632" spans="1:1" x14ac:dyDescent="0.2">
      <c r="A1632" s="217"/>
    </row>
    <row r="1633" spans="1:1" x14ac:dyDescent="0.2">
      <c r="A1633" s="217"/>
    </row>
    <row r="1634" spans="1:1" x14ac:dyDescent="0.2">
      <c r="A1634" s="217"/>
    </row>
    <row r="1635" spans="1:1" x14ac:dyDescent="0.2">
      <c r="A1635" s="217"/>
    </row>
    <row r="1636" spans="1:1" x14ac:dyDescent="0.2">
      <c r="A1636" s="217"/>
    </row>
    <row r="1637" spans="1:1" x14ac:dyDescent="0.2">
      <c r="A1637" s="217"/>
    </row>
    <row r="1638" spans="1:1" x14ac:dyDescent="0.2">
      <c r="A1638" s="217"/>
    </row>
    <row r="1639" spans="1:1" x14ac:dyDescent="0.2">
      <c r="A1639" s="217"/>
    </row>
    <row r="1640" spans="1:1" x14ac:dyDescent="0.2">
      <c r="A1640" s="217"/>
    </row>
    <row r="1641" spans="1:1" x14ac:dyDescent="0.2">
      <c r="A1641" s="217"/>
    </row>
    <row r="1642" spans="1:1" x14ac:dyDescent="0.2">
      <c r="A1642" s="217"/>
    </row>
    <row r="1643" spans="1:1" x14ac:dyDescent="0.2">
      <c r="A1643" s="217"/>
    </row>
    <row r="1644" spans="1:1" x14ac:dyDescent="0.2">
      <c r="A1644" s="217"/>
    </row>
    <row r="1645" spans="1:1" x14ac:dyDescent="0.2">
      <c r="A1645" s="217"/>
    </row>
    <row r="1646" spans="1:1" x14ac:dyDescent="0.2">
      <c r="A1646" s="217"/>
    </row>
    <row r="1647" spans="1:1" x14ac:dyDescent="0.2">
      <c r="A1647" s="217"/>
    </row>
    <row r="1648" spans="1:1" x14ac:dyDescent="0.2">
      <c r="A1648" s="217"/>
    </row>
    <row r="1649" spans="1:1" x14ac:dyDescent="0.2">
      <c r="A1649" s="217"/>
    </row>
    <row r="1650" spans="1:1" x14ac:dyDescent="0.2">
      <c r="A1650" s="217"/>
    </row>
    <row r="1651" spans="1:1" x14ac:dyDescent="0.2">
      <c r="A1651" s="217"/>
    </row>
    <row r="1652" spans="1:1" x14ac:dyDescent="0.2">
      <c r="A1652" s="217"/>
    </row>
    <row r="1653" spans="1:1" x14ac:dyDescent="0.2">
      <c r="A1653" s="217"/>
    </row>
    <row r="1654" spans="1:1" x14ac:dyDescent="0.2">
      <c r="A1654" s="217"/>
    </row>
    <row r="1655" spans="1:1" x14ac:dyDescent="0.2">
      <c r="A1655" s="217"/>
    </row>
    <row r="1656" spans="1:1" x14ac:dyDescent="0.2">
      <c r="A1656" s="217"/>
    </row>
    <row r="1657" spans="1:1" x14ac:dyDescent="0.2">
      <c r="A1657" s="217"/>
    </row>
    <row r="1658" spans="1:1" x14ac:dyDescent="0.2">
      <c r="A1658" s="217"/>
    </row>
    <row r="1659" spans="1:1" x14ac:dyDescent="0.2">
      <c r="A1659" s="217"/>
    </row>
    <row r="1660" spans="1:1" x14ac:dyDescent="0.2">
      <c r="A1660" s="217"/>
    </row>
    <row r="1661" spans="1:1" x14ac:dyDescent="0.2">
      <c r="A1661" s="217"/>
    </row>
    <row r="1662" spans="1:1" x14ac:dyDescent="0.2">
      <c r="A1662" s="217"/>
    </row>
    <row r="1663" spans="1:1" x14ac:dyDescent="0.2">
      <c r="A1663" s="217"/>
    </row>
    <row r="1664" spans="1:1" x14ac:dyDescent="0.2">
      <c r="A1664" s="217"/>
    </row>
    <row r="1665" spans="1:1" x14ac:dyDescent="0.2">
      <c r="A1665" s="217"/>
    </row>
    <row r="1666" spans="1:1" x14ac:dyDescent="0.2">
      <c r="A1666" s="217"/>
    </row>
    <row r="1667" spans="1:1" x14ac:dyDescent="0.2">
      <c r="A1667" s="217"/>
    </row>
    <row r="1668" spans="1:1" x14ac:dyDescent="0.2">
      <c r="A1668" s="217"/>
    </row>
    <row r="1669" spans="1:1" x14ac:dyDescent="0.2">
      <c r="A1669" s="217"/>
    </row>
    <row r="1670" spans="1:1" x14ac:dyDescent="0.2">
      <c r="A1670" s="217"/>
    </row>
    <row r="1671" spans="1:1" x14ac:dyDescent="0.2">
      <c r="A1671" s="217"/>
    </row>
    <row r="1672" spans="1:1" x14ac:dyDescent="0.2">
      <c r="A1672" s="217"/>
    </row>
    <row r="1673" spans="1:1" x14ac:dyDescent="0.2">
      <c r="A1673" s="217"/>
    </row>
    <row r="1674" spans="1:1" x14ac:dyDescent="0.2">
      <c r="A1674" s="217"/>
    </row>
    <row r="1675" spans="1:1" x14ac:dyDescent="0.2">
      <c r="A1675" s="217"/>
    </row>
    <row r="1676" spans="1:1" x14ac:dyDescent="0.2">
      <c r="A1676" s="217"/>
    </row>
    <row r="1677" spans="1:1" x14ac:dyDescent="0.2">
      <c r="A1677" s="217"/>
    </row>
    <row r="1678" spans="1:1" x14ac:dyDescent="0.2">
      <c r="A1678" s="217"/>
    </row>
    <row r="1679" spans="1:1" x14ac:dyDescent="0.2">
      <c r="A1679" s="217"/>
    </row>
    <row r="1680" spans="1:1" x14ac:dyDescent="0.2">
      <c r="A1680" s="217"/>
    </row>
    <row r="1681" spans="1:1" x14ac:dyDescent="0.2">
      <c r="A1681" s="217"/>
    </row>
    <row r="1682" spans="1:1" x14ac:dyDescent="0.2">
      <c r="A1682" s="217"/>
    </row>
    <row r="1683" spans="1:1" x14ac:dyDescent="0.2">
      <c r="A1683" s="217"/>
    </row>
    <row r="1684" spans="1:1" x14ac:dyDescent="0.2">
      <c r="A1684" s="217"/>
    </row>
    <row r="1685" spans="1:1" x14ac:dyDescent="0.2">
      <c r="A1685" s="217"/>
    </row>
    <row r="1686" spans="1:1" x14ac:dyDescent="0.2">
      <c r="A1686" s="217"/>
    </row>
    <row r="1687" spans="1:1" x14ac:dyDescent="0.2">
      <c r="A1687" s="217"/>
    </row>
    <row r="1688" spans="1:1" x14ac:dyDescent="0.2">
      <c r="A1688" s="217"/>
    </row>
    <row r="1689" spans="1:1" x14ac:dyDescent="0.2">
      <c r="A1689" s="217"/>
    </row>
    <row r="1690" spans="1:1" x14ac:dyDescent="0.2">
      <c r="A1690" s="217"/>
    </row>
    <row r="1691" spans="1:1" x14ac:dyDescent="0.2">
      <c r="A1691" s="217"/>
    </row>
    <row r="1692" spans="1:1" x14ac:dyDescent="0.2">
      <c r="A1692" s="217"/>
    </row>
    <row r="1693" spans="1:1" x14ac:dyDescent="0.2">
      <c r="A1693" s="217"/>
    </row>
    <row r="1694" spans="1:1" x14ac:dyDescent="0.2">
      <c r="A1694" s="217"/>
    </row>
    <row r="1695" spans="1:1" x14ac:dyDescent="0.2">
      <c r="A1695" s="217"/>
    </row>
    <row r="1696" spans="1:1" x14ac:dyDescent="0.2">
      <c r="A1696" s="217"/>
    </row>
    <row r="1697" spans="1:1" x14ac:dyDescent="0.2">
      <c r="A1697" s="217"/>
    </row>
    <row r="1698" spans="1:1" x14ac:dyDescent="0.2">
      <c r="A1698" s="217"/>
    </row>
    <row r="1699" spans="1:1" x14ac:dyDescent="0.2">
      <c r="A1699" s="217"/>
    </row>
    <row r="1700" spans="1:1" x14ac:dyDescent="0.2">
      <c r="A1700" s="217"/>
    </row>
    <row r="1701" spans="1:1" x14ac:dyDescent="0.2">
      <c r="A1701" s="217"/>
    </row>
    <row r="1702" spans="1:1" x14ac:dyDescent="0.2">
      <c r="A1702" s="217"/>
    </row>
    <row r="1703" spans="1:1" x14ac:dyDescent="0.2">
      <c r="A1703" s="217"/>
    </row>
    <row r="1704" spans="1:1" x14ac:dyDescent="0.2">
      <c r="A1704" s="217"/>
    </row>
    <row r="1705" spans="1:1" x14ac:dyDescent="0.2">
      <c r="A1705" s="217"/>
    </row>
    <row r="1706" spans="1:1" x14ac:dyDescent="0.2">
      <c r="A1706" s="217"/>
    </row>
    <row r="1707" spans="1:1" x14ac:dyDescent="0.2">
      <c r="A1707" s="217"/>
    </row>
    <row r="1708" spans="1:1" x14ac:dyDescent="0.2">
      <c r="A1708" s="217"/>
    </row>
    <row r="1709" spans="1:1" x14ac:dyDescent="0.2">
      <c r="A1709" s="217"/>
    </row>
    <row r="1710" spans="1:1" x14ac:dyDescent="0.2">
      <c r="A1710" s="217"/>
    </row>
    <row r="1711" spans="1:1" x14ac:dyDescent="0.2">
      <c r="A1711" s="217"/>
    </row>
    <row r="1712" spans="1:1" x14ac:dyDescent="0.2">
      <c r="A1712" s="217"/>
    </row>
    <row r="1713" spans="1:1" x14ac:dyDescent="0.2">
      <c r="A1713" s="217"/>
    </row>
    <row r="1714" spans="1:1" x14ac:dyDescent="0.2">
      <c r="A1714" s="217"/>
    </row>
    <row r="1715" spans="1:1" x14ac:dyDescent="0.2">
      <c r="A1715" s="217"/>
    </row>
    <row r="1716" spans="1:1" x14ac:dyDescent="0.2">
      <c r="A1716" s="217"/>
    </row>
    <row r="1717" spans="1:1" x14ac:dyDescent="0.2">
      <c r="A1717" s="217"/>
    </row>
    <row r="1718" spans="1:1" x14ac:dyDescent="0.2">
      <c r="A1718" s="217"/>
    </row>
    <row r="1719" spans="1:1" x14ac:dyDescent="0.2">
      <c r="A1719" s="217"/>
    </row>
    <row r="1720" spans="1:1" x14ac:dyDescent="0.2">
      <c r="A1720" s="217"/>
    </row>
    <row r="1721" spans="1:1" x14ac:dyDescent="0.2">
      <c r="A1721" s="217"/>
    </row>
    <row r="1722" spans="1:1" x14ac:dyDescent="0.2">
      <c r="A1722" s="217"/>
    </row>
    <row r="1723" spans="1:1" x14ac:dyDescent="0.2">
      <c r="A1723" s="217"/>
    </row>
    <row r="1724" spans="1:1" x14ac:dyDescent="0.2">
      <c r="A1724" s="217"/>
    </row>
    <row r="1725" spans="1:1" x14ac:dyDescent="0.2">
      <c r="A1725" s="217"/>
    </row>
    <row r="1726" spans="1:1" x14ac:dyDescent="0.2">
      <c r="A1726" s="217"/>
    </row>
    <row r="1727" spans="1:1" x14ac:dyDescent="0.2">
      <c r="A1727" s="217"/>
    </row>
    <row r="1728" spans="1:1" x14ac:dyDescent="0.2">
      <c r="A1728" s="217"/>
    </row>
    <row r="1729" spans="1:1" x14ac:dyDescent="0.2">
      <c r="A1729" s="217"/>
    </row>
    <row r="1730" spans="1:1" x14ac:dyDescent="0.2">
      <c r="A1730" s="217"/>
    </row>
    <row r="1731" spans="1:1" x14ac:dyDescent="0.2">
      <c r="A1731" s="217"/>
    </row>
    <row r="1732" spans="1:1" x14ac:dyDescent="0.2">
      <c r="A1732" s="217"/>
    </row>
    <row r="1733" spans="1:1" x14ac:dyDescent="0.2">
      <c r="A1733" s="217"/>
    </row>
    <row r="1734" spans="1:1" x14ac:dyDescent="0.2">
      <c r="A1734" s="217"/>
    </row>
    <row r="1735" spans="1:1" x14ac:dyDescent="0.2">
      <c r="A1735" s="217"/>
    </row>
    <row r="1736" spans="1:1" x14ac:dyDescent="0.2">
      <c r="A1736" s="217"/>
    </row>
    <row r="1737" spans="1:1" x14ac:dyDescent="0.2">
      <c r="A1737" s="217"/>
    </row>
    <row r="1738" spans="1:1" x14ac:dyDescent="0.2">
      <c r="A1738" s="217"/>
    </row>
    <row r="1739" spans="1:1" x14ac:dyDescent="0.2">
      <c r="A1739" s="217"/>
    </row>
    <row r="1740" spans="1:1" x14ac:dyDescent="0.2">
      <c r="A1740" s="217"/>
    </row>
    <row r="1741" spans="1:1" x14ac:dyDescent="0.2">
      <c r="A1741" s="217"/>
    </row>
    <row r="1742" spans="1:1" x14ac:dyDescent="0.2">
      <c r="A1742" s="217"/>
    </row>
    <row r="1743" spans="1:1" x14ac:dyDescent="0.2">
      <c r="A1743" s="217"/>
    </row>
    <row r="1744" spans="1:1" x14ac:dyDescent="0.2">
      <c r="A1744" s="217"/>
    </row>
    <row r="1745" spans="1:1" x14ac:dyDescent="0.2">
      <c r="A1745" s="217"/>
    </row>
    <row r="1746" spans="1:1" x14ac:dyDescent="0.2">
      <c r="A1746" s="217"/>
    </row>
    <row r="1747" spans="1:1" x14ac:dyDescent="0.2">
      <c r="A1747" s="217"/>
    </row>
    <row r="1748" spans="1:1" x14ac:dyDescent="0.2">
      <c r="A1748" s="217"/>
    </row>
    <row r="1749" spans="1:1" x14ac:dyDescent="0.2">
      <c r="A1749" s="217"/>
    </row>
    <row r="1750" spans="1:1" x14ac:dyDescent="0.2">
      <c r="A1750" s="217"/>
    </row>
    <row r="1751" spans="1:1" x14ac:dyDescent="0.2">
      <c r="A1751" s="217"/>
    </row>
    <row r="1752" spans="1:1" x14ac:dyDescent="0.2">
      <c r="A1752" s="217"/>
    </row>
    <row r="1753" spans="1:1" x14ac:dyDescent="0.2">
      <c r="A1753" s="217"/>
    </row>
    <row r="1754" spans="1:1" x14ac:dyDescent="0.2">
      <c r="A1754" s="217"/>
    </row>
    <row r="1755" spans="1:1" x14ac:dyDescent="0.2">
      <c r="A1755" s="217"/>
    </row>
    <row r="1756" spans="1:1" x14ac:dyDescent="0.2">
      <c r="A1756" s="217"/>
    </row>
    <row r="1757" spans="1:1" x14ac:dyDescent="0.2">
      <c r="A1757" s="217"/>
    </row>
    <row r="1758" spans="1:1" x14ac:dyDescent="0.2">
      <c r="A1758" s="217"/>
    </row>
    <row r="1759" spans="1:1" x14ac:dyDescent="0.2">
      <c r="A1759" s="217"/>
    </row>
    <row r="1760" spans="1:1" x14ac:dyDescent="0.2">
      <c r="A1760" s="217"/>
    </row>
    <row r="1761" spans="1:1" x14ac:dyDescent="0.2">
      <c r="A1761" s="217"/>
    </row>
    <row r="1762" spans="1:1" x14ac:dyDescent="0.2">
      <c r="A1762" s="217"/>
    </row>
    <row r="1763" spans="1:1" x14ac:dyDescent="0.2">
      <c r="A1763" s="217"/>
    </row>
    <row r="1764" spans="1:1" x14ac:dyDescent="0.2">
      <c r="A1764" s="217"/>
    </row>
    <row r="1765" spans="1:1" x14ac:dyDescent="0.2">
      <c r="A1765" s="217"/>
    </row>
    <row r="1766" spans="1:1" x14ac:dyDescent="0.2">
      <c r="A1766" s="217"/>
    </row>
    <row r="1767" spans="1:1" x14ac:dyDescent="0.2">
      <c r="A1767" s="217"/>
    </row>
    <row r="1768" spans="1:1" x14ac:dyDescent="0.2">
      <c r="A1768" s="217"/>
    </row>
    <row r="1769" spans="1:1" x14ac:dyDescent="0.2">
      <c r="A1769" s="217"/>
    </row>
    <row r="1770" spans="1:1" x14ac:dyDescent="0.2">
      <c r="A1770" s="217"/>
    </row>
    <row r="1771" spans="1:1" x14ac:dyDescent="0.2">
      <c r="A1771" s="217"/>
    </row>
    <row r="1772" spans="1:1" x14ac:dyDescent="0.2">
      <c r="A1772" s="217"/>
    </row>
    <row r="1773" spans="1:1" x14ac:dyDescent="0.2">
      <c r="A1773" s="217"/>
    </row>
    <row r="1774" spans="1:1" x14ac:dyDescent="0.2">
      <c r="A1774" s="217"/>
    </row>
    <row r="1775" spans="1:1" x14ac:dyDescent="0.2">
      <c r="A1775" s="217"/>
    </row>
    <row r="1776" spans="1:1" x14ac:dyDescent="0.2">
      <c r="A1776" s="217"/>
    </row>
    <row r="1777" spans="1:1" x14ac:dyDescent="0.2">
      <c r="A1777" s="217"/>
    </row>
    <row r="1778" spans="1:1" x14ac:dyDescent="0.2">
      <c r="A1778" s="217"/>
    </row>
    <row r="1779" spans="1:1" x14ac:dyDescent="0.2">
      <c r="A1779" s="217"/>
    </row>
    <row r="1780" spans="1:1" x14ac:dyDescent="0.2">
      <c r="A1780" s="217"/>
    </row>
    <row r="1781" spans="1:1" x14ac:dyDescent="0.2">
      <c r="A1781" s="217"/>
    </row>
    <row r="1782" spans="1:1" x14ac:dyDescent="0.2">
      <c r="A1782" s="217"/>
    </row>
    <row r="1783" spans="1:1" x14ac:dyDescent="0.2">
      <c r="A1783" s="217"/>
    </row>
    <row r="1784" spans="1:1" x14ac:dyDescent="0.2">
      <c r="A1784" s="217"/>
    </row>
    <row r="1785" spans="1:1" x14ac:dyDescent="0.2">
      <c r="A1785" s="217"/>
    </row>
    <row r="1786" spans="1:1" x14ac:dyDescent="0.2">
      <c r="A1786" s="217"/>
    </row>
    <row r="1787" spans="1:1" x14ac:dyDescent="0.2">
      <c r="A1787" s="217"/>
    </row>
    <row r="1788" spans="1:1" x14ac:dyDescent="0.2">
      <c r="A1788" s="217"/>
    </row>
    <row r="1789" spans="1:1" x14ac:dyDescent="0.2">
      <c r="A1789" s="217"/>
    </row>
    <row r="1790" spans="1:1" x14ac:dyDescent="0.2">
      <c r="A1790" s="217"/>
    </row>
    <row r="1791" spans="1:1" x14ac:dyDescent="0.2">
      <c r="A1791" s="217"/>
    </row>
    <row r="1792" spans="1:1" x14ac:dyDescent="0.2">
      <c r="A1792" s="217"/>
    </row>
    <row r="1793" spans="1:1" x14ac:dyDescent="0.2">
      <c r="A1793" s="217"/>
    </row>
    <row r="1794" spans="1:1" x14ac:dyDescent="0.2">
      <c r="A1794" s="217"/>
    </row>
    <row r="1795" spans="1:1" x14ac:dyDescent="0.2">
      <c r="A1795" s="217"/>
    </row>
    <row r="1796" spans="1:1" x14ac:dyDescent="0.2">
      <c r="A1796" s="217"/>
    </row>
    <row r="1797" spans="1:1" x14ac:dyDescent="0.2">
      <c r="A1797" s="217"/>
    </row>
    <row r="1798" spans="1:1" x14ac:dyDescent="0.2">
      <c r="A1798" s="217"/>
    </row>
    <row r="1799" spans="1:1" x14ac:dyDescent="0.2">
      <c r="A1799" s="217"/>
    </row>
    <row r="1800" spans="1:1" x14ac:dyDescent="0.2">
      <c r="A1800" s="217"/>
    </row>
    <row r="1801" spans="1:1" x14ac:dyDescent="0.2">
      <c r="A1801" s="217"/>
    </row>
    <row r="1802" spans="1:1" x14ac:dyDescent="0.2">
      <c r="A1802" s="217"/>
    </row>
    <row r="1803" spans="1:1" x14ac:dyDescent="0.2">
      <c r="A1803" s="217"/>
    </row>
    <row r="1804" spans="1:1" x14ac:dyDescent="0.2">
      <c r="A1804" s="217"/>
    </row>
    <row r="1805" spans="1:1" x14ac:dyDescent="0.2">
      <c r="A1805" s="217"/>
    </row>
    <row r="1806" spans="1:1" x14ac:dyDescent="0.2">
      <c r="A1806" s="217"/>
    </row>
    <row r="1807" spans="1:1" x14ac:dyDescent="0.2">
      <c r="A1807" s="217"/>
    </row>
    <row r="1808" spans="1:1" x14ac:dyDescent="0.2">
      <c r="A1808" s="217"/>
    </row>
    <row r="1809" spans="1:1" x14ac:dyDescent="0.2">
      <c r="A1809" s="217"/>
    </row>
    <row r="1810" spans="1:1" x14ac:dyDescent="0.2">
      <c r="A1810" s="217"/>
    </row>
    <row r="1811" spans="1:1" x14ac:dyDescent="0.2">
      <c r="A1811" s="217"/>
    </row>
    <row r="1812" spans="1:1" x14ac:dyDescent="0.2">
      <c r="A1812" s="217"/>
    </row>
    <row r="1813" spans="1:1" x14ac:dyDescent="0.2">
      <c r="A1813" s="217"/>
    </row>
    <row r="1814" spans="1:1" x14ac:dyDescent="0.2">
      <c r="A1814" s="217"/>
    </row>
    <row r="1815" spans="1:1" x14ac:dyDescent="0.2">
      <c r="A1815" s="217"/>
    </row>
    <row r="1816" spans="1:1" x14ac:dyDescent="0.2">
      <c r="A1816" s="217"/>
    </row>
    <row r="1817" spans="1:1" x14ac:dyDescent="0.2">
      <c r="A1817" s="217"/>
    </row>
    <row r="1818" spans="1:1" x14ac:dyDescent="0.2">
      <c r="A1818" s="217"/>
    </row>
    <row r="1819" spans="1:1" x14ac:dyDescent="0.2">
      <c r="A1819" s="217"/>
    </row>
    <row r="1820" spans="1:1" x14ac:dyDescent="0.2">
      <c r="A1820" s="217"/>
    </row>
    <row r="1821" spans="1:1" x14ac:dyDescent="0.2">
      <c r="A1821" s="217"/>
    </row>
    <row r="1822" spans="1:1" x14ac:dyDescent="0.2">
      <c r="A1822" s="217"/>
    </row>
    <row r="1823" spans="1:1" x14ac:dyDescent="0.2">
      <c r="A1823" s="217"/>
    </row>
    <row r="1824" spans="1:1" x14ac:dyDescent="0.2">
      <c r="A1824" s="217"/>
    </row>
    <row r="1825" spans="1:1" x14ac:dyDescent="0.2">
      <c r="A1825" s="217"/>
    </row>
    <row r="1826" spans="1:1" x14ac:dyDescent="0.2">
      <c r="A1826" s="217"/>
    </row>
    <row r="1827" spans="1:1" x14ac:dyDescent="0.2">
      <c r="A1827" s="217"/>
    </row>
    <row r="1828" spans="1:1" x14ac:dyDescent="0.2">
      <c r="A1828" s="217"/>
    </row>
    <row r="1829" spans="1:1" x14ac:dyDescent="0.2">
      <c r="A1829" s="217"/>
    </row>
    <row r="1830" spans="1:1" x14ac:dyDescent="0.2">
      <c r="A1830" s="217"/>
    </row>
    <row r="1831" spans="1:1" x14ac:dyDescent="0.2">
      <c r="A1831" s="217"/>
    </row>
    <row r="1832" spans="1:1" x14ac:dyDescent="0.2">
      <c r="A1832" s="217"/>
    </row>
    <row r="1833" spans="1:1" x14ac:dyDescent="0.2">
      <c r="A1833" s="217"/>
    </row>
    <row r="1834" spans="1:1" x14ac:dyDescent="0.2">
      <c r="A1834" s="217"/>
    </row>
    <row r="1835" spans="1:1" x14ac:dyDescent="0.2">
      <c r="A1835" s="217"/>
    </row>
    <row r="1836" spans="1:1" x14ac:dyDescent="0.2">
      <c r="A1836" s="217"/>
    </row>
    <row r="1837" spans="1:1" x14ac:dyDescent="0.2">
      <c r="A1837" s="217"/>
    </row>
    <row r="1838" spans="1:1" x14ac:dyDescent="0.2">
      <c r="A1838" s="217"/>
    </row>
    <row r="1839" spans="1:1" x14ac:dyDescent="0.2">
      <c r="A1839" s="217"/>
    </row>
    <row r="1840" spans="1:1" x14ac:dyDescent="0.2">
      <c r="A1840" s="217"/>
    </row>
    <row r="1841" spans="1:1" x14ac:dyDescent="0.2">
      <c r="A1841" s="217"/>
    </row>
    <row r="1842" spans="1:1" x14ac:dyDescent="0.2">
      <c r="A1842" s="217"/>
    </row>
    <row r="1843" spans="1:1" x14ac:dyDescent="0.2">
      <c r="A1843" s="217"/>
    </row>
    <row r="1844" spans="1:1" x14ac:dyDescent="0.2">
      <c r="A1844" s="217"/>
    </row>
    <row r="1845" spans="1:1" x14ac:dyDescent="0.2">
      <c r="A1845" s="217"/>
    </row>
    <row r="1846" spans="1:1" x14ac:dyDescent="0.2">
      <c r="A1846" s="217"/>
    </row>
    <row r="1847" spans="1:1" x14ac:dyDescent="0.2">
      <c r="A1847" s="217"/>
    </row>
    <row r="1848" spans="1:1" x14ac:dyDescent="0.2">
      <c r="A1848" s="217"/>
    </row>
    <row r="1849" spans="1:1" x14ac:dyDescent="0.2">
      <c r="A1849" s="217"/>
    </row>
    <row r="1850" spans="1:1" x14ac:dyDescent="0.2">
      <c r="A1850" s="217"/>
    </row>
    <row r="1851" spans="1:1" x14ac:dyDescent="0.2">
      <c r="A1851" s="217"/>
    </row>
    <row r="1852" spans="1:1" x14ac:dyDescent="0.2">
      <c r="A1852" s="217"/>
    </row>
    <row r="1853" spans="1:1" x14ac:dyDescent="0.2">
      <c r="A1853" s="217"/>
    </row>
    <row r="1854" spans="1:1" x14ac:dyDescent="0.2">
      <c r="A1854" s="217"/>
    </row>
    <row r="1855" spans="1:1" x14ac:dyDescent="0.2">
      <c r="A1855" s="217"/>
    </row>
    <row r="1856" spans="1:1" x14ac:dyDescent="0.2">
      <c r="A1856" s="217"/>
    </row>
    <row r="1857" spans="1:1" x14ac:dyDescent="0.2">
      <c r="A1857" s="217"/>
    </row>
    <row r="1858" spans="1:1" x14ac:dyDescent="0.2">
      <c r="A1858" s="217"/>
    </row>
    <row r="1859" spans="1:1" x14ac:dyDescent="0.2">
      <c r="A1859" s="217"/>
    </row>
    <row r="1860" spans="1:1" x14ac:dyDescent="0.2">
      <c r="A1860" s="217"/>
    </row>
    <row r="1861" spans="1:1" x14ac:dyDescent="0.2">
      <c r="A1861" s="217"/>
    </row>
    <row r="1862" spans="1:1" x14ac:dyDescent="0.2">
      <c r="A1862" s="217"/>
    </row>
    <row r="1863" spans="1:1" x14ac:dyDescent="0.2">
      <c r="A1863" s="217"/>
    </row>
    <row r="1864" spans="1:1" x14ac:dyDescent="0.2">
      <c r="A1864" s="217"/>
    </row>
    <row r="1865" spans="1:1" x14ac:dyDescent="0.2">
      <c r="A1865" s="217"/>
    </row>
    <row r="1866" spans="1:1" x14ac:dyDescent="0.2">
      <c r="A1866" s="217"/>
    </row>
    <row r="1867" spans="1:1" x14ac:dyDescent="0.2">
      <c r="A1867" s="217"/>
    </row>
    <row r="1868" spans="1:1" x14ac:dyDescent="0.2">
      <c r="A1868" s="217"/>
    </row>
    <row r="1869" spans="1:1" x14ac:dyDescent="0.2">
      <c r="A1869" s="217"/>
    </row>
    <row r="1870" spans="1:1" x14ac:dyDescent="0.2">
      <c r="A1870" s="217"/>
    </row>
    <row r="1871" spans="1:1" x14ac:dyDescent="0.2">
      <c r="A1871" s="217"/>
    </row>
    <row r="1872" spans="1:1" x14ac:dyDescent="0.2">
      <c r="A1872" s="217"/>
    </row>
    <row r="1873" spans="1:1" x14ac:dyDescent="0.2">
      <c r="A1873" s="217"/>
    </row>
    <row r="1874" spans="1:1" x14ac:dyDescent="0.2">
      <c r="A1874" s="217"/>
    </row>
    <row r="1875" spans="1:1" x14ac:dyDescent="0.2">
      <c r="A1875" s="217"/>
    </row>
    <row r="1876" spans="1:1" x14ac:dyDescent="0.2">
      <c r="A1876" s="217"/>
    </row>
    <row r="1877" spans="1:1" x14ac:dyDescent="0.2">
      <c r="A1877" s="217"/>
    </row>
    <row r="1878" spans="1:1" x14ac:dyDescent="0.2">
      <c r="A1878" s="217"/>
    </row>
    <row r="1879" spans="1:1" x14ac:dyDescent="0.2">
      <c r="A1879" s="217"/>
    </row>
    <row r="1880" spans="1:1" x14ac:dyDescent="0.2">
      <c r="A1880" s="217"/>
    </row>
    <row r="1881" spans="1:1" x14ac:dyDescent="0.2">
      <c r="A1881" s="217"/>
    </row>
    <row r="1882" spans="1:1" x14ac:dyDescent="0.2">
      <c r="A1882" s="217"/>
    </row>
    <row r="1883" spans="1:1" x14ac:dyDescent="0.2">
      <c r="A1883" s="217"/>
    </row>
    <row r="1884" spans="1:1" x14ac:dyDescent="0.2">
      <c r="A1884" s="217"/>
    </row>
    <row r="1885" spans="1:1" x14ac:dyDescent="0.2">
      <c r="A1885" s="217"/>
    </row>
    <row r="1886" spans="1:1" x14ac:dyDescent="0.2">
      <c r="A1886" s="217"/>
    </row>
    <row r="1887" spans="1:1" x14ac:dyDescent="0.2">
      <c r="A1887" s="217"/>
    </row>
    <row r="1888" spans="1:1" x14ac:dyDescent="0.2">
      <c r="A1888" s="217"/>
    </row>
    <row r="1889" spans="1:1" x14ac:dyDescent="0.2">
      <c r="A1889" s="217"/>
    </row>
    <row r="1890" spans="1:1" x14ac:dyDescent="0.2">
      <c r="A1890" s="217"/>
    </row>
    <row r="1891" spans="1:1" x14ac:dyDescent="0.2">
      <c r="A1891" s="217"/>
    </row>
    <row r="1892" spans="1:1" x14ac:dyDescent="0.2">
      <c r="A1892" s="217"/>
    </row>
    <row r="1893" spans="1:1" x14ac:dyDescent="0.2">
      <c r="A1893" s="217"/>
    </row>
    <row r="1894" spans="1:1" x14ac:dyDescent="0.2">
      <c r="A1894" s="217"/>
    </row>
    <row r="1895" spans="1:1" x14ac:dyDescent="0.2">
      <c r="A1895" s="217"/>
    </row>
    <row r="1896" spans="1:1" x14ac:dyDescent="0.2">
      <c r="A1896" s="217"/>
    </row>
    <row r="1897" spans="1:1" x14ac:dyDescent="0.2">
      <c r="A1897" s="217"/>
    </row>
    <row r="1898" spans="1:1" x14ac:dyDescent="0.2">
      <c r="A1898" s="217"/>
    </row>
    <row r="1899" spans="1:1" x14ac:dyDescent="0.2">
      <c r="A1899" s="217"/>
    </row>
    <row r="1900" spans="1:1" x14ac:dyDescent="0.2">
      <c r="A1900" s="217"/>
    </row>
    <row r="1901" spans="1:1" x14ac:dyDescent="0.2">
      <c r="A1901" s="217"/>
    </row>
    <row r="1902" spans="1:1" x14ac:dyDescent="0.2">
      <c r="A1902" s="217"/>
    </row>
    <row r="1903" spans="1:1" x14ac:dyDescent="0.2">
      <c r="A1903" s="217"/>
    </row>
    <row r="1904" spans="1:1" x14ac:dyDescent="0.2">
      <c r="A1904" s="217"/>
    </row>
    <row r="1905" spans="1:1" x14ac:dyDescent="0.2">
      <c r="A1905" s="217"/>
    </row>
    <row r="1906" spans="1:1" x14ac:dyDescent="0.2">
      <c r="A1906" s="217"/>
    </row>
    <row r="1907" spans="1:1" x14ac:dyDescent="0.2">
      <c r="A1907" s="217"/>
    </row>
    <row r="1908" spans="1:1" x14ac:dyDescent="0.2">
      <c r="A1908" s="217"/>
    </row>
    <row r="1909" spans="1:1" x14ac:dyDescent="0.2">
      <c r="A1909" s="217"/>
    </row>
    <row r="1910" spans="1:1" x14ac:dyDescent="0.2">
      <c r="A1910" s="217"/>
    </row>
    <row r="1911" spans="1:1" x14ac:dyDescent="0.2">
      <c r="A1911" s="217"/>
    </row>
    <row r="1912" spans="1:1" x14ac:dyDescent="0.2">
      <c r="A1912" s="217"/>
    </row>
    <row r="1913" spans="1:1" x14ac:dyDescent="0.2">
      <c r="A1913" s="217"/>
    </row>
    <row r="1914" spans="1:1" x14ac:dyDescent="0.2">
      <c r="A1914" s="217"/>
    </row>
    <row r="1915" spans="1:1" x14ac:dyDescent="0.2">
      <c r="A1915" s="217"/>
    </row>
    <row r="1916" spans="1:1" x14ac:dyDescent="0.2">
      <c r="A1916" s="217"/>
    </row>
    <row r="1917" spans="1:1" x14ac:dyDescent="0.2">
      <c r="A1917" s="217"/>
    </row>
    <row r="1918" spans="1:1" x14ac:dyDescent="0.2">
      <c r="A1918" s="217"/>
    </row>
    <row r="1919" spans="1:1" x14ac:dyDescent="0.2">
      <c r="A1919" s="217"/>
    </row>
    <row r="1920" spans="1:1" x14ac:dyDescent="0.2">
      <c r="A1920" s="217"/>
    </row>
    <row r="1921" spans="1:1" x14ac:dyDescent="0.2">
      <c r="A1921" s="217"/>
    </row>
    <row r="1922" spans="1:1" x14ac:dyDescent="0.2">
      <c r="A1922" s="217"/>
    </row>
    <row r="1923" spans="1:1" x14ac:dyDescent="0.2">
      <c r="A1923" s="217"/>
    </row>
    <row r="1924" spans="1:1" x14ac:dyDescent="0.2">
      <c r="A1924" s="217"/>
    </row>
    <row r="1925" spans="1:1" x14ac:dyDescent="0.2">
      <c r="A1925" s="217"/>
    </row>
    <row r="1926" spans="1:1" x14ac:dyDescent="0.2">
      <c r="A1926" s="217"/>
    </row>
    <row r="1927" spans="1:1" x14ac:dyDescent="0.2">
      <c r="A1927" s="217"/>
    </row>
    <row r="1928" spans="1:1" x14ac:dyDescent="0.2">
      <c r="A1928" s="217"/>
    </row>
    <row r="1929" spans="1:1" x14ac:dyDescent="0.2">
      <c r="A1929" s="217"/>
    </row>
    <row r="1930" spans="1:1" x14ac:dyDescent="0.2">
      <c r="A1930" s="217"/>
    </row>
    <row r="1931" spans="1:1" x14ac:dyDescent="0.2">
      <c r="A1931" s="217"/>
    </row>
    <row r="1932" spans="1:1" x14ac:dyDescent="0.2">
      <c r="A1932" s="217"/>
    </row>
    <row r="1933" spans="1:1" x14ac:dyDescent="0.2">
      <c r="A1933" s="217"/>
    </row>
    <row r="1934" spans="1:1" x14ac:dyDescent="0.2">
      <c r="A1934" s="217"/>
    </row>
    <row r="1935" spans="1:1" x14ac:dyDescent="0.2">
      <c r="A1935" s="217"/>
    </row>
    <row r="1936" spans="1:1" x14ac:dyDescent="0.2">
      <c r="A1936" s="217"/>
    </row>
    <row r="1937" spans="1:1" x14ac:dyDescent="0.2">
      <c r="A1937" s="217"/>
    </row>
    <row r="1938" spans="1:1" x14ac:dyDescent="0.2">
      <c r="A1938" s="217"/>
    </row>
    <row r="1939" spans="1:1" x14ac:dyDescent="0.2">
      <c r="A1939" s="217"/>
    </row>
    <row r="1940" spans="1:1" x14ac:dyDescent="0.2">
      <c r="A1940" s="217"/>
    </row>
    <row r="1941" spans="1:1" x14ac:dyDescent="0.2">
      <c r="A1941" s="217"/>
    </row>
    <row r="1942" spans="1:1" x14ac:dyDescent="0.2">
      <c r="A1942" s="217"/>
    </row>
    <row r="1943" spans="1:1" x14ac:dyDescent="0.2">
      <c r="A1943" s="217"/>
    </row>
    <row r="1944" spans="1:1" x14ac:dyDescent="0.2">
      <c r="A1944" s="217"/>
    </row>
    <row r="1945" spans="1:1" x14ac:dyDescent="0.2">
      <c r="A1945" s="217"/>
    </row>
    <row r="1946" spans="1:1" x14ac:dyDescent="0.2">
      <c r="A1946" s="217"/>
    </row>
    <row r="1947" spans="1:1" x14ac:dyDescent="0.2">
      <c r="A1947" s="217"/>
    </row>
    <row r="1948" spans="1:1" x14ac:dyDescent="0.2">
      <c r="A1948" s="217"/>
    </row>
    <row r="1949" spans="1:1" x14ac:dyDescent="0.2">
      <c r="A1949" s="217"/>
    </row>
    <row r="1950" spans="1:1" x14ac:dyDescent="0.2">
      <c r="A1950" s="217"/>
    </row>
    <row r="1951" spans="1:1" x14ac:dyDescent="0.2">
      <c r="A1951" s="217"/>
    </row>
    <row r="1952" spans="1:1" x14ac:dyDescent="0.2">
      <c r="A1952" s="217"/>
    </row>
    <row r="1953" spans="1:1" x14ac:dyDescent="0.2">
      <c r="A1953" s="217"/>
    </row>
    <row r="1954" spans="1:1" x14ac:dyDescent="0.2">
      <c r="A1954" s="217"/>
    </row>
    <row r="1955" spans="1:1" x14ac:dyDescent="0.2">
      <c r="A1955" s="217"/>
    </row>
    <row r="1956" spans="1:1" x14ac:dyDescent="0.2">
      <c r="A1956" s="217"/>
    </row>
    <row r="1957" spans="1:1" x14ac:dyDescent="0.2">
      <c r="A1957" s="217"/>
    </row>
    <row r="1958" spans="1:1" x14ac:dyDescent="0.2">
      <c r="A1958" s="217"/>
    </row>
    <row r="1959" spans="1:1" x14ac:dyDescent="0.2">
      <c r="A1959" s="217"/>
    </row>
    <row r="1960" spans="1:1" x14ac:dyDescent="0.2">
      <c r="A1960" s="217"/>
    </row>
    <row r="1961" spans="1:1" x14ac:dyDescent="0.2">
      <c r="A1961" s="217"/>
    </row>
    <row r="1962" spans="1:1" x14ac:dyDescent="0.2">
      <c r="A1962" s="217"/>
    </row>
    <row r="1963" spans="1:1" x14ac:dyDescent="0.2">
      <c r="A1963" s="217"/>
    </row>
    <row r="1964" spans="1:1" x14ac:dyDescent="0.2">
      <c r="A1964" s="217"/>
    </row>
    <row r="1965" spans="1:1" x14ac:dyDescent="0.2">
      <c r="A1965" s="217"/>
    </row>
    <row r="1966" spans="1:1" x14ac:dyDescent="0.2">
      <c r="A1966" s="217"/>
    </row>
    <row r="1967" spans="1:1" x14ac:dyDescent="0.2">
      <c r="A1967" s="217"/>
    </row>
    <row r="1968" spans="1:1" x14ac:dyDescent="0.2">
      <c r="A1968" s="217"/>
    </row>
    <row r="1969" spans="1:1" x14ac:dyDescent="0.2">
      <c r="A1969" s="217"/>
    </row>
    <row r="1970" spans="1:1" x14ac:dyDescent="0.2">
      <c r="A1970" s="217"/>
    </row>
    <row r="1971" spans="1:1" x14ac:dyDescent="0.2">
      <c r="A1971" s="217"/>
    </row>
    <row r="1972" spans="1:1" x14ac:dyDescent="0.2">
      <c r="A1972" s="217"/>
    </row>
    <row r="1973" spans="1:1" x14ac:dyDescent="0.2">
      <c r="A1973" s="217"/>
    </row>
    <row r="1974" spans="1:1" x14ac:dyDescent="0.2">
      <c r="A1974" s="217"/>
    </row>
    <row r="1975" spans="1:1" x14ac:dyDescent="0.2">
      <c r="A1975" s="217"/>
    </row>
    <row r="1976" spans="1:1" x14ac:dyDescent="0.2">
      <c r="A1976" s="217"/>
    </row>
    <row r="1977" spans="1:1" x14ac:dyDescent="0.2">
      <c r="A1977" s="217"/>
    </row>
    <row r="1978" spans="1:1" x14ac:dyDescent="0.2">
      <c r="A1978" s="217"/>
    </row>
    <row r="1979" spans="1:1" x14ac:dyDescent="0.2">
      <c r="A1979" s="217"/>
    </row>
    <row r="1980" spans="1:1" x14ac:dyDescent="0.2">
      <c r="A1980" s="217"/>
    </row>
    <row r="1981" spans="1:1" x14ac:dyDescent="0.2">
      <c r="A1981" s="217"/>
    </row>
    <row r="1982" spans="1:1" x14ac:dyDescent="0.2">
      <c r="A1982" s="217"/>
    </row>
    <row r="1983" spans="1:1" x14ac:dyDescent="0.2">
      <c r="A1983" s="217"/>
    </row>
    <row r="1984" spans="1:1" x14ac:dyDescent="0.2">
      <c r="A1984" s="217"/>
    </row>
    <row r="1985" spans="1:1" x14ac:dyDescent="0.2">
      <c r="A1985" s="217"/>
    </row>
    <row r="1986" spans="1:1" x14ac:dyDescent="0.2">
      <c r="A1986" s="217"/>
    </row>
    <row r="1987" spans="1:1" x14ac:dyDescent="0.2">
      <c r="A1987" s="217"/>
    </row>
    <row r="1988" spans="1:1" x14ac:dyDescent="0.2">
      <c r="A1988" s="217"/>
    </row>
    <row r="1989" spans="1:1" x14ac:dyDescent="0.2">
      <c r="A1989" s="217"/>
    </row>
    <row r="1990" spans="1:1" x14ac:dyDescent="0.2">
      <c r="A1990" s="217"/>
    </row>
    <row r="1991" spans="1:1" x14ac:dyDescent="0.2">
      <c r="A1991" s="217"/>
    </row>
    <row r="1992" spans="1:1" x14ac:dyDescent="0.2">
      <c r="A1992" s="217"/>
    </row>
    <row r="1993" spans="1:1" x14ac:dyDescent="0.2">
      <c r="A1993" s="217"/>
    </row>
    <row r="1994" spans="1:1" x14ac:dyDescent="0.2">
      <c r="A1994" s="217"/>
    </row>
    <row r="1995" spans="1:1" x14ac:dyDescent="0.2">
      <c r="A1995" s="217"/>
    </row>
    <row r="1996" spans="1:1" x14ac:dyDescent="0.2">
      <c r="A1996" s="217"/>
    </row>
    <row r="1997" spans="1:1" x14ac:dyDescent="0.2">
      <c r="A1997" s="217"/>
    </row>
    <row r="1998" spans="1:1" x14ac:dyDescent="0.2">
      <c r="A1998" s="217"/>
    </row>
    <row r="1999" spans="1:1" x14ac:dyDescent="0.2">
      <c r="A1999" s="217"/>
    </row>
    <row r="2000" spans="1:1" x14ac:dyDescent="0.2">
      <c r="A2000" s="217"/>
    </row>
    <row r="2001" spans="1:1" x14ac:dyDescent="0.2">
      <c r="A2001" s="217"/>
    </row>
    <row r="2002" spans="1:1" x14ac:dyDescent="0.2">
      <c r="A2002" s="217"/>
    </row>
    <row r="2003" spans="1:1" x14ac:dyDescent="0.2">
      <c r="A2003" s="217"/>
    </row>
    <row r="2004" spans="1:1" x14ac:dyDescent="0.2">
      <c r="A2004" s="217"/>
    </row>
    <row r="2005" spans="1:1" x14ac:dyDescent="0.2">
      <c r="A2005" s="217"/>
    </row>
    <row r="2006" spans="1:1" x14ac:dyDescent="0.2">
      <c r="A2006" s="217"/>
    </row>
    <row r="2007" spans="1:1" x14ac:dyDescent="0.2">
      <c r="A2007" s="217"/>
    </row>
    <row r="2008" spans="1:1" x14ac:dyDescent="0.2">
      <c r="A2008" s="217"/>
    </row>
    <row r="2009" spans="1:1" x14ac:dyDescent="0.2">
      <c r="A2009" s="217"/>
    </row>
    <row r="2010" spans="1:1" x14ac:dyDescent="0.2">
      <c r="A2010" s="217"/>
    </row>
    <row r="2011" spans="1:1" x14ac:dyDescent="0.2">
      <c r="A2011" s="217"/>
    </row>
    <row r="2012" spans="1:1" x14ac:dyDescent="0.2">
      <c r="A2012" s="217"/>
    </row>
    <row r="2013" spans="1:1" x14ac:dyDescent="0.2">
      <c r="A2013" s="217"/>
    </row>
    <row r="2014" spans="1:1" x14ac:dyDescent="0.2">
      <c r="A2014" s="217"/>
    </row>
    <row r="2015" spans="1:1" x14ac:dyDescent="0.2">
      <c r="A2015" s="217"/>
    </row>
    <row r="2016" spans="1:1" x14ac:dyDescent="0.2">
      <c r="A2016" s="217"/>
    </row>
    <row r="2017" spans="1:1" x14ac:dyDescent="0.2">
      <c r="A2017" s="217"/>
    </row>
    <row r="2018" spans="1:1" x14ac:dyDescent="0.2">
      <c r="A2018" s="217"/>
    </row>
    <row r="2019" spans="1:1" x14ac:dyDescent="0.2">
      <c r="A2019" s="217"/>
    </row>
    <row r="2020" spans="1:1" x14ac:dyDescent="0.2">
      <c r="A2020" s="217"/>
    </row>
    <row r="2021" spans="1:1" x14ac:dyDescent="0.2">
      <c r="A2021" s="217"/>
    </row>
    <row r="2022" spans="1:1" x14ac:dyDescent="0.2">
      <c r="A2022" s="217"/>
    </row>
    <row r="2023" spans="1:1" x14ac:dyDescent="0.2">
      <c r="A2023" s="217"/>
    </row>
    <row r="2024" spans="1:1" x14ac:dyDescent="0.2">
      <c r="A2024" s="217"/>
    </row>
    <row r="2025" spans="1:1" x14ac:dyDescent="0.2">
      <c r="A2025" s="217"/>
    </row>
    <row r="2026" spans="1:1" x14ac:dyDescent="0.2">
      <c r="A2026" s="217"/>
    </row>
    <row r="2027" spans="1:1" x14ac:dyDescent="0.2">
      <c r="A2027" s="217"/>
    </row>
    <row r="2028" spans="1:1" x14ac:dyDescent="0.2">
      <c r="A2028" s="217"/>
    </row>
    <row r="2029" spans="1:1" x14ac:dyDescent="0.2">
      <c r="A2029" s="217"/>
    </row>
    <row r="2030" spans="1:1" x14ac:dyDescent="0.2">
      <c r="A2030" s="217"/>
    </row>
    <row r="2031" spans="1:1" x14ac:dyDescent="0.2">
      <c r="A2031" s="217"/>
    </row>
    <row r="2032" spans="1:1" x14ac:dyDescent="0.2">
      <c r="A2032" s="217"/>
    </row>
    <row r="2033" spans="1:1" x14ac:dyDescent="0.2">
      <c r="A2033" s="217"/>
    </row>
    <row r="2034" spans="1:1" x14ac:dyDescent="0.2">
      <c r="A2034" s="217"/>
    </row>
    <row r="2035" spans="1:1" x14ac:dyDescent="0.2">
      <c r="A2035" s="217"/>
    </row>
    <row r="2036" spans="1:1" x14ac:dyDescent="0.2">
      <c r="A2036" s="217"/>
    </row>
    <row r="2037" spans="1:1" x14ac:dyDescent="0.2">
      <c r="A2037" s="217"/>
    </row>
    <row r="2038" spans="1:1" x14ac:dyDescent="0.2">
      <c r="A2038" s="217"/>
    </row>
    <row r="2039" spans="1:1" x14ac:dyDescent="0.2">
      <c r="A2039" s="217"/>
    </row>
    <row r="2040" spans="1:1" x14ac:dyDescent="0.2">
      <c r="A2040" s="217"/>
    </row>
    <row r="2041" spans="1:1" x14ac:dyDescent="0.2">
      <c r="A2041" s="217"/>
    </row>
    <row r="2042" spans="1:1" x14ac:dyDescent="0.2">
      <c r="A2042" s="217"/>
    </row>
    <row r="2043" spans="1:1" x14ac:dyDescent="0.2">
      <c r="A2043" s="217"/>
    </row>
    <row r="2044" spans="1:1" x14ac:dyDescent="0.2">
      <c r="A2044" s="217"/>
    </row>
    <row r="2045" spans="1:1" x14ac:dyDescent="0.2">
      <c r="A2045" s="217"/>
    </row>
    <row r="2046" spans="1:1" x14ac:dyDescent="0.2">
      <c r="A2046" s="217"/>
    </row>
    <row r="2047" spans="1:1" x14ac:dyDescent="0.2">
      <c r="A2047" s="217"/>
    </row>
    <row r="2048" spans="1:1" x14ac:dyDescent="0.2">
      <c r="A2048" s="217"/>
    </row>
    <row r="2049" spans="1:1" x14ac:dyDescent="0.2">
      <c r="A2049" s="217"/>
    </row>
    <row r="2050" spans="1:1" x14ac:dyDescent="0.2">
      <c r="A2050" s="217"/>
    </row>
    <row r="2051" spans="1:1" x14ac:dyDescent="0.2">
      <c r="A2051" s="217"/>
    </row>
    <row r="2052" spans="1:1" x14ac:dyDescent="0.2">
      <c r="A2052" s="217"/>
    </row>
    <row r="2053" spans="1:1" x14ac:dyDescent="0.2">
      <c r="A2053" s="217"/>
    </row>
    <row r="2054" spans="1:1" x14ac:dyDescent="0.2">
      <c r="A2054" s="217"/>
    </row>
    <row r="2055" spans="1:1" x14ac:dyDescent="0.2">
      <c r="A2055" s="217"/>
    </row>
    <row r="2056" spans="1:1" x14ac:dyDescent="0.2">
      <c r="A2056" s="217"/>
    </row>
    <row r="2057" spans="1:1" x14ac:dyDescent="0.2">
      <c r="A2057" s="217"/>
    </row>
    <row r="2058" spans="1:1" x14ac:dyDescent="0.2">
      <c r="A2058" s="217"/>
    </row>
    <row r="2059" spans="1:1" x14ac:dyDescent="0.2">
      <c r="A2059" s="217"/>
    </row>
    <row r="2060" spans="1:1" x14ac:dyDescent="0.2">
      <c r="A2060" s="217"/>
    </row>
    <row r="2061" spans="1:1" x14ac:dyDescent="0.2">
      <c r="A2061" s="217"/>
    </row>
    <row r="2062" spans="1:1" x14ac:dyDescent="0.2">
      <c r="A2062" s="217"/>
    </row>
    <row r="2063" spans="1:1" x14ac:dyDescent="0.2">
      <c r="A2063" s="217"/>
    </row>
    <row r="2064" spans="1:1" x14ac:dyDescent="0.2">
      <c r="A2064" s="217"/>
    </row>
    <row r="2065" spans="1:1" x14ac:dyDescent="0.2">
      <c r="A2065" s="217"/>
    </row>
    <row r="2066" spans="1:1" x14ac:dyDescent="0.2">
      <c r="A2066" s="217"/>
    </row>
    <row r="2067" spans="1:1" x14ac:dyDescent="0.2">
      <c r="A2067" s="217"/>
    </row>
    <row r="2068" spans="1:1" x14ac:dyDescent="0.2">
      <c r="A2068" s="217"/>
    </row>
    <row r="2069" spans="1:1" x14ac:dyDescent="0.2">
      <c r="A2069" s="217"/>
    </row>
    <row r="2070" spans="1:1" x14ac:dyDescent="0.2">
      <c r="A2070" s="217"/>
    </row>
    <row r="2071" spans="1:1" x14ac:dyDescent="0.2">
      <c r="A2071" s="217"/>
    </row>
    <row r="2072" spans="1:1" x14ac:dyDescent="0.2">
      <c r="A2072" s="217"/>
    </row>
    <row r="2073" spans="1:1" x14ac:dyDescent="0.2">
      <c r="A2073" s="217"/>
    </row>
    <row r="2074" spans="1:1" x14ac:dyDescent="0.2">
      <c r="A2074" s="217"/>
    </row>
    <row r="2075" spans="1:1" x14ac:dyDescent="0.2">
      <c r="A2075" s="217"/>
    </row>
    <row r="2076" spans="1:1" x14ac:dyDescent="0.2">
      <c r="A2076" s="217"/>
    </row>
    <row r="2077" spans="1:1" x14ac:dyDescent="0.2">
      <c r="A2077" s="217"/>
    </row>
    <row r="2078" spans="1:1" x14ac:dyDescent="0.2">
      <c r="A2078" s="217"/>
    </row>
    <row r="2079" spans="1:1" x14ac:dyDescent="0.2">
      <c r="A2079" s="217"/>
    </row>
    <row r="2080" spans="1:1" x14ac:dyDescent="0.2">
      <c r="A2080" s="217"/>
    </row>
    <row r="2081" spans="1:1" x14ac:dyDescent="0.2">
      <c r="A2081" s="217"/>
    </row>
    <row r="2082" spans="1:1" x14ac:dyDescent="0.2">
      <c r="A2082" s="217"/>
    </row>
    <row r="2083" spans="1:1" x14ac:dyDescent="0.2">
      <c r="A2083" s="217"/>
    </row>
    <row r="2084" spans="1:1" x14ac:dyDescent="0.2">
      <c r="A2084" s="217"/>
    </row>
    <row r="2085" spans="1:1" x14ac:dyDescent="0.2">
      <c r="A2085" s="217"/>
    </row>
    <row r="2086" spans="1:1" x14ac:dyDescent="0.2">
      <c r="A2086" s="217"/>
    </row>
    <row r="2087" spans="1:1" x14ac:dyDescent="0.2">
      <c r="A2087" s="217"/>
    </row>
    <row r="2088" spans="1:1" x14ac:dyDescent="0.2">
      <c r="A2088" s="217"/>
    </row>
    <row r="2089" spans="1:1" x14ac:dyDescent="0.2">
      <c r="A2089" s="217"/>
    </row>
    <row r="2090" spans="1:1" x14ac:dyDescent="0.2">
      <c r="A2090" s="217"/>
    </row>
    <row r="2091" spans="1:1" x14ac:dyDescent="0.2">
      <c r="A2091" s="217"/>
    </row>
    <row r="2092" spans="1:1" x14ac:dyDescent="0.2">
      <c r="A2092" s="217"/>
    </row>
    <row r="2093" spans="1:1" x14ac:dyDescent="0.2">
      <c r="A2093" s="217"/>
    </row>
    <row r="2094" spans="1:1" x14ac:dyDescent="0.2">
      <c r="A2094" s="217"/>
    </row>
    <row r="2095" spans="1:1" x14ac:dyDescent="0.2">
      <c r="A2095" s="217"/>
    </row>
    <row r="2096" spans="1:1" x14ac:dyDescent="0.2">
      <c r="A2096" s="217"/>
    </row>
    <row r="2097" spans="1:1" x14ac:dyDescent="0.2">
      <c r="A2097" s="217"/>
    </row>
    <row r="2098" spans="1:1" x14ac:dyDescent="0.2">
      <c r="A2098" s="217"/>
    </row>
    <row r="2099" spans="1:1" x14ac:dyDescent="0.2">
      <c r="A2099" s="217"/>
    </row>
    <row r="2100" spans="1:1" x14ac:dyDescent="0.2">
      <c r="A2100" s="217"/>
    </row>
    <row r="2101" spans="1:1" x14ac:dyDescent="0.2">
      <c r="A2101" s="217"/>
    </row>
    <row r="2102" spans="1:1" x14ac:dyDescent="0.2">
      <c r="A2102" s="217"/>
    </row>
    <row r="2103" spans="1:1" x14ac:dyDescent="0.2">
      <c r="A2103" s="217"/>
    </row>
    <row r="2104" spans="1:1" x14ac:dyDescent="0.2">
      <c r="A2104" s="217"/>
    </row>
    <row r="2105" spans="1:1" x14ac:dyDescent="0.2">
      <c r="A2105" s="217"/>
    </row>
    <row r="2106" spans="1:1" x14ac:dyDescent="0.2">
      <c r="A2106" s="217"/>
    </row>
    <row r="2107" spans="1:1" x14ac:dyDescent="0.2">
      <c r="A2107" s="217"/>
    </row>
    <row r="2108" spans="1:1" x14ac:dyDescent="0.2">
      <c r="A2108" s="217"/>
    </row>
    <row r="2109" spans="1:1" x14ac:dyDescent="0.2">
      <c r="A2109" s="217"/>
    </row>
    <row r="2110" spans="1:1" x14ac:dyDescent="0.2">
      <c r="A2110" s="217"/>
    </row>
    <row r="2111" spans="1:1" x14ac:dyDescent="0.2">
      <c r="A2111" s="217"/>
    </row>
    <row r="2112" spans="1:1" x14ac:dyDescent="0.2">
      <c r="A2112" s="217"/>
    </row>
    <row r="2113" spans="1:1" x14ac:dyDescent="0.2">
      <c r="A2113" s="217"/>
    </row>
    <row r="2114" spans="1:1" x14ac:dyDescent="0.2">
      <c r="A2114" s="217"/>
    </row>
    <row r="2115" spans="1:1" x14ac:dyDescent="0.2">
      <c r="A2115" s="217"/>
    </row>
    <row r="2116" spans="1:1" x14ac:dyDescent="0.2">
      <c r="A2116" s="217"/>
    </row>
    <row r="2117" spans="1:1" x14ac:dyDescent="0.2">
      <c r="A2117" s="217"/>
    </row>
    <row r="2118" spans="1:1" x14ac:dyDescent="0.2">
      <c r="A2118" s="217"/>
    </row>
    <row r="2119" spans="1:1" x14ac:dyDescent="0.2">
      <c r="A2119" s="217"/>
    </row>
    <row r="2120" spans="1:1" x14ac:dyDescent="0.2">
      <c r="A2120" s="217"/>
    </row>
    <row r="2121" spans="1:1" x14ac:dyDescent="0.2">
      <c r="A2121" s="217"/>
    </row>
    <row r="2122" spans="1:1" x14ac:dyDescent="0.2">
      <c r="A2122" s="217"/>
    </row>
    <row r="2123" spans="1:1" x14ac:dyDescent="0.2">
      <c r="A2123" s="217"/>
    </row>
    <row r="2124" spans="1:1" x14ac:dyDescent="0.2">
      <c r="A2124" s="217"/>
    </row>
    <row r="2125" spans="1:1" x14ac:dyDescent="0.2">
      <c r="A2125" s="217"/>
    </row>
    <row r="2126" spans="1:1" x14ac:dyDescent="0.2">
      <c r="A2126" s="217"/>
    </row>
    <row r="2127" spans="1:1" x14ac:dyDescent="0.2">
      <c r="A2127" s="217"/>
    </row>
    <row r="2128" spans="1:1" x14ac:dyDescent="0.2">
      <c r="A2128" s="217"/>
    </row>
    <row r="2129" spans="1:1" x14ac:dyDescent="0.2">
      <c r="A2129" s="217"/>
    </row>
    <row r="2130" spans="1:1" x14ac:dyDescent="0.2">
      <c r="A2130" s="217"/>
    </row>
    <row r="2131" spans="1:1" x14ac:dyDescent="0.2">
      <c r="A2131" s="217"/>
    </row>
    <row r="2132" spans="1:1" x14ac:dyDescent="0.2">
      <c r="A2132" s="217"/>
    </row>
    <row r="2133" spans="1:1" x14ac:dyDescent="0.2">
      <c r="A2133" s="217"/>
    </row>
    <row r="2134" spans="1:1" x14ac:dyDescent="0.2">
      <c r="A2134" s="217"/>
    </row>
    <row r="2135" spans="1:1" x14ac:dyDescent="0.2">
      <c r="A2135" s="217"/>
    </row>
    <row r="2136" spans="1:1" x14ac:dyDescent="0.2">
      <c r="A2136" s="217"/>
    </row>
    <row r="2137" spans="1:1" x14ac:dyDescent="0.2">
      <c r="A2137" s="217"/>
    </row>
    <row r="2138" spans="1:1" x14ac:dyDescent="0.2">
      <c r="A2138" s="217"/>
    </row>
    <row r="2139" spans="1:1" x14ac:dyDescent="0.2">
      <c r="A2139" s="217"/>
    </row>
    <row r="2140" spans="1:1" x14ac:dyDescent="0.2">
      <c r="A2140" s="217"/>
    </row>
    <row r="2141" spans="1:1" x14ac:dyDescent="0.2">
      <c r="A2141" s="217"/>
    </row>
    <row r="2142" spans="1:1" x14ac:dyDescent="0.2">
      <c r="A2142" s="217"/>
    </row>
    <row r="2143" spans="1:1" x14ac:dyDescent="0.2">
      <c r="A2143" s="217"/>
    </row>
    <row r="2144" spans="1:1" x14ac:dyDescent="0.2">
      <c r="A2144" s="217"/>
    </row>
    <row r="2145" spans="1:1" x14ac:dyDescent="0.2">
      <c r="A2145" s="217"/>
    </row>
    <row r="2146" spans="1:1" x14ac:dyDescent="0.2">
      <c r="A2146" s="217"/>
    </row>
    <row r="2147" spans="1:1" x14ac:dyDescent="0.2">
      <c r="A2147" s="217"/>
    </row>
    <row r="2148" spans="1:1" x14ac:dyDescent="0.2">
      <c r="A2148" s="217"/>
    </row>
    <row r="2149" spans="1:1" x14ac:dyDescent="0.2">
      <c r="A2149" s="217"/>
    </row>
    <row r="2150" spans="1:1" x14ac:dyDescent="0.2">
      <c r="A2150" s="217"/>
    </row>
    <row r="2151" spans="1:1" x14ac:dyDescent="0.2">
      <c r="A2151" s="217"/>
    </row>
    <row r="2152" spans="1:1" x14ac:dyDescent="0.2">
      <c r="A2152" s="217"/>
    </row>
    <row r="2153" spans="1:1" x14ac:dyDescent="0.2">
      <c r="A2153" s="217"/>
    </row>
    <row r="2154" spans="1:1" x14ac:dyDescent="0.2">
      <c r="A2154" s="217"/>
    </row>
    <row r="2155" spans="1:1" x14ac:dyDescent="0.2">
      <c r="A2155" s="217"/>
    </row>
    <row r="2156" spans="1:1" x14ac:dyDescent="0.2">
      <c r="A2156" s="217"/>
    </row>
    <row r="2157" spans="1:1" x14ac:dyDescent="0.2">
      <c r="A2157" s="217"/>
    </row>
    <row r="2158" spans="1:1" x14ac:dyDescent="0.2">
      <c r="A2158" s="217"/>
    </row>
    <row r="2159" spans="1:1" x14ac:dyDescent="0.2">
      <c r="A2159" s="217"/>
    </row>
    <row r="2160" spans="1:1" x14ac:dyDescent="0.2">
      <c r="A2160" s="217"/>
    </row>
    <row r="2161" spans="1:1" x14ac:dyDescent="0.2">
      <c r="A2161" s="217"/>
    </row>
    <row r="2162" spans="1:1" x14ac:dyDescent="0.2">
      <c r="A2162" s="217"/>
    </row>
    <row r="2163" spans="1:1" x14ac:dyDescent="0.2">
      <c r="A2163" s="217"/>
    </row>
    <row r="2164" spans="1:1" x14ac:dyDescent="0.2">
      <c r="A2164" s="217"/>
    </row>
    <row r="2165" spans="1:1" x14ac:dyDescent="0.2">
      <c r="A2165" s="217"/>
    </row>
    <row r="2166" spans="1:1" x14ac:dyDescent="0.2">
      <c r="A2166" s="217"/>
    </row>
    <row r="2167" spans="1:1" x14ac:dyDescent="0.2">
      <c r="A2167" s="217"/>
    </row>
    <row r="2168" spans="1:1" x14ac:dyDescent="0.2">
      <c r="A2168" s="217"/>
    </row>
    <row r="2169" spans="1:1" x14ac:dyDescent="0.2">
      <c r="A2169" s="217"/>
    </row>
    <row r="2170" spans="1:1" x14ac:dyDescent="0.2">
      <c r="A2170" s="217"/>
    </row>
    <row r="2171" spans="1:1" x14ac:dyDescent="0.2">
      <c r="A2171" s="217"/>
    </row>
    <row r="2172" spans="1:1" x14ac:dyDescent="0.2">
      <c r="A2172" s="217"/>
    </row>
    <row r="2173" spans="1:1" x14ac:dyDescent="0.2">
      <c r="A2173" s="217"/>
    </row>
    <row r="2174" spans="1:1" x14ac:dyDescent="0.2">
      <c r="A2174" s="217"/>
    </row>
    <row r="2175" spans="1:1" x14ac:dyDescent="0.2">
      <c r="A2175" s="217"/>
    </row>
    <row r="2176" spans="1:1" x14ac:dyDescent="0.2">
      <c r="A2176" s="217"/>
    </row>
    <row r="2177" spans="1:1" x14ac:dyDescent="0.2">
      <c r="A2177" s="217"/>
    </row>
    <row r="2178" spans="1:1" x14ac:dyDescent="0.2">
      <c r="A2178" s="217"/>
    </row>
    <row r="2179" spans="1:1" x14ac:dyDescent="0.2">
      <c r="A2179" s="217"/>
    </row>
    <row r="2180" spans="1:1" x14ac:dyDescent="0.2">
      <c r="A2180" s="217"/>
    </row>
    <row r="2181" spans="1:1" x14ac:dyDescent="0.2">
      <c r="A2181" s="217"/>
    </row>
    <row r="2182" spans="1:1" x14ac:dyDescent="0.2">
      <c r="A2182" s="217"/>
    </row>
    <row r="2183" spans="1:1" x14ac:dyDescent="0.2">
      <c r="A2183" s="217"/>
    </row>
    <row r="2184" spans="1:1" x14ac:dyDescent="0.2">
      <c r="A2184" s="217"/>
    </row>
    <row r="2185" spans="1:1" x14ac:dyDescent="0.2">
      <c r="A2185" s="217"/>
    </row>
    <row r="2186" spans="1:1" x14ac:dyDescent="0.2">
      <c r="A2186" s="217"/>
    </row>
    <row r="2187" spans="1:1" x14ac:dyDescent="0.2">
      <c r="A2187" s="217"/>
    </row>
    <row r="2188" spans="1:1" x14ac:dyDescent="0.2">
      <c r="A2188" s="217"/>
    </row>
    <row r="2189" spans="1:1" x14ac:dyDescent="0.2">
      <c r="A2189" s="217"/>
    </row>
    <row r="2190" spans="1:1" x14ac:dyDescent="0.2">
      <c r="A2190" s="217"/>
    </row>
    <row r="2191" spans="1:1" x14ac:dyDescent="0.2">
      <c r="A2191" s="217"/>
    </row>
    <row r="2192" spans="1:1" x14ac:dyDescent="0.2">
      <c r="A2192" s="217"/>
    </row>
    <row r="2193" spans="1:1" x14ac:dyDescent="0.2">
      <c r="A2193" s="217"/>
    </row>
    <row r="2194" spans="1:1" x14ac:dyDescent="0.2">
      <c r="A2194" s="217"/>
    </row>
    <row r="2195" spans="1:1" x14ac:dyDescent="0.2">
      <c r="A2195" s="217"/>
    </row>
    <row r="2196" spans="1:1" x14ac:dyDescent="0.2">
      <c r="A2196" s="217"/>
    </row>
    <row r="2197" spans="1:1" x14ac:dyDescent="0.2">
      <c r="A2197" s="217"/>
    </row>
    <row r="2198" spans="1:1" x14ac:dyDescent="0.2">
      <c r="A2198" s="217"/>
    </row>
    <row r="2199" spans="1:1" x14ac:dyDescent="0.2">
      <c r="A2199" s="217"/>
    </row>
    <row r="2200" spans="1:1" x14ac:dyDescent="0.2">
      <c r="A2200" s="217"/>
    </row>
    <row r="2201" spans="1:1" x14ac:dyDescent="0.2">
      <c r="A2201" s="217"/>
    </row>
    <row r="2202" spans="1:1" x14ac:dyDescent="0.2">
      <c r="A2202" s="217"/>
    </row>
    <row r="2203" spans="1:1" x14ac:dyDescent="0.2">
      <c r="A2203" s="217"/>
    </row>
    <row r="2204" spans="1:1" x14ac:dyDescent="0.2">
      <c r="A2204" s="217"/>
    </row>
    <row r="2205" spans="1:1" x14ac:dyDescent="0.2">
      <c r="A2205" s="217"/>
    </row>
    <row r="2206" spans="1:1" x14ac:dyDescent="0.2">
      <c r="A2206" s="217"/>
    </row>
    <row r="2207" spans="1:1" x14ac:dyDescent="0.2">
      <c r="A2207" s="217"/>
    </row>
    <row r="2208" spans="1:1" x14ac:dyDescent="0.2">
      <c r="A2208" s="217"/>
    </row>
    <row r="2209" spans="1:1" x14ac:dyDescent="0.2">
      <c r="A2209" s="217"/>
    </row>
    <row r="2210" spans="1:1" x14ac:dyDescent="0.2">
      <c r="A2210" s="217"/>
    </row>
    <row r="2211" spans="1:1" x14ac:dyDescent="0.2">
      <c r="A2211" s="217"/>
    </row>
    <row r="2212" spans="1:1" x14ac:dyDescent="0.2">
      <c r="A2212" s="217"/>
    </row>
    <row r="2213" spans="1:1" x14ac:dyDescent="0.2">
      <c r="A2213" s="217"/>
    </row>
    <row r="2214" spans="1:1" x14ac:dyDescent="0.2">
      <c r="A2214" s="217"/>
    </row>
    <row r="2215" spans="1:1" x14ac:dyDescent="0.2">
      <c r="A2215" s="217"/>
    </row>
    <row r="2216" spans="1:1" x14ac:dyDescent="0.2">
      <c r="A2216" s="217"/>
    </row>
    <row r="2217" spans="1:1" x14ac:dyDescent="0.2">
      <c r="A2217" s="217"/>
    </row>
    <row r="2218" spans="1:1" x14ac:dyDescent="0.2">
      <c r="A2218" s="217"/>
    </row>
    <row r="2219" spans="1:1" x14ac:dyDescent="0.2">
      <c r="A2219" s="217"/>
    </row>
    <row r="2220" spans="1:1" x14ac:dyDescent="0.2">
      <c r="A2220" s="217"/>
    </row>
    <row r="2221" spans="1:1" x14ac:dyDescent="0.2">
      <c r="A2221" s="217"/>
    </row>
    <row r="2222" spans="1:1" x14ac:dyDescent="0.2">
      <c r="A2222" s="217"/>
    </row>
    <row r="2223" spans="1:1" x14ac:dyDescent="0.2">
      <c r="A2223" s="217"/>
    </row>
    <row r="2224" spans="1:1" x14ac:dyDescent="0.2">
      <c r="A2224" s="217"/>
    </row>
    <row r="2225" spans="1:1" x14ac:dyDescent="0.2">
      <c r="A2225" s="217"/>
    </row>
    <row r="2226" spans="1:1" x14ac:dyDescent="0.2">
      <c r="A2226" s="217"/>
    </row>
    <row r="2227" spans="1:1" x14ac:dyDescent="0.2">
      <c r="A2227" s="217"/>
    </row>
    <row r="2228" spans="1:1" x14ac:dyDescent="0.2">
      <c r="A2228" s="217"/>
    </row>
    <row r="2229" spans="1:1" x14ac:dyDescent="0.2">
      <c r="A2229" s="217"/>
    </row>
    <row r="2230" spans="1:1" x14ac:dyDescent="0.2">
      <c r="A2230" s="217"/>
    </row>
    <row r="2231" spans="1:1" x14ac:dyDescent="0.2">
      <c r="A2231" s="217"/>
    </row>
    <row r="2232" spans="1:1" x14ac:dyDescent="0.2">
      <c r="A2232" s="217"/>
    </row>
    <row r="2233" spans="1:1" x14ac:dyDescent="0.2">
      <c r="A2233" s="217"/>
    </row>
    <row r="2234" spans="1:1" x14ac:dyDescent="0.2">
      <c r="A2234" s="217"/>
    </row>
    <row r="2235" spans="1:1" x14ac:dyDescent="0.2">
      <c r="A2235" s="217"/>
    </row>
    <row r="2236" spans="1:1" x14ac:dyDescent="0.2">
      <c r="A2236" s="217"/>
    </row>
    <row r="2237" spans="1:1" x14ac:dyDescent="0.2">
      <c r="A2237" s="217"/>
    </row>
    <row r="2238" spans="1:1" x14ac:dyDescent="0.2">
      <c r="A2238" s="217"/>
    </row>
    <row r="2239" spans="1:1" x14ac:dyDescent="0.2">
      <c r="A2239" s="217"/>
    </row>
    <row r="2240" spans="1:1" x14ac:dyDescent="0.2">
      <c r="A2240" s="217"/>
    </row>
    <row r="2241" spans="1:1" x14ac:dyDescent="0.2">
      <c r="A2241" s="217"/>
    </row>
    <row r="2242" spans="1:1" x14ac:dyDescent="0.2">
      <c r="A2242" s="217"/>
    </row>
    <row r="2243" spans="1:1" x14ac:dyDescent="0.2">
      <c r="A2243" s="217"/>
    </row>
    <row r="2244" spans="1:1" x14ac:dyDescent="0.2">
      <c r="A2244" s="217"/>
    </row>
    <row r="2245" spans="1:1" x14ac:dyDescent="0.2">
      <c r="A2245" s="217"/>
    </row>
    <row r="2246" spans="1:1" x14ac:dyDescent="0.2">
      <c r="A2246" s="217"/>
    </row>
    <row r="2247" spans="1:1" x14ac:dyDescent="0.2">
      <c r="A2247" s="217"/>
    </row>
    <row r="2248" spans="1:1" x14ac:dyDescent="0.2">
      <c r="A2248" s="217"/>
    </row>
    <row r="2249" spans="1:1" x14ac:dyDescent="0.2">
      <c r="A2249" s="217"/>
    </row>
    <row r="2250" spans="1:1" x14ac:dyDescent="0.2">
      <c r="A2250" s="217"/>
    </row>
    <row r="2251" spans="1:1" x14ac:dyDescent="0.2">
      <c r="A2251" s="217"/>
    </row>
    <row r="2252" spans="1:1" x14ac:dyDescent="0.2">
      <c r="A2252" s="217"/>
    </row>
    <row r="2253" spans="1:1" x14ac:dyDescent="0.2">
      <c r="A2253" s="217"/>
    </row>
    <row r="2254" spans="1:1" x14ac:dyDescent="0.2">
      <c r="A2254" s="217"/>
    </row>
    <row r="2255" spans="1:1" x14ac:dyDescent="0.2">
      <c r="A2255" s="217"/>
    </row>
    <row r="2256" spans="1:1" x14ac:dyDescent="0.2">
      <c r="A2256" s="217"/>
    </row>
    <row r="2257" spans="1:1" x14ac:dyDescent="0.2">
      <c r="A2257" s="217"/>
    </row>
    <row r="2258" spans="1:1" x14ac:dyDescent="0.2">
      <c r="A2258" s="217"/>
    </row>
    <row r="2259" spans="1:1" x14ac:dyDescent="0.2">
      <c r="A2259" s="217"/>
    </row>
    <row r="2260" spans="1:1" x14ac:dyDescent="0.2">
      <c r="A2260" s="217"/>
    </row>
    <row r="2261" spans="1:1" x14ac:dyDescent="0.2">
      <c r="A2261" s="217"/>
    </row>
    <row r="2262" spans="1:1" x14ac:dyDescent="0.2">
      <c r="A2262" s="217"/>
    </row>
    <row r="2263" spans="1:1" x14ac:dyDescent="0.2">
      <c r="A2263" s="217"/>
    </row>
    <row r="2264" spans="1:1" x14ac:dyDescent="0.2">
      <c r="A2264" s="217"/>
    </row>
    <row r="2265" spans="1:1" x14ac:dyDescent="0.2">
      <c r="A2265" s="217"/>
    </row>
    <row r="2266" spans="1:1" x14ac:dyDescent="0.2">
      <c r="A2266" s="217"/>
    </row>
    <row r="2267" spans="1:1" x14ac:dyDescent="0.2">
      <c r="A2267" s="217"/>
    </row>
    <row r="2268" spans="1:1" x14ac:dyDescent="0.2">
      <c r="A2268" s="217"/>
    </row>
    <row r="2269" spans="1:1" x14ac:dyDescent="0.2">
      <c r="A2269" s="217"/>
    </row>
    <row r="2270" spans="1:1" x14ac:dyDescent="0.2">
      <c r="A2270" s="217"/>
    </row>
    <row r="2271" spans="1:1" x14ac:dyDescent="0.2">
      <c r="A2271" s="217"/>
    </row>
    <row r="2272" spans="1:1" x14ac:dyDescent="0.2">
      <c r="A2272" s="217"/>
    </row>
    <row r="2273" spans="1:1" x14ac:dyDescent="0.2">
      <c r="A2273" s="217"/>
    </row>
    <row r="2274" spans="1:1" x14ac:dyDescent="0.2">
      <c r="A2274" s="217"/>
    </row>
    <row r="2275" spans="1:1" x14ac:dyDescent="0.2">
      <c r="A2275" s="217"/>
    </row>
    <row r="2276" spans="1:1" x14ac:dyDescent="0.2">
      <c r="A2276" s="217"/>
    </row>
    <row r="2277" spans="1:1" x14ac:dyDescent="0.2">
      <c r="A2277" s="217"/>
    </row>
    <row r="2278" spans="1:1" x14ac:dyDescent="0.2">
      <c r="A2278" s="217"/>
    </row>
    <row r="2279" spans="1:1" x14ac:dyDescent="0.2">
      <c r="A2279" s="217"/>
    </row>
    <row r="2280" spans="1:1" x14ac:dyDescent="0.2">
      <c r="A2280" s="217"/>
    </row>
    <row r="2281" spans="1:1" x14ac:dyDescent="0.2">
      <c r="A2281" s="217"/>
    </row>
    <row r="2282" spans="1:1" x14ac:dyDescent="0.2">
      <c r="A2282" s="217"/>
    </row>
    <row r="2283" spans="1:1" x14ac:dyDescent="0.2">
      <c r="A2283" s="217"/>
    </row>
    <row r="2284" spans="1:1" x14ac:dyDescent="0.2">
      <c r="A2284" s="217"/>
    </row>
    <row r="2285" spans="1:1" x14ac:dyDescent="0.2">
      <c r="A2285" s="217"/>
    </row>
    <row r="2286" spans="1:1" x14ac:dyDescent="0.2">
      <c r="A2286" s="217"/>
    </row>
    <row r="2287" spans="1:1" x14ac:dyDescent="0.2">
      <c r="A2287" s="217"/>
    </row>
    <row r="2288" spans="1:1" x14ac:dyDescent="0.2">
      <c r="A2288" s="217"/>
    </row>
    <row r="2289" spans="1:1" x14ac:dyDescent="0.2">
      <c r="A2289" s="217"/>
    </row>
    <row r="2290" spans="1:1" x14ac:dyDescent="0.2">
      <c r="A2290" s="217"/>
    </row>
    <row r="2291" spans="1:1" x14ac:dyDescent="0.2">
      <c r="A2291" s="217"/>
    </row>
    <row r="2292" spans="1:1" x14ac:dyDescent="0.2">
      <c r="A2292" s="217"/>
    </row>
    <row r="2293" spans="1:1" x14ac:dyDescent="0.2">
      <c r="A2293" s="217"/>
    </row>
    <row r="2294" spans="1:1" x14ac:dyDescent="0.2">
      <c r="A2294" s="217"/>
    </row>
    <row r="2295" spans="1:1" x14ac:dyDescent="0.2">
      <c r="A2295" s="217"/>
    </row>
    <row r="2296" spans="1:1" x14ac:dyDescent="0.2">
      <c r="A2296" s="217"/>
    </row>
    <row r="2297" spans="1:1" x14ac:dyDescent="0.2">
      <c r="A2297" s="217"/>
    </row>
    <row r="2298" spans="1:1" x14ac:dyDescent="0.2">
      <c r="A2298" s="217"/>
    </row>
    <row r="2299" spans="1:1" x14ac:dyDescent="0.2">
      <c r="A2299" s="217"/>
    </row>
    <row r="2300" spans="1:1" x14ac:dyDescent="0.2">
      <c r="A2300" s="217"/>
    </row>
    <row r="2301" spans="1:1" x14ac:dyDescent="0.2">
      <c r="A2301" s="217"/>
    </row>
    <row r="2302" spans="1:1" x14ac:dyDescent="0.2">
      <c r="A2302" s="217"/>
    </row>
    <row r="2303" spans="1:1" x14ac:dyDescent="0.2">
      <c r="A2303" s="217"/>
    </row>
    <row r="2304" spans="1:1" x14ac:dyDescent="0.2">
      <c r="A2304" s="217"/>
    </row>
    <row r="2305" spans="1:1" x14ac:dyDescent="0.2">
      <c r="A2305" s="217"/>
    </row>
    <row r="2306" spans="1:1" x14ac:dyDescent="0.2">
      <c r="A2306" s="217"/>
    </row>
    <row r="2307" spans="1:1" x14ac:dyDescent="0.2">
      <c r="A2307" s="217"/>
    </row>
    <row r="2308" spans="1:1" x14ac:dyDescent="0.2">
      <c r="A2308" s="217"/>
    </row>
    <row r="2309" spans="1:1" x14ac:dyDescent="0.2">
      <c r="A2309" s="217"/>
    </row>
    <row r="2310" spans="1:1" x14ac:dyDescent="0.2">
      <c r="A2310" s="217"/>
    </row>
    <row r="2311" spans="1:1" x14ac:dyDescent="0.2">
      <c r="A2311" s="217"/>
    </row>
    <row r="2312" spans="1:1" x14ac:dyDescent="0.2">
      <c r="A2312" s="217"/>
    </row>
    <row r="2313" spans="1:1" x14ac:dyDescent="0.2">
      <c r="A2313" s="217"/>
    </row>
    <row r="2314" spans="1:1" x14ac:dyDescent="0.2">
      <c r="A2314" s="217"/>
    </row>
    <row r="2315" spans="1:1" x14ac:dyDescent="0.2">
      <c r="A2315" s="217"/>
    </row>
    <row r="2316" spans="1:1" x14ac:dyDescent="0.2">
      <c r="A2316" s="217"/>
    </row>
    <row r="2317" spans="1:1" x14ac:dyDescent="0.2">
      <c r="A2317" s="217"/>
    </row>
    <row r="2318" spans="1:1" x14ac:dyDescent="0.2">
      <c r="A2318" s="217"/>
    </row>
    <row r="2319" spans="1:1" x14ac:dyDescent="0.2">
      <c r="A2319" s="217"/>
    </row>
    <row r="2320" spans="1:1" x14ac:dyDescent="0.2">
      <c r="A2320" s="217"/>
    </row>
    <row r="2321" spans="1:1" x14ac:dyDescent="0.2">
      <c r="A2321" s="217"/>
    </row>
    <row r="2322" spans="1:1" x14ac:dyDescent="0.2">
      <c r="A2322" s="217"/>
    </row>
    <row r="2323" spans="1:1" x14ac:dyDescent="0.2">
      <c r="A2323" s="217"/>
    </row>
    <row r="2324" spans="1:1" x14ac:dyDescent="0.2">
      <c r="A2324" s="217"/>
    </row>
    <row r="2325" spans="1:1" x14ac:dyDescent="0.2">
      <c r="A2325" s="217"/>
    </row>
    <row r="2326" spans="1:1" x14ac:dyDescent="0.2">
      <c r="A2326" s="217"/>
    </row>
    <row r="2327" spans="1:1" x14ac:dyDescent="0.2">
      <c r="A2327" s="217"/>
    </row>
    <row r="2328" spans="1:1" x14ac:dyDescent="0.2">
      <c r="A2328" s="217"/>
    </row>
    <row r="2329" spans="1:1" x14ac:dyDescent="0.2">
      <c r="A2329" s="217"/>
    </row>
    <row r="2330" spans="1:1" x14ac:dyDescent="0.2">
      <c r="A2330" s="217"/>
    </row>
    <row r="2331" spans="1:1" x14ac:dyDescent="0.2">
      <c r="A2331" s="217"/>
    </row>
    <row r="2332" spans="1:1" x14ac:dyDescent="0.2">
      <c r="A2332" s="217"/>
    </row>
    <row r="2333" spans="1:1" x14ac:dyDescent="0.2">
      <c r="A2333" s="217"/>
    </row>
    <row r="2334" spans="1:1" x14ac:dyDescent="0.2">
      <c r="A2334" s="217"/>
    </row>
    <row r="2335" spans="1:1" x14ac:dyDescent="0.2">
      <c r="A2335" s="217"/>
    </row>
    <row r="2336" spans="1:1" x14ac:dyDescent="0.2">
      <c r="A2336" s="217"/>
    </row>
    <row r="2337" spans="1:1" x14ac:dyDescent="0.2">
      <c r="A2337" s="217"/>
    </row>
    <row r="2338" spans="1:1" x14ac:dyDescent="0.2">
      <c r="A2338" s="217"/>
    </row>
    <row r="2339" spans="1:1" x14ac:dyDescent="0.2">
      <c r="A2339" s="217"/>
    </row>
    <row r="2340" spans="1:1" x14ac:dyDescent="0.2">
      <c r="A2340" s="217"/>
    </row>
    <row r="2341" spans="1:1" x14ac:dyDescent="0.2">
      <c r="A2341" s="217"/>
    </row>
    <row r="2342" spans="1:1" x14ac:dyDescent="0.2">
      <c r="A2342" s="217"/>
    </row>
    <row r="2343" spans="1:1" x14ac:dyDescent="0.2">
      <c r="A2343" s="217"/>
    </row>
    <row r="2344" spans="1:1" x14ac:dyDescent="0.2">
      <c r="A2344" s="217"/>
    </row>
    <row r="2345" spans="1:1" x14ac:dyDescent="0.2">
      <c r="A2345" s="217"/>
    </row>
    <row r="2346" spans="1:1" x14ac:dyDescent="0.2">
      <c r="A2346" s="217"/>
    </row>
    <row r="2347" spans="1:1" x14ac:dyDescent="0.2">
      <c r="A2347" s="217"/>
    </row>
    <row r="2348" spans="1:1" x14ac:dyDescent="0.2">
      <c r="A2348" s="217"/>
    </row>
    <row r="2349" spans="1:1" x14ac:dyDescent="0.2">
      <c r="A2349" s="217"/>
    </row>
    <row r="2350" spans="1:1" x14ac:dyDescent="0.2">
      <c r="A2350" s="217"/>
    </row>
    <row r="2351" spans="1:1" x14ac:dyDescent="0.2">
      <c r="A2351" s="217"/>
    </row>
    <row r="2352" spans="1:1" x14ac:dyDescent="0.2">
      <c r="A2352" s="217"/>
    </row>
    <row r="2353" spans="1:1" x14ac:dyDescent="0.2">
      <c r="A2353" s="217"/>
    </row>
    <row r="2354" spans="1:1" x14ac:dyDescent="0.2">
      <c r="A2354" s="217"/>
    </row>
    <row r="2355" spans="1:1" x14ac:dyDescent="0.2">
      <c r="A2355" s="217"/>
    </row>
    <row r="2356" spans="1:1" x14ac:dyDescent="0.2">
      <c r="A2356" s="217"/>
    </row>
    <row r="2357" spans="1:1" x14ac:dyDescent="0.2">
      <c r="A2357" s="217"/>
    </row>
    <row r="2358" spans="1:1" x14ac:dyDescent="0.2">
      <c r="A2358" s="217"/>
    </row>
    <row r="2359" spans="1:1" x14ac:dyDescent="0.2">
      <c r="A2359" s="217"/>
    </row>
    <row r="2360" spans="1:1" x14ac:dyDescent="0.2">
      <c r="A2360" s="217"/>
    </row>
    <row r="2361" spans="1:1" x14ac:dyDescent="0.2">
      <c r="A2361" s="217"/>
    </row>
    <row r="2362" spans="1:1" x14ac:dyDescent="0.2">
      <c r="A2362" s="217"/>
    </row>
    <row r="2363" spans="1:1" x14ac:dyDescent="0.2">
      <c r="A2363" s="217"/>
    </row>
    <row r="2364" spans="1:1" x14ac:dyDescent="0.2">
      <c r="A2364" s="217"/>
    </row>
    <row r="2365" spans="1:1" x14ac:dyDescent="0.2">
      <c r="A2365" s="217"/>
    </row>
    <row r="2366" spans="1:1" x14ac:dyDescent="0.2">
      <c r="A2366" s="217"/>
    </row>
    <row r="2367" spans="1:1" x14ac:dyDescent="0.2">
      <c r="A2367" s="217"/>
    </row>
    <row r="2368" spans="1:1" x14ac:dyDescent="0.2">
      <c r="A2368" s="217"/>
    </row>
    <row r="2369" spans="1:1" x14ac:dyDescent="0.2">
      <c r="A2369" s="217"/>
    </row>
    <row r="2370" spans="1:1" x14ac:dyDescent="0.2">
      <c r="A2370" s="217"/>
    </row>
    <row r="2371" spans="1:1" x14ac:dyDescent="0.2">
      <c r="A2371" s="217"/>
    </row>
    <row r="2372" spans="1:1" x14ac:dyDescent="0.2">
      <c r="A2372" s="217"/>
    </row>
    <row r="2373" spans="1:1" x14ac:dyDescent="0.2">
      <c r="A2373" s="217"/>
    </row>
    <row r="2374" spans="1:1" x14ac:dyDescent="0.2">
      <c r="A2374" s="217"/>
    </row>
    <row r="2375" spans="1:1" x14ac:dyDescent="0.2">
      <c r="A2375" s="217"/>
    </row>
    <row r="2376" spans="1:1" x14ac:dyDescent="0.2">
      <c r="A2376" s="217"/>
    </row>
    <row r="2377" spans="1:1" x14ac:dyDescent="0.2">
      <c r="A2377" s="217"/>
    </row>
    <row r="2378" spans="1:1" x14ac:dyDescent="0.2">
      <c r="A2378" s="217"/>
    </row>
    <row r="2379" spans="1:1" x14ac:dyDescent="0.2">
      <c r="A2379" s="217"/>
    </row>
    <row r="2380" spans="1:1" x14ac:dyDescent="0.2">
      <c r="A2380" s="217"/>
    </row>
    <row r="2381" spans="1:1" x14ac:dyDescent="0.2">
      <c r="A2381" s="217"/>
    </row>
    <row r="2382" spans="1:1" x14ac:dyDescent="0.2">
      <c r="A2382" s="217"/>
    </row>
    <row r="2383" spans="1:1" x14ac:dyDescent="0.2">
      <c r="A2383" s="217"/>
    </row>
    <row r="2384" spans="1:1" x14ac:dyDescent="0.2">
      <c r="A2384" s="217"/>
    </row>
    <row r="2385" spans="1:1" x14ac:dyDescent="0.2">
      <c r="A2385" s="217"/>
    </row>
    <row r="2386" spans="1:1" x14ac:dyDescent="0.2">
      <c r="A2386" s="217"/>
    </row>
    <row r="2387" spans="1:1" x14ac:dyDescent="0.2">
      <c r="A2387" s="217"/>
    </row>
    <row r="2388" spans="1:1" x14ac:dyDescent="0.2">
      <c r="A2388" s="217"/>
    </row>
    <row r="2389" spans="1:1" x14ac:dyDescent="0.2">
      <c r="A2389" s="217"/>
    </row>
    <row r="2390" spans="1:1" x14ac:dyDescent="0.2">
      <c r="A2390" s="217"/>
    </row>
    <row r="2391" spans="1:1" x14ac:dyDescent="0.2">
      <c r="A2391" s="217"/>
    </row>
    <row r="2392" spans="1:1" x14ac:dyDescent="0.2">
      <c r="A2392" s="217"/>
    </row>
    <row r="2393" spans="1:1" x14ac:dyDescent="0.2">
      <c r="A2393" s="217"/>
    </row>
    <row r="2394" spans="1:1" x14ac:dyDescent="0.2">
      <c r="A2394" s="217"/>
    </row>
    <row r="2395" spans="1:1" x14ac:dyDescent="0.2">
      <c r="A2395" s="217"/>
    </row>
    <row r="2396" spans="1:1" x14ac:dyDescent="0.2">
      <c r="A2396" s="217"/>
    </row>
    <row r="2397" spans="1:1" x14ac:dyDescent="0.2">
      <c r="A2397" s="217"/>
    </row>
    <row r="2398" spans="1:1" x14ac:dyDescent="0.2">
      <c r="A2398" s="217"/>
    </row>
    <row r="2399" spans="1:1" x14ac:dyDescent="0.2">
      <c r="A2399" s="217"/>
    </row>
    <row r="2400" spans="1:1" x14ac:dyDescent="0.2">
      <c r="A2400" s="217"/>
    </row>
    <row r="2401" spans="1:1" x14ac:dyDescent="0.2">
      <c r="A2401" s="217"/>
    </row>
    <row r="2402" spans="1:1" x14ac:dyDescent="0.2">
      <c r="A2402" s="217"/>
    </row>
    <row r="2403" spans="1:1" x14ac:dyDescent="0.2">
      <c r="A2403" s="217"/>
    </row>
    <row r="2404" spans="1:1" x14ac:dyDescent="0.2">
      <c r="A2404" s="217"/>
    </row>
    <row r="2405" spans="1:1" x14ac:dyDescent="0.2">
      <c r="A2405" s="217"/>
    </row>
    <row r="2406" spans="1:1" x14ac:dyDescent="0.2">
      <c r="A2406" s="217"/>
    </row>
    <row r="2407" spans="1:1" x14ac:dyDescent="0.2">
      <c r="A2407" s="217"/>
    </row>
    <row r="2408" spans="1:1" x14ac:dyDescent="0.2">
      <c r="A2408" s="217"/>
    </row>
    <row r="2409" spans="1:1" x14ac:dyDescent="0.2">
      <c r="A2409" s="217"/>
    </row>
    <row r="2410" spans="1:1" x14ac:dyDescent="0.2">
      <c r="A2410" s="217"/>
    </row>
    <row r="2411" spans="1:1" x14ac:dyDescent="0.2">
      <c r="A2411" s="217"/>
    </row>
    <row r="2412" spans="1:1" x14ac:dyDescent="0.2">
      <c r="A2412" s="217"/>
    </row>
    <row r="2413" spans="1:1" x14ac:dyDescent="0.2">
      <c r="A2413" s="217"/>
    </row>
    <row r="2414" spans="1:1" x14ac:dyDescent="0.2">
      <c r="A2414" s="217"/>
    </row>
    <row r="2415" spans="1:1" x14ac:dyDescent="0.2">
      <c r="A2415" s="217"/>
    </row>
    <row r="2416" spans="1:1" x14ac:dyDescent="0.2">
      <c r="A2416" s="217"/>
    </row>
    <row r="2417" spans="1:1" x14ac:dyDescent="0.2">
      <c r="A2417" s="217"/>
    </row>
    <row r="2418" spans="1:1" x14ac:dyDescent="0.2">
      <c r="A2418" s="217"/>
    </row>
    <row r="2419" spans="1:1" x14ac:dyDescent="0.2">
      <c r="A2419" s="217"/>
    </row>
    <row r="2420" spans="1:1" x14ac:dyDescent="0.2">
      <c r="A2420" s="217"/>
    </row>
    <row r="2421" spans="1:1" x14ac:dyDescent="0.2">
      <c r="A2421" s="217"/>
    </row>
    <row r="2422" spans="1:1" x14ac:dyDescent="0.2">
      <c r="A2422" s="217"/>
    </row>
    <row r="2423" spans="1:1" x14ac:dyDescent="0.2">
      <c r="A2423" s="217"/>
    </row>
    <row r="2424" spans="1:1" x14ac:dyDescent="0.2">
      <c r="A2424" s="217"/>
    </row>
    <row r="2425" spans="1:1" x14ac:dyDescent="0.2">
      <c r="A2425" s="217"/>
    </row>
    <row r="2426" spans="1:1" x14ac:dyDescent="0.2">
      <c r="A2426" s="217"/>
    </row>
    <row r="2427" spans="1:1" x14ac:dyDescent="0.2">
      <c r="A2427" s="217"/>
    </row>
    <row r="2428" spans="1:1" x14ac:dyDescent="0.2">
      <c r="A2428" s="217"/>
    </row>
    <row r="2429" spans="1:1" x14ac:dyDescent="0.2">
      <c r="A2429" s="217"/>
    </row>
    <row r="2430" spans="1:1" x14ac:dyDescent="0.2">
      <c r="A2430" s="217"/>
    </row>
    <row r="2431" spans="1:1" x14ac:dyDescent="0.2">
      <c r="A2431" s="217"/>
    </row>
    <row r="2432" spans="1:1" x14ac:dyDescent="0.2">
      <c r="A2432" s="217"/>
    </row>
    <row r="2433" spans="1:1" x14ac:dyDescent="0.2">
      <c r="A2433" s="217"/>
    </row>
    <row r="2434" spans="1:1" x14ac:dyDescent="0.2">
      <c r="A2434" s="217"/>
    </row>
    <row r="2435" spans="1:1" x14ac:dyDescent="0.2">
      <c r="A2435" s="217"/>
    </row>
    <row r="2436" spans="1:1" x14ac:dyDescent="0.2">
      <c r="A2436" s="217"/>
    </row>
    <row r="2437" spans="1:1" x14ac:dyDescent="0.2">
      <c r="A2437" s="217"/>
    </row>
    <row r="2438" spans="1:1" x14ac:dyDescent="0.2">
      <c r="A2438" s="217"/>
    </row>
    <row r="2439" spans="1:1" x14ac:dyDescent="0.2">
      <c r="A2439" s="217"/>
    </row>
    <row r="2440" spans="1:1" x14ac:dyDescent="0.2">
      <c r="A2440" s="217"/>
    </row>
    <row r="2441" spans="1:1" x14ac:dyDescent="0.2">
      <c r="A2441" s="217"/>
    </row>
    <row r="2442" spans="1:1" x14ac:dyDescent="0.2">
      <c r="A2442" s="217"/>
    </row>
    <row r="2443" spans="1:1" x14ac:dyDescent="0.2">
      <c r="A2443" s="217"/>
    </row>
    <row r="2444" spans="1:1" x14ac:dyDescent="0.2">
      <c r="A2444" s="217"/>
    </row>
    <row r="2445" spans="1:1" x14ac:dyDescent="0.2">
      <c r="A2445" s="217"/>
    </row>
    <row r="2446" spans="1:1" x14ac:dyDescent="0.2">
      <c r="A2446" s="217"/>
    </row>
    <row r="2447" spans="1:1" x14ac:dyDescent="0.2">
      <c r="A2447" s="217"/>
    </row>
    <row r="2448" spans="1:1" x14ac:dyDescent="0.2">
      <c r="A2448" s="217"/>
    </row>
    <row r="2449" spans="1:1" x14ac:dyDescent="0.2">
      <c r="A2449" s="217"/>
    </row>
    <row r="2450" spans="1:1" x14ac:dyDescent="0.2">
      <c r="A2450" s="217"/>
    </row>
    <row r="2451" spans="1:1" x14ac:dyDescent="0.2">
      <c r="A2451" s="217"/>
    </row>
    <row r="2452" spans="1:1" x14ac:dyDescent="0.2">
      <c r="A2452" s="217"/>
    </row>
    <row r="2453" spans="1:1" x14ac:dyDescent="0.2">
      <c r="A2453" s="217"/>
    </row>
    <row r="2454" spans="1:1" x14ac:dyDescent="0.2">
      <c r="A2454" s="217"/>
    </row>
    <row r="2455" spans="1:1" x14ac:dyDescent="0.2">
      <c r="A2455" s="217"/>
    </row>
    <row r="2456" spans="1:1" x14ac:dyDescent="0.2">
      <c r="A2456" s="217"/>
    </row>
    <row r="2457" spans="1:1" x14ac:dyDescent="0.2">
      <c r="A2457" s="217"/>
    </row>
    <row r="2458" spans="1:1" x14ac:dyDescent="0.2">
      <c r="A2458" s="217"/>
    </row>
    <row r="2459" spans="1:1" x14ac:dyDescent="0.2">
      <c r="A2459" s="217"/>
    </row>
    <row r="2460" spans="1:1" x14ac:dyDescent="0.2">
      <c r="A2460" s="217"/>
    </row>
    <row r="2461" spans="1:1" x14ac:dyDescent="0.2">
      <c r="A2461" s="217"/>
    </row>
    <row r="2462" spans="1:1" x14ac:dyDescent="0.2">
      <c r="A2462" s="217"/>
    </row>
    <row r="2463" spans="1:1" x14ac:dyDescent="0.2">
      <c r="A2463" s="217"/>
    </row>
    <row r="2464" spans="1:1" x14ac:dyDescent="0.2">
      <c r="A2464" s="217"/>
    </row>
    <row r="2465" spans="1:1" x14ac:dyDescent="0.2">
      <c r="A2465" s="217"/>
    </row>
    <row r="2466" spans="1:1" x14ac:dyDescent="0.2">
      <c r="A2466" s="217"/>
    </row>
    <row r="2467" spans="1:1" x14ac:dyDescent="0.2">
      <c r="A2467" s="217"/>
    </row>
    <row r="2468" spans="1:1" x14ac:dyDescent="0.2">
      <c r="A2468" s="217"/>
    </row>
    <row r="2469" spans="1:1" x14ac:dyDescent="0.2">
      <c r="A2469" s="217"/>
    </row>
    <row r="2470" spans="1:1" x14ac:dyDescent="0.2">
      <c r="A2470" s="217"/>
    </row>
    <row r="2471" spans="1:1" x14ac:dyDescent="0.2">
      <c r="A2471" s="217"/>
    </row>
    <row r="2472" spans="1:1" x14ac:dyDescent="0.2">
      <c r="A2472" s="217"/>
    </row>
    <row r="2473" spans="1:1" x14ac:dyDescent="0.2">
      <c r="A2473" s="217"/>
    </row>
    <row r="2474" spans="1:1" x14ac:dyDescent="0.2">
      <c r="A2474" s="217"/>
    </row>
    <row r="2475" spans="1:1" x14ac:dyDescent="0.2">
      <c r="A2475" s="217"/>
    </row>
    <row r="2476" spans="1:1" x14ac:dyDescent="0.2">
      <c r="A2476" s="217"/>
    </row>
    <row r="2477" spans="1:1" x14ac:dyDescent="0.2">
      <c r="A2477" s="217"/>
    </row>
    <row r="2478" spans="1:1" x14ac:dyDescent="0.2">
      <c r="A2478" s="217"/>
    </row>
    <row r="2479" spans="1:1" x14ac:dyDescent="0.2">
      <c r="A2479" s="217"/>
    </row>
    <row r="2480" spans="1:1" x14ac:dyDescent="0.2">
      <c r="A2480" s="217"/>
    </row>
    <row r="2481" spans="1:1" x14ac:dyDescent="0.2">
      <c r="A2481" s="217"/>
    </row>
    <row r="2482" spans="1:1" x14ac:dyDescent="0.2">
      <c r="A2482" s="217"/>
    </row>
    <row r="2483" spans="1:1" x14ac:dyDescent="0.2">
      <c r="A2483" s="217"/>
    </row>
    <row r="2484" spans="1:1" x14ac:dyDescent="0.2">
      <c r="A2484" s="217"/>
    </row>
    <row r="2485" spans="1:1" x14ac:dyDescent="0.2">
      <c r="A2485" s="217"/>
    </row>
    <row r="2486" spans="1:1" x14ac:dyDescent="0.2">
      <c r="A2486" s="217"/>
    </row>
    <row r="2487" spans="1:1" x14ac:dyDescent="0.2">
      <c r="A2487" s="217"/>
    </row>
    <row r="2488" spans="1:1" x14ac:dyDescent="0.2">
      <c r="A2488" s="217"/>
    </row>
    <row r="2489" spans="1:1" x14ac:dyDescent="0.2">
      <c r="A2489" s="217"/>
    </row>
    <row r="2490" spans="1:1" x14ac:dyDescent="0.2">
      <c r="A2490" s="217"/>
    </row>
    <row r="2491" spans="1:1" x14ac:dyDescent="0.2">
      <c r="A2491" s="217"/>
    </row>
    <row r="2492" spans="1:1" x14ac:dyDescent="0.2">
      <c r="A2492" s="217"/>
    </row>
    <row r="2493" spans="1:1" x14ac:dyDescent="0.2">
      <c r="A2493" s="217"/>
    </row>
    <row r="2494" spans="1:1" x14ac:dyDescent="0.2">
      <c r="A2494" s="217"/>
    </row>
    <row r="2495" spans="1:1" x14ac:dyDescent="0.2">
      <c r="A2495" s="217"/>
    </row>
    <row r="2496" spans="1:1" x14ac:dyDescent="0.2">
      <c r="A2496" s="217"/>
    </row>
    <row r="2497" spans="1:1" x14ac:dyDescent="0.2">
      <c r="A2497" s="217"/>
    </row>
    <row r="2498" spans="1:1" x14ac:dyDescent="0.2">
      <c r="A2498" s="217"/>
    </row>
    <row r="2499" spans="1:1" x14ac:dyDescent="0.2">
      <c r="A2499" s="217"/>
    </row>
    <row r="2500" spans="1:1" x14ac:dyDescent="0.2">
      <c r="A2500" s="217"/>
    </row>
    <row r="2501" spans="1:1" x14ac:dyDescent="0.2">
      <c r="A2501" s="217"/>
    </row>
    <row r="2502" spans="1:1" x14ac:dyDescent="0.2">
      <c r="A2502" s="217"/>
    </row>
    <row r="2503" spans="1:1" x14ac:dyDescent="0.2">
      <c r="A2503" s="217"/>
    </row>
    <row r="2504" spans="1:1" x14ac:dyDescent="0.2">
      <c r="A2504" s="217"/>
    </row>
    <row r="2505" spans="1:1" x14ac:dyDescent="0.2">
      <c r="A2505" s="217"/>
    </row>
    <row r="2506" spans="1:1" x14ac:dyDescent="0.2">
      <c r="A2506" s="217"/>
    </row>
    <row r="2507" spans="1:1" x14ac:dyDescent="0.2">
      <c r="A2507" s="217"/>
    </row>
    <row r="2508" spans="1:1" x14ac:dyDescent="0.2">
      <c r="A2508" s="217"/>
    </row>
    <row r="2509" spans="1:1" x14ac:dyDescent="0.2">
      <c r="A2509" s="217"/>
    </row>
    <row r="2510" spans="1:1" x14ac:dyDescent="0.2">
      <c r="A2510" s="217"/>
    </row>
    <row r="2511" spans="1:1" x14ac:dyDescent="0.2">
      <c r="A2511" s="217"/>
    </row>
    <row r="2512" spans="1:1" x14ac:dyDescent="0.2">
      <c r="A2512" s="217"/>
    </row>
    <row r="2513" spans="1:1" x14ac:dyDescent="0.2">
      <c r="A2513" s="217"/>
    </row>
    <row r="2514" spans="1:1" x14ac:dyDescent="0.2">
      <c r="A2514" s="217"/>
    </row>
    <row r="2515" spans="1:1" x14ac:dyDescent="0.2">
      <c r="A2515" s="217"/>
    </row>
    <row r="2516" spans="1:1" x14ac:dyDescent="0.2">
      <c r="A2516" s="217"/>
    </row>
    <row r="2517" spans="1:1" x14ac:dyDescent="0.2">
      <c r="A2517" s="217"/>
    </row>
    <row r="2518" spans="1:1" x14ac:dyDescent="0.2">
      <c r="A2518" s="217"/>
    </row>
    <row r="2519" spans="1:1" x14ac:dyDescent="0.2">
      <c r="A2519" s="217"/>
    </row>
    <row r="2520" spans="1:1" x14ac:dyDescent="0.2">
      <c r="A2520" s="217"/>
    </row>
    <row r="2521" spans="1:1" x14ac:dyDescent="0.2">
      <c r="A2521" s="217"/>
    </row>
    <row r="2522" spans="1:1" x14ac:dyDescent="0.2">
      <c r="A2522" s="217"/>
    </row>
    <row r="2523" spans="1:1" x14ac:dyDescent="0.2">
      <c r="A2523" s="217"/>
    </row>
    <row r="2524" spans="1:1" x14ac:dyDescent="0.2">
      <c r="A2524" s="217"/>
    </row>
    <row r="2525" spans="1:1" x14ac:dyDescent="0.2">
      <c r="A2525" s="217"/>
    </row>
    <row r="2526" spans="1:1" x14ac:dyDescent="0.2">
      <c r="A2526" s="217"/>
    </row>
    <row r="2527" spans="1:1" x14ac:dyDescent="0.2">
      <c r="A2527" s="217"/>
    </row>
    <row r="2528" spans="1:1" x14ac:dyDescent="0.2">
      <c r="A2528" s="217"/>
    </row>
    <row r="2529" spans="1:1" x14ac:dyDescent="0.2">
      <c r="A2529" s="217"/>
    </row>
    <row r="2530" spans="1:1" x14ac:dyDescent="0.2">
      <c r="A2530" s="217"/>
    </row>
    <row r="2531" spans="1:1" x14ac:dyDescent="0.2">
      <c r="A2531" s="217"/>
    </row>
    <row r="2532" spans="1:1" x14ac:dyDescent="0.2">
      <c r="A2532" s="217"/>
    </row>
    <row r="2533" spans="1:1" x14ac:dyDescent="0.2">
      <c r="A2533" s="217"/>
    </row>
    <row r="2534" spans="1:1" x14ac:dyDescent="0.2">
      <c r="A2534" s="217"/>
    </row>
    <row r="2535" spans="1:1" x14ac:dyDescent="0.2">
      <c r="A2535" s="217"/>
    </row>
    <row r="2536" spans="1:1" x14ac:dyDescent="0.2">
      <c r="A2536" s="217"/>
    </row>
    <row r="2537" spans="1:1" x14ac:dyDescent="0.2">
      <c r="A2537" s="217"/>
    </row>
    <row r="2538" spans="1:1" x14ac:dyDescent="0.2">
      <c r="A2538" s="217"/>
    </row>
    <row r="2539" spans="1:1" x14ac:dyDescent="0.2">
      <c r="A2539" s="217"/>
    </row>
    <row r="2540" spans="1:1" x14ac:dyDescent="0.2">
      <c r="A2540" s="217"/>
    </row>
    <row r="2541" spans="1:1" x14ac:dyDescent="0.2">
      <c r="A2541" s="217"/>
    </row>
    <row r="2542" spans="1:1" x14ac:dyDescent="0.2">
      <c r="A2542" s="217"/>
    </row>
    <row r="2543" spans="1:1" x14ac:dyDescent="0.2">
      <c r="A2543" s="217"/>
    </row>
    <row r="2544" spans="1:1" x14ac:dyDescent="0.2">
      <c r="A2544" s="217"/>
    </row>
    <row r="2545" spans="1:1" x14ac:dyDescent="0.2">
      <c r="A2545" s="217"/>
    </row>
    <row r="2546" spans="1:1" x14ac:dyDescent="0.2">
      <c r="A2546" s="217"/>
    </row>
    <row r="2547" spans="1:1" x14ac:dyDescent="0.2">
      <c r="A2547" s="217"/>
    </row>
    <row r="2548" spans="1:1" x14ac:dyDescent="0.2">
      <c r="A2548" s="217"/>
    </row>
    <row r="2549" spans="1:1" x14ac:dyDescent="0.2">
      <c r="A2549" s="217"/>
    </row>
    <row r="2550" spans="1:1" x14ac:dyDescent="0.2">
      <c r="A2550" s="217"/>
    </row>
    <row r="2551" spans="1:1" x14ac:dyDescent="0.2">
      <c r="A2551" s="217"/>
    </row>
    <row r="2552" spans="1:1" x14ac:dyDescent="0.2">
      <c r="A2552" s="217"/>
    </row>
    <row r="2553" spans="1:1" x14ac:dyDescent="0.2">
      <c r="A2553" s="217"/>
    </row>
    <row r="2554" spans="1:1" x14ac:dyDescent="0.2">
      <c r="A2554" s="217"/>
    </row>
    <row r="2555" spans="1:1" x14ac:dyDescent="0.2">
      <c r="A2555" s="217"/>
    </row>
    <row r="2556" spans="1:1" x14ac:dyDescent="0.2">
      <c r="A2556" s="217"/>
    </row>
    <row r="2557" spans="1:1" x14ac:dyDescent="0.2">
      <c r="A2557" s="217"/>
    </row>
    <row r="2558" spans="1:1" x14ac:dyDescent="0.2">
      <c r="A2558" s="217"/>
    </row>
    <row r="2559" spans="1:1" x14ac:dyDescent="0.2">
      <c r="A2559" s="217"/>
    </row>
    <row r="2560" spans="1:1" x14ac:dyDescent="0.2">
      <c r="A2560" s="217"/>
    </row>
    <row r="2561" spans="1:1" x14ac:dyDescent="0.2">
      <c r="A2561" s="217"/>
    </row>
    <row r="2562" spans="1:1" x14ac:dyDescent="0.2">
      <c r="A2562" s="217"/>
    </row>
    <row r="2563" spans="1:1" x14ac:dyDescent="0.2">
      <c r="A2563" s="217"/>
    </row>
    <row r="2564" spans="1:1" x14ac:dyDescent="0.2">
      <c r="A2564" s="217"/>
    </row>
    <row r="2565" spans="1:1" x14ac:dyDescent="0.2">
      <c r="A2565" s="217"/>
    </row>
    <row r="2566" spans="1:1" x14ac:dyDescent="0.2">
      <c r="A2566" s="217"/>
    </row>
    <row r="2567" spans="1:1" x14ac:dyDescent="0.2">
      <c r="A2567" s="217"/>
    </row>
    <row r="2568" spans="1:1" x14ac:dyDescent="0.2">
      <c r="A2568" s="217"/>
    </row>
    <row r="2569" spans="1:1" x14ac:dyDescent="0.2">
      <c r="A2569" s="217"/>
    </row>
    <row r="2570" spans="1:1" x14ac:dyDescent="0.2">
      <c r="A2570" s="217"/>
    </row>
    <row r="2571" spans="1:1" x14ac:dyDescent="0.2">
      <c r="A2571" s="217"/>
    </row>
    <row r="2572" spans="1:1" x14ac:dyDescent="0.2">
      <c r="A2572" s="217"/>
    </row>
    <row r="2573" spans="1:1" x14ac:dyDescent="0.2">
      <c r="A2573" s="217"/>
    </row>
    <row r="2574" spans="1:1" x14ac:dyDescent="0.2">
      <c r="A2574" s="217"/>
    </row>
    <row r="2575" spans="1:1" x14ac:dyDescent="0.2">
      <c r="A2575" s="217"/>
    </row>
    <row r="2576" spans="1:1" x14ac:dyDescent="0.2">
      <c r="A2576" s="217"/>
    </row>
    <row r="2577" spans="1:1" x14ac:dyDescent="0.2">
      <c r="A2577" s="217"/>
    </row>
    <row r="2578" spans="1:1" x14ac:dyDescent="0.2">
      <c r="A2578" s="217"/>
    </row>
    <row r="2579" spans="1:1" x14ac:dyDescent="0.2">
      <c r="A2579" s="217"/>
    </row>
    <row r="2580" spans="1:1" x14ac:dyDescent="0.2">
      <c r="A2580" s="217"/>
    </row>
    <row r="2581" spans="1:1" x14ac:dyDescent="0.2">
      <c r="A2581" s="217"/>
    </row>
    <row r="2582" spans="1:1" x14ac:dyDescent="0.2">
      <c r="A2582" s="217"/>
    </row>
    <row r="2583" spans="1:1" x14ac:dyDescent="0.2">
      <c r="A2583" s="217"/>
    </row>
    <row r="2584" spans="1:1" x14ac:dyDescent="0.2">
      <c r="A2584" s="217"/>
    </row>
    <row r="2585" spans="1:1" x14ac:dyDescent="0.2">
      <c r="A2585" s="217"/>
    </row>
    <row r="2586" spans="1:1" x14ac:dyDescent="0.2">
      <c r="A2586" s="217"/>
    </row>
    <row r="2587" spans="1:1" x14ac:dyDescent="0.2">
      <c r="A2587" s="217"/>
    </row>
    <row r="2588" spans="1:1" x14ac:dyDescent="0.2">
      <c r="A2588" s="217"/>
    </row>
    <row r="2589" spans="1:1" x14ac:dyDescent="0.2">
      <c r="A2589" s="217"/>
    </row>
    <row r="2590" spans="1:1" x14ac:dyDescent="0.2">
      <c r="A2590" s="217"/>
    </row>
    <row r="2591" spans="1:1" x14ac:dyDescent="0.2">
      <c r="A2591" s="217"/>
    </row>
    <row r="2592" spans="1:1" x14ac:dyDescent="0.2">
      <c r="A2592" s="217"/>
    </row>
    <row r="2593" spans="1:1" x14ac:dyDescent="0.2">
      <c r="A2593" s="217"/>
    </row>
    <row r="2594" spans="1:1" x14ac:dyDescent="0.2">
      <c r="A2594" s="217"/>
    </row>
    <row r="2595" spans="1:1" x14ac:dyDescent="0.2">
      <c r="A2595" s="217"/>
    </row>
    <row r="2596" spans="1:1" x14ac:dyDescent="0.2">
      <c r="A2596" s="217"/>
    </row>
    <row r="2597" spans="1:1" x14ac:dyDescent="0.2">
      <c r="A2597" s="217"/>
    </row>
    <row r="2598" spans="1:1" x14ac:dyDescent="0.2">
      <c r="A2598" s="217"/>
    </row>
    <row r="2599" spans="1:1" x14ac:dyDescent="0.2">
      <c r="A2599" s="217"/>
    </row>
    <row r="2600" spans="1:1" x14ac:dyDescent="0.2">
      <c r="A2600" s="217"/>
    </row>
    <row r="2601" spans="1:1" x14ac:dyDescent="0.2">
      <c r="A2601" s="217"/>
    </row>
    <row r="2602" spans="1:1" x14ac:dyDescent="0.2">
      <c r="A2602" s="217"/>
    </row>
    <row r="2603" spans="1:1" x14ac:dyDescent="0.2">
      <c r="A2603" s="217"/>
    </row>
    <row r="2604" spans="1:1" x14ac:dyDescent="0.2">
      <c r="A2604" s="217"/>
    </row>
    <row r="2605" spans="1:1" x14ac:dyDescent="0.2">
      <c r="A2605" s="217"/>
    </row>
    <row r="2606" spans="1:1" x14ac:dyDescent="0.2">
      <c r="A2606" s="217"/>
    </row>
    <row r="2607" spans="1:1" x14ac:dyDescent="0.2">
      <c r="A2607" s="217"/>
    </row>
    <row r="2608" spans="1:1" x14ac:dyDescent="0.2">
      <c r="A2608" s="217"/>
    </row>
    <row r="2609" spans="1:1" x14ac:dyDescent="0.2">
      <c r="A2609" s="217"/>
    </row>
    <row r="2610" spans="1:1" x14ac:dyDescent="0.2">
      <c r="A2610" s="217"/>
    </row>
    <row r="2611" spans="1:1" x14ac:dyDescent="0.2">
      <c r="A2611" s="217"/>
    </row>
    <row r="2612" spans="1:1" x14ac:dyDescent="0.2">
      <c r="A2612" s="217"/>
    </row>
    <row r="2613" spans="1:1" x14ac:dyDescent="0.2">
      <c r="A2613" s="217"/>
    </row>
    <row r="2614" spans="1:1" x14ac:dyDescent="0.2">
      <c r="A2614" s="217"/>
    </row>
    <row r="2615" spans="1:1" x14ac:dyDescent="0.2">
      <c r="A2615" s="217"/>
    </row>
    <row r="2616" spans="1:1" x14ac:dyDescent="0.2">
      <c r="A2616" s="217"/>
    </row>
    <row r="2617" spans="1:1" x14ac:dyDescent="0.2">
      <c r="A2617" s="217"/>
    </row>
    <row r="2618" spans="1:1" x14ac:dyDescent="0.2">
      <c r="A2618" s="217"/>
    </row>
    <row r="2619" spans="1:1" x14ac:dyDescent="0.2">
      <c r="A2619" s="217"/>
    </row>
    <row r="2620" spans="1:1" x14ac:dyDescent="0.2">
      <c r="A2620" s="217"/>
    </row>
    <row r="2621" spans="1:1" x14ac:dyDescent="0.2">
      <c r="A2621" s="217"/>
    </row>
    <row r="2622" spans="1:1" x14ac:dyDescent="0.2">
      <c r="A2622" s="217"/>
    </row>
    <row r="2623" spans="1:1" x14ac:dyDescent="0.2">
      <c r="A2623" s="217"/>
    </row>
    <row r="2624" spans="1:1" x14ac:dyDescent="0.2">
      <c r="A2624" s="217"/>
    </row>
    <row r="2625" spans="1:1" x14ac:dyDescent="0.2">
      <c r="A2625" s="217"/>
    </row>
    <row r="2626" spans="1:1" x14ac:dyDescent="0.2">
      <c r="A2626" s="217"/>
    </row>
    <row r="2627" spans="1:1" x14ac:dyDescent="0.2">
      <c r="A2627" s="217"/>
    </row>
    <row r="2628" spans="1:1" x14ac:dyDescent="0.2">
      <c r="A2628" s="217"/>
    </row>
    <row r="2629" spans="1:1" x14ac:dyDescent="0.2">
      <c r="A2629" s="217"/>
    </row>
    <row r="2630" spans="1:1" x14ac:dyDescent="0.2">
      <c r="A2630" s="217"/>
    </row>
    <row r="2631" spans="1:1" x14ac:dyDescent="0.2">
      <c r="A2631" s="217"/>
    </row>
    <row r="2632" spans="1:1" x14ac:dyDescent="0.2">
      <c r="A2632" s="217"/>
    </row>
    <row r="2633" spans="1:1" x14ac:dyDescent="0.2">
      <c r="A2633" s="217"/>
    </row>
    <row r="2634" spans="1:1" x14ac:dyDescent="0.2">
      <c r="A2634" s="217"/>
    </row>
    <row r="2635" spans="1:1" x14ac:dyDescent="0.2">
      <c r="A2635" s="217"/>
    </row>
    <row r="2636" spans="1:1" x14ac:dyDescent="0.2">
      <c r="A2636" s="217"/>
    </row>
    <row r="2637" spans="1:1" x14ac:dyDescent="0.2">
      <c r="A2637" s="217"/>
    </row>
    <row r="2638" spans="1:1" x14ac:dyDescent="0.2">
      <c r="A2638" s="217"/>
    </row>
    <row r="2639" spans="1:1" x14ac:dyDescent="0.2">
      <c r="A2639" s="217"/>
    </row>
    <row r="2640" spans="1:1" x14ac:dyDescent="0.2">
      <c r="A2640" s="217"/>
    </row>
    <row r="2641" spans="1:1" x14ac:dyDescent="0.2">
      <c r="A2641" s="217"/>
    </row>
    <row r="2642" spans="1:1" x14ac:dyDescent="0.2">
      <c r="A2642" s="217"/>
    </row>
    <row r="2643" spans="1:1" x14ac:dyDescent="0.2">
      <c r="A2643" s="217"/>
    </row>
    <row r="2644" spans="1:1" x14ac:dyDescent="0.2">
      <c r="A2644" s="217"/>
    </row>
    <row r="2645" spans="1:1" x14ac:dyDescent="0.2">
      <c r="A2645" s="217"/>
    </row>
    <row r="2646" spans="1:1" x14ac:dyDescent="0.2">
      <c r="A2646" s="217"/>
    </row>
    <row r="2647" spans="1:1" x14ac:dyDescent="0.2">
      <c r="A2647" s="217"/>
    </row>
    <row r="2648" spans="1:1" x14ac:dyDescent="0.2">
      <c r="A2648" s="217"/>
    </row>
    <row r="2649" spans="1:1" x14ac:dyDescent="0.2">
      <c r="A2649" s="217"/>
    </row>
    <row r="2650" spans="1:1" x14ac:dyDescent="0.2">
      <c r="A2650" s="217"/>
    </row>
    <row r="2651" spans="1:1" x14ac:dyDescent="0.2">
      <c r="A2651" s="217"/>
    </row>
    <row r="2652" spans="1:1" x14ac:dyDescent="0.2">
      <c r="A2652" s="217"/>
    </row>
    <row r="2653" spans="1:1" x14ac:dyDescent="0.2">
      <c r="A2653" s="217"/>
    </row>
    <row r="2654" spans="1:1" x14ac:dyDescent="0.2">
      <c r="A2654" s="217"/>
    </row>
    <row r="2655" spans="1:1" x14ac:dyDescent="0.2">
      <c r="A2655" s="217"/>
    </row>
    <row r="2656" spans="1:1" x14ac:dyDescent="0.2">
      <c r="A2656" s="217"/>
    </row>
    <row r="2657" spans="1:1" x14ac:dyDescent="0.2">
      <c r="A2657" s="217"/>
    </row>
    <row r="2658" spans="1:1" x14ac:dyDescent="0.2">
      <c r="A2658" s="217"/>
    </row>
    <row r="2659" spans="1:1" x14ac:dyDescent="0.2">
      <c r="A2659" s="217"/>
    </row>
    <row r="2660" spans="1:1" x14ac:dyDescent="0.2">
      <c r="A2660" s="217"/>
    </row>
    <row r="2661" spans="1:1" x14ac:dyDescent="0.2">
      <c r="A2661" s="217"/>
    </row>
    <row r="2662" spans="1:1" x14ac:dyDescent="0.2">
      <c r="A2662" s="217"/>
    </row>
    <row r="2663" spans="1:1" x14ac:dyDescent="0.2">
      <c r="A2663" s="217"/>
    </row>
    <row r="2664" spans="1:1" x14ac:dyDescent="0.2">
      <c r="A2664" s="217"/>
    </row>
    <row r="2665" spans="1:1" x14ac:dyDescent="0.2">
      <c r="A2665" s="217"/>
    </row>
    <row r="2666" spans="1:1" x14ac:dyDescent="0.2">
      <c r="A2666" s="217"/>
    </row>
    <row r="2667" spans="1:1" x14ac:dyDescent="0.2">
      <c r="A2667" s="217"/>
    </row>
    <row r="2668" spans="1:1" x14ac:dyDescent="0.2">
      <c r="A2668" s="217"/>
    </row>
    <row r="2669" spans="1:1" x14ac:dyDescent="0.2">
      <c r="A2669" s="217"/>
    </row>
    <row r="2670" spans="1:1" x14ac:dyDescent="0.2">
      <c r="A2670" s="217"/>
    </row>
    <row r="2671" spans="1:1" x14ac:dyDescent="0.2">
      <c r="A2671" s="217"/>
    </row>
    <row r="2672" spans="1:1" x14ac:dyDescent="0.2">
      <c r="A2672" s="217"/>
    </row>
    <row r="2673" spans="1:1" x14ac:dyDescent="0.2">
      <c r="A2673" s="217"/>
    </row>
    <row r="2674" spans="1:1" x14ac:dyDescent="0.2">
      <c r="A2674" s="217"/>
    </row>
    <row r="2675" spans="1:1" x14ac:dyDescent="0.2">
      <c r="A2675" s="217"/>
    </row>
    <row r="2676" spans="1:1" x14ac:dyDescent="0.2">
      <c r="A2676" s="217"/>
    </row>
    <row r="2677" spans="1:1" x14ac:dyDescent="0.2">
      <c r="A2677" s="217"/>
    </row>
    <row r="2678" spans="1:1" x14ac:dyDescent="0.2">
      <c r="A2678" s="217"/>
    </row>
    <row r="2679" spans="1:1" x14ac:dyDescent="0.2">
      <c r="A2679" s="217"/>
    </row>
    <row r="2680" spans="1:1" x14ac:dyDescent="0.2">
      <c r="A2680" s="217"/>
    </row>
    <row r="2681" spans="1:1" x14ac:dyDescent="0.2">
      <c r="A2681" s="217"/>
    </row>
    <row r="2682" spans="1:1" x14ac:dyDescent="0.2">
      <c r="A2682" s="217"/>
    </row>
    <row r="2683" spans="1:1" x14ac:dyDescent="0.2">
      <c r="A2683" s="217"/>
    </row>
    <row r="2684" spans="1:1" x14ac:dyDescent="0.2">
      <c r="A2684" s="217"/>
    </row>
    <row r="2685" spans="1:1" x14ac:dyDescent="0.2">
      <c r="A2685" s="217"/>
    </row>
    <row r="2686" spans="1:1" x14ac:dyDescent="0.2">
      <c r="A2686" s="217"/>
    </row>
    <row r="2687" spans="1:1" x14ac:dyDescent="0.2">
      <c r="A2687" s="217"/>
    </row>
    <row r="2688" spans="1:1" x14ac:dyDescent="0.2">
      <c r="A2688" s="217"/>
    </row>
    <row r="2689" spans="1:1" x14ac:dyDescent="0.2">
      <c r="A2689" s="217"/>
    </row>
    <row r="2690" spans="1:1" x14ac:dyDescent="0.2">
      <c r="A2690" s="217"/>
    </row>
    <row r="2691" spans="1:1" x14ac:dyDescent="0.2">
      <c r="A2691" s="217"/>
    </row>
    <row r="2692" spans="1:1" x14ac:dyDescent="0.2">
      <c r="A2692" s="217"/>
    </row>
    <row r="2693" spans="1:1" x14ac:dyDescent="0.2">
      <c r="A2693" s="217"/>
    </row>
    <row r="2694" spans="1:1" x14ac:dyDescent="0.2">
      <c r="A2694" s="217"/>
    </row>
    <row r="2695" spans="1:1" x14ac:dyDescent="0.2">
      <c r="A2695" s="217"/>
    </row>
    <row r="2696" spans="1:1" x14ac:dyDescent="0.2">
      <c r="A2696" s="217"/>
    </row>
    <row r="2697" spans="1:1" x14ac:dyDescent="0.2">
      <c r="A2697" s="217"/>
    </row>
    <row r="2698" spans="1:1" x14ac:dyDescent="0.2">
      <c r="A2698" s="217"/>
    </row>
    <row r="2699" spans="1:1" x14ac:dyDescent="0.2">
      <c r="A2699" s="217"/>
    </row>
    <row r="2700" spans="1:1" x14ac:dyDescent="0.2">
      <c r="A2700" s="217"/>
    </row>
    <row r="2701" spans="1:1" x14ac:dyDescent="0.2">
      <c r="A2701" s="217"/>
    </row>
    <row r="2702" spans="1:1" x14ac:dyDescent="0.2">
      <c r="A2702" s="217"/>
    </row>
    <row r="2703" spans="1:1" x14ac:dyDescent="0.2">
      <c r="A2703" s="217"/>
    </row>
    <row r="2704" spans="1:1" x14ac:dyDescent="0.2">
      <c r="A2704" s="217"/>
    </row>
    <row r="2705" spans="1:1" x14ac:dyDescent="0.2">
      <c r="A2705" s="217"/>
    </row>
    <row r="2706" spans="1:1" x14ac:dyDescent="0.2">
      <c r="A2706" s="217"/>
    </row>
    <row r="2707" spans="1:1" x14ac:dyDescent="0.2">
      <c r="A2707" s="217"/>
    </row>
    <row r="2708" spans="1:1" x14ac:dyDescent="0.2">
      <c r="A2708" s="217"/>
    </row>
    <row r="2709" spans="1:1" x14ac:dyDescent="0.2">
      <c r="A2709" s="217"/>
    </row>
    <row r="2710" spans="1:1" x14ac:dyDescent="0.2">
      <c r="A2710" s="217"/>
    </row>
    <row r="2711" spans="1:1" x14ac:dyDescent="0.2">
      <c r="A2711" s="217"/>
    </row>
    <row r="2712" spans="1:1" x14ac:dyDescent="0.2">
      <c r="A2712" s="217"/>
    </row>
    <row r="2713" spans="1:1" x14ac:dyDescent="0.2">
      <c r="A2713" s="217"/>
    </row>
    <row r="2714" spans="1:1" x14ac:dyDescent="0.2">
      <c r="A2714" s="217"/>
    </row>
    <row r="2715" spans="1:1" x14ac:dyDescent="0.2">
      <c r="A2715" s="217"/>
    </row>
    <row r="2716" spans="1:1" x14ac:dyDescent="0.2">
      <c r="A2716" s="217"/>
    </row>
    <row r="2717" spans="1:1" x14ac:dyDescent="0.2">
      <c r="A2717" s="217"/>
    </row>
    <row r="2718" spans="1:1" x14ac:dyDescent="0.2">
      <c r="A2718" s="217"/>
    </row>
    <row r="2719" spans="1:1" x14ac:dyDescent="0.2">
      <c r="A2719" s="217"/>
    </row>
    <row r="2720" spans="1:1" x14ac:dyDescent="0.2">
      <c r="A2720" s="217"/>
    </row>
    <row r="2721" spans="1:1" x14ac:dyDescent="0.2">
      <c r="A2721" s="217"/>
    </row>
    <row r="2722" spans="1:1" x14ac:dyDescent="0.2">
      <c r="A2722" s="217"/>
    </row>
    <row r="2723" spans="1:1" x14ac:dyDescent="0.2">
      <c r="A2723" s="217"/>
    </row>
    <row r="2724" spans="1:1" x14ac:dyDescent="0.2">
      <c r="A2724" s="217"/>
    </row>
    <row r="2725" spans="1:1" x14ac:dyDescent="0.2">
      <c r="A2725" s="217"/>
    </row>
    <row r="2726" spans="1:1" x14ac:dyDescent="0.2">
      <c r="A2726" s="217"/>
    </row>
    <row r="2727" spans="1:1" x14ac:dyDescent="0.2">
      <c r="A2727" s="217"/>
    </row>
    <row r="2728" spans="1:1" x14ac:dyDescent="0.2">
      <c r="A2728" s="217"/>
    </row>
    <row r="2729" spans="1:1" x14ac:dyDescent="0.2">
      <c r="A2729" s="217"/>
    </row>
    <row r="2730" spans="1:1" x14ac:dyDescent="0.2">
      <c r="A2730" s="217"/>
    </row>
    <row r="2731" spans="1:1" x14ac:dyDescent="0.2">
      <c r="A2731" s="217"/>
    </row>
    <row r="2732" spans="1:1" x14ac:dyDescent="0.2">
      <c r="A2732" s="217"/>
    </row>
    <row r="2733" spans="1:1" x14ac:dyDescent="0.2">
      <c r="A2733" s="217"/>
    </row>
    <row r="2734" spans="1:1" x14ac:dyDescent="0.2">
      <c r="A2734" s="217"/>
    </row>
    <row r="2735" spans="1:1" x14ac:dyDescent="0.2">
      <c r="A2735" s="217"/>
    </row>
    <row r="2736" spans="1:1" x14ac:dyDescent="0.2">
      <c r="A2736" s="217"/>
    </row>
    <row r="2737" spans="1:1" x14ac:dyDescent="0.2">
      <c r="A2737" s="217"/>
    </row>
    <row r="2738" spans="1:1" x14ac:dyDescent="0.2">
      <c r="A2738" s="217"/>
    </row>
    <row r="2739" spans="1:1" x14ac:dyDescent="0.2">
      <c r="A2739" s="217"/>
    </row>
    <row r="2740" spans="1:1" x14ac:dyDescent="0.2">
      <c r="A2740" s="217"/>
    </row>
    <row r="2741" spans="1:1" x14ac:dyDescent="0.2">
      <c r="A2741" s="217"/>
    </row>
    <row r="2742" spans="1:1" x14ac:dyDescent="0.2">
      <c r="A2742" s="217"/>
    </row>
    <row r="2743" spans="1:1" x14ac:dyDescent="0.2">
      <c r="A2743" s="217"/>
    </row>
    <row r="2744" spans="1:1" x14ac:dyDescent="0.2">
      <c r="A2744" s="217"/>
    </row>
    <row r="2745" spans="1:1" x14ac:dyDescent="0.2">
      <c r="A2745" s="217"/>
    </row>
    <row r="2746" spans="1:1" x14ac:dyDescent="0.2">
      <c r="A2746" s="217"/>
    </row>
    <row r="2747" spans="1:1" x14ac:dyDescent="0.2">
      <c r="A2747" s="217"/>
    </row>
    <row r="2748" spans="1:1" x14ac:dyDescent="0.2">
      <c r="A2748" s="217"/>
    </row>
    <row r="2749" spans="1:1" x14ac:dyDescent="0.2">
      <c r="A2749" s="217"/>
    </row>
    <row r="2750" spans="1:1" x14ac:dyDescent="0.2">
      <c r="A2750" s="217"/>
    </row>
    <row r="2751" spans="1:1" x14ac:dyDescent="0.2">
      <c r="A2751" s="217"/>
    </row>
    <row r="2752" spans="1:1" x14ac:dyDescent="0.2">
      <c r="A2752" s="217"/>
    </row>
    <row r="2753" spans="1:1" x14ac:dyDescent="0.2">
      <c r="A2753" s="217"/>
    </row>
    <row r="2754" spans="1:1" x14ac:dyDescent="0.2">
      <c r="A2754" s="217"/>
    </row>
    <row r="2755" spans="1:1" x14ac:dyDescent="0.2">
      <c r="A2755" s="217"/>
    </row>
    <row r="2756" spans="1:1" x14ac:dyDescent="0.2">
      <c r="A2756" s="217"/>
    </row>
    <row r="2757" spans="1:1" x14ac:dyDescent="0.2">
      <c r="A2757" s="217"/>
    </row>
    <row r="2758" spans="1:1" x14ac:dyDescent="0.2">
      <c r="A2758" s="217"/>
    </row>
    <row r="2759" spans="1:1" x14ac:dyDescent="0.2">
      <c r="A2759" s="217"/>
    </row>
    <row r="2760" spans="1:1" x14ac:dyDescent="0.2">
      <c r="A2760" s="217"/>
    </row>
    <row r="2761" spans="1:1" x14ac:dyDescent="0.2">
      <c r="A2761" s="217"/>
    </row>
    <row r="2762" spans="1:1" x14ac:dyDescent="0.2">
      <c r="A2762" s="217"/>
    </row>
    <row r="2763" spans="1:1" x14ac:dyDescent="0.2">
      <c r="A2763" s="217"/>
    </row>
    <row r="2764" spans="1:1" x14ac:dyDescent="0.2">
      <c r="A2764" s="217"/>
    </row>
    <row r="2765" spans="1:1" x14ac:dyDescent="0.2">
      <c r="A2765" s="217"/>
    </row>
    <row r="2766" spans="1:1" x14ac:dyDescent="0.2">
      <c r="A2766" s="217"/>
    </row>
    <row r="2767" spans="1:1" x14ac:dyDescent="0.2">
      <c r="A2767" s="217"/>
    </row>
    <row r="2768" spans="1:1" x14ac:dyDescent="0.2">
      <c r="A2768" s="217"/>
    </row>
    <row r="2769" spans="1:1" x14ac:dyDescent="0.2">
      <c r="A2769" s="217"/>
    </row>
    <row r="2770" spans="1:1" x14ac:dyDescent="0.2">
      <c r="A2770" s="217"/>
    </row>
    <row r="2771" spans="1:1" x14ac:dyDescent="0.2">
      <c r="A2771" s="217"/>
    </row>
    <row r="2772" spans="1:1" x14ac:dyDescent="0.2">
      <c r="A2772" s="217"/>
    </row>
    <row r="2773" spans="1:1" x14ac:dyDescent="0.2">
      <c r="A2773" s="217"/>
    </row>
    <row r="2774" spans="1:1" x14ac:dyDescent="0.2">
      <c r="A2774" s="217"/>
    </row>
    <row r="2775" spans="1:1" x14ac:dyDescent="0.2">
      <c r="A2775" s="217"/>
    </row>
    <row r="2776" spans="1:1" x14ac:dyDescent="0.2">
      <c r="A2776" s="217"/>
    </row>
    <row r="2777" spans="1:1" x14ac:dyDescent="0.2">
      <c r="A2777" s="217"/>
    </row>
    <row r="2778" spans="1:1" x14ac:dyDescent="0.2">
      <c r="A2778" s="217"/>
    </row>
    <row r="2779" spans="1:1" x14ac:dyDescent="0.2">
      <c r="A2779" s="217"/>
    </row>
    <row r="2780" spans="1:1" x14ac:dyDescent="0.2">
      <c r="A2780" s="217"/>
    </row>
    <row r="2781" spans="1:1" x14ac:dyDescent="0.2">
      <c r="A2781" s="217"/>
    </row>
    <row r="2782" spans="1:1" x14ac:dyDescent="0.2">
      <c r="A2782" s="217"/>
    </row>
    <row r="2783" spans="1:1" x14ac:dyDescent="0.2">
      <c r="A2783" s="217"/>
    </row>
    <row r="2784" spans="1:1" x14ac:dyDescent="0.2">
      <c r="A2784" s="217"/>
    </row>
    <row r="2785" spans="1:1" x14ac:dyDescent="0.2">
      <c r="A2785" s="217"/>
    </row>
    <row r="2786" spans="1:1" x14ac:dyDescent="0.2">
      <c r="A2786" s="217"/>
    </row>
    <row r="2787" spans="1:1" x14ac:dyDescent="0.2">
      <c r="A2787" s="217"/>
    </row>
    <row r="2788" spans="1:1" x14ac:dyDescent="0.2">
      <c r="A2788" s="217"/>
    </row>
    <row r="2789" spans="1:1" x14ac:dyDescent="0.2">
      <c r="A2789" s="217"/>
    </row>
    <row r="2790" spans="1:1" x14ac:dyDescent="0.2">
      <c r="A2790" s="217"/>
    </row>
    <row r="2791" spans="1:1" x14ac:dyDescent="0.2">
      <c r="A2791" s="217"/>
    </row>
    <row r="2792" spans="1:1" x14ac:dyDescent="0.2">
      <c r="A2792" s="217"/>
    </row>
    <row r="2793" spans="1:1" x14ac:dyDescent="0.2">
      <c r="A2793" s="217"/>
    </row>
    <row r="2794" spans="1:1" x14ac:dyDescent="0.2">
      <c r="A2794" s="217"/>
    </row>
    <row r="2795" spans="1:1" x14ac:dyDescent="0.2">
      <c r="A2795" s="217"/>
    </row>
    <row r="2796" spans="1:1" x14ac:dyDescent="0.2">
      <c r="A2796" s="217"/>
    </row>
    <row r="2797" spans="1:1" x14ac:dyDescent="0.2">
      <c r="A2797" s="217"/>
    </row>
    <row r="2798" spans="1:1" x14ac:dyDescent="0.2">
      <c r="A2798" s="217"/>
    </row>
    <row r="2799" spans="1:1" x14ac:dyDescent="0.2">
      <c r="A2799" s="217"/>
    </row>
    <row r="2800" spans="1:1" x14ac:dyDescent="0.2">
      <c r="A2800" s="217"/>
    </row>
    <row r="2801" spans="1:1" x14ac:dyDescent="0.2">
      <c r="A2801" s="217"/>
    </row>
    <row r="2802" spans="1:1" x14ac:dyDescent="0.2">
      <c r="A2802" s="217"/>
    </row>
    <row r="2803" spans="1:1" x14ac:dyDescent="0.2">
      <c r="A2803" s="217"/>
    </row>
    <row r="2804" spans="1:1" x14ac:dyDescent="0.2">
      <c r="A2804" s="217"/>
    </row>
    <row r="2805" spans="1:1" x14ac:dyDescent="0.2">
      <c r="A2805" s="217"/>
    </row>
    <row r="2806" spans="1:1" x14ac:dyDescent="0.2">
      <c r="A2806" s="217"/>
    </row>
    <row r="2807" spans="1:1" x14ac:dyDescent="0.2">
      <c r="A2807" s="217"/>
    </row>
    <row r="2808" spans="1:1" x14ac:dyDescent="0.2">
      <c r="A2808" s="217"/>
    </row>
    <row r="2809" spans="1:1" x14ac:dyDescent="0.2">
      <c r="A2809" s="217"/>
    </row>
    <row r="2810" spans="1:1" x14ac:dyDescent="0.2">
      <c r="A2810" s="217"/>
    </row>
    <row r="2811" spans="1:1" x14ac:dyDescent="0.2">
      <c r="A2811" s="217"/>
    </row>
    <row r="2812" spans="1:1" x14ac:dyDescent="0.2">
      <c r="A2812" s="217"/>
    </row>
    <row r="2813" spans="1:1" x14ac:dyDescent="0.2">
      <c r="A2813" s="217"/>
    </row>
    <row r="2814" spans="1:1" x14ac:dyDescent="0.2">
      <c r="A2814" s="217"/>
    </row>
    <row r="2815" spans="1:1" x14ac:dyDescent="0.2">
      <c r="A2815" s="217"/>
    </row>
    <row r="2816" spans="1:1" x14ac:dyDescent="0.2">
      <c r="A2816" s="217"/>
    </row>
    <row r="2817" spans="1:1" x14ac:dyDescent="0.2">
      <c r="A2817" s="217"/>
    </row>
    <row r="2818" spans="1:1" x14ac:dyDescent="0.2">
      <c r="A2818" s="217"/>
    </row>
    <row r="2819" spans="1:1" x14ac:dyDescent="0.2">
      <c r="A2819" s="217"/>
    </row>
    <row r="2820" spans="1:1" x14ac:dyDescent="0.2">
      <c r="A2820" s="217"/>
    </row>
    <row r="2821" spans="1:1" x14ac:dyDescent="0.2">
      <c r="A2821" s="217"/>
    </row>
    <row r="2822" spans="1:1" x14ac:dyDescent="0.2">
      <c r="A2822" s="217"/>
    </row>
    <row r="2823" spans="1:1" x14ac:dyDescent="0.2">
      <c r="A2823" s="217"/>
    </row>
    <row r="2824" spans="1:1" x14ac:dyDescent="0.2">
      <c r="A2824" s="217"/>
    </row>
    <row r="2825" spans="1:1" x14ac:dyDescent="0.2">
      <c r="A2825" s="217"/>
    </row>
    <row r="2826" spans="1:1" x14ac:dyDescent="0.2">
      <c r="A2826" s="217"/>
    </row>
    <row r="2827" spans="1:1" x14ac:dyDescent="0.2">
      <c r="A2827" s="217"/>
    </row>
    <row r="2828" spans="1:1" x14ac:dyDescent="0.2">
      <c r="A2828" s="217"/>
    </row>
    <row r="2829" spans="1:1" x14ac:dyDescent="0.2">
      <c r="A2829" s="217"/>
    </row>
    <row r="2830" spans="1:1" x14ac:dyDescent="0.2">
      <c r="A2830" s="217"/>
    </row>
    <row r="2831" spans="1:1" x14ac:dyDescent="0.2">
      <c r="A2831" s="217"/>
    </row>
    <row r="2832" spans="1:1" x14ac:dyDescent="0.2">
      <c r="A2832" s="217"/>
    </row>
    <row r="2833" spans="1:1" x14ac:dyDescent="0.2">
      <c r="A2833" s="217"/>
    </row>
    <row r="2834" spans="1:1" x14ac:dyDescent="0.2">
      <c r="A2834" s="217"/>
    </row>
    <row r="2835" spans="1:1" x14ac:dyDescent="0.2">
      <c r="A2835" s="217"/>
    </row>
    <row r="2836" spans="1:1" x14ac:dyDescent="0.2">
      <c r="A2836" s="217"/>
    </row>
    <row r="2837" spans="1:1" x14ac:dyDescent="0.2">
      <c r="A2837" s="217"/>
    </row>
    <row r="2838" spans="1:1" x14ac:dyDescent="0.2">
      <c r="A2838" s="217"/>
    </row>
    <row r="2839" spans="1:1" x14ac:dyDescent="0.2">
      <c r="A2839" s="217"/>
    </row>
    <row r="2840" spans="1:1" x14ac:dyDescent="0.2">
      <c r="A2840" s="217"/>
    </row>
    <row r="2841" spans="1:1" x14ac:dyDescent="0.2">
      <c r="A2841" s="217"/>
    </row>
    <row r="2842" spans="1:1" x14ac:dyDescent="0.2">
      <c r="A2842" s="217"/>
    </row>
    <row r="2843" spans="1:1" x14ac:dyDescent="0.2">
      <c r="A2843" s="217"/>
    </row>
    <row r="2844" spans="1:1" x14ac:dyDescent="0.2">
      <c r="A2844" s="217"/>
    </row>
    <row r="2845" spans="1:1" x14ac:dyDescent="0.2">
      <c r="A2845" s="217"/>
    </row>
    <row r="2846" spans="1:1" x14ac:dyDescent="0.2">
      <c r="A2846" s="217"/>
    </row>
    <row r="2847" spans="1:1" x14ac:dyDescent="0.2">
      <c r="A2847" s="217"/>
    </row>
    <row r="2848" spans="1:1" x14ac:dyDescent="0.2">
      <c r="A2848" s="217"/>
    </row>
    <row r="2849" spans="1:1" x14ac:dyDescent="0.2">
      <c r="A2849" s="217"/>
    </row>
    <row r="2850" spans="1:1" x14ac:dyDescent="0.2">
      <c r="A2850" s="217"/>
    </row>
    <row r="2851" spans="1:1" x14ac:dyDescent="0.2">
      <c r="A2851" s="217"/>
    </row>
    <row r="2852" spans="1:1" x14ac:dyDescent="0.2">
      <c r="A2852" s="217"/>
    </row>
    <row r="2853" spans="1:1" x14ac:dyDescent="0.2">
      <c r="A2853" s="217"/>
    </row>
    <row r="2854" spans="1:1" x14ac:dyDescent="0.2">
      <c r="A2854" s="217"/>
    </row>
    <row r="2855" spans="1:1" x14ac:dyDescent="0.2">
      <c r="A2855" s="217"/>
    </row>
    <row r="2856" spans="1:1" x14ac:dyDescent="0.2">
      <c r="A2856" s="217"/>
    </row>
    <row r="2857" spans="1:1" x14ac:dyDescent="0.2">
      <c r="A2857" s="217"/>
    </row>
    <row r="2858" spans="1:1" x14ac:dyDescent="0.2">
      <c r="A2858" s="217"/>
    </row>
    <row r="2859" spans="1:1" x14ac:dyDescent="0.2">
      <c r="A2859" s="217"/>
    </row>
    <row r="2860" spans="1:1" x14ac:dyDescent="0.2">
      <c r="A2860" s="217"/>
    </row>
    <row r="2861" spans="1:1" x14ac:dyDescent="0.2">
      <c r="A2861" s="217"/>
    </row>
    <row r="2862" spans="1:1" x14ac:dyDescent="0.2">
      <c r="A2862" s="217"/>
    </row>
    <row r="2863" spans="1:1" x14ac:dyDescent="0.2">
      <c r="A2863" s="217"/>
    </row>
    <row r="2864" spans="1:1" x14ac:dyDescent="0.2">
      <c r="A2864" s="217"/>
    </row>
    <row r="2865" spans="1:1" x14ac:dyDescent="0.2">
      <c r="A2865" s="217"/>
    </row>
    <row r="2866" spans="1:1" x14ac:dyDescent="0.2">
      <c r="A2866" s="217"/>
    </row>
    <row r="2867" spans="1:1" x14ac:dyDescent="0.2">
      <c r="A2867" s="217"/>
    </row>
    <row r="2868" spans="1:1" x14ac:dyDescent="0.2">
      <c r="A2868" s="217"/>
    </row>
    <row r="2869" spans="1:1" x14ac:dyDescent="0.2">
      <c r="A2869" s="217"/>
    </row>
    <row r="2870" spans="1:1" x14ac:dyDescent="0.2">
      <c r="A2870" s="217"/>
    </row>
    <row r="2871" spans="1:1" x14ac:dyDescent="0.2">
      <c r="A2871" s="217"/>
    </row>
    <row r="2872" spans="1:1" x14ac:dyDescent="0.2">
      <c r="A2872" s="217"/>
    </row>
    <row r="2873" spans="1:1" x14ac:dyDescent="0.2">
      <c r="A2873" s="217"/>
    </row>
    <row r="2874" spans="1:1" x14ac:dyDescent="0.2">
      <c r="A2874" s="217"/>
    </row>
    <row r="2875" spans="1:1" x14ac:dyDescent="0.2">
      <c r="A2875" s="217"/>
    </row>
    <row r="2876" spans="1:1" x14ac:dyDescent="0.2">
      <c r="A2876" s="217"/>
    </row>
    <row r="2877" spans="1:1" x14ac:dyDescent="0.2">
      <c r="A2877" s="217"/>
    </row>
    <row r="2878" spans="1:1" x14ac:dyDescent="0.2">
      <c r="A2878" s="217"/>
    </row>
    <row r="2879" spans="1:1" x14ac:dyDescent="0.2">
      <c r="A2879" s="217"/>
    </row>
    <row r="2880" spans="1:1" x14ac:dyDescent="0.2">
      <c r="A2880" s="217"/>
    </row>
    <row r="2881" spans="1:1" x14ac:dyDescent="0.2">
      <c r="A2881" s="217"/>
    </row>
    <row r="2882" spans="1:1" x14ac:dyDescent="0.2">
      <c r="A2882" s="217"/>
    </row>
    <row r="2883" spans="1:1" x14ac:dyDescent="0.2">
      <c r="A2883" s="217"/>
    </row>
    <row r="2884" spans="1:1" x14ac:dyDescent="0.2">
      <c r="A2884" s="217"/>
    </row>
    <row r="2885" spans="1:1" x14ac:dyDescent="0.2">
      <c r="A2885" s="217"/>
    </row>
    <row r="2886" spans="1:1" x14ac:dyDescent="0.2">
      <c r="A2886" s="217"/>
    </row>
    <row r="2887" spans="1:1" x14ac:dyDescent="0.2">
      <c r="A2887" s="217"/>
    </row>
    <row r="2888" spans="1:1" x14ac:dyDescent="0.2">
      <c r="A2888" s="217"/>
    </row>
    <row r="2889" spans="1:1" x14ac:dyDescent="0.2">
      <c r="A2889" s="217"/>
    </row>
    <row r="2890" spans="1:1" x14ac:dyDescent="0.2">
      <c r="A2890" s="217"/>
    </row>
    <row r="2891" spans="1:1" x14ac:dyDescent="0.2">
      <c r="A2891" s="217"/>
    </row>
    <row r="2892" spans="1:1" x14ac:dyDescent="0.2">
      <c r="A2892" s="217"/>
    </row>
    <row r="2893" spans="1:1" x14ac:dyDescent="0.2">
      <c r="A2893" s="217"/>
    </row>
    <row r="2894" spans="1:1" x14ac:dyDescent="0.2">
      <c r="A2894" s="217"/>
    </row>
    <row r="2895" spans="1:1" x14ac:dyDescent="0.2">
      <c r="A2895" s="217"/>
    </row>
    <row r="2896" spans="1:1" x14ac:dyDescent="0.2">
      <c r="A2896" s="217"/>
    </row>
    <row r="2897" spans="1:1" x14ac:dyDescent="0.2">
      <c r="A2897" s="217"/>
    </row>
    <row r="2898" spans="1:1" x14ac:dyDescent="0.2">
      <c r="A2898" s="217"/>
    </row>
    <row r="2899" spans="1:1" x14ac:dyDescent="0.2">
      <c r="A2899" s="217"/>
    </row>
    <row r="2900" spans="1:1" x14ac:dyDescent="0.2">
      <c r="A2900" s="217"/>
    </row>
    <row r="2901" spans="1:1" x14ac:dyDescent="0.2">
      <c r="A2901" s="217"/>
    </row>
    <row r="2902" spans="1:1" x14ac:dyDescent="0.2">
      <c r="A2902" s="217"/>
    </row>
    <row r="2903" spans="1:1" x14ac:dyDescent="0.2">
      <c r="A2903" s="217"/>
    </row>
    <row r="2904" spans="1:1" x14ac:dyDescent="0.2">
      <c r="A2904" s="217"/>
    </row>
    <row r="2905" spans="1:1" x14ac:dyDescent="0.2">
      <c r="A2905" s="217"/>
    </row>
    <row r="2906" spans="1:1" x14ac:dyDescent="0.2">
      <c r="A2906" s="217"/>
    </row>
    <row r="2907" spans="1:1" x14ac:dyDescent="0.2">
      <c r="A2907" s="217"/>
    </row>
    <row r="2908" spans="1:1" x14ac:dyDescent="0.2">
      <c r="A2908" s="217"/>
    </row>
    <row r="2909" spans="1:1" x14ac:dyDescent="0.2">
      <c r="A2909" s="217"/>
    </row>
    <row r="2910" spans="1:1" x14ac:dyDescent="0.2">
      <c r="A2910" s="217"/>
    </row>
    <row r="2911" spans="1:1" x14ac:dyDescent="0.2">
      <c r="A2911" s="217"/>
    </row>
    <row r="2912" spans="1:1" x14ac:dyDescent="0.2">
      <c r="A2912" s="217"/>
    </row>
    <row r="2913" spans="1:1" x14ac:dyDescent="0.2">
      <c r="A2913" s="217"/>
    </row>
    <row r="2914" spans="1:1" x14ac:dyDescent="0.2">
      <c r="A2914" s="217"/>
    </row>
    <row r="2915" spans="1:1" x14ac:dyDescent="0.2">
      <c r="A2915" s="217"/>
    </row>
    <row r="2916" spans="1:1" x14ac:dyDescent="0.2">
      <c r="A2916" s="217"/>
    </row>
    <row r="2917" spans="1:1" x14ac:dyDescent="0.2">
      <c r="A2917" s="217"/>
    </row>
    <row r="2918" spans="1:1" x14ac:dyDescent="0.2">
      <c r="A2918" s="217"/>
    </row>
    <row r="2919" spans="1:1" x14ac:dyDescent="0.2">
      <c r="A2919" s="217"/>
    </row>
    <row r="2920" spans="1:1" x14ac:dyDescent="0.2">
      <c r="A2920" s="217"/>
    </row>
    <row r="2921" spans="1:1" x14ac:dyDescent="0.2">
      <c r="A2921" s="217"/>
    </row>
    <row r="2922" spans="1:1" x14ac:dyDescent="0.2">
      <c r="A2922" s="217"/>
    </row>
    <row r="2923" spans="1:1" x14ac:dyDescent="0.2">
      <c r="A2923" s="217"/>
    </row>
    <row r="2924" spans="1:1" x14ac:dyDescent="0.2">
      <c r="A2924" s="217"/>
    </row>
    <row r="2925" spans="1:1" x14ac:dyDescent="0.2">
      <c r="A2925" s="217"/>
    </row>
    <row r="2926" spans="1:1" x14ac:dyDescent="0.2">
      <c r="A2926" s="217"/>
    </row>
    <row r="2927" spans="1:1" x14ac:dyDescent="0.2">
      <c r="A2927" s="217"/>
    </row>
    <row r="2928" spans="1:1" x14ac:dyDescent="0.2">
      <c r="A2928" s="217"/>
    </row>
    <row r="2929" spans="1:1" x14ac:dyDescent="0.2">
      <c r="A2929" s="217"/>
    </row>
    <row r="2930" spans="1:1" x14ac:dyDescent="0.2">
      <c r="A2930" s="217"/>
    </row>
    <row r="2931" spans="1:1" x14ac:dyDescent="0.2">
      <c r="A2931" s="217"/>
    </row>
    <row r="2932" spans="1:1" x14ac:dyDescent="0.2">
      <c r="A2932" s="217"/>
    </row>
    <row r="2933" spans="1:1" x14ac:dyDescent="0.2">
      <c r="A2933" s="217"/>
    </row>
    <row r="2934" spans="1:1" x14ac:dyDescent="0.2">
      <c r="A2934" s="217"/>
    </row>
    <row r="2935" spans="1:1" x14ac:dyDescent="0.2">
      <c r="A2935" s="217"/>
    </row>
    <row r="2936" spans="1:1" x14ac:dyDescent="0.2">
      <c r="A2936" s="217"/>
    </row>
    <row r="2937" spans="1:1" x14ac:dyDescent="0.2">
      <c r="A2937" s="217"/>
    </row>
    <row r="2938" spans="1:1" x14ac:dyDescent="0.2">
      <c r="A2938" s="217"/>
    </row>
    <row r="2939" spans="1:1" x14ac:dyDescent="0.2">
      <c r="A2939" s="217"/>
    </row>
    <row r="2940" spans="1:1" x14ac:dyDescent="0.2">
      <c r="A2940" s="217"/>
    </row>
    <row r="2941" spans="1:1" x14ac:dyDescent="0.2">
      <c r="A2941" s="217"/>
    </row>
    <row r="2942" spans="1:1" x14ac:dyDescent="0.2">
      <c r="A2942" s="217"/>
    </row>
    <row r="2943" spans="1:1" x14ac:dyDescent="0.2">
      <c r="A2943" s="217"/>
    </row>
    <row r="2944" spans="1:1" x14ac:dyDescent="0.2">
      <c r="A2944" s="217"/>
    </row>
    <row r="2945" spans="1:1" x14ac:dyDescent="0.2">
      <c r="A2945" s="217"/>
    </row>
    <row r="2946" spans="1:1" x14ac:dyDescent="0.2">
      <c r="A2946" s="217"/>
    </row>
    <row r="2947" spans="1:1" x14ac:dyDescent="0.2">
      <c r="A2947" s="217"/>
    </row>
    <row r="2948" spans="1:1" x14ac:dyDescent="0.2">
      <c r="A2948" s="217"/>
    </row>
    <row r="2949" spans="1:1" x14ac:dyDescent="0.2">
      <c r="A2949" s="217"/>
    </row>
    <row r="2950" spans="1:1" x14ac:dyDescent="0.2">
      <c r="A2950" s="217"/>
    </row>
    <row r="2951" spans="1:1" x14ac:dyDescent="0.2">
      <c r="A2951" s="217"/>
    </row>
    <row r="2952" spans="1:1" x14ac:dyDescent="0.2">
      <c r="A2952" s="217"/>
    </row>
    <row r="2953" spans="1:1" x14ac:dyDescent="0.2">
      <c r="A2953" s="217"/>
    </row>
    <row r="2954" spans="1:1" x14ac:dyDescent="0.2">
      <c r="A2954" s="217"/>
    </row>
    <row r="2955" spans="1:1" x14ac:dyDescent="0.2">
      <c r="A2955" s="217"/>
    </row>
    <row r="2956" spans="1:1" x14ac:dyDescent="0.2">
      <c r="A2956" s="217"/>
    </row>
    <row r="2957" spans="1:1" x14ac:dyDescent="0.2">
      <c r="A2957" s="217"/>
    </row>
    <row r="2958" spans="1:1" x14ac:dyDescent="0.2">
      <c r="A2958" s="217"/>
    </row>
    <row r="2959" spans="1:1" x14ac:dyDescent="0.2">
      <c r="A2959" s="217"/>
    </row>
    <row r="2960" spans="1:1" x14ac:dyDescent="0.2">
      <c r="A2960" s="217"/>
    </row>
    <row r="2961" spans="1:1" x14ac:dyDescent="0.2">
      <c r="A2961" s="217"/>
    </row>
    <row r="2962" spans="1:1" x14ac:dyDescent="0.2">
      <c r="A2962" s="217"/>
    </row>
    <row r="2963" spans="1:1" x14ac:dyDescent="0.2">
      <c r="A2963" s="217"/>
    </row>
    <row r="2964" spans="1:1" x14ac:dyDescent="0.2">
      <c r="A2964" s="217"/>
    </row>
    <row r="2965" spans="1:1" x14ac:dyDescent="0.2">
      <c r="A2965" s="217"/>
    </row>
    <row r="2966" spans="1:1" x14ac:dyDescent="0.2">
      <c r="A2966" s="217"/>
    </row>
    <row r="2967" spans="1:1" x14ac:dyDescent="0.2">
      <c r="A2967" s="217"/>
    </row>
    <row r="2968" spans="1:1" x14ac:dyDescent="0.2">
      <c r="A2968" s="217"/>
    </row>
    <row r="2969" spans="1:1" x14ac:dyDescent="0.2">
      <c r="A2969" s="217"/>
    </row>
    <row r="2970" spans="1:1" x14ac:dyDescent="0.2">
      <c r="A2970" s="217"/>
    </row>
    <row r="2971" spans="1:1" x14ac:dyDescent="0.2">
      <c r="A2971" s="217"/>
    </row>
    <row r="2972" spans="1:1" x14ac:dyDescent="0.2">
      <c r="A2972" s="217"/>
    </row>
    <row r="2973" spans="1:1" x14ac:dyDescent="0.2">
      <c r="A2973" s="217"/>
    </row>
    <row r="2974" spans="1:1" x14ac:dyDescent="0.2">
      <c r="A2974" s="217"/>
    </row>
    <row r="2975" spans="1:1" x14ac:dyDescent="0.2">
      <c r="A2975" s="217"/>
    </row>
    <row r="2976" spans="1:1" x14ac:dyDescent="0.2">
      <c r="A2976" s="217"/>
    </row>
    <row r="2977" spans="1:1" x14ac:dyDescent="0.2">
      <c r="A2977" s="217"/>
    </row>
    <row r="2978" spans="1:1" x14ac:dyDescent="0.2">
      <c r="A2978" s="217"/>
    </row>
    <row r="2979" spans="1:1" x14ac:dyDescent="0.2">
      <c r="A2979" s="217"/>
    </row>
    <row r="2980" spans="1:1" x14ac:dyDescent="0.2">
      <c r="A2980" s="217"/>
    </row>
    <row r="2981" spans="1:1" x14ac:dyDescent="0.2">
      <c r="A2981" s="217"/>
    </row>
    <row r="2982" spans="1:1" x14ac:dyDescent="0.2">
      <c r="A2982" s="217"/>
    </row>
    <row r="2983" spans="1:1" x14ac:dyDescent="0.2">
      <c r="A2983" s="217"/>
    </row>
    <row r="2984" spans="1:1" x14ac:dyDescent="0.2">
      <c r="A2984" s="217"/>
    </row>
    <row r="2985" spans="1:1" x14ac:dyDescent="0.2">
      <c r="A2985" s="217"/>
    </row>
    <row r="2986" spans="1:1" x14ac:dyDescent="0.2">
      <c r="A2986" s="217"/>
    </row>
    <row r="2987" spans="1:1" x14ac:dyDescent="0.2">
      <c r="A2987" s="217"/>
    </row>
    <row r="2988" spans="1:1" x14ac:dyDescent="0.2">
      <c r="A2988" s="217"/>
    </row>
    <row r="2989" spans="1:1" x14ac:dyDescent="0.2">
      <c r="A2989" s="217"/>
    </row>
    <row r="2990" spans="1:1" x14ac:dyDescent="0.2">
      <c r="A2990" s="217"/>
    </row>
    <row r="2991" spans="1:1" x14ac:dyDescent="0.2">
      <c r="A2991" s="217"/>
    </row>
    <row r="2992" spans="1:1" x14ac:dyDescent="0.2">
      <c r="A2992" s="217"/>
    </row>
    <row r="2993" spans="1:1" x14ac:dyDescent="0.2">
      <c r="A2993" s="217"/>
    </row>
    <row r="2994" spans="1:1" x14ac:dyDescent="0.2">
      <c r="A2994" s="217"/>
    </row>
    <row r="2995" spans="1:1" x14ac:dyDescent="0.2">
      <c r="A2995" s="217"/>
    </row>
    <row r="2996" spans="1:1" x14ac:dyDescent="0.2">
      <c r="A2996" s="217"/>
    </row>
    <row r="2997" spans="1:1" x14ac:dyDescent="0.2">
      <c r="A2997" s="217"/>
    </row>
    <row r="2998" spans="1:1" x14ac:dyDescent="0.2">
      <c r="A2998" s="217"/>
    </row>
    <row r="2999" spans="1:1" x14ac:dyDescent="0.2">
      <c r="A2999" s="217"/>
    </row>
    <row r="3000" spans="1:1" x14ac:dyDescent="0.2">
      <c r="A3000" s="217"/>
    </row>
    <row r="3001" spans="1:1" x14ac:dyDescent="0.2">
      <c r="A3001" s="217"/>
    </row>
    <row r="3002" spans="1:1" x14ac:dyDescent="0.2">
      <c r="A3002" s="217"/>
    </row>
    <row r="3003" spans="1:1" x14ac:dyDescent="0.2">
      <c r="A3003" s="217"/>
    </row>
    <row r="3004" spans="1:1" x14ac:dyDescent="0.2">
      <c r="A3004" s="217"/>
    </row>
    <row r="3005" spans="1:1" x14ac:dyDescent="0.2">
      <c r="A3005" s="217"/>
    </row>
    <row r="3006" spans="1:1" x14ac:dyDescent="0.2">
      <c r="A3006" s="217"/>
    </row>
    <row r="3007" spans="1:1" x14ac:dyDescent="0.2">
      <c r="A3007" s="217"/>
    </row>
    <row r="3008" spans="1:1" x14ac:dyDescent="0.2">
      <c r="A3008" s="217"/>
    </row>
    <row r="3009" spans="1:1" x14ac:dyDescent="0.2">
      <c r="A3009" s="217"/>
    </row>
    <row r="3010" spans="1:1" x14ac:dyDescent="0.2">
      <c r="A3010" s="217"/>
    </row>
    <row r="3011" spans="1:1" x14ac:dyDescent="0.2">
      <c r="A3011" s="217"/>
    </row>
    <row r="3012" spans="1:1" x14ac:dyDescent="0.2">
      <c r="A3012" s="217"/>
    </row>
    <row r="3013" spans="1:1" x14ac:dyDescent="0.2">
      <c r="A3013" s="217"/>
    </row>
    <row r="3014" spans="1:1" x14ac:dyDescent="0.2">
      <c r="A3014" s="217"/>
    </row>
    <row r="3015" spans="1:1" x14ac:dyDescent="0.2">
      <c r="A3015" s="217"/>
    </row>
    <row r="3016" spans="1:1" x14ac:dyDescent="0.2">
      <c r="A3016" s="217"/>
    </row>
    <row r="3017" spans="1:1" x14ac:dyDescent="0.2">
      <c r="A3017" s="217"/>
    </row>
    <row r="3018" spans="1:1" x14ac:dyDescent="0.2">
      <c r="A3018" s="217"/>
    </row>
    <row r="3019" spans="1:1" x14ac:dyDescent="0.2">
      <c r="A3019" s="217"/>
    </row>
    <row r="3020" spans="1:1" x14ac:dyDescent="0.2">
      <c r="A3020" s="217"/>
    </row>
    <row r="3021" spans="1:1" x14ac:dyDescent="0.2">
      <c r="A3021" s="217"/>
    </row>
    <row r="3022" spans="1:1" x14ac:dyDescent="0.2">
      <c r="A3022" s="217"/>
    </row>
    <row r="3023" spans="1:1" x14ac:dyDescent="0.2">
      <c r="A3023" s="217"/>
    </row>
    <row r="3024" spans="1:1" x14ac:dyDescent="0.2">
      <c r="A3024" s="217"/>
    </row>
    <row r="3025" spans="1:1" x14ac:dyDescent="0.2">
      <c r="A3025" s="217"/>
    </row>
    <row r="3026" spans="1:1" x14ac:dyDescent="0.2">
      <c r="A3026" s="217"/>
    </row>
    <row r="3027" spans="1:1" x14ac:dyDescent="0.2">
      <c r="A3027" s="217"/>
    </row>
    <row r="3028" spans="1:1" x14ac:dyDescent="0.2">
      <c r="A3028" s="217"/>
    </row>
    <row r="3029" spans="1:1" x14ac:dyDescent="0.2">
      <c r="A3029" s="217"/>
    </row>
    <row r="3030" spans="1:1" x14ac:dyDescent="0.2">
      <c r="A3030" s="217"/>
    </row>
    <row r="3031" spans="1:1" x14ac:dyDescent="0.2">
      <c r="A3031" s="217"/>
    </row>
    <row r="3032" spans="1:1" x14ac:dyDescent="0.2">
      <c r="A3032" s="217"/>
    </row>
    <row r="3033" spans="1:1" x14ac:dyDescent="0.2">
      <c r="A3033" s="217"/>
    </row>
    <row r="3034" spans="1:1" x14ac:dyDescent="0.2">
      <c r="A3034" s="217"/>
    </row>
    <row r="3035" spans="1:1" x14ac:dyDescent="0.2">
      <c r="A3035" s="217"/>
    </row>
    <row r="3036" spans="1:1" x14ac:dyDescent="0.2">
      <c r="A3036" s="217"/>
    </row>
    <row r="3037" spans="1:1" x14ac:dyDescent="0.2">
      <c r="A3037" s="217"/>
    </row>
    <row r="3038" spans="1:1" x14ac:dyDescent="0.2">
      <c r="A3038" s="217"/>
    </row>
    <row r="3039" spans="1:1" x14ac:dyDescent="0.2">
      <c r="A3039" s="217"/>
    </row>
    <row r="3040" spans="1:1" x14ac:dyDescent="0.2">
      <c r="A3040" s="217"/>
    </row>
    <row r="3041" spans="1:1" x14ac:dyDescent="0.2">
      <c r="A3041" s="217"/>
    </row>
    <row r="3042" spans="1:1" x14ac:dyDescent="0.2">
      <c r="A3042" s="217"/>
    </row>
    <row r="3043" spans="1:1" x14ac:dyDescent="0.2">
      <c r="A3043" s="217"/>
    </row>
    <row r="3044" spans="1:1" x14ac:dyDescent="0.2">
      <c r="A3044" s="217"/>
    </row>
    <row r="3045" spans="1:1" x14ac:dyDescent="0.2">
      <c r="A3045" s="217"/>
    </row>
    <row r="3046" spans="1:1" x14ac:dyDescent="0.2">
      <c r="A3046" s="217"/>
    </row>
    <row r="3047" spans="1:1" x14ac:dyDescent="0.2">
      <c r="A3047" s="217"/>
    </row>
    <row r="3048" spans="1:1" x14ac:dyDescent="0.2">
      <c r="A3048" s="217"/>
    </row>
    <row r="3049" spans="1:1" x14ac:dyDescent="0.2">
      <c r="A3049" s="217"/>
    </row>
    <row r="3050" spans="1:1" x14ac:dyDescent="0.2">
      <c r="A3050" s="217"/>
    </row>
    <row r="3051" spans="1:1" x14ac:dyDescent="0.2">
      <c r="A3051" s="217"/>
    </row>
    <row r="3052" spans="1:1" x14ac:dyDescent="0.2">
      <c r="A3052" s="217"/>
    </row>
    <row r="3053" spans="1:1" x14ac:dyDescent="0.2">
      <c r="A3053" s="217"/>
    </row>
    <row r="3054" spans="1:1" x14ac:dyDescent="0.2">
      <c r="A3054" s="217"/>
    </row>
    <row r="3055" spans="1:1" x14ac:dyDescent="0.2">
      <c r="A3055" s="217"/>
    </row>
    <row r="3056" spans="1:1" x14ac:dyDescent="0.2">
      <c r="A3056" s="217"/>
    </row>
    <row r="3057" spans="1:1" x14ac:dyDescent="0.2">
      <c r="A3057" s="217"/>
    </row>
    <row r="3058" spans="1:1" x14ac:dyDescent="0.2">
      <c r="A3058" s="217"/>
    </row>
    <row r="3059" spans="1:1" x14ac:dyDescent="0.2">
      <c r="A3059" s="217"/>
    </row>
    <row r="3060" spans="1:1" x14ac:dyDescent="0.2">
      <c r="A3060" s="217"/>
    </row>
    <row r="3061" spans="1:1" x14ac:dyDescent="0.2">
      <c r="A3061" s="217"/>
    </row>
    <row r="3062" spans="1:1" x14ac:dyDescent="0.2">
      <c r="A3062" s="217"/>
    </row>
    <row r="3063" spans="1:1" x14ac:dyDescent="0.2">
      <c r="A3063" s="217"/>
    </row>
    <row r="3064" spans="1:1" x14ac:dyDescent="0.2">
      <c r="A3064" s="217"/>
    </row>
    <row r="3065" spans="1:1" x14ac:dyDescent="0.2">
      <c r="A3065" s="217"/>
    </row>
    <row r="3066" spans="1:1" x14ac:dyDescent="0.2">
      <c r="A3066" s="217"/>
    </row>
    <row r="3067" spans="1:1" x14ac:dyDescent="0.2">
      <c r="A3067" s="217"/>
    </row>
    <row r="3068" spans="1:1" x14ac:dyDescent="0.2">
      <c r="A3068" s="217"/>
    </row>
    <row r="3069" spans="1:1" x14ac:dyDescent="0.2">
      <c r="A3069" s="217"/>
    </row>
    <row r="3070" spans="1:1" x14ac:dyDescent="0.2">
      <c r="A3070" s="217"/>
    </row>
  </sheetData>
  <mergeCells count="5">
    <mergeCell ref="B6:M6"/>
    <mergeCell ref="O4:Z4"/>
    <mergeCell ref="B4:M4"/>
    <mergeCell ref="B36:L36"/>
    <mergeCell ref="P36:Y36"/>
  </mergeCells>
  <phoneticPr fontId="2" type="noConversion"/>
  <pageMargins left="0.75" right="0.75" top="1" bottom="1" header="0.5" footer="0.5"/>
  <pageSetup scale="87" orientation="landscape" horizont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56</vt:i4>
      </vt:variant>
    </vt:vector>
  </HeadingPairs>
  <TitlesOfParts>
    <vt:vector size="61" baseType="lpstr">
      <vt:lpstr>Inputs</vt:lpstr>
      <vt:lpstr>Power Curves</vt:lpstr>
      <vt:lpstr>Gas Curves</vt:lpstr>
      <vt:lpstr>Calculations</vt:lpstr>
      <vt:lpstr>Pricing Inputs</vt:lpstr>
      <vt:lpstr>Availability</vt:lpstr>
      <vt:lpstr>Basischeck</vt:lpstr>
      <vt:lpstr>BasisIndex</vt:lpstr>
      <vt:lpstr>BasisNumber</vt:lpstr>
      <vt:lpstr>BMO</vt:lpstr>
      <vt:lpstr>CorrelationTable</vt:lpstr>
      <vt:lpstr>Curveadj</vt:lpstr>
      <vt:lpstr>CurveDate</vt:lpstr>
      <vt:lpstr>CurveRange</vt:lpstr>
      <vt:lpstr>DateToday</vt:lpstr>
      <vt:lpstr>Dayrun</vt:lpstr>
      <vt:lpstr>DBase</vt:lpstr>
      <vt:lpstr>Dynamic</vt:lpstr>
      <vt:lpstr>Gasbmo</vt:lpstr>
      <vt:lpstr>GasCurves</vt:lpstr>
      <vt:lpstr>GasVolTable</vt:lpstr>
      <vt:lpstr>Hrtable</vt:lpstr>
      <vt:lpstr>Indexcheck</vt:lpstr>
      <vt:lpstr>InterestRatesTable</vt:lpstr>
      <vt:lpstr>IntraPowerVol</vt:lpstr>
      <vt:lpstr>LastDateOfMonthlyVol</vt:lpstr>
      <vt:lpstr>ManualTable</vt:lpstr>
      <vt:lpstr>NumberofDaysTable</vt:lpstr>
      <vt:lpstr>OffPeakEx</vt:lpstr>
      <vt:lpstr>OffPeakVol</vt:lpstr>
      <vt:lpstr>OmicronCurveDate</vt:lpstr>
      <vt:lpstr>OmicronVol</vt:lpstr>
      <vt:lpstr>OPPowerPrices</vt:lpstr>
      <vt:lpstr>Option</vt:lpstr>
      <vt:lpstr>Password</vt:lpstr>
      <vt:lpstr>PeakPowerCurves</vt:lpstr>
      <vt:lpstr>Perstart</vt:lpstr>
      <vt:lpstr>PositionRegion</vt:lpstr>
      <vt:lpstr>PowerVolTable</vt:lpstr>
      <vt:lpstr>Calculations!Print_Area</vt:lpstr>
      <vt:lpstr>'Gas Curves'!Print_Area</vt:lpstr>
      <vt:lpstr>Inputs!Print_Area</vt:lpstr>
      <vt:lpstr>'Pricing Inputs'!Print_Area</vt:lpstr>
      <vt:lpstr>'Gas Curves'!Print_Titles</vt:lpstr>
      <vt:lpstr>PV</vt:lpstr>
      <vt:lpstr>RegionIndex</vt:lpstr>
      <vt:lpstr>RegionNumber</vt:lpstr>
      <vt:lpstr>SatSunPeakPwr</vt:lpstr>
      <vt:lpstr>ScalarTable</vt:lpstr>
      <vt:lpstr>ScaledPrice</vt:lpstr>
      <vt:lpstr>Scalers</vt:lpstr>
      <vt:lpstr>Smile</vt:lpstr>
      <vt:lpstr>Today</vt:lpstr>
      <vt:lpstr>UpperLeftOfCurveTable</vt:lpstr>
      <vt:lpstr>UserName</vt:lpstr>
      <vt:lpstr>VolBMO</vt:lpstr>
      <vt:lpstr>Volscale</vt:lpstr>
      <vt:lpstr>Volsmile</vt:lpstr>
      <vt:lpstr>VolType</vt:lpstr>
      <vt:lpstr>VOM</vt:lpstr>
      <vt:lpstr>VOMesc</vt:lpstr>
    </vt:vector>
  </TitlesOfParts>
  <Manager>Berney Aucoin</Manager>
  <Company>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Simpson Dispatch Model</dc:title>
  <dc:creator>jsimpso</dc:creator>
  <cp:lastModifiedBy>Jan Havlíček</cp:lastModifiedBy>
  <cp:lastPrinted>2000-11-07T19:10:37Z</cp:lastPrinted>
  <dcterms:created xsi:type="dcterms:W3CDTF">1999-11-15T20:08:29Z</dcterms:created>
  <dcterms:modified xsi:type="dcterms:W3CDTF">2023-09-10T18:52:09Z</dcterms:modified>
</cp:coreProperties>
</file>